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drawings/drawing7.xml" ContentType="application/vnd.openxmlformats-officedocument.drawing+xml"/>
  <Override PartName="/xl/ctrlProps/ctrlProp15.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6.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17.xml" ContentType="application/vnd.ms-excel.controlproperties+xml"/>
  <Override PartName="/xl/drawings/drawing10.xml" ContentType="application/vnd.openxmlformats-officedocument.drawing+xml"/>
  <Override PartName="/xl/ctrlProps/ctrlProp18.xml" ContentType="application/vnd.ms-excel.controlproperties+xml"/>
  <Override PartName="/xl/drawings/drawing11.xml" ContentType="application/vnd.openxmlformats-officedocument.drawing+xml"/>
  <Override PartName="/xl/ctrlProps/ctrlProp19.xml" ContentType="application/vnd.ms-excel.controlproperties+xml"/>
  <Override PartName="/xl/drawings/drawing12.xml" ContentType="application/vnd.openxmlformats-officedocument.drawing+xml"/>
  <Override PartName="/xl/ctrlProps/ctrlProp20.xml" ContentType="application/vnd.ms-excel.controlproperties+xml"/>
  <Override PartName="/xl/drawings/drawing13.xml" ContentType="application/vnd.openxmlformats-officedocument.drawing+xml"/>
  <Override PartName="/xl/ctrlProps/ctrlProp21.xml" ContentType="application/vnd.ms-excel.controlproperties+xml"/>
  <Override PartName="/xl/drawings/drawing14.xml" ContentType="application/vnd.openxmlformats-officedocument.drawing+xml"/>
  <Override PartName="/xl/ctrlProps/ctrlProp22.xml" ContentType="application/vnd.ms-excel.controlproperties+xml"/>
  <Override PartName="/xl/drawings/drawing15.xml" ContentType="application/vnd.openxmlformats-officedocument.drawing+xml"/>
  <Override PartName="/xl/ctrlProps/ctrlProp23.xml" ContentType="application/vnd.ms-excel.controlproperties+xml"/>
  <Override PartName="/xl/drawings/drawing16.xml" ContentType="application/vnd.openxmlformats-officedocument.drawing+xml"/>
  <Override PartName="/xl/ctrlProps/ctrlProp24.xml" ContentType="application/vnd.ms-excel.controlproperties+xml"/>
  <Override PartName="/xl/drawings/drawing17.xml" ContentType="application/vnd.openxmlformats-officedocument.drawing+xml"/>
  <Override PartName="/xl/ctrlProps/ctrlProp25.xml" ContentType="application/vnd.ms-excel.controlproperties+xml"/>
  <Override PartName="/xl/drawings/drawing18.xml" ContentType="application/vnd.openxmlformats-officedocument.drawing+xml"/>
  <Override PartName="/xl/ctrlProps/ctrlProp26.xml" ContentType="application/vnd.ms-excel.controlproperties+xml"/>
  <Override PartName="/xl/comments4.xml" ContentType="application/vnd.openxmlformats-officedocument.spreadsheetml.comments+xml"/>
  <Override PartName="/xl/drawings/drawing19.xml" ContentType="application/vnd.openxmlformats-officedocument.drawing+xml"/>
  <Override PartName="/xl/ctrlProps/ctrlProp27.xml" ContentType="application/vnd.ms-excel.controlproperties+xml"/>
  <Override PartName="/xl/comments5.xml" ContentType="application/vnd.openxmlformats-officedocument.spreadsheetml.comments+xml"/>
  <Override PartName="/xl/drawings/drawing20.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1.xml" ContentType="application/vnd.openxmlformats-officedocument.drawing+xml"/>
  <Override PartName="/xl/drawings/drawing22.xml" ContentType="application/vnd.openxmlformats-officedocument.drawing+xml"/>
  <Override PartName="/xl/ctrlProps/ctrlProp30.xml" ContentType="application/vnd.ms-excel.controlproperties+xml"/>
  <Override PartName="/xl/drawings/drawing23.xml" ContentType="application/vnd.openxmlformats-officedocument.drawing+xml"/>
  <Override PartName="/xl/ctrlProps/ctrlProp31.xml" ContentType="application/vnd.ms-excel.controlproperties+xml"/>
  <Override PartName="/xl/comments6.xml" ContentType="application/vnd.openxmlformats-officedocument.spreadsheetml.comments+xml"/>
  <Override PartName="/xl/drawings/drawing24.xml" ContentType="application/vnd.openxmlformats-officedocument.drawing+xml"/>
  <Override PartName="/xl/ctrlProps/ctrlProp32.xml" ContentType="application/vnd.ms-excel.controlproperties+xml"/>
  <Override PartName="/xl/comments7.xml" ContentType="application/vnd.openxmlformats-officedocument.spreadsheetml.comments+xml"/>
  <Override PartName="/xl/drawings/drawing25.xml" ContentType="application/vnd.openxmlformats-officedocument.drawing+xml"/>
  <Override PartName="/xl/ctrlProps/ctrlProp33.xml" ContentType="application/vnd.ms-excel.controlproperties+xml"/>
  <Override PartName="/xl/drawings/drawing26.xml" ContentType="application/vnd.openxmlformats-officedocument.drawing+xml"/>
  <Override PartName="/xl/ctrlProps/ctrlProp34.xml" ContentType="application/vnd.ms-excel.controlproperties+xml"/>
  <Override PartName="/xl/comments8.xml" ContentType="application/vnd.openxmlformats-officedocument.spreadsheetml.comments+xml"/>
  <Override PartName="/xl/drawings/drawing27.xml" ContentType="application/vnd.openxmlformats-officedocument.drawing+xml"/>
  <Override PartName="/xl/ctrlProps/ctrlProp35.xml" ContentType="application/vnd.ms-excel.controlproperties+xml"/>
  <Override PartName="/xl/comments9.xml" ContentType="application/vnd.openxmlformats-officedocument.spreadsheetml.comments+xml"/>
  <Override PartName="/xl/drawings/drawing28.xml" ContentType="application/vnd.openxmlformats-officedocument.drawing+xml"/>
  <Override PartName="/xl/ctrlProps/ctrlProp36.xml" ContentType="application/vnd.ms-excel.controlproperties+xml"/>
  <Override PartName="/xl/comments10.xml" ContentType="application/vnd.openxmlformats-officedocument.spreadsheetml.comments+xml"/>
  <Override PartName="/xl/drawings/drawing29.xml" ContentType="application/vnd.openxmlformats-officedocument.drawing+xml"/>
  <Override PartName="/xl/ctrlProps/ctrlProp37.xml" ContentType="application/vnd.ms-excel.controlproperties+xml"/>
  <Override PartName="/xl/comments11.xml" ContentType="application/vnd.openxmlformats-officedocument.spreadsheetml.comments+xml"/>
  <Override PartName="/xl/drawings/drawing30.xml" ContentType="application/vnd.openxmlformats-officedocument.drawing+xml"/>
  <Override PartName="/xl/ctrlProps/ctrlProp38.xml" ContentType="application/vnd.ms-excel.controlproperties+xml"/>
  <Override PartName="/xl/comments12.xml" ContentType="application/vnd.openxmlformats-officedocument.spreadsheetml.comments+xml"/>
  <Override PartName="/xl/drawings/drawing31.xml" ContentType="application/vnd.openxmlformats-officedocument.drawing+xml"/>
  <Override PartName="/xl/ctrlProps/ctrlProp39.xml" ContentType="application/vnd.ms-excel.controlproperties+xml"/>
  <Override PartName="/xl/comments13.xml" ContentType="application/vnd.openxmlformats-officedocument.spreadsheetml.comments+xml"/>
  <Override PartName="/xl/drawings/drawing32.xml" ContentType="application/vnd.openxmlformats-officedocument.drawing+xml"/>
  <Override PartName="/xl/ctrlProps/ctrlProp40.xml" ContentType="application/vnd.ms-excel.controlproperties+xml"/>
  <Override PartName="/xl/comments14.xml" ContentType="application/vnd.openxmlformats-officedocument.spreadsheetml.comments+xml"/>
  <Override PartName="/xl/drawings/drawing33.xml" ContentType="application/vnd.openxmlformats-officedocument.drawing+xml"/>
  <Override PartName="/xl/ctrlProps/ctrlProp41.xml" ContentType="application/vnd.ms-excel.controlproperties+xml"/>
  <Override PartName="/xl/comments15.xml" ContentType="application/vnd.openxmlformats-officedocument.spreadsheetml.comments+xml"/>
  <Override PartName="/xl/drawings/drawing34.xml" ContentType="application/vnd.openxmlformats-officedocument.drawing+xml"/>
  <Override PartName="/xl/ctrlProps/ctrlProp42.xml" ContentType="application/vnd.ms-excel.controlproperties+xml"/>
  <Override PartName="/xl/comments16.xml" ContentType="application/vnd.openxmlformats-officedocument.spreadsheetml.comments+xml"/>
  <Override PartName="/xl/drawings/drawing35.xml" ContentType="application/vnd.openxmlformats-officedocument.drawing+xml"/>
  <Override PartName="/xl/ctrlProps/ctrlProp43.xml" ContentType="application/vnd.ms-excel.controlproperties+xml"/>
  <Override PartName="/xl/comments17.xml" ContentType="application/vnd.openxmlformats-officedocument.spreadsheetml.comments+xml"/>
  <Override PartName="/xl/drawings/drawing36.xml" ContentType="application/vnd.openxmlformats-officedocument.drawing+xml"/>
  <Override PartName="/xl/ctrlProps/ctrlProp44.xml" ContentType="application/vnd.ms-excel.controlproperties+xml"/>
  <Override PartName="/xl/comments18.xml" ContentType="application/vnd.openxmlformats-officedocument.spreadsheetml.comments+xml"/>
  <Override PartName="/xl/drawings/drawing37.xml" ContentType="application/vnd.openxmlformats-officedocument.drawing+xml"/>
  <Override PartName="/xl/ctrlProps/ctrlProp45.xml" ContentType="application/vnd.ms-excel.controlproperties+xml"/>
  <Override PartName="/xl/drawings/drawing38.xml" ContentType="application/vnd.openxmlformats-officedocument.drawing+xml"/>
  <Override PartName="/xl/ctrlProps/ctrlProp46.xml" ContentType="application/vnd.ms-excel.controlproperties+xml"/>
  <Override PartName="/xl/drawings/drawing39.xml" ContentType="application/vnd.openxmlformats-officedocument.drawing+xml"/>
  <Override PartName="/xl/ctrlProps/ctrlProp47.xml" ContentType="application/vnd.ms-excel.controlproperties+xml"/>
  <Override PartName="/xl/drawings/drawing40.xml" ContentType="application/vnd.openxmlformats-officedocument.drawing+xml"/>
  <Override PartName="/xl/ctrlProps/ctrlProp48.xml" ContentType="application/vnd.ms-excel.controlproperties+xml"/>
  <Override PartName="/xl/drawings/drawing41.xml" ContentType="application/vnd.openxmlformats-officedocument.drawing+xml"/>
  <Override PartName="/xl/ctrlProps/ctrlProp49.xml" ContentType="application/vnd.ms-excel.controlproperties+xml"/>
  <Override PartName="/xl/drawings/drawing42.xml" ContentType="application/vnd.openxmlformats-officedocument.drawing+xml"/>
  <Override PartName="/xl/ctrlProps/ctrlProp50.xml" ContentType="application/vnd.ms-excel.controlproperties+xml"/>
  <Override PartName="/xl/drawings/drawing43.xml" ContentType="application/vnd.openxmlformats-officedocument.drawing+xml"/>
  <Override PartName="/xl/ctrlProps/ctrlProp51.xml" ContentType="application/vnd.ms-excel.controlproperties+xml"/>
  <Override PartName="/xl/comments19.xml" ContentType="application/vnd.openxmlformats-officedocument.spreadsheetml.comments+xml"/>
  <Override PartName="/xl/drawings/drawing44.xml" ContentType="application/vnd.openxmlformats-officedocument.drawing+xml"/>
  <Override PartName="/xl/ctrlProps/ctrlProp52.xml" ContentType="application/vnd.ms-excel.controlproperties+xml"/>
  <Override PartName="/xl/drawings/drawing45.xml" ContentType="application/vnd.openxmlformats-officedocument.drawing+xml"/>
  <Override PartName="/xl/ctrlProps/ctrlProp53.xml" ContentType="application/vnd.ms-excel.controlproperties+xml"/>
  <Override PartName="/xl/drawings/drawing46.xml" ContentType="application/vnd.openxmlformats-officedocument.drawing+xml"/>
  <Override PartName="/xl/ctrlProps/ctrlProp54.xml" ContentType="application/vnd.ms-excel.controlproperties+xml"/>
  <Override PartName="/xl/drawings/drawing47.xml" ContentType="application/vnd.openxmlformats-officedocument.drawing+xml"/>
  <Override PartName="/xl/ctrlProps/ctrlProp55.xml" ContentType="application/vnd.ms-excel.controlproperties+xml"/>
  <Override PartName="/xl/comments20.xml" ContentType="application/vnd.openxmlformats-officedocument.spreadsheetml.comments+xml"/>
  <Override PartName="/xl/drawings/drawing48.xml" ContentType="application/vnd.openxmlformats-officedocument.drawing+xml"/>
  <Override PartName="/xl/ctrlProps/ctrlProp56.xml" ContentType="application/vnd.ms-excel.controlproperties+xml"/>
  <Override PartName="/xl/drawings/drawing49.xml" ContentType="application/vnd.openxmlformats-officedocument.drawing+xml"/>
  <Override PartName="/xl/ctrlProps/ctrlProp57.xml" ContentType="application/vnd.ms-excel.controlproperties+xml"/>
  <Override PartName="/xl/drawings/drawing50.xml" ContentType="application/vnd.openxmlformats-officedocument.drawing+xml"/>
  <Override PartName="/xl/ctrlProps/ctrlProp58.xml" ContentType="application/vnd.ms-excel.controlproperties+xml"/>
  <Override PartName="/xl/drawings/drawing51.xml" ContentType="application/vnd.openxmlformats-officedocument.drawing+xml"/>
  <Override PartName="/xl/ctrlProps/ctrlProp59.xml" ContentType="application/vnd.ms-excel.controlproperties+xml"/>
  <Override PartName="/xl/drawings/drawing52.xml" ContentType="application/vnd.openxmlformats-officedocument.drawing+xml"/>
  <Override PartName="/xl/ctrlProps/ctrlProp60.xml" ContentType="application/vnd.ms-excel.controlproperties+xml"/>
  <Override PartName="/xl/comments21.xml" ContentType="application/vnd.openxmlformats-officedocument.spreadsheetml.comments+xml"/>
  <Override PartName="/xl/drawings/drawing53.xml" ContentType="application/vnd.openxmlformats-officedocument.drawing+xml"/>
  <Override PartName="/xl/ctrlProps/ctrlProp61.xml" ContentType="application/vnd.ms-excel.controlproperties+xml"/>
  <Override PartName="/xl/drawings/drawing54.xml" ContentType="application/vnd.openxmlformats-officedocument.drawing+xml"/>
  <Override PartName="/xl/ctrlProps/ctrlProp62.xml" ContentType="application/vnd.ms-excel.controlproperties+xml"/>
  <Override PartName="/xl/drawings/drawing55.xml" ContentType="application/vnd.openxmlformats-officedocument.drawing+xml"/>
  <Override PartName="/xl/ctrlProps/ctrlProp63.xml" ContentType="application/vnd.ms-excel.controlproperties+xml"/>
  <Override PartName="/xl/drawings/drawing56.xml" ContentType="application/vnd.openxmlformats-officedocument.drawing+xml"/>
  <Override PartName="/xl/ctrlProps/ctrlProp64.xml" ContentType="application/vnd.ms-excel.controlproperties+xml"/>
  <Override PartName="/xl/drawings/drawing57.xml" ContentType="application/vnd.openxmlformats-officedocument.drawing+xml"/>
  <Override PartName="/xl/ctrlProps/ctrlProp65.xml" ContentType="application/vnd.ms-excel.controlproperties+xml"/>
  <Override PartName="/xl/drawings/drawing58.xml" ContentType="application/vnd.openxmlformats-officedocument.drawing+xml"/>
  <Override PartName="/xl/ctrlProps/ctrlProp66.xml" ContentType="application/vnd.ms-excel.controlproperties+xml"/>
  <Override PartName="/xl/drawings/drawing59.xml" ContentType="application/vnd.openxmlformats-officedocument.drawing+xml"/>
  <Override PartName="/xl/ctrlProps/ctrlProp67.xml" ContentType="application/vnd.ms-excel.controlproperties+xml"/>
  <Override PartName="/xl/drawings/drawing60.xml" ContentType="application/vnd.openxmlformats-officedocument.drawing+xml"/>
  <Override PartName="/xl/ctrlProps/ctrlProp68.xml" ContentType="application/vnd.ms-excel.controlproperties+xml"/>
  <Override PartName="/xl/drawings/drawing61.xml" ContentType="application/vnd.openxmlformats-officedocument.drawing+xml"/>
  <Override PartName="/xl/ctrlProps/ctrlProp69.xml" ContentType="application/vnd.ms-excel.controlproperties+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ctrlProps/ctrlProp70.xml" ContentType="application/vnd.ms-excel.controlproperties+xml"/>
  <Override PartName="/xl/drawings/drawing65.xml" ContentType="application/vnd.openxmlformats-officedocument.drawing+xml"/>
  <Override PartName="/xl/ctrlProps/ctrlProp71.xml" ContentType="application/vnd.ms-excel.controlproperties+xml"/>
  <Override PartName="/xl/drawings/drawing66.xml" ContentType="application/vnd.openxmlformats-officedocument.drawing+xml"/>
  <Override PartName="/xl/ctrlProps/ctrlProp72.xml" ContentType="application/vnd.ms-excel.controlproperties+xml"/>
  <Override PartName="/xl/drawings/drawing67.xml" ContentType="application/vnd.openxmlformats-officedocument.drawing+xml"/>
  <Override PartName="/xl/ctrlProps/ctrlProp73.xml" ContentType="application/vnd.ms-excel.controlproperties+xml"/>
  <Override PartName="/xl/drawings/drawing68.xml" ContentType="application/vnd.openxmlformats-officedocument.drawing+xml"/>
  <Override PartName="/xl/ctrlProps/ctrlProp74.xml" ContentType="application/vnd.ms-excel.controlproperties+xml"/>
  <Override PartName="/xl/comments22.xml" ContentType="application/vnd.openxmlformats-officedocument.spreadsheetml.comments+xml"/>
  <Override PartName="/xl/drawings/drawing69.xml" ContentType="application/vnd.openxmlformats-officedocument.drawing+xml"/>
  <Override PartName="/xl/ctrlProps/ctrlProp75.xml" ContentType="application/vnd.ms-excel.controlproperties+xml"/>
  <Override PartName="/xl/drawings/drawing70.xml" ContentType="application/vnd.openxmlformats-officedocument.drawing+xml"/>
  <Override PartName="/xl/ctrlProps/ctrlProp76.xml" ContentType="application/vnd.ms-excel.controlproperties+xml"/>
  <Override PartName="/xl/drawings/drawing71.xml" ContentType="application/vnd.openxmlformats-officedocument.drawing+xml"/>
  <Override PartName="/xl/ctrlProps/ctrlProp77.xml" ContentType="application/vnd.ms-excel.controlproperties+xml"/>
  <Override PartName="/xl/drawings/drawing72.xml" ContentType="application/vnd.openxmlformats-officedocument.drawing+xml"/>
  <Override PartName="/xl/ctrlProps/ctrlProp78.xml" ContentType="application/vnd.ms-excel.controlproperties+xml"/>
  <Override PartName="/xl/drawings/drawing73.xml" ContentType="application/vnd.openxmlformats-officedocument.drawing+xml"/>
  <Override PartName="/xl/ctrlProps/ctrlProp79.xml" ContentType="application/vnd.ms-excel.controlproperties+xml"/>
  <Override PartName="/xl/drawings/drawing74.xml" ContentType="application/vnd.openxmlformats-officedocument.drawing+xml"/>
  <Override PartName="/xl/ctrlProps/ctrlProp80.xml" ContentType="application/vnd.ms-excel.controlproperties+xml"/>
  <Override PartName="/xl/drawings/drawing75.xml" ContentType="application/vnd.openxmlformats-officedocument.drawing+xml"/>
  <Override PartName="/xl/ctrlProps/ctrlProp81.xml" ContentType="application/vnd.ms-excel.controlproperties+xml"/>
  <Override PartName="/xl/drawings/drawing76.xml" ContentType="application/vnd.openxmlformats-officedocument.drawing+xml"/>
  <Override PartName="/xl/ctrlProps/ctrlProp82.xml" ContentType="application/vnd.ms-excel.controlproperties+xml"/>
  <Override PartName="/xl/drawings/drawing77.xml" ContentType="application/vnd.openxmlformats-officedocument.drawing+xml"/>
  <Override PartName="/xl/ctrlProps/ctrlProp83.xml" ContentType="application/vnd.ms-excel.controlproperties+xml"/>
  <Override PartName="/xl/drawings/drawing78.xml" ContentType="application/vnd.openxmlformats-officedocument.drawing+xml"/>
  <Override PartName="/xl/ctrlProps/ctrlProp84.xml" ContentType="application/vnd.ms-excel.controlproperties+xml"/>
  <Override PartName="/xl/drawings/drawing79.xml" ContentType="application/vnd.openxmlformats-officedocument.drawing+xml"/>
  <Override PartName="/xl/ctrlProps/ctrlProp85.xml" ContentType="application/vnd.ms-excel.controlproperties+xml"/>
  <Override PartName="/xl/drawings/drawing80.xml" ContentType="application/vnd.openxmlformats-officedocument.drawing+xml"/>
  <Override PartName="/xl/ctrlProps/ctrlProp86.xml" ContentType="application/vnd.ms-excel.controlproperties+xml"/>
  <Override PartName="/xl/drawings/drawing81.xml" ContentType="application/vnd.openxmlformats-officedocument.drawing+xml"/>
  <Override PartName="/xl/ctrlProps/ctrlProp87.xml" ContentType="application/vnd.ms-excel.controlproperties+xml"/>
  <Override PartName="/xl/drawings/drawing82.xml" ContentType="application/vnd.openxmlformats-officedocument.drawing+xml"/>
  <Override PartName="/xl/ctrlProps/ctrlProp88.xml" ContentType="application/vnd.ms-excel.controlproperties+xml"/>
  <Override PartName="/xl/drawings/drawing83.xml" ContentType="application/vnd.openxmlformats-officedocument.drawing+xml"/>
  <Override PartName="/xl/ctrlProps/ctrlProp89.xml" ContentType="application/vnd.ms-excel.controlproperties+xml"/>
  <Override PartName="/xl/comments23.xml" ContentType="application/vnd.openxmlformats-officedocument.spreadsheetml.comments+xml"/>
  <Override PartName="/xl/drawings/drawing84.xml" ContentType="application/vnd.openxmlformats-officedocument.drawing+xml"/>
  <Override PartName="/xl/ctrlProps/ctrlProp90.xml" ContentType="application/vnd.ms-excel.controlproperties+xml"/>
  <Override PartName="/xl/comments24.xml" ContentType="application/vnd.openxmlformats-officedocument.spreadsheetml.comments+xml"/>
  <Override PartName="/xl/drawings/drawing85.xml" ContentType="application/vnd.openxmlformats-officedocument.drawing+xml"/>
  <Override PartName="/xl/ctrlProps/ctrlProp91.xml" ContentType="application/vnd.ms-excel.controlproperties+xml"/>
  <Override PartName="/xl/drawings/drawing86.xml" ContentType="application/vnd.openxmlformats-officedocument.drawing+xml"/>
  <Override PartName="/xl/ctrlProps/ctrlProp92.xml" ContentType="application/vnd.ms-excel.controlproperties+xml"/>
  <Override PartName="/xl/drawings/drawing87.xml" ContentType="application/vnd.openxmlformats-officedocument.drawing+xml"/>
  <Override PartName="/xl/ctrlProps/ctrlProp93.xml" ContentType="application/vnd.ms-excel.controlproperties+xml"/>
  <Override PartName="/xl/drawings/drawing88.xml" ContentType="application/vnd.openxmlformats-officedocument.drawing+xml"/>
  <Override PartName="/xl/ctrlProps/ctrlProp94.xml" ContentType="application/vnd.ms-excel.controlproperties+xml"/>
  <Override PartName="/xl/drawings/drawing89.xml" ContentType="application/vnd.openxmlformats-officedocument.drawing+xml"/>
  <Override PartName="/xl/ctrlProps/ctrlProp95.xml" ContentType="application/vnd.ms-excel.controlproperties+xml"/>
  <Override PartName="/xl/drawings/drawing90.xml" ContentType="application/vnd.openxmlformats-officedocument.drawing+xml"/>
  <Override PartName="/xl/ctrlProps/ctrlProp96.xml" ContentType="application/vnd.ms-excel.controlproperties+xml"/>
  <Override PartName="/xl/drawings/drawing91.xml" ContentType="application/vnd.openxmlformats-officedocument.drawing+xml"/>
  <Override PartName="/xl/ctrlProps/ctrlProp97.xml" ContentType="application/vnd.ms-excel.controlproperties+xml"/>
  <Override PartName="/xl/drawings/drawing92.xml" ContentType="application/vnd.openxmlformats-officedocument.drawing+xml"/>
  <Override PartName="/xl/ctrlProps/ctrlProp98.xml" ContentType="application/vnd.ms-excel.controlproperties+xml"/>
  <Override PartName="/xl/drawings/drawing93.xml" ContentType="application/vnd.openxmlformats-officedocument.drawing+xml"/>
  <Override PartName="/xl/ctrlProps/ctrlProp99.xml" ContentType="application/vnd.ms-excel.controlproperties+xml"/>
  <Override PartName="/xl/drawings/drawing94.xml" ContentType="application/vnd.openxmlformats-officedocument.drawing+xml"/>
  <Override PartName="/xl/ctrlProps/ctrlProp100.xml" ContentType="application/vnd.ms-excel.controlproperties+xml"/>
  <Override PartName="/xl/drawings/drawing95.xml" ContentType="application/vnd.openxmlformats-officedocument.drawing+xml"/>
  <Override PartName="/xl/ctrlProps/ctrlProp101.xml" ContentType="application/vnd.ms-excel.controlproperties+xml"/>
  <Override PartName="/xl/drawings/drawing96.xml" ContentType="application/vnd.openxmlformats-officedocument.drawing+xml"/>
  <Override PartName="/xl/ctrlProps/ctrlProp102.xml" ContentType="application/vnd.ms-excel.controlproperties+xml"/>
  <Override PartName="/xl/comments25.xml" ContentType="application/vnd.openxmlformats-officedocument.spreadsheetml.comments+xml"/>
  <Override PartName="/xl/drawings/drawing97.xml" ContentType="application/vnd.openxmlformats-officedocument.drawing+xml"/>
  <Override PartName="/xl/ctrlProps/ctrlProp103.xml" ContentType="application/vnd.ms-excel.controlproperties+xml"/>
  <Override PartName="/xl/comments26.xml" ContentType="application/vnd.openxmlformats-officedocument.spreadsheetml.comments+xml"/>
  <Override PartName="/xl/drawings/drawing98.xml" ContentType="application/vnd.openxmlformats-officedocument.drawing+xml"/>
  <Override PartName="/xl/ctrlProps/ctrlProp104.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workbookPr codeName="ThisWorkbook"/>
  <bookViews>
    <workbookView xWindow="360" yWindow="315" windowWidth="16875" windowHeight="10185" tabRatio="897" firstSheet="1" activeTab="1"/>
  </bookViews>
  <sheets>
    <sheet name="首页" sheetId="90" state="hidden" r:id="rId1"/>
    <sheet name="档案封面" sheetId="2" r:id="rId2"/>
    <sheet name="待办事项" sheetId="5" r:id="rId3"/>
    <sheet name="档案索引" sheetId="3" r:id="rId4"/>
    <sheet name="签发单" sheetId="6" r:id="rId5"/>
    <sheet name="三级复核" sheetId="7" r:id="rId6"/>
    <sheet name="业务约定" sheetId="8" r:id="rId7"/>
    <sheet name="地税、基本情况" sheetId="86" state="hidden" r:id="rId8"/>
    <sheet name="基本情况" sheetId="4" r:id="rId9"/>
    <sheet name="税审收费标准" sheetId="191" r:id="rId10"/>
    <sheet name="当局声明" sheetId="9" r:id="rId11"/>
    <sheet name="计划" sheetId="10" r:id="rId12"/>
    <sheet name="内控" sheetId="11" r:id="rId13"/>
    <sheet name="审核问卷" sheetId="12" r:id="rId14"/>
    <sheet name="重大问题" sheetId="13" r:id="rId15"/>
    <sheet name="交换意见" sheetId="14" r:id="rId16"/>
    <sheet name="资料清单" sheetId="15" r:id="rId17"/>
    <sheet name="审核标识" sheetId="16" r:id="rId18"/>
    <sheet name="盘点表" sheetId="18" r:id="rId19"/>
    <sheet name="通用记录" sheetId="19" r:id="rId20"/>
    <sheet name="凭证检查" sheetId="20" r:id="rId21"/>
    <sheet name="使用说明" sheetId="21" r:id="rId22"/>
    <sheet name="资产负债" sheetId="22" r:id="rId23"/>
    <sheet name="利润" sheetId="23" r:id="rId24"/>
    <sheet name="纳税申报数据" sheetId="24" r:id="rId25"/>
    <sheet name="工资福利" sheetId="26" r:id="rId26"/>
    <sheet name="招待" sheetId="27" r:id="rId27"/>
    <sheet name="固资折旧" sheetId="28" r:id="rId28"/>
    <sheet name="折旧测算" sheetId="29" r:id="rId29"/>
    <sheet name="无形长摊" sheetId="30" r:id="rId30"/>
    <sheet name="社保" sheetId="31" r:id="rId31"/>
    <sheet name="社保明细工资人数" sheetId="32" r:id="rId32"/>
    <sheet name="广宣" sheetId="33" r:id="rId33"/>
    <sheet name="捐赠" sheetId="34" r:id="rId34"/>
    <sheet name="利息" sheetId="35" r:id="rId35"/>
    <sheet name="租金" sheetId="36" r:id="rId36"/>
    <sheet name="补亏" sheetId="38" r:id="rId37"/>
    <sheet name="其他事项" sheetId="39" r:id="rId38"/>
    <sheet name="无限期结转扣除项目审核表" sheetId="84" r:id="rId39"/>
    <sheet name="跨年度确认所得情况表" sheetId="85" r:id="rId40"/>
    <sheet name="视同销售和房地产开发企业特定业务审核表" sheetId="161" r:id="rId41"/>
    <sheet name="未按权责发生制确认收入审核表" sheetId="162" r:id="rId42"/>
    <sheet name="投资收益审核表" sheetId="163" r:id="rId43"/>
    <sheet name="专项用途财政性资金审核表" sheetId="164" r:id="rId44"/>
    <sheet name="固定资产加速折旧审核表" sheetId="165" r:id="rId45"/>
    <sheet name="资产损失税前扣除审核表" sheetId="166" r:id="rId46"/>
    <sheet name="资产损失（专项申报）税前扣除审核表" sheetId="167" r:id="rId47"/>
    <sheet name="企业重组审核表" sheetId="168" r:id="rId48"/>
    <sheet name="政策性搬迁审核表" sheetId="169" r:id="rId49"/>
    <sheet name="特殊行业准备金审核表" sheetId="170" r:id="rId50"/>
    <sheet name="免税、减计收入及加计扣除优惠审核表" sheetId="171" r:id="rId51"/>
    <sheet name="股息红利优惠审核表" sheetId="172" r:id="rId52"/>
    <sheet name="综合利用资源生产产品取得的收入优惠审核表" sheetId="173" r:id="rId53"/>
    <sheet name="金融保险等机构取得涉农利息保费收入优惠审核表" sheetId="174" r:id="rId54"/>
    <sheet name="研发费用加计扣除优惠审核表" sheetId="175" r:id="rId55"/>
    <sheet name="所得减免优惠审核表" sheetId="176" r:id="rId56"/>
    <sheet name="抵扣应纳税所得额审核表" sheetId="177" r:id="rId57"/>
    <sheet name="减免所得税优惠审核表" sheetId="178" r:id="rId58"/>
    <sheet name="高新技术企业优惠情况审核表" sheetId="179" r:id="rId59"/>
    <sheet name="软件、集成电路企业优惠情况审核表" sheetId="180" r:id="rId60"/>
    <sheet name="税额抵免优惠审核表" sheetId="181" r:id="rId61"/>
    <sheet name="境外所得税收抵免审核表" sheetId="182" r:id="rId62"/>
    <sheet name="境外所得纳税调整后所得审核表" sheetId="183" r:id="rId63"/>
    <sheet name="境外分支机构弥补亏损审核表" sheetId="184" r:id="rId64"/>
    <sheet name="跨年度结转抵免境外所得税审核表" sheetId="185" r:id="rId65"/>
    <sheet name="跨地区经营汇总纳税企业年度分摊企业所得税审核表" sheetId="186" r:id="rId66"/>
    <sheet name="企业所得税汇总纳税分支机构所得税分配表" sheetId="187" r:id="rId67"/>
    <sheet name="减值准备审核表" sheetId="190" r:id="rId68"/>
    <sheet name="公允价值变动审定表" sheetId="189" r:id="rId69"/>
    <sheet name="主页" sheetId="40" r:id="rId70"/>
    <sheet name="报告目录" sheetId="188" r:id="rId71"/>
    <sheet name="主营收支" sheetId="41" r:id="rId72"/>
    <sheet name="收入与申报核对表" sheetId="42" r:id="rId73"/>
    <sheet name="毛利分析" sheetId="43" r:id="rId74"/>
    <sheet name="制造费用、生产成本" sheetId="44" r:id="rId75"/>
    <sheet name="成本倒轧" sheetId="45" r:id="rId76"/>
    <sheet name="存货计价测试" sheetId="46" r:id="rId77"/>
    <sheet name="主营税金" sheetId="47" r:id="rId78"/>
    <sheet name="税费缴纳测算" sheetId="48" r:id="rId79"/>
    <sheet name="其他业务" sheetId="49" r:id="rId80"/>
    <sheet name="营业费用" sheetId="50" r:id="rId81"/>
    <sheet name="管理费用" sheetId="51" r:id="rId82"/>
    <sheet name="财务费用" sheetId="52" r:id="rId83"/>
    <sheet name="营外收支" sheetId="53" r:id="rId84"/>
    <sheet name="货币资金" sheetId="54" r:id="rId85"/>
    <sheet name="现金证明" sheetId="17" r:id="rId86"/>
    <sheet name="银行调节" sheetId="55" r:id="rId87"/>
    <sheet name="应收" sheetId="56" r:id="rId88"/>
    <sheet name="预付" sheetId="57" r:id="rId89"/>
    <sheet name="其他应收" sheetId="58" r:id="rId90"/>
    <sheet name="存货" sheetId="59" r:id="rId91"/>
    <sheet name="待摊预提" sheetId="60" r:id="rId92"/>
    <sheet name="在建工程审核表" sheetId="61" r:id="rId93"/>
    <sheet name="应付" sheetId="62" r:id="rId94"/>
    <sheet name="预收" sheetId="63" r:id="rId95"/>
    <sheet name="其他应付" sheetId="64" r:id="rId96"/>
    <sheet name="实收公积" sheetId="65" r:id="rId97"/>
    <sheet name="未分利润" sheetId="66" r:id="rId98"/>
    <sheet name="报告封面" sheetId="194" r:id="rId99"/>
    <sheet name="报告正文" sheetId="195" r:id="rId100"/>
    <sheet name="企业情况表" sheetId="196" r:id="rId101"/>
    <sheet name="事项说明" sheetId="197" r:id="rId102"/>
    <sheet name="企业各税审核汇总表" sheetId="83" r:id="rId103"/>
    <sheet name="余额表" sheetId="88" r:id="rId104"/>
    <sheet name="税金申报明细" sheetId="89" r:id="rId105"/>
    <sheet name="检查表" sheetId="116" r:id="rId106"/>
    <sheet name="基本情况（封面）" sheetId="91" state="hidden" r:id="rId107"/>
    <sheet name="1.保留意见" sheetId="92" state="hidden" r:id="rId108"/>
    <sheet name="2.否定意见" sheetId="93" state="hidden" r:id="rId109"/>
    <sheet name="3.无保留意见" sheetId="94" state="hidden" r:id="rId110"/>
    <sheet name="4.无法表明意见" sheetId="95" state="hidden" r:id="rId111"/>
    <sheet name="(二)企业基本情况和审核事项说明" sheetId="96" state="hidden" r:id="rId112"/>
    <sheet name="(二)附表-科目说明" sheetId="97" state="hidden" r:id="rId113"/>
    <sheet name="(二)附表-纳税调整额的审核" sheetId="98" state="hidden" r:id="rId114"/>
    <sheet name="(三)子表12.企业所得税汇总纳税分支机构所得税分配表" sheetId="117" state="hidden" r:id="rId115"/>
    <sheet name="分支机构企业所得税申报表（A类）" sheetId="118" state="hidden" r:id="rId116"/>
    <sheet name="(四)无限期结转扣除项目情况表" sheetId="112" state="hidden" r:id="rId117"/>
    <sheet name="(五)跨年度确认所得情况表" sheetId="113" state="hidden" r:id="rId118"/>
    <sheet name="（六）企业各税（费）审核汇总表" sheetId="114" state="hidden" r:id="rId119"/>
    <sheet name="（七）社会保险费明细表" sheetId="115" state="hidden" r:id="rId120"/>
    <sheet name="企业所得税年度纳税申报表填报表单" sheetId="119" r:id="rId121"/>
    <sheet name="A000000企业基础信息表" sheetId="120" r:id="rId122"/>
    <sheet name="A100000中华人民共和国企业所得税年度纳税申报表（A类）" sheetId="121" r:id="rId123"/>
    <sheet name="A101010一般企业收入明细表" sheetId="122" r:id="rId124"/>
    <sheet name="A101020金融企业收入明细表" sheetId="123" r:id="rId125"/>
    <sheet name="A102010一般企业成本支出明细表" sheetId="124" r:id="rId126"/>
    <sheet name="A102020金融企业支出明细表" sheetId="125" r:id="rId127"/>
    <sheet name="A103000事业单位、民间非营利组织收入、支出明细表" sheetId="126" r:id="rId128"/>
    <sheet name="A104000期间费用明细表" sheetId="127" r:id="rId129"/>
    <sheet name="A105000纳税调整项目明细表" sheetId="128" r:id="rId130"/>
    <sheet name="A105010视同销售和房地产开发企业特定业务纳税调整明细表" sheetId="129" r:id="rId131"/>
    <sheet name="A105020未按权责发生制确认收入纳税调整明细表" sheetId="130" r:id="rId132"/>
    <sheet name="A105030投资收益纳税调整明细表" sheetId="131" r:id="rId133"/>
    <sheet name="A105040专项用途财政性资金纳税调整表" sheetId="132" r:id="rId134"/>
    <sheet name="A105050职工薪酬纳税调整明细表" sheetId="133" r:id="rId135"/>
    <sheet name="A105060广告费和业务宣传费跨年度纳税调整明细表" sheetId="134" r:id="rId136"/>
    <sheet name="A105070捐赠支出纳税调整明细表" sheetId="135" r:id="rId137"/>
    <sheet name="A105080资产折旧、摊销情况及纳税调整明细表" sheetId="136" r:id="rId138"/>
    <sheet name="A105081固定资产加速折旧、扣除明细表" sheetId="137" r:id="rId139"/>
    <sheet name="A105090资产损失税前扣除及纳税调整明细表" sheetId="138" r:id="rId140"/>
    <sheet name="A105091资产损失（专项申报）税前扣除及纳税调整明细表" sheetId="139" r:id="rId141"/>
    <sheet name="A105100企业重组纳税调整明细表" sheetId="140" r:id="rId142"/>
    <sheet name="A105110政策性搬迁纳税调整明细表" sheetId="141" r:id="rId143"/>
    <sheet name="A105120特殊行业准备金纳税调整明细表" sheetId="142" r:id="rId144"/>
    <sheet name="A106000企业所得税弥补亏损明细表" sheetId="143" r:id="rId145"/>
    <sheet name="A107010免税、减计收入及加计扣除优惠明细表" sheetId="144" r:id="rId146"/>
    <sheet name="A107011股息红利优惠明细表" sheetId="145" r:id="rId147"/>
    <sheet name="A107012综合利用资源生产产品取得的收入优惠明细表" sheetId="146" r:id="rId148"/>
    <sheet name="A107013金融保险等机构取得涉农利息保费收入优惠明细表" sheetId="147" r:id="rId149"/>
    <sheet name="A107014研发费用加计扣除优惠明细表" sheetId="148" r:id="rId150"/>
    <sheet name="A107020所得减免优惠明细表" sheetId="149" r:id="rId151"/>
    <sheet name="A107030抵扣应纳税所得额明细表" sheetId="150" r:id="rId152"/>
    <sheet name="A107040减免所得税优惠明细表" sheetId="151" r:id="rId153"/>
    <sheet name="A107041高新技术企业优惠情况及明细表" sheetId="152" r:id="rId154"/>
    <sheet name="A107042软件、集成电路企业优惠情况及明细表" sheetId="153" r:id="rId155"/>
    <sheet name="A107050税额抵免优惠明细表" sheetId="154" r:id="rId156"/>
    <sheet name="A108000境外所得税收抵免明细表" sheetId="155" r:id="rId157"/>
    <sheet name="A108010境外所得纳税调整后所得明细表" sheetId="156" r:id="rId158"/>
    <sheet name="A108020境外分支机构弥补亏损明细表" sheetId="157" r:id="rId159"/>
    <sheet name="A108030跨年度结转抵免境外所得税明细表" sheetId="158" r:id="rId160"/>
    <sheet name="A109000跨地区经营汇总纳税企业年度分摊企业所得税明细表" sheetId="159" r:id="rId161"/>
    <sheet name="A109010企业所得税汇总纳税分支机构所得税分配表" sheetId="160" r:id="rId162"/>
  </sheets>
  <externalReferences>
    <externalReference r:id="rId163"/>
  </externalReferences>
  <definedNames>
    <definedName name="_xlnm._FilterDatabase" localSheetId="20" hidden="1">凭证检查!$A$5:$W$227</definedName>
    <definedName name="_xlnm._FilterDatabase" localSheetId="104" hidden="1">税金申报明细!$A$1:$R$1</definedName>
    <definedName name="_xlnm._FilterDatabase" localSheetId="103" hidden="1">余额表!$A$1:$K$22</definedName>
    <definedName name="_GoBack" localSheetId="144">A106000企业所得税弥补亏损明细表!#REF!</definedName>
    <definedName name="_Toc399769958" localSheetId="40">视同销售和房地产开发企业特定业务审核表!#REF!</definedName>
    <definedName name="_Toc399769959" localSheetId="40">视同销售和房地产开发企业特定业务审核表!#REF!</definedName>
    <definedName name="_Toc399769960" localSheetId="40">视同销售和房地产开发企业特定业务审核表!#REF!</definedName>
    <definedName name="_Toc399769982" localSheetId="138">A105081固定资产加速折旧、扣除明细表!$A$21</definedName>
    <definedName name="_Toc399769983" localSheetId="138">A105081固定资产加速折旧、扣除明细表!$A$30</definedName>
    <definedName name="_Toc399769984" localSheetId="138">A105081固定资产加速折旧、扣除明细表!#REF!</definedName>
    <definedName name="_Toc399770024" localSheetId="57">减免所得税优惠审核表!#REF!</definedName>
    <definedName name="_Toc399770025" localSheetId="57">减免所得税优惠审核表!#REF!</definedName>
    <definedName name="_Toc399770026" localSheetId="57">减免所得税优惠审核表!#REF!</definedName>
    <definedName name="Excel_BuiltIn__FilterDatabase_4">基本情况!$B$12:$E$16</definedName>
    <definedName name="Excel_BuiltIn__FilterDatabase_46">营外收支!$L$6:$L$11</definedName>
    <definedName name="Excel_BuiltIn__FilterDatabase_53">其他应收!$A$30:$G$32</definedName>
    <definedName name="OLE_LINK1" localSheetId="122">'A100000中华人民共和国企业所得税年度纳税申报表（A类）'!$E$15</definedName>
    <definedName name="_xlnm.Print_Area" localSheetId="98">报告封面!$A$1:$G$31</definedName>
    <definedName name="_xlnm.Print_Area" localSheetId="99">报告正文!$A$1:$J$62</definedName>
    <definedName name="_xlnm.Print_Area" localSheetId="36">补亏!$A$1:$H$20</definedName>
    <definedName name="_xlnm.Print_Area" localSheetId="82">财务费用!$A$1:$H$31</definedName>
    <definedName name="_xlnm.Print_Area" localSheetId="75">成本倒轧!$A$1:$J$46</definedName>
    <definedName name="_xlnm.Print_Area" localSheetId="90">存货!$A$1:$F$31</definedName>
    <definedName name="_xlnm.Print_Area" localSheetId="76">存货计价测试!$A$1:$O$20</definedName>
    <definedName name="_xlnm.Print_Area" localSheetId="2">待办事项!$A$1:$K$50</definedName>
    <definedName name="_xlnm.Print_Area" localSheetId="91">待摊预提!$A$1:$J$23</definedName>
    <definedName name="_xlnm.Print_Area" localSheetId="10">当局声明!$A$1:$G$26</definedName>
    <definedName name="_xlnm.Print_Area" localSheetId="1">档案封面!$A$1:$I$21</definedName>
    <definedName name="_xlnm.Print_Area" localSheetId="3">档案索引!$A$1:$F$49</definedName>
    <definedName name="_xlnm.Print_Area" localSheetId="25">工资福利!$A$1:$H$41</definedName>
    <definedName name="_xlnm.Print_Area" localSheetId="68">公允价值变动审定表!$A$1:$G$17</definedName>
    <definedName name="_xlnm.Print_Area" localSheetId="27">固资折旧!$A$1:$G$35</definedName>
    <definedName name="_xlnm.Print_Area" localSheetId="81">管理费用!$A$1:$H$48</definedName>
    <definedName name="_xlnm.Print_Area" localSheetId="32">广宣!$A$1:$K$42</definedName>
    <definedName name="_xlnm.Print_Area" localSheetId="84">货币资金!$A$1:$H$28</definedName>
    <definedName name="_xlnm.Print_Area" localSheetId="8">基本情况!$A$1:$E$66</definedName>
    <definedName name="_xlnm.Print_Area" localSheetId="11">计划!$B$1:$K$31</definedName>
    <definedName name="_xlnm.Print_Area" localSheetId="67">减值准备审核表!$A$1:$H$22</definedName>
    <definedName name="_xlnm.Print_Area" localSheetId="15">交换意见!$A$1:$G$31</definedName>
    <definedName name="_xlnm.Print_Area" localSheetId="33">捐赠!$A$1:$J$23</definedName>
    <definedName name="_xlnm.Print_Area" localSheetId="39">跨年度确认所得情况表!$A$1:$G$18</definedName>
    <definedName name="_xlnm.Print_Area" localSheetId="23">利润!$A$1:$H$39</definedName>
    <definedName name="_xlnm.Print_Area" localSheetId="34">利息!$A$1:$L$28</definedName>
    <definedName name="_xlnm.Print_Area" localSheetId="73">毛利分析!$A$1:$G$40</definedName>
    <definedName name="_xlnm.Print_Area" localSheetId="24">纳税申报数据!$A$1:$K$26</definedName>
    <definedName name="_xlnm.Print_Area" localSheetId="12">内控!$A$1:$K$34</definedName>
    <definedName name="_xlnm.Print_Area" localSheetId="18">盘点表!$A$1:$G$35</definedName>
    <definedName name="_xlnm.Print_Area" localSheetId="20">凭证检查!$A$1:$Q$211</definedName>
    <definedName name="_xlnm.Print_Area" localSheetId="37">其他事项!$A$1:$F$45</definedName>
    <definedName name="_xlnm.Print_Area" localSheetId="79">其他业务!$A$1:$J$24</definedName>
    <definedName name="_xlnm.Print_Area" localSheetId="95">其他应付!$A$1:$F$43</definedName>
    <definedName name="_xlnm.Print_Area" localSheetId="89">其他应收!$A$1:$F$42</definedName>
    <definedName name="_xlnm.Print_Area" localSheetId="102">企业各税审核汇总表!$A$1:$F$66</definedName>
    <definedName name="_xlnm.Print_Area" localSheetId="100">企业情况表!$A$1:$K$30</definedName>
    <definedName name="_xlnm.Print_Area" localSheetId="4">签发单!$A$1:$E$25</definedName>
    <definedName name="_xlnm.Print_Area" localSheetId="5">三级复核!$A$1:$K$44</definedName>
    <definedName name="_xlnm.Print_Area" localSheetId="30">社保!$A$1:$G$34</definedName>
    <definedName name="_xlnm.Print_Area" localSheetId="31">社保明细工资人数!$A$1:$J$39</definedName>
    <definedName name="_xlnm.Print_Area" localSheetId="17">审核标识!$A$1:$E$22</definedName>
    <definedName name="_xlnm.Print_Area" localSheetId="13">审核问卷!$A$1:$N$47</definedName>
    <definedName name="_xlnm.Print_Area" localSheetId="96">实收公积!$A$1:$H$31</definedName>
    <definedName name="_xlnm.Print_Area" localSheetId="21">使用说明!$A$1:$B$22</definedName>
    <definedName name="_xlnm.Print_Area" localSheetId="101">事项说明!$A$1:$G$135</definedName>
    <definedName name="_xlnm.Print_Area" localSheetId="40">视同销售和房地产开发企业特定业务审核表!$A$1:$E$36</definedName>
    <definedName name="_xlnm.Print_Area" localSheetId="72">收入与申报核对表!$A$1:$K$28</definedName>
    <definedName name="_xlnm.Print_Area" localSheetId="78">税费缴纳测算!$A$1:$H$58</definedName>
    <definedName name="_xlnm.Print_Area" localSheetId="9">税审收费标准!$B$1:$I$15</definedName>
    <definedName name="_xlnm.Print_Area" localSheetId="19">通用记录!$A$1:$H$52</definedName>
    <definedName name="_xlnm.Print_Area" localSheetId="97">未分利润!$A$1:$G$28</definedName>
    <definedName name="_xlnm.Print_Area" localSheetId="38">无限期结转扣除项目审核表!$A$1:$L$10</definedName>
    <definedName name="_xlnm.Print_Area" localSheetId="29">无形长摊!$A$1:$O$31</definedName>
    <definedName name="_xlnm.Print_Area" localSheetId="85">现金证明!$A$1:$E$16</definedName>
    <definedName name="_xlnm.Print_Area" localSheetId="6">业务约定!$A$1:$G$32</definedName>
    <definedName name="_xlnm.Print_Area" localSheetId="86">银行调节!$A$1:$B$34</definedName>
    <definedName name="_xlnm.Print_Area" localSheetId="83">营外收支!$A$1:$G$44</definedName>
    <definedName name="_xlnm.Print_Area" localSheetId="80">营业费用!$A$1:$H$48</definedName>
    <definedName name="_xlnm.Print_Area" localSheetId="93">应付!$A$1:$F$44</definedName>
    <definedName name="_xlnm.Print_Area" localSheetId="87">应收!$A$1:$F$42</definedName>
    <definedName name="_xlnm.Print_Area" localSheetId="88">预付!$A$1:$F$42</definedName>
    <definedName name="_xlnm.Print_Area" localSheetId="94">预收!$A$1:$F$43</definedName>
    <definedName name="_xlnm.Print_Area" localSheetId="92">在建工程审核表!$A$1:$H$19</definedName>
    <definedName name="_xlnm.Print_Area" localSheetId="26">招待!$A$1:$M$31</definedName>
    <definedName name="_xlnm.Print_Area" localSheetId="28">折旧测算!$A$1:$O$30</definedName>
    <definedName name="_xlnm.Print_Area" localSheetId="74">制造费用、生产成本!$A$1:$G$48</definedName>
    <definedName name="_xlnm.Print_Area" localSheetId="14">重大问题!$A$1:$G$17</definedName>
    <definedName name="_xlnm.Print_Area" localSheetId="69">主页!$A$1:$J$29</definedName>
    <definedName name="_xlnm.Print_Area" localSheetId="71">主营收支!$A$1:$H$48</definedName>
    <definedName name="_xlnm.Print_Area" localSheetId="77">主营税金!$A$1:$H$51</definedName>
    <definedName name="_xlnm.Print_Area" localSheetId="22">资产负债!$A$1:$H$35</definedName>
    <definedName name="_xlnm.Print_Area" localSheetId="16">资料清单!$A$1:$E$42</definedName>
    <definedName name="_xlnm.Print_Area" localSheetId="35">租金!$A$1:$J$28</definedName>
    <definedName name="_xlnm.Print_Titles" localSheetId="3">档案索引!$1:$3</definedName>
    <definedName name="_xlnm.Print_Titles" localSheetId="20">凭证检查!$1:$5</definedName>
    <definedName name="_xlnm.Print_Titles" localSheetId="95">其他应付!$1:$12</definedName>
    <definedName name="_xlnm.Print_Titles" localSheetId="89">其他应收!$1:$14</definedName>
    <definedName name="_xlnm.Print_Titles" localSheetId="93">应付!$1:$12</definedName>
    <definedName name="_xlnm.Print_Titles" localSheetId="87">应收!$1:$14</definedName>
    <definedName name="_xlnm.Print_Titles" localSheetId="88">预付!$1:$14</definedName>
    <definedName name="_xlnm.Print_Titles" localSheetId="94">预收!$1:$12</definedName>
    <definedName name="_xlnm.Print_Titles" localSheetId="28">折旧测算!$1:$6</definedName>
    <definedName name="worksheetname">"workbookname=get.workbook(1)"</definedName>
    <definedName name="本年度">基本情况!$B$4</definedName>
    <definedName name="本年折旧">折旧测算!$L$9:$L$1004</definedName>
    <definedName name="编制列表">基本情况!$B$12:$B$16</definedName>
    <definedName name="编制列表_35">[1]基本情况!$B$12:$B$16</definedName>
    <definedName name="编制列表_59">[1]基本情况!$B$12:$B$16</definedName>
    <definedName name="工作人员列表">基本情况!$B$9:$B$16</definedName>
    <definedName name="购入日期">折旧测算!$D$9:$D$1004</definedName>
    <definedName name="行业类型">基本情况!$E$71:$E$90</definedName>
    <definedName name="减少日期">折旧测算!$G$9:$G$1004</definedName>
    <definedName name="截止日">基本情况!$G$6</definedName>
    <definedName name="截止月">基本情况!$F$6</definedName>
    <definedName name="科目名称" localSheetId="67">余额表!$A$1:$B$3,余额表!#REF!</definedName>
    <definedName name="科目名称">余额表!$A$1:$B$3,余额表!#REF!</definedName>
    <definedName name="企业类型">基本情况!$B$71:$B$135</definedName>
    <definedName name="起始日">基本情况!$G$5</definedName>
    <definedName name="起始月">基本情况!$F$5</definedName>
    <definedName name="签字列表">基本情况!$B$9:$B$11</definedName>
    <definedName name="税收折旧">折旧测算!$N$9:$N$1004</definedName>
    <definedName name="一至三年">#REF!</definedName>
    <definedName name="折旧明细">折旧测算!$A$9:$O$1004</definedName>
    <definedName name="资产购入金额">折旧测算!$E$9:$E$1004</definedName>
    <definedName name="资产减少金额">折旧测算!$H$9:$H$1004</definedName>
    <definedName name="资产类别">折旧测算!$A$9:$A$1004</definedName>
    <definedName name="资产原值">折旧测算!$C$9:$C$1004</definedName>
  </definedNames>
  <calcPr calcId="145621"/>
</workbook>
</file>

<file path=xl/calcChain.xml><?xml version="1.0" encoding="utf-8"?>
<calcChain xmlns="http://schemas.openxmlformats.org/spreadsheetml/2006/main">
  <c r="C44" i="116" l="1"/>
  <c r="C13" i="65" l="1"/>
  <c r="D13" i="65"/>
  <c r="E13" i="65"/>
  <c r="G13" i="65"/>
  <c r="F12" i="65"/>
  <c r="H12" i="65" s="1"/>
  <c r="N14" i="88"/>
  <c r="F23" i="24" l="1"/>
  <c r="I21" i="24"/>
  <c r="I20" i="24"/>
  <c r="G20" i="24"/>
  <c r="G21" i="24"/>
  <c r="H34" i="22" l="1"/>
  <c r="G34" i="22"/>
  <c r="H25" i="22"/>
  <c r="H26" i="22" s="1"/>
  <c r="H35" i="22" s="1"/>
  <c r="G25" i="22"/>
  <c r="G26" i="22" s="1"/>
  <c r="G35" i="22" s="1"/>
  <c r="H19" i="22"/>
  <c r="G19" i="22"/>
  <c r="G33" i="195" l="1"/>
  <c r="B31" i="197"/>
  <c r="B32" i="197"/>
  <c r="B33" i="197"/>
  <c r="B34" i="197"/>
  <c r="B35" i="197"/>
  <c r="B36" i="197"/>
  <c r="B37" i="197"/>
  <c r="B38" i="197"/>
  <c r="B39" i="197"/>
  <c r="B40" i="197"/>
  <c r="B41" i="197"/>
  <c r="B42" i="197"/>
  <c r="B43" i="197"/>
  <c r="B44" i="197"/>
  <c r="B45" i="197"/>
  <c r="B46" i="197"/>
  <c r="B47" i="197"/>
  <c r="B48" i="197"/>
  <c r="B49" i="197"/>
  <c r="B50" i="197"/>
  <c r="B51" i="197"/>
  <c r="B52" i="197"/>
  <c r="B53" i="197"/>
  <c r="B59" i="197"/>
  <c r="B62" i="197"/>
  <c r="B65" i="197"/>
  <c r="B67" i="197"/>
  <c r="B68" i="197"/>
  <c r="B69" i="197"/>
  <c r="B70" i="197"/>
  <c r="B71" i="197"/>
  <c r="B72" i="197"/>
  <c r="B73" i="197"/>
  <c r="B74" i="197"/>
  <c r="B75" i="197"/>
  <c r="B76" i="197"/>
  <c r="B77" i="197"/>
  <c r="B78" i="197"/>
  <c r="B79" i="197"/>
  <c r="B85" i="197"/>
  <c r="B86" i="197"/>
  <c r="B87" i="197"/>
  <c r="B88" i="197"/>
  <c r="B89" i="197"/>
  <c r="B90" i="197"/>
  <c r="B91" i="197"/>
  <c r="B92" i="197"/>
  <c r="B93" i="197"/>
  <c r="B94" i="197"/>
  <c r="B95" i="197"/>
  <c r="B96" i="197"/>
  <c r="B97" i="197"/>
  <c r="B98" i="197"/>
  <c r="B99" i="197"/>
  <c r="B100" i="197"/>
  <c r="B101" i="197"/>
  <c r="B102" i="197"/>
  <c r="B103" i="197"/>
  <c r="B104" i="197"/>
  <c r="B105" i="197"/>
  <c r="B106" i="197"/>
  <c r="B107" i="197"/>
  <c r="B108" i="197"/>
  <c r="B109" i="197"/>
  <c r="B110" i="197"/>
  <c r="B111" i="197"/>
  <c r="B112" i="197"/>
  <c r="D135" i="197"/>
  <c r="E112" i="197"/>
  <c r="D112" i="197"/>
  <c r="E111" i="197"/>
  <c r="D111" i="197"/>
  <c r="E110" i="197"/>
  <c r="D110" i="197"/>
  <c r="D109" i="197"/>
  <c r="E105" i="197"/>
  <c r="D105" i="197"/>
  <c r="E103" i="197"/>
  <c r="E101" i="197"/>
  <c r="D101" i="197"/>
  <c r="D100" i="197"/>
  <c r="D99" i="197"/>
  <c r="E98" i="197"/>
  <c r="D98" i="197"/>
  <c r="E94" i="197"/>
  <c r="D94" i="197"/>
  <c r="D92" i="197"/>
  <c r="E91" i="197"/>
  <c r="D91" i="197"/>
  <c r="E88" i="197" l="1"/>
  <c r="E87" i="197"/>
  <c r="D87" i="197"/>
  <c r="D79" i="197"/>
  <c r="E79" i="197"/>
  <c r="E78" i="197"/>
  <c r="D78" i="197"/>
  <c r="E77" i="197"/>
  <c r="D77" i="197"/>
  <c r="D76" i="197"/>
  <c r="D71" i="197"/>
  <c r="E71" i="197"/>
  <c r="D72" i="197"/>
  <c r="E72" i="197"/>
  <c r="E70" i="197"/>
  <c r="D70" i="197"/>
  <c r="E68" i="197"/>
  <c r="D65" i="197"/>
  <c r="E65" i="197"/>
  <c r="E64" i="197"/>
  <c r="E63" i="197"/>
  <c r="D62" i="197"/>
  <c r="E61" i="197"/>
  <c r="E60" i="197"/>
  <c r="E58" i="197"/>
  <c r="E56" i="197"/>
  <c r="E57" i="197"/>
  <c r="E55" i="197"/>
  <c r="E54" i="197"/>
  <c r="E53" i="197"/>
  <c r="E52" i="197"/>
  <c r="E50" i="197"/>
  <c r="E45" i="197"/>
  <c r="E46" i="197"/>
  <c r="E47" i="197"/>
  <c r="E42" i="197"/>
  <c r="D42" i="197"/>
  <c r="E38" i="197"/>
  <c r="D38" i="197"/>
  <c r="E35" i="197"/>
  <c r="E34" i="197"/>
  <c r="D34" i="197"/>
  <c r="D31" i="197"/>
  <c r="D21" i="197"/>
  <c r="C16" i="197" s="1"/>
  <c r="A6" i="197"/>
  <c r="I29" i="196"/>
  <c r="D29" i="196"/>
  <c r="G3" i="196"/>
  <c r="A3" i="196"/>
  <c r="A62" i="195"/>
  <c r="A53" i="195"/>
  <c r="A52" i="195"/>
  <c r="A12" i="195"/>
  <c r="A18" i="194"/>
  <c r="A17" i="194"/>
  <c r="D26" i="197"/>
  <c r="C22" i="197" s="1"/>
  <c r="G21" i="196"/>
  <c r="E21" i="196"/>
  <c r="D27" i="197" l="1"/>
  <c r="D12" i="121" l="1"/>
  <c r="G7" i="23"/>
  <c r="D27" i="23" l="1"/>
  <c r="D37" i="23" s="1"/>
  <c r="D39" i="23" s="1"/>
  <c r="H5" i="23" s="1"/>
  <c r="H11" i="23" s="1"/>
  <c r="H19" i="23" s="1"/>
  <c r="H22" i="23" s="1"/>
  <c r="C27" i="23"/>
  <c r="C37" i="23" s="1"/>
  <c r="D25" i="22"/>
  <c r="D34" i="22" s="1"/>
  <c r="D35" i="22" s="1"/>
  <c r="C25" i="22"/>
  <c r="C34" i="22" s="1"/>
  <c r="D19" i="22"/>
  <c r="C19" i="22"/>
  <c r="H37" i="22" l="1"/>
  <c r="C35" i="22"/>
  <c r="H36" i="22" l="1"/>
  <c r="B36" i="22"/>
  <c r="B9" i="120"/>
  <c r="C7" i="151"/>
  <c r="C8" i="151"/>
  <c r="C11" i="151"/>
  <c r="C12" i="151"/>
  <c r="C13" i="151"/>
  <c r="C15" i="151"/>
  <c r="C16" i="151"/>
  <c r="C17" i="151"/>
  <c r="C19" i="151"/>
  <c r="C20" i="151"/>
  <c r="C21" i="151"/>
  <c r="C23" i="151"/>
  <c r="C24" i="151"/>
  <c r="C25" i="151"/>
  <c r="C26" i="151"/>
  <c r="C27" i="151"/>
  <c r="C28" i="151"/>
  <c r="C30" i="151"/>
  <c r="C31" i="151"/>
  <c r="C33" i="151"/>
  <c r="C34" i="151"/>
  <c r="C36" i="151"/>
  <c r="C37" i="151"/>
  <c r="C38" i="151"/>
  <c r="C39" i="151"/>
  <c r="C40" i="151"/>
  <c r="C41" i="151"/>
  <c r="C42" i="151"/>
  <c r="C43" i="151"/>
  <c r="C44" i="151"/>
  <c r="C45" i="151"/>
  <c r="C46" i="151"/>
  <c r="C47" i="151"/>
  <c r="C48" i="151"/>
  <c r="C49" i="151"/>
  <c r="C50" i="151"/>
  <c r="C51" i="151"/>
  <c r="C52" i="151"/>
  <c r="C35" i="178"/>
  <c r="C35" i="151" s="1"/>
  <c r="C22" i="178"/>
  <c r="C22" i="151" s="1"/>
  <c r="C18" i="178"/>
  <c r="C18" i="151" s="1"/>
  <c r="C14" i="178"/>
  <c r="C14" i="151" s="1"/>
  <c r="C10" i="178"/>
  <c r="C10" i="151" s="1"/>
  <c r="C15" i="150"/>
  <c r="C16" i="150"/>
  <c r="C14" i="150"/>
  <c r="C6" i="150"/>
  <c r="C8" i="150"/>
  <c r="C5" i="150"/>
  <c r="C17" i="177"/>
  <c r="C19" i="177" s="1"/>
  <c r="C19" i="150" s="1"/>
  <c r="C7" i="177"/>
  <c r="C9" i="177" s="1"/>
  <c r="C9" i="150" s="1"/>
  <c r="C32" i="178" l="1"/>
  <c r="C29" i="178" s="1"/>
  <c r="C29" i="151" s="1"/>
  <c r="C7" i="150"/>
  <c r="C17" i="150"/>
  <c r="F33" i="119" s="1"/>
  <c r="C9" i="178"/>
  <c r="C9" i="151" s="1"/>
  <c r="C18" i="177"/>
  <c r="C18" i="150" s="1"/>
  <c r="C32" i="151" l="1"/>
  <c r="E23" i="137"/>
  <c r="F23" i="137"/>
  <c r="G23" i="137"/>
  <c r="H23" i="137"/>
  <c r="I23" i="137"/>
  <c r="J23" i="137"/>
  <c r="K23" i="137"/>
  <c r="L23" i="137"/>
  <c r="M23" i="137"/>
  <c r="N23" i="137"/>
  <c r="O23" i="137"/>
  <c r="Q23" i="137"/>
  <c r="R23" i="137"/>
  <c r="T23" i="137"/>
  <c r="E24" i="137"/>
  <c r="F24" i="137"/>
  <c r="G24" i="137"/>
  <c r="H24" i="137"/>
  <c r="I24" i="137"/>
  <c r="J24" i="137"/>
  <c r="K24" i="137"/>
  <c r="L24" i="137"/>
  <c r="M24" i="137"/>
  <c r="N24" i="137"/>
  <c r="O24" i="137"/>
  <c r="Q24" i="137"/>
  <c r="R24" i="137"/>
  <c r="U24" i="137"/>
  <c r="E26" i="137"/>
  <c r="F26" i="137"/>
  <c r="G26" i="137"/>
  <c r="H26" i="137"/>
  <c r="I26" i="137"/>
  <c r="J26" i="137"/>
  <c r="K26" i="137"/>
  <c r="L26" i="137"/>
  <c r="M26" i="137"/>
  <c r="N26" i="137"/>
  <c r="O26" i="137"/>
  <c r="Q26" i="137"/>
  <c r="R26" i="137"/>
  <c r="T26" i="137"/>
  <c r="E27" i="137"/>
  <c r="F27" i="137"/>
  <c r="G27" i="137"/>
  <c r="H27" i="137"/>
  <c r="I27" i="137"/>
  <c r="J27" i="137"/>
  <c r="K27" i="137"/>
  <c r="L27" i="137"/>
  <c r="M27" i="137"/>
  <c r="N27" i="137"/>
  <c r="O27" i="137"/>
  <c r="Q27" i="137"/>
  <c r="R27" i="137"/>
  <c r="U27" i="137"/>
  <c r="E29" i="137"/>
  <c r="F29" i="137"/>
  <c r="G29" i="137"/>
  <c r="H29" i="137"/>
  <c r="I29" i="137"/>
  <c r="J29" i="137"/>
  <c r="K29" i="137"/>
  <c r="L29" i="137"/>
  <c r="M29" i="137"/>
  <c r="N29" i="137"/>
  <c r="O29" i="137"/>
  <c r="Q29" i="137"/>
  <c r="R29" i="137"/>
  <c r="T29" i="137"/>
  <c r="E30" i="137"/>
  <c r="F30" i="137"/>
  <c r="G30" i="137"/>
  <c r="H30" i="137"/>
  <c r="I30" i="137"/>
  <c r="J30" i="137"/>
  <c r="K30" i="137"/>
  <c r="L30" i="137"/>
  <c r="M30" i="137"/>
  <c r="N30" i="137"/>
  <c r="O30" i="137"/>
  <c r="Q30" i="137"/>
  <c r="R30" i="137"/>
  <c r="U30" i="137"/>
  <c r="E32" i="137"/>
  <c r="F32" i="137"/>
  <c r="G32" i="137"/>
  <c r="H32" i="137"/>
  <c r="I32" i="137"/>
  <c r="J32" i="137"/>
  <c r="K32" i="137"/>
  <c r="L32" i="137"/>
  <c r="M32" i="137"/>
  <c r="N32" i="137"/>
  <c r="O32" i="137"/>
  <c r="Q32" i="137"/>
  <c r="R32" i="137"/>
  <c r="T32" i="137"/>
  <c r="E33" i="137"/>
  <c r="F33" i="137"/>
  <c r="G33" i="137"/>
  <c r="H33" i="137"/>
  <c r="I33" i="137"/>
  <c r="J33" i="137"/>
  <c r="K33" i="137"/>
  <c r="L33" i="137"/>
  <c r="M33" i="137"/>
  <c r="N33" i="137"/>
  <c r="O33" i="137"/>
  <c r="Q33" i="137"/>
  <c r="R33" i="137"/>
  <c r="U33" i="137"/>
  <c r="D23" i="137"/>
  <c r="D24" i="137"/>
  <c r="D26" i="137"/>
  <c r="D27" i="137"/>
  <c r="D29" i="137"/>
  <c r="D30" i="137"/>
  <c r="D32" i="137"/>
  <c r="D33" i="137"/>
  <c r="E8" i="137"/>
  <c r="F8" i="137"/>
  <c r="G8" i="137"/>
  <c r="H8" i="137"/>
  <c r="I8" i="137"/>
  <c r="J8" i="137"/>
  <c r="K8" i="137"/>
  <c r="L8" i="137"/>
  <c r="M8" i="137"/>
  <c r="N8" i="137"/>
  <c r="O8" i="137"/>
  <c r="Q8" i="137"/>
  <c r="R8" i="137"/>
  <c r="T8" i="137"/>
  <c r="E9" i="137"/>
  <c r="F9" i="137"/>
  <c r="G9" i="137"/>
  <c r="H9" i="137"/>
  <c r="I9" i="137"/>
  <c r="J9" i="137"/>
  <c r="K9" i="137"/>
  <c r="L9" i="137"/>
  <c r="M9" i="137"/>
  <c r="N9" i="137"/>
  <c r="O9" i="137"/>
  <c r="Q9" i="137"/>
  <c r="R9" i="137"/>
  <c r="U9" i="137"/>
  <c r="E11" i="137"/>
  <c r="F11" i="137"/>
  <c r="G11" i="137"/>
  <c r="H11" i="137"/>
  <c r="I11" i="137"/>
  <c r="J11" i="137"/>
  <c r="K11" i="137"/>
  <c r="L11" i="137"/>
  <c r="M11" i="137"/>
  <c r="N11" i="137"/>
  <c r="O11" i="137"/>
  <c r="Q11" i="137"/>
  <c r="R11" i="137"/>
  <c r="T11" i="137"/>
  <c r="E12" i="137"/>
  <c r="F12" i="137"/>
  <c r="G12" i="137"/>
  <c r="H12" i="137"/>
  <c r="I12" i="137"/>
  <c r="J12" i="137"/>
  <c r="K12" i="137"/>
  <c r="L12" i="137"/>
  <c r="M12" i="137"/>
  <c r="N12" i="137"/>
  <c r="O12" i="137"/>
  <c r="Q12" i="137"/>
  <c r="R12" i="137"/>
  <c r="U12" i="137"/>
  <c r="E15" i="137"/>
  <c r="F15" i="137"/>
  <c r="G15" i="137"/>
  <c r="H15" i="137"/>
  <c r="I15" i="137"/>
  <c r="J15" i="137"/>
  <c r="K15" i="137"/>
  <c r="L15" i="137"/>
  <c r="M15" i="137"/>
  <c r="N15" i="137"/>
  <c r="O15" i="137"/>
  <c r="Q15" i="137"/>
  <c r="R15" i="137"/>
  <c r="T15" i="137"/>
  <c r="E16" i="137"/>
  <c r="F16" i="137"/>
  <c r="G16" i="137"/>
  <c r="H16" i="137"/>
  <c r="I16" i="137"/>
  <c r="J16" i="137"/>
  <c r="K16" i="137"/>
  <c r="L16" i="137"/>
  <c r="M16" i="137"/>
  <c r="N16" i="137"/>
  <c r="O16" i="137"/>
  <c r="Q16" i="137"/>
  <c r="R16" i="137"/>
  <c r="U16" i="137"/>
  <c r="E18" i="137"/>
  <c r="F18" i="137"/>
  <c r="G18" i="137"/>
  <c r="H18" i="137"/>
  <c r="I18" i="137"/>
  <c r="J18" i="137"/>
  <c r="K18" i="137"/>
  <c r="L18" i="137"/>
  <c r="M18" i="137"/>
  <c r="N18" i="137"/>
  <c r="O18" i="137"/>
  <c r="Q18" i="137"/>
  <c r="R18" i="137"/>
  <c r="T18" i="137"/>
  <c r="E19" i="137"/>
  <c r="F19" i="137"/>
  <c r="G19" i="137"/>
  <c r="H19" i="137"/>
  <c r="I19" i="137"/>
  <c r="J19" i="137"/>
  <c r="K19" i="137"/>
  <c r="L19" i="137"/>
  <c r="M19" i="137"/>
  <c r="N19" i="137"/>
  <c r="O19" i="137"/>
  <c r="Q19" i="137"/>
  <c r="R19" i="137"/>
  <c r="U19" i="137"/>
  <c r="D8" i="137"/>
  <c r="D9" i="137"/>
  <c r="D11" i="137"/>
  <c r="D12" i="137"/>
  <c r="D15" i="137"/>
  <c r="D16" i="137"/>
  <c r="D18" i="137"/>
  <c r="D19" i="137"/>
  <c r="B8" i="137"/>
  <c r="S33" i="165"/>
  <c r="S33" i="137" s="1"/>
  <c r="S32" i="165"/>
  <c r="S32" i="137" s="1"/>
  <c r="S30" i="165"/>
  <c r="S30" i="137" s="1"/>
  <c r="S29" i="165"/>
  <c r="S29" i="137" s="1"/>
  <c r="S27" i="165"/>
  <c r="S27" i="137" s="1"/>
  <c r="S26" i="165"/>
  <c r="U26" i="165" s="1"/>
  <c r="S24" i="165"/>
  <c r="S24" i="137" s="1"/>
  <c r="S23" i="165"/>
  <c r="S23" i="137" s="1"/>
  <c r="P33" i="165"/>
  <c r="P33" i="137" s="1"/>
  <c r="P32" i="165"/>
  <c r="P32" i="137" s="1"/>
  <c r="P30" i="165"/>
  <c r="P30" i="137" s="1"/>
  <c r="P29" i="165"/>
  <c r="P29" i="137" s="1"/>
  <c r="P27" i="165"/>
  <c r="P27" i="137" s="1"/>
  <c r="P26" i="165"/>
  <c r="P26" i="137" s="1"/>
  <c r="P24" i="165"/>
  <c r="P23" i="165"/>
  <c r="P23" i="137" s="1"/>
  <c r="S19" i="165"/>
  <c r="T19" i="165" s="1"/>
  <c r="S18" i="165"/>
  <c r="S18" i="137" s="1"/>
  <c r="S16" i="165"/>
  <c r="T16" i="165" s="1"/>
  <c r="T16" i="137" s="1"/>
  <c r="S15" i="165"/>
  <c r="S15" i="137" s="1"/>
  <c r="S12" i="165"/>
  <c r="S12" i="137" s="1"/>
  <c r="S11" i="165"/>
  <c r="S11" i="137" s="1"/>
  <c r="S9" i="165"/>
  <c r="S9" i="137" s="1"/>
  <c r="S8" i="165"/>
  <c r="S8" i="137" s="1"/>
  <c r="P19" i="165"/>
  <c r="P19" i="137" s="1"/>
  <c r="P18" i="165"/>
  <c r="P18" i="137" s="1"/>
  <c r="P16" i="165"/>
  <c r="P16" i="137" s="1"/>
  <c r="P15" i="165"/>
  <c r="P15" i="137" s="1"/>
  <c r="P12" i="165"/>
  <c r="P12" i="137" s="1"/>
  <c r="P11" i="165"/>
  <c r="P11" i="137" s="1"/>
  <c r="P9" i="165"/>
  <c r="P9" i="137" s="1"/>
  <c r="P8" i="165"/>
  <c r="P8" i="137" s="1"/>
  <c r="R31" i="165"/>
  <c r="R31" i="137" s="1"/>
  <c r="Q31" i="165"/>
  <c r="Q31" i="137" s="1"/>
  <c r="P31" i="165"/>
  <c r="P31" i="137" s="1"/>
  <c r="O31" i="165"/>
  <c r="O31" i="137" s="1"/>
  <c r="N31" i="165"/>
  <c r="N31" i="137" s="1"/>
  <c r="M31" i="165"/>
  <c r="M31" i="137" s="1"/>
  <c r="L31" i="165"/>
  <c r="L31" i="137" s="1"/>
  <c r="K31" i="165"/>
  <c r="K31" i="137" s="1"/>
  <c r="J31" i="165"/>
  <c r="J31" i="137" s="1"/>
  <c r="I31" i="165"/>
  <c r="I31" i="137" s="1"/>
  <c r="H31" i="165"/>
  <c r="H31" i="137" s="1"/>
  <c r="G31" i="165"/>
  <c r="G31" i="137" s="1"/>
  <c r="F31" i="165"/>
  <c r="F31" i="137" s="1"/>
  <c r="E31" i="165"/>
  <c r="E31" i="137" s="1"/>
  <c r="D31" i="165"/>
  <c r="D31" i="137" s="1"/>
  <c r="R28" i="165"/>
  <c r="R28" i="137" s="1"/>
  <c r="Q28" i="165"/>
  <c r="Q28" i="137" s="1"/>
  <c r="O28" i="165"/>
  <c r="O28" i="137" s="1"/>
  <c r="N28" i="165"/>
  <c r="N28" i="137" s="1"/>
  <c r="M28" i="165"/>
  <c r="M28" i="137" s="1"/>
  <c r="L28" i="165"/>
  <c r="L28" i="137" s="1"/>
  <c r="K28" i="165"/>
  <c r="K28" i="137" s="1"/>
  <c r="J28" i="165"/>
  <c r="J28" i="137" s="1"/>
  <c r="I28" i="165"/>
  <c r="I28" i="137" s="1"/>
  <c r="H28" i="165"/>
  <c r="H28" i="137" s="1"/>
  <c r="G28" i="165"/>
  <c r="G28" i="137" s="1"/>
  <c r="F28" i="165"/>
  <c r="F28" i="137" s="1"/>
  <c r="E28" i="165"/>
  <c r="E28" i="137" s="1"/>
  <c r="D28" i="165"/>
  <c r="D28" i="137" s="1"/>
  <c r="R25" i="165"/>
  <c r="R25" i="137" s="1"/>
  <c r="Q25" i="165"/>
  <c r="Q25" i="137" s="1"/>
  <c r="O25" i="165"/>
  <c r="O25" i="137" s="1"/>
  <c r="N25" i="165"/>
  <c r="N25" i="137" s="1"/>
  <c r="M25" i="165"/>
  <c r="M25" i="137" s="1"/>
  <c r="L25" i="165"/>
  <c r="L25" i="137" s="1"/>
  <c r="K25" i="165"/>
  <c r="K25" i="137" s="1"/>
  <c r="J25" i="165"/>
  <c r="J25" i="137" s="1"/>
  <c r="I25" i="165"/>
  <c r="I25" i="137" s="1"/>
  <c r="H25" i="165"/>
  <c r="H25" i="137" s="1"/>
  <c r="G25" i="165"/>
  <c r="G25" i="137" s="1"/>
  <c r="F25" i="165"/>
  <c r="F25" i="137" s="1"/>
  <c r="E25" i="165"/>
  <c r="E25" i="137" s="1"/>
  <c r="D25" i="165"/>
  <c r="D25" i="137" s="1"/>
  <c r="R22" i="165"/>
  <c r="R22" i="137" s="1"/>
  <c r="Q22" i="165"/>
  <c r="Q22" i="137" s="1"/>
  <c r="O22" i="165"/>
  <c r="O22" i="137" s="1"/>
  <c r="N22" i="165"/>
  <c r="N22" i="137" s="1"/>
  <c r="M22" i="165"/>
  <c r="M22" i="137" s="1"/>
  <c r="L22" i="165"/>
  <c r="L22" i="137" s="1"/>
  <c r="K22" i="165"/>
  <c r="K22" i="137" s="1"/>
  <c r="J22" i="165"/>
  <c r="J22" i="137" s="1"/>
  <c r="I22" i="165"/>
  <c r="I22" i="137" s="1"/>
  <c r="H22" i="165"/>
  <c r="H22" i="137" s="1"/>
  <c r="G22" i="165"/>
  <c r="G22" i="137" s="1"/>
  <c r="F22" i="165"/>
  <c r="F22" i="137" s="1"/>
  <c r="E22" i="165"/>
  <c r="E22" i="137" s="1"/>
  <c r="D22" i="165"/>
  <c r="D22" i="137" s="1"/>
  <c r="R17" i="165"/>
  <c r="Q17" i="165"/>
  <c r="Q17" i="137" s="1"/>
  <c r="O17" i="165"/>
  <c r="O17" i="137" s="1"/>
  <c r="N17" i="165"/>
  <c r="M17" i="165"/>
  <c r="M17" i="137" s="1"/>
  <c r="L17" i="165"/>
  <c r="L17" i="137" s="1"/>
  <c r="K17" i="165"/>
  <c r="J17" i="165"/>
  <c r="J17" i="137" s="1"/>
  <c r="I17" i="165"/>
  <c r="I17" i="137" s="1"/>
  <c r="H17" i="165"/>
  <c r="H17" i="137" s="1"/>
  <c r="G17" i="165"/>
  <c r="F17" i="165"/>
  <c r="E17" i="165"/>
  <c r="E17" i="137" s="1"/>
  <c r="D17" i="165"/>
  <c r="D17" i="137" s="1"/>
  <c r="R14" i="165"/>
  <c r="R14" i="137" s="1"/>
  <c r="Q14" i="165"/>
  <c r="E14" i="165"/>
  <c r="E13" i="165" s="1"/>
  <c r="E13" i="137" s="1"/>
  <c r="F14" i="165"/>
  <c r="F14" i="137" s="1"/>
  <c r="G14" i="165"/>
  <c r="G14" i="137" s="1"/>
  <c r="H14" i="165"/>
  <c r="H14" i="137" s="1"/>
  <c r="I14" i="165"/>
  <c r="I13" i="165" s="1"/>
  <c r="I13" i="137" s="1"/>
  <c r="J14" i="165"/>
  <c r="J14" i="137" s="1"/>
  <c r="K14" i="165"/>
  <c r="K14" i="137" s="1"/>
  <c r="L14" i="165"/>
  <c r="L14" i="137" s="1"/>
  <c r="M14" i="165"/>
  <c r="M13" i="165" s="1"/>
  <c r="M13" i="137" s="1"/>
  <c r="N14" i="165"/>
  <c r="N14" i="137" s="1"/>
  <c r="O14" i="165"/>
  <c r="O14" i="137" s="1"/>
  <c r="D14" i="165"/>
  <c r="J13" i="165"/>
  <c r="L13" i="165"/>
  <c r="L13" i="137" s="1"/>
  <c r="R10" i="165"/>
  <c r="R10" i="137" s="1"/>
  <c r="Q10" i="165"/>
  <c r="Q10" i="137" s="1"/>
  <c r="E10" i="165"/>
  <c r="E10" i="137" s="1"/>
  <c r="F10" i="165"/>
  <c r="F10" i="137" s="1"/>
  <c r="G10" i="165"/>
  <c r="G10" i="137" s="1"/>
  <c r="H10" i="165"/>
  <c r="H10" i="137" s="1"/>
  <c r="I10" i="165"/>
  <c r="I10" i="137" s="1"/>
  <c r="J10" i="165"/>
  <c r="J10" i="137" s="1"/>
  <c r="K10" i="165"/>
  <c r="K10" i="137" s="1"/>
  <c r="L10" i="165"/>
  <c r="L10" i="137" s="1"/>
  <c r="M10" i="165"/>
  <c r="M10" i="137" s="1"/>
  <c r="N10" i="165"/>
  <c r="N10" i="137" s="1"/>
  <c r="O10" i="165"/>
  <c r="O10" i="137" s="1"/>
  <c r="S10" i="165"/>
  <c r="S10" i="137" s="1"/>
  <c r="D10" i="165"/>
  <c r="D10" i="137" s="1"/>
  <c r="R7" i="165"/>
  <c r="R7" i="137" s="1"/>
  <c r="Q7" i="165"/>
  <c r="Q7" i="137" s="1"/>
  <c r="E7" i="165"/>
  <c r="E7" i="137" s="1"/>
  <c r="I7" i="136" s="1"/>
  <c r="F7" i="165"/>
  <c r="F7" i="137" s="1"/>
  <c r="G7" i="165"/>
  <c r="G7" i="137" s="1"/>
  <c r="I8" i="136" s="1"/>
  <c r="H7" i="165"/>
  <c r="H7" i="137" s="1"/>
  <c r="I7" i="165"/>
  <c r="I7" i="137" s="1"/>
  <c r="I9" i="136" s="1"/>
  <c r="J7" i="165"/>
  <c r="J7" i="137" s="1"/>
  <c r="K7" i="165"/>
  <c r="K7" i="137" s="1"/>
  <c r="I10" i="136" s="1"/>
  <c r="L7" i="165"/>
  <c r="L7" i="137" s="1"/>
  <c r="M7" i="165"/>
  <c r="M7" i="137" s="1"/>
  <c r="I11" i="136" s="1"/>
  <c r="N7" i="165"/>
  <c r="N7" i="137" s="1"/>
  <c r="O7" i="165"/>
  <c r="O7" i="137" s="1"/>
  <c r="D7" i="165"/>
  <c r="D7" i="137" s="1"/>
  <c r="P28" i="165" l="1"/>
  <c r="P28" i="137" s="1"/>
  <c r="P25" i="165"/>
  <c r="P25" i="137" s="1"/>
  <c r="H13" i="165"/>
  <c r="H13" i="137" s="1"/>
  <c r="O13" i="165"/>
  <c r="O13" i="137" s="1"/>
  <c r="D13" i="165"/>
  <c r="D13" i="137" s="1"/>
  <c r="S17" i="165"/>
  <c r="S17" i="137" s="1"/>
  <c r="T9" i="165"/>
  <c r="T24" i="165"/>
  <c r="S19" i="137"/>
  <c r="Q34" i="165"/>
  <c r="Q34" i="137" s="1"/>
  <c r="T30" i="165"/>
  <c r="T19" i="137"/>
  <c r="T17" i="165"/>
  <c r="T17" i="137" s="1"/>
  <c r="U26" i="137"/>
  <c r="U25" i="165"/>
  <c r="U25" i="137" s="1"/>
  <c r="O20" i="165"/>
  <c r="O20" i="137" s="1"/>
  <c r="J20" i="165"/>
  <c r="J20" i="137" s="1"/>
  <c r="J13" i="137"/>
  <c r="G13" i="165"/>
  <c r="K13" i="165"/>
  <c r="D34" i="165"/>
  <c r="D34" i="137" s="1"/>
  <c r="N34" i="165"/>
  <c r="N34" i="137" s="1"/>
  <c r="P10" i="165"/>
  <c r="P10" i="137" s="1"/>
  <c r="H20" i="165"/>
  <c r="H20" i="137" s="1"/>
  <c r="P14" i="165"/>
  <c r="P14" i="137" s="1"/>
  <c r="Q13" i="165"/>
  <c r="Q13" i="137" s="1"/>
  <c r="T14" i="165"/>
  <c r="T14" i="137" s="1"/>
  <c r="F13" i="165"/>
  <c r="N13" i="165"/>
  <c r="P17" i="165"/>
  <c r="P17" i="137" s="1"/>
  <c r="R13" i="165"/>
  <c r="S22" i="165"/>
  <c r="S22" i="137" s="1"/>
  <c r="S28" i="165"/>
  <c r="S28" i="137" s="1"/>
  <c r="S31" i="165"/>
  <c r="S31" i="137" s="1"/>
  <c r="R34" i="165"/>
  <c r="R34" i="137" s="1"/>
  <c r="O34" i="165"/>
  <c r="O34" i="137" s="1"/>
  <c r="M34" i="165"/>
  <c r="M34" i="137" s="1"/>
  <c r="K34" i="165"/>
  <c r="K34" i="137" s="1"/>
  <c r="I34" i="165"/>
  <c r="I34" i="137" s="1"/>
  <c r="G34" i="165"/>
  <c r="G34" i="137" s="1"/>
  <c r="E34" i="165"/>
  <c r="E34" i="137" s="1"/>
  <c r="S14" i="165"/>
  <c r="S14" i="137" s="1"/>
  <c r="T12" i="165"/>
  <c r="U11" i="165"/>
  <c r="U18" i="165"/>
  <c r="P22" i="165"/>
  <c r="P22" i="137" s="1"/>
  <c r="P24" i="137"/>
  <c r="T27" i="165"/>
  <c r="T33" i="165"/>
  <c r="U32" i="165"/>
  <c r="R17" i="137"/>
  <c r="N17" i="137"/>
  <c r="F17" i="137"/>
  <c r="S16" i="137"/>
  <c r="Q14" i="137"/>
  <c r="M14" i="137"/>
  <c r="I14" i="137"/>
  <c r="E14" i="137"/>
  <c r="L34" i="165"/>
  <c r="L34" i="137" s="1"/>
  <c r="J34" i="165"/>
  <c r="J34" i="137" s="1"/>
  <c r="H34" i="165"/>
  <c r="H34" i="137" s="1"/>
  <c r="F34" i="165"/>
  <c r="F34" i="137" s="1"/>
  <c r="U8" i="165"/>
  <c r="U15" i="165"/>
  <c r="S25" i="165"/>
  <c r="S25" i="137" s="1"/>
  <c r="S26" i="137"/>
  <c r="U23" i="165"/>
  <c r="U29" i="165"/>
  <c r="D14" i="137"/>
  <c r="K17" i="137"/>
  <c r="G17" i="137"/>
  <c r="P34" i="165"/>
  <c r="P34" i="137" s="1"/>
  <c r="S13" i="165"/>
  <c r="S13" i="137" s="1"/>
  <c r="S7" i="165"/>
  <c r="S7" i="137" s="1"/>
  <c r="P7" i="165"/>
  <c r="T13" i="165"/>
  <c r="T13" i="137" s="1"/>
  <c r="M20" i="165"/>
  <c r="M20" i="137" s="1"/>
  <c r="I20" i="165"/>
  <c r="I20" i="137" s="1"/>
  <c r="E20" i="165"/>
  <c r="E20" i="137" s="1"/>
  <c r="L20" i="165"/>
  <c r="L20" i="137" s="1"/>
  <c r="D20" i="165"/>
  <c r="D20" i="137" s="1"/>
  <c r="P13" i="165" l="1"/>
  <c r="P13" i="137" s="1"/>
  <c r="S34" i="165"/>
  <c r="S34" i="137" s="1"/>
  <c r="Q20" i="165"/>
  <c r="Q20" i="137" s="1"/>
  <c r="T24" i="137"/>
  <c r="T22" i="165"/>
  <c r="T22" i="137" s="1"/>
  <c r="T30" i="137"/>
  <c r="T28" i="165"/>
  <c r="T28" i="137" s="1"/>
  <c r="T9" i="137"/>
  <c r="T7" i="165"/>
  <c r="T7" i="137" s="1"/>
  <c r="U23" i="137"/>
  <c r="U22" i="165"/>
  <c r="U8" i="137"/>
  <c r="U7" i="165"/>
  <c r="T31" i="165"/>
  <c r="T31" i="137" s="1"/>
  <c r="T33" i="137"/>
  <c r="U18" i="137"/>
  <c r="U17" i="165"/>
  <c r="U17" i="137" s="1"/>
  <c r="T10" i="165"/>
  <c r="T12" i="137"/>
  <c r="R20" i="165"/>
  <c r="R20" i="137" s="1"/>
  <c r="R13" i="137"/>
  <c r="N20" i="165"/>
  <c r="N20" i="137" s="1"/>
  <c r="N13" i="137"/>
  <c r="K20" i="165"/>
  <c r="K20" i="137" s="1"/>
  <c r="K13" i="137"/>
  <c r="P20" i="165"/>
  <c r="P20" i="137" s="1"/>
  <c r="P7" i="137"/>
  <c r="U29" i="137"/>
  <c r="U28" i="165"/>
  <c r="U28" i="137" s="1"/>
  <c r="U15" i="137"/>
  <c r="U14" i="165"/>
  <c r="U31" i="165"/>
  <c r="U31" i="137" s="1"/>
  <c r="U32" i="137"/>
  <c r="T25" i="165"/>
  <c r="T27" i="137"/>
  <c r="U11" i="137"/>
  <c r="U10" i="165"/>
  <c r="U10" i="137" s="1"/>
  <c r="F20" i="165"/>
  <c r="F20" i="137" s="1"/>
  <c r="F20" i="119" s="1"/>
  <c r="F13" i="137"/>
  <c r="G20" i="165"/>
  <c r="G20" i="137" s="1"/>
  <c r="G13" i="137"/>
  <c r="S20" i="165"/>
  <c r="S20" i="137" s="1"/>
  <c r="C17" i="122"/>
  <c r="T25" i="137" l="1"/>
  <c r="T34" i="165"/>
  <c r="T34" i="137" s="1"/>
  <c r="T10" i="137"/>
  <c r="T20" i="165"/>
  <c r="T20" i="137" s="1"/>
  <c r="U14" i="137"/>
  <c r="U13" i="165"/>
  <c r="U13" i="137" s="1"/>
  <c r="U7" i="137"/>
  <c r="I6" i="136" s="1"/>
  <c r="U20" i="165"/>
  <c r="U20" i="137" s="1"/>
  <c r="U22" i="137"/>
  <c r="U34" i="165"/>
  <c r="U34" i="137" s="1"/>
  <c r="B10" i="160"/>
  <c r="C10" i="160"/>
  <c r="D10" i="160"/>
  <c r="E10" i="160"/>
  <c r="F10" i="160"/>
  <c r="B11" i="160"/>
  <c r="C11" i="160"/>
  <c r="D11" i="160"/>
  <c r="E11" i="160"/>
  <c r="F11" i="160"/>
  <c r="B12" i="160"/>
  <c r="C12" i="160"/>
  <c r="D12" i="160"/>
  <c r="E12" i="160"/>
  <c r="F12" i="160"/>
  <c r="B13" i="160"/>
  <c r="C13" i="160"/>
  <c r="D13" i="160"/>
  <c r="E13" i="160"/>
  <c r="F13" i="160"/>
  <c r="B14" i="160"/>
  <c r="C14" i="160"/>
  <c r="D14" i="160"/>
  <c r="E14" i="160"/>
  <c r="F14" i="160"/>
  <c r="B15" i="160"/>
  <c r="C15" i="160"/>
  <c r="D15" i="160"/>
  <c r="E15" i="160"/>
  <c r="F15" i="160"/>
  <c r="B16" i="160"/>
  <c r="C16" i="160"/>
  <c r="D16" i="160"/>
  <c r="E16" i="160"/>
  <c r="F16" i="160"/>
  <c r="B17" i="160"/>
  <c r="C17" i="160"/>
  <c r="D17" i="160"/>
  <c r="E17" i="160"/>
  <c r="F17" i="160"/>
  <c r="B18" i="160"/>
  <c r="C18" i="160"/>
  <c r="D18" i="160"/>
  <c r="E18" i="160"/>
  <c r="F18" i="160"/>
  <c r="B19" i="160"/>
  <c r="C19" i="160"/>
  <c r="D19" i="160"/>
  <c r="E19" i="160"/>
  <c r="F19" i="160"/>
  <c r="B20" i="160"/>
  <c r="C20" i="160"/>
  <c r="D20" i="160"/>
  <c r="E20" i="160"/>
  <c r="F20" i="160"/>
  <c r="B21" i="160"/>
  <c r="C21" i="160"/>
  <c r="D21" i="160"/>
  <c r="E21" i="160"/>
  <c r="F21" i="160"/>
  <c r="B22" i="160"/>
  <c r="C22" i="160"/>
  <c r="D22" i="160"/>
  <c r="E22" i="160"/>
  <c r="F22" i="160"/>
  <c r="C9" i="160"/>
  <c r="D9" i="160"/>
  <c r="E9" i="160"/>
  <c r="F9" i="160"/>
  <c r="B9" i="160"/>
  <c r="C7" i="145" l="1"/>
  <c r="C8" i="145"/>
  <c r="C9" i="145"/>
  <c r="C10" i="145"/>
  <c r="C11" i="145"/>
  <c r="C12" i="145"/>
  <c r="C13" i="145"/>
  <c r="C14" i="145"/>
  <c r="C6" i="145"/>
  <c r="B7" i="145"/>
  <c r="B8" i="145"/>
  <c r="B9" i="145"/>
  <c r="B10" i="145"/>
  <c r="B11" i="145"/>
  <c r="B12" i="145"/>
  <c r="B13" i="145"/>
  <c r="B14" i="145"/>
  <c r="B6" i="145"/>
  <c r="F7" i="145"/>
  <c r="F8" i="145"/>
  <c r="F9" i="145"/>
  <c r="F10" i="145"/>
  <c r="F11" i="145"/>
  <c r="F12" i="145"/>
  <c r="F13" i="145"/>
  <c r="F14" i="145"/>
  <c r="F6" i="145"/>
  <c r="D19" i="179" l="1"/>
  <c r="D18" i="179"/>
  <c r="J24" i="27" l="1"/>
  <c r="B42" i="4" l="1"/>
  <c r="J5" i="196" s="1"/>
  <c r="B41" i="4"/>
  <c r="J4" i="196" s="1"/>
  <c r="B7" i="120"/>
  <c r="D11" i="52" l="1"/>
  <c r="BA38" i="88" l="1"/>
  <c r="AZ38" i="88"/>
  <c r="AY38" i="88"/>
  <c r="AX38" i="88"/>
  <c r="BA37" i="88"/>
  <c r="AZ37" i="88"/>
  <c r="AY37" i="88"/>
  <c r="AX37" i="88"/>
  <c r="BA36" i="88"/>
  <c r="AZ36" i="88"/>
  <c r="AY36" i="88"/>
  <c r="AX36" i="88"/>
  <c r="BA35" i="88"/>
  <c r="AZ35" i="88"/>
  <c r="AY35" i="88"/>
  <c r="AX35" i="88"/>
  <c r="BA34" i="88"/>
  <c r="AZ34" i="88"/>
  <c r="AY34" i="88"/>
  <c r="AX34" i="88"/>
  <c r="BA33" i="88"/>
  <c r="AZ33" i="88"/>
  <c r="AY33" i="88"/>
  <c r="AX33" i="88"/>
  <c r="BA32" i="88"/>
  <c r="AZ32" i="88"/>
  <c r="AY32" i="88"/>
  <c r="AX32" i="88"/>
  <c r="BA31" i="88"/>
  <c r="AZ31" i="88"/>
  <c r="AY31" i="88"/>
  <c r="AX31" i="88"/>
  <c r="BA30" i="88"/>
  <c r="AZ30" i="88"/>
  <c r="AY30" i="88"/>
  <c r="AX30" i="88"/>
  <c r="BA29" i="88"/>
  <c r="AZ29" i="88"/>
  <c r="AY29" i="88"/>
  <c r="AX29" i="88"/>
  <c r="BA28" i="88"/>
  <c r="AZ28" i="88"/>
  <c r="AY28" i="88"/>
  <c r="AX28" i="88"/>
  <c r="BA27" i="88"/>
  <c r="AZ27" i="88"/>
  <c r="AY27" i="88"/>
  <c r="AX27" i="88"/>
  <c r="BA26" i="88"/>
  <c r="AZ26" i="88"/>
  <c r="AY26" i="88"/>
  <c r="AX26" i="88"/>
  <c r="BA25" i="88"/>
  <c r="AZ25" i="88"/>
  <c r="AY25" i="88"/>
  <c r="AX25" i="88"/>
  <c r="BA24" i="88"/>
  <c r="AZ24" i="88"/>
  <c r="AY24" i="88"/>
  <c r="AX24" i="88"/>
  <c r="BA23" i="88"/>
  <c r="AZ23" i="88"/>
  <c r="AY23" i="88"/>
  <c r="AX23" i="88"/>
  <c r="BA22" i="88"/>
  <c r="AZ22" i="88"/>
  <c r="AY22" i="88"/>
  <c r="AX22" i="88"/>
  <c r="BA21" i="88"/>
  <c r="AZ21" i="88"/>
  <c r="AY21" i="88"/>
  <c r="AX21" i="88"/>
  <c r="BA20" i="88"/>
  <c r="AZ20" i="88"/>
  <c r="AY20" i="88"/>
  <c r="AX20" i="88"/>
  <c r="BA19" i="88"/>
  <c r="AZ19" i="88"/>
  <c r="AY19" i="88"/>
  <c r="AX19" i="88"/>
  <c r="BA18" i="88"/>
  <c r="AZ18" i="88"/>
  <c r="AY18" i="88"/>
  <c r="AX18" i="88"/>
  <c r="BA17" i="88"/>
  <c r="AZ17" i="88"/>
  <c r="AY17" i="88"/>
  <c r="AX17" i="88"/>
  <c r="BA16" i="88"/>
  <c r="AZ16" i="88"/>
  <c r="AY16" i="88"/>
  <c r="AX16" i="88"/>
  <c r="BA15" i="88"/>
  <c r="AZ15" i="88"/>
  <c r="AY15" i="88"/>
  <c r="AX15" i="88"/>
  <c r="BA14" i="88"/>
  <c r="AZ14" i="88"/>
  <c r="AY14" i="88"/>
  <c r="AX14" i="88"/>
  <c r="BA13" i="88"/>
  <c r="AZ13" i="88"/>
  <c r="AY13" i="88"/>
  <c r="AX13" i="88"/>
  <c r="BA12" i="88"/>
  <c r="AZ12" i="88"/>
  <c r="AY12" i="88"/>
  <c r="AX12" i="88"/>
  <c r="BA11" i="88"/>
  <c r="AZ11" i="88"/>
  <c r="AY11" i="88"/>
  <c r="AX11" i="88"/>
  <c r="BA10" i="88"/>
  <c r="AZ10" i="88"/>
  <c r="AY10" i="88"/>
  <c r="AX10" i="88"/>
  <c r="BA9" i="88"/>
  <c r="AZ9" i="88"/>
  <c r="AY9" i="88"/>
  <c r="AX9" i="88"/>
  <c r="BA8" i="88"/>
  <c r="AZ8" i="88"/>
  <c r="AY8" i="88"/>
  <c r="AX8" i="88"/>
  <c r="BA7" i="88"/>
  <c r="AZ7" i="88"/>
  <c r="AY7" i="88"/>
  <c r="AX7" i="88"/>
  <c r="BA6" i="88"/>
  <c r="AZ6" i="88"/>
  <c r="AY6" i="88"/>
  <c r="AX6" i="88"/>
  <c r="BA5" i="88"/>
  <c r="AZ5" i="88"/>
  <c r="AY5" i="88"/>
  <c r="AX5" i="88"/>
  <c r="BA4" i="88"/>
  <c r="AZ4" i="88"/>
  <c r="AY4" i="88"/>
  <c r="AX4" i="88"/>
  <c r="BA3" i="88"/>
  <c r="AZ3" i="88"/>
  <c r="AY3" i="88"/>
  <c r="AX3" i="88"/>
  <c r="BA2" i="88"/>
  <c r="AZ2" i="88"/>
  <c r="AY2" i="88"/>
  <c r="AX2" i="88"/>
  <c r="C6" i="186" l="1"/>
  <c r="C6" i="159" s="1"/>
  <c r="C5" i="186"/>
  <c r="C5" i="159" s="1"/>
  <c r="C4" i="186"/>
  <c r="C4" i="159" s="1"/>
  <c r="B8" i="120" l="1"/>
  <c r="J34" i="191" l="1"/>
  <c r="J32" i="191"/>
  <c r="H15" i="191"/>
  <c r="G15" i="191"/>
  <c r="H14" i="191"/>
  <c r="G14" i="191"/>
  <c r="H13" i="191"/>
  <c r="G13" i="191"/>
  <c r="H12" i="191"/>
  <c r="G12" i="191"/>
  <c r="H11" i="191"/>
  <c r="G11" i="191"/>
  <c r="H10" i="191"/>
  <c r="G10" i="191"/>
  <c r="F10" i="191"/>
  <c r="E10" i="191"/>
  <c r="D10" i="191"/>
  <c r="C10" i="191"/>
  <c r="E4" i="191"/>
  <c r="H2" i="191"/>
  <c r="D2" i="191"/>
  <c r="B14" i="120" l="1" a="1"/>
  <c r="B14" i="120" s="1"/>
  <c r="A1" i="185" l="1"/>
  <c r="A1" i="184"/>
  <c r="A1" i="183"/>
  <c r="T1" i="182"/>
  <c r="O1" i="181"/>
  <c r="F1" i="180"/>
  <c r="E1" i="179"/>
  <c r="D1" i="178"/>
  <c r="D1" i="177"/>
  <c r="J1" i="176"/>
  <c r="U1" i="175"/>
  <c r="D1" i="174"/>
  <c r="L1" i="173"/>
  <c r="A1" i="172"/>
  <c r="D1" i="171"/>
  <c r="G1" i="189"/>
  <c r="H1" i="190"/>
  <c r="I1" i="187"/>
  <c r="D1" i="186"/>
  <c r="F1" i="170"/>
  <c r="D1" i="169"/>
  <c r="J1" i="168"/>
  <c r="I1" i="167"/>
  <c r="F1" i="166"/>
  <c r="V1" i="165"/>
  <c r="Q1" i="164"/>
  <c r="N1" i="163"/>
  <c r="I1" i="162"/>
  <c r="E1" i="161"/>
  <c r="E3" i="161"/>
  <c r="D4" i="161"/>
  <c r="D3" i="161"/>
  <c r="F2" i="85"/>
  <c r="K3" i="84"/>
  <c r="C38" i="123"/>
  <c r="C30" i="123"/>
  <c r="C22" i="123"/>
  <c r="C21" i="123" s="1"/>
  <c r="C13" i="123"/>
  <c r="C6" i="123"/>
  <c r="C29" i="125"/>
  <c r="C28" i="125" s="1"/>
  <c r="C18" i="125"/>
  <c r="C14" i="125"/>
  <c r="C6" i="125"/>
  <c r="C36" i="125"/>
  <c r="C27" i="126"/>
  <c r="C21" i="126"/>
  <c r="C13" i="126"/>
  <c r="C10" i="126"/>
  <c r="C4" i="126" s="1"/>
  <c r="E7" i="158"/>
  <c r="C7" i="131"/>
  <c r="C5" i="123" l="1"/>
  <c r="C4" i="123" s="1"/>
  <c r="C5" i="125"/>
  <c r="C4" i="125" s="1"/>
  <c r="P13" i="132"/>
  <c r="E89" i="197" l="1"/>
  <c r="E36" i="197"/>
  <c r="D38" i="128"/>
  <c r="C38" i="128"/>
  <c r="D13" i="52" l="1"/>
  <c r="E11" i="143"/>
  <c r="A17" i="38"/>
  <c r="F16" i="38"/>
  <c r="I36" i="149"/>
  <c r="J8" i="143" l="1"/>
  <c r="J7" i="143"/>
  <c r="J6" i="143"/>
  <c r="J9" i="143"/>
  <c r="D7" i="143"/>
  <c r="E7" i="143"/>
  <c r="D8" i="143"/>
  <c r="E8" i="143"/>
  <c r="D9" i="143"/>
  <c r="E9" i="143"/>
  <c r="D10" i="143"/>
  <c r="F10" i="143" s="1"/>
  <c r="E10" i="143"/>
  <c r="E6" i="143"/>
  <c r="D6" i="143"/>
  <c r="B11" i="120" l="1"/>
  <c r="C14" i="96" s="1"/>
  <c r="D31" i="39"/>
  <c r="D59" i="197" s="1"/>
  <c r="D42" i="50"/>
  <c r="D41" i="50"/>
  <c r="D40" i="50"/>
  <c r="C23" i="127" s="1"/>
  <c r="D39" i="50"/>
  <c r="D38" i="50"/>
  <c r="D37" i="50"/>
  <c r="C20" i="127" s="1"/>
  <c r="D36" i="50"/>
  <c r="D35" i="50"/>
  <c r="D34" i="50"/>
  <c r="D33" i="50"/>
  <c r="D32" i="50"/>
  <c r="D31" i="50"/>
  <c r="D30" i="50"/>
  <c r="D29" i="50"/>
  <c r="D28" i="50"/>
  <c r="D27" i="50"/>
  <c r="D26" i="50"/>
  <c r="D25" i="50"/>
  <c r="D24" i="50"/>
  <c r="D23" i="50"/>
  <c r="D22" i="50"/>
  <c r="D21" i="50"/>
  <c r="D20" i="50"/>
  <c r="D19" i="50"/>
  <c r="D18" i="50"/>
  <c r="D17" i="50"/>
  <c r="D16" i="50"/>
  <c r="D15" i="50"/>
  <c r="D14" i="50"/>
  <c r="D13" i="50"/>
  <c r="D12" i="50"/>
  <c r="D11" i="50"/>
  <c r="D10" i="50"/>
  <c r="C9" i="127" s="1"/>
  <c r="D9" i="50"/>
  <c r="D8" i="50"/>
  <c r="D7" i="50"/>
  <c r="D6" i="50"/>
  <c r="G44" i="51" l="1"/>
  <c r="F44" i="51"/>
  <c r="G44" i="50"/>
  <c r="F44" i="50"/>
  <c r="D44" i="50"/>
  <c r="C34" i="116" l="1"/>
  <c r="C45" i="50"/>
  <c r="F9" i="119"/>
  <c r="C9" i="119" s="1"/>
  <c r="F8" i="119"/>
  <c r="G8" i="119" s="1"/>
  <c r="C8" i="119" l="1"/>
  <c r="G9" i="119"/>
  <c r="F6" i="119"/>
  <c r="C6" i="119" s="1"/>
  <c r="G6" i="119" l="1"/>
  <c r="G27" i="52"/>
  <c r="F27" i="52"/>
  <c r="H29" i="127"/>
  <c r="H11" i="127"/>
  <c r="F7" i="127"/>
  <c r="F8" i="127"/>
  <c r="F11" i="127"/>
  <c r="F16" i="127"/>
  <c r="F20" i="127"/>
  <c r="F21" i="127"/>
  <c r="F23" i="127"/>
  <c r="F24" i="127"/>
  <c r="F29" i="127"/>
  <c r="D29" i="127"/>
  <c r="D24" i="127"/>
  <c r="D23" i="127"/>
  <c r="D21" i="127"/>
  <c r="D20" i="127"/>
  <c r="D11" i="127"/>
  <c r="D8" i="127"/>
  <c r="D7" i="127"/>
  <c r="D7" i="52"/>
  <c r="D9" i="52"/>
  <c r="G27" i="127" s="1"/>
  <c r="D10" i="52"/>
  <c r="G28" i="127" s="1"/>
  <c r="D14" i="52"/>
  <c r="G29" i="127" s="1"/>
  <c r="D6" i="52"/>
  <c r="X80" i="88"/>
  <c r="X81" i="88"/>
  <c r="X82" i="88"/>
  <c r="X83" i="88"/>
  <c r="X84" i="88"/>
  <c r="X85" i="88"/>
  <c r="X79" i="88"/>
  <c r="D8" i="51"/>
  <c r="D9" i="51"/>
  <c r="D10" i="51"/>
  <c r="E9" i="127" s="1"/>
  <c r="D11" i="51"/>
  <c r="E10" i="127" s="1"/>
  <c r="D12" i="51"/>
  <c r="D13" i="51"/>
  <c r="D14" i="51"/>
  <c r="D15" i="51"/>
  <c r="D16" i="51"/>
  <c r="D17" i="51"/>
  <c r="D18" i="51"/>
  <c r="D19" i="51"/>
  <c r="E13" i="127" s="1"/>
  <c r="D20" i="51"/>
  <c r="D21" i="51"/>
  <c r="E16" i="127" s="1"/>
  <c r="D22" i="51"/>
  <c r="D23" i="51"/>
  <c r="D24" i="51"/>
  <c r="D25" i="51"/>
  <c r="D26" i="51"/>
  <c r="D27" i="51"/>
  <c r="D28" i="51"/>
  <c r="D29" i="51"/>
  <c r="E7" i="127" s="1"/>
  <c r="D30" i="51"/>
  <c r="E8" i="127" s="1"/>
  <c r="D31" i="51"/>
  <c r="E11" i="127" s="1"/>
  <c r="D32" i="51"/>
  <c r="E14" i="127" s="1"/>
  <c r="D33" i="51"/>
  <c r="E15" i="127" s="1"/>
  <c r="D34" i="51"/>
  <c r="E17" i="127" s="1"/>
  <c r="D35" i="51"/>
  <c r="E18" i="127" s="1"/>
  <c r="D36" i="51"/>
  <c r="E19" i="127" s="1"/>
  <c r="D37" i="51"/>
  <c r="E20" i="127" s="1"/>
  <c r="D38" i="51"/>
  <c r="E21" i="127" s="1"/>
  <c r="D39" i="51"/>
  <c r="E22" i="127" s="1"/>
  <c r="D40" i="51"/>
  <c r="E23" i="127" s="1"/>
  <c r="D41" i="51"/>
  <c r="E24" i="127" s="1"/>
  <c r="D42" i="51"/>
  <c r="D7" i="51"/>
  <c r="D6" i="51"/>
  <c r="C10" i="127"/>
  <c r="C13" i="127"/>
  <c r="C16" i="127"/>
  <c r="C7" i="127"/>
  <c r="C8" i="127"/>
  <c r="C11" i="127"/>
  <c r="C14" i="127"/>
  <c r="C15" i="127"/>
  <c r="C17" i="127"/>
  <c r="C18" i="127"/>
  <c r="C19" i="127"/>
  <c r="C21" i="127"/>
  <c r="C22" i="127"/>
  <c r="C24" i="127"/>
  <c r="X62" i="88"/>
  <c r="X63" i="88"/>
  <c r="X64" i="88"/>
  <c r="X65" i="88"/>
  <c r="X66" i="88"/>
  <c r="X67" i="88"/>
  <c r="X68" i="88"/>
  <c r="X69" i="88"/>
  <c r="X70" i="88"/>
  <c r="X71" i="88"/>
  <c r="X72" i="88"/>
  <c r="X73" i="88"/>
  <c r="X74" i="88"/>
  <c r="X75" i="88"/>
  <c r="X76" i="88"/>
  <c r="X77" i="88"/>
  <c r="X42" i="88"/>
  <c r="X43" i="88"/>
  <c r="X44" i="88"/>
  <c r="X45" i="88"/>
  <c r="X46" i="88"/>
  <c r="X47" i="88"/>
  <c r="X48" i="88"/>
  <c r="X49" i="88"/>
  <c r="X50" i="88"/>
  <c r="X51" i="88"/>
  <c r="X52" i="88"/>
  <c r="X53" i="88"/>
  <c r="X54" i="88"/>
  <c r="X55" i="88"/>
  <c r="X56" i="88"/>
  <c r="X57" i="88"/>
  <c r="X58" i="88"/>
  <c r="X59" i="88"/>
  <c r="X60" i="88"/>
  <c r="X61" i="88"/>
  <c r="X41" i="88"/>
  <c r="X24" i="88"/>
  <c r="X25" i="88"/>
  <c r="X26" i="88"/>
  <c r="X27" i="88"/>
  <c r="X28" i="88"/>
  <c r="X29" i="88"/>
  <c r="X30" i="88"/>
  <c r="X31" i="88"/>
  <c r="X32" i="88"/>
  <c r="X33" i="88"/>
  <c r="X34" i="88"/>
  <c r="X35" i="88"/>
  <c r="X36" i="88"/>
  <c r="X37" i="88"/>
  <c r="X38" i="88"/>
  <c r="X39" i="88"/>
  <c r="X4" i="88"/>
  <c r="X5" i="88"/>
  <c r="X6" i="88"/>
  <c r="X7" i="88"/>
  <c r="X8" i="88"/>
  <c r="X9" i="88"/>
  <c r="X10" i="88"/>
  <c r="X11" i="88"/>
  <c r="X12" i="88"/>
  <c r="X13" i="88"/>
  <c r="X14" i="88"/>
  <c r="X15" i="88"/>
  <c r="X16" i="88"/>
  <c r="X17" i="88"/>
  <c r="X18" i="88"/>
  <c r="X19" i="88"/>
  <c r="X20" i="88"/>
  <c r="X21" i="88"/>
  <c r="X22" i="88"/>
  <c r="X23" i="88"/>
  <c r="X3" i="88"/>
  <c r="D44" i="51" l="1"/>
  <c r="D20" i="39"/>
  <c r="E6" i="127"/>
  <c r="D27" i="52"/>
  <c r="C6" i="127"/>
  <c r="C12" i="127"/>
  <c r="C29" i="127"/>
  <c r="E25" i="127"/>
  <c r="C25" i="127"/>
  <c r="E12" i="127"/>
  <c r="E29" i="127"/>
  <c r="G26" i="127"/>
  <c r="G11" i="127"/>
  <c r="H27" i="50"/>
  <c r="H28" i="50"/>
  <c r="H29" i="50"/>
  <c r="H30" i="50"/>
  <c r="H31" i="50"/>
  <c r="H32" i="50"/>
  <c r="H41" i="51"/>
  <c r="H42" i="51"/>
  <c r="H34" i="51"/>
  <c r="H35" i="51"/>
  <c r="H36" i="51"/>
  <c r="H37" i="51"/>
  <c r="H38" i="51"/>
  <c r="C36" i="116" l="1"/>
  <c r="C28" i="52"/>
  <c r="C45" i="51"/>
  <c r="C35" i="116"/>
  <c r="F10" i="119"/>
  <c r="D16" i="127"/>
  <c r="D30" i="127" s="1"/>
  <c r="F30" i="127"/>
  <c r="H26" i="127"/>
  <c r="H27" i="127"/>
  <c r="G10" i="119" l="1"/>
  <c r="C10" i="119"/>
  <c r="H30" i="127"/>
  <c r="G7" i="132"/>
  <c r="J6" i="163"/>
  <c r="F3" i="52" l="1"/>
  <c r="F2" i="52"/>
  <c r="G2" i="52"/>
  <c r="F3" i="51"/>
  <c r="F2" i="51"/>
  <c r="G2" i="51"/>
  <c r="F3" i="50"/>
  <c r="F2" i="50"/>
  <c r="G2" i="50"/>
  <c r="C7" i="124" l="1"/>
  <c r="H38" i="41"/>
  <c r="C7" i="122"/>
  <c r="H21" i="41"/>
  <c r="C14" i="122"/>
  <c r="H9" i="49"/>
  <c r="C14" i="124" s="1"/>
  <c r="E9" i="49"/>
  <c r="D41" i="121"/>
  <c r="D40" i="121"/>
  <c r="F45" i="128"/>
  <c r="F111" i="197" s="1"/>
  <c r="F46" i="128"/>
  <c r="F112" i="197" s="1"/>
  <c r="F44" i="128"/>
  <c r="F110" i="197" s="1"/>
  <c r="E45" i="128"/>
  <c r="F78" i="197" s="1"/>
  <c r="E46" i="128"/>
  <c r="F79" i="197" s="1"/>
  <c r="E44" i="128"/>
  <c r="F77" i="197" s="1"/>
  <c r="D30" i="39"/>
  <c r="D27" i="128"/>
  <c r="E49" i="197" s="1"/>
  <c r="F39" i="39"/>
  <c r="D40" i="39"/>
  <c r="F40" i="39" s="1"/>
  <c r="F7" i="39"/>
  <c r="D15" i="128"/>
  <c r="E39" i="197" s="1"/>
  <c r="C15" i="128"/>
  <c r="D39" i="197" s="1"/>
  <c r="F10" i="39"/>
  <c r="D14" i="128"/>
  <c r="C14" i="128"/>
  <c r="F22" i="190"/>
  <c r="E22" i="190"/>
  <c r="D22" i="190"/>
  <c r="C22" i="190"/>
  <c r="H21" i="190"/>
  <c r="H20" i="190"/>
  <c r="H19" i="190"/>
  <c r="H18" i="190"/>
  <c r="H17" i="190"/>
  <c r="H16" i="190"/>
  <c r="H15" i="190"/>
  <c r="H14" i="190"/>
  <c r="H13" i="190"/>
  <c r="H12" i="190"/>
  <c r="H11" i="190"/>
  <c r="H9" i="190"/>
  <c r="H8" i="190"/>
  <c r="H7" i="190"/>
  <c r="H6" i="190"/>
  <c r="A4" i="187"/>
  <c r="E5" i="153"/>
  <c r="E6" i="153"/>
  <c r="E7" i="153"/>
  <c r="E8" i="153"/>
  <c r="E9" i="153"/>
  <c r="E10" i="153"/>
  <c r="E11" i="153"/>
  <c r="E12" i="153"/>
  <c r="E13" i="153"/>
  <c r="E16" i="153"/>
  <c r="E17" i="153"/>
  <c r="E19" i="153"/>
  <c r="E20" i="153"/>
  <c r="E23" i="153"/>
  <c r="E24" i="153"/>
  <c r="E25" i="153"/>
  <c r="E26" i="153"/>
  <c r="E31" i="153"/>
  <c r="E32" i="153"/>
  <c r="E33" i="153"/>
  <c r="E35" i="153"/>
  <c r="E36" i="153"/>
  <c r="E38" i="153"/>
  <c r="E39" i="153"/>
  <c r="E40" i="153"/>
  <c r="E43" i="153"/>
  <c r="E45" i="153"/>
  <c r="E4" i="153"/>
  <c r="D5" i="152"/>
  <c r="D6" i="152"/>
  <c r="D7" i="152"/>
  <c r="D8" i="152"/>
  <c r="D9" i="152"/>
  <c r="D11" i="152"/>
  <c r="D12" i="152"/>
  <c r="D13" i="152"/>
  <c r="D15" i="152"/>
  <c r="D16" i="152"/>
  <c r="D17" i="152"/>
  <c r="D22" i="152"/>
  <c r="D23" i="152"/>
  <c r="D24" i="152"/>
  <c r="D25" i="152"/>
  <c r="D26" i="152"/>
  <c r="D27" i="152"/>
  <c r="D29" i="152"/>
  <c r="D31" i="152"/>
  <c r="D32" i="152"/>
  <c r="D33" i="152"/>
  <c r="D4" i="152"/>
  <c r="F35" i="119" s="1"/>
  <c r="D10" i="179"/>
  <c r="D10" i="152" s="1"/>
  <c r="C7" i="149"/>
  <c r="D7" i="149"/>
  <c r="E7" i="149"/>
  <c r="F7" i="149"/>
  <c r="G7" i="149"/>
  <c r="I7" i="149"/>
  <c r="C8" i="149"/>
  <c r="D8" i="149"/>
  <c r="E8" i="149"/>
  <c r="F8" i="149"/>
  <c r="G8" i="149"/>
  <c r="I8" i="149"/>
  <c r="C9" i="149"/>
  <c r="D9" i="149"/>
  <c r="E9" i="149"/>
  <c r="F9" i="149"/>
  <c r="G9" i="149"/>
  <c r="I9" i="149"/>
  <c r="C10" i="149"/>
  <c r="D10" i="149"/>
  <c r="E10" i="149"/>
  <c r="F10" i="149"/>
  <c r="G10" i="149"/>
  <c r="I10" i="149"/>
  <c r="C11" i="149"/>
  <c r="D11" i="149"/>
  <c r="E11" i="149"/>
  <c r="F11" i="149"/>
  <c r="G11" i="149"/>
  <c r="I11" i="149"/>
  <c r="C12" i="149"/>
  <c r="D12" i="149"/>
  <c r="E12" i="149"/>
  <c r="F12" i="149"/>
  <c r="G12" i="149"/>
  <c r="I12" i="149"/>
  <c r="C13" i="149"/>
  <c r="D13" i="149"/>
  <c r="E13" i="149"/>
  <c r="F13" i="149"/>
  <c r="G13" i="149"/>
  <c r="I13" i="149"/>
  <c r="C14" i="149"/>
  <c r="D14" i="149"/>
  <c r="E14" i="149"/>
  <c r="F14" i="149"/>
  <c r="G14" i="149"/>
  <c r="I14" i="149"/>
  <c r="C15" i="149"/>
  <c r="D15" i="149"/>
  <c r="E15" i="149"/>
  <c r="F15" i="149"/>
  <c r="G15" i="149"/>
  <c r="I15" i="149"/>
  <c r="C16" i="149"/>
  <c r="D16" i="149"/>
  <c r="E16" i="149"/>
  <c r="F16" i="149"/>
  <c r="G16" i="149"/>
  <c r="I16" i="149"/>
  <c r="C18" i="149"/>
  <c r="D18" i="149"/>
  <c r="E18" i="149"/>
  <c r="F18" i="149"/>
  <c r="G18" i="149"/>
  <c r="I18" i="149"/>
  <c r="C19" i="149"/>
  <c r="D19" i="149"/>
  <c r="E19" i="149"/>
  <c r="F19" i="149"/>
  <c r="G19" i="149"/>
  <c r="I19" i="149"/>
  <c r="C20" i="149"/>
  <c r="D20" i="149"/>
  <c r="E20" i="149"/>
  <c r="F20" i="149"/>
  <c r="G20" i="149"/>
  <c r="I20" i="149"/>
  <c r="C22" i="149"/>
  <c r="D22" i="149"/>
  <c r="E22" i="149"/>
  <c r="F22" i="149"/>
  <c r="G22" i="149"/>
  <c r="I22" i="149"/>
  <c r="C23" i="149"/>
  <c r="D23" i="149"/>
  <c r="E23" i="149"/>
  <c r="F23" i="149"/>
  <c r="G23" i="149"/>
  <c r="I23" i="149"/>
  <c r="C24" i="149"/>
  <c r="D24" i="149"/>
  <c r="E24" i="149"/>
  <c r="F24" i="149"/>
  <c r="G24" i="149"/>
  <c r="I24" i="149"/>
  <c r="C25" i="149"/>
  <c r="D25" i="149"/>
  <c r="E25" i="149"/>
  <c r="F25" i="149"/>
  <c r="G25" i="149"/>
  <c r="I25" i="149"/>
  <c r="C26" i="149"/>
  <c r="D26" i="149"/>
  <c r="E26" i="149"/>
  <c r="F26" i="149"/>
  <c r="G26" i="149"/>
  <c r="I26" i="149"/>
  <c r="C27" i="149"/>
  <c r="D27" i="149"/>
  <c r="E27" i="149"/>
  <c r="F27" i="149"/>
  <c r="G27" i="149"/>
  <c r="I27" i="149"/>
  <c r="C28" i="149"/>
  <c r="D28" i="149"/>
  <c r="E28" i="149"/>
  <c r="F28" i="149"/>
  <c r="G28" i="149"/>
  <c r="I28" i="149"/>
  <c r="C29" i="149"/>
  <c r="D29" i="149"/>
  <c r="E29" i="149"/>
  <c r="F29" i="149"/>
  <c r="G29" i="149"/>
  <c r="I29" i="149"/>
  <c r="C31" i="149"/>
  <c r="D31" i="149"/>
  <c r="E31" i="149"/>
  <c r="F31" i="149"/>
  <c r="G31" i="149"/>
  <c r="I31" i="149"/>
  <c r="C32" i="149"/>
  <c r="D32" i="149"/>
  <c r="E32" i="149"/>
  <c r="F32" i="149"/>
  <c r="G32" i="149"/>
  <c r="I32" i="149"/>
  <c r="C33" i="149"/>
  <c r="D33" i="149"/>
  <c r="E33" i="149"/>
  <c r="F33" i="149"/>
  <c r="G33" i="149"/>
  <c r="I33" i="149"/>
  <c r="C34" i="149"/>
  <c r="D34" i="149"/>
  <c r="E34" i="149"/>
  <c r="F34" i="149"/>
  <c r="G34" i="149"/>
  <c r="I34" i="149"/>
  <c r="C35" i="149"/>
  <c r="D35" i="149"/>
  <c r="E35" i="149"/>
  <c r="F35" i="149"/>
  <c r="G35" i="149"/>
  <c r="I35" i="149"/>
  <c r="C36" i="149"/>
  <c r="D36" i="149"/>
  <c r="E36" i="149"/>
  <c r="F36" i="149"/>
  <c r="G36" i="149"/>
  <c r="C37" i="149"/>
  <c r="D37" i="149"/>
  <c r="E37" i="149"/>
  <c r="F37" i="149"/>
  <c r="I38" i="149"/>
  <c r="I39" i="149"/>
  <c r="C41" i="149"/>
  <c r="D41" i="149"/>
  <c r="E41" i="149"/>
  <c r="F41" i="149"/>
  <c r="G41" i="149"/>
  <c r="I41" i="149"/>
  <c r="C42" i="149"/>
  <c r="D42" i="149"/>
  <c r="E42" i="149"/>
  <c r="F42" i="149"/>
  <c r="G42" i="149"/>
  <c r="I42" i="149"/>
  <c r="C43" i="149"/>
  <c r="D43" i="149"/>
  <c r="E43" i="149"/>
  <c r="F43" i="149"/>
  <c r="G43" i="149"/>
  <c r="I43" i="149"/>
  <c r="B7" i="148"/>
  <c r="C7" i="148"/>
  <c r="D7" i="148"/>
  <c r="E7" i="148"/>
  <c r="F7" i="148"/>
  <c r="G7" i="148"/>
  <c r="H7" i="148"/>
  <c r="I7" i="148"/>
  <c r="J7" i="148"/>
  <c r="L7" i="148"/>
  <c r="N7" i="148"/>
  <c r="P7" i="148"/>
  <c r="Q7" i="148"/>
  <c r="R7" i="148"/>
  <c r="B8" i="148"/>
  <c r="C8" i="148"/>
  <c r="D8" i="148"/>
  <c r="E8" i="148"/>
  <c r="F8" i="148"/>
  <c r="G8" i="148"/>
  <c r="H8" i="148"/>
  <c r="I8" i="148"/>
  <c r="J8" i="148"/>
  <c r="L8" i="148"/>
  <c r="N8" i="148"/>
  <c r="P8" i="148"/>
  <c r="Q8" i="148"/>
  <c r="R8" i="148"/>
  <c r="B9" i="148"/>
  <c r="C9" i="148"/>
  <c r="D9" i="148"/>
  <c r="E9" i="148"/>
  <c r="F9" i="148"/>
  <c r="G9" i="148"/>
  <c r="H9" i="148"/>
  <c r="I9" i="148"/>
  <c r="J9" i="148"/>
  <c r="L9" i="148"/>
  <c r="N9" i="148"/>
  <c r="P9" i="148"/>
  <c r="Q9" i="148"/>
  <c r="R9" i="148"/>
  <c r="B10" i="148"/>
  <c r="C10" i="148"/>
  <c r="D10" i="148"/>
  <c r="E10" i="148"/>
  <c r="F10" i="148"/>
  <c r="G10" i="148"/>
  <c r="H10" i="148"/>
  <c r="I10" i="148"/>
  <c r="J10" i="148"/>
  <c r="L10" i="148"/>
  <c r="N10" i="148"/>
  <c r="P10" i="148"/>
  <c r="Q10" i="148"/>
  <c r="R10" i="148"/>
  <c r="B11" i="148"/>
  <c r="C11" i="148"/>
  <c r="D11" i="148"/>
  <c r="E11" i="148"/>
  <c r="F11" i="148"/>
  <c r="G11" i="148"/>
  <c r="H11" i="148"/>
  <c r="I11" i="148"/>
  <c r="J11" i="148"/>
  <c r="L11" i="148"/>
  <c r="N11" i="148"/>
  <c r="P11" i="148"/>
  <c r="Q11" i="148"/>
  <c r="R11" i="148"/>
  <c r="B12" i="148"/>
  <c r="C12" i="148"/>
  <c r="D12" i="148"/>
  <c r="E12" i="148"/>
  <c r="F12" i="148"/>
  <c r="G12" i="148"/>
  <c r="H12" i="148"/>
  <c r="I12" i="148"/>
  <c r="J12" i="148"/>
  <c r="L12" i="148"/>
  <c r="N12" i="148"/>
  <c r="P12" i="148"/>
  <c r="Q12" i="148"/>
  <c r="R12" i="148"/>
  <c r="B13" i="148"/>
  <c r="C13" i="148"/>
  <c r="D13" i="148"/>
  <c r="E13" i="148"/>
  <c r="F13" i="148"/>
  <c r="G13" i="148"/>
  <c r="H13" i="148"/>
  <c r="I13" i="148"/>
  <c r="J13" i="148"/>
  <c r="L13" i="148"/>
  <c r="N13" i="148"/>
  <c r="P13" i="148"/>
  <c r="Q13" i="148"/>
  <c r="R13" i="148"/>
  <c r="B14" i="148"/>
  <c r="C14" i="148"/>
  <c r="D14" i="148"/>
  <c r="E14" i="148"/>
  <c r="F14" i="148"/>
  <c r="G14" i="148"/>
  <c r="H14" i="148"/>
  <c r="I14" i="148"/>
  <c r="J14" i="148"/>
  <c r="L14" i="148"/>
  <c r="N14" i="148"/>
  <c r="P14" i="148"/>
  <c r="Q14" i="148"/>
  <c r="R14" i="148"/>
  <c r="C6" i="148"/>
  <c r="D6" i="148"/>
  <c r="E6" i="148"/>
  <c r="F6" i="148"/>
  <c r="G6" i="148"/>
  <c r="H6" i="148"/>
  <c r="I6" i="148"/>
  <c r="J6" i="148"/>
  <c r="L6" i="148"/>
  <c r="N6" i="148"/>
  <c r="P6" i="148"/>
  <c r="Q6" i="148"/>
  <c r="R6" i="148"/>
  <c r="B6" i="148"/>
  <c r="C9" i="147"/>
  <c r="C10" i="147"/>
  <c r="C11" i="147"/>
  <c r="C14" i="147"/>
  <c r="C5" i="147"/>
  <c r="C15" i="174"/>
  <c r="C15" i="147" s="1"/>
  <c r="C8" i="174"/>
  <c r="C12" i="174" s="1"/>
  <c r="C12" i="147" s="1"/>
  <c r="C6" i="174"/>
  <c r="C6" i="147" s="1"/>
  <c r="B7" i="146"/>
  <c r="C7" i="146"/>
  <c r="D7" i="146"/>
  <c r="E7" i="146"/>
  <c r="F7" i="146"/>
  <c r="G7" i="146"/>
  <c r="H7" i="146"/>
  <c r="I7" i="146"/>
  <c r="J7" i="146"/>
  <c r="B8" i="146"/>
  <c r="C8" i="146"/>
  <c r="D8" i="146"/>
  <c r="E8" i="146"/>
  <c r="F8" i="146"/>
  <c r="G8" i="146"/>
  <c r="H8" i="146"/>
  <c r="I8" i="146"/>
  <c r="J8" i="146"/>
  <c r="B9" i="146"/>
  <c r="C9" i="146"/>
  <c r="D9" i="146"/>
  <c r="E9" i="146"/>
  <c r="F9" i="146"/>
  <c r="G9" i="146"/>
  <c r="H9" i="146"/>
  <c r="I9" i="146"/>
  <c r="J9" i="146"/>
  <c r="B10" i="146"/>
  <c r="C10" i="146"/>
  <c r="D10" i="146"/>
  <c r="E10" i="146"/>
  <c r="F10" i="146"/>
  <c r="G10" i="146"/>
  <c r="H10" i="146"/>
  <c r="I10" i="146"/>
  <c r="J10" i="146"/>
  <c r="B11" i="146"/>
  <c r="C11" i="146"/>
  <c r="D11" i="146"/>
  <c r="E11" i="146"/>
  <c r="F11" i="146"/>
  <c r="G11" i="146"/>
  <c r="H11" i="146"/>
  <c r="I11" i="146"/>
  <c r="J11" i="146"/>
  <c r="B12" i="146"/>
  <c r="C12" i="146"/>
  <c r="D12" i="146"/>
  <c r="E12" i="146"/>
  <c r="F12" i="146"/>
  <c r="G12" i="146"/>
  <c r="H12" i="146"/>
  <c r="I12" i="146"/>
  <c r="J12" i="146"/>
  <c r="B13" i="146"/>
  <c r="C13" i="146"/>
  <c r="D13" i="146"/>
  <c r="E13" i="146"/>
  <c r="F13" i="146"/>
  <c r="G13" i="146"/>
  <c r="H13" i="146"/>
  <c r="I13" i="146"/>
  <c r="J13" i="146"/>
  <c r="B14" i="146"/>
  <c r="C14" i="146"/>
  <c r="D14" i="146"/>
  <c r="E14" i="146"/>
  <c r="F14" i="146"/>
  <c r="G14" i="146"/>
  <c r="H14" i="146"/>
  <c r="I14" i="146"/>
  <c r="J14" i="146"/>
  <c r="B15" i="146"/>
  <c r="C6" i="146"/>
  <c r="D6" i="146"/>
  <c r="E6" i="146"/>
  <c r="F6" i="146"/>
  <c r="G6" i="146"/>
  <c r="H6" i="146"/>
  <c r="I6" i="146"/>
  <c r="J6" i="146"/>
  <c r="B6" i="146"/>
  <c r="D7" i="145"/>
  <c r="E7" i="145"/>
  <c r="G7" i="145"/>
  <c r="H7" i="145"/>
  <c r="I7" i="145"/>
  <c r="K7" i="145"/>
  <c r="L7" i="145"/>
  <c r="O7" i="145"/>
  <c r="D8" i="145"/>
  <c r="E8" i="145"/>
  <c r="G8" i="145"/>
  <c r="H8" i="145"/>
  <c r="I8" i="145"/>
  <c r="K8" i="145"/>
  <c r="L8" i="145"/>
  <c r="O8" i="145"/>
  <c r="D9" i="145"/>
  <c r="E9" i="145"/>
  <c r="G9" i="145"/>
  <c r="H9" i="145"/>
  <c r="I9" i="145"/>
  <c r="K9" i="145"/>
  <c r="L9" i="145"/>
  <c r="O9" i="145"/>
  <c r="D10" i="145"/>
  <c r="E10" i="145"/>
  <c r="G10" i="145"/>
  <c r="H10" i="145"/>
  <c r="I10" i="145"/>
  <c r="K10" i="145"/>
  <c r="L10" i="145"/>
  <c r="O10" i="145"/>
  <c r="D11" i="145"/>
  <c r="E11" i="145"/>
  <c r="G11" i="145"/>
  <c r="H11" i="145"/>
  <c r="I11" i="145"/>
  <c r="K11" i="145"/>
  <c r="L11" i="145"/>
  <c r="O11" i="145"/>
  <c r="D12" i="145"/>
  <c r="E12" i="145"/>
  <c r="G12" i="145"/>
  <c r="H12" i="145"/>
  <c r="I12" i="145"/>
  <c r="K12" i="145"/>
  <c r="L12" i="145"/>
  <c r="O12" i="145"/>
  <c r="D13" i="145"/>
  <c r="E13" i="145"/>
  <c r="G13" i="145"/>
  <c r="H13" i="145"/>
  <c r="I13" i="145"/>
  <c r="K13" i="145"/>
  <c r="L13" i="145"/>
  <c r="O13" i="145"/>
  <c r="D14" i="145"/>
  <c r="E14" i="145"/>
  <c r="G14" i="145"/>
  <c r="H14" i="145"/>
  <c r="I14" i="145"/>
  <c r="K14" i="145"/>
  <c r="L14" i="145"/>
  <c r="O14" i="145"/>
  <c r="B15" i="145"/>
  <c r="D6" i="145"/>
  <c r="E6" i="145"/>
  <c r="G6" i="145"/>
  <c r="H6" i="145"/>
  <c r="I6" i="145"/>
  <c r="K6" i="145"/>
  <c r="L6" i="145"/>
  <c r="O6" i="145"/>
  <c r="F28" i="119"/>
  <c r="C5" i="144"/>
  <c r="C7" i="144"/>
  <c r="C9" i="144"/>
  <c r="C10" i="144"/>
  <c r="C11" i="144"/>
  <c r="C12" i="144"/>
  <c r="C13" i="144"/>
  <c r="C14" i="144"/>
  <c r="C15" i="144"/>
  <c r="C16" i="144"/>
  <c r="C17" i="144"/>
  <c r="C22" i="144"/>
  <c r="C23" i="144"/>
  <c r="C27" i="144"/>
  <c r="C28" i="144"/>
  <c r="C29" i="144"/>
  <c r="C6" i="142"/>
  <c r="D6" i="142"/>
  <c r="C8" i="142"/>
  <c r="D8" i="142"/>
  <c r="C9" i="142"/>
  <c r="D9" i="142"/>
  <c r="C10" i="142"/>
  <c r="D10" i="142"/>
  <c r="C11" i="142"/>
  <c r="D11" i="142"/>
  <c r="C12" i="142"/>
  <c r="D12" i="142"/>
  <c r="C13" i="142"/>
  <c r="D13" i="142"/>
  <c r="C14" i="142"/>
  <c r="D14" i="142"/>
  <c r="C16" i="142"/>
  <c r="D16" i="142"/>
  <c r="C17" i="142"/>
  <c r="D17" i="142"/>
  <c r="C18" i="142"/>
  <c r="D18" i="142"/>
  <c r="C19" i="142"/>
  <c r="D19" i="142"/>
  <c r="C21" i="142"/>
  <c r="D21" i="142"/>
  <c r="C22" i="142"/>
  <c r="D22" i="142"/>
  <c r="C23" i="142"/>
  <c r="D23" i="142"/>
  <c r="C24" i="142"/>
  <c r="D24" i="142"/>
  <c r="C26" i="142"/>
  <c r="D26" i="142"/>
  <c r="C27" i="142"/>
  <c r="D27" i="142"/>
  <c r="C28" i="142"/>
  <c r="D28" i="142"/>
  <c r="C30" i="142"/>
  <c r="D30" i="142"/>
  <c r="C31" i="142"/>
  <c r="D31" i="142"/>
  <c r="C32" i="142"/>
  <c r="D32" i="142"/>
  <c r="C33" i="142"/>
  <c r="D33" i="142"/>
  <c r="C6" i="141"/>
  <c r="C7" i="141"/>
  <c r="C8" i="141"/>
  <c r="C9" i="141"/>
  <c r="C10" i="141"/>
  <c r="C11" i="141"/>
  <c r="C14" i="141"/>
  <c r="C15" i="141"/>
  <c r="C16" i="141"/>
  <c r="C17" i="141"/>
  <c r="C18" i="141"/>
  <c r="C19" i="141"/>
  <c r="C22" i="141"/>
  <c r="C23" i="141"/>
  <c r="C24" i="141"/>
  <c r="C25" i="141"/>
  <c r="C26" i="141"/>
  <c r="C7" i="140"/>
  <c r="D7" i="140"/>
  <c r="F7" i="140"/>
  <c r="G7" i="140"/>
  <c r="C8" i="140"/>
  <c r="D8" i="140"/>
  <c r="F8" i="140"/>
  <c r="G8" i="140"/>
  <c r="C9" i="140"/>
  <c r="D9" i="140"/>
  <c r="F9" i="140"/>
  <c r="G9" i="140"/>
  <c r="C10" i="140"/>
  <c r="D10" i="140"/>
  <c r="F10" i="140"/>
  <c r="G10" i="140"/>
  <c r="C11" i="140"/>
  <c r="D11" i="140"/>
  <c r="F11" i="140"/>
  <c r="G11" i="140"/>
  <c r="C12" i="140"/>
  <c r="D12" i="140"/>
  <c r="F12" i="140"/>
  <c r="G12" i="140"/>
  <c r="C13" i="140"/>
  <c r="D13" i="140"/>
  <c r="F13" i="140"/>
  <c r="G13" i="140"/>
  <c r="C14" i="140"/>
  <c r="D14" i="140"/>
  <c r="F14" i="140"/>
  <c r="G14" i="140"/>
  <c r="C15" i="140"/>
  <c r="D15" i="140"/>
  <c r="F15" i="140"/>
  <c r="G15" i="140"/>
  <c r="C16" i="140"/>
  <c r="D16" i="140"/>
  <c r="F16" i="140"/>
  <c r="G16" i="140"/>
  <c r="C17" i="140"/>
  <c r="D17" i="140"/>
  <c r="F17" i="140"/>
  <c r="G17" i="140"/>
  <c r="C18" i="140"/>
  <c r="D18" i="140"/>
  <c r="F18" i="140"/>
  <c r="G18" i="140"/>
  <c r="D6" i="140"/>
  <c r="F6" i="140"/>
  <c r="G6" i="140"/>
  <c r="C6" i="140"/>
  <c r="B8" i="139"/>
  <c r="B9" i="139"/>
  <c r="B10" i="139"/>
  <c r="B12" i="139"/>
  <c r="B13" i="139"/>
  <c r="B14" i="139"/>
  <c r="B15" i="139"/>
  <c r="B17" i="139"/>
  <c r="B18" i="139"/>
  <c r="B19" i="139"/>
  <c r="B20" i="139"/>
  <c r="B22" i="139"/>
  <c r="B23" i="139"/>
  <c r="B24" i="139"/>
  <c r="B7" i="139"/>
  <c r="C7" i="139"/>
  <c r="D7" i="139"/>
  <c r="E7" i="139"/>
  <c r="F7" i="139"/>
  <c r="C8" i="139"/>
  <c r="D8" i="139"/>
  <c r="E8" i="139"/>
  <c r="F8" i="139"/>
  <c r="C9" i="139"/>
  <c r="D9" i="139"/>
  <c r="E9" i="139"/>
  <c r="F9" i="139"/>
  <c r="C10" i="139"/>
  <c r="D10" i="139"/>
  <c r="E10" i="139"/>
  <c r="F10" i="139"/>
  <c r="C12" i="139"/>
  <c r="D12" i="139"/>
  <c r="E12" i="139"/>
  <c r="F12" i="139"/>
  <c r="C13" i="139"/>
  <c r="D13" i="139"/>
  <c r="E13" i="139"/>
  <c r="F13" i="139"/>
  <c r="C14" i="139"/>
  <c r="D14" i="139"/>
  <c r="E14" i="139"/>
  <c r="F14" i="139"/>
  <c r="C15" i="139"/>
  <c r="D15" i="139"/>
  <c r="E15" i="139"/>
  <c r="F15" i="139"/>
  <c r="C17" i="139"/>
  <c r="D17" i="139"/>
  <c r="E17" i="139"/>
  <c r="F17" i="139"/>
  <c r="C18" i="139"/>
  <c r="D18" i="139"/>
  <c r="E18" i="139"/>
  <c r="F18" i="139"/>
  <c r="C19" i="139"/>
  <c r="D19" i="139"/>
  <c r="E19" i="139"/>
  <c r="F19" i="139"/>
  <c r="C20" i="139"/>
  <c r="D20" i="139"/>
  <c r="E20" i="139"/>
  <c r="F20" i="139"/>
  <c r="C22" i="139"/>
  <c r="D22" i="139"/>
  <c r="E22" i="139"/>
  <c r="F22" i="139"/>
  <c r="C23" i="139"/>
  <c r="D23" i="139"/>
  <c r="E23" i="139"/>
  <c r="F23" i="139"/>
  <c r="C24" i="139"/>
  <c r="D24" i="139"/>
  <c r="E24" i="139"/>
  <c r="F24" i="139"/>
  <c r="C6" i="138"/>
  <c r="D6" i="138"/>
  <c r="C7" i="138"/>
  <c r="D7" i="138"/>
  <c r="C8" i="138"/>
  <c r="D8" i="138"/>
  <c r="C9" i="138"/>
  <c r="D9" i="138"/>
  <c r="C10" i="138"/>
  <c r="D10" i="138"/>
  <c r="C11" i="138"/>
  <c r="D11" i="138"/>
  <c r="C12" i="138"/>
  <c r="D12" i="138"/>
  <c r="H25" i="26"/>
  <c r="F10" i="133" s="1"/>
  <c r="F6" i="133"/>
  <c r="D8" i="132"/>
  <c r="E8" i="132"/>
  <c r="F8" i="132"/>
  <c r="H8" i="132"/>
  <c r="I8" i="132"/>
  <c r="J8" i="132"/>
  <c r="K8" i="132"/>
  <c r="L8" i="132"/>
  <c r="M8" i="132"/>
  <c r="O8" i="132"/>
  <c r="P8" i="132"/>
  <c r="D9" i="132"/>
  <c r="E9" i="132"/>
  <c r="F9" i="132"/>
  <c r="I9" i="132"/>
  <c r="J9" i="132"/>
  <c r="K9" i="132"/>
  <c r="L9" i="132"/>
  <c r="M9" i="132"/>
  <c r="O9" i="132"/>
  <c r="P9" i="132"/>
  <c r="D10" i="132"/>
  <c r="E10" i="132"/>
  <c r="F10" i="132"/>
  <c r="J10" i="132"/>
  <c r="K10" i="132"/>
  <c r="L10" i="132"/>
  <c r="M10" i="132"/>
  <c r="O10" i="132"/>
  <c r="P10" i="132"/>
  <c r="D11" i="132"/>
  <c r="E11" i="132"/>
  <c r="F11" i="132"/>
  <c r="K11" i="132"/>
  <c r="L11" i="132"/>
  <c r="M11" i="132"/>
  <c r="O11" i="132"/>
  <c r="P11" i="132"/>
  <c r="D12" i="132"/>
  <c r="E12" i="132"/>
  <c r="F12" i="132"/>
  <c r="L12" i="132"/>
  <c r="M12" i="132"/>
  <c r="O12" i="132"/>
  <c r="P12" i="132"/>
  <c r="N13" i="132"/>
  <c r="O13" i="132"/>
  <c r="D7" i="132"/>
  <c r="E7" i="132"/>
  <c r="F7" i="132"/>
  <c r="H7" i="132"/>
  <c r="I7" i="132"/>
  <c r="J7" i="132"/>
  <c r="K7" i="132"/>
  <c r="L7" i="132"/>
  <c r="M7" i="132"/>
  <c r="O7" i="132"/>
  <c r="P7" i="132"/>
  <c r="D7" i="131"/>
  <c r="F7" i="131"/>
  <c r="G7" i="131"/>
  <c r="H7" i="131"/>
  <c r="I7" i="131"/>
  <c r="C8" i="131"/>
  <c r="D8" i="131"/>
  <c r="F8" i="131"/>
  <c r="G8" i="131"/>
  <c r="H8" i="131"/>
  <c r="I8" i="131"/>
  <c r="C9" i="131"/>
  <c r="D9" i="131"/>
  <c r="F9" i="131"/>
  <c r="G9" i="131"/>
  <c r="H9" i="131"/>
  <c r="I9" i="131"/>
  <c r="C10" i="131"/>
  <c r="D10" i="131"/>
  <c r="F10" i="131"/>
  <c r="G10" i="131"/>
  <c r="H10" i="131"/>
  <c r="I10" i="131"/>
  <c r="C11" i="131"/>
  <c r="D11" i="131"/>
  <c r="F11" i="131"/>
  <c r="G11" i="131"/>
  <c r="H11" i="131"/>
  <c r="I11" i="131"/>
  <c r="C12" i="131"/>
  <c r="D12" i="131"/>
  <c r="F12" i="131"/>
  <c r="G12" i="131"/>
  <c r="H12" i="131"/>
  <c r="I12" i="131"/>
  <c r="C13" i="131"/>
  <c r="D13" i="131"/>
  <c r="F13" i="131"/>
  <c r="G13" i="131"/>
  <c r="H13" i="131"/>
  <c r="I13" i="131"/>
  <c r="C14" i="131"/>
  <c r="D14" i="131"/>
  <c r="F14" i="131"/>
  <c r="G14" i="131"/>
  <c r="H14" i="131"/>
  <c r="I14" i="131"/>
  <c r="D6" i="131"/>
  <c r="F6" i="131"/>
  <c r="G6" i="131"/>
  <c r="H6" i="131"/>
  <c r="I6" i="131"/>
  <c r="J6" i="131"/>
  <c r="C6" i="131"/>
  <c r="C7" i="130"/>
  <c r="D7" i="130"/>
  <c r="E7" i="130"/>
  <c r="F7" i="130"/>
  <c r="G7" i="130"/>
  <c r="C8" i="130"/>
  <c r="D8" i="130"/>
  <c r="E8" i="130"/>
  <c r="F8" i="130"/>
  <c r="G8" i="130"/>
  <c r="C9" i="130"/>
  <c r="D9" i="130"/>
  <c r="E9" i="130"/>
  <c r="F9" i="130"/>
  <c r="G9" i="130"/>
  <c r="C11" i="130"/>
  <c r="D11" i="130"/>
  <c r="E11" i="130"/>
  <c r="F11" i="130"/>
  <c r="G11" i="130"/>
  <c r="C12" i="130"/>
  <c r="D12" i="130"/>
  <c r="E12" i="130"/>
  <c r="F12" i="130"/>
  <c r="G12" i="130"/>
  <c r="C13" i="130"/>
  <c r="D13" i="130"/>
  <c r="E13" i="130"/>
  <c r="F13" i="130"/>
  <c r="G13" i="130"/>
  <c r="C15" i="130"/>
  <c r="D15" i="130"/>
  <c r="E15" i="130"/>
  <c r="F15" i="130"/>
  <c r="G15" i="130"/>
  <c r="C16" i="130"/>
  <c r="D16" i="130"/>
  <c r="E16" i="130"/>
  <c r="F16" i="130"/>
  <c r="G16" i="130"/>
  <c r="C17" i="130"/>
  <c r="D17" i="130"/>
  <c r="E17" i="130"/>
  <c r="F17" i="130"/>
  <c r="G17" i="130"/>
  <c r="C18" i="130"/>
  <c r="D18" i="130"/>
  <c r="E18" i="130"/>
  <c r="F18" i="130"/>
  <c r="G18" i="130"/>
  <c r="C6" i="129"/>
  <c r="C7" i="129"/>
  <c r="C8" i="129"/>
  <c r="C9" i="129"/>
  <c r="C10" i="129"/>
  <c r="C11" i="129"/>
  <c r="C12" i="129"/>
  <c r="C13" i="129"/>
  <c r="C14" i="129"/>
  <c r="C16" i="129"/>
  <c r="C17" i="129"/>
  <c r="C18" i="129"/>
  <c r="C19" i="129"/>
  <c r="C20" i="129"/>
  <c r="C21" i="129"/>
  <c r="C22" i="129"/>
  <c r="C23" i="129"/>
  <c r="C24" i="129"/>
  <c r="C27" i="129"/>
  <c r="D27" i="129"/>
  <c r="C28" i="129"/>
  <c r="C29" i="129"/>
  <c r="C31" i="129"/>
  <c r="D31" i="129"/>
  <c r="C32" i="129"/>
  <c r="C33" i="129"/>
  <c r="E44" i="180"/>
  <c r="E44" i="153" s="1"/>
  <c r="E42" i="180"/>
  <c r="E42" i="153" s="1"/>
  <c r="E41" i="180"/>
  <c r="E41" i="153" s="1"/>
  <c r="E37" i="180"/>
  <c r="E37" i="153" s="1"/>
  <c r="E34" i="180"/>
  <c r="E34" i="153" s="1"/>
  <c r="E30" i="180"/>
  <c r="E30" i="153" s="1"/>
  <c r="E29" i="180"/>
  <c r="E29" i="153" s="1"/>
  <c r="E28" i="180"/>
  <c r="E28" i="153" s="1"/>
  <c r="E27" i="180"/>
  <c r="E27" i="153" s="1"/>
  <c r="E22" i="180"/>
  <c r="E22" i="153" s="1"/>
  <c r="E21" i="180"/>
  <c r="E21" i="153" s="1"/>
  <c r="E18" i="180"/>
  <c r="E18" i="153" s="1"/>
  <c r="E15" i="180"/>
  <c r="E15" i="153" s="1"/>
  <c r="E14" i="180"/>
  <c r="E14" i="153" s="1"/>
  <c r="D34" i="152"/>
  <c r="C6" i="178" s="1"/>
  <c r="C6" i="151" s="1"/>
  <c r="D30" i="179"/>
  <c r="D30" i="152" s="1"/>
  <c r="D21" i="179"/>
  <c r="D19" i="152"/>
  <c r="D18" i="152"/>
  <c r="H43" i="176"/>
  <c r="H43" i="149" s="1"/>
  <c r="H42" i="176"/>
  <c r="H42" i="149" s="1"/>
  <c r="H41" i="176"/>
  <c r="H41" i="149" s="1"/>
  <c r="I40" i="176"/>
  <c r="I40" i="149" s="1"/>
  <c r="G40" i="176"/>
  <c r="G40" i="149" s="1"/>
  <c r="F40" i="176"/>
  <c r="F40" i="149" s="1"/>
  <c r="E40" i="176"/>
  <c r="E40" i="149" s="1"/>
  <c r="D40" i="176"/>
  <c r="D40" i="149" s="1"/>
  <c r="C40" i="176"/>
  <c r="C40" i="149" s="1"/>
  <c r="I37" i="176"/>
  <c r="I37" i="149" s="1"/>
  <c r="H37" i="176"/>
  <c r="H37" i="149" s="1"/>
  <c r="H36" i="176"/>
  <c r="H36" i="149" s="1"/>
  <c r="H35" i="176"/>
  <c r="H35" i="149" s="1"/>
  <c r="H34" i="176"/>
  <c r="H34" i="149" s="1"/>
  <c r="H33" i="176"/>
  <c r="H33" i="149" s="1"/>
  <c r="H32" i="176"/>
  <c r="H32" i="149" s="1"/>
  <c r="H31" i="176"/>
  <c r="H31" i="149" s="1"/>
  <c r="I30" i="176"/>
  <c r="I30" i="149" s="1"/>
  <c r="G30" i="176"/>
  <c r="G30" i="149" s="1"/>
  <c r="F30" i="176"/>
  <c r="F30" i="149" s="1"/>
  <c r="E30" i="176"/>
  <c r="E30" i="149" s="1"/>
  <c r="D30" i="176"/>
  <c r="D30" i="149" s="1"/>
  <c r="C30" i="176"/>
  <c r="C30" i="149" s="1"/>
  <c r="H29" i="176"/>
  <c r="H29" i="149" s="1"/>
  <c r="H28" i="176"/>
  <c r="H28" i="149" s="1"/>
  <c r="H27" i="176"/>
  <c r="H27" i="149" s="1"/>
  <c r="H26" i="176"/>
  <c r="H26" i="149" s="1"/>
  <c r="H25" i="176"/>
  <c r="H25" i="149" s="1"/>
  <c r="H24" i="176"/>
  <c r="H24" i="149" s="1"/>
  <c r="H23" i="176"/>
  <c r="H23" i="149" s="1"/>
  <c r="H22" i="176"/>
  <c r="I21" i="176"/>
  <c r="I21" i="149" s="1"/>
  <c r="G21" i="176"/>
  <c r="G21" i="149" s="1"/>
  <c r="F21" i="176"/>
  <c r="F21" i="149" s="1"/>
  <c r="E21" i="176"/>
  <c r="E21" i="149" s="1"/>
  <c r="D21" i="176"/>
  <c r="D21" i="149" s="1"/>
  <c r="C21" i="176"/>
  <c r="C21" i="149" s="1"/>
  <c r="H20" i="176"/>
  <c r="H20" i="149" s="1"/>
  <c r="H19" i="176"/>
  <c r="H19" i="149" s="1"/>
  <c r="H18" i="176"/>
  <c r="H18" i="149" s="1"/>
  <c r="I17" i="176"/>
  <c r="I17" i="149" s="1"/>
  <c r="G17" i="176"/>
  <c r="G17" i="149" s="1"/>
  <c r="F17" i="176"/>
  <c r="F17" i="149" s="1"/>
  <c r="E17" i="176"/>
  <c r="E17" i="149" s="1"/>
  <c r="D17" i="176"/>
  <c r="D17" i="149" s="1"/>
  <c r="C17" i="176"/>
  <c r="C17" i="149" s="1"/>
  <c r="H16" i="176"/>
  <c r="H16" i="149" s="1"/>
  <c r="H15" i="176"/>
  <c r="H15" i="149" s="1"/>
  <c r="H14" i="176"/>
  <c r="H14" i="149" s="1"/>
  <c r="H13" i="176"/>
  <c r="H13" i="149" s="1"/>
  <c r="H12" i="176"/>
  <c r="H12" i="149" s="1"/>
  <c r="H11" i="176"/>
  <c r="H11" i="149" s="1"/>
  <c r="H10" i="176"/>
  <c r="H10" i="149" s="1"/>
  <c r="H9" i="176"/>
  <c r="H9" i="149" s="1"/>
  <c r="H8" i="176"/>
  <c r="H8" i="149" s="1"/>
  <c r="H7" i="176"/>
  <c r="I6" i="176"/>
  <c r="I6" i="149" s="1"/>
  <c r="G6" i="176"/>
  <c r="G5" i="176" s="1"/>
  <c r="F6" i="176"/>
  <c r="F6" i="149" s="1"/>
  <c r="E6" i="176"/>
  <c r="E6" i="149" s="1"/>
  <c r="D6" i="176"/>
  <c r="D6" i="149" s="1"/>
  <c r="C6" i="176"/>
  <c r="C5" i="176" s="1"/>
  <c r="D5" i="176"/>
  <c r="R15" i="175"/>
  <c r="R15" i="148" s="1"/>
  <c r="Q15" i="175"/>
  <c r="Q15" i="148" s="1"/>
  <c r="P15" i="175"/>
  <c r="P15" i="148" s="1"/>
  <c r="N15" i="175"/>
  <c r="N15" i="148" s="1"/>
  <c r="L15" i="175"/>
  <c r="L15" i="148" s="1"/>
  <c r="J15" i="175"/>
  <c r="J15" i="148" s="1"/>
  <c r="I15" i="175"/>
  <c r="I15" i="148" s="1"/>
  <c r="H15" i="175"/>
  <c r="H15" i="148" s="1"/>
  <c r="G15" i="175"/>
  <c r="G15" i="148" s="1"/>
  <c r="F15" i="175"/>
  <c r="F15" i="148" s="1"/>
  <c r="E15" i="175"/>
  <c r="E15" i="148" s="1"/>
  <c r="D15" i="175"/>
  <c r="D15" i="148" s="1"/>
  <c r="C15" i="175"/>
  <c r="C15" i="148" s="1"/>
  <c r="S14" i="175"/>
  <c r="S14" i="148" s="1"/>
  <c r="O14" i="175"/>
  <c r="K14" i="175"/>
  <c r="M14" i="175" s="1"/>
  <c r="M14" i="148" s="1"/>
  <c r="S13" i="175"/>
  <c r="S13" i="148" s="1"/>
  <c r="O13" i="175"/>
  <c r="K13" i="175"/>
  <c r="K13" i="148" s="1"/>
  <c r="S12" i="175"/>
  <c r="S12" i="148" s="1"/>
  <c r="O12" i="175"/>
  <c r="K12" i="175"/>
  <c r="M12" i="175" s="1"/>
  <c r="M12" i="148" s="1"/>
  <c r="S11" i="175"/>
  <c r="S11" i="148" s="1"/>
  <c r="O11" i="175"/>
  <c r="K11" i="175"/>
  <c r="K11" i="148" s="1"/>
  <c r="S10" i="175"/>
  <c r="S10" i="148" s="1"/>
  <c r="O10" i="175"/>
  <c r="K10" i="175"/>
  <c r="M10" i="175" s="1"/>
  <c r="M10" i="148" s="1"/>
  <c r="S9" i="175"/>
  <c r="S9" i="148" s="1"/>
  <c r="O9" i="175"/>
  <c r="K9" i="175"/>
  <c r="K9" i="148" s="1"/>
  <c r="S8" i="175"/>
  <c r="S8" i="148" s="1"/>
  <c r="O8" i="175"/>
  <c r="O8" i="148" s="1"/>
  <c r="K8" i="175"/>
  <c r="M8" i="175" s="1"/>
  <c r="M8" i="148" s="1"/>
  <c r="S7" i="175"/>
  <c r="S7" i="148" s="1"/>
  <c r="O7" i="175"/>
  <c r="K7" i="175"/>
  <c r="M7" i="175" s="1"/>
  <c r="M7" i="148" s="1"/>
  <c r="S6" i="175"/>
  <c r="O6" i="175"/>
  <c r="K6" i="175"/>
  <c r="J15" i="173"/>
  <c r="J15" i="146" s="1"/>
  <c r="K14" i="173"/>
  <c r="K14" i="146" s="1"/>
  <c r="K13" i="173"/>
  <c r="K13" i="146" s="1"/>
  <c r="K12" i="173"/>
  <c r="K12" i="146" s="1"/>
  <c r="K11" i="173"/>
  <c r="K11" i="146" s="1"/>
  <c r="K10" i="173"/>
  <c r="K10" i="146" s="1"/>
  <c r="K9" i="173"/>
  <c r="K9" i="146" s="1"/>
  <c r="K8" i="173"/>
  <c r="K8" i="146" s="1"/>
  <c r="K7" i="173"/>
  <c r="K7" i="146" s="1"/>
  <c r="K6" i="173"/>
  <c r="G15" i="172"/>
  <c r="G15" i="145" s="1"/>
  <c r="M14" i="172"/>
  <c r="N14" i="172" s="1"/>
  <c r="P14" i="172" s="1"/>
  <c r="P14" i="145" s="1"/>
  <c r="J14" i="172"/>
  <c r="J14" i="145" s="1"/>
  <c r="M13" i="172"/>
  <c r="M13" i="145" s="1"/>
  <c r="J13" i="172"/>
  <c r="M12" i="172"/>
  <c r="N12" i="172" s="1"/>
  <c r="P12" i="172" s="1"/>
  <c r="P12" i="145" s="1"/>
  <c r="J12" i="172"/>
  <c r="M11" i="172"/>
  <c r="M11" i="145" s="1"/>
  <c r="J11" i="172"/>
  <c r="M10" i="172"/>
  <c r="N10" i="172" s="1"/>
  <c r="P10" i="172" s="1"/>
  <c r="P10" i="145" s="1"/>
  <c r="J10" i="172"/>
  <c r="J10" i="145" s="1"/>
  <c r="M9" i="172"/>
  <c r="M9" i="145" s="1"/>
  <c r="J9" i="172"/>
  <c r="M8" i="172"/>
  <c r="N8" i="172" s="1"/>
  <c r="P8" i="172" s="1"/>
  <c r="P8" i="145" s="1"/>
  <c r="J8" i="172"/>
  <c r="J8" i="145" s="1"/>
  <c r="M7" i="172"/>
  <c r="M7" i="145" s="1"/>
  <c r="J7" i="172"/>
  <c r="M6" i="172"/>
  <c r="N6" i="172" s="1"/>
  <c r="P6" i="172" s="1"/>
  <c r="P6" i="145" s="1"/>
  <c r="J6" i="172"/>
  <c r="C26" i="171"/>
  <c r="C26" i="144" s="1"/>
  <c r="C8" i="171"/>
  <c r="C8" i="144" s="1"/>
  <c r="E33" i="170"/>
  <c r="E33" i="142" s="1"/>
  <c r="E32" i="170"/>
  <c r="E32" i="142" s="1"/>
  <c r="E31" i="170"/>
  <c r="E31" i="142" s="1"/>
  <c r="E30" i="170"/>
  <c r="E30" i="142" s="1"/>
  <c r="D29" i="170"/>
  <c r="D29" i="142" s="1"/>
  <c r="C29" i="170"/>
  <c r="E28" i="170"/>
  <c r="E28" i="142" s="1"/>
  <c r="E27" i="170"/>
  <c r="E27" i="142" s="1"/>
  <c r="E26" i="170"/>
  <c r="E26" i="142" s="1"/>
  <c r="D25" i="170"/>
  <c r="D25" i="142" s="1"/>
  <c r="C25" i="170"/>
  <c r="E25" i="170" s="1"/>
  <c r="E25" i="142" s="1"/>
  <c r="E24" i="170"/>
  <c r="E24" i="142" s="1"/>
  <c r="E23" i="170"/>
  <c r="E23" i="142" s="1"/>
  <c r="E22" i="170"/>
  <c r="E22" i="142" s="1"/>
  <c r="E21" i="170"/>
  <c r="E21" i="142" s="1"/>
  <c r="D20" i="170"/>
  <c r="D20" i="142" s="1"/>
  <c r="C20" i="170"/>
  <c r="E19" i="170"/>
  <c r="E19" i="142" s="1"/>
  <c r="E18" i="170"/>
  <c r="E18" i="142" s="1"/>
  <c r="E17" i="170"/>
  <c r="E17" i="142" s="1"/>
  <c r="E16" i="170"/>
  <c r="E16" i="142" s="1"/>
  <c r="D15" i="170"/>
  <c r="D15" i="142" s="1"/>
  <c r="C15" i="170"/>
  <c r="E15" i="170" s="1"/>
  <c r="E15" i="142" s="1"/>
  <c r="E14" i="170"/>
  <c r="E14" i="142" s="1"/>
  <c r="E13" i="170"/>
  <c r="E13" i="142" s="1"/>
  <c r="E12" i="170"/>
  <c r="E12" i="142" s="1"/>
  <c r="E11" i="170"/>
  <c r="E11" i="142" s="1"/>
  <c r="E10" i="170"/>
  <c r="E10" i="142" s="1"/>
  <c r="E9" i="170"/>
  <c r="E9" i="142" s="1"/>
  <c r="E8" i="170"/>
  <c r="E8" i="142" s="1"/>
  <c r="D7" i="170"/>
  <c r="D7" i="142" s="1"/>
  <c r="C7" i="170"/>
  <c r="C7" i="142" s="1"/>
  <c r="E6" i="170"/>
  <c r="E6" i="142" s="1"/>
  <c r="C21" i="169"/>
  <c r="C27" i="169" s="1"/>
  <c r="C27" i="141" s="1"/>
  <c r="C13" i="169"/>
  <c r="C12" i="169" s="1"/>
  <c r="C12" i="141" s="1"/>
  <c r="C5" i="169"/>
  <c r="C4" i="169" s="1"/>
  <c r="C4" i="141" s="1"/>
  <c r="E7" i="168"/>
  <c r="E7" i="140" s="1"/>
  <c r="H7" i="168"/>
  <c r="H7" i="140" s="1"/>
  <c r="E8" i="168"/>
  <c r="E8" i="140" s="1"/>
  <c r="H8" i="168"/>
  <c r="E9" i="168"/>
  <c r="E9" i="140" s="1"/>
  <c r="H9" i="168"/>
  <c r="E10" i="168"/>
  <c r="E10" i="140" s="1"/>
  <c r="H10" i="168"/>
  <c r="E11" i="168"/>
  <c r="E11" i="140" s="1"/>
  <c r="H11" i="168"/>
  <c r="H11" i="140" s="1"/>
  <c r="E12" i="168"/>
  <c r="E12" i="140" s="1"/>
  <c r="H12" i="168"/>
  <c r="E13" i="168"/>
  <c r="H13" i="168"/>
  <c r="H13" i="140" s="1"/>
  <c r="E14" i="168"/>
  <c r="E14" i="140" s="1"/>
  <c r="H14" i="168"/>
  <c r="E15" i="168"/>
  <c r="E15" i="140" s="1"/>
  <c r="H15" i="168"/>
  <c r="E16" i="168"/>
  <c r="E16" i="140" s="1"/>
  <c r="H16" i="168"/>
  <c r="H16" i="140" s="1"/>
  <c r="E17" i="168"/>
  <c r="E17" i="140" s="1"/>
  <c r="H17" i="168"/>
  <c r="H17" i="140" s="1"/>
  <c r="E18" i="168"/>
  <c r="E18" i="140" s="1"/>
  <c r="H18" i="168"/>
  <c r="H6" i="168"/>
  <c r="E6" i="168"/>
  <c r="E6" i="140" s="1"/>
  <c r="D19" i="168"/>
  <c r="D19" i="140" s="1"/>
  <c r="F19" i="168"/>
  <c r="F19" i="140" s="1"/>
  <c r="G19" i="168"/>
  <c r="G19" i="140" s="1"/>
  <c r="C19" i="168"/>
  <c r="C19" i="140" s="1"/>
  <c r="G7" i="167"/>
  <c r="H7" i="167" s="1"/>
  <c r="H7" i="139" s="1"/>
  <c r="G8" i="167"/>
  <c r="H8" i="167" s="1"/>
  <c r="H8" i="139" s="1"/>
  <c r="G9" i="167"/>
  <c r="H9" i="167" s="1"/>
  <c r="H9" i="139" s="1"/>
  <c r="G10" i="167"/>
  <c r="H10" i="167" s="1"/>
  <c r="H10" i="139" s="1"/>
  <c r="G12" i="167"/>
  <c r="H12" i="167" s="1"/>
  <c r="H12" i="139" s="1"/>
  <c r="G13" i="167"/>
  <c r="H13" i="167" s="1"/>
  <c r="H13" i="139" s="1"/>
  <c r="G14" i="167"/>
  <c r="H14" i="167" s="1"/>
  <c r="H14" i="139" s="1"/>
  <c r="G15" i="167"/>
  <c r="H15" i="167" s="1"/>
  <c r="H15" i="139" s="1"/>
  <c r="G17" i="167"/>
  <c r="H17" i="167" s="1"/>
  <c r="H17" i="139" s="1"/>
  <c r="G18" i="167"/>
  <c r="H18" i="167" s="1"/>
  <c r="H18" i="139" s="1"/>
  <c r="G19" i="167"/>
  <c r="H19" i="167" s="1"/>
  <c r="H19" i="139" s="1"/>
  <c r="G20" i="167"/>
  <c r="H20" i="167" s="1"/>
  <c r="H20" i="139" s="1"/>
  <c r="G22" i="167"/>
  <c r="H22" i="167" s="1"/>
  <c r="H22" i="139" s="1"/>
  <c r="G23" i="167"/>
  <c r="H23" i="167" s="1"/>
  <c r="H23" i="139" s="1"/>
  <c r="G24" i="167"/>
  <c r="H24" i="167" s="1"/>
  <c r="H24" i="139" s="1"/>
  <c r="D21" i="167"/>
  <c r="D21" i="139" s="1"/>
  <c r="E21" i="167"/>
  <c r="E21" i="139" s="1"/>
  <c r="F21" i="167"/>
  <c r="F21" i="139" s="1"/>
  <c r="C21" i="167"/>
  <c r="C17" i="166" s="1"/>
  <c r="C17" i="138" s="1"/>
  <c r="F16" i="167"/>
  <c r="F16" i="139" s="1"/>
  <c r="E16" i="167"/>
  <c r="E16" i="139" s="1"/>
  <c r="D16" i="167"/>
  <c r="D16" i="139" s="1"/>
  <c r="C16" i="167"/>
  <c r="C16" i="139" s="1"/>
  <c r="F11" i="167"/>
  <c r="E11" i="167"/>
  <c r="E11" i="139" s="1"/>
  <c r="D11" i="167"/>
  <c r="D11" i="139" s="1"/>
  <c r="C11" i="167"/>
  <c r="C11" i="139" s="1"/>
  <c r="D6" i="167"/>
  <c r="D6" i="139" s="1"/>
  <c r="E6" i="167"/>
  <c r="E6" i="139" s="1"/>
  <c r="F6" i="167"/>
  <c r="C6" i="167"/>
  <c r="C14" i="166" s="1"/>
  <c r="C14" i="138" s="1"/>
  <c r="D5" i="166"/>
  <c r="D5" i="138" s="1"/>
  <c r="C5" i="166"/>
  <c r="C5" i="138" s="1"/>
  <c r="E7" i="166"/>
  <c r="E7" i="138" s="1"/>
  <c r="E8" i="166"/>
  <c r="E8" i="138" s="1"/>
  <c r="E9" i="166"/>
  <c r="E9" i="138" s="1"/>
  <c r="E10" i="166"/>
  <c r="E10" i="138" s="1"/>
  <c r="E11" i="166"/>
  <c r="E11" i="138" s="1"/>
  <c r="E12" i="166"/>
  <c r="E12" i="138" s="1"/>
  <c r="E6" i="166"/>
  <c r="E6" i="138" s="1"/>
  <c r="E90" i="197" l="1"/>
  <c r="E37" i="197"/>
  <c r="F31" i="119"/>
  <c r="C31" i="119" s="1"/>
  <c r="F5" i="176"/>
  <c r="F44" i="176" s="1"/>
  <c r="F44" i="149" s="1"/>
  <c r="D44" i="176"/>
  <c r="D44" i="149" s="1"/>
  <c r="H6" i="176"/>
  <c r="D14" i="179"/>
  <c r="D14" i="152" s="1"/>
  <c r="D107" i="197"/>
  <c r="D74" i="197"/>
  <c r="D90" i="197"/>
  <c r="D37" i="197"/>
  <c r="F29" i="119"/>
  <c r="C29" i="119" s="1"/>
  <c r="C15" i="166"/>
  <c r="C15" i="138" s="1"/>
  <c r="C16" i="166"/>
  <c r="C16" i="138" s="1"/>
  <c r="F23" i="119"/>
  <c r="C33" i="119"/>
  <c r="G33" i="119"/>
  <c r="C28" i="119"/>
  <c r="G28" i="119"/>
  <c r="G35" i="119"/>
  <c r="C35" i="119"/>
  <c r="F36" i="119"/>
  <c r="G31" i="119"/>
  <c r="H21" i="176"/>
  <c r="H21" i="149" s="1"/>
  <c r="H19" i="168"/>
  <c r="H19" i="140" s="1"/>
  <c r="C5" i="170"/>
  <c r="C34" i="170" s="1"/>
  <c r="C34" i="142" s="1"/>
  <c r="F25" i="119" s="1"/>
  <c r="Q12" i="172"/>
  <c r="Q12" i="145" s="1"/>
  <c r="N13" i="172"/>
  <c r="P13" i="172" s="1"/>
  <c r="P13" i="145" s="1"/>
  <c r="E20" i="170"/>
  <c r="E20" i="142" s="1"/>
  <c r="C8" i="147"/>
  <c r="F30" i="119" s="1"/>
  <c r="G6" i="167"/>
  <c r="H6" i="167" s="1"/>
  <c r="I18" i="168"/>
  <c r="I18" i="140" s="1"/>
  <c r="I17" i="168"/>
  <c r="I17" i="140" s="1"/>
  <c r="I13" i="168"/>
  <c r="I13" i="140" s="1"/>
  <c r="K15" i="173"/>
  <c r="K15" i="146" s="1"/>
  <c r="T7" i="175"/>
  <c r="T7" i="148" s="1"/>
  <c r="M9" i="175"/>
  <c r="M9" i="148" s="1"/>
  <c r="T10" i="175"/>
  <c r="T10" i="148" s="1"/>
  <c r="I15" i="168"/>
  <c r="I15" i="140" s="1"/>
  <c r="I14" i="168"/>
  <c r="I14" i="140" s="1"/>
  <c r="I10" i="168"/>
  <c r="I10" i="140" s="1"/>
  <c r="I9" i="168"/>
  <c r="I9" i="140" s="1"/>
  <c r="I8" i="168"/>
  <c r="I8" i="140" s="1"/>
  <c r="I7" i="168"/>
  <c r="I7" i="140" s="1"/>
  <c r="N9" i="172"/>
  <c r="P9" i="172" s="1"/>
  <c r="P9" i="145" s="1"/>
  <c r="T6" i="175"/>
  <c r="T6" i="148" s="1"/>
  <c r="T11" i="175"/>
  <c r="T11" i="148" s="1"/>
  <c r="M13" i="175"/>
  <c r="M13" i="148" s="1"/>
  <c r="T14" i="175"/>
  <c r="T14" i="148" s="1"/>
  <c r="H17" i="176"/>
  <c r="H17" i="149" s="1"/>
  <c r="H40" i="176"/>
  <c r="H40" i="149" s="1"/>
  <c r="C21" i="139"/>
  <c r="H15" i="140"/>
  <c r="K7" i="148"/>
  <c r="C6" i="149"/>
  <c r="J9" i="49"/>
  <c r="G11" i="167"/>
  <c r="H11" i="167" s="1"/>
  <c r="H11" i="139" s="1"/>
  <c r="G23" i="139"/>
  <c r="G19" i="139"/>
  <c r="G15" i="139"/>
  <c r="G7" i="139"/>
  <c r="O11" i="148"/>
  <c r="H7" i="149"/>
  <c r="G6" i="149"/>
  <c r="H6" i="149"/>
  <c r="G6" i="139"/>
  <c r="C44" i="176"/>
  <c r="C44" i="149" s="1"/>
  <c r="C5" i="149"/>
  <c r="G44" i="176"/>
  <c r="G44" i="149" s="1"/>
  <c r="G5" i="149"/>
  <c r="G21" i="167"/>
  <c r="G9" i="139"/>
  <c r="E5" i="166"/>
  <c r="E5" i="138" s="1"/>
  <c r="E25" i="167"/>
  <c r="E25" i="139" s="1"/>
  <c r="G16" i="167"/>
  <c r="I6" i="168"/>
  <c r="I6" i="140" s="1"/>
  <c r="I12" i="168"/>
  <c r="I12" i="140" s="1"/>
  <c r="C20" i="169"/>
  <c r="C20" i="141" s="1"/>
  <c r="D5" i="170"/>
  <c r="E5" i="170" s="1"/>
  <c r="E5" i="142" s="1"/>
  <c r="E29" i="170"/>
  <c r="E29" i="142" s="1"/>
  <c r="J15" i="172"/>
  <c r="J15" i="145" s="1"/>
  <c r="N7" i="172"/>
  <c r="S15" i="175"/>
  <c r="S15" i="148" s="1"/>
  <c r="M11" i="175"/>
  <c r="M11" i="148" s="1"/>
  <c r="T12" i="175"/>
  <c r="T12" i="148" s="1"/>
  <c r="T13" i="175"/>
  <c r="T13" i="148" s="1"/>
  <c r="E5" i="176"/>
  <c r="I5" i="176"/>
  <c r="H30" i="176"/>
  <c r="H30" i="149" s="1"/>
  <c r="C6" i="139"/>
  <c r="F11" i="139"/>
  <c r="E13" i="140"/>
  <c r="H12" i="140"/>
  <c r="H8" i="140"/>
  <c r="C21" i="141"/>
  <c r="C13" i="141"/>
  <c r="C5" i="141"/>
  <c r="C20" i="142"/>
  <c r="O12" i="148"/>
  <c r="K12" i="148"/>
  <c r="K8" i="148"/>
  <c r="F25" i="167"/>
  <c r="F25" i="139" s="1"/>
  <c r="F6" i="139"/>
  <c r="G17" i="139"/>
  <c r="G13" i="139"/>
  <c r="K6" i="146"/>
  <c r="O7" i="148"/>
  <c r="C25" i="167"/>
  <c r="E19" i="168"/>
  <c r="E19" i="140" s="1"/>
  <c r="I16" i="168"/>
  <c r="I16" i="140" s="1"/>
  <c r="I11" i="168"/>
  <c r="I11" i="140" s="1"/>
  <c r="E7" i="170"/>
  <c r="E7" i="142" s="1"/>
  <c r="N11" i="172"/>
  <c r="K15" i="175"/>
  <c r="K15" i="148" s="1"/>
  <c r="T8" i="175"/>
  <c r="T8" i="148" s="1"/>
  <c r="T9" i="175"/>
  <c r="T9" i="148" s="1"/>
  <c r="D20" i="179"/>
  <c r="D20" i="152" s="1"/>
  <c r="H18" i="140"/>
  <c r="H14" i="140"/>
  <c r="H10" i="140"/>
  <c r="M6" i="145"/>
  <c r="M14" i="145"/>
  <c r="M12" i="145"/>
  <c r="M10" i="145"/>
  <c r="M8" i="145"/>
  <c r="S6" i="148"/>
  <c r="O6" i="148"/>
  <c r="K6" i="148"/>
  <c r="O14" i="148"/>
  <c r="K14" i="148"/>
  <c r="O10" i="148"/>
  <c r="K10" i="148"/>
  <c r="H22" i="149"/>
  <c r="C15" i="142"/>
  <c r="D5" i="149"/>
  <c r="D25" i="167"/>
  <c r="D25" i="139" s="1"/>
  <c r="Q13" i="172"/>
  <c r="Q13" i="145" s="1"/>
  <c r="G24" i="139"/>
  <c r="G22" i="139"/>
  <c r="G20" i="139"/>
  <c r="G18" i="139"/>
  <c r="G14" i="139"/>
  <c r="G12" i="139"/>
  <c r="G10" i="139"/>
  <c r="G8" i="139"/>
  <c r="H6" i="140"/>
  <c r="H9" i="140"/>
  <c r="C5" i="142"/>
  <c r="C29" i="142"/>
  <c r="C25" i="142"/>
  <c r="N6" i="145"/>
  <c r="J6" i="145"/>
  <c r="N14" i="145"/>
  <c r="N13" i="145"/>
  <c r="J13" i="145"/>
  <c r="N12" i="145"/>
  <c r="J12" i="145"/>
  <c r="J11" i="145"/>
  <c r="N10" i="145"/>
  <c r="N9" i="145"/>
  <c r="J9" i="145"/>
  <c r="N8" i="145"/>
  <c r="J7" i="145"/>
  <c r="O13" i="148"/>
  <c r="O9" i="148"/>
  <c r="D21" i="152"/>
  <c r="H22" i="190"/>
  <c r="C16" i="174"/>
  <c r="C16" i="147" s="1"/>
  <c r="C21" i="171" s="1"/>
  <c r="C20" i="171" s="1"/>
  <c r="C20" i="144" s="1"/>
  <c r="M6" i="175"/>
  <c r="O15" i="175"/>
  <c r="O15" i="148" s="1"/>
  <c r="Q8" i="172"/>
  <c r="Q8" i="145" s="1"/>
  <c r="Q10" i="172"/>
  <c r="Q10" i="145" s="1"/>
  <c r="Q14" i="172"/>
  <c r="Q14" i="145" s="1"/>
  <c r="Q6" i="172"/>
  <c r="Q6" i="145" s="1"/>
  <c r="E23" i="187"/>
  <c r="E23" i="160" s="1"/>
  <c r="F23" i="187"/>
  <c r="F23" i="160" s="1"/>
  <c r="D23" i="187"/>
  <c r="A6" i="160"/>
  <c r="C8" i="186"/>
  <c r="C9" i="159"/>
  <c r="C10" i="159"/>
  <c r="C11" i="159"/>
  <c r="C12" i="159"/>
  <c r="C13" i="159"/>
  <c r="C18" i="159"/>
  <c r="O7" i="185"/>
  <c r="P7" i="185"/>
  <c r="Q7" i="185"/>
  <c r="Q7" i="158" s="1"/>
  <c r="R7" i="185"/>
  <c r="R7" i="158" s="1"/>
  <c r="O8" i="185"/>
  <c r="P8" i="185"/>
  <c r="Q8" i="185"/>
  <c r="Q8" i="158" s="1"/>
  <c r="R8" i="185"/>
  <c r="R8" i="158" s="1"/>
  <c r="O9" i="185"/>
  <c r="O9" i="158" s="1"/>
  <c r="P9" i="185"/>
  <c r="Q9" i="185"/>
  <c r="Q9" i="158" s="1"/>
  <c r="R9" i="185"/>
  <c r="R9" i="158" s="1"/>
  <c r="O10" i="185"/>
  <c r="P10" i="185"/>
  <c r="Q10" i="185"/>
  <c r="Q10" i="158" s="1"/>
  <c r="R10" i="185"/>
  <c r="R10" i="158" s="1"/>
  <c r="O11" i="185"/>
  <c r="P11" i="185"/>
  <c r="Q11" i="185"/>
  <c r="Q11" i="158" s="1"/>
  <c r="R11" i="185"/>
  <c r="R11" i="158" s="1"/>
  <c r="O12" i="185"/>
  <c r="P12" i="185"/>
  <c r="Q12" i="185"/>
  <c r="Q12" i="158" s="1"/>
  <c r="R12" i="185"/>
  <c r="O13" i="185"/>
  <c r="P13" i="185"/>
  <c r="Q13" i="185"/>
  <c r="Q13" i="158" s="1"/>
  <c r="R13" i="185"/>
  <c r="R13" i="158" s="1"/>
  <c r="O14" i="185"/>
  <c r="P14" i="185"/>
  <c r="Q14" i="185"/>
  <c r="Q14" i="158" s="1"/>
  <c r="R14" i="185"/>
  <c r="R14" i="158" s="1"/>
  <c r="P6" i="185"/>
  <c r="Q6" i="185"/>
  <c r="R6" i="185"/>
  <c r="O6" i="185"/>
  <c r="O15" i="185" s="1"/>
  <c r="O15" i="158" s="1"/>
  <c r="N7" i="185"/>
  <c r="N7" i="158" s="1"/>
  <c r="N8" i="185"/>
  <c r="N9" i="185"/>
  <c r="N9" i="158" s="1"/>
  <c r="N10" i="185"/>
  <c r="N10" i="158" s="1"/>
  <c r="N11" i="185"/>
  <c r="N11" i="158" s="1"/>
  <c r="N12" i="185"/>
  <c r="N13" i="185"/>
  <c r="N13" i="158" s="1"/>
  <c r="N14" i="185"/>
  <c r="N14" i="158" s="1"/>
  <c r="N6" i="185"/>
  <c r="D15" i="185"/>
  <c r="D15" i="158" s="1"/>
  <c r="E15" i="185"/>
  <c r="E15" i="158" s="1"/>
  <c r="F15" i="185"/>
  <c r="F15" i="158" s="1"/>
  <c r="G15" i="185"/>
  <c r="I15" i="185"/>
  <c r="I15" i="158" s="1"/>
  <c r="J15" i="185"/>
  <c r="J15" i="158" s="1"/>
  <c r="K15" i="185"/>
  <c r="K15" i="158" s="1"/>
  <c r="L15" i="185"/>
  <c r="L15" i="158" s="1"/>
  <c r="M15" i="185"/>
  <c r="M15" i="158" s="1"/>
  <c r="C15" i="185"/>
  <c r="C15" i="158" s="1"/>
  <c r="H7" i="185"/>
  <c r="H7" i="158" s="1"/>
  <c r="H8" i="185"/>
  <c r="H8" i="158" s="1"/>
  <c r="H9" i="185"/>
  <c r="H9" i="158" s="1"/>
  <c r="H10" i="185"/>
  <c r="H10" i="158" s="1"/>
  <c r="H11" i="185"/>
  <c r="H11" i="158" s="1"/>
  <c r="H12" i="185"/>
  <c r="H12" i="158" s="1"/>
  <c r="H13" i="185"/>
  <c r="H13" i="158" s="1"/>
  <c r="H14" i="185"/>
  <c r="H14" i="158" s="1"/>
  <c r="H6" i="185"/>
  <c r="G15" i="158"/>
  <c r="C7" i="158"/>
  <c r="D7" i="158"/>
  <c r="F7" i="158"/>
  <c r="G7" i="158"/>
  <c r="I7" i="158"/>
  <c r="J7" i="158"/>
  <c r="K7" i="158"/>
  <c r="L7" i="158"/>
  <c r="M7" i="158"/>
  <c r="O7" i="158"/>
  <c r="P7" i="158"/>
  <c r="C8" i="158"/>
  <c r="D8" i="158"/>
  <c r="E8" i="158"/>
  <c r="F8" i="158"/>
  <c r="G8" i="158"/>
  <c r="I8" i="158"/>
  <c r="J8" i="158"/>
  <c r="K8" i="158"/>
  <c r="L8" i="158"/>
  <c r="M8" i="158"/>
  <c r="N8" i="158"/>
  <c r="P8" i="158"/>
  <c r="C9" i="158"/>
  <c r="D9" i="158"/>
  <c r="E9" i="158"/>
  <c r="F9" i="158"/>
  <c r="G9" i="158"/>
  <c r="I9" i="158"/>
  <c r="J9" i="158"/>
  <c r="K9" i="158"/>
  <c r="L9" i="158"/>
  <c r="M9" i="158"/>
  <c r="P9" i="158"/>
  <c r="C10" i="158"/>
  <c r="D10" i="158"/>
  <c r="E10" i="158"/>
  <c r="F10" i="158"/>
  <c r="G10" i="158"/>
  <c r="I10" i="158"/>
  <c r="J10" i="158"/>
  <c r="K10" i="158"/>
  <c r="L10" i="158"/>
  <c r="M10" i="158"/>
  <c r="P10" i="158"/>
  <c r="C11" i="158"/>
  <c r="D11" i="158"/>
  <c r="E11" i="158"/>
  <c r="F11" i="158"/>
  <c r="G11" i="158"/>
  <c r="I11" i="158"/>
  <c r="J11" i="158"/>
  <c r="K11" i="158"/>
  <c r="L11" i="158"/>
  <c r="M11" i="158"/>
  <c r="O11" i="158"/>
  <c r="P11" i="158"/>
  <c r="C12" i="158"/>
  <c r="D12" i="158"/>
  <c r="E12" i="158"/>
  <c r="F12" i="158"/>
  <c r="G12" i="158"/>
  <c r="I12" i="158"/>
  <c r="J12" i="158"/>
  <c r="K12" i="158"/>
  <c r="L12" i="158"/>
  <c r="M12" i="158"/>
  <c r="N12" i="158"/>
  <c r="O12" i="158"/>
  <c r="P12" i="158"/>
  <c r="R12" i="158"/>
  <c r="C13" i="158"/>
  <c r="D13" i="158"/>
  <c r="E13" i="158"/>
  <c r="F13" i="158"/>
  <c r="G13" i="158"/>
  <c r="I13" i="158"/>
  <c r="J13" i="158"/>
  <c r="K13" i="158"/>
  <c r="L13" i="158"/>
  <c r="M13" i="158"/>
  <c r="O13" i="158"/>
  <c r="P13" i="158"/>
  <c r="C14" i="158"/>
  <c r="D14" i="158"/>
  <c r="E14" i="158"/>
  <c r="F14" i="158"/>
  <c r="G14" i="158"/>
  <c r="I14" i="158"/>
  <c r="J14" i="158"/>
  <c r="K14" i="158"/>
  <c r="L14" i="158"/>
  <c r="M14" i="158"/>
  <c r="P14" i="158"/>
  <c r="C6" i="158"/>
  <c r="D6" i="158"/>
  <c r="E6" i="158"/>
  <c r="F6" i="158"/>
  <c r="G6" i="158"/>
  <c r="H6" i="158"/>
  <c r="I6" i="158"/>
  <c r="J6" i="158"/>
  <c r="K6" i="158"/>
  <c r="L6" i="158"/>
  <c r="M6" i="158"/>
  <c r="N6" i="158"/>
  <c r="O6" i="158"/>
  <c r="P6" i="158"/>
  <c r="Q6" i="158"/>
  <c r="C10" i="157"/>
  <c r="D10" i="157"/>
  <c r="E10" i="157"/>
  <c r="G10" i="157"/>
  <c r="H10" i="157"/>
  <c r="I10" i="157"/>
  <c r="J10" i="157"/>
  <c r="K10" i="157"/>
  <c r="M10" i="157"/>
  <c r="N10" i="157"/>
  <c r="O10" i="157"/>
  <c r="P10" i="157"/>
  <c r="Q10" i="157"/>
  <c r="R10" i="157"/>
  <c r="S10" i="157"/>
  <c r="C11" i="157"/>
  <c r="D11" i="157"/>
  <c r="E11" i="157"/>
  <c r="G11" i="157"/>
  <c r="H11" i="157"/>
  <c r="I11" i="157"/>
  <c r="J11" i="157"/>
  <c r="K11" i="157"/>
  <c r="M11" i="157"/>
  <c r="N11" i="157"/>
  <c r="O11" i="157"/>
  <c r="P11" i="157"/>
  <c r="Q11" i="157"/>
  <c r="R11" i="157"/>
  <c r="S11" i="157"/>
  <c r="C12" i="157"/>
  <c r="D12" i="157"/>
  <c r="E12" i="157"/>
  <c r="G12" i="157"/>
  <c r="H12" i="157"/>
  <c r="I12" i="157"/>
  <c r="J12" i="157"/>
  <c r="K12" i="157"/>
  <c r="M12" i="157"/>
  <c r="N12" i="157"/>
  <c r="O12" i="157"/>
  <c r="P12" i="157"/>
  <c r="Q12" i="157"/>
  <c r="R12" i="157"/>
  <c r="S12" i="157"/>
  <c r="C13" i="157"/>
  <c r="D13" i="157"/>
  <c r="E13" i="157"/>
  <c r="G13" i="157"/>
  <c r="H13" i="157"/>
  <c r="I13" i="157"/>
  <c r="J13" i="157"/>
  <c r="K13" i="157"/>
  <c r="M13" i="157"/>
  <c r="N13" i="157"/>
  <c r="O13" i="157"/>
  <c r="P13" i="157"/>
  <c r="Q13" i="157"/>
  <c r="R13" i="157"/>
  <c r="S13" i="157"/>
  <c r="C14" i="157"/>
  <c r="D14" i="157"/>
  <c r="E14" i="157"/>
  <c r="G14" i="157"/>
  <c r="H14" i="157"/>
  <c r="I14" i="157"/>
  <c r="J14" i="157"/>
  <c r="K14" i="157"/>
  <c r="M14" i="157"/>
  <c r="N14" i="157"/>
  <c r="O14" i="157"/>
  <c r="P14" i="157"/>
  <c r="Q14" i="157"/>
  <c r="R14" i="157"/>
  <c r="S14" i="157"/>
  <c r="C15" i="157"/>
  <c r="D15" i="157"/>
  <c r="E15" i="157"/>
  <c r="G15" i="157"/>
  <c r="H15" i="157"/>
  <c r="I15" i="157"/>
  <c r="J15" i="157"/>
  <c r="K15" i="157"/>
  <c r="M15" i="157"/>
  <c r="N15" i="157"/>
  <c r="O15" i="157"/>
  <c r="P15" i="157"/>
  <c r="Q15" i="157"/>
  <c r="R15" i="157"/>
  <c r="S15" i="157"/>
  <c r="C16" i="157"/>
  <c r="D16" i="157"/>
  <c r="E16" i="157"/>
  <c r="G16" i="157"/>
  <c r="H16" i="157"/>
  <c r="I16" i="157"/>
  <c r="J16" i="157"/>
  <c r="K16" i="157"/>
  <c r="M16" i="157"/>
  <c r="N16" i="157"/>
  <c r="O16" i="157"/>
  <c r="P16" i="157"/>
  <c r="Q16" i="157"/>
  <c r="R16" i="157"/>
  <c r="S16" i="157"/>
  <c r="C17" i="157"/>
  <c r="D17" i="157"/>
  <c r="E17" i="157"/>
  <c r="G17" i="157"/>
  <c r="H17" i="157"/>
  <c r="I17" i="157"/>
  <c r="J17" i="157"/>
  <c r="K17" i="157"/>
  <c r="M17" i="157"/>
  <c r="N17" i="157"/>
  <c r="O17" i="157"/>
  <c r="P17" i="157"/>
  <c r="Q17" i="157"/>
  <c r="R17" i="157"/>
  <c r="S17" i="157"/>
  <c r="C9" i="157"/>
  <c r="D9" i="157"/>
  <c r="E9" i="157"/>
  <c r="G9" i="157"/>
  <c r="H9" i="157"/>
  <c r="I9" i="157"/>
  <c r="J9" i="157"/>
  <c r="K9" i="157"/>
  <c r="M9" i="157"/>
  <c r="N9" i="157"/>
  <c r="O9" i="157"/>
  <c r="P9" i="157"/>
  <c r="Q9" i="157"/>
  <c r="R9" i="157"/>
  <c r="S9" i="157"/>
  <c r="T10" i="184"/>
  <c r="T10" i="157" s="1"/>
  <c r="T11" i="184"/>
  <c r="T11" i="157" s="1"/>
  <c r="T12" i="184"/>
  <c r="T12" i="157" s="1"/>
  <c r="T13" i="184"/>
  <c r="T13" i="157" s="1"/>
  <c r="T14" i="184"/>
  <c r="T14" i="157" s="1"/>
  <c r="T15" i="184"/>
  <c r="T15" i="157" s="1"/>
  <c r="T16" i="184"/>
  <c r="T16" i="157" s="1"/>
  <c r="T17" i="184"/>
  <c r="T17" i="157" s="1"/>
  <c r="T9" i="184"/>
  <c r="T9" i="157" s="1"/>
  <c r="G18" i="184"/>
  <c r="G18" i="157" s="1"/>
  <c r="H18" i="184"/>
  <c r="H18" i="157" s="1"/>
  <c r="I18" i="184"/>
  <c r="I18" i="157" s="1"/>
  <c r="J18" i="184"/>
  <c r="J18" i="157" s="1"/>
  <c r="K18" i="184"/>
  <c r="K18" i="157" s="1"/>
  <c r="M18" i="184"/>
  <c r="M18" i="157" s="1"/>
  <c r="N18" i="184"/>
  <c r="N18" i="157" s="1"/>
  <c r="O18" i="184"/>
  <c r="O18" i="157" s="1"/>
  <c r="P18" i="184"/>
  <c r="P18" i="157" s="1"/>
  <c r="Q18" i="184"/>
  <c r="Q18" i="157" s="1"/>
  <c r="R18" i="184"/>
  <c r="R18" i="157" s="1"/>
  <c r="S18" i="184"/>
  <c r="S18" i="157" s="1"/>
  <c r="L10" i="184"/>
  <c r="L10" i="157" s="1"/>
  <c r="L11" i="184"/>
  <c r="L11" i="157" s="1"/>
  <c r="L12" i="184"/>
  <c r="L12" i="157" s="1"/>
  <c r="L13" i="184"/>
  <c r="L13" i="157" s="1"/>
  <c r="L14" i="184"/>
  <c r="L14" i="157" s="1"/>
  <c r="L15" i="184"/>
  <c r="L15" i="157" s="1"/>
  <c r="L16" i="184"/>
  <c r="L16" i="157" s="1"/>
  <c r="L17" i="184"/>
  <c r="L17" i="157" s="1"/>
  <c r="L9" i="184"/>
  <c r="L9" i="157" s="1"/>
  <c r="D18" i="184"/>
  <c r="D18" i="157" s="1"/>
  <c r="E18" i="184"/>
  <c r="E18" i="157" s="1"/>
  <c r="C18" i="184"/>
  <c r="C18" i="157" s="1"/>
  <c r="F10" i="184"/>
  <c r="F10" i="157" s="1"/>
  <c r="F11" i="184"/>
  <c r="F11" i="157" s="1"/>
  <c r="F12" i="184"/>
  <c r="F12" i="157" s="1"/>
  <c r="F13" i="184"/>
  <c r="F13" i="157" s="1"/>
  <c r="F14" i="184"/>
  <c r="F14" i="157" s="1"/>
  <c r="F15" i="184"/>
  <c r="F15" i="157" s="1"/>
  <c r="F16" i="184"/>
  <c r="F16" i="157" s="1"/>
  <c r="F17" i="184"/>
  <c r="F17" i="157" s="1"/>
  <c r="F9" i="184"/>
  <c r="F9" i="157" s="1"/>
  <c r="N7" i="183"/>
  <c r="N7" i="156" s="1"/>
  <c r="N8" i="183"/>
  <c r="N9" i="183"/>
  <c r="N9" i="156" s="1"/>
  <c r="N10" i="183"/>
  <c r="N10" i="156" s="1"/>
  <c r="N11" i="183"/>
  <c r="N11" i="156" s="1"/>
  <c r="N12" i="183"/>
  <c r="N13" i="183"/>
  <c r="N13" i="156" s="1"/>
  <c r="N14" i="183"/>
  <c r="N14" i="156" s="1"/>
  <c r="N6" i="183"/>
  <c r="J7" i="183"/>
  <c r="O7" i="183" s="1"/>
  <c r="S7" i="183" s="1"/>
  <c r="S7" i="156" s="1"/>
  <c r="J8" i="183"/>
  <c r="J8" i="156" s="1"/>
  <c r="J9" i="183"/>
  <c r="O9" i="183" s="1"/>
  <c r="J10" i="183"/>
  <c r="O10" i="183" s="1"/>
  <c r="J11" i="183"/>
  <c r="O11" i="183" s="1"/>
  <c r="S11" i="183" s="1"/>
  <c r="S11" i="156" s="1"/>
  <c r="J12" i="183"/>
  <c r="O12" i="183" s="1"/>
  <c r="J13" i="183"/>
  <c r="O13" i="183" s="1"/>
  <c r="J14" i="183"/>
  <c r="O14" i="183" s="1"/>
  <c r="J6" i="183"/>
  <c r="O6" i="183" s="1"/>
  <c r="D15" i="183"/>
  <c r="E15" i="183"/>
  <c r="E15" i="156" s="1"/>
  <c r="F15" i="183"/>
  <c r="G15" i="183"/>
  <c r="H15" i="183"/>
  <c r="I15" i="183"/>
  <c r="I15" i="156" s="1"/>
  <c r="K15" i="183"/>
  <c r="L15" i="183"/>
  <c r="L15" i="156" s="1"/>
  <c r="M15" i="183"/>
  <c r="M15" i="156" s="1"/>
  <c r="P15" i="183"/>
  <c r="P15" i="156" s="1"/>
  <c r="Q15" i="183"/>
  <c r="R15" i="183"/>
  <c r="R15" i="156" s="1"/>
  <c r="C15" i="183"/>
  <c r="D15" i="156"/>
  <c r="F15" i="156"/>
  <c r="G15" i="156"/>
  <c r="H15" i="156"/>
  <c r="K15" i="156"/>
  <c r="Q15" i="156"/>
  <c r="B7" i="156"/>
  <c r="C7" i="156"/>
  <c r="D7" i="156"/>
  <c r="E7" i="156"/>
  <c r="F7" i="156"/>
  <c r="G7" i="156"/>
  <c r="H7" i="156"/>
  <c r="I7" i="156"/>
  <c r="J7" i="156"/>
  <c r="K7" i="156"/>
  <c r="L7" i="156"/>
  <c r="M7" i="156"/>
  <c r="P7" i="156"/>
  <c r="Q7" i="156"/>
  <c r="R7" i="156"/>
  <c r="B8" i="156"/>
  <c r="C8" i="156"/>
  <c r="D8" i="156"/>
  <c r="E8" i="156"/>
  <c r="F8" i="156"/>
  <c r="G8" i="156"/>
  <c r="H8" i="156"/>
  <c r="I8" i="156"/>
  <c r="K8" i="156"/>
  <c r="L8" i="156"/>
  <c r="M8" i="156"/>
  <c r="N8" i="156"/>
  <c r="P8" i="156"/>
  <c r="Q8" i="156"/>
  <c r="R8" i="156"/>
  <c r="B9" i="156"/>
  <c r="C9" i="156"/>
  <c r="D9" i="156"/>
  <c r="E9" i="156"/>
  <c r="F9" i="156"/>
  <c r="G9" i="156"/>
  <c r="H9" i="156"/>
  <c r="I9" i="156"/>
  <c r="K9" i="156"/>
  <c r="L9" i="156"/>
  <c r="M9" i="156"/>
  <c r="P9" i="156"/>
  <c r="Q9" i="156"/>
  <c r="R9" i="156"/>
  <c r="B10" i="156"/>
  <c r="C10" i="156"/>
  <c r="D10" i="156"/>
  <c r="E10" i="156"/>
  <c r="F10" i="156"/>
  <c r="G10" i="156"/>
  <c r="H10" i="156"/>
  <c r="I10" i="156"/>
  <c r="J10" i="156"/>
  <c r="K10" i="156"/>
  <c r="L10" i="156"/>
  <c r="M10" i="156"/>
  <c r="P10" i="156"/>
  <c r="Q10" i="156"/>
  <c r="R10" i="156"/>
  <c r="B11" i="156"/>
  <c r="C11" i="156"/>
  <c r="D11" i="156"/>
  <c r="E11" i="156"/>
  <c r="F11" i="156"/>
  <c r="G11" i="156"/>
  <c r="H11" i="156"/>
  <c r="I11" i="156"/>
  <c r="J11" i="156"/>
  <c r="K11" i="156"/>
  <c r="L11" i="156"/>
  <c r="M11" i="156"/>
  <c r="P11" i="156"/>
  <c r="Q11" i="156"/>
  <c r="R11" i="156"/>
  <c r="B12" i="156"/>
  <c r="C12" i="156"/>
  <c r="D12" i="156"/>
  <c r="E12" i="156"/>
  <c r="F12" i="156"/>
  <c r="G12" i="156"/>
  <c r="H12" i="156"/>
  <c r="I12" i="156"/>
  <c r="K12" i="156"/>
  <c r="L12" i="156"/>
  <c r="M12" i="156"/>
  <c r="N12" i="156"/>
  <c r="P12" i="156"/>
  <c r="Q12" i="156"/>
  <c r="R12" i="156"/>
  <c r="B13" i="156"/>
  <c r="C13" i="156"/>
  <c r="D13" i="156"/>
  <c r="E13" i="156"/>
  <c r="F13" i="156"/>
  <c r="G13" i="156"/>
  <c r="H13" i="156"/>
  <c r="I13" i="156"/>
  <c r="K13" i="156"/>
  <c r="L13" i="156"/>
  <c r="M13" i="156"/>
  <c r="P13" i="156"/>
  <c r="Q13" i="156"/>
  <c r="R13" i="156"/>
  <c r="B14" i="156"/>
  <c r="C14" i="156"/>
  <c r="D14" i="156"/>
  <c r="E14" i="156"/>
  <c r="F14" i="156"/>
  <c r="G14" i="156"/>
  <c r="H14" i="156"/>
  <c r="I14" i="156"/>
  <c r="K14" i="156"/>
  <c r="L14" i="156"/>
  <c r="M14" i="156"/>
  <c r="P14" i="156"/>
  <c r="Q14" i="156"/>
  <c r="R14" i="156"/>
  <c r="C6" i="156"/>
  <c r="D6" i="156"/>
  <c r="E6" i="156"/>
  <c r="F6" i="156"/>
  <c r="G6" i="156"/>
  <c r="H6" i="156"/>
  <c r="I6" i="156"/>
  <c r="J6" i="156"/>
  <c r="K6" i="156"/>
  <c r="L6" i="156"/>
  <c r="M6" i="156"/>
  <c r="N6" i="156"/>
  <c r="P6" i="156"/>
  <c r="Q6" i="156"/>
  <c r="R6" i="156"/>
  <c r="B6" i="156"/>
  <c r="S7" i="182"/>
  <c r="S7" i="155" s="1"/>
  <c r="S8" i="182"/>
  <c r="S9" i="182"/>
  <c r="S9" i="155" s="1"/>
  <c r="S10" i="182"/>
  <c r="S10" i="155" s="1"/>
  <c r="S11" i="182"/>
  <c r="S11" i="155" s="1"/>
  <c r="S12" i="182"/>
  <c r="S13" i="182"/>
  <c r="S13" i="155" s="1"/>
  <c r="S14" i="182"/>
  <c r="S6" i="182"/>
  <c r="B7" i="185"/>
  <c r="B7" i="158" s="1"/>
  <c r="B8" i="185"/>
  <c r="B8" i="158" s="1"/>
  <c r="B9" i="185"/>
  <c r="B9" i="158" s="1"/>
  <c r="B10" i="185"/>
  <c r="B10" i="158" s="1"/>
  <c r="B11" i="185"/>
  <c r="B11" i="158" s="1"/>
  <c r="B12" i="185"/>
  <c r="B12" i="158" s="1"/>
  <c r="B13" i="185"/>
  <c r="B13" i="158" s="1"/>
  <c r="B14" i="185"/>
  <c r="B14" i="158" s="1"/>
  <c r="B6" i="185"/>
  <c r="B6" i="158" s="1"/>
  <c r="B10" i="184"/>
  <c r="B10" i="157" s="1"/>
  <c r="B11" i="184"/>
  <c r="B11" i="157" s="1"/>
  <c r="B12" i="184"/>
  <c r="B12" i="157" s="1"/>
  <c r="B13" i="184"/>
  <c r="B13" i="157" s="1"/>
  <c r="B14" i="184"/>
  <c r="B14" i="157" s="1"/>
  <c r="B15" i="184"/>
  <c r="B15" i="157" s="1"/>
  <c r="B16" i="184"/>
  <c r="B16" i="157" s="1"/>
  <c r="B17" i="184"/>
  <c r="B17" i="157" s="1"/>
  <c r="B9" i="184"/>
  <c r="B9" i="157" s="1"/>
  <c r="B7" i="182"/>
  <c r="B7" i="155" s="1"/>
  <c r="B8" i="182"/>
  <c r="B8" i="155" s="1"/>
  <c r="B9" i="182"/>
  <c r="B9" i="155" s="1"/>
  <c r="B10" i="182"/>
  <c r="B10" i="155" s="1"/>
  <c r="B11" i="182"/>
  <c r="B11" i="155" s="1"/>
  <c r="B12" i="182"/>
  <c r="B12" i="155" s="1"/>
  <c r="B13" i="182"/>
  <c r="B13" i="155" s="1"/>
  <c r="B14" i="182"/>
  <c r="B14" i="155" s="1"/>
  <c r="B6" i="182"/>
  <c r="B6" i="155" s="1"/>
  <c r="P15" i="182"/>
  <c r="Q15" i="182"/>
  <c r="Q15" i="155" s="1"/>
  <c r="R15" i="182"/>
  <c r="R15" i="155" s="1"/>
  <c r="L15" i="155"/>
  <c r="K7" i="182"/>
  <c r="M7" i="182" s="1"/>
  <c r="K8" i="182"/>
  <c r="M8" i="182" s="1"/>
  <c r="K9" i="182"/>
  <c r="K9" i="155" s="1"/>
  <c r="K11" i="182"/>
  <c r="M11" i="182" s="1"/>
  <c r="K12" i="182"/>
  <c r="K12" i="155" s="1"/>
  <c r="K13" i="182"/>
  <c r="K13" i="155" s="1"/>
  <c r="K6" i="182"/>
  <c r="K6" i="155" s="1"/>
  <c r="E7" i="182"/>
  <c r="E7" i="155" s="1"/>
  <c r="E8" i="182"/>
  <c r="E8" i="155" s="1"/>
  <c r="E9" i="182"/>
  <c r="E9" i="155" s="1"/>
  <c r="E10" i="182"/>
  <c r="E10" i="155" s="1"/>
  <c r="E11" i="182"/>
  <c r="E11" i="155" s="1"/>
  <c r="E12" i="182"/>
  <c r="E12" i="155" s="1"/>
  <c r="E13" i="182"/>
  <c r="E13" i="155" s="1"/>
  <c r="E14" i="182"/>
  <c r="E14" i="155" s="1"/>
  <c r="E6" i="182"/>
  <c r="E6" i="155" s="1"/>
  <c r="G15" i="155"/>
  <c r="I15" i="155"/>
  <c r="P15" i="155"/>
  <c r="G7" i="155"/>
  <c r="I7" i="155"/>
  <c r="L7" i="155"/>
  <c r="P7" i="155"/>
  <c r="Q7" i="155"/>
  <c r="R7" i="155"/>
  <c r="G8" i="155"/>
  <c r="I8" i="155"/>
  <c r="L8" i="155"/>
  <c r="P8" i="155"/>
  <c r="Q8" i="155"/>
  <c r="R8" i="155"/>
  <c r="S8" i="155"/>
  <c r="G9" i="155"/>
  <c r="I9" i="155"/>
  <c r="L9" i="155"/>
  <c r="P9" i="155"/>
  <c r="Q9" i="155"/>
  <c r="R9" i="155"/>
  <c r="G10" i="155"/>
  <c r="I10" i="155"/>
  <c r="L10" i="155"/>
  <c r="P10" i="155"/>
  <c r="Q10" i="155"/>
  <c r="R10" i="155"/>
  <c r="G11" i="155"/>
  <c r="I11" i="155"/>
  <c r="L11" i="155"/>
  <c r="P11" i="155"/>
  <c r="Q11" i="155"/>
  <c r="R11" i="155"/>
  <c r="G12" i="155"/>
  <c r="I12" i="155"/>
  <c r="L12" i="155"/>
  <c r="P12" i="155"/>
  <c r="Q12" i="155"/>
  <c r="R12" i="155"/>
  <c r="S12" i="155"/>
  <c r="G13" i="155"/>
  <c r="I13" i="155"/>
  <c r="L13" i="155"/>
  <c r="P13" i="155"/>
  <c r="Q13" i="155"/>
  <c r="R13" i="155"/>
  <c r="G14" i="155"/>
  <c r="I14" i="155"/>
  <c r="L14" i="155"/>
  <c r="P14" i="155"/>
  <c r="Q14" i="155"/>
  <c r="R14" i="155"/>
  <c r="S14" i="155"/>
  <c r="G6" i="155"/>
  <c r="I6" i="155"/>
  <c r="L6" i="155"/>
  <c r="P6" i="155"/>
  <c r="Q6" i="155"/>
  <c r="R6" i="155"/>
  <c r="S6" i="155"/>
  <c r="L10" i="181"/>
  <c r="L9" i="181"/>
  <c r="L9" i="154" s="1"/>
  <c r="L8" i="181"/>
  <c r="L8" i="154" s="1"/>
  <c r="L7" i="181"/>
  <c r="L7" i="154" s="1"/>
  <c r="L6" i="181"/>
  <c r="D6" i="154"/>
  <c r="C11" i="181"/>
  <c r="C11" i="154" s="1"/>
  <c r="F7" i="181"/>
  <c r="F7" i="154" s="1"/>
  <c r="F8" i="181"/>
  <c r="F9" i="181"/>
  <c r="M9" i="181" s="1"/>
  <c r="M9" i="154" s="1"/>
  <c r="F10" i="181"/>
  <c r="F11" i="181"/>
  <c r="F11" i="154" s="1"/>
  <c r="F6" i="181"/>
  <c r="F6" i="154" s="1"/>
  <c r="K15" i="154"/>
  <c r="K16" i="154"/>
  <c r="K14" i="154"/>
  <c r="K10" i="154"/>
  <c r="L10" i="154"/>
  <c r="K7" i="154"/>
  <c r="K8" i="154"/>
  <c r="K9" i="154"/>
  <c r="J7" i="154"/>
  <c r="J8" i="154"/>
  <c r="J9" i="154"/>
  <c r="I8" i="154"/>
  <c r="I7" i="154"/>
  <c r="H7" i="154"/>
  <c r="D7" i="154"/>
  <c r="E7" i="154"/>
  <c r="D8" i="154"/>
  <c r="E8" i="154"/>
  <c r="F8" i="154"/>
  <c r="D9" i="154"/>
  <c r="E9" i="154"/>
  <c r="F9" i="154"/>
  <c r="D10" i="154"/>
  <c r="E10" i="154"/>
  <c r="F10" i="154"/>
  <c r="E11" i="154"/>
  <c r="E6" i="154"/>
  <c r="G6" i="154"/>
  <c r="H6" i="154"/>
  <c r="I6" i="154"/>
  <c r="J6" i="154"/>
  <c r="K6" i="154"/>
  <c r="L6" i="154"/>
  <c r="K10" i="143"/>
  <c r="C11" i="143"/>
  <c r="C10" i="143" s="1"/>
  <c r="C9" i="143" s="1"/>
  <c r="C8" i="143" s="1"/>
  <c r="C7" i="143" s="1"/>
  <c r="C6" i="143" s="1"/>
  <c r="J31" i="136"/>
  <c r="J30" i="136"/>
  <c r="C31" i="136"/>
  <c r="D31" i="136"/>
  <c r="G31" i="136"/>
  <c r="G30" i="136"/>
  <c r="D30" i="136"/>
  <c r="C30" i="136"/>
  <c r="O27" i="30"/>
  <c r="O26" i="30"/>
  <c r="K27" i="30"/>
  <c r="E31" i="136" s="1"/>
  <c r="K26" i="30"/>
  <c r="E30" i="136" s="1"/>
  <c r="E27" i="30"/>
  <c r="F31" i="136" s="1"/>
  <c r="E26" i="30"/>
  <c r="F30" i="136" s="1"/>
  <c r="N25" i="30"/>
  <c r="M25" i="30"/>
  <c r="G25" i="30"/>
  <c r="I25" i="30"/>
  <c r="J25" i="30"/>
  <c r="F25" i="30"/>
  <c r="D25" i="30"/>
  <c r="C25" i="30"/>
  <c r="J26" i="136"/>
  <c r="J27" i="136"/>
  <c r="J28" i="136"/>
  <c r="J25" i="136"/>
  <c r="J18" i="136"/>
  <c r="J19" i="136"/>
  <c r="J20" i="136"/>
  <c r="J21" i="136"/>
  <c r="J22" i="136"/>
  <c r="J23" i="136"/>
  <c r="J17" i="136"/>
  <c r="N17" i="30"/>
  <c r="N12" i="30"/>
  <c r="N7" i="30" s="1"/>
  <c r="J15" i="136"/>
  <c r="J14" i="136"/>
  <c r="J8" i="136"/>
  <c r="J9" i="136"/>
  <c r="J10" i="136"/>
  <c r="J11" i="136"/>
  <c r="J7" i="136"/>
  <c r="H8" i="136"/>
  <c r="H9" i="136"/>
  <c r="H10" i="136"/>
  <c r="H11" i="136"/>
  <c r="H7" i="136"/>
  <c r="H15" i="136"/>
  <c r="H14" i="136"/>
  <c r="G15" i="136"/>
  <c r="G14" i="136"/>
  <c r="D15" i="136"/>
  <c r="D14" i="136"/>
  <c r="F25" i="28"/>
  <c r="E15" i="136" s="1"/>
  <c r="F24" i="28"/>
  <c r="F26" i="28" s="1"/>
  <c r="E26" i="28"/>
  <c r="D26" i="28"/>
  <c r="C26" i="28"/>
  <c r="F15" i="28"/>
  <c r="G15" i="28" s="1"/>
  <c r="F15" i="136" s="1"/>
  <c r="F14" i="28"/>
  <c r="G14" i="28" s="1"/>
  <c r="F14" i="136" s="1"/>
  <c r="D16" i="28"/>
  <c r="E16" i="28"/>
  <c r="C16" i="28"/>
  <c r="K11" i="155" l="1"/>
  <c r="D53" i="197"/>
  <c r="E25" i="30"/>
  <c r="T18" i="184"/>
  <c r="T18" i="157" s="1"/>
  <c r="T15" i="175"/>
  <c r="T15" i="148" s="1"/>
  <c r="F5" i="149"/>
  <c r="F24" i="119"/>
  <c r="G24" i="119" s="1"/>
  <c r="E107" i="197"/>
  <c r="E74" i="197"/>
  <c r="J12" i="156"/>
  <c r="H5" i="176"/>
  <c r="M8" i="181"/>
  <c r="N8" i="181" s="1"/>
  <c r="N8" i="154" s="1"/>
  <c r="J9" i="156"/>
  <c r="D14" i="166"/>
  <c r="D14" i="138" s="1"/>
  <c r="F39" i="119"/>
  <c r="G39" i="119" s="1"/>
  <c r="F40" i="119"/>
  <c r="G40" i="119" s="1"/>
  <c r="R15" i="185"/>
  <c r="R15" i="158" s="1"/>
  <c r="F37" i="119"/>
  <c r="C37" i="119" s="1"/>
  <c r="G29" i="119"/>
  <c r="G11" i="187"/>
  <c r="G11" i="160" s="1"/>
  <c r="G15" i="187"/>
  <c r="G15" i="160" s="1"/>
  <c r="G19" i="187"/>
  <c r="G19" i="160" s="1"/>
  <c r="G9" i="187"/>
  <c r="G9" i="160" s="1"/>
  <c r="G10" i="187"/>
  <c r="G10" i="160" s="1"/>
  <c r="G22" i="187"/>
  <c r="G22" i="160" s="1"/>
  <c r="G12" i="187"/>
  <c r="G12" i="160" s="1"/>
  <c r="G16" i="187"/>
  <c r="G16" i="160" s="1"/>
  <c r="G20" i="187"/>
  <c r="G20" i="160" s="1"/>
  <c r="G18" i="187"/>
  <c r="G18" i="160" s="1"/>
  <c r="G13" i="187"/>
  <c r="G13" i="160" s="1"/>
  <c r="G17" i="187"/>
  <c r="G17" i="160" s="1"/>
  <c r="G21" i="187"/>
  <c r="G21" i="160" s="1"/>
  <c r="G14" i="187"/>
  <c r="G14" i="160" s="1"/>
  <c r="G30" i="119"/>
  <c r="C30" i="119"/>
  <c r="F41" i="119"/>
  <c r="D10" i="121"/>
  <c r="C36" i="128"/>
  <c r="C23" i="119"/>
  <c r="G23" i="119"/>
  <c r="G36" i="119"/>
  <c r="C36" i="119"/>
  <c r="F38" i="119"/>
  <c r="H15" i="185"/>
  <c r="H15" i="158" s="1"/>
  <c r="D15" i="166"/>
  <c r="D15" i="138" s="1"/>
  <c r="S6" i="183"/>
  <c r="O6" i="156"/>
  <c r="C15" i="136"/>
  <c r="M10" i="181"/>
  <c r="N10" i="181" s="1"/>
  <c r="N10" i="154" s="1"/>
  <c r="D23" i="160"/>
  <c r="G11" i="139"/>
  <c r="Q9" i="172"/>
  <c r="Q9" i="145" s="1"/>
  <c r="M7" i="181"/>
  <c r="M7" i="154" s="1"/>
  <c r="K8" i="155"/>
  <c r="C21" i="144"/>
  <c r="O14" i="156"/>
  <c r="S14" i="183"/>
  <c r="C14" i="182"/>
  <c r="C14" i="155" s="1"/>
  <c r="C10" i="182"/>
  <c r="C10" i="155" s="1"/>
  <c r="S10" i="183"/>
  <c r="O10" i="156"/>
  <c r="S12" i="183"/>
  <c r="C12" i="182"/>
  <c r="C12" i="155" s="1"/>
  <c r="O12" i="156"/>
  <c r="C13" i="182"/>
  <c r="C13" i="155" s="1"/>
  <c r="S13" i="183"/>
  <c r="O13" i="156"/>
  <c r="C9" i="182"/>
  <c r="C9" i="155" s="1"/>
  <c r="O9" i="156"/>
  <c r="S9" i="183"/>
  <c r="S6" i="156"/>
  <c r="D6" i="182"/>
  <c r="C25" i="139"/>
  <c r="C13" i="166"/>
  <c r="C13" i="138" s="1"/>
  <c r="P7" i="172"/>
  <c r="N7" i="145"/>
  <c r="H21" i="167"/>
  <c r="G21" i="139"/>
  <c r="D17" i="166"/>
  <c r="D17" i="138" s="1"/>
  <c r="M15" i="175"/>
  <c r="M15" i="148" s="1"/>
  <c r="M6" i="148"/>
  <c r="D34" i="170"/>
  <c r="D5" i="142"/>
  <c r="H16" i="167"/>
  <c r="G16" i="139"/>
  <c r="D16" i="166"/>
  <c r="D16" i="138" s="1"/>
  <c r="L18" i="184"/>
  <c r="L18" i="157" s="1"/>
  <c r="K15" i="136"/>
  <c r="N9" i="181"/>
  <c r="N9" i="154" s="1"/>
  <c r="C6" i="182"/>
  <c r="C6" i="155" s="1"/>
  <c r="C11" i="182"/>
  <c r="C11" i="155" s="1"/>
  <c r="C7" i="182"/>
  <c r="C7" i="155" s="1"/>
  <c r="K14" i="182"/>
  <c r="K14" i="155" s="1"/>
  <c r="K10" i="182"/>
  <c r="K10" i="155" s="1"/>
  <c r="J13" i="156"/>
  <c r="N15" i="183"/>
  <c r="N15" i="156" s="1"/>
  <c r="O8" i="183"/>
  <c r="R6" i="158"/>
  <c r="E15" i="166"/>
  <c r="E15" i="138" s="1"/>
  <c r="I19" i="168"/>
  <c r="I19" i="140" s="1"/>
  <c r="P11" i="172"/>
  <c r="N11" i="145"/>
  <c r="E44" i="176"/>
  <c r="E44" i="149" s="1"/>
  <c r="E5" i="149"/>
  <c r="M6" i="181"/>
  <c r="M6" i="154" s="1"/>
  <c r="E14" i="136"/>
  <c r="J29" i="136"/>
  <c r="K25" i="30"/>
  <c r="K30" i="136"/>
  <c r="K31" i="136"/>
  <c r="S15" i="182"/>
  <c r="S15" i="155" s="1"/>
  <c r="J14" i="156"/>
  <c r="O7" i="156"/>
  <c r="N15" i="185"/>
  <c r="N15" i="158" s="1"/>
  <c r="P15" i="185"/>
  <c r="P15" i="158" s="1"/>
  <c r="I44" i="176"/>
  <c r="I44" i="149" s="1"/>
  <c r="I5" i="149"/>
  <c r="E14" i="166"/>
  <c r="E14" i="138" s="1"/>
  <c r="H6" i="139"/>
  <c r="H44" i="176"/>
  <c r="H44" i="149" s="1"/>
  <c r="F32" i="119" s="1"/>
  <c r="H5" i="149"/>
  <c r="F18" i="184"/>
  <c r="F18" i="157" s="1"/>
  <c r="Q15" i="185"/>
  <c r="Q15" i="158" s="1"/>
  <c r="C14" i="136"/>
  <c r="O11" i="156"/>
  <c r="G25" i="167"/>
  <c r="K14" i="136"/>
  <c r="S8" i="185"/>
  <c r="S8" i="158" s="1"/>
  <c r="M8" i="155"/>
  <c r="E15" i="182"/>
  <c r="E15" i="155" s="1"/>
  <c r="M12" i="182"/>
  <c r="S12" i="185" s="1"/>
  <c r="S12" i="158" s="1"/>
  <c r="M6" i="182"/>
  <c r="S6" i="185" s="1"/>
  <c r="S11" i="185"/>
  <c r="S7" i="185"/>
  <c r="T7" i="185" s="1"/>
  <c r="T7" i="158" s="1"/>
  <c r="C10" i="181"/>
  <c r="C8" i="159"/>
  <c r="O14" i="158"/>
  <c r="O10" i="158"/>
  <c r="O8" i="158"/>
  <c r="D11" i="182"/>
  <c r="D7" i="182"/>
  <c r="N11" i="182"/>
  <c r="M11" i="155"/>
  <c r="M7" i="155"/>
  <c r="N7" i="182"/>
  <c r="K7" i="155"/>
  <c r="M13" i="182"/>
  <c r="S13" i="185" s="1"/>
  <c r="M9" i="182"/>
  <c r="S9" i="185" s="1"/>
  <c r="N8" i="182"/>
  <c r="J15" i="183"/>
  <c r="J15" i="156" s="1"/>
  <c r="M8" i="154"/>
  <c r="M10" i="154"/>
  <c r="O25" i="30"/>
  <c r="F16" i="28"/>
  <c r="C24" i="119" l="1"/>
  <c r="C39" i="119"/>
  <c r="D103" i="197"/>
  <c r="D68" i="197"/>
  <c r="C40" i="119"/>
  <c r="G37" i="119"/>
  <c r="G32" i="119"/>
  <c r="C32" i="119"/>
  <c r="G41" i="119"/>
  <c r="C41" i="119"/>
  <c r="C38" i="119"/>
  <c r="G38" i="119"/>
  <c r="M14" i="182"/>
  <c r="M14" i="155" s="1"/>
  <c r="S7" i="158"/>
  <c r="N7" i="181"/>
  <c r="N7" i="154" s="1"/>
  <c r="K15" i="182"/>
  <c r="K15" i="155" s="1"/>
  <c r="N14" i="182"/>
  <c r="O14" i="182" s="1"/>
  <c r="M12" i="155"/>
  <c r="T8" i="185"/>
  <c r="T8" i="158" s="1"/>
  <c r="N12" i="182"/>
  <c r="O12" i="182" s="1"/>
  <c r="M10" i="182"/>
  <c r="M10" i="155" s="1"/>
  <c r="S10" i="156"/>
  <c r="D10" i="182"/>
  <c r="P11" i="145"/>
  <c r="Q11" i="172"/>
  <c r="Q11" i="145" s="1"/>
  <c r="E16" i="166"/>
  <c r="E16" i="138" s="1"/>
  <c r="H16" i="139"/>
  <c r="H25" i="167"/>
  <c r="F6" i="182"/>
  <c r="D6" i="155"/>
  <c r="S14" i="156"/>
  <c r="D14" i="182"/>
  <c r="P7" i="145"/>
  <c r="P15" i="172"/>
  <c r="Q7" i="172"/>
  <c r="Q7" i="145" s="1"/>
  <c r="O8" i="156"/>
  <c r="C8" i="182"/>
  <c r="S8" i="183"/>
  <c r="O15" i="183"/>
  <c r="O15" i="156" s="1"/>
  <c r="E17" i="166"/>
  <c r="E17" i="138" s="1"/>
  <c r="H21" i="139"/>
  <c r="D9" i="182"/>
  <c r="S9" i="156"/>
  <c r="D13" i="182"/>
  <c r="S13" i="156"/>
  <c r="D12" i="182"/>
  <c r="S12" i="156"/>
  <c r="G23" i="187"/>
  <c r="G23" i="160" s="1"/>
  <c r="N10" i="182"/>
  <c r="N10" i="155" s="1"/>
  <c r="D13" i="166"/>
  <c r="G25" i="139"/>
  <c r="D34" i="142"/>
  <c r="E34" i="170"/>
  <c r="E34" i="142" s="1"/>
  <c r="C18" i="166"/>
  <c r="C18" i="138" s="1"/>
  <c r="T11" i="185"/>
  <c r="T11" i="158" s="1"/>
  <c r="S11" i="158"/>
  <c r="S13" i="158"/>
  <c r="T13" i="185"/>
  <c r="T13" i="158" s="1"/>
  <c r="N6" i="182"/>
  <c r="M6" i="155"/>
  <c r="T12" i="185"/>
  <c r="T12" i="158" s="1"/>
  <c r="S9" i="158"/>
  <c r="T9" i="185"/>
  <c r="T9" i="158" s="1"/>
  <c r="T6" i="185"/>
  <c r="S6" i="158"/>
  <c r="C10" i="154"/>
  <c r="C9" i="181"/>
  <c r="D11" i="155"/>
  <c r="F11" i="182"/>
  <c r="D7" i="155"/>
  <c r="F7" i="182"/>
  <c r="N14" i="155"/>
  <c r="N13" i="182"/>
  <c r="M13" i="155"/>
  <c r="N7" i="155"/>
  <c r="O7" i="182"/>
  <c r="N11" i="155"/>
  <c r="O11" i="182"/>
  <c r="O8" i="182"/>
  <c r="N8" i="155"/>
  <c r="N12" i="155"/>
  <c r="M9" i="155"/>
  <c r="N9" i="182"/>
  <c r="C21" i="124"/>
  <c r="C22" i="124"/>
  <c r="C23" i="124"/>
  <c r="C24" i="124"/>
  <c r="C25" i="124"/>
  <c r="C26" i="124"/>
  <c r="C27" i="124"/>
  <c r="C28" i="124"/>
  <c r="C20" i="124"/>
  <c r="D31" i="53"/>
  <c r="D36" i="53" s="1"/>
  <c r="C31" i="53"/>
  <c r="C36" i="53" s="1"/>
  <c r="E27" i="53"/>
  <c r="C25" i="128" s="1"/>
  <c r="D47" i="197" s="1"/>
  <c r="E28" i="53"/>
  <c r="E29" i="53"/>
  <c r="E30" i="53"/>
  <c r="E32" i="53"/>
  <c r="E33" i="53"/>
  <c r="G18" i="136"/>
  <c r="G19" i="136"/>
  <c r="G20" i="136"/>
  <c r="G21" i="136"/>
  <c r="G22" i="136"/>
  <c r="G23" i="136"/>
  <c r="G17" i="136"/>
  <c r="D18" i="136"/>
  <c r="D19" i="136"/>
  <c r="D20" i="136"/>
  <c r="D21" i="136"/>
  <c r="D22" i="136"/>
  <c r="D23" i="136"/>
  <c r="D17" i="136"/>
  <c r="C18" i="136"/>
  <c r="C19" i="136"/>
  <c r="C20" i="136"/>
  <c r="C21" i="136"/>
  <c r="C22" i="136"/>
  <c r="C23" i="136"/>
  <c r="C17" i="136"/>
  <c r="O22" i="30"/>
  <c r="K21" i="30"/>
  <c r="E20" i="136" s="1"/>
  <c r="K22" i="30"/>
  <c r="E21" i="136" s="1"/>
  <c r="K23" i="30"/>
  <c r="E22" i="136" s="1"/>
  <c r="E21" i="30"/>
  <c r="F20" i="136" s="1"/>
  <c r="E22" i="30"/>
  <c r="F21" i="136" s="1"/>
  <c r="G26" i="136"/>
  <c r="G27" i="136"/>
  <c r="G28" i="136"/>
  <c r="G25" i="136"/>
  <c r="D26" i="136"/>
  <c r="D27" i="136"/>
  <c r="K27" i="136" s="1"/>
  <c r="D28" i="136"/>
  <c r="K28" i="136" s="1"/>
  <c r="D25" i="136"/>
  <c r="C26" i="136"/>
  <c r="C27" i="136"/>
  <c r="C28" i="136"/>
  <c r="C25" i="136"/>
  <c r="O11" i="30"/>
  <c r="K11" i="30"/>
  <c r="E28" i="136" s="1"/>
  <c r="E11" i="30"/>
  <c r="F28" i="136" s="1"/>
  <c r="J24" i="136"/>
  <c r="S14" i="185" l="1"/>
  <c r="S14" i="158" s="1"/>
  <c r="D37" i="53"/>
  <c r="H36" i="53"/>
  <c r="O10" i="182"/>
  <c r="T10" i="182" s="1"/>
  <c r="T10" i="155" s="1"/>
  <c r="M15" i="182"/>
  <c r="M15" i="155" s="1"/>
  <c r="S10" i="185"/>
  <c r="S10" i="158" s="1"/>
  <c r="K26" i="136"/>
  <c r="D18" i="166"/>
  <c r="D18" i="138" s="1"/>
  <c r="D13" i="138"/>
  <c r="F12" i="182"/>
  <c r="D12" i="155"/>
  <c r="D9" i="155"/>
  <c r="F9" i="182"/>
  <c r="S8" i="156"/>
  <c r="D8" i="182"/>
  <c r="S15" i="183"/>
  <c r="S15" i="156" s="1"/>
  <c r="P15" i="145"/>
  <c r="Q15" i="172"/>
  <c r="Q15" i="145" s="1"/>
  <c r="F10" i="182"/>
  <c r="D10" i="155"/>
  <c r="K17" i="136"/>
  <c r="K20" i="136"/>
  <c r="F13" i="182"/>
  <c r="D13" i="155"/>
  <c r="D14" i="155"/>
  <c r="F14" i="182"/>
  <c r="E13" i="166"/>
  <c r="H25" i="139"/>
  <c r="F22" i="119" s="1"/>
  <c r="C8" i="155"/>
  <c r="C15" i="182"/>
  <c r="C15" i="155" s="1"/>
  <c r="F6" i="155"/>
  <c r="H6" i="182"/>
  <c r="K22" i="136"/>
  <c r="K18" i="136"/>
  <c r="O6" i="182"/>
  <c r="N6" i="155"/>
  <c r="T6" i="158"/>
  <c r="C8" i="181"/>
  <c r="C9" i="154"/>
  <c r="H7" i="182"/>
  <c r="F7" i="155"/>
  <c r="F11" i="155"/>
  <c r="H11" i="182"/>
  <c r="O12" i="155"/>
  <c r="T12" i="182"/>
  <c r="T12" i="155" s="1"/>
  <c r="T7" i="182"/>
  <c r="T7" i="155" s="1"/>
  <c r="O7" i="155"/>
  <c r="N13" i="155"/>
  <c r="O13" i="182"/>
  <c r="O14" i="155"/>
  <c r="T14" i="182"/>
  <c r="T14" i="155" s="1"/>
  <c r="O8" i="155"/>
  <c r="T8" i="182"/>
  <c r="T8" i="155" s="1"/>
  <c r="O9" i="182"/>
  <c r="N9" i="155"/>
  <c r="N15" i="182"/>
  <c r="N15" i="155" s="1"/>
  <c r="O11" i="155"/>
  <c r="T11" i="182"/>
  <c r="T11" i="155" s="1"/>
  <c r="K23" i="136"/>
  <c r="K21" i="136"/>
  <c r="K19" i="136"/>
  <c r="C16" i="96"/>
  <c r="D40" i="128"/>
  <c r="C19" i="171"/>
  <c r="C40" i="128"/>
  <c r="D42" i="128"/>
  <c r="E41" i="128"/>
  <c r="F74" i="197" s="1"/>
  <c r="F41" i="128"/>
  <c r="F107" i="197" s="1"/>
  <c r="C42" i="128"/>
  <c r="C29" i="124"/>
  <c r="C25" i="171"/>
  <c r="K25" i="136"/>
  <c r="J16" i="136"/>
  <c r="G16" i="136"/>
  <c r="D16" i="136"/>
  <c r="C16" i="136"/>
  <c r="K13" i="136"/>
  <c r="J13" i="136"/>
  <c r="D13" i="136"/>
  <c r="E13" i="136"/>
  <c r="F13" i="136"/>
  <c r="G13" i="136"/>
  <c r="H13" i="136"/>
  <c r="C13" i="136"/>
  <c r="J6" i="136"/>
  <c r="T14" i="185" l="1"/>
  <c r="T14" i="158" s="1"/>
  <c r="E106" i="197"/>
  <c r="E73" i="197"/>
  <c r="D108" i="197"/>
  <c r="D75" i="197"/>
  <c r="E108" i="197"/>
  <c r="E75" i="197"/>
  <c r="D106" i="197"/>
  <c r="D73" i="197"/>
  <c r="G25" i="119"/>
  <c r="C25" i="119"/>
  <c r="O10" i="155"/>
  <c r="C22" i="119"/>
  <c r="G22" i="119"/>
  <c r="T10" i="185"/>
  <c r="T10" i="158" s="1"/>
  <c r="S15" i="185"/>
  <c r="S15" i="158" s="1"/>
  <c r="H9" i="182"/>
  <c r="F9" i="155"/>
  <c r="K16" i="136"/>
  <c r="H14" i="182"/>
  <c r="F14" i="155"/>
  <c r="F12" i="155"/>
  <c r="H12" i="182"/>
  <c r="H6" i="155"/>
  <c r="J6" i="182"/>
  <c r="J6" i="155" s="1"/>
  <c r="E18" i="166"/>
  <c r="E18" i="138" s="1"/>
  <c r="F21" i="119" s="1"/>
  <c r="E13" i="138"/>
  <c r="H13" i="182"/>
  <c r="F13" i="155"/>
  <c r="H10" i="182"/>
  <c r="F10" i="155"/>
  <c r="F8" i="182"/>
  <c r="D8" i="155"/>
  <c r="D15" i="182"/>
  <c r="D15" i="155" s="1"/>
  <c r="O6" i="155"/>
  <c r="T6" i="182"/>
  <c r="T6" i="155" s="1"/>
  <c r="T15" i="185"/>
  <c r="T15" i="158" s="1"/>
  <c r="C24" i="171"/>
  <c r="C24" i="144" s="1"/>
  <c r="C25" i="144"/>
  <c r="C19" i="144"/>
  <c r="C18" i="171"/>
  <c r="C18" i="144" s="1"/>
  <c r="C7" i="181"/>
  <c r="C8" i="154"/>
  <c r="J11" i="182"/>
  <c r="J11" i="155" s="1"/>
  <c r="H11" i="155"/>
  <c r="J7" i="182"/>
  <c r="H7" i="155"/>
  <c r="O13" i="155"/>
  <c r="T13" i="182"/>
  <c r="T13" i="155" s="1"/>
  <c r="O9" i="155"/>
  <c r="T9" i="182"/>
  <c r="T9" i="155" s="1"/>
  <c r="O15" i="182"/>
  <c r="O15" i="155" s="1"/>
  <c r="E40" i="128"/>
  <c r="F73" i="197" s="1"/>
  <c r="C6" i="171"/>
  <c r="F42" i="128"/>
  <c r="F108" i="197" s="1"/>
  <c r="J32" i="136"/>
  <c r="D37" i="128"/>
  <c r="E42" i="128"/>
  <c r="F75" i="197" s="1"/>
  <c r="E104" i="197" l="1"/>
  <c r="E69" i="197"/>
  <c r="G21" i="119"/>
  <c r="C21" i="119"/>
  <c r="J9" i="182"/>
  <c r="J9" i="155" s="1"/>
  <c r="H9" i="155"/>
  <c r="H10" i="155"/>
  <c r="J10" i="182"/>
  <c r="J10" i="155" s="1"/>
  <c r="J12" i="182"/>
  <c r="J12" i="155" s="1"/>
  <c r="H12" i="155"/>
  <c r="H8" i="182"/>
  <c r="F8" i="155"/>
  <c r="F15" i="182"/>
  <c r="F15" i="155" s="1"/>
  <c r="J13" i="182"/>
  <c r="J13" i="155" s="1"/>
  <c r="H13" i="155"/>
  <c r="H14" i="155"/>
  <c r="J14" i="182"/>
  <c r="J14" i="155" s="1"/>
  <c r="C4" i="171"/>
  <c r="C6" i="144"/>
  <c r="F40" i="128"/>
  <c r="F106" i="197" s="1"/>
  <c r="C6" i="181"/>
  <c r="C6" i="154" s="1"/>
  <c r="C7" i="154"/>
  <c r="J7" i="155"/>
  <c r="T15" i="182"/>
  <c r="T15" i="155" s="1"/>
  <c r="G13" i="135"/>
  <c r="B13" i="135"/>
  <c r="G12" i="135"/>
  <c r="B12" i="135"/>
  <c r="G11" i="135"/>
  <c r="B11" i="135"/>
  <c r="G10" i="135"/>
  <c r="B10" i="135"/>
  <c r="G9" i="135"/>
  <c r="B9" i="135"/>
  <c r="G8" i="135"/>
  <c r="B8" i="135"/>
  <c r="G7" i="135"/>
  <c r="B7" i="135"/>
  <c r="G6" i="135"/>
  <c r="B6" i="135"/>
  <c r="C14" i="134"/>
  <c r="C13" i="134"/>
  <c r="C11" i="134"/>
  <c r="C5" i="134"/>
  <c r="F16" i="133"/>
  <c r="C16" i="133"/>
  <c r="C10" i="133"/>
  <c r="E9" i="133"/>
  <c r="E8" i="133" s="1"/>
  <c r="E17" i="133" s="1"/>
  <c r="C6" i="133"/>
  <c r="E13" i="128"/>
  <c r="F38" i="128"/>
  <c r="E38" i="128"/>
  <c r="E32" i="128"/>
  <c r="F53" i="197" s="1"/>
  <c r="D30" i="128"/>
  <c r="C30" i="128"/>
  <c r="D26" i="128"/>
  <c r="C26" i="128"/>
  <c r="C23" i="128"/>
  <c r="D45" i="197" s="1"/>
  <c r="F15" i="128"/>
  <c r="F91" i="197" s="1"/>
  <c r="E15" i="128"/>
  <c r="F39" i="197" s="1"/>
  <c r="F14" i="128"/>
  <c r="F90" i="197" s="1"/>
  <c r="E14" i="128"/>
  <c r="F37" i="197" s="1"/>
  <c r="K1" i="127"/>
  <c r="C19" i="124"/>
  <c r="D15" i="121" s="1"/>
  <c r="D39" i="121"/>
  <c r="D17" i="121"/>
  <c r="E64" i="114"/>
  <c r="D64" i="114"/>
  <c r="E63" i="114"/>
  <c r="D63" i="114"/>
  <c r="F62" i="114"/>
  <c r="E62" i="114"/>
  <c r="D62" i="114"/>
  <c r="E60" i="114"/>
  <c r="F58" i="114"/>
  <c r="E58" i="114"/>
  <c r="D58" i="114"/>
  <c r="E56" i="114"/>
  <c r="F54" i="114"/>
  <c r="E54" i="114"/>
  <c r="D54" i="114"/>
  <c r="E52" i="114"/>
  <c r="F50" i="114"/>
  <c r="E50" i="114"/>
  <c r="D50" i="114"/>
  <c r="E48" i="114"/>
  <c r="F46" i="114"/>
  <c r="E46" i="114"/>
  <c r="D46" i="114"/>
  <c r="E44" i="114"/>
  <c r="F42" i="114"/>
  <c r="E42" i="114"/>
  <c r="D42" i="114"/>
  <c r="E40" i="114"/>
  <c r="F38" i="114"/>
  <c r="E38" i="114"/>
  <c r="D38" i="114"/>
  <c r="E36" i="114"/>
  <c r="F34" i="114"/>
  <c r="E34" i="114"/>
  <c r="D34" i="114"/>
  <c r="E32" i="114"/>
  <c r="F30" i="114"/>
  <c r="E30" i="114"/>
  <c r="D30" i="114"/>
  <c r="E28" i="114"/>
  <c r="F26" i="114"/>
  <c r="E26" i="114"/>
  <c r="D26" i="114"/>
  <c r="E24" i="114"/>
  <c r="F22" i="114"/>
  <c r="E22" i="114"/>
  <c r="D22" i="114"/>
  <c r="E20" i="114"/>
  <c r="F18" i="114"/>
  <c r="E18" i="114"/>
  <c r="D18" i="114"/>
  <c r="E16" i="114"/>
  <c r="F14" i="114"/>
  <c r="E14" i="114"/>
  <c r="D14" i="114"/>
  <c r="E12" i="114"/>
  <c r="F10" i="114"/>
  <c r="E10" i="114"/>
  <c r="D10" i="114"/>
  <c r="E8" i="114"/>
  <c r="F6" i="114"/>
  <c r="E6" i="114"/>
  <c r="D6" i="114"/>
  <c r="F15" i="113"/>
  <c r="E15" i="113"/>
  <c r="D15" i="113"/>
  <c r="C15" i="113"/>
  <c r="B15" i="113"/>
  <c r="A15" i="113"/>
  <c r="F14" i="113"/>
  <c r="E14" i="113"/>
  <c r="D14" i="113"/>
  <c r="C14" i="113"/>
  <c r="B14" i="113"/>
  <c r="A14" i="113"/>
  <c r="F13" i="113"/>
  <c r="E13" i="113"/>
  <c r="D13" i="113"/>
  <c r="C13" i="113"/>
  <c r="B13" i="113"/>
  <c r="A13" i="113"/>
  <c r="F12" i="113"/>
  <c r="E12" i="113"/>
  <c r="D12" i="113"/>
  <c r="C12" i="113"/>
  <c r="B12" i="113"/>
  <c r="A12" i="113"/>
  <c r="F11" i="113"/>
  <c r="E11" i="113"/>
  <c r="D11" i="113"/>
  <c r="C11" i="113"/>
  <c r="B11" i="113"/>
  <c r="A11" i="113"/>
  <c r="F10" i="113"/>
  <c r="E10" i="113"/>
  <c r="D10" i="113"/>
  <c r="C10" i="113"/>
  <c r="B10" i="113"/>
  <c r="A10" i="113"/>
  <c r="F9" i="113"/>
  <c r="E9" i="113"/>
  <c r="D9" i="113"/>
  <c r="C9" i="113"/>
  <c r="B9" i="113"/>
  <c r="A9" i="113"/>
  <c r="F8" i="113"/>
  <c r="E8" i="113"/>
  <c r="D8" i="113"/>
  <c r="C8" i="113"/>
  <c r="B8" i="113"/>
  <c r="A8" i="113"/>
  <c r="F7" i="113"/>
  <c r="E7" i="113"/>
  <c r="D7" i="113"/>
  <c r="C7" i="113"/>
  <c r="B7" i="113"/>
  <c r="A7" i="113"/>
  <c r="E10" i="112"/>
  <c r="D10" i="112"/>
  <c r="C10" i="112"/>
  <c r="B10" i="112"/>
  <c r="A10" i="112"/>
  <c r="E8" i="112"/>
  <c r="D8" i="112"/>
  <c r="C8" i="112"/>
  <c r="B8" i="112"/>
  <c r="A8" i="112"/>
  <c r="C26" i="96"/>
  <c r="B26" i="96"/>
  <c r="D25" i="96"/>
  <c r="C25" i="96"/>
  <c r="B25" i="96"/>
  <c r="D24" i="96"/>
  <c r="C24" i="96"/>
  <c r="B24" i="96"/>
  <c r="D23" i="96"/>
  <c r="C23" i="96"/>
  <c r="B23" i="96"/>
  <c r="D22" i="96"/>
  <c r="C22" i="96"/>
  <c r="B22" i="96"/>
  <c r="C11" i="96"/>
  <c r="C9" i="96"/>
  <c r="B3" i="94"/>
  <c r="B13" i="91"/>
  <c r="B12" i="91" s="1"/>
  <c r="B11" i="91"/>
  <c r="B10" i="91" s="1"/>
  <c r="B9" i="91"/>
  <c r="B8" i="91"/>
  <c r="B5" i="91"/>
  <c r="N13" i="88"/>
  <c r="N12" i="88"/>
  <c r="N11" i="88"/>
  <c r="N10" i="88"/>
  <c r="N9" i="88"/>
  <c r="N8" i="88"/>
  <c r="N7" i="88"/>
  <c r="N6" i="88"/>
  <c r="N5" i="88"/>
  <c r="N4" i="88"/>
  <c r="N3" i="88"/>
  <c r="O2" i="88" s="1"/>
  <c r="N2" i="88"/>
  <c r="AF1" i="88"/>
  <c r="E65" i="83"/>
  <c r="D65" i="83"/>
  <c r="D65" i="114" s="1"/>
  <c r="F64" i="83"/>
  <c r="F64" i="114" s="1"/>
  <c r="F63" i="83"/>
  <c r="F63" i="114" s="1"/>
  <c r="D60" i="83"/>
  <c r="D60" i="114" s="1"/>
  <c r="D59" i="83"/>
  <c r="D56" i="83"/>
  <c r="D55" i="83"/>
  <c r="D52" i="83"/>
  <c r="D48" i="83"/>
  <c r="D48" i="114" s="1"/>
  <c r="D47" i="83"/>
  <c r="D44" i="83"/>
  <c r="D44" i="114" s="1"/>
  <c r="D40" i="83"/>
  <c r="D40" i="114" s="1"/>
  <c r="D36" i="83"/>
  <c r="D35" i="83"/>
  <c r="D32" i="83"/>
  <c r="D31" i="83"/>
  <c r="D28" i="83"/>
  <c r="D28" i="114" s="1"/>
  <c r="D24" i="83"/>
  <c r="D20" i="83"/>
  <c r="D20" i="114" s="1"/>
  <c r="D16" i="83"/>
  <c r="D16" i="114" s="1"/>
  <c r="D12" i="83"/>
  <c r="D12" i="114" s="1"/>
  <c r="D11" i="83"/>
  <c r="D8" i="83"/>
  <c r="D8" i="114" s="1"/>
  <c r="D7" i="83"/>
  <c r="E23" i="66"/>
  <c r="E22" i="66"/>
  <c r="E21" i="66"/>
  <c r="E20" i="66"/>
  <c r="E18" i="66"/>
  <c r="E17" i="66"/>
  <c r="E16" i="66"/>
  <c r="E15" i="66"/>
  <c r="E14" i="66"/>
  <c r="D13" i="66"/>
  <c r="D19" i="66" s="1"/>
  <c r="D24" i="66" s="1"/>
  <c r="E26" i="66" s="1"/>
  <c r="E12" i="66"/>
  <c r="E11" i="66"/>
  <c r="E10" i="66"/>
  <c r="E5" i="66"/>
  <c r="G4" i="66"/>
  <c r="F4" i="66"/>
  <c r="E4" i="66"/>
  <c r="H25" i="65"/>
  <c r="G24" i="65"/>
  <c r="E24" i="65"/>
  <c r="D24" i="65"/>
  <c r="C24" i="65"/>
  <c r="F23" i="65"/>
  <c r="H23" i="65" s="1"/>
  <c r="F22" i="65"/>
  <c r="H22" i="65" s="1"/>
  <c r="F21" i="65"/>
  <c r="H21" i="65" s="1"/>
  <c r="F20" i="65"/>
  <c r="H20" i="65" s="1"/>
  <c r="F19" i="65"/>
  <c r="G18" i="65"/>
  <c r="E18" i="65"/>
  <c r="D18" i="65"/>
  <c r="C18" i="65"/>
  <c r="F17" i="65"/>
  <c r="H17" i="65" s="1"/>
  <c r="F16" i="65"/>
  <c r="H16" i="65" s="1"/>
  <c r="F15" i="65"/>
  <c r="H15" i="65" s="1"/>
  <c r="F14" i="65"/>
  <c r="H14" i="65" s="1"/>
  <c r="F11" i="65"/>
  <c r="H11" i="65" s="1"/>
  <c r="F10" i="65"/>
  <c r="F9" i="65"/>
  <c r="H9" i="65" s="1"/>
  <c r="F8" i="65"/>
  <c r="H8" i="65" s="1"/>
  <c r="H7" i="65"/>
  <c r="F7" i="65"/>
  <c r="F4" i="65"/>
  <c r="H3" i="65"/>
  <c r="G3" i="65"/>
  <c r="F3" i="65"/>
  <c r="E302" i="64"/>
  <c r="E301" i="64"/>
  <c r="E300" i="64"/>
  <c r="E299" i="64"/>
  <c r="E298" i="64"/>
  <c r="E297" i="64"/>
  <c r="E296" i="64"/>
  <c r="E295" i="64"/>
  <c r="E294" i="64"/>
  <c r="E293" i="64"/>
  <c r="E292" i="64"/>
  <c r="E291" i="64"/>
  <c r="E290" i="64"/>
  <c r="E289" i="64"/>
  <c r="E288" i="64"/>
  <c r="E287" i="64"/>
  <c r="E286" i="64"/>
  <c r="E285" i="64"/>
  <c r="E284" i="64"/>
  <c r="E283" i="64"/>
  <c r="E282" i="64"/>
  <c r="E281" i="64"/>
  <c r="E280" i="64"/>
  <c r="E279" i="64"/>
  <c r="E278" i="64"/>
  <c r="E277" i="64"/>
  <c r="E276" i="64"/>
  <c r="E275" i="64"/>
  <c r="E274" i="64"/>
  <c r="E273" i="64"/>
  <c r="E272" i="64"/>
  <c r="E271" i="64"/>
  <c r="E270" i="64"/>
  <c r="E269" i="64"/>
  <c r="E268" i="64"/>
  <c r="E267" i="64"/>
  <c r="E266" i="64"/>
  <c r="E265" i="64"/>
  <c r="E264" i="64"/>
  <c r="E263" i="64"/>
  <c r="E262" i="64"/>
  <c r="E261" i="64"/>
  <c r="E260" i="64"/>
  <c r="E259" i="64"/>
  <c r="E258" i="64"/>
  <c r="E257" i="64"/>
  <c r="E256" i="64"/>
  <c r="E255" i="64"/>
  <c r="E254" i="64"/>
  <c r="E253" i="64"/>
  <c r="E252" i="64"/>
  <c r="E251" i="64"/>
  <c r="E250" i="64"/>
  <c r="E249" i="64"/>
  <c r="E248" i="64"/>
  <c r="E247" i="64"/>
  <c r="E246" i="64"/>
  <c r="E245" i="64"/>
  <c r="E244" i="64"/>
  <c r="E243" i="64"/>
  <c r="E242" i="64"/>
  <c r="E241" i="64"/>
  <c r="E240" i="64"/>
  <c r="E239" i="64"/>
  <c r="E238" i="64"/>
  <c r="E237" i="64"/>
  <c r="E236" i="64"/>
  <c r="E235" i="64"/>
  <c r="E234" i="64"/>
  <c r="E233" i="64"/>
  <c r="E232" i="64"/>
  <c r="E231" i="64"/>
  <c r="E230" i="64"/>
  <c r="E229" i="64"/>
  <c r="E228" i="64"/>
  <c r="E227" i="64"/>
  <c r="E226" i="64"/>
  <c r="E225" i="64"/>
  <c r="E224" i="64"/>
  <c r="E223" i="64"/>
  <c r="E222" i="64"/>
  <c r="E221" i="64"/>
  <c r="E220" i="64"/>
  <c r="E219" i="64"/>
  <c r="E218" i="64"/>
  <c r="E217" i="64"/>
  <c r="E216" i="64"/>
  <c r="E215" i="64"/>
  <c r="E214" i="64"/>
  <c r="E213" i="64"/>
  <c r="E212" i="64"/>
  <c r="E211" i="64"/>
  <c r="E210" i="64"/>
  <c r="E209" i="64"/>
  <c r="E208" i="64"/>
  <c r="E207" i="64"/>
  <c r="E206" i="64"/>
  <c r="E205" i="64"/>
  <c r="E204" i="64"/>
  <c r="E203" i="64"/>
  <c r="E202" i="64"/>
  <c r="E201" i="64"/>
  <c r="E200" i="64"/>
  <c r="E199" i="64"/>
  <c r="E198" i="64"/>
  <c r="E197" i="64"/>
  <c r="E196" i="64"/>
  <c r="E195" i="64"/>
  <c r="E194" i="64"/>
  <c r="E193" i="64"/>
  <c r="E192" i="64"/>
  <c r="E191" i="64"/>
  <c r="E190" i="64"/>
  <c r="E189" i="64"/>
  <c r="E188" i="64"/>
  <c r="E187" i="64"/>
  <c r="E186" i="64"/>
  <c r="E185" i="64"/>
  <c r="E184" i="64"/>
  <c r="E183" i="64"/>
  <c r="E182" i="64"/>
  <c r="E181" i="64"/>
  <c r="E180" i="64"/>
  <c r="E179" i="64"/>
  <c r="E178" i="64"/>
  <c r="E177" i="64"/>
  <c r="E176" i="64"/>
  <c r="E175" i="64"/>
  <c r="E174" i="64"/>
  <c r="E173" i="64"/>
  <c r="E172" i="64"/>
  <c r="E171" i="64"/>
  <c r="E170" i="64"/>
  <c r="E169" i="64"/>
  <c r="E168" i="64"/>
  <c r="E167" i="64"/>
  <c r="E166" i="64"/>
  <c r="E165" i="64"/>
  <c r="E164" i="64"/>
  <c r="E163" i="64"/>
  <c r="E162" i="64"/>
  <c r="E161" i="64"/>
  <c r="E160" i="64"/>
  <c r="E159" i="64"/>
  <c r="E158" i="64"/>
  <c r="E157" i="64"/>
  <c r="E156" i="64"/>
  <c r="E155" i="64"/>
  <c r="E154" i="64"/>
  <c r="E153" i="64"/>
  <c r="E152" i="64"/>
  <c r="E151" i="64"/>
  <c r="E150" i="64"/>
  <c r="E149" i="64"/>
  <c r="E148" i="64"/>
  <c r="E147" i="64"/>
  <c r="E146" i="64"/>
  <c r="E145" i="64"/>
  <c r="E144" i="64"/>
  <c r="E143" i="64"/>
  <c r="E142" i="64"/>
  <c r="E141" i="64"/>
  <c r="E140" i="64"/>
  <c r="E139" i="64"/>
  <c r="E138" i="64"/>
  <c r="E137" i="64"/>
  <c r="E136" i="64"/>
  <c r="E135" i="64"/>
  <c r="E134" i="64"/>
  <c r="E133" i="64"/>
  <c r="E132" i="64"/>
  <c r="E131" i="64"/>
  <c r="E130" i="64"/>
  <c r="E129" i="64"/>
  <c r="E128" i="64"/>
  <c r="E127" i="64"/>
  <c r="E126" i="64"/>
  <c r="E125" i="64"/>
  <c r="E124" i="64"/>
  <c r="E123" i="64"/>
  <c r="E122" i="64"/>
  <c r="E121" i="64"/>
  <c r="E120" i="64"/>
  <c r="E119" i="64"/>
  <c r="E118" i="64"/>
  <c r="E117" i="64"/>
  <c r="E116" i="64"/>
  <c r="E115" i="64"/>
  <c r="E114" i="64"/>
  <c r="E113" i="64"/>
  <c r="E112" i="64"/>
  <c r="E111" i="64"/>
  <c r="E110" i="64"/>
  <c r="E109" i="64"/>
  <c r="E108" i="64"/>
  <c r="E107" i="64"/>
  <c r="E106" i="64"/>
  <c r="E105" i="64"/>
  <c r="E104" i="64"/>
  <c r="E103" i="64"/>
  <c r="E102" i="64"/>
  <c r="E101" i="64"/>
  <c r="E100" i="64"/>
  <c r="E99" i="64"/>
  <c r="E98" i="64"/>
  <c r="E97" i="64"/>
  <c r="E96" i="64"/>
  <c r="E95" i="64"/>
  <c r="E94" i="64"/>
  <c r="E93" i="64"/>
  <c r="E92" i="64"/>
  <c r="E91" i="64"/>
  <c r="E90" i="64"/>
  <c r="E89" i="64"/>
  <c r="E88" i="64"/>
  <c r="E87" i="64"/>
  <c r="E86" i="64"/>
  <c r="E85" i="64"/>
  <c r="E84" i="64"/>
  <c r="E83" i="64"/>
  <c r="E82" i="64"/>
  <c r="E81" i="64"/>
  <c r="E80" i="64"/>
  <c r="E79" i="64"/>
  <c r="E78" i="64"/>
  <c r="E77" i="64"/>
  <c r="E76" i="64"/>
  <c r="E75" i="64"/>
  <c r="E74" i="64"/>
  <c r="E73" i="64"/>
  <c r="E72" i="64"/>
  <c r="E71" i="64"/>
  <c r="E70" i="64"/>
  <c r="E69" i="64"/>
  <c r="E68" i="64"/>
  <c r="E67" i="64"/>
  <c r="E66" i="64"/>
  <c r="E65" i="64"/>
  <c r="E64" i="64"/>
  <c r="E63" i="64"/>
  <c r="E62" i="64"/>
  <c r="E61" i="64"/>
  <c r="E60" i="64"/>
  <c r="E59" i="64"/>
  <c r="E58" i="64"/>
  <c r="E57" i="64"/>
  <c r="E56" i="64"/>
  <c r="E55" i="64"/>
  <c r="E54" i="64"/>
  <c r="E53" i="64"/>
  <c r="E52" i="64"/>
  <c r="E51" i="64"/>
  <c r="E50" i="64"/>
  <c r="E49" i="64"/>
  <c r="E48" i="64"/>
  <c r="E47" i="64"/>
  <c r="E46" i="64"/>
  <c r="E45" i="64"/>
  <c r="E44" i="64"/>
  <c r="E43" i="64"/>
  <c r="E42" i="64"/>
  <c r="E41" i="64"/>
  <c r="E40" i="64"/>
  <c r="E39" i="64"/>
  <c r="E38" i="64"/>
  <c r="E37" i="64"/>
  <c r="E36" i="64"/>
  <c r="E35" i="64"/>
  <c r="E34" i="64"/>
  <c r="E33" i="64"/>
  <c r="E32" i="64"/>
  <c r="E31" i="64"/>
  <c r="E30" i="64"/>
  <c r="E29" i="64"/>
  <c r="E28" i="64"/>
  <c r="E27" i="64"/>
  <c r="E26" i="64"/>
  <c r="E25" i="64"/>
  <c r="E24" i="64"/>
  <c r="E23" i="64"/>
  <c r="E22" i="64"/>
  <c r="E21" i="64"/>
  <c r="E20" i="64"/>
  <c r="E19" i="64"/>
  <c r="E18" i="64"/>
  <c r="E17" i="64"/>
  <c r="E16" i="64"/>
  <c r="E15" i="64"/>
  <c r="E14" i="64"/>
  <c r="E13" i="64"/>
  <c r="F12" i="64"/>
  <c r="D12" i="64"/>
  <c r="C12" i="64"/>
  <c r="B12" i="64"/>
  <c r="F11" i="64"/>
  <c r="C11" i="64"/>
  <c r="E11" i="64" s="1"/>
  <c r="B11" i="64"/>
  <c r="B9" i="64"/>
  <c r="E7" i="64"/>
  <c r="D4" i="64"/>
  <c r="F3" i="64"/>
  <c r="E3" i="64"/>
  <c r="D3" i="64"/>
  <c r="E302" i="63"/>
  <c r="E301" i="63"/>
  <c r="E300" i="63"/>
  <c r="E299" i="63"/>
  <c r="E298" i="63"/>
  <c r="E297" i="63"/>
  <c r="E296" i="63"/>
  <c r="E295" i="63"/>
  <c r="E294" i="63"/>
  <c r="E293" i="63"/>
  <c r="E292" i="63"/>
  <c r="E291" i="63"/>
  <c r="E290" i="63"/>
  <c r="E289" i="63"/>
  <c r="E288" i="63"/>
  <c r="E287" i="63"/>
  <c r="E286" i="63"/>
  <c r="E285" i="63"/>
  <c r="E284" i="63"/>
  <c r="E283" i="63"/>
  <c r="E282" i="63"/>
  <c r="E281" i="63"/>
  <c r="E280" i="63"/>
  <c r="E279" i="63"/>
  <c r="E278" i="63"/>
  <c r="E277" i="63"/>
  <c r="E276" i="63"/>
  <c r="E275" i="63"/>
  <c r="E274" i="63"/>
  <c r="E273" i="63"/>
  <c r="E272" i="63"/>
  <c r="E271" i="63"/>
  <c r="E270" i="63"/>
  <c r="E269" i="63"/>
  <c r="E268" i="63"/>
  <c r="E267" i="63"/>
  <c r="E266" i="63"/>
  <c r="E265" i="63"/>
  <c r="E264" i="63"/>
  <c r="E263" i="63"/>
  <c r="E262" i="63"/>
  <c r="E261" i="63"/>
  <c r="E260" i="63"/>
  <c r="E259" i="63"/>
  <c r="E258" i="63"/>
  <c r="E257" i="63"/>
  <c r="E256" i="63"/>
  <c r="E255" i="63"/>
  <c r="E254" i="63"/>
  <c r="E253" i="63"/>
  <c r="E252" i="63"/>
  <c r="E251" i="63"/>
  <c r="E250" i="63"/>
  <c r="E249" i="63"/>
  <c r="E248" i="63"/>
  <c r="E247" i="63"/>
  <c r="E246" i="63"/>
  <c r="E245" i="63"/>
  <c r="E244" i="63"/>
  <c r="E243" i="63"/>
  <c r="E242" i="63"/>
  <c r="E241" i="63"/>
  <c r="E240" i="63"/>
  <c r="E239" i="63"/>
  <c r="E238" i="63"/>
  <c r="E237" i="63"/>
  <c r="E236" i="63"/>
  <c r="E235" i="63"/>
  <c r="E234" i="63"/>
  <c r="E233" i="63"/>
  <c r="E232" i="63"/>
  <c r="E231" i="63"/>
  <c r="E230" i="63"/>
  <c r="E229" i="63"/>
  <c r="E228" i="63"/>
  <c r="E227" i="63"/>
  <c r="E226" i="63"/>
  <c r="E225" i="63"/>
  <c r="E224" i="63"/>
  <c r="E223" i="63"/>
  <c r="E222" i="63"/>
  <c r="E221" i="63"/>
  <c r="E220" i="63"/>
  <c r="E219" i="63"/>
  <c r="E218" i="63"/>
  <c r="E217" i="63"/>
  <c r="E216" i="63"/>
  <c r="E215" i="63"/>
  <c r="E214" i="63"/>
  <c r="E213" i="63"/>
  <c r="E212" i="63"/>
  <c r="E211" i="63"/>
  <c r="E210" i="63"/>
  <c r="E209" i="63"/>
  <c r="E208" i="63"/>
  <c r="E207" i="63"/>
  <c r="E206" i="63"/>
  <c r="E205" i="63"/>
  <c r="E204" i="63"/>
  <c r="E203" i="63"/>
  <c r="E202" i="63"/>
  <c r="E201" i="63"/>
  <c r="E200" i="63"/>
  <c r="E199" i="63"/>
  <c r="E198" i="63"/>
  <c r="E197" i="63"/>
  <c r="E196" i="63"/>
  <c r="E195" i="63"/>
  <c r="E194" i="63"/>
  <c r="E193" i="63"/>
  <c r="E192" i="63"/>
  <c r="E191" i="63"/>
  <c r="E190" i="63"/>
  <c r="E189" i="63"/>
  <c r="E188" i="63"/>
  <c r="E187" i="63"/>
  <c r="E186" i="63"/>
  <c r="E185" i="63"/>
  <c r="E184" i="63"/>
  <c r="E183" i="63"/>
  <c r="E182" i="63"/>
  <c r="E181" i="63"/>
  <c r="E180" i="63"/>
  <c r="E179" i="63"/>
  <c r="E178" i="63"/>
  <c r="E177" i="63"/>
  <c r="E176" i="63"/>
  <c r="E175" i="63"/>
  <c r="E174" i="63"/>
  <c r="E173" i="63"/>
  <c r="E172" i="63"/>
  <c r="E171" i="63"/>
  <c r="E170" i="63"/>
  <c r="E169" i="63"/>
  <c r="E168" i="63"/>
  <c r="E167" i="63"/>
  <c r="E166" i="63"/>
  <c r="E165" i="63"/>
  <c r="E164" i="63"/>
  <c r="E163" i="63"/>
  <c r="E162" i="63"/>
  <c r="E161" i="63"/>
  <c r="E160" i="63"/>
  <c r="E159" i="63"/>
  <c r="E158" i="63"/>
  <c r="E157" i="63"/>
  <c r="E156" i="63"/>
  <c r="E155" i="63"/>
  <c r="E154" i="63"/>
  <c r="E153" i="63"/>
  <c r="E152" i="63"/>
  <c r="E151" i="63"/>
  <c r="E150" i="63"/>
  <c r="E149" i="63"/>
  <c r="E148" i="63"/>
  <c r="E147" i="63"/>
  <c r="E146" i="63"/>
  <c r="E145" i="63"/>
  <c r="E144" i="63"/>
  <c r="E143" i="63"/>
  <c r="E142" i="63"/>
  <c r="E141" i="63"/>
  <c r="E140" i="63"/>
  <c r="E139" i="63"/>
  <c r="E138" i="63"/>
  <c r="E137" i="63"/>
  <c r="E136" i="63"/>
  <c r="E135" i="63"/>
  <c r="E134" i="63"/>
  <c r="E133" i="63"/>
  <c r="E132" i="63"/>
  <c r="E131" i="63"/>
  <c r="E130" i="63"/>
  <c r="E129" i="63"/>
  <c r="E128" i="63"/>
  <c r="E127" i="63"/>
  <c r="E126" i="63"/>
  <c r="E125" i="63"/>
  <c r="E124" i="63"/>
  <c r="E123" i="63"/>
  <c r="E122" i="63"/>
  <c r="E121" i="63"/>
  <c r="E120" i="63"/>
  <c r="E119" i="63"/>
  <c r="E118" i="63"/>
  <c r="E117" i="63"/>
  <c r="E116" i="63"/>
  <c r="E115" i="63"/>
  <c r="E114" i="63"/>
  <c r="E113" i="63"/>
  <c r="E112" i="63"/>
  <c r="E111" i="63"/>
  <c r="E110" i="63"/>
  <c r="E109" i="63"/>
  <c r="E108" i="63"/>
  <c r="E107" i="63"/>
  <c r="E106" i="63"/>
  <c r="E105" i="63"/>
  <c r="E104" i="63"/>
  <c r="E103" i="63"/>
  <c r="E102" i="63"/>
  <c r="E101" i="63"/>
  <c r="E100" i="63"/>
  <c r="E99" i="63"/>
  <c r="E98" i="63"/>
  <c r="E97" i="63"/>
  <c r="E96" i="63"/>
  <c r="E95" i="63"/>
  <c r="E94" i="63"/>
  <c r="E93" i="63"/>
  <c r="E92" i="63"/>
  <c r="E91" i="63"/>
  <c r="E90" i="63"/>
  <c r="E89" i="63"/>
  <c r="E88" i="63"/>
  <c r="E87" i="63"/>
  <c r="E86" i="63"/>
  <c r="E85" i="63"/>
  <c r="E84" i="63"/>
  <c r="E83" i="63"/>
  <c r="E82" i="63"/>
  <c r="E81" i="63"/>
  <c r="E80" i="63"/>
  <c r="E79" i="63"/>
  <c r="E78" i="63"/>
  <c r="E77" i="63"/>
  <c r="E76" i="63"/>
  <c r="E75" i="63"/>
  <c r="E74" i="63"/>
  <c r="E73" i="63"/>
  <c r="E72" i="63"/>
  <c r="E71" i="63"/>
  <c r="E70" i="63"/>
  <c r="E69" i="63"/>
  <c r="E68" i="63"/>
  <c r="E67" i="63"/>
  <c r="E66" i="63"/>
  <c r="E65" i="63"/>
  <c r="E64" i="63"/>
  <c r="E63" i="63"/>
  <c r="E62" i="63"/>
  <c r="E61" i="63"/>
  <c r="E60" i="63"/>
  <c r="E59" i="63"/>
  <c r="E58" i="63"/>
  <c r="E57" i="63"/>
  <c r="E56" i="63"/>
  <c r="E55" i="63"/>
  <c r="E54" i="63"/>
  <c r="E53" i="63"/>
  <c r="E52" i="63"/>
  <c r="E51" i="63"/>
  <c r="E50" i="63"/>
  <c r="E49" i="63"/>
  <c r="E48" i="63"/>
  <c r="E47" i="63"/>
  <c r="E46" i="63"/>
  <c r="E45" i="63"/>
  <c r="E44" i="63"/>
  <c r="E43" i="63"/>
  <c r="E42" i="63"/>
  <c r="E41" i="63"/>
  <c r="E40" i="63"/>
  <c r="E39" i="63"/>
  <c r="E38" i="63"/>
  <c r="E37" i="63"/>
  <c r="E36" i="63"/>
  <c r="E35" i="63"/>
  <c r="E34" i="63"/>
  <c r="E33" i="63"/>
  <c r="E32" i="63"/>
  <c r="E31" i="63"/>
  <c r="E30" i="63"/>
  <c r="E29" i="63"/>
  <c r="E28" i="63"/>
  <c r="E27" i="63"/>
  <c r="E26" i="63"/>
  <c r="E25" i="63"/>
  <c r="E24" i="63"/>
  <c r="E23" i="63"/>
  <c r="E22" i="63"/>
  <c r="E21" i="63"/>
  <c r="E20" i="63"/>
  <c r="E19" i="63"/>
  <c r="E18" i="63"/>
  <c r="E17" i="63"/>
  <c r="E16" i="63"/>
  <c r="E15" i="63"/>
  <c r="E14" i="63"/>
  <c r="E13" i="63"/>
  <c r="F12" i="63"/>
  <c r="D12" i="63"/>
  <c r="C12" i="63"/>
  <c r="B12" i="63"/>
  <c r="F11" i="63"/>
  <c r="C11" i="63"/>
  <c r="E11" i="63" s="1"/>
  <c r="B11" i="63"/>
  <c r="D4" i="63"/>
  <c r="F3" i="63"/>
  <c r="E3" i="63"/>
  <c r="D3" i="63"/>
  <c r="E302" i="62"/>
  <c r="E301" i="62"/>
  <c r="E300" i="62"/>
  <c r="E299" i="62"/>
  <c r="E298" i="62"/>
  <c r="E297" i="62"/>
  <c r="E296" i="62"/>
  <c r="E295" i="62"/>
  <c r="E294" i="62"/>
  <c r="E293" i="62"/>
  <c r="E292" i="62"/>
  <c r="E291" i="62"/>
  <c r="E290" i="62"/>
  <c r="E289" i="62"/>
  <c r="E288" i="62"/>
  <c r="E287" i="62"/>
  <c r="E286" i="62"/>
  <c r="E285" i="62"/>
  <c r="E284" i="62"/>
  <c r="E283" i="62"/>
  <c r="E282" i="62"/>
  <c r="E281" i="62"/>
  <c r="E280" i="62"/>
  <c r="E279" i="62"/>
  <c r="E278" i="62"/>
  <c r="E277" i="62"/>
  <c r="E276" i="62"/>
  <c r="E275" i="62"/>
  <c r="E274" i="62"/>
  <c r="E273" i="62"/>
  <c r="E272" i="62"/>
  <c r="E271" i="62"/>
  <c r="E270" i="62"/>
  <c r="E269" i="62"/>
  <c r="E268" i="62"/>
  <c r="E267" i="62"/>
  <c r="E266" i="62"/>
  <c r="E265" i="62"/>
  <c r="E264" i="62"/>
  <c r="E263" i="62"/>
  <c r="E262" i="62"/>
  <c r="E261" i="62"/>
  <c r="E260" i="62"/>
  <c r="E259" i="62"/>
  <c r="E258" i="62"/>
  <c r="E257" i="62"/>
  <c r="E256" i="62"/>
  <c r="E255" i="62"/>
  <c r="E254" i="62"/>
  <c r="E253" i="62"/>
  <c r="E252" i="62"/>
  <c r="E251" i="62"/>
  <c r="E250" i="62"/>
  <c r="E249" i="62"/>
  <c r="E248" i="62"/>
  <c r="E247" i="62"/>
  <c r="E246" i="62"/>
  <c r="E245" i="62"/>
  <c r="E244" i="62"/>
  <c r="E243" i="62"/>
  <c r="E242" i="62"/>
  <c r="E241" i="62"/>
  <c r="E240" i="62"/>
  <c r="E239" i="62"/>
  <c r="E238" i="62"/>
  <c r="E237" i="62"/>
  <c r="E236" i="62"/>
  <c r="E235" i="62"/>
  <c r="E234" i="62"/>
  <c r="E233" i="62"/>
  <c r="E232" i="62"/>
  <c r="E231" i="62"/>
  <c r="E230" i="62"/>
  <c r="E229" i="62"/>
  <c r="E228" i="62"/>
  <c r="E227" i="62"/>
  <c r="E226" i="62"/>
  <c r="E225" i="62"/>
  <c r="E224" i="62"/>
  <c r="E223" i="62"/>
  <c r="E222" i="62"/>
  <c r="E221" i="62"/>
  <c r="E220" i="62"/>
  <c r="E219" i="62"/>
  <c r="E218" i="62"/>
  <c r="E217" i="62"/>
  <c r="E216" i="62"/>
  <c r="E215" i="62"/>
  <c r="E214" i="62"/>
  <c r="E213" i="62"/>
  <c r="E212" i="62"/>
  <c r="E211" i="62"/>
  <c r="E210" i="62"/>
  <c r="E209" i="62"/>
  <c r="E208" i="62"/>
  <c r="E207" i="62"/>
  <c r="E206" i="62"/>
  <c r="E205" i="62"/>
  <c r="E204" i="62"/>
  <c r="E203" i="62"/>
  <c r="E202" i="62"/>
  <c r="E201" i="62"/>
  <c r="E200" i="62"/>
  <c r="E199" i="62"/>
  <c r="E198" i="62"/>
  <c r="E197" i="62"/>
  <c r="E196" i="62"/>
  <c r="E195" i="62"/>
  <c r="E194" i="62"/>
  <c r="E193" i="62"/>
  <c r="E192" i="62"/>
  <c r="E191" i="62"/>
  <c r="E190" i="62"/>
  <c r="E189" i="62"/>
  <c r="E188" i="62"/>
  <c r="E187" i="62"/>
  <c r="E186" i="62"/>
  <c r="E185" i="62"/>
  <c r="E184" i="62"/>
  <c r="E183" i="62"/>
  <c r="E182" i="62"/>
  <c r="E181" i="62"/>
  <c r="E180" i="62"/>
  <c r="E179" i="62"/>
  <c r="E178" i="62"/>
  <c r="E177" i="62"/>
  <c r="E176" i="62"/>
  <c r="E175" i="62"/>
  <c r="E174" i="62"/>
  <c r="E173" i="62"/>
  <c r="E172" i="62"/>
  <c r="E171" i="62"/>
  <c r="E170" i="62"/>
  <c r="E169" i="62"/>
  <c r="E168" i="62"/>
  <c r="E167" i="62"/>
  <c r="E166" i="62"/>
  <c r="E165" i="62"/>
  <c r="E164" i="62"/>
  <c r="E163" i="62"/>
  <c r="E162" i="62"/>
  <c r="E161" i="62"/>
  <c r="E160" i="62"/>
  <c r="E159" i="62"/>
  <c r="E158" i="62"/>
  <c r="E157" i="62"/>
  <c r="E156" i="62"/>
  <c r="E155" i="62"/>
  <c r="E154" i="62"/>
  <c r="E153" i="62"/>
  <c r="E152" i="62"/>
  <c r="E151" i="62"/>
  <c r="E150" i="62"/>
  <c r="E149" i="62"/>
  <c r="E148" i="62"/>
  <c r="E147" i="62"/>
  <c r="E146" i="62"/>
  <c r="E145" i="62"/>
  <c r="E144" i="62"/>
  <c r="E143" i="62"/>
  <c r="E142" i="62"/>
  <c r="E141" i="62"/>
  <c r="E140" i="62"/>
  <c r="E139" i="62"/>
  <c r="E138" i="62"/>
  <c r="E137" i="62"/>
  <c r="E136" i="62"/>
  <c r="E135" i="62"/>
  <c r="E134" i="62"/>
  <c r="E133" i="62"/>
  <c r="E132" i="62"/>
  <c r="E131" i="62"/>
  <c r="E130" i="62"/>
  <c r="E129" i="62"/>
  <c r="E128" i="62"/>
  <c r="E127" i="62"/>
  <c r="E126" i="62"/>
  <c r="E125" i="62"/>
  <c r="E124" i="62"/>
  <c r="E123" i="62"/>
  <c r="E122" i="62"/>
  <c r="E121" i="62"/>
  <c r="E120" i="62"/>
  <c r="E119" i="62"/>
  <c r="E118" i="62"/>
  <c r="E117" i="62"/>
  <c r="E116" i="62"/>
  <c r="E115" i="62"/>
  <c r="E114" i="62"/>
  <c r="E113" i="62"/>
  <c r="E112" i="62"/>
  <c r="E111" i="62"/>
  <c r="E110" i="62"/>
  <c r="E109" i="62"/>
  <c r="E108" i="62"/>
  <c r="E107" i="62"/>
  <c r="E106" i="62"/>
  <c r="E105" i="62"/>
  <c r="E104" i="62"/>
  <c r="E103" i="62"/>
  <c r="E102" i="62"/>
  <c r="E101" i="62"/>
  <c r="E100" i="62"/>
  <c r="E99" i="62"/>
  <c r="E98" i="62"/>
  <c r="E97" i="62"/>
  <c r="E96" i="62"/>
  <c r="E95" i="62"/>
  <c r="E94" i="62"/>
  <c r="E93" i="62"/>
  <c r="E92" i="62"/>
  <c r="E91" i="62"/>
  <c r="E90" i="62"/>
  <c r="E89" i="62"/>
  <c r="E88" i="62"/>
  <c r="E87" i="62"/>
  <c r="E86" i="62"/>
  <c r="E85" i="62"/>
  <c r="E84" i="62"/>
  <c r="E83" i="62"/>
  <c r="E82" i="62"/>
  <c r="E81" i="62"/>
  <c r="E80" i="62"/>
  <c r="E79" i="62"/>
  <c r="E78" i="62"/>
  <c r="E77" i="62"/>
  <c r="E76" i="62"/>
  <c r="E75" i="62"/>
  <c r="E74" i="62"/>
  <c r="E73" i="62"/>
  <c r="E72" i="62"/>
  <c r="E71" i="62"/>
  <c r="E70" i="62"/>
  <c r="E69" i="62"/>
  <c r="E68" i="62"/>
  <c r="E67" i="62"/>
  <c r="E66" i="62"/>
  <c r="E65" i="62"/>
  <c r="E64" i="62"/>
  <c r="E63" i="62"/>
  <c r="E62" i="62"/>
  <c r="E61" i="62"/>
  <c r="E60" i="62"/>
  <c r="E59" i="62"/>
  <c r="E58" i="62"/>
  <c r="E57" i="62"/>
  <c r="E56" i="62"/>
  <c r="E55" i="62"/>
  <c r="E54" i="62"/>
  <c r="E53" i="62"/>
  <c r="E52" i="62"/>
  <c r="E51" i="62"/>
  <c r="E50" i="62"/>
  <c r="E49" i="62"/>
  <c r="E48" i="62"/>
  <c r="E47" i="62"/>
  <c r="E46" i="62"/>
  <c r="E45" i="62"/>
  <c r="E44" i="62"/>
  <c r="E43" i="62"/>
  <c r="E42" i="62"/>
  <c r="E41" i="62"/>
  <c r="E40" i="62"/>
  <c r="E39" i="62"/>
  <c r="E38" i="62"/>
  <c r="E37" i="62"/>
  <c r="E36" i="62"/>
  <c r="E35" i="62"/>
  <c r="E34" i="62"/>
  <c r="E33" i="62"/>
  <c r="E32" i="62"/>
  <c r="E31" i="62"/>
  <c r="E30" i="62"/>
  <c r="E29" i="62"/>
  <c r="E28" i="62"/>
  <c r="E27" i="62"/>
  <c r="E26" i="62"/>
  <c r="E25" i="62"/>
  <c r="E24" i="62"/>
  <c r="E23" i="62"/>
  <c r="E22" i="62"/>
  <c r="E21" i="62"/>
  <c r="E20" i="62"/>
  <c r="E19" i="62"/>
  <c r="E18" i="62"/>
  <c r="E17" i="62"/>
  <c r="E16" i="62"/>
  <c r="E15" i="62"/>
  <c r="E14" i="62"/>
  <c r="E13" i="62"/>
  <c r="F12" i="62"/>
  <c r="D12" i="62"/>
  <c r="C12" i="62"/>
  <c r="B12" i="62"/>
  <c r="F11" i="62"/>
  <c r="C11" i="62"/>
  <c r="E11" i="62" s="1"/>
  <c r="B11" i="62"/>
  <c r="D4" i="62"/>
  <c r="F3" i="62"/>
  <c r="E3" i="62"/>
  <c r="D3" i="62"/>
  <c r="G15" i="61"/>
  <c r="F15" i="61"/>
  <c r="C16" i="61" s="1"/>
  <c r="E15" i="61"/>
  <c r="D15" i="61"/>
  <c r="C15" i="61"/>
  <c r="H14" i="61"/>
  <c r="H13" i="61"/>
  <c r="H12" i="61"/>
  <c r="H11" i="61"/>
  <c r="H10" i="61"/>
  <c r="H9" i="61"/>
  <c r="H8" i="61"/>
  <c r="H7" i="61"/>
  <c r="F4" i="61"/>
  <c r="G3" i="61"/>
  <c r="F3" i="61"/>
  <c r="I19" i="60"/>
  <c r="G19" i="60"/>
  <c r="F19" i="60"/>
  <c r="E19" i="60"/>
  <c r="D19" i="60"/>
  <c r="H18" i="60"/>
  <c r="J18" i="60" s="1"/>
  <c r="H17" i="60"/>
  <c r="J17" i="60" s="1"/>
  <c r="H16" i="60"/>
  <c r="J16" i="60" s="1"/>
  <c r="H15" i="60"/>
  <c r="J15" i="60" s="1"/>
  <c r="H14" i="60"/>
  <c r="J14" i="60" s="1"/>
  <c r="H13" i="60"/>
  <c r="J13" i="60" s="1"/>
  <c r="I12" i="60"/>
  <c r="G12" i="60"/>
  <c r="F12" i="60"/>
  <c r="E12" i="60"/>
  <c r="D12" i="60"/>
  <c r="H11" i="60"/>
  <c r="J11" i="60" s="1"/>
  <c r="H10" i="60"/>
  <c r="J10" i="60" s="1"/>
  <c r="H9" i="60"/>
  <c r="J9" i="60" s="1"/>
  <c r="H8" i="60"/>
  <c r="J8" i="60" s="1"/>
  <c r="H7" i="60"/>
  <c r="J7" i="60" s="1"/>
  <c r="H6" i="60"/>
  <c r="I3" i="60"/>
  <c r="F3" i="60"/>
  <c r="H2" i="60"/>
  <c r="F2" i="60"/>
  <c r="E27" i="59"/>
  <c r="C27" i="59"/>
  <c r="B28" i="59" s="1"/>
  <c r="F26" i="59"/>
  <c r="F25" i="59"/>
  <c r="F24" i="59"/>
  <c r="F23" i="59"/>
  <c r="F22" i="59"/>
  <c r="F21" i="59"/>
  <c r="F20" i="59"/>
  <c r="F19" i="59"/>
  <c r="F18" i="59"/>
  <c r="F17" i="59"/>
  <c r="F16" i="59"/>
  <c r="F15" i="59"/>
  <c r="F14" i="59"/>
  <c r="F13" i="59"/>
  <c r="F12" i="59"/>
  <c r="F11" i="59"/>
  <c r="F10" i="59"/>
  <c r="F9" i="59"/>
  <c r="F8" i="59"/>
  <c r="F7" i="59"/>
  <c r="D4" i="59"/>
  <c r="F3" i="59"/>
  <c r="E3" i="59"/>
  <c r="D3" i="59"/>
  <c r="E304" i="58"/>
  <c r="E303" i="58"/>
  <c r="E302" i="58"/>
  <c r="E301" i="58"/>
  <c r="E300" i="58"/>
  <c r="E299" i="58"/>
  <c r="E298" i="58"/>
  <c r="E297" i="58"/>
  <c r="E296" i="58"/>
  <c r="E295" i="58"/>
  <c r="E294" i="58"/>
  <c r="E293" i="58"/>
  <c r="E292" i="58"/>
  <c r="E291" i="58"/>
  <c r="E290" i="58"/>
  <c r="E289" i="58"/>
  <c r="E288" i="58"/>
  <c r="E287" i="58"/>
  <c r="E286" i="58"/>
  <c r="E285" i="58"/>
  <c r="E284" i="58"/>
  <c r="E283" i="58"/>
  <c r="E282" i="58"/>
  <c r="E281" i="58"/>
  <c r="E280" i="58"/>
  <c r="E279" i="58"/>
  <c r="E278" i="58"/>
  <c r="E277" i="58"/>
  <c r="E276" i="58"/>
  <c r="E275" i="58"/>
  <c r="E274" i="58"/>
  <c r="E273" i="58"/>
  <c r="E272" i="58"/>
  <c r="E271" i="58"/>
  <c r="E270" i="58"/>
  <c r="E269" i="58"/>
  <c r="E268" i="58"/>
  <c r="E267" i="58"/>
  <c r="E266" i="58"/>
  <c r="E265" i="58"/>
  <c r="E264" i="58"/>
  <c r="E263" i="58"/>
  <c r="E262" i="58"/>
  <c r="E261" i="58"/>
  <c r="E260" i="58"/>
  <c r="E259" i="58"/>
  <c r="E258" i="58"/>
  <c r="E257" i="58"/>
  <c r="E256" i="58"/>
  <c r="E255" i="58"/>
  <c r="E254" i="58"/>
  <c r="E253" i="58"/>
  <c r="E252" i="58"/>
  <c r="E251" i="58"/>
  <c r="E250" i="58"/>
  <c r="E249" i="58"/>
  <c r="E248" i="58"/>
  <c r="E247" i="58"/>
  <c r="E246" i="58"/>
  <c r="E245" i="58"/>
  <c r="E244" i="58"/>
  <c r="E243" i="58"/>
  <c r="E242" i="58"/>
  <c r="E241" i="58"/>
  <c r="E240" i="58"/>
  <c r="E239" i="58"/>
  <c r="E238" i="58"/>
  <c r="E237" i="58"/>
  <c r="E236" i="58"/>
  <c r="E235" i="58"/>
  <c r="E234" i="58"/>
  <c r="E233" i="58"/>
  <c r="E232" i="58"/>
  <c r="E231" i="58"/>
  <c r="E230" i="58"/>
  <c r="E229" i="58"/>
  <c r="E228" i="58"/>
  <c r="E227" i="58"/>
  <c r="E226" i="58"/>
  <c r="E225" i="58"/>
  <c r="E224" i="58"/>
  <c r="E223" i="58"/>
  <c r="E222" i="58"/>
  <c r="E221" i="58"/>
  <c r="E220" i="58"/>
  <c r="E219" i="58"/>
  <c r="E218" i="58"/>
  <c r="E217" i="58"/>
  <c r="E216" i="58"/>
  <c r="E215" i="58"/>
  <c r="E214" i="58"/>
  <c r="E213" i="58"/>
  <c r="E212" i="58"/>
  <c r="E211" i="58"/>
  <c r="E210" i="58"/>
  <c r="E209" i="58"/>
  <c r="E208" i="58"/>
  <c r="E207" i="58"/>
  <c r="E206" i="58"/>
  <c r="E205" i="58"/>
  <c r="E204" i="58"/>
  <c r="E203" i="58"/>
  <c r="E202" i="58"/>
  <c r="E201" i="58"/>
  <c r="E200" i="58"/>
  <c r="E199" i="58"/>
  <c r="E198" i="58"/>
  <c r="E197" i="58"/>
  <c r="E196" i="58"/>
  <c r="E195" i="58"/>
  <c r="E194" i="58"/>
  <c r="E193" i="58"/>
  <c r="E192" i="58"/>
  <c r="E191" i="58"/>
  <c r="E190" i="58"/>
  <c r="E189" i="58"/>
  <c r="E188" i="58"/>
  <c r="E187" i="58"/>
  <c r="E186" i="58"/>
  <c r="E185" i="58"/>
  <c r="E184" i="58"/>
  <c r="E183" i="58"/>
  <c r="E182" i="58"/>
  <c r="E181" i="58"/>
  <c r="E180" i="58"/>
  <c r="E179" i="58"/>
  <c r="E178" i="58"/>
  <c r="E177" i="58"/>
  <c r="E176" i="58"/>
  <c r="E175" i="58"/>
  <c r="E174" i="58"/>
  <c r="E173" i="58"/>
  <c r="E172" i="58"/>
  <c r="E171" i="58"/>
  <c r="E170" i="58"/>
  <c r="E169" i="58"/>
  <c r="E168" i="58"/>
  <c r="E167" i="58"/>
  <c r="E166" i="58"/>
  <c r="E165" i="58"/>
  <c r="E164" i="58"/>
  <c r="E163" i="58"/>
  <c r="E162" i="58"/>
  <c r="E161" i="58"/>
  <c r="E160" i="58"/>
  <c r="E159" i="58"/>
  <c r="E158" i="58"/>
  <c r="E157" i="58"/>
  <c r="E156" i="58"/>
  <c r="E155" i="58"/>
  <c r="E154" i="58"/>
  <c r="E153" i="58"/>
  <c r="E152" i="58"/>
  <c r="E151" i="58"/>
  <c r="E150" i="58"/>
  <c r="E149" i="58"/>
  <c r="E148" i="58"/>
  <c r="E147" i="58"/>
  <c r="E146" i="58"/>
  <c r="E145" i="58"/>
  <c r="E144" i="58"/>
  <c r="E143" i="58"/>
  <c r="E142" i="58"/>
  <c r="E141" i="58"/>
  <c r="E140" i="58"/>
  <c r="E139" i="58"/>
  <c r="E138" i="58"/>
  <c r="E137" i="58"/>
  <c r="E136" i="58"/>
  <c r="E135" i="58"/>
  <c r="E134" i="58"/>
  <c r="E133" i="58"/>
  <c r="E132" i="58"/>
  <c r="E131" i="58"/>
  <c r="E130" i="58"/>
  <c r="E129" i="58"/>
  <c r="E128" i="58"/>
  <c r="E127" i="58"/>
  <c r="E126" i="58"/>
  <c r="E125" i="58"/>
  <c r="E124" i="58"/>
  <c r="E123" i="58"/>
  <c r="E122" i="58"/>
  <c r="E121" i="58"/>
  <c r="E120" i="58"/>
  <c r="E119" i="58"/>
  <c r="E118" i="58"/>
  <c r="E117" i="58"/>
  <c r="E116" i="58"/>
  <c r="E115" i="58"/>
  <c r="E114" i="58"/>
  <c r="E113" i="58"/>
  <c r="E112" i="58"/>
  <c r="E111" i="58"/>
  <c r="E110" i="58"/>
  <c r="E109" i="58"/>
  <c r="E108" i="58"/>
  <c r="E107" i="58"/>
  <c r="E106" i="58"/>
  <c r="E105" i="58"/>
  <c r="E104" i="58"/>
  <c r="E103" i="58"/>
  <c r="E102" i="58"/>
  <c r="E101" i="58"/>
  <c r="E100" i="58"/>
  <c r="E99" i="58"/>
  <c r="E98" i="58"/>
  <c r="E97" i="58"/>
  <c r="E96" i="58"/>
  <c r="E95" i="58"/>
  <c r="E94" i="58"/>
  <c r="E93" i="58"/>
  <c r="E92" i="58"/>
  <c r="E91" i="58"/>
  <c r="E90" i="58"/>
  <c r="E89" i="58"/>
  <c r="E88" i="58"/>
  <c r="E87" i="58"/>
  <c r="E86" i="58"/>
  <c r="E85" i="58"/>
  <c r="E84" i="58"/>
  <c r="E83" i="58"/>
  <c r="E82" i="58"/>
  <c r="E81" i="58"/>
  <c r="E80" i="58"/>
  <c r="E79" i="58"/>
  <c r="E78" i="58"/>
  <c r="E77" i="58"/>
  <c r="E76" i="58"/>
  <c r="E75" i="58"/>
  <c r="E74" i="58"/>
  <c r="E73" i="58"/>
  <c r="E72" i="58"/>
  <c r="E71" i="58"/>
  <c r="E70" i="58"/>
  <c r="E69" i="58"/>
  <c r="E68" i="58"/>
  <c r="E67" i="58"/>
  <c r="E66" i="58"/>
  <c r="E65" i="58"/>
  <c r="E64" i="58"/>
  <c r="E63" i="58"/>
  <c r="E62" i="58"/>
  <c r="E61" i="58"/>
  <c r="E60" i="58"/>
  <c r="E59" i="58"/>
  <c r="E58" i="58"/>
  <c r="E57" i="58"/>
  <c r="E56" i="58"/>
  <c r="E55" i="58"/>
  <c r="E54" i="58"/>
  <c r="E53" i="58"/>
  <c r="E52" i="58"/>
  <c r="E51" i="58"/>
  <c r="E50" i="58"/>
  <c r="E49" i="58"/>
  <c r="E48" i="58"/>
  <c r="E47" i="58"/>
  <c r="E46" i="58"/>
  <c r="E45" i="58"/>
  <c r="E44" i="58"/>
  <c r="E43" i="58"/>
  <c r="E42" i="58"/>
  <c r="E41" i="58"/>
  <c r="E40" i="58"/>
  <c r="E39" i="58"/>
  <c r="E38" i="58"/>
  <c r="E37" i="58"/>
  <c r="E36" i="58"/>
  <c r="E35" i="58"/>
  <c r="E34" i="58"/>
  <c r="E33" i="58"/>
  <c r="E32" i="58"/>
  <c r="E31" i="58"/>
  <c r="E30" i="58"/>
  <c r="E29" i="58"/>
  <c r="E28" i="58"/>
  <c r="E27" i="58"/>
  <c r="E26" i="58"/>
  <c r="E25" i="58"/>
  <c r="E24" i="58"/>
  <c r="E23" i="58"/>
  <c r="E22" i="58"/>
  <c r="E21" i="58"/>
  <c r="E20" i="58"/>
  <c r="E19" i="58"/>
  <c r="E18" i="58"/>
  <c r="E17" i="58"/>
  <c r="E16" i="58"/>
  <c r="E15" i="58"/>
  <c r="F14" i="58"/>
  <c r="D14" i="58"/>
  <c r="C14" i="58"/>
  <c r="B14" i="58"/>
  <c r="F13" i="58"/>
  <c r="C13" i="58"/>
  <c r="B13" i="58"/>
  <c r="E13" i="58" s="1"/>
  <c r="F11" i="58"/>
  <c r="D4" i="58"/>
  <c r="F3" i="58"/>
  <c r="E3" i="58"/>
  <c r="D3" i="58"/>
  <c r="E304" i="57"/>
  <c r="E303" i="57"/>
  <c r="E302" i="57"/>
  <c r="E301" i="57"/>
  <c r="E300" i="57"/>
  <c r="E299" i="57"/>
  <c r="E298" i="57"/>
  <c r="E297" i="57"/>
  <c r="E296" i="57"/>
  <c r="E295" i="57"/>
  <c r="E294" i="57"/>
  <c r="E293" i="57"/>
  <c r="E292" i="57"/>
  <c r="E291" i="57"/>
  <c r="E290" i="57"/>
  <c r="E289" i="57"/>
  <c r="E288" i="57"/>
  <c r="E287" i="57"/>
  <c r="E286" i="57"/>
  <c r="E285" i="57"/>
  <c r="E284" i="57"/>
  <c r="E283" i="57"/>
  <c r="E282" i="57"/>
  <c r="E281" i="57"/>
  <c r="E280" i="57"/>
  <c r="E279" i="57"/>
  <c r="E278" i="57"/>
  <c r="E277" i="57"/>
  <c r="E276" i="57"/>
  <c r="E275" i="57"/>
  <c r="E274" i="57"/>
  <c r="E273" i="57"/>
  <c r="E272" i="57"/>
  <c r="E271" i="57"/>
  <c r="E270" i="57"/>
  <c r="E269" i="57"/>
  <c r="E268" i="57"/>
  <c r="E267" i="57"/>
  <c r="E266" i="57"/>
  <c r="E265" i="57"/>
  <c r="E264" i="57"/>
  <c r="E263" i="57"/>
  <c r="E262" i="57"/>
  <c r="E261" i="57"/>
  <c r="E260" i="57"/>
  <c r="E259" i="57"/>
  <c r="E258" i="57"/>
  <c r="E257" i="57"/>
  <c r="E256" i="57"/>
  <c r="E255" i="57"/>
  <c r="E254" i="57"/>
  <c r="E253" i="57"/>
  <c r="E252" i="57"/>
  <c r="E251" i="57"/>
  <c r="E250" i="57"/>
  <c r="E249" i="57"/>
  <c r="E248" i="57"/>
  <c r="E247" i="57"/>
  <c r="E246" i="57"/>
  <c r="E245" i="57"/>
  <c r="E244" i="57"/>
  <c r="E243" i="57"/>
  <c r="E242" i="57"/>
  <c r="E241" i="57"/>
  <c r="E240" i="57"/>
  <c r="E239" i="57"/>
  <c r="E238" i="57"/>
  <c r="E237" i="57"/>
  <c r="E236" i="57"/>
  <c r="E235" i="57"/>
  <c r="E234" i="57"/>
  <c r="E233" i="57"/>
  <c r="E232" i="57"/>
  <c r="E231" i="57"/>
  <c r="E230" i="57"/>
  <c r="E229" i="57"/>
  <c r="E228" i="57"/>
  <c r="E227" i="57"/>
  <c r="E226" i="57"/>
  <c r="E225" i="57"/>
  <c r="E224" i="57"/>
  <c r="E223" i="57"/>
  <c r="E222" i="57"/>
  <c r="E221" i="57"/>
  <c r="E220" i="57"/>
  <c r="E219" i="57"/>
  <c r="E218" i="57"/>
  <c r="E217" i="57"/>
  <c r="E216" i="57"/>
  <c r="E215" i="57"/>
  <c r="E214" i="57"/>
  <c r="E213" i="57"/>
  <c r="E212" i="57"/>
  <c r="E211" i="57"/>
  <c r="E210" i="57"/>
  <c r="E209" i="57"/>
  <c r="E208" i="57"/>
  <c r="E207" i="57"/>
  <c r="E206" i="57"/>
  <c r="E205" i="57"/>
  <c r="E204" i="57"/>
  <c r="E203" i="57"/>
  <c r="E202" i="57"/>
  <c r="E201" i="57"/>
  <c r="E200" i="57"/>
  <c r="E199" i="57"/>
  <c r="E198" i="57"/>
  <c r="E197" i="57"/>
  <c r="E196" i="57"/>
  <c r="E195" i="57"/>
  <c r="E194" i="57"/>
  <c r="E193" i="57"/>
  <c r="E192" i="57"/>
  <c r="E191" i="57"/>
  <c r="E190" i="57"/>
  <c r="E189" i="57"/>
  <c r="E188" i="57"/>
  <c r="E187" i="57"/>
  <c r="E186" i="57"/>
  <c r="E185" i="57"/>
  <c r="E184" i="57"/>
  <c r="E183" i="57"/>
  <c r="E182" i="57"/>
  <c r="E181" i="57"/>
  <c r="E180" i="57"/>
  <c r="E179" i="57"/>
  <c r="E178" i="57"/>
  <c r="E177" i="57"/>
  <c r="E176" i="57"/>
  <c r="E175" i="57"/>
  <c r="E174" i="57"/>
  <c r="E173" i="57"/>
  <c r="E172" i="57"/>
  <c r="E171" i="57"/>
  <c r="E170" i="57"/>
  <c r="E169" i="57"/>
  <c r="E168" i="57"/>
  <c r="E167" i="57"/>
  <c r="E166" i="57"/>
  <c r="E165" i="57"/>
  <c r="E164" i="57"/>
  <c r="E163" i="57"/>
  <c r="E162" i="57"/>
  <c r="E161" i="57"/>
  <c r="E160" i="57"/>
  <c r="E159" i="57"/>
  <c r="E158" i="57"/>
  <c r="E157" i="57"/>
  <c r="E156" i="57"/>
  <c r="E155" i="57"/>
  <c r="E154" i="57"/>
  <c r="E153" i="57"/>
  <c r="E152" i="57"/>
  <c r="E151" i="57"/>
  <c r="E150" i="57"/>
  <c r="E149" i="57"/>
  <c r="E148" i="57"/>
  <c r="E147" i="57"/>
  <c r="E146" i="57"/>
  <c r="E145" i="57"/>
  <c r="E144" i="57"/>
  <c r="E143" i="57"/>
  <c r="E142" i="57"/>
  <c r="E141" i="57"/>
  <c r="E140" i="57"/>
  <c r="E139" i="57"/>
  <c r="E138" i="57"/>
  <c r="E137" i="57"/>
  <c r="E136" i="57"/>
  <c r="E135" i="57"/>
  <c r="E134" i="57"/>
  <c r="E133" i="57"/>
  <c r="E132" i="57"/>
  <c r="E131" i="57"/>
  <c r="E130" i="57"/>
  <c r="E129" i="57"/>
  <c r="E128" i="57"/>
  <c r="E127" i="57"/>
  <c r="E126" i="57"/>
  <c r="E125" i="57"/>
  <c r="E124" i="57"/>
  <c r="E123" i="57"/>
  <c r="E122" i="57"/>
  <c r="E121" i="57"/>
  <c r="E120" i="57"/>
  <c r="E119" i="57"/>
  <c r="E118" i="57"/>
  <c r="E117" i="57"/>
  <c r="E116" i="57"/>
  <c r="E115" i="57"/>
  <c r="E114" i="57"/>
  <c r="E113" i="57"/>
  <c r="E112" i="57"/>
  <c r="E111" i="57"/>
  <c r="E110" i="57"/>
  <c r="E109" i="57"/>
  <c r="E108" i="57"/>
  <c r="E107" i="57"/>
  <c r="E106" i="57"/>
  <c r="E105" i="57"/>
  <c r="E104" i="57"/>
  <c r="E103" i="57"/>
  <c r="E102" i="57"/>
  <c r="E101" i="57"/>
  <c r="E100" i="57"/>
  <c r="E99" i="57"/>
  <c r="E98" i="57"/>
  <c r="E97" i="57"/>
  <c r="E96" i="57"/>
  <c r="E95" i="57"/>
  <c r="E94" i="57"/>
  <c r="E93" i="57"/>
  <c r="E92" i="57"/>
  <c r="E91" i="57"/>
  <c r="E90" i="57"/>
  <c r="E89" i="57"/>
  <c r="E88" i="57"/>
  <c r="E87" i="57"/>
  <c r="E86" i="57"/>
  <c r="E85" i="57"/>
  <c r="E84" i="57"/>
  <c r="E83" i="57"/>
  <c r="E82" i="57"/>
  <c r="E81" i="57"/>
  <c r="E80" i="57"/>
  <c r="E79" i="57"/>
  <c r="E78" i="57"/>
  <c r="E77" i="57"/>
  <c r="E76" i="57"/>
  <c r="E75" i="57"/>
  <c r="E74" i="57"/>
  <c r="E73" i="57"/>
  <c r="E72" i="57"/>
  <c r="E71" i="57"/>
  <c r="E70" i="57"/>
  <c r="E69" i="57"/>
  <c r="E68" i="57"/>
  <c r="E67" i="57"/>
  <c r="E66" i="57"/>
  <c r="E65" i="57"/>
  <c r="E64" i="57"/>
  <c r="E63" i="57"/>
  <c r="E62" i="57"/>
  <c r="E61" i="57"/>
  <c r="E60" i="57"/>
  <c r="E59" i="57"/>
  <c r="E58" i="57"/>
  <c r="E57" i="57"/>
  <c r="E56" i="57"/>
  <c r="E55" i="57"/>
  <c r="E54" i="57"/>
  <c r="E53" i="57"/>
  <c r="E52" i="57"/>
  <c r="E51" i="57"/>
  <c r="E50" i="57"/>
  <c r="E49" i="57"/>
  <c r="E48" i="57"/>
  <c r="E47" i="57"/>
  <c r="E46" i="57"/>
  <c r="E45" i="57"/>
  <c r="E44" i="57"/>
  <c r="E43" i="57"/>
  <c r="E42" i="57"/>
  <c r="E41" i="57"/>
  <c r="E40" i="57"/>
  <c r="E39" i="57"/>
  <c r="E38" i="57"/>
  <c r="E37" i="57"/>
  <c r="E36" i="57"/>
  <c r="E35" i="57"/>
  <c r="E34" i="57"/>
  <c r="E33" i="57"/>
  <c r="E32" i="57"/>
  <c r="E31" i="57"/>
  <c r="E30" i="57"/>
  <c r="E29" i="57"/>
  <c r="E28" i="57"/>
  <c r="E27" i="57"/>
  <c r="E26" i="57"/>
  <c r="E25" i="57"/>
  <c r="E24" i="57"/>
  <c r="E23" i="57"/>
  <c r="E22" i="57"/>
  <c r="E21" i="57"/>
  <c r="E20" i="57"/>
  <c r="E19" i="57"/>
  <c r="E18" i="57"/>
  <c r="E17" i="57"/>
  <c r="E16" i="57"/>
  <c r="E15" i="57"/>
  <c r="F14" i="57"/>
  <c r="D14" i="57"/>
  <c r="E7" i="57" s="1"/>
  <c r="C14" i="57"/>
  <c r="B14" i="57"/>
  <c r="F13" i="57"/>
  <c r="C13" i="57"/>
  <c r="B13" i="57"/>
  <c r="E13" i="57" s="1"/>
  <c r="F11" i="57"/>
  <c r="D4" i="57"/>
  <c r="F3" i="57"/>
  <c r="E3" i="57"/>
  <c r="D3" i="57"/>
  <c r="E304" i="56"/>
  <c r="E303" i="56"/>
  <c r="E302" i="56"/>
  <c r="E301" i="56"/>
  <c r="E300" i="56"/>
  <c r="E299" i="56"/>
  <c r="E298" i="56"/>
  <c r="E297" i="56"/>
  <c r="E296" i="56"/>
  <c r="E295" i="56"/>
  <c r="E294" i="56"/>
  <c r="E293" i="56"/>
  <c r="E292" i="56"/>
  <c r="E291" i="56"/>
  <c r="E290" i="56"/>
  <c r="E289" i="56"/>
  <c r="E288" i="56"/>
  <c r="E287" i="56"/>
  <c r="E286" i="56"/>
  <c r="E285" i="56"/>
  <c r="E284" i="56"/>
  <c r="E283" i="56"/>
  <c r="E282" i="56"/>
  <c r="E281" i="56"/>
  <c r="E280" i="56"/>
  <c r="E279" i="56"/>
  <c r="E278" i="56"/>
  <c r="E277" i="56"/>
  <c r="E276" i="56"/>
  <c r="E275" i="56"/>
  <c r="E274" i="56"/>
  <c r="E273" i="56"/>
  <c r="E272" i="56"/>
  <c r="E271" i="56"/>
  <c r="E270" i="56"/>
  <c r="E269" i="56"/>
  <c r="E268" i="56"/>
  <c r="E267" i="56"/>
  <c r="E266" i="56"/>
  <c r="E265" i="56"/>
  <c r="E264" i="56"/>
  <c r="E263" i="56"/>
  <c r="E262" i="56"/>
  <c r="E261" i="56"/>
  <c r="E260" i="56"/>
  <c r="E259" i="56"/>
  <c r="E258" i="56"/>
  <c r="E257" i="56"/>
  <c r="E256" i="56"/>
  <c r="E255" i="56"/>
  <c r="E254" i="56"/>
  <c r="E253" i="56"/>
  <c r="E252" i="56"/>
  <c r="E251" i="56"/>
  <c r="E250" i="56"/>
  <c r="E249" i="56"/>
  <c r="E248" i="56"/>
  <c r="E247" i="56"/>
  <c r="E246" i="56"/>
  <c r="E245" i="56"/>
  <c r="E244" i="56"/>
  <c r="E243" i="56"/>
  <c r="E242" i="56"/>
  <c r="E241" i="56"/>
  <c r="E240" i="56"/>
  <c r="E239" i="56"/>
  <c r="E238" i="56"/>
  <c r="E237" i="56"/>
  <c r="E236" i="56"/>
  <c r="E235" i="56"/>
  <c r="E234" i="56"/>
  <c r="E233" i="56"/>
  <c r="E232" i="56"/>
  <c r="E231" i="56"/>
  <c r="E230" i="56"/>
  <c r="E229" i="56"/>
  <c r="E228" i="56"/>
  <c r="E227" i="56"/>
  <c r="E226" i="56"/>
  <c r="E225" i="56"/>
  <c r="E224" i="56"/>
  <c r="E223" i="56"/>
  <c r="E222" i="56"/>
  <c r="E221" i="56"/>
  <c r="E220" i="56"/>
  <c r="E219" i="56"/>
  <c r="E218" i="56"/>
  <c r="E217" i="56"/>
  <c r="E216" i="56"/>
  <c r="E215" i="56"/>
  <c r="E214" i="56"/>
  <c r="E213" i="56"/>
  <c r="E212" i="56"/>
  <c r="E211" i="56"/>
  <c r="E210" i="56"/>
  <c r="E209" i="56"/>
  <c r="E208" i="56"/>
  <c r="E207" i="56"/>
  <c r="E206" i="56"/>
  <c r="E205" i="56"/>
  <c r="E204" i="56"/>
  <c r="E203" i="56"/>
  <c r="E202" i="56"/>
  <c r="E201" i="56"/>
  <c r="E200" i="56"/>
  <c r="E199" i="56"/>
  <c r="E198" i="56"/>
  <c r="E197" i="56"/>
  <c r="E196" i="56"/>
  <c r="E195" i="56"/>
  <c r="E194" i="56"/>
  <c r="E193" i="56"/>
  <c r="E192" i="56"/>
  <c r="E191" i="56"/>
  <c r="E190" i="56"/>
  <c r="E189" i="56"/>
  <c r="E188" i="56"/>
  <c r="E187" i="56"/>
  <c r="E186" i="56"/>
  <c r="E185" i="56"/>
  <c r="E184" i="56"/>
  <c r="E183" i="56"/>
  <c r="E182" i="56"/>
  <c r="E181" i="56"/>
  <c r="E180" i="56"/>
  <c r="E179" i="56"/>
  <c r="E178" i="56"/>
  <c r="E177" i="56"/>
  <c r="E176" i="56"/>
  <c r="E175" i="56"/>
  <c r="E174" i="56"/>
  <c r="E173" i="56"/>
  <c r="E172" i="56"/>
  <c r="E171" i="56"/>
  <c r="E170" i="56"/>
  <c r="E169" i="56"/>
  <c r="E168" i="56"/>
  <c r="E167" i="56"/>
  <c r="E166" i="56"/>
  <c r="E165" i="56"/>
  <c r="E164" i="56"/>
  <c r="E163" i="56"/>
  <c r="E162" i="56"/>
  <c r="E161" i="56"/>
  <c r="E160" i="56"/>
  <c r="E159" i="56"/>
  <c r="E158" i="56"/>
  <c r="E157" i="56"/>
  <c r="E156" i="56"/>
  <c r="E155" i="56"/>
  <c r="E154" i="56"/>
  <c r="E153" i="56"/>
  <c r="E152" i="56"/>
  <c r="E151" i="56"/>
  <c r="E150" i="56"/>
  <c r="E149" i="56"/>
  <c r="E148" i="56"/>
  <c r="E147" i="56"/>
  <c r="E146" i="56"/>
  <c r="E145" i="56"/>
  <c r="E144" i="56"/>
  <c r="E143" i="56"/>
  <c r="E142" i="56"/>
  <c r="E141" i="56"/>
  <c r="E140" i="56"/>
  <c r="E139" i="56"/>
  <c r="E138" i="56"/>
  <c r="E137" i="56"/>
  <c r="E136" i="56"/>
  <c r="E135" i="56"/>
  <c r="E134" i="56"/>
  <c r="E133" i="56"/>
  <c r="E132" i="56"/>
  <c r="E131" i="56"/>
  <c r="E130" i="56"/>
  <c r="E129" i="56"/>
  <c r="E128" i="56"/>
  <c r="E127" i="56"/>
  <c r="E126" i="56"/>
  <c r="E125" i="56"/>
  <c r="E124" i="56"/>
  <c r="E123" i="56"/>
  <c r="E122" i="56"/>
  <c r="E121" i="56"/>
  <c r="E120" i="56"/>
  <c r="E119" i="56"/>
  <c r="E118" i="56"/>
  <c r="E117" i="56"/>
  <c r="E116" i="56"/>
  <c r="E115" i="56"/>
  <c r="E114" i="56"/>
  <c r="E113" i="56"/>
  <c r="E112" i="56"/>
  <c r="E111" i="56"/>
  <c r="E110" i="56"/>
  <c r="E109" i="56"/>
  <c r="E108" i="56"/>
  <c r="E107" i="56"/>
  <c r="E106" i="56"/>
  <c r="E105" i="56"/>
  <c r="E104" i="56"/>
  <c r="E103" i="56"/>
  <c r="E102" i="56"/>
  <c r="E101" i="56"/>
  <c r="E100" i="56"/>
  <c r="E99" i="56"/>
  <c r="E98" i="56"/>
  <c r="E97" i="56"/>
  <c r="E96" i="56"/>
  <c r="E95" i="56"/>
  <c r="E94" i="56"/>
  <c r="E93" i="56"/>
  <c r="E92" i="56"/>
  <c r="E91" i="56"/>
  <c r="E90" i="56"/>
  <c r="E89" i="56"/>
  <c r="E88" i="56"/>
  <c r="E87" i="56"/>
  <c r="E86" i="56"/>
  <c r="E85" i="56"/>
  <c r="E84" i="56"/>
  <c r="E83" i="56"/>
  <c r="E82" i="56"/>
  <c r="E81" i="56"/>
  <c r="E80" i="56"/>
  <c r="E79" i="56"/>
  <c r="E78" i="56"/>
  <c r="E77" i="56"/>
  <c r="E76" i="56"/>
  <c r="E75" i="56"/>
  <c r="E74" i="56"/>
  <c r="E73" i="56"/>
  <c r="E72" i="56"/>
  <c r="E71" i="56"/>
  <c r="E70" i="56"/>
  <c r="E69" i="56"/>
  <c r="E68" i="56"/>
  <c r="E67" i="56"/>
  <c r="E66" i="56"/>
  <c r="E65" i="56"/>
  <c r="E64" i="56"/>
  <c r="E63" i="56"/>
  <c r="E62" i="56"/>
  <c r="E61" i="56"/>
  <c r="E60" i="56"/>
  <c r="E59" i="56"/>
  <c r="E58" i="56"/>
  <c r="E57" i="56"/>
  <c r="E56" i="56"/>
  <c r="E55" i="56"/>
  <c r="E54" i="56"/>
  <c r="E53" i="56"/>
  <c r="E52" i="56"/>
  <c r="E51" i="56"/>
  <c r="E50" i="56"/>
  <c r="E49" i="56"/>
  <c r="E48" i="56"/>
  <c r="E47" i="56"/>
  <c r="E46" i="56"/>
  <c r="E45" i="56"/>
  <c r="E44" i="56"/>
  <c r="E43" i="56"/>
  <c r="E42" i="56"/>
  <c r="E41" i="56"/>
  <c r="E40" i="56"/>
  <c r="E39" i="56"/>
  <c r="E38" i="56"/>
  <c r="E37" i="56"/>
  <c r="E36" i="56"/>
  <c r="E35" i="56"/>
  <c r="E34" i="56"/>
  <c r="E33" i="56"/>
  <c r="E32" i="56"/>
  <c r="E31" i="56"/>
  <c r="E30" i="56"/>
  <c r="E29" i="56"/>
  <c r="E28" i="56"/>
  <c r="E27" i="56"/>
  <c r="E26" i="56"/>
  <c r="E25" i="56"/>
  <c r="E24" i="56"/>
  <c r="E23" i="56"/>
  <c r="E22" i="56"/>
  <c r="E21" i="56"/>
  <c r="E20" i="56"/>
  <c r="E19" i="56"/>
  <c r="E18" i="56"/>
  <c r="E17" i="56"/>
  <c r="E16" i="56"/>
  <c r="E15" i="56"/>
  <c r="F14" i="56"/>
  <c r="D14" i="56"/>
  <c r="C14" i="56"/>
  <c r="B14" i="56"/>
  <c r="F13" i="56"/>
  <c r="C13" i="56"/>
  <c r="B13" i="56"/>
  <c r="E13" i="56" s="1"/>
  <c r="F11" i="56"/>
  <c r="D4" i="56"/>
  <c r="F3" i="56"/>
  <c r="E3" i="56"/>
  <c r="D3" i="56"/>
  <c r="A34" i="55"/>
  <c r="C16" i="17"/>
  <c r="G23" i="54"/>
  <c r="F23" i="54"/>
  <c r="E23" i="54"/>
  <c r="D23" i="54"/>
  <c r="H22" i="54"/>
  <c r="H21" i="54"/>
  <c r="H20" i="54"/>
  <c r="D19" i="54"/>
  <c r="H18" i="54"/>
  <c r="G18" i="54" s="1"/>
  <c r="E18" i="54"/>
  <c r="H17" i="54"/>
  <c r="G17" i="54" s="1"/>
  <c r="E17" i="54"/>
  <c r="H16" i="54"/>
  <c r="G16" i="54" s="1"/>
  <c r="E16" i="54"/>
  <c r="H15" i="54"/>
  <c r="G15" i="54" s="1"/>
  <c r="E15" i="54"/>
  <c r="H14" i="54"/>
  <c r="G14" i="54" s="1"/>
  <c r="E14" i="54"/>
  <c r="H13" i="54"/>
  <c r="G13" i="54" s="1"/>
  <c r="E13" i="54"/>
  <c r="H12" i="54"/>
  <c r="E12" i="54"/>
  <c r="D10" i="54"/>
  <c r="H9" i="54"/>
  <c r="G9" i="54"/>
  <c r="E8" i="54"/>
  <c r="D8" i="17" s="1"/>
  <c r="B8" i="17" s="1"/>
  <c r="E7" i="54"/>
  <c r="D7" i="17" s="1"/>
  <c r="B7" i="17" s="1"/>
  <c r="E6" i="54"/>
  <c r="H3" i="54"/>
  <c r="E3" i="54"/>
  <c r="G2" i="54"/>
  <c r="E2" i="54"/>
  <c r="E35" i="53"/>
  <c r="E34" i="53"/>
  <c r="E26" i="53"/>
  <c r="E25" i="53"/>
  <c r="E24" i="53"/>
  <c r="E23" i="53"/>
  <c r="E22" i="53"/>
  <c r="E20" i="53"/>
  <c r="E19" i="53"/>
  <c r="E18" i="53"/>
  <c r="E17" i="53"/>
  <c r="E16" i="53"/>
  <c r="D15" i="53"/>
  <c r="D21" i="53" s="1"/>
  <c r="C15" i="53"/>
  <c r="C21" i="53" s="1"/>
  <c r="E14" i="53"/>
  <c r="C28" i="122" s="1"/>
  <c r="E13" i="53"/>
  <c r="E12" i="53"/>
  <c r="E11" i="53"/>
  <c r="E10" i="53"/>
  <c r="E9" i="53"/>
  <c r="E8" i="53"/>
  <c r="E7" i="53"/>
  <c r="E6" i="53"/>
  <c r="C20" i="122" s="1"/>
  <c r="G3" i="53"/>
  <c r="E3" i="53"/>
  <c r="F2" i="53"/>
  <c r="E2" i="53"/>
  <c r="H26" i="52"/>
  <c r="H25" i="52"/>
  <c r="H24" i="52"/>
  <c r="H23" i="52"/>
  <c r="H22" i="52"/>
  <c r="H21" i="52"/>
  <c r="H20" i="52"/>
  <c r="H19" i="52"/>
  <c r="H18" i="52"/>
  <c r="H17" i="52"/>
  <c r="H16" i="52"/>
  <c r="H15" i="52"/>
  <c r="H14" i="52"/>
  <c r="H13" i="52"/>
  <c r="H12" i="52"/>
  <c r="H11" i="52"/>
  <c r="H10" i="52"/>
  <c r="H9" i="52"/>
  <c r="H8" i="52"/>
  <c r="H7" i="52"/>
  <c r="C21" i="35" s="1"/>
  <c r="J21" i="35" s="1"/>
  <c r="H6" i="52"/>
  <c r="H3" i="52"/>
  <c r="H43" i="51"/>
  <c r="H40" i="51"/>
  <c r="H39" i="51"/>
  <c r="H33" i="51"/>
  <c r="H32" i="51"/>
  <c r="H31" i="51"/>
  <c r="H30" i="51"/>
  <c r="H29" i="51"/>
  <c r="H28" i="51"/>
  <c r="H27" i="51"/>
  <c r="H26" i="51"/>
  <c r="H25" i="51"/>
  <c r="H24" i="51"/>
  <c r="H23" i="51"/>
  <c r="H22" i="51"/>
  <c r="H21" i="51"/>
  <c r="D21" i="36" s="1"/>
  <c r="H20" i="51"/>
  <c r="E29" i="28" s="1"/>
  <c r="H19" i="51"/>
  <c r="H18" i="51"/>
  <c r="H17" i="51"/>
  <c r="C24" i="31" s="1"/>
  <c r="H16" i="51"/>
  <c r="H15" i="51"/>
  <c r="H14" i="51"/>
  <c r="H13" i="51"/>
  <c r="C27" i="31" s="1"/>
  <c r="H12" i="51"/>
  <c r="D17" i="34" s="1"/>
  <c r="H11" i="51"/>
  <c r="E27" i="33" s="1"/>
  <c r="H10" i="51"/>
  <c r="E9" i="27" s="1"/>
  <c r="H9" i="51"/>
  <c r="G10" i="26" s="1"/>
  <c r="H8" i="51"/>
  <c r="F10" i="26" s="1"/>
  <c r="H7" i="51"/>
  <c r="E10" i="26" s="1"/>
  <c r="H6" i="51"/>
  <c r="H3" i="51"/>
  <c r="D46" i="50"/>
  <c r="H43" i="50"/>
  <c r="H42" i="50"/>
  <c r="H41" i="50"/>
  <c r="H40" i="50"/>
  <c r="H39" i="50"/>
  <c r="H38" i="50"/>
  <c r="H37" i="50"/>
  <c r="H36" i="50"/>
  <c r="H35" i="50"/>
  <c r="H34" i="50"/>
  <c r="H33" i="50"/>
  <c r="H26" i="50"/>
  <c r="H25" i="50"/>
  <c r="H24" i="50"/>
  <c r="H23" i="50"/>
  <c r="H22" i="50"/>
  <c r="H21" i="50"/>
  <c r="B21" i="36" s="1"/>
  <c r="H20" i="50"/>
  <c r="D29" i="28" s="1"/>
  <c r="H19" i="50"/>
  <c r="H18" i="50"/>
  <c r="H17" i="50"/>
  <c r="E24" i="31" s="1"/>
  <c r="H16" i="50"/>
  <c r="H15" i="50"/>
  <c r="H14" i="50"/>
  <c r="H13" i="50"/>
  <c r="E27" i="31" s="1"/>
  <c r="H12" i="50"/>
  <c r="F17" i="34" s="1"/>
  <c r="H11" i="50"/>
  <c r="D27" i="33" s="1"/>
  <c r="H10" i="50"/>
  <c r="E8" i="27" s="1"/>
  <c r="J8" i="27" s="1"/>
  <c r="H9" i="50"/>
  <c r="G9" i="26" s="1"/>
  <c r="H8" i="50"/>
  <c r="F9" i="26" s="1"/>
  <c r="H7" i="50"/>
  <c r="E9" i="26" s="1"/>
  <c r="H6" i="50"/>
  <c r="C9" i="26" s="1"/>
  <c r="H3" i="50"/>
  <c r="I17" i="49"/>
  <c r="I18" i="49" s="1"/>
  <c r="G17" i="49"/>
  <c r="G18" i="49" s="1"/>
  <c r="D17" i="49"/>
  <c r="D18" i="49" s="1"/>
  <c r="C17" i="49"/>
  <c r="C18" i="122" s="1"/>
  <c r="H16" i="49"/>
  <c r="J16" i="49" s="1"/>
  <c r="E16" i="49"/>
  <c r="H15" i="49"/>
  <c r="J15" i="49" s="1"/>
  <c r="E15" i="49"/>
  <c r="H14" i="49"/>
  <c r="J14" i="49" s="1"/>
  <c r="E14" i="49"/>
  <c r="F13" i="49"/>
  <c r="E13" i="49"/>
  <c r="H12" i="49"/>
  <c r="C12" i="49"/>
  <c r="F11" i="49"/>
  <c r="H11" i="49" s="1"/>
  <c r="J11" i="49" s="1"/>
  <c r="E11" i="49"/>
  <c r="H10" i="49"/>
  <c r="C10" i="49"/>
  <c r="C15" i="122" s="1"/>
  <c r="H4" i="49"/>
  <c r="J3" i="49"/>
  <c r="I3" i="49"/>
  <c r="H3" i="49"/>
  <c r="G55" i="48"/>
  <c r="F55" i="48" s="1"/>
  <c r="G54" i="48"/>
  <c r="F54" i="48" s="1"/>
  <c r="G53" i="48"/>
  <c r="G52" i="48"/>
  <c r="F52" i="48" s="1"/>
  <c r="G51" i="48"/>
  <c r="E50" i="48"/>
  <c r="C50" i="48"/>
  <c r="G49" i="48"/>
  <c r="F49" i="48" s="1"/>
  <c r="G48" i="48"/>
  <c r="F48" i="48" s="1"/>
  <c r="G47" i="48"/>
  <c r="F47" i="48" s="1"/>
  <c r="G46" i="48"/>
  <c r="F46" i="48" s="1"/>
  <c r="G45" i="48"/>
  <c r="F45" i="48" s="1"/>
  <c r="G44" i="48"/>
  <c r="F44" i="48" s="1"/>
  <c r="G43" i="48"/>
  <c r="F43" i="48" s="1"/>
  <c r="G42" i="48"/>
  <c r="F42" i="48" s="1"/>
  <c r="G41" i="48"/>
  <c r="F41" i="48" s="1"/>
  <c r="G40" i="48"/>
  <c r="F40" i="48" s="1"/>
  <c r="G39" i="48"/>
  <c r="F39" i="48" s="1"/>
  <c r="G38" i="48"/>
  <c r="F38" i="48" s="1"/>
  <c r="G37" i="48"/>
  <c r="F37" i="48" s="1"/>
  <c r="E36" i="48"/>
  <c r="C17" i="48" s="1"/>
  <c r="D51" i="83" s="1"/>
  <c r="C36" i="48"/>
  <c r="E32" i="48"/>
  <c r="F31" i="48"/>
  <c r="E31" i="48"/>
  <c r="G25" i="48"/>
  <c r="F24" i="48"/>
  <c r="F23" i="48"/>
  <c r="E59" i="83" s="1"/>
  <c r="C22" i="48"/>
  <c r="F21" i="48"/>
  <c r="F20" i="48"/>
  <c r="E55" i="83" s="1"/>
  <c r="C19" i="48"/>
  <c r="D43" i="83" s="1"/>
  <c r="F18" i="48"/>
  <c r="E47" i="83" s="1"/>
  <c r="F14" i="48"/>
  <c r="E35" i="83" s="1"/>
  <c r="F13" i="48"/>
  <c r="E31" i="83" s="1"/>
  <c r="C12" i="48"/>
  <c r="D27" i="83" s="1"/>
  <c r="C11" i="48"/>
  <c r="D23" i="83" s="1"/>
  <c r="C10" i="48"/>
  <c r="D19" i="83" s="1"/>
  <c r="C9" i="48"/>
  <c r="D15" i="83" s="1"/>
  <c r="F8" i="48"/>
  <c r="E11" i="83" s="1"/>
  <c r="F7" i="48"/>
  <c r="E7" i="83" s="1"/>
  <c r="E4" i="48"/>
  <c r="F3" i="48"/>
  <c r="E3" i="48"/>
  <c r="E42" i="47"/>
  <c r="G41" i="47"/>
  <c r="F41" i="47" s="1"/>
  <c r="E4" i="47"/>
  <c r="G3" i="47"/>
  <c r="F3" i="47"/>
  <c r="E3" i="47"/>
  <c r="H20" i="46"/>
  <c r="G20" i="46"/>
  <c r="E20" i="46"/>
  <c r="F19" i="46"/>
  <c r="F18" i="46"/>
  <c r="F17" i="46"/>
  <c r="F16" i="46"/>
  <c r="F15" i="46"/>
  <c r="F14" i="46"/>
  <c r="F13" i="46"/>
  <c r="F12" i="46"/>
  <c r="F11" i="46"/>
  <c r="F10" i="46"/>
  <c r="F9" i="46"/>
  <c r="K8" i="46"/>
  <c r="F8" i="46"/>
  <c r="C8" i="46"/>
  <c r="K4" i="46"/>
  <c r="M3" i="46"/>
  <c r="K3" i="46"/>
  <c r="E14" i="45"/>
  <c r="E19" i="45" s="1"/>
  <c r="E25" i="45" s="1"/>
  <c r="E40" i="45" s="1"/>
  <c r="D14" i="45"/>
  <c r="D19" i="45" s="1"/>
  <c r="D25" i="45" s="1"/>
  <c r="D40" i="45" s="1"/>
  <c r="F5" i="45"/>
  <c r="J4" i="45"/>
  <c r="H4" i="45"/>
  <c r="F4" i="45"/>
  <c r="E40" i="44"/>
  <c r="G40" i="44" s="1"/>
  <c r="E39" i="44"/>
  <c r="G39" i="44" s="1"/>
  <c r="E38" i="44"/>
  <c r="G38" i="44" s="1"/>
  <c r="E37" i="44"/>
  <c r="G37" i="44" s="1"/>
  <c r="E36" i="44"/>
  <c r="G36" i="44" s="1"/>
  <c r="E35" i="44"/>
  <c r="G35" i="44" s="1"/>
  <c r="E34" i="44"/>
  <c r="G34" i="44" s="1"/>
  <c r="E33" i="44"/>
  <c r="G33" i="44" s="1"/>
  <c r="E32" i="44"/>
  <c r="G32" i="44" s="1"/>
  <c r="E31" i="44"/>
  <c r="G31" i="44" s="1"/>
  <c r="E30" i="44"/>
  <c r="G30" i="44" s="1"/>
  <c r="E29" i="44"/>
  <c r="G29" i="44" s="1"/>
  <c r="E28" i="44"/>
  <c r="G28" i="44" s="1"/>
  <c r="E27" i="44"/>
  <c r="G27" i="44" s="1"/>
  <c r="E26" i="44"/>
  <c r="G26" i="44" s="1"/>
  <c r="E25" i="44"/>
  <c r="G25" i="44" s="1"/>
  <c r="E24" i="44"/>
  <c r="G24" i="44" s="1"/>
  <c r="E23" i="44"/>
  <c r="G23" i="44" s="1"/>
  <c r="E22" i="44"/>
  <c r="G22" i="44" s="1"/>
  <c r="F21" i="44"/>
  <c r="D21" i="44"/>
  <c r="C21" i="44"/>
  <c r="B21" i="44"/>
  <c r="E20" i="44"/>
  <c r="G20" i="44" s="1"/>
  <c r="E19" i="44"/>
  <c r="G19" i="44" s="1"/>
  <c r="E18" i="44"/>
  <c r="G18" i="44" s="1"/>
  <c r="E17" i="44"/>
  <c r="G17" i="44" s="1"/>
  <c r="E16" i="44"/>
  <c r="G16" i="44" s="1"/>
  <c r="E15" i="44"/>
  <c r="G15" i="44" s="1"/>
  <c r="E14" i="44"/>
  <c r="G14" i="44" s="1"/>
  <c r="F13" i="44"/>
  <c r="D13" i="44"/>
  <c r="C13" i="44"/>
  <c r="B13" i="44"/>
  <c r="E12" i="44"/>
  <c r="G12" i="44" s="1"/>
  <c r="E11" i="44"/>
  <c r="G11" i="44" s="1"/>
  <c r="E10" i="44"/>
  <c r="G10" i="44" s="1"/>
  <c r="F9" i="44"/>
  <c r="D9" i="44"/>
  <c r="C9" i="44"/>
  <c r="B9" i="44"/>
  <c r="F5" i="44"/>
  <c r="G4" i="44"/>
  <c r="F4" i="44"/>
  <c r="G2" i="44"/>
  <c r="F34" i="43"/>
  <c r="E34" i="43"/>
  <c r="D34" i="43"/>
  <c r="C34" i="43"/>
  <c r="F19" i="43"/>
  <c r="E19" i="43"/>
  <c r="D19" i="43"/>
  <c r="C19" i="43"/>
  <c r="F18" i="43"/>
  <c r="E18" i="43"/>
  <c r="D18" i="43"/>
  <c r="C18" i="43"/>
  <c r="F17" i="43"/>
  <c r="E17" i="43"/>
  <c r="D17" i="43"/>
  <c r="C17" i="43"/>
  <c r="F16" i="43"/>
  <c r="E16" i="43"/>
  <c r="D16" i="43"/>
  <c r="C16" i="43"/>
  <c r="F15" i="43"/>
  <c r="E15" i="43"/>
  <c r="D15" i="43"/>
  <c r="C15" i="43"/>
  <c r="F14" i="43"/>
  <c r="E14" i="43"/>
  <c r="D14" i="43"/>
  <c r="C14" i="43"/>
  <c r="F13" i="43"/>
  <c r="E13" i="43"/>
  <c r="D13" i="43"/>
  <c r="C13" i="43"/>
  <c r="F12" i="43"/>
  <c r="E12" i="43"/>
  <c r="D12" i="43"/>
  <c r="C12" i="43"/>
  <c r="F11" i="43"/>
  <c r="E11" i="43"/>
  <c r="D11" i="43"/>
  <c r="C11" i="43"/>
  <c r="F10" i="43"/>
  <c r="E10" i="43"/>
  <c r="D10" i="43"/>
  <c r="C10" i="43"/>
  <c r="F9" i="43"/>
  <c r="E9" i="43"/>
  <c r="D9" i="43"/>
  <c r="C9" i="43"/>
  <c r="F8" i="43"/>
  <c r="E8" i="43"/>
  <c r="D8" i="43"/>
  <c r="C8" i="43"/>
  <c r="F5" i="43"/>
  <c r="G4" i="43"/>
  <c r="F4" i="43"/>
  <c r="K24" i="42"/>
  <c r="K25" i="42" s="1"/>
  <c r="I24" i="42"/>
  <c r="F24" i="42"/>
  <c r="E24" i="42"/>
  <c r="D24" i="42"/>
  <c r="J23" i="42"/>
  <c r="H23" i="42"/>
  <c r="J22" i="42"/>
  <c r="G22" i="42"/>
  <c r="H22" i="42" s="1"/>
  <c r="J21" i="42"/>
  <c r="G21" i="42"/>
  <c r="C13" i="47" s="1"/>
  <c r="G13" i="47" s="1"/>
  <c r="C25" i="47" s="1"/>
  <c r="G25" i="47" s="1"/>
  <c r="F25" i="47" s="1"/>
  <c r="J20" i="42"/>
  <c r="G20" i="42"/>
  <c r="C34" i="47" s="1"/>
  <c r="G34" i="47" s="1"/>
  <c r="F34" i="47" s="1"/>
  <c r="J19" i="42"/>
  <c r="G19" i="42"/>
  <c r="H19" i="42" s="1"/>
  <c r="J18" i="42"/>
  <c r="G18" i="42"/>
  <c r="H18" i="42" s="1"/>
  <c r="J17" i="42"/>
  <c r="G17" i="42"/>
  <c r="J16" i="42"/>
  <c r="G16" i="42"/>
  <c r="J15" i="42"/>
  <c r="G15" i="42"/>
  <c r="H15" i="42" s="1"/>
  <c r="J14" i="42"/>
  <c r="G14" i="42"/>
  <c r="C8" i="47" s="1"/>
  <c r="G8" i="47" s="1"/>
  <c r="C26" i="47" s="1"/>
  <c r="G26" i="47" s="1"/>
  <c r="F26" i="47" s="1"/>
  <c r="I13" i="42"/>
  <c r="F13" i="42"/>
  <c r="D13" i="42"/>
  <c r="J12" i="42"/>
  <c r="H12" i="42"/>
  <c r="J11" i="42"/>
  <c r="G11" i="42"/>
  <c r="H11" i="42" s="1"/>
  <c r="E10" i="42"/>
  <c r="C8" i="49" s="1"/>
  <c r="C13" i="122" s="1"/>
  <c r="J9" i="42"/>
  <c r="J8" i="42"/>
  <c r="G8" i="42"/>
  <c r="I4" i="42"/>
  <c r="K3" i="42"/>
  <c r="J3" i="42"/>
  <c r="I3" i="42"/>
  <c r="H39" i="41"/>
  <c r="G37" i="41"/>
  <c r="G40" i="41" s="1"/>
  <c r="C11" i="124" s="1"/>
  <c r="F37" i="41"/>
  <c r="F40" i="41" s="1"/>
  <c r="E37" i="41"/>
  <c r="D37" i="41"/>
  <c r="C37" i="41"/>
  <c r="H36" i="41"/>
  <c r="H35" i="41"/>
  <c r="H34" i="41"/>
  <c r="H33" i="41"/>
  <c r="H32" i="41"/>
  <c r="H31" i="41"/>
  <c r="H30" i="41"/>
  <c r="H29" i="41"/>
  <c r="H28" i="41"/>
  <c r="H27" i="41"/>
  <c r="H26" i="41"/>
  <c r="H25" i="41"/>
  <c r="H22" i="41"/>
  <c r="G20" i="41"/>
  <c r="G23" i="41" s="1"/>
  <c r="C11" i="122" s="1"/>
  <c r="F20" i="41"/>
  <c r="F23" i="41" s="1"/>
  <c r="C10" i="122" s="1"/>
  <c r="E20" i="41"/>
  <c r="E23" i="41" s="1"/>
  <c r="C9" i="122" s="1"/>
  <c r="D20" i="41"/>
  <c r="D23" i="41" s="1"/>
  <c r="C20" i="41"/>
  <c r="H19" i="41"/>
  <c r="H18" i="41"/>
  <c r="H17" i="41"/>
  <c r="H16" i="41"/>
  <c r="H15" i="41"/>
  <c r="H14" i="41"/>
  <c r="H13" i="41"/>
  <c r="H12" i="41"/>
  <c r="H11" i="41"/>
  <c r="H10" i="41"/>
  <c r="H9" i="41"/>
  <c r="H8" i="41"/>
  <c r="F5" i="41"/>
  <c r="H4" i="41"/>
  <c r="F4" i="41"/>
  <c r="H2" i="41"/>
  <c r="D38" i="39"/>
  <c r="D64" i="197" s="1"/>
  <c r="B38" i="39"/>
  <c r="B64" i="197" s="1"/>
  <c r="D37" i="39"/>
  <c r="D63" i="197" s="1"/>
  <c r="B37" i="39"/>
  <c r="B63" i="197" s="1"/>
  <c r="F36" i="39"/>
  <c r="F101" i="197" s="1"/>
  <c r="F35" i="39"/>
  <c r="E35" i="39"/>
  <c r="D34" i="39"/>
  <c r="D61" i="197" s="1"/>
  <c r="B34" i="39"/>
  <c r="B61" i="197" s="1"/>
  <c r="D32" i="39"/>
  <c r="D60" i="197" s="1"/>
  <c r="B32" i="39"/>
  <c r="B60" i="197" s="1"/>
  <c r="F30" i="39"/>
  <c r="D29" i="39"/>
  <c r="D28" i="39"/>
  <c r="D58" i="197" s="1"/>
  <c r="B28" i="39"/>
  <c r="B58" i="197" s="1"/>
  <c r="F27" i="39"/>
  <c r="F98" i="197" s="1"/>
  <c r="D26" i="39"/>
  <c r="D57" i="197" s="1"/>
  <c r="B26" i="39"/>
  <c r="B57" i="197" s="1"/>
  <c r="D25" i="39"/>
  <c r="D56" i="197" s="1"/>
  <c r="B25" i="39"/>
  <c r="B56" i="197" s="1"/>
  <c r="D24" i="39"/>
  <c r="C31" i="128" s="1"/>
  <c r="D52" i="197" s="1"/>
  <c r="D23" i="39"/>
  <c r="D55" i="197" s="1"/>
  <c r="B23" i="39"/>
  <c r="B55" i="197" s="1"/>
  <c r="D22" i="39"/>
  <c r="D54" i="197" s="1"/>
  <c r="B22" i="39"/>
  <c r="B54" i="197" s="1"/>
  <c r="F14" i="39"/>
  <c r="F71" i="197" s="1"/>
  <c r="F13" i="39"/>
  <c r="F70" i="197" s="1"/>
  <c r="F12" i="39"/>
  <c r="F34" i="197" s="1"/>
  <c r="F11" i="39"/>
  <c r="F9" i="39"/>
  <c r="F38" i="197" s="1"/>
  <c r="F8" i="39"/>
  <c r="D4" i="39"/>
  <c r="F3" i="39"/>
  <c r="E3" i="39"/>
  <c r="D3" i="39"/>
  <c r="G16" i="189"/>
  <c r="G15" i="189"/>
  <c r="G14" i="189"/>
  <c r="G13" i="189"/>
  <c r="F12" i="189"/>
  <c r="E12" i="189"/>
  <c r="D12" i="189"/>
  <c r="C12" i="189"/>
  <c r="G11" i="189"/>
  <c r="G10" i="189"/>
  <c r="G9" i="189"/>
  <c r="F8" i="189"/>
  <c r="E8" i="189"/>
  <c r="D8" i="189"/>
  <c r="C8" i="189"/>
  <c r="M13" i="164"/>
  <c r="M13" i="132" s="1"/>
  <c r="D50" i="197" s="1"/>
  <c r="L13" i="164"/>
  <c r="L13" i="132" s="1"/>
  <c r="F13" i="164"/>
  <c r="E13" i="164"/>
  <c r="E13" i="132" s="1"/>
  <c r="D13" i="164"/>
  <c r="D13" i="132" s="1"/>
  <c r="N12" i="164"/>
  <c r="N12" i="132" s="1"/>
  <c r="C12" i="164"/>
  <c r="N11" i="164"/>
  <c r="N11" i="132" s="1"/>
  <c r="N10" i="164"/>
  <c r="N10" i="132" s="1"/>
  <c r="N9" i="164"/>
  <c r="N9" i="132" s="1"/>
  <c r="N8" i="164"/>
  <c r="N8" i="132" s="1"/>
  <c r="N7" i="164"/>
  <c r="N7" i="132" s="1"/>
  <c r="I15" i="163"/>
  <c r="I15" i="131" s="1"/>
  <c r="H15" i="163"/>
  <c r="H15" i="131" s="1"/>
  <c r="G15" i="163"/>
  <c r="G15" i="131" s="1"/>
  <c r="F15" i="163"/>
  <c r="F15" i="131" s="1"/>
  <c r="D15" i="163"/>
  <c r="D15" i="131" s="1"/>
  <c r="C15" i="163"/>
  <c r="K14" i="163"/>
  <c r="K14" i="131" s="1"/>
  <c r="J14" i="163"/>
  <c r="J14" i="131" s="1"/>
  <c r="E14" i="163"/>
  <c r="E14" i="131" s="1"/>
  <c r="K13" i="163"/>
  <c r="K13" i="131" s="1"/>
  <c r="J13" i="163"/>
  <c r="J13" i="131" s="1"/>
  <c r="E13" i="163"/>
  <c r="E13" i="131" s="1"/>
  <c r="K12" i="163"/>
  <c r="K12" i="131" s="1"/>
  <c r="J12" i="163"/>
  <c r="J12" i="131" s="1"/>
  <c r="E12" i="163"/>
  <c r="E12" i="131" s="1"/>
  <c r="K11" i="163"/>
  <c r="J11" i="163"/>
  <c r="J11" i="131" s="1"/>
  <c r="E11" i="163"/>
  <c r="E11" i="131" s="1"/>
  <c r="K10" i="163"/>
  <c r="K10" i="131" s="1"/>
  <c r="J10" i="163"/>
  <c r="J10" i="131" s="1"/>
  <c r="E10" i="163"/>
  <c r="E10" i="131" s="1"/>
  <c r="K9" i="163"/>
  <c r="K9" i="131" s="1"/>
  <c r="J9" i="163"/>
  <c r="J9" i="131" s="1"/>
  <c r="E9" i="163"/>
  <c r="E9" i="131" s="1"/>
  <c r="K8" i="163"/>
  <c r="K8" i="131" s="1"/>
  <c r="J8" i="163"/>
  <c r="J8" i="131" s="1"/>
  <c r="E8" i="163"/>
  <c r="E8" i="131" s="1"/>
  <c r="K7" i="163"/>
  <c r="J7" i="163"/>
  <c r="J7" i="131" s="1"/>
  <c r="E7" i="163"/>
  <c r="E7" i="131" s="1"/>
  <c r="K6" i="163"/>
  <c r="K6" i="131" s="1"/>
  <c r="E6" i="163"/>
  <c r="E6" i="131" s="1"/>
  <c r="H18" i="162"/>
  <c r="H18" i="130" s="1"/>
  <c r="H17" i="162"/>
  <c r="H17" i="130" s="1"/>
  <c r="H16" i="162"/>
  <c r="H16" i="130" s="1"/>
  <c r="H15" i="162"/>
  <c r="H15" i="130" s="1"/>
  <c r="G14" i="162"/>
  <c r="G14" i="130" s="1"/>
  <c r="F14" i="162"/>
  <c r="F14" i="130" s="1"/>
  <c r="E14" i="162"/>
  <c r="E14" i="130" s="1"/>
  <c r="D14" i="162"/>
  <c r="D14" i="130" s="1"/>
  <c r="C14" i="162"/>
  <c r="C14" i="130" s="1"/>
  <c r="H13" i="162"/>
  <c r="H13" i="130" s="1"/>
  <c r="H12" i="162"/>
  <c r="H12" i="130" s="1"/>
  <c r="H11" i="162"/>
  <c r="H11" i="130" s="1"/>
  <c r="G10" i="162"/>
  <c r="G10" i="130" s="1"/>
  <c r="F10" i="162"/>
  <c r="F10" i="130" s="1"/>
  <c r="E10" i="162"/>
  <c r="E10" i="130" s="1"/>
  <c r="D10" i="162"/>
  <c r="D10" i="130" s="1"/>
  <c r="C10" i="162"/>
  <c r="C10" i="130" s="1"/>
  <c r="H9" i="162"/>
  <c r="H9" i="130" s="1"/>
  <c r="H8" i="162"/>
  <c r="H8" i="130" s="1"/>
  <c r="H7" i="162"/>
  <c r="H7" i="130" s="1"/>
  <c r="G6" i="162"/>
  <c r="G6" i="130" s="1"/>
  <c r="F6" i="162"/>
  <c r="E6" i="162"/>
  <c r="D6" i="162"/>
  <c r="D6" i="130" s="1"/>
  <c r="C6" i="162"/>
  <c r="C6" i="130" s="1"/>
  <c r="D36" i="161"/>
  <c r="D33" i="129" s="1"/>
  <c r="D35" i="161"/>
  <c r="D32" i="129" s="1"/>
  <c r="C33" i="161"/>
  <c r="C30" i="129" s="1"/>
  <c r="D32" i="161"/>
  <c r="D29" i="129" s="1"/>
  <c r="D31" i="161"/>
  <c r="D28" i="129" s="1"/>
  <c r="C29" i="161"/>
  <c r="D27" i="161"/>
  <c r="D24" i="129" s="1"/>
  <c r="D26" i="161"/>
  <c r="D23" i="129" s="1"/>
  <c r="D25" i="161"/>
  <c r="D22" i="129" s="1"/>
  <c r="D24" i="161"/>
  <c r="D21" i="129" s="1"/>
  <c r="D23" i="161"/>
  <c r="D20" i="129" s="1"/>
  <c r="D22" i="161"/>
  <c r="D19" i="129" s="1"/>
  <c r="D21" i="161"/>
  <c r="D18" i="129" s="1"/>
  <c r="D20" i="161"/>
  <c r="D17" i="129" s="1"/>
  <c r="D19" i="161"/>
  <c r="D16" i="129" s="1"/>
  <c r="C18" i="161"/>
  <c r="C15" i="129" s="1"/>
  <c r="D17" i="128" s="1"/>
  <c r="E92" i="197" s="1"/>
  <c r="D17" i="161"/>
  <c r="D14" i="129" s="1"/>
  <c r="D16" i="161"/>
  <c r="D13" i="129" s="1"/>
  <c r="D15" i="161"/>
  <c r="D12" i="129" s="1"/>
  <c r="D14" i="161"/>
  <c r="D11" i="129" s="1"/>
  <c r="D13" i="161"/>
  <c r="D10" i="129" s="1"/>
  <c r="D12" i="161"/>
  <c r="D9" i="129" s="1"/>
  <c r="D11" i="161"/>
  <c r="D8" i="129" s="1"/>
  <c r="D10" i="161"/>
  <c r="D7" i="129" s="1"/>
  <c r="D9" i="161"/>
  <c r="D6" i="129" s="1"/>
  <c r="C8" i="161"/>
  <c r="C5" i="129" s="1"/>
  <c r="D6" i="128" s="1"/>
  <c r="E31" i="197" s="1"/>
  <c r="F17" i="85"/>
  <c r="D17" i="85"/>
  <c r="E4" i="85"/>
  <c r="F3" i="85"/>
  <c r="E3" i="85"/>
  <c r="E3" i="84"/>
  <c r="G2" i="84"/>
  <c r="E2" i="84"/>
  <c r="A16" i="38"/>
  <c r="F15" i="38"/>
  <c r="A15" i="38"/>
  <c r="F14" i="38"/>
  <c r="A14" i="38"/>
  <c r="F13" i="38"/>
  <c r="F7" i="143" s="1"/>
  <c r="A13" i="38"/>
  <c r="F12" i="38"/>
  <c r="A12" i="38"/>
  <c r="F11" i="38"/>
  <c r="A11" i="38"/>
  <c r="F10" i="38"/>
  <c r="A10" i="38"/>
  <c r="F9" i="38"/>
  <c r="A9" i="38"/>
  <c r="F8" i="38"/>
  <c r="A8" i="38"/>
  <c r="F7" i="38"/>
  <c r="A7" i="38"/>
  <c r="E4" i="38"/>
  <c r="H3" i="38"/>
  <c r="F3" i="38"/>
  <c r="E3" i="38"/>
  <c r="D18" i="36"/>
  <c r="D28" i="36" s="1"/>
  <c r="D17" i="36"/>
  <c r="D16" i="36"/>
  <c r="D14" i="36"/>
  <c r="F66" i="197" s="1"/>
  <c r="D13" i="36"/>
  <c r="D12" i="36"/>
  <c r="D11" i="36"/>
  <c r="D66" i="197" s="1"/>
  <c r="D9" i="36"/>
  <c r="D8" i="36"/>
  <c r="F4" i="36"/>
  <c r="J3" i="36"/>
  <c r="H3" i="36"/>
  <c r="F3" i="36"/>
  <c r="I18" i="35"/>
  <c r="D22" i="128" s="1"/>
  <c r="H18" i="35"/>
  <c r="D18" i="35"/>
  <c r="J17" i="35"/>
  <c r="J16" i="35"/>
  <c r="J15" i="35"/>
  <c r="J14" i="35"/>
  <c r="J13" i="35"/>
  <c r="J12" i="35"/>
  <c r="J11" i="35"/>
  <c r="J10" i="35"/>
  <c r="J9" i="35"/>
  <c r="J8" i="35"/>
  <c r="K4" i="35"/>
  <c r="H4" i="35"/>
  <c r="J3" i="35"/>
  <c r="H3" i="35"/>
  <c r="I15" i="34"/>
  <c r="D15" i="34"/>
  <c r="C15" i="34"/>
  <c r="J14" i="34"/>
  <c r="C13" i="135" s="1"/>
  <c r="J13" i="34"/>
  <c r="C12" i="135" s="1"/>
  <c r="J12" i="34"/>
  <c r="C11" i="135" s="1"/>
  <c r="J11" i="34"/>
  <c r="C10" i="135" s="1"/>
  <c r="J10" i="34"/>
  <c r="C9" i="135" s="1"/>
  <c r="J9" i="34"/>
  <c r="C8" i="135" s="1"/>
  <c r="J8" i="34"/>
  <c r="C7" i="135" s="1"/>
  <c r="J7" i="34"/>
  <c r="C6" i="135" s="1"/>
  <c r="H4" i="34"/>
  <c r="J3" i="34"/>
  <c r="I3" i="34"/>
  <c r="H3" i="34"/>
  <c r="J34" i="33"/>
  <c r="G23" i="33"/>
  <c r="J20" i="33"/>
  <c r="E20" i="33"/>
  <c r="J19" i="33"/>
  <c r="G19" i="33" s="1"/>
  <c r="J18" i="33"/>
  <c r="G18" i="33" s="1"/>
  <c r="J17" i="33"/>
  <c r="G17" i="33" s="1"/>
  <c r="J16" i="33"/>
  <c r="E15" i="33"/>
  <c r="J14" i="33"/>
  <c r="G14" i="33" s="1"/>
  <c r="J13" i="33"/>
  <c r="G13" i="33" s="1"/>
  <c r="J12" i="33"/>
  <c r="G12" i="33" s="1"/>
  <c r="J11" i="33"/>
  <c r="G11" i="33" s="1"/>
  <c r="J10" i="33"/>
  <c r="G10" i="33" s="1"/>
  <c r="J9" i="33"/>
  <c r="G9" i="33" s="1"/>
  <c r="J8" i="33"/>
  <c r="G8" i="33" s="1"/>
  <c r="E7" i="33"/>
  <c r="K4" i="33"/>
  <c r="F4" i="33"/>
  <c r="J3" i="33"/>
  <c r="F3" i="33"/>
  <c r="J36" i="32"/>
  <c r="H36" i="32"/>
  <c r="F36" i="32"/>
  <c r="D16" i="31" s="1"/>
  <c r="D36" i="32"/>
  <c r="B36" i="32"/>
  <c r="D15" i="31" s="1"/>
  <c r="C14" i="133" s="1"/>
  <c r="J21" i="32"/>
  <c r="H21" i="32"/>
  <c r="F21" i="32"/>
  <c r="E17" i="31" s="1"/>
  <c r="D21" i="32"/>
  <c r="B21" i="32"/>
  <c r="G5" i="32"/>
  <c r="I4" i="32"/>
  <c r="G4" i="32"/>
  <c r="F19" i="31"/>
  <c r="F18" i="31"/>
  <c r="E5" i="31"/>
  <c r="G4" i="31"/>
  <c r="F4" i="31"/>
  <c r="E4" i="31"/>
  <c r="O24" i="30"/>
  <c r="K24" i="30"/>
  <c r="E23" i="136" s="1"/>
  <c r="E24" i="30"/>
  <c r="F23" i="136" s="1"/>
  <c r="O23" i="30"/>
  <c r="E23" i="30"/>
  <c r="F22" i="136" s="1"/>
  <c r="O21" i="30"/>
  <c r="O20" i="30"/>
  <c r="K20" i="30"/>
  <c r="E19" i="136" s="1"/>
  <c r="E20" i="30"/>
  <c r="F19" i="136" s="1"/>
  <c r="O19" i="30"/>
  <c r="K19" i="30"/>
  <c r="E18" i="136" s="1"/>
  <c r="E19" i="30"/>
  <c r="F18" i="136" s="1"/>
  <c r="O18" i="30"/>
  <c r="K18" i="30"/>
  <c r="E18" i="30"/>
  <c r="F17" i="136" s="1"/>
  <c r="M17" i="30"/>
  <c r="J17" i="30"/>
  <c r="I17" i="30"/>
  <c r="G17" i="30"/>
  <c r="F17" i="30"/>
  <c r="D17" i="30"/>
  <c r="C17" i="30"/>
  <c r="O16" i="30"/>
  <c r="K16" i="30"/>
  <c r="E16" i="30"/>
  <c r="O15" i="30"/>
  <c r="K15" i="30"/>
  <c r="E15" i="30"/>
  <c r="O14" i="30"/>
  <c r="K14" i="30"/>
  <c r="E14" i="30"/>
  <c r="O13" i="30"/>
  <c r="K13" i="30"/>
  <c r="E13" i="30"/>
  <c r="M12" i="30"/>
  <c r="J12" i="30"/>
  <c r="J7" i="30" s="1"/>
  <c r="I12" i="30"/>
  <c r="G12" i="30"/>
  <c r="G7" i="30" s="1"/>
  <c r="F12" i="30"/>
  <c r="F7" i="30" s="1"/>
  <c r="D12" i="30"/>
  <c r="D7" i="30" s="1"/>
  <c r="C12" i="30"/>
  <c r="O10" i="30"/>
  <c r="K10" i="30"/>
  <c r="E27" i="136" s="1"/>
  <c r="E10" i="30"/>
  <c r="O9" i="30"/>
  <c r="K9" i="30"/>
  <c r="E26" i="136" s="1"/>
  <c r="E9" i="30"/>
  <c r="O8" i="30"/>
  <c r="K8" i="30"/>
  <c r="E25" i="136" s="1"/>
  <c r="E8" i="30"/>
  <c r="F25" i="136" s="1"/>
  <c r="O3" i="30"/>
  <c r="H3" i="30"/>
  <c r="K2" i="30"/>
  <c r="H2" i="30"/>
  <c r="J1004" i="29"/>
  <c r="I1004" i="29"/>
  <c r="F1004" i="29"/>
  <c r="J1003" i="29"/>
  <c r="I1003" i="29"/>
  <c r="F1003" i="29"/>
  <c r="J1002" i="29"/>
  <c r="I1002" i="29"/>
  <c r="F1002" i="29"/>
  <c r="J1001" i="29"/>
  <c r="I1001" i="29"/>
  <c r="F1001" i="29"/>
  <c r="J1000" i="29"/>
  <c r="I1000" i="29"/>
  <c r="F1000" i="29"/>
  <c r="J999" i="29"/>
  <c r="I999" i="29"/>
  <c r="F999" i="29"/>
  <c r="J998" i="29"/>
  <c r="I998" i="29"/>
  <c r="F998" i="29"/>
  <c r="J997" i="29"/>
  <c r="I997" i="29"/>
  <c r="F997" i="29"/>
  <c r="J996" i="29"/>
  <c r="I996" i="29"/>
  <c r="F996" i="29"/>
  <c r="J995" i="29"/>
  <c r="I995" i="29"/>
  <c r="F995" i="29"/>
  <c r="J994" i="29"/>
  <c r="I994" i="29"/>
  <c r="F994" i="29"/>
  <c r="J993" i="29"/>
  <c r="I993" i="29"/>
  <c r="F993" i="29"/>
  <c r="J992" i="29"/>
  <c r="I992" i="29"/>
  <c r="F992" i="29"/>
  <c r="J991" i="29"/>
  <c r="I991" i="29"/>
  <c r="F991" i="29"/>
  <c r="J990" i="29"/>
  <c r="I990" i="29"/>
  <c r="F990" i="29"/>
  <c r="J989" i="29"/>
  <c r="I989" i="29"/>
  <c r="F989" i="29"/>
  <c r="J988" i="29"/>
  <c r="I988" i="29"/>
  <c r="F988" i="29"/>
  <c r="J987" i="29"/>
  <c r="I987" i="29"/>
  <c r="F987" i="29"/>
  <c r="J986" i="29"/>
  <c r="I986" i="29"/>
  <c r="F986" i="29"/>
  <c r="J985" i="29"/>
  <c r="I985" i="29"/>
  <c r="F985" i="29"/>
  <c r="J984" i="29"/>
  <c r="I984" i="29"/>
  <c r="F984" i="29"/>
  <c r="J983" i="29"/>
  <c r="I983" i="29"/>
  <c r="F983" i="29"/>
  <c r="J982" i="29"/>
  <c r="I982" i="29"/>
  <c r="F982" i="29"/>
  <c r="J981" i="29"/>
  <c r="I981" i="29"/>
  <c r="F981" i="29"/>
  <c r="J980" i="29"/>
  <c r="I980" i="29"/>
  <c r="F980" i="29"/>
  <c r="J979" i="29"/>
  <c r="I979" i="29"/>
  <c r="F979" i="29"/>
  <c r="J978" i="29"/>
  <c r="I978" i="29"/>
  <c r="F978" i="29"/>
  <c r="J977" i="29"/>
  <c r="I977" i="29"/>
  <c r="F977" i="29"/>
  <c r="J976" i="29"/>
  <c r="I976" i="29"/>
  <c r="F976" i="29"/>
  <c r="J975" i="29"/>
  <c r="I975" i="29"/>
  <c r="F975" i="29"/>
  <c r="J974" i="29"/>
  <c r="I974" i="29"/>
  <c r="F974" i="29"/>
  <c r="J973" i="29"/>
  <c r="I973" i="29"/>
  <c r="F973" i="29"/>
  <c r="J972" i="29"/>
  <c r="I972" i="29"/>
  <c r="F972" i="29"/>
  <c r="J971" i="29"/>
  <c r="I971" i="29"/>
  <c r="F971" i="29"/>
  <c r="J970" i="29"/>
  <c r="I970" i="29"/>
  <c r="F970" i="29"/>
  <c r="J969" i="29"/>
  <c r="I969" i="29"/>
  <c r="F969" i="29"/>
  <c r="J968" i="29"/>
  <c r="I968" i="29"/>
  <c r="F968" i="29"/>
  <c r="J967" i="29"/>
  <c r="I967" i="29"/>
  <c r="F967" i="29"/>
  <c r="J966" i="29"/>
  <c r="I966" i="29"/>
  <c r="F966" i="29"/>
  <c r="J965" i="29"/>
  <c r="I965" i="29"/>
  <c r="F965" i="29"/>
  <c r="J964" i="29"/>
  <c r="I964" i="29"/>
  <c r="F964" i="29"/>
  <c r="J963" i="29"/>
  <c r="I963" i="29"/>
  <c r="F963" i="29"/>
  <c r="J962" i="29"/>
  <c r="I962" i="29"/>
  <c r="F962" i="29"/>
  <c r="J961" i="29"/>
  <c r="I961" i="29"/>
  <c r="F961" i="29"/>
  <c r="J960" i="29"/>
  <c r="I960" i="29"/>
  <c r="F960" i="29"/>
  <c r="J959" i="29"/>
  <c r="I959" i="29"/>
  <c r="F959" i="29"/>
  <c r="J958" i="29"/>
  <c r="I958" i="29"/>
  <c r="F958" i="29"/>
  <c r="J957" i="29"/>
  <c r="I957" i="29"/>
  <c r="F957" i="29"/>
  <c r="J956" i="29"/>
  <c r="I956" i="29"/>
  <c r="F956" i="29"/>
  <c r="J955" i="29"/>
  <c r="I955" i="29"/>
  <c r="F955" i="29"/>
  <c r="J954" i="29"/>
  <c r="I954" i="29"/>
  <c r="F954" i="29"/>
  <c r="J953" i="29"/>
  <c r="I953" i="29"/>
  <c r="F953" i="29"/>
  <c r="J952" i="29"/>
  <c r="I952" i="29"/>
  <c r="F952" i="29"/>
  <c r="J951" i="29"/>
  <c r="I951" i="29"/>
  <c r="F951" i="29"/>
  <c r="J950" i="29"/>
  <c r="I950" i="29"/>
  <c r="F950" i="29"/>
  <c r="J949" i="29"/>
  <c r="I949" i="29"/>
  <c r="F949" i="29"/>
  <c r="J948" i="29"/>
  <c r="I948" i="29"/>
  <c r="F948" i="29"/>
  <c r="J947" i="29"/>
  <c r="I947" i="29"/>
  <c r="F947" i="29"/>
  <c r="J946" i="29"/>
  <c r="I946" i="29"/>
  <c r="F946" i="29"/>
  <c r="J945" i="29"/>
  <c r="I945" i="29"/>
  <c r="F945" i="29"/>
  <c r="J944" i="29"/>
  <c r="I944" i="29"/>
  <c r="F944" i="29"/>
  <c r="J943" i="29"/>
  <c r="I943" i="29"/>
  <c r="F943" i="29"/>
  <c r="J942" i="29"/>
  <c r="I942" i="29"/>
  <c r="F942" i="29"/>
  <c r="J941" i="29"/>
  <c r="I941" i="29"/>
  <c r="F941" i="29"/>
  <c r="J940" i="29"/>
  <c r="I940" i="29"/>
  <c r="F940" i="29"/>
  <c r="J939" i="29"/>
  <c r="I939" i="29"/>
  <c r="F939" i="29"/>
  <c r="J938" i="29"/>
  <c r="I938" i="29"/>
  <c r="F938" i="29"/>
  <c r="J937" i="29"/>
  <c r="I937" i="29"/>
  <c r="F937" i="29"/>
  <c r="J936" i="29"/>
  <c r="I936" i="29"/>
  <c r="F936" i="29"/>
  <c r="J935" i="29"/>
  <c r="I935" i="29"/>
  <c r="F935" i="29"/>
  <c r="J934" i="29"/>
  <c r="I934" i="29"/>
  <c r="F934" i="29"/>
  <c r="J933" i="29"/>
  <c r="I933" i="29"/>
  <c r="F933" i="29"/>
  <c r="J932" i="29"/>
  <c r="I932" i="29"/>
  <c r="F932" i="29"/>
  <c r="J931" i="29"/>
  <c r="I931" i="29"/>
  <c r="F931" i="29"/>
  <c r="J930" i="29"/>
  <c r="I930" i="29"/>
  <c r="F930" i="29"/>
  <c r="J929" i="29"/>
  <c r="I929" i="29"/>
  <c r="F929" i="29"/>
  <c r="J928" i="29"/>
  <c r="I928" i="29"/>
  <c r="F928" i="29"/>
  <c r="J927" i="29"/>
  <c r="I927" i="29"/>
  <c r="F927" i="29"/>
  <c r="J926" i="29"/>
  <c r="I926" i="29"/>
  <c r="F926" i="29"/>
  <c r="J925" i="29"/>
  <c r="I925" i="29"/>
  <c r="F925" i="29"/>
  <c r="J924" i="29"/>
  <c r="I924" i="29"/>
  <c r="F924" i="29"/>
  <c r="J923" i="29"/>
  <c r="I923" i="29"/>
  <c r="F923" i="29"/>
  <c r="J922" i="29"/>
  <c r="I922" i="29"/>
  <c r="F922" i="29"/>
  <c r="J921" i="29"/>
  <c r="I921" i="29"/>
  <c r="F921" i="29"/>
  <c r="J920" i="29"/>
  <c r="I920" i="29"/>
  <c r="F920" i="29"/>
  <c r="J919" i="29"/>
  <c r="I919" i="29"/>
  <c r="F919" i="29"/>
  <c r="J918" i="29"/>
  <c r="I918" i="29"/>
  <c r="F918" i="29"/>
  <c r="J917" i="29"/>
  <c r="I917" i="29"/>
  <c r="F917" i="29"/>
  <c r="J916" i="29"/>
  <c r="I916" i="29"/>
  <c r="F916" i="29"/>
  <c r="J915" i="29"/>
  <c r="I915" i="29"/>
  <c r="F915" i="29"/>
  <c r="J914" i="29"/>
  <c r="I914" i="29"/>
  <c r="F914" i="29"/>
  <c r="J913" i="29"/>
  <c r="I913" i="29"/>
  <c r="F913" i="29"/>
  <c r="J912" i="29"/>
  <c r="I912" i="29"/>
  <c r="F912" i="29"/>
  <c r="J911" i="29"/>
  <c r="I911" i="29"/>
  <c r="F911" i="29"/>
  <c r="J910" i="29"/>
  <c r="I910" i="29"/>
  <c r="F910" i="29"/>
  <c r="J909" i="29"/>
  <c r="I909" i="29"/>
  <c r="F909" i="29"/>
  <c r="J908" i="29"/>
  <c r="I908" i="29"/>
  <c r="F908" i="29"/>
  <c r="J907" i="29"/>
  <c r="I907" i="29"/>
  <c r="F907" i="29"/>
  <c r="J906" i="29"/>
  <c r="I906" i="29"/>
  <c r="F906" i="29"/>
  <c r="J905" i="29"/>
  <c r="I905" i="29"/>
  <c r="F905" i="29"/>
  <c r="J904" i="29"/>
  <c r="I904" i="29"/>
  <c r="F904" i="29"/>
  <c r="J903" i="29"/>
  <c r="I903" i="29"/>
  <c r="F903" i="29"/>
  <c r="J902" i="29"/>
  <c r="I902" i="29"/>
  <c r="F902" i="29"/>
  <c r="J901" i="29"/>
  <c r="I901" i="29"/>
  <c r="F901" i="29"/>
  <c r="J900" i="29"/>
  <c r="I900" i="29"/>
  <c r="F900" i="29"/>
  <c r="J899" i="29"/>
  <c r="I899" i="29"/>
  <c r="F899" i="29"/>
  <c r="J898" i="29"/>
  <c r="I898" i="29"/>
  <c r="F898" i="29"/>
  <c r="J897" i="29"/>
  <c r="I897" i="29"/>
  <c r="F897" i="29"/>
  <c r="J896" i="29"/>
  <c r="I896" i="29"/>
  <c r="F896" i="29"/>
  <c r="J895" i="29"/>
  <c r="I895" i="29"/>
  <c r="F895" i="29"/>
  <c r="J894" i="29"/>
  <c r="I894" i="29"/>
  <c r="F894" i="29"/>
  <c r="J893" i="29"/>
  <c r="I893" i="29"/>
  <c r="F893" i="29"/>
  <c r="J892" i="29"/>
  <c r="I892" i="29"/>
  <c r="F892" i="29"/>
  <c r="J891" i="29"/>
  <c r="I891" i="29"/>
  <c r="F891" i="29"/>
  <c r="J890" i="29"/>
  <c r="I890" i="29"/>
  <c r="F890" i="29"/>
  <c r="J889" i="29"/>
  <c r="I889" i="29"/>
  <c r="F889" i="29"/>
  <c r="J888" i="29"/>
  <c r="I888" i="29"/>
  <c r="F888" i="29"/>
  <c r="J887" i="29"/>
  <c r="I887" i="29"/>
  <c r="F887" i="29"/>
  <c r="J886" i="29"/>
  <c r="I886" i="29"/>
  <c r="F886" i="29"/>
  <c r="J885" i="29"/>
  <c r="I885" i="29"/>
  <c r="F885" i="29"/>
  <c r="J884" i="29"/>
  <c r="I884" i="29"/>
  <c r="F884" i="29"/>
  <c r="J883" i="29"/>
  <c r="I883" i="29"/>
  <c r="F883" i="29"/>
  <c r="J882" i="29"/>
  <c r="I882" i="29"/>
  <c r="F882" i="29"/>
  <c r="J881" i="29"/>
  <c r="I881" i="29"/>
  <c r="F881" i="29"/>
  <c r="J880" i="29"/>
  <c r="I880" i="29"/>
  <c r="F880" i="29"/>
  <c r="J879" i="29"/>
  <c r="I879" i="29"/>
  <c r="F879" i="29"/>
  <c r="J878" i="29"/>
  <c r="I878" i="29"/>
  <c r="F878" i="29"/>
  <c r="J877" i="29"/>
  <c r="I877" i="29"/>
  <c r="F877" i="29"/>
  <c r="J876" i="29"/>
  <c r="I876" i="29"/>
  <c r="F876" i="29"/>
  <c r="J875" i="29"/>
  <c r="I875" i="29"/>
  <c r="F875" i="29"/>
  <c r="J874" i="29"/>
  <c r="I874" i="29"/>
  <c r="F874" i="29"/>
  <c r="J873" i="29"/>
  <c r="I873" i="29"/>
  <c r="F873" i="29"/>
  <c r="J872" i="29"/>
  <c r="I872" i="29"/>
  <c r="F872" i="29"/>
  <c r="J871" i="29"/>
  <c r="I871" i="29"/>
  <c r="F871" i="29"/>
  <c r="J870" i="29"/>
  <c r="I870" i="29"/>
  <c r="F870" i="29"/>
  <c r="J869" i="29"/>
  <c r="I869" i="29"/>
  <c r="F869" i="29"/>
  <c r="J868" i="29"/>
  <c r="I868" i="29"/>
  <c r="F868" i="29"/>
  <c r="J867" i="29"/>
  <c r="I867" i="29"/>
  <c r="F867" i="29"/>
  <c r="J866" i="29"/>
  <c r="I866" i="29"/>
  <c r="F866" i="29"/>
  <c r="J865" i="29"/>
  <c r="I865" i="29"/>
  <c r="F865" i="29"/>
  <c r="J864" i="29"/>
  <c r="I864" i="29"/>
  <c r="F864" i="29"/>
  <c r="J863" i="29"/>
  <c r="I863" i="29"/>
  <c r="F863" i="29"/>
  <c r="J862" i="29"/>
  <c r="I862" i="29"/>
  <c r="F862" i="29"/>
  <c r="J861" i="29"/>
  <c r="I861" i="29"/>
  <c r="F861" i="29"/>
  <c r="J860" i="29"/>
  <c r="I860" i="29"/>
  <c r="F860" i="29"/>
  <c r="J859" i="29"/>
  <c r="I859" i="29"/>
  <c r="F859" i="29"/>
  <c r="J858" i="29"/>
  <c r="I858" i="29"/>
  <c r="F858" i="29"/>
  <c r="J857" i="29"/>
  <c r="I857" i="29"/>
  <c r="F857" i="29"/>
  <c r="J856" i="29"/>
  <c r="I856" i="29"/>
  <c r="F856" i="29"/>
  <c r="J855" i="29"/>
  <c r="I855" i="29"/>
  <c r="F855" i="29"/>
  <c r="J854" i="29"/>
  <c r="I854" i="29"/>
  <c r="F854" i="29"/>
  <c r="J853" i="29"/>
  <c r="I853" i="29"/>
  <c r="F853" i="29"/>
  <c r="J852" i="29"/>
  <c r="I852" i="29"/>
  <c r="F852" i="29"/>
  <c r="J851" i="29"/>
  <c r="I851" i="29"/>
  <c r="F851" i="29"/>
  <c r="J850" i="29"/>
  <c r="I850" i="29"/>
  <c r="F850" i="29"/>
  <c r="J849" i="29"/>
  <c r="I849" i="29"/>
  <c r="F849" i="29"/>
  <c r="J848" i="29"/>
  <c r="I848" i="29"/>
  <c r="F848" i="29"/>
  <c r="J847" i="29"/>
  <c r="I847" i="29"/>
  <c r="F847" i="29"/>
  <c r="J846" i="29"/>
  <c r="I846" i="29"/>
  <c r="F846" i="29"/>
  <c r="J845" i="29"/>
  <c r="I845" i="29"/>
  <c r="F845" i="29"/>
  <c r="J844" i="29"/>
  <c r="I844" i="29"/>
  <c r="F844" i="29"/>
  <c r="J843" i="29"/>
  <c r="I843" i="29"/>
  <c r="F843" i="29"/>
  <c r="J842" i="29"/>
  <c r="I842" i="29"/>
  <c r="F842" i="29"/>
  <c r="J841" i="29"/>
  <c r="I841" i="29"/>
  <c r="F841" i="29"/>
  <c r="J840" i="29"/>
  <c r="I840" i="29"/>
  <c r="F840" i="29"/>
  <c r="J839" i="29"/>
  <c r="I839" i="29"/>
  <c r="F839" i="29"/>
  <c r="J838" i="29"/>
  <c r="I838" i="29"/>
  <c r="F838" i="29"/>
  <c r="J837" i="29"/>
  <c r="I837" i="29"/>
  <c r="F837" i="29"/>
  <c r="J836" i="29"/>
  <c r="I836" i="29"/>
  <c r="F836" i="29"/>
  <c r="J835" i="29"/>
  <c r="I835" i="29"/>
  <c r="F835" i="29"/>
  <c r="J834" i="29"/>
  <c r="I834" i="29"/>
  <c r="F834" i="29"/>
  <c r="J833" i="29"/>
  <c r="I833" i="29"/>
  <c r="F833" i="29"/>
  <c r="J832" i="29"/>
  <c r="I832" i="29"/>
  <c r="F832" i="29"/>
  <c r="J831" i="29"/>
  <c r="I831" i="29"/>
  <c r="F831" i="29"/>
  <c r="J830" i="29"/>
  <c r="I830" i="29"/>
  <c r="F830" i="29"/>
  <c r="J829" i="29"/>
  <c r="I829" i="29"/>
  <c r="F829" i="29"/>
  <c r="J828" i="29"/>
  <c r="I828" i="29"/>
  <c r="F828" i="29"/>
  <c r="J827" i="29"/>
  <c r="I827" i="29"/>
  <c r="F827" i="29"/>
  <c r="J826" i="29"/>
  <c r="I826" i="29"/>
  <c r="F826" i="29"/>
  <c r="J825" i="29"/>
  <c r="I825" i="29"/>
  <c r="F825" i="29"/>
  <c r="J824" i="29"/>
  <c r="I824" i="29"/>
  <c r="F824" i="29"/>
  <c r="J823" i="29"/>
  <c r="I823" i="29"/>
  <c r="F823" i="29"/>
  <c r="J822" i="29"/>
  <c r="I822" i="29"/>
  <c r="F822" i="29"/>
  <c r="J821" i="29"/>
  <c r="I821" i="29"/>
  <c r="F821" i="29"/>
  <c r="J820" i="29"/>
  <c r="I820" i="29"/>
  <c r="F820" i="29"/>
  <c r="J819" i="29"/>
  <c r="I819" i="29"/>
  <c r="F819" i="29"/>
  <c r="J818" i="29"/>
  <c r="I818" i="29"/>
  <c r="F818" i="29"/>
  <c r="J817" i="29"/>
  <c r="I817" i="29"/>
  <c r="F817" i="29"/>
  <c r="J816" i="29"/>
  <c r="I816" i="29"/>
  <c r="F816" i="29"/>
  <c r="J815" i="29"/>
  <c r="I815" i="29"/>
  <c r="F815" i="29"/>
  <c r="J814" i="29"/>
  <c r="I814" i="29"/>
  <c r="F814" i="29"/>
  <c r="J813" i="29"/>
  <c r="I813" i="29"/>
  <c r="F813" i="29"/>
  <c r="J812" i="29"/>
  <c r="I812" i="29"/>
  <c r="F812" i="29"/>
  <c r="J811" i="29"/>
  <c r="I811" i="29"/>
  <c r="F811" i="29"/>
  <c r="J810" i="29"/>
  <c r="I810" i="29"/>
  <c r="F810" i="29"/>
  <c r="J809" i="29"/>
  <c r="I809" i="29"/>
  <c r="F809" i="29"/>
  <c r="J808" i="29"/>
  <c r="I808" i="29"/>
  <c r="F808" i="29"/>
  <c r="J807" i="29"/>
  <c r="I807" i="29"/>
  <c r="F807" i="29"/>
  <c r="J806" i="29"/>
  <c r="I806" i="29"/>
  <c r="F806" i="29"/>
  <c r="J805" i="29"/>
  <c r="I805" i="29"/>
  <c r="F805" i="29"/>
  <c r="J804" i="29"/>
  <c r="I804" i="29"/>
  <c r="F804" i="29"/>
  <c r="J803" i="29"/>
  <c r="I803" i="29"/>
  <c r="F803" i="29"/>
  <c r="J802" i="29"/>
  <c r="I802" i="29"/>
  <c r="F802" i="29"/>
  <c r="J801" i="29"/>
  <c r="I801" i="29"/>
  <c r="F801" i="29"/>
  <c r="J800" i="29"/>
  <c r="I800" i="29"/>
  <c r="F800" i="29"/>
  <c r="J799" i="29"/>
  <c r="I799" i="29"/>
  <c r="F799" i="29"/>
  <c r="J798" i="29"/>
  <c r="I798" i="29"/>
  <c r="F798" i="29"/>
  <c r="J797" i="29"/>
  <c r="I797" i="29"/>
  <c r="F797" i="29"/>
  <c r="J796" i="29"/>
  <c r="I796" i="29"/>
  <c r="F796" i="29"/>
  <c r="J795" i="29"/>
  <c r="I795" i="29"/>
  <c r="F795" i="29"/>
  <c r="J794" i="29"/>
  <c r="I794" i="29"/>
  <c r="F794" i="29"/>
  <c r="J793" i="29"/>
  <c r="I793" i="29"/>
  <c r="F793" i="29"/>
  <c r="J792" i="29"/>
  <c r="I792" i="29"/>
  <c r="F792" i="29"/>
  <c r="J791" i="29"/>
  <c r="I791" i="29"/>
  <c r="F791" i="29"/>
  <c r="J790" i="29"/>
  <c r="I790" i="29"/>
  <c r="F790" i="29"/>
  <c r="J789" i="29"/>
  <c r="I789" i="29"/>
  <c r="F789" i="29"/>
  <c r="J788" i="29"/>
  <c r="I788" i="29"/>
  <c r="F788" i="29"/>
  <c r="J787" i="29"/>
  <c r="I787" i="29"/>
  <c r="F787" i="29"/>
  <c r="J786" i="29"/>
  <c r="I786" i="29"/>
  <c r="F786" i="29"/>
  <c r="J785" i="29"/>
  <c r="I785" i="29"/>
  <c r="F785" i="29"/>
  <c r="J784" i="29"/>
  <c r="I784" i="29"/>
  <c r="F784" i="29"/>
  <c r="J783" i="29"/>
  <c r="I783" i="29"/>
  <c r="F783" i="29"/>
  <c r="J782" i="29"/>
  <c r="I782" i="29"/>
  <c r="F782" i="29"/>
  <c r="J781" i="29"/>
  <c r="I781" i="29"/>
  <c r="F781" i="29"/>
  <c r="J780" i="29"/>
  <c r="I780" i="29"/>
  <c r="F780" i="29"/>
  <c r="J779" i="29"/>
  <c r="I779" i="29"/>
  <c r="F779" i="29"/>
  <c r="J778" i="29"/>
  <c r="I778" i="29"/>
  <c r="F778" i="29"/>
  <c r="J777" i="29"/>
  <c r="I777" i="29"/>
  <c r="F777" i="29"/>
  <c r="J776" i="29"/>
  <c r="I776" i="29"/>
  <c r="F776" i="29"/>
  <c r="J775" i="29"/>
  <c r="I775" i="29"/>
  <c r="F775" i="29"/>
  <c r="J774" i="29"/>
  <c r="I774" i="29"/>
  <c r="F774" i="29"/>
  <c r="J773" i="29"/>
  <c r="I773" i="29"/>
  <c r="F773" i="29"/>
  <c r="J772" i="29"/>
  <c r="I772" i="29"/>
  <c r="F772" i="29"/>
  <c r="J771" i="29"/>
  <c r="I771" i="29"/>
  <c r="F771" i="29"/>
  <c r="J770" i="29"/>
  <c r="I770" i="29"/>
  <c r="F770" i="29"/>
  <c r="J769" i="29"/>
  <c r="I769" i="29"/>
  <c r="F769" i="29"/>
  <c r="J768" i="29"/>
  <c r="I768" i="29"/>
  <c r="F768" i="29"/>
  <c r="J767" i="29"/>
  <c r="I767" i="29"/>
  <c r="F767" i="29"/>
  <c r="J766" i="29"/>
  <c r="I766" i="29"/>
  <c r="F766" i="29"/>
  <c r="J765" i="29"/>
  <c r="I765" i="29"/>
  <c r="F765" i="29"/>
  <c r="J764" i="29"/>
  <c r="I764" i="29"/>
  <c r="F764" i="29"/>
  <c r="J763" i="29"/>
  <c r="I763" i="29"/>
  <c r="F763" i="29"/>
  <c r="J762" i="29"/>
  <c r="I762" i="29"/>
  <c r="F762" i="29"/>
  <c r="J761" i="29"/>
  <c r="I761" i="29"/>
  <c r="F761" i="29"/>
  <c r="J760" i="29"/>
  <c r="I760" i="29"/>
  <c r="F760" i="29"/>
  <c r="J759" i="29"/>
  <c r="I759" i="29"/>
  <c r="F759" i="29"/>
  <c r="J758" i="29"/>
  <c r="I758" i="29"/>
  <c r="F758" i="29"/>
  <c r="J757" i="29"/>
  <c r="I757" i="29"/>
  <c r="F757" i="29"/>
  <c r="J756" i="29"/>
  <c r="I756" i="29"/>
  <c r="F756" i="29"/>
  <c r="J755" i="29"/>
  <c r="I755" i="29"/>
  <c r="F755" i="29"/>
  <c r="J754" i="29"/>
  <c r="I754" i="29"/>
  <c r="F754" i="29"/>
  <c r="J753" i="29"/>
  <c r="I753" i="29"/>
  <c r="F753" i="29"/>
  <c r="J752" i="29"/>
  <c r="I752" i="29"/>
  <c r="F752" i="29"/>
  <c r="J751" i="29"/>
  <c r="I751" i="29"/>
  <c r="F751" i="29"/>
  <c r="J750" i="29"/>
  <c r="I750" i="29"/>
  <c r="F750" i="29"/>
  <c r="J749" i="29"/>
  <c r="I749" i="29"/>
  <c r="F749" i="29"/>
  <c r="J748" i="29"/>
  <c r="I748" i="29"/>
  <c r="F748" i="29"/>
  <c r="J747" i="29"/>
  <c r="I747" i="29"/>
  <c r="F747" i="29"/>
  <c r="J746" i="29"/>
  <c r="I746" i="29"/>
  <c r="F746" i="29"/>
  <c r="J745" i="29"/>
  <c r="I745" i="29"/>
  <c r="F745" i="29"/>
  <c r="J744" i="29"/>
  <c r="I744" i="29"/>
  <c r="F744" i="29"/>
  <c r="J743" i="29"/>
  <c r="I743" i="29"/>
  <c r="F743" i="29"/>
  <c r="J742" i="29"/>
  <c r="I742" i="29"/>
  <c r="F742" i="29"/>
  <c r="J741" i="29"/>
  <c r="I741" i="29"/>
  <c r="F741" i="29"/>
  <c r="J740" i="29"/>
  <c r="I740" i="29"/>
  <c r="F740" i="29"/>
  <c r="J739" i="29"/>
  <c r="I739" i="29"/>
  <c r="F739" i="29"/>
  <c r="J738" i="29"/>
  <c r="I738" i="29"/>
  <c r="F738" i="29"/>
  <c r="J737" i="29"/>
  <c r="I737" i="29"/>
  <c r="F737" i="29"/>
  <c r="J736" i="29"/>
  <c r="I736" i="29"/>
  <c r="F736" i="29"/>
  <c r="J735" i="29"/>
  <c r="I735" i="29"/>
  <c r="F735" i="29"/>
  <c r="J734" i="29"/>
  <c r="I734" i="29"/>
  <c r="F734" i="29"/>
  <c r="J733" i="29"/>
  <c r="I733" i="29"/>
  <c r="F733" i="29"/>
  <c r="J732" i="29"/>
  <c r="I732" i="29"/>
  <c r="F732" i="29"/>
  <c r="J731" i="29"/>
  <c r="I731" i="29"/>
  <c r="F731" i="29"/>
  <c r="J730" i="29"/>
  <c r="I730" i="29"/>
  <c r="F730" i="29"/>
  <c r="J729" i="29"/>
  <c r="I729" i="29"/>
  <c r="F729" i="29"/>
  <c r="J728" i="29"/>
  <c r="I728" i="29"/>
  <c r="F728" i="29"/>
  <c r="J727" i="29"/>
  <c r="I727" i="29"/>
  <c r="F727" i="29"/>
  <c r="J726" i="29"/>
  <c r="I726" i="29"/>
  <c r="F726" i="29"/>
  <c r="J725" i="29"/>
  <c r="I725" i="29"/>
  <c r="F725" i="29"/>
  <c r="J724" i="29"/>
  <c r="I724" i="29"/>
  <c r="F724" i="29"/>
  <c r="J723" i="29"/>
  <c r="I723" i="29"/>
  <c r="F723" i="29"/>
  <c r="J722" i="29"/>
  <c r="I722" i="29"/>
  <c r="F722" i="29"/>
  <c r="J721" i="29"/>
  <c r="I721" i="29"/>
  <c r="F721" i="29"/>
  <c r="J720" i="29"/>
  <c r="I720" i="29"/>
  <c r="F720" i="29"/>
  <c r="J719" i="29"/>
  <c r="I719" i="29"/>
  <c r="F719" i="29"/>
  <c r="J718" i="29"/>
  <c r="I718" i="29"/>
  <c r="F718" i="29"/>
  <c r="J717" i="29"/>
  <c r="I717" i="29"/>
  <c r="F717" i="29"/>
  <c r="J716" i="29"/>
  <c r="I716" i="29"/>
  <c r="F716" i="29"/>
  <c r="J715" i="29"/>
  <c r="I715" i="29"/>
  <c r="F715" i="29"/>
  <c r="J714" i="29"/>
  <c r="I714" i="29"/>
  <c r="F714" i="29"/>
  <c r="J713" i="29"/>
  <c r="I713" i="29"/>
  <c r="F713" i="29"/>
  <c r="J712" i="29"/>
  <c r="I712" i="29"/>
  <c r="F712" i="29"/>
  <c r="J711" i="29"/>
  <c r="I711" i="29"/>
  <c r="F711" i="29"/>
  <c r="J710" i="29"/>
  <c r="I710" i="29"/>
  <c r="F710" i="29"/>
  <c r="J709" i="29"/>
  <c r="I709" i="29"/>
  <c r="F709" i="29"/>
  <c r="J708" i="29"/>
  <c r="I708" i="29"/>
  <c r="F708" i="29"/>
  <c r="J707" i="29"/>
  <c r="I707" i="29"/>
  <c r="F707" i="29"/>
  <c r="J706" i="29"/>
  <c r="I706" i="29"/>
  <c r="F706" i="29"/>
  <c r="J705" i="29"/>
  <c r="I705" i="29"/>
  <c r="F705" i="29"/>
  <c r="J704" i="29"/>
  <c r="I704" i="29"/>
  <c r="F704" i="29"/>
  <c r="J703" i="29"/>
  <c r="I703" i="29"/>
  <c r="F703" i="29"/>
  <c r="J702" i="29"/>
  <c r="I702" i="29"/>
  <c r="F702" i="29"/>
  <c r="J701" i="29"/>
  <c r="I701" i="29"/>
  <c r="F701" i="29"/>
  <c r="J700" i="29"/>
  <c r="I700" i="29"/>
  <c r="F700" i="29"/>
  <c r="J699" i="29"/>
  <c r="I699" i="29"/>
  <c r="F699" i="29"/>
  <c r="J698" i="29"/>
  <c r="I698" i="29"/>
  <c r="F698" i="29"/>
  <c r="J697" i="29"/>
  <c r="I697" i="29"/>
  <c r="F697" i="29"/>
  <c r="J696" i="29"/>
  <c r="I696" i="29"/>
  <c r="F696" i="29"/>
  <c r="J695" i="29"/>
  <c r="I695" i="29"/>
  <c r="F695" i="29"/>
  <c r="J694" i="29"/>
  <c r="I694" i="29"/>
  <c r="F694" i="29"/>
  <c r="J693" i="29"/>
  <c r="I693" i="29"/>
  <c r="F693" i="29"/>
  <c r="J692" i="29"/>
  <c r="I692" i="29"/>
  <c r="F692" i="29"/>
  <c r="J691" i="29"/>
  <c r="I691" i="29"/>
  <c r="F691" i="29"/>
  <c r="J690" i="29"/>
  <c r="I690" i="29"/>
  <c r="F690" i="29"/>
  <c r="J689" i="29"/>
  <c r="I689" i="29"/>
  <c r="F689" i="29"/>
  <c r="J688" i="29"/>
  <c r="I688" i="29"/>
  <c r="F688" i="29"/>
  <c r="J687" i="29"/>
  <c r="I687" i="29"/>
  <c r="F687" i="29"/>
  <c r="J686" i="29"/>
  <c r="I686" i="29"/>
  <c r="F686" i="29"/>
  <c r="J685" i="29"/>
  <c r="I685" i="29"/>
  <c r="F685" i="29"/>
  <c r="J684" i="29"/>
  <c r="I684" i="29"/>
  <c r="F684" i="29"/>
  <c r="J683" i="29"/>
  <c r="I683" i="29"/>
  <c r="F683" i="29"/>
  <c r="J682" i="29"/>
  <c r="I682" i="29"/>
  <c r="F682" i="29"/>
  <c r="J681" i="29"/>
  <c r="I681" i="29"/>
  <c r="F681" i="29"/>
  <c r="J680" i="29"/>
  <c r="I680" i="29"/>
  <c r="F680" i="29"/>
  <c r="J679" i="29"/>
  <c r="I679" i="29"/>
  <c r="F679" i="29"/>
  <c r="J678" i="29"/>
  <c r="I678" i="29"/>
  <c r="F678" i="29"/>
  <c r="J677" i="29"/>
  <c r="I677" i="29"/>
  <c r="F677" i="29"/>
  <c r="J676" i="29"/>
  <c r="I676" i="29"/>
  <c r="F676" i="29"/>
  <c r="J675" i="29"/>
  <c r="I675" i="29"/>
  <c r="F675" i="29"/>
  <c r="J674" i="29"/>
  <c r="I674" i="29"/>
  <c r="F674" i="29"/>
  <c r="J673" i="29"/>
  <c r="I673" i="29"/>
  <c r="F673" i="29"/>
  <c r="J672" i="29"/>
  <c r="I672" i="29"/>
  <c r="F672" i="29"/>
  <c r="J671" i="29"/>
  <c r="I671" i="29"/>
  <c r="F671" i="29"/>
  <c r="J670" i="29"/>
  <c r="I670" i="29"/>
  <c r="F670" i="29"/>
  <c r="J669" i="29"/>
  <c r="I669" i="29"/>
  <c r="F669" i="29"/>
  <c r="J668" i="29"/>
  <c r="I668" i="29"/>
  <c r="F668" i="29"/>
  <c r="J667" i="29"/>
  <c r="I667" i="29"/>
  <c r="F667" i="29"/>
  <c r="J666" i="29"/>
  <c r="I666" i="29"/>
  <c r="F666" i="29"/>
  <c r="J665" i="29"/>
  <c r="I665" i="29"/>
  <c r="F665" i="29"/>
  <c r="J664" i="29"/>
  <c r="I664" i="29"/>
  <c r="F664" i="29"/>
  <c r="J663" i="29"/>
  <c r="I663" i="29"/>
  <c r="F663" i="29"/>
  <c r="J662" i="29"/>
  <c r="I662" i="29"/>
  <c r="F662" i="29"/>
  <c r="J661" i="29"/>
  <c r="I661" i="29"/>
  <c r="F661" i="29"/>
  <c r="J660" i="29"/>
  <c r="I660" i="29"/>
  <c r="F660" i="29"/>
  <c r="J659" i="29"/>
  <c r="I659" i="29"/>
  <c r="F659" i="29"/>
  <c r="J658" i="29"/>
  <c r="I658" i="29"/>
  <c r="F658" i="29"/>
  <c r="J657" i="29"/>
  <c r="I657" i="29"/>
  <c r="F657" i="29"/>
  <c r="J656" i="29"/>
  <c r="I656" i="29"/>
  <c r="F656" i="29"/>
  <c r="J655" i="29"/>
  <c r="I655" i="29"/>
  <c r="F655" i="29"/>
  <c r="J654" i="29"/>
  <c r="I654" i="29"/>
  <c r="F654" i="29"/>
  <c r="J653" i="29"/>
  <c r="I653" i="29"/>
  <c r="F653" i="29"/>
  <c r="J652" i="29"/>
  <c r="I652" i="29"/>
  <c r="F652" i="29"/>
  <c r="J651" i="29"/>
  <c r="I651" i="29"/>
  <c r="F651" i="29"/>
  <c r="J650" i="29"/>
  <c r="I650" i="29"/>
  <c r="F650" i="29"/>
  <c r="J649" i="29"/>
  <c r="I649" i="29"/>
  <c r="F649" i="29"/>
  <c r="J648" i="29"/>
  <c r="I648" i="29"/>
  <c r="F648" i="29"/>
  <c r="J647" i="29"/>
  <c r="I647" i="29"/>
  <c r="F647" i="29"/>
  <c r="J646" i="29"/>
  <c r="I646" i="29"/>
  <c r="F646" i="29"/>
  <c r="J645" i="29"/>
  <c r="I645" i="29"/>
  <c r="F645" i="29"/>
  <c r="J644" i="29"/>
  <c r="I644" i="29"/>
  <c r="F644" i="29"/>
  <c r="J643" i="29"/>
  <c r="I643" i="29"/>
  <c r="F643" i="29"/>
  <c r="J642" i="29"/>
  <c r="I642" i="29"/>
  <c r="F642" i="29"/>
  <c r="J641" i="29"/>
  <c r="I641" i="29"/>
  <c r="F641" i="29"/>
  <c r="J640" i="29"/>
  <c r="I640" i="29"/>
  <c r="F640" i="29"/>
  <c r="J639" i="29"/>
  <c r="I639" i="29"/>
  <c r="F639" i="29"/>
  <c r="J638" i="29"/>
  <c r="I638" i="29"/>
  <c r="F638" i="29"/>
  <c r="J637" i="29"/>
  <c r="I637" i="29"/>
  <c r="F637" i="29"/>
  <c r="J636" i="29"/>
  <c r="I636" i="29"/>
  <c r="F636" i="29"/>
  <c r="J635" i="29"/>
  <c r="I635" i="29"/>
  <c r="F635" i="29"/>
  <c r="J634" i="29"/>
  <c r="I634" i="29"/>
  <c r="F634" i="29"/>
  <c r="J633" i="29"/>
  <c r="I633" i="29"/>
  <c r="F633" i="29"/>
  <c r="J632" i="29"/>
  <c r="I632" i="29"/>
  <c r="F632" i="29"/>
  <c r="J631" i="29"/>
  <c r="I631" i="29"/>
  <c r="F631" i="29"/>
  <c r="J630" i="29"/>
  <c r="I630" i="29"/>
  <c r="F630" i="29"/>
  <c r="J629" i="29"/>
  <c r="I629" i="29"/>
  <c r="F629" i="29"/>
  <c r="J628" i="29"/>
  <c r="I628" i="29"/>
  <c r="F628" i="29"/>
  <c r="J627" i="29"/>
  <c r="I627" i="29"/>
  <c r="F627" i="29"/>
  <c r="J626" i="29"/>
  <c r="I626" i="29"/>
  <c r="F626" i="29"/>
  <c r="J625" i="29"/>
  <c r="I625" i="29"/>
  <c r="F625" i="29"/>
  <c r="J624" i="29"/>
  <c r="I624" i="29"/>
  <c r="F624" i="29"/>
  <c r="J623" i="29"/>
  <c r="I623" i="29"/>
  <c r="F623" i="29"/>
  <c r="J622" i="29"/>
  <c r="I622" i="29"/>
  <c r="F622" i="29"/>
  <c r="J621" i="29"/>
  <c r="I621" i="29"/>
  <c r="F621" i="29"/>
  <c r="J620" i="29"/>
  <c r="I620" i="29"/>
  <c r="F620" i="29"/>
  <c r="J619" i="29"/>
  <c r="I619" i="29"/>
  <c r="F619" i="29"/>
  <c r="J618" i="29"/>
  <c r="I618" i="29"/>
  <c r="F618" i="29"/>
  <c r="J617" i="29"/>
  <c r="I617" i="29"/>
  <c r="F617" i="29"/>
  <c r="J616" i="29"/>
  <c r="I616" i="29"/>
  <c r="F616" i="29"/>
  <c r="J615" i="29"/>
  <c r="I615" i="29"/>
  <c r="F615" i="29"/>
  <c r="J614" i="29"/>
  <c r="I614" i="29"/>
  <c r="F614" i="29"/>
  <c r="J613" i="29"/>
  <c r="I613" i="29"/>
  <c r="F613" i="29"/>
  <c r="J612" i="29"/>
  <c r="I612" i="29"/>
  <c r="F612" i="29"/>
  <c r="J611" i="29"/>
  <c r="I611" i="29"/>
  <c r="F611" i="29"/>
  <c r="J610" i="29"/>
  <c r="I610" i="29"/>
  <c r="F610" i="29"/>
  <c r="J609" i="29"/>
  <c r="I609" i="29"/>
  <c r="F609" i="29"/>
  <c r="J608" i="29"/>
  <c r="I608" i="29"/>
  <c r="F608" i="29"/>
  <c r="J607" i="29"/>
  <c r="I607" i="29"/>
  <c r="F607" i="29"/>
  <c r="J606" i="29"/>
  <c r="I606" i="29"/>
  <c r="F606" i="29"/>
  <c r="J605" i="29"/>
  <c r="I605" i="29"/>
  <c r="F605" i="29"/>
  <c r="J604" i="29"/>
  <c r="I604" i="29"/>
  <c r="F604" i="29"/>
  <c r="J603" i="29"/>
  <c r="I603" i="29"/>
  <c r="F603" i="29"/>
  <c r="J602" i="29"/>
  <c r="I602" i="29"/>
  <c r="F602" i="29"/>
  <c r="J601" i="29"/>
  <c r="I601" i="29"/>
  <c r="F601" i="29"/>
  <c r="J600" i="29"/>
  <c r="I600" i="29"/>
  <c r="F600" i="29"/>
  <c r="J599" i="29"/>
  <c r="I599" i="29"/>
  <c r="F599" i="29"/>
  <c r="J598" i="29"/>
  <c r="I598" i="29"/>
  <c r="F598" i="29"/>
  <c r="J597" i="29"/>
  <c r="I597" i="29"/>
  <c r="F597" i="29"/>
  <c r="J596" i="29"/>
  <c r="I596" i="29"/>
  <c r="F596" i="29"/>
  <c r="J595" i="29"/>
  <c r="I595" i="29"/>
  <c r="F595" i="29"/>
  <c r="J594" i="29"/>
  <c r="I594" i="29"/>
  <c r="F594" i="29"/>
  <c r="J593" i="29"/>
  <c r="I593" i="29"/>
  <c r="F593" i="29"/>
  <c r="J592" i="29"/>
  <c r="I592" i="29"/>
  <c r="F592" i="29"/>
  <c r="J591" i="29"/>
  <c r="I591" i="29"/>
  <c r="F591" i="29"/>
  <c r="J590" i="29"/>
  <c r="I590" i="29"/>
  <c r="F590" i="29"/>
  <c r="J589" i="29"/>
  <c r="I589" i="29"/>
  <c r="F589" i="29"/>
  <c r="J588" i="29"/>
  <c r="I588" i="29"/>
  <c r="F588" i="29"/>
  <c r="J587" i="29"/>
  <c r="I587" i="29"/>
  <c r="F587" i="29"/>
  <c r="J586" i="29"/>
  <c r="I586" i="29"/>
  <c r="F586" i="29"/>
  <c r="J585" i="29"/>
  <c r="I585" i="29"/>
  <c r="F585" i="29"/>
  <c r="J584" i="29"/>
  <c r="I584" i="29"/>
  <c r="F584" i="29"/>
  <c r="J583" i="29"/>
  <c r="I583" i="29"/>
  <c r="F583" i="29"/>
  <c r="J582" i="29"/>
  <c r="I582" i="29"/>
  <c r="F582" i="29"/>
  <c r="J581" i="29"/>
  <c r="I581" i="29"/>
  <c r="F581" i="29"/>
  <c r="J580" i="29"/>
  <c r="I580" i="29"/>
  <c r="F580" i="29"/>
  <c r="J579" i="29"/>
  <c r="I579" i="29"/>
  <c r="F579" i="29"/>
  <c r="J578" i="29"/>
  <c r="I578" i="29"/>
  <c r="F578" i="29"/>
  <c r="J577" i="29"/>
  <c r="I577" i="29"/>
  <c r="F577" i="29"/>
  <c r="J576" i="29"/>
  <c r="I576" i="29"/>
  <c r="F576" i="29"/>
  <c r="J575" i="29"/>
  <c r="I575" i="29"/>
  <c r="F575" i="29"/>
  <c r="J574" i="29"/>
  <c r="I574" i="29"/>
  <c r="F574" i="29"/>
  <c r="J573" i="29"/>
  <c r="I573" i="29"/>
  <c r="F573" i="29"/>
  <c r="J572" i="29"/>
  <c r="I572" i="29"/>
  <c r="F572" i="29"/>
  <c r="J571" i="29"/>
  <c r="I571" i="29"/>
  <c r="F571" i="29"/>
  <c r="J570" i="29"/>
  <c r="I570" i="29"/>
  <c r="F570" i="29"/>
  <c r="J569" i="29"/>
  <c r="I569" i="29"/>
  <c r="F569" i="29"/>
  <c r="J568" i="29"/>
  <c r="I568" i="29"/>
  <c r="F568" i="29"/>
  <c r="J567" i="29"/>
  <c r="I567" i="29"/>
  <c r="F567" i="29"/>
  <c r="J566" i="29"/>
  <c r="I566" i="29"/>
  <c r="F566" i="29"/>
  <c r="J565" i="29"/>
  <c r="I565" i="29"/>
  <c r="F565" i="29"/>
  <c r="J564" i="29"/>
  <c r="I564" i="29"/>
  <c r="F564" i="29"/>
  <c r="J563" i="29"/>
  <c r="I563" i="29"/>
  <c r="F563" i="29"/>
  <c r="J562" i="29"/>
  <c r="I562" i="29"/>
  <c r="F562" i="29"/>
  <c r="J561" i="29"/>
  <c r="I561" i="29"/>
  <c r="F561" i="29"/>
  <c r="J560" i="29"/>
  <c r="I560" i="29"/>
  <c r="F560" i="29"/>
  <c r="J559" i="29"/>
  <c r="I559" i="29"/>
  <c r="F559" i="29"/>
  <c r="J558" i="29"/>
  <c r="I558" i="29"/>
  <c r="F558" i="29"/>
  <c r="J557" i="29"/>
  <c r="I557" i="29"/>
  <c r="F557" i="29"/>
  <c r="J556" i="29"/>
  <c r="I556" i="29"/>
  <c r="F556" i="29"/>
  <c r="J555" i="29"/>
  <c r="I555" i="29"/>
  <c r="F555" i="29"/>
  <c r="J554" i="29"/>
  <c r="I554" i="29"/>
  <c r="F554" i="29"/>
  <c r="J553" i="29"/>
  <c r="I553" i="29"/>
  <c r="F553" i="29"/>
  <c r="J552" i="29"/>
  <c r="I552" i="29"/>
  <c r="F552" i="29"/>
  <c r="J551" i="29"/>
  <c r="I551" i="29"/>
  <c r="F551" i="29"/>
  <c r="J550" i="29"/>
  <c r="I550" i="29"/>
  <c r="F550" i="29"/>
  <c r="J549" i="29"/>
  <c r="I549" i="29"/>
  <c r="F549" i="29"/>
  <c r="J548" i="29"/>
  <c r="I548" i="29"/>
  <c r="F548" i="29"/>
  <c r="J547" i="29"/>
  <c r="I547" i="29"/>
  <c r="F547" i="29"/>
  <c r="J546" i="29"/>
  <c r="I546" i="29"/>
  <c r="F546" i="29"/>
  <c r="J545" i="29"/>
  <c r="I545" i="29"/>
  <c r="F545" i="29"/>
  <c r="J544" i="29"/>
  <c r="I544" i="29"/>
  <c r="F544" i="29"/>
  <c r="J543" i="29"/>
  <c r="I543" i="29"/>
  <c r="F543" i="29"/>
  <c r="J542" i="29"/>
  <c r="I542" i="29"/>
  <c r="F542" i="29"/>
  <c r="J541" i="29"/>
  <c r="I541" i="29"/>
  <c r="F541" i="29"/>
  <c r="J540" i="29"/>
  <c r="I540" i="29"/>
  <c r="F540" i="29"/>
  <c r="J539" i="29"/>
  <c r="I539" i="29"/>
  <c r="F539" i="29"/>
  <c r="J538" i="29"/>
  <c r="I538" i="29"/>
  <c r="F538" i="29"/>
  <c r="J537" i="29"/>
  <c r="I537" i="29"/>
  <c r="F537" i="29"/>
  <c r="J536" i="29"/>
  <c r="I536" i="29"/>
  <c r="F536" i="29"/>
  <c r="J535" i="29"/>
  <c r="I535" i="29"/>
  <c r="F535" i="29"/>
  <c r="J534" i="29"/>
  <c r="I534" i="29"/>
  <c r="F534" i="29"/>
  <c r="J533" i="29"/>
  <c r="I533" i="29"/>
  <c r="F533" i="29"/>
  <c r="J532" i="29"/>
  <c r="I532" i="29"/>
  <c r="F532" i="29"/>
  <c r="J531" i="29"/>
  <c r="I531" i="29"/>
  <c r="F531" i="29"/>
  <c r="J530" i="29"/>
  <c r="I530" i="29"/>
  <c r="F530" i="29"/>
  <c r="J529" i="29"/>
  <c r="I529" i="29"/>
  <c r="F529" i="29"/>
  <c r="J528" i="29"/>
  <c r="I528" i="29"/>
  <c r="F528" i="29"/>
  <c r="J527" i="29"/>
  <c r="I527" i="29"/>
  <c r="F527" i="29"/>
  <c r="J526" i="29"/>
  <c r="I526" i="29"/>
  <c r="F526" i="29"/>
  <c r="J525" i="29"/>
  <c r="I525" i="29"/>
  <c r="F525" i="29"/>
  <c r="J524" i="29"/>
  <c r="I524" i="29"/>
  <c r="F524" i="29"/>
  <c r="J523" i="29"/>
  <c r="I523" i="29"/>
  <c r="F523" i="29"/>
  <c r="J522" i="29"/>
  <c r="I522" i="29"/>
  <c r="F522" i="29"/>
  <c r="J521" i="29"/>
  <c r="I521" i="29"/>
  <c r="F521" i="29"/>
  <c r="J520" i="29"/>
  <c r="I520" i="29"/>
  <c r="F520" i="29"/>
  <c r="J519" i="29"/>
  <c r="I519" i="29"/>
  <c r="F519" i="29"/>
  <c r="J518" i="29"/>
  <c r="I518" i="29"/>
  <c r="F518" i="29"/>
  <c r="J517" i="29"/>
  <c r="I517" i="29"/>
  <c r="F517" i="29"/>
  <c r="J516" i="29"/>
  <c r="I516" i="29"/>
  <c r="F516" i="29"/>
  <c r="J515" i="29"/>
  <c r="I515" i="29"/>
  <c r="F515" i="29"/>
  <c r="J514" i="29"/>
  <c r="I514" i="29"/>
  <c r="F514" i="29"/>
  <c r="J513" i="29"/>
  <c r="I513" i="29"/>
  <c r="F513" i="29"/>
  <c r="J512" i="29"/>
  <c r="I512" i="29"/>
  <c r="F512" i="29"/>
  <c r="J511" i="29"/>
  <c r="I511" i="29"/>
  <c r="F511" i="29"/>
  <c r="J510" i="29"/>
  <c r="I510" i="29"/>
  <c r="F510" i="29"/>
  <c r="J509" i="29"/>
  <c r="I509" i="29"/>
  <c r="F509" i="29"/>
  <c r="J508" i="29"/>
  <c r="I508" i="29"/>
  <c r="F508" i="29"/>
  <c r="J507" i="29"/>
  <c r="I507" i="29"/>
  <c r="F507" i="29"/>
  <c r="J506" i="29"/>
  <c r="I506" i="29"/>
  <c r="F506" i="29"/>
  <c r="J505" i="29"/>
  <c r="I505" i="29"/>
  <c r="F505" i="29"/>
  <c r="J504" i="29"/>
  <c r="I504" i="29"/>
  <c r="F504" i="29"/>
  <c r="J503" i="29"/>
  <c r="I503" i="29"/>
  <c r="F503" i="29"/>
  <c r="J502" i="29"/>
  <c r="I502" i="29"/>
  <c r="F502" i="29"/>
  <c r="J501" i="29"/>
  <c r="I501" i="29"/>
  <c r="F501" i="29"/>
  <c r="J500" i="29"/>
  <c r="I500" i="29"/>
  <c r="F500" i="29"/>
  <c r="J499" i="29"/>
  <c r="I499" i="29"/>
  <c r="F499" i="29"/>
  <c r="J498" i="29"/>
  <c r="I498" i="29"/>
  <c r="F498" i="29"/>
  <c r="J497" i="29"/>
  <c r="I497" i="29"/>
  <c r="F497" i="29"/>
  <c r="J496" i="29"/>
  <c r="I496" i="29"/>
  <c r="F496" i="29"/>
  <c r="J495" i="29"/>
  <c r="I495" i="29"/>
  <c r="F495" i="29"/>
  <c r="J494" i="29"/>
  <c r="I494" i="29"/>
  <c r="F494" i="29"/>
  <c r="J493" i="29"/>
  <c r="I493" i="29"/>
  <c r="F493" i="29"/>
  <c r="J492" i="29"/>
  <c r="I492" i="29"/>
  <c r="F492" i="29"/>
  <c r="J491" i="29"/>
  <c r="I491" i="29"/>
  <c r="F491" i="29"/>
  <c r="J490" i="29"/>
  <c r="I490" i="29"/>
  <c r="F490" i="29"/>
  <c r="J489" i="29"/>
  <c r="I489" i="29"/>
  <c r="F489" i="29"/>
  <c r="J488" i="29"/>
  <c r="I488" i="29"/>
  <c r="F488" i="29"/>
  <c r="J487" i="29"/>
  <c r="I487" i="29"/>
  <c r="F487" i="29"/>
  <c r="J486" i="29"/>
  <c r="I486" i="29"/>
  <c r="F486" i="29"/>
  <c r="J485" i="29"/>
  <c r="I485" i="29"/>
  <c r="F485" i="29"/>
  <c r="J484" i="29"/>
  <c r="I484" i="29"/>
  <c r="F484" i="29"/>
  <c r="J483" i="29"/>
  <c r="I483" i="29"/>
  <c r="F483" i="29"/>
  <c r="J482" i="29"/>
  <c r="I482" i="29"/>
  <c r="F482" i="29"/>
  <c r="J481" i="29"/>
  <c r="I481" i="29"/>
  <c r="F481" i="29"/>
  <c r="J480" i="29"/>
  <c r="I480" i="29"/>
  <c r="F480" i="29"/>
  <c r="J479" i="29"/>
  <c r="I479" i="29"/>
  <c r="F479" i="29"/>
  <c r="J478" i="29"/>
  <c r="I478" i="29"/>
  <c r="F478" i="29"/>
  <c r="J477" i="29"/>
  <c r="I477" i="29"/>
  <c r="F477" i="29"/>
  <c r="J476" i="29"/>
  <c r="I476" i="29"/>
  <c r="F476" i="29"/>
  <c r="J475" i="29"/>
  <c r="I475" i="29"/>
  <c r="F475" i="29"/>
  <c r="J474" i="29"/>
  <c r="I474" i="29"/>
  <c r="F474" i="29"/>
  <c r="J473" i="29"/>
  <c r="I473" i="29"/>
  <c r="F473" i="29"/>
  <c r="J472" i="29"/>
  <c r="I472" i="29"/>
  <c r="F472" i="29"/>
  <c r="J471" i="29"/>
  <c r="I471" i="29"/>
  <c r="F471" i="29"/>
  <c r="J470" i="29"/>
  <c r="I470" i="29"/>
  <c r="F470" i="29"/>
  <c r="J469" i="29"/>
  <c r="I469" i="29"/>
  <c r="F469" i="29"/>
  <c r="J468" i="29"/>
  <c r="I468" i="29"/>
  <c r="F468" i="29"/>
  <c r="J467" i="29"/>
  <c r="I467" i="29"/>
  <c r="F467" i="29"/>
  <c r="J466" i="29"/>
  <c r="I466" i="29"/>
  <c r="F466" i="29"/>
  <c r="J465" i="29"/>
  <c r="I465" i="29"/>
  <c r="F465" i="29"/>
  <c r="J464" i="29"/>
  <c r="I464" i="29"/>
  <c r="F464" i="29"/>
  <c r="J463" i="29"/>
  <c r="I463" i="29"/>
  <c r="F463" i="29"/>
  <c r="J462" i="29"/>
  <c r="I462" i="29"/>
  <c r="F462" i="29"/>
  <c r="J461" i="29"/>
  <c r="I461" i="29"/>
  <c r="F461" i="29"/>
  <c r="J460" i="29"/>
  <c r="I460" i="29"/>
  <c r="F460" i="29"/>
  <c r="J459" i="29"/>
  <c r="I459" i="29"/>
  <c r="F459" i="29"/>
  <c r="J458" i="29"/>
  <c r="I458" i="29"/>
  <c r="F458" i="29"/>
  <c r="J457" i="29"/>
  <c r="I457" i="29"/>
  <c r="F457" i="29"/>
  <c r="J456" i="29"/>
  <c r="I456" i="29"/>
  <c r="F456" i="29"/>
  <c r="J455" i="29"/>
  <c r="I455" i="29"/>
  <c r="F455" i="29"/>
  <c r="J454" i="29"/>
  <c r="I454" i="29"/>
  <c r="F454" i="29"/>
  <c r="J453" i="29"/>
  <c r="I453" i="29"/>
  <c r="F453" i="29"/>
  <c r="J452" i="29"/>
  <c r="I452" i="29"/>
  <c r="F452" i="29"/>
  <c r="J451" i="29"/>
  <c r="I451" i="29"/>
  <c r="F451" i="29"/>
  <c r="J450" i="29"/>
  <c r="I450" i="29"/>
  <c r="F450" i="29"/>
  <c r="J449" i="29"/>
  <c r="I449" i="29"/>
  <c r="F449" i="29"/>
  <c r="J448" i="29"/>
  <c r="I448" i="29"/>
  <c r="F448" i="29"/>
  <c r="J447" i="29"/>
  <c r="I447" i="29"/>
  <c r="F447" i="29"/>
  <c r="J446" i="29"/>
  <c r="I446" i="29"/>
  <c r="F446" i="29"/>
  <c r="J445" i="29"/>
  <c r="I445" i="29"/>
  <c r="F445" i="29"/>
  <c r="J444" i="29"/>
  <c r="I444" i="29"/>
  <c r="F444" i="29"/>
  <c r="J443" i="29"/>
  <c r="I443" i="29"/>
  <c r="F443" i="29"/>
  <c r="J442" i="29"/>
  <c r="I442" i="29"/>
  <c r="F442" i="29"/>
  <c r="J441" i="29"/>
  <c r="I441" i="29"/>
  <c r="F441" i="29"/>
  <c r="J440" i="29"/>
  <c r="I440" i="29"/>
  <c r="F440" i="29"/>
  <c r="J439" i="29"/>
  <c r="I439" i="29"/>
  <c r="F439" i="29"/>
  <c r="J438" i="29"/>
  <c r="I438" i="29"/>
  <c r="F438" i="29"/>
  <c r="J437" i="29"/>
  <c r="I437" i="29"/>
  <c r="F437" i="29"/>
  <c r="J436" i="29"/>
  <c r="I436" i="29"/>
  <c r="F436" i="29"/>
  <c r="J435" i="29"/>
  <c r="I435" i="29"/>
  <c r="F435" i="29"/>
  <c r="J434" i="29"/>
  <c r="I434" i="29"/>
  <c r="F434" i="29"/>
  <c r="J433" i="29"/>
  <c r="I433" i="29"/>
  <c r="F433" i="29"/>
  <c r="J432" i="29"/>
  <c r="I432" i="29"/>
  <c r="F432" i="29"/>
  <c r="J431" i="29"/>
  <c r="I431" i="29"/>
  <c r="F431" i="29"/>
  <c r="J430" i="29"/>
  <c r="I430" i="29"/>
  <c r="F430" i="29"/>
  <c r="J429" i="29"/>
  <c r="I429" i="29"/>
  <c r="F429" i="29"/>
  <c r="J428" i="29"/>
  <c r="I428" i="29"/>
  <c r="F428" i="29"/>
  <c r="J427" i="29"/>
  <c r="I427" i="29"/>
  <c r="F427" i="29"/>
  <c r="J426" i="29"/>
  <c r="I426" i="29"/>
  <c r="F426" i="29"/>
  <c r="J425" i="29"/>
  <c r="I425" i="29"/>
  <c r="F425" i="29"/>
  <c r="J424" i="29"/>
  <c r="I424" i="29"/>
  <c r="F424" i="29"/>
  <c r="J423" i="29"/>
  <c r="I423" i="29"/>
  <c r="F423" i="29"/>
  <c r="J422" i="29"/>
  <c r="I422" i="29"/>
  <c r="F422" i="29"/>
  <c r="J421" i="29"/>
  <c r="I421" i="29"/>
  <c r="F421" i="29"/>
  <c r="J420" i="29"/>
  <c r="I420" i="29"/>
  <c r="F420" i="29"/>
  <c r="J419" i="29"/>
  <c r="I419" i="29"/>
  <c r="F419" i="29"/>
  <c r="J418" i="29"/>
  <c r="I418" i="29"/>
  <c r="F418" i="29"/>
  <c r="J417" i="29"/>
  <c r="I417" i="29"/>
  <c r="F417" i="29"/>
  <c r="J416" i="29"/>
  <c r="I416" i="29"/>
  <c r="F416" i="29"/>
  <c r="J415" i="29"/>
  <c r="I415" i="29"/>
  <c r="F415" i="29"/>
  <c r="J414" i="29"/>
  <c r="I414" i="29"/>
  <c r="F414" i="29"/>
  <c r="J413" i="29"/>
  <c r="I413" i="29"/>
  <c r="F413" i="29"/>
  <c r="J412" i="29"/>
  <c r="I412" i="29"/>
  <c r="F412" i="29"/>
  <c r="J411" i="29"/>
  <c r="I411" i="29"/>
  <c r="F411" i="29"/>
  <c r="J410" i="29"/>
  <c r="I410" i="29"/>
  <c r="F410" i="29"/>
  <c r="J409" i="29"/>
  <c r="I409" i="29"/>
  <c r="F409" i="29"/>
  <c r="J408" i="29"/>
  <c r="I408" i="29"/>
  <c r="F408" i="29"/>
  <c r="J407" i="29"/>
  <c r="I407" i="29"/>
  <c r="F407" i="29"/>
  <c r="J406" i="29"/>
  <c r="I406" i="29"/>
  <c r="F406" i="29"/>
  <c r="J405" i="29"/>
  <c r="I405" i="29"/>
  <c r="F405" i="29"/>
  <c r="J404" i="29"/>
  <c r="I404" i="29"/>
  <c r="F404" i="29"/>
  <c r="J403" i="29"/>
  <c r="I403" i="29"/>
  <c r="F403" i="29"/>
  <c r="J402" i="29"/>
  <c r="I402" i="29"/>
  <c r="F402" i="29"/>
  <c r="J401" i="29"/>
  <c r="I401" i="29"/>
  <c r="F401" i="29"/>
  <c r="J400" i="29"/>
  <c r="I400" i="29"/>
  <c r="F400" i="29"/>
  <c r="J399" i="29"/>
  <c r="I399" i="29"/>
  <c r="F399" i="29"/>
  <c r="J398" i="29"/>
  <c r="I398" i="29"/>
  <c r="F398" i="29"/>
  <c r="J397" i="29"/>
  <c r="I397" i="29"/>
  <c r="F397" i="29"/>
  <c r="J396" i="29"/>
  <c r="I396" i="29"/>
  <c r="F396" i="29"/>
  <c r="J395" i="29"/>
  <c r="I395" i="29"/>
  <c r="F395" i="29"/>
  <c r="J394" i="29"/>
  <c r="I394" i="29"/>
  <c r="F394" i="29"/>
  <c r="J393" i="29"/>
  <c r="I393" i="29"/>
  <c r="F393" i="29"/>
  <c r="J392" i="29"/>
  <c r="I392" i="29"/>
  <c r="F392" i="29"/>
  <c r="J391" i="29"/>
  <c r="I391" i="29"/>
  <c r="F391" i="29"/>
  <c r="J390" i="29"/>
  <c r="I390" i="29"/>
  <c r="F390" i="29"/>
  <c r="J389" i="29"/>
  <c r="I389" i="29"/>
  <c r="F389" i="29"/>
  <c r="J388" i="29"/>
  <c r="I388" i="29"/>
  <c r="F388" i="29"/>
  <c r="J387" i="29"/>
  <c r="I387" i="29"/>
  <c r="F387" i="29"/>
  <c r="J386" i="29"/>
  <c r="I386" i="29"/>
  <c r="F386" i="29"/>
  <c r="J385" i="29"/>
  <c r="I385" i="29"/>
  <c r="F385" i="29"/>
  <c r="J384" i="29"/>
  <c r="I384" i="29"/>
  <c r="F384" i="29"/>
  <c r="J383" i="29"/>
  <c r="I383" i="29"/>
  <c r="F383" i="29"/>
  <c r="J382" i="29"/>
  <c r="I382" i="29"/>
  <c r="F382" i="29"/>
  <c r="J381" i="29"/>
  <c r="I381" i="29"/>
  <c r="F381" i="29"/>
  <c r="J380" i="29"/>
  <c r="I380" i="29"/>
  <c r="F380" i="29"/>
  <c r="J379" i="29"/>
  <c r="I379" i="29"/>
  <c r="F379" i="29"/>
  <c r="J378" i="29"/>
  <c r="I378" i="29"/>
  <c r="F378" i="29"/>
  <c r="J377" i="29"/>
  <c r="I377" i="29"/>
  <c r="F377" i="29"/>
  <c r="J376" i="29"/>
  <c r="I376" i="29"/>
  <c r="F376" i="29"/>
  <c r="J375" i="29"/>
  <c r="I375" i="29"/>
  <c r="F375" i="29"/>
  <c r="J374" i="29"/>
  <c r="I374" i="29"/>
  <c r="F374" i="29"/>
  <c r="J373" i="29"/>
  <c r="I373" i="29"/>
  <c r="F373" i="29"/>
  <c r="J372" i="29"/>
  <c r="I372" i="29"/>
  <c r="F372" i="29"/>
  <c r="J371" i="29"/>
  <c r="I371" i="29"/>
  <c r="F371" i="29"/>
  <c r="J370" i="29"/>
  <c r="I370" i="29"/>
  <c r="F370" i="29"/>
  <c r="J369" i="29"/>
  <c r="I369" i="29"/>
  <c r="F369" i="29"/>
  <c r="J368" i="29"/>
  <c r="I368" i="29"/>
  <c r="F368" i="29"/>
  <c r="J367" i="29"/>
  <c r="I367" i="29"/>
  <c r="F367" i="29"/>
  <c r="J366" i="29"/>
  <c r="I366" i="29"/>
  <c r="F366" i="29"/>
  <c r="J365" i="29"/>
  <c r="I365" i="29"/>
  <c r="F365" i="29"/>
  <c r="J364" i="29"/>
  <c r="I364" i="29"/>
  <c r="F364" i="29"/>
  <c r="J363" i="29"/>
  <c r="I363" i="29"/>
  <c r="F363" i="29"/>
  <c r="J362" i="29"/>
  <c r="I362" i="29"/>
  <c r="F362" i="29"/>
  <c r="J361" i="29"/>
  <c r="I361" i="29"/>
  <c r="F361" i="29"/>
  <c r="J360" i="29"/>
  <c r="I360" i="29"/>
  <c r="F360" i="29"/>
  <c r="J359" i="29"/>
  <c r="I359" i="29"/>
  <c r="F359" i="29"/>
  <c r="J358" i="29"/>
  <c r="I358" i="29"/>
  <c r="F358" i="29"/>
  <c r="J357" i="29"/>
  <c r="I357" i="29"/>
  <c r="F357" i="29"/>
  <c r="J356" i="29"/>
  <c r="I356" i="29"/>
  <c r="F356" i="29"/>
  <c r="J355" i="29"/>
  <c r="I355" i="29"/>
  <c r="F355" i="29"/>
  <c r="J354" i="29"/>
  <c r="I354" i="29"/>
  <c r="F354" i="29"/>
  <c r="J353" i="29"/>
  <c r="I353" i="29"/>
  <c r="F353" i="29"/>
  <c r="J352" i="29"/>
  <c r="I352" i="29"/>
  <c r="F352" i="29"/>
  <c r="J351" i="29"/>
  <c r="I351" i="29"/>
  <c r="F351" i="29"/>
  <c r="J350" i="29"/>
  <c r="I350" i="29"/>
  <c r="F350" i="29"/>
  <c r="J349" i="29"/>
  <c r="I349" i="29"/>
  <c r="F349" i="29"/>
  <c r="J348" i="29"/>
  <c r="I348" i="29"/>
  <c r="F348" i="29"/>
  <c r="J347" i="29"/>
  <c r="I347" i="29"/>
  <c r="F347" i="29"/>
  <c r="J346" i="29"/>
  <c r="I346" i="29"/>
  <c r="F346" i="29"/>
  <c r="J345" i="29"/>
  <c r="I345" i="29"/>
  <c r="F345" i="29"/>
  <c r="J344" i="29"/>
  <c r="I344" i="29"/>
  <c r="F344" i="29"/>
  <c r="J343" i="29"/>
  <c r="I343" i="29"/>
  <c r="F343" i="29"/>
  <c r="J342" i="29"/>
  <c r="I342" i="29"/>
  <c r="F342" i="29"/>
  <c r="J341" i="29"/>
  <c r="I341" i="29"/>
  <c r="F341" i="29"/>
  <c r="J340" i="29"/>
  <c r="I340" i="29"/>
  <c r="F340" i="29"/>
  <c r="J339" i="29"/>
  <c r="I339" i="29"/>
  <c r="F339" i="29"/>
  <c r="J338" i="29"/>
  <c r="I338" i="29"/>
  <c r="F338" i="29"/>
  <c r="J337" i="29"/>
  <c r="I337" i="29"/>
  <c r="F337" i="29"/>
  <c r="J336" i="29"/>
  <c r="I336" i="29"/>
  <c r="F336" i="29"/>
  <c r="J335" i="29"/>
  <c r="I335" i="29"/>
  <c r="F335" i="29"/>
  <c r="J334" i="29"/>
  <c r="I334" i="29"/>
  <c r="F334" i="29"/>
  <c r="J333" i="29"/>
  <c r="I333" i="29"/>
  <c r="F333" i="29"/>
  <c r="J332" i="29"/>
  <c r="I332" i="29"/>
  <c r="F332" i="29"/>
  <c r="J331" i="29"/>
  <c r="I331" i="29"/>
  <c r="F331" i="29"/>
  <c r="J330" i="29"/>
  <c r="I330" i="29"/>
  <c r="F330" i="29"/>
  <c r="J329" i="29"/>
  <c r="I329" i="29"/>
  <c r="F329" i="29"/>
  <c r="J328" i="29"/>
  <c r="I328" i="29"/>
  <c r="F328" i="29"/>
  <c r="J327" i="29"/>
  <c r="I327" i="29"/>
  <c r="F327" i="29"/>
  <c r="J326" i="29"/>
  <c r="I326" i="29"/>
  <c r="F326" i="29"/>
  <c r="J325" i="29"/>
  <c r="I325" i="29"/>
  <c r="F325" i="29"/>
  <c r="J324" i="29"/>
  <c r="I324" i="29"/>
  <c r="F324" i="29"/>
  <c r="J323" i="29"/>
  <c r="I323" i="29"/>
  <c r="F323" i="29"/>
  <c r="J322" i="29"/>
  <c r="I322" i="29"/>
  <c r="F322" i="29"/>
  <c r="J321" i="29"/>
  <c r="I321" i="29"/>
  <c r="F321" i="29"/>
  <c r="J320" i="29"/>
  <c r="I320" i="29"/>
  <c r="F320" i="29"/>
  <c r="J319" i="29"/>
  <c r="I319" i="29"/>
  <c r="F319" i="29"/>
  <c r="J318" i="29"/>
  <c r="I318" i="29"/>
  <c r="F318" i="29"/>
  <c r="J317" i="29"/>
  <c r="I317" i="29"/>
  <c r="F317" i="29"/>
  <c r="J316" i="29"/>
  <c r="I316" i="29"/>
  <c r="F316" i="29"/>
  <c r="J315" i="29"/>
  <c r="I315" i="29"/>
  <c r="F315" i="29"/>
  <c r="J314" i="29"/>
  <c r="I314" i="29"/>
  <c r="F314" i="29"/>
  <c r="J313" i="29"/>
  <c r="I313" i="29"/>
  <c r="F313" i="29"/>
  <c r="J312" i="29"/>
  <c r="I312" i="29"/>
  <c r="F312" i="29"/>
  <c r="J311" i="29"/>
  <c r="I311" i="29"/>
  <c r="F311" i="29"/>
  <c r="J310" i="29"/>
  <c r="I310" i="29"/>
  <c r="F310" i="29"/>
  <c r="J309" i="29"/>
  <c r="I309" i="29"/>
  <c r="F309" i="29"/>
  <c r="J308" i="29"/>
  <c r="I308" i="29"/>
  <c r="F308" i="29"/>
  <c r="J307" i="29"/>
  <c r="I307" i="29"/>
  <c r="F307" i="29"/>
  <c r="J306" i="29"/>
  <c r="I306" i="29"/>
  <c r="F306" i="29"/>
  <c r="J305" i="29"/>
  <c r="I305" i="29"/>
  <c r="F305" i="29"/>
  <c r="J304" i="29"/>
  <c r="I304" i="29"/>
  <c r="F304" i="29"/>
  <c r="J303" i="29"/>
  <c r="I303" i="29"/>
  <c r="F303" i="29"/>
  <c r="J302" i="29"/>
  <c r="I302" i="29"/>
  <c r="F302" i="29"/>
  <c r="J301" i="29"/>
  <c r="I301" i="29"/>
  <c r="F301" i="29"/>
  <c r="J300" i="29"/>
  <c r="I300" i="29"/>
  <c r="F300" i="29"/>
  <c r="J299" i="29"/>
  <c r="I299" i="29"/>
  <c r="F299" i="29"/>
  <c r="J298" i="29"/>
  <c r="I298" i="29"/>
  <c r="F298" i="29"/>
  <c r="J297" i="29"/>
  <c r="I297" i="29"/>
  <c r="F297" i="29"/>
  <c r="J296" i="29"/>
  <c r="I296" i="29"/>
  <c r="F296" i="29"/>
  <c r="J295" i="29"/>
  <c r="I295" i="29"/>
  <c r="F295" i="29"/>
  <c r="J294" i="29"/>
  <c r="I294" i="29"/>
  <c r="F294" i="29"/>
  <c r="J293" i="29"/>
  <c r="I293" i="29"/>
  <c r="F293" i="29"/>
  <c r="J292" i="29"/>
  <c r="I292" i="29"/>
  <c r="F292" i="29"/>
  <c r="J291" i="29"/>
  <c r="I291" i="29"/>
  <c r="F291" i="29"/>
  <c r="J290" i="29"/>
  <c r="I290" i="29"/>
  <c r="F290" i="29"/>
  <c r="J289" i="29"/>
  <c r="I289" i="29"/>
  <c r="F289" i="29"/>
  <c r="J288" i="29"/>
  <c r="I288" i="29"/>
  <c r="F288" i="29"/>
  <c r="J287" i="29"/>
  <c r="I287" i="29"/>
  <c r="F287" i="29"/>
  <c r="J286" i="29"/>
  <c r="I286" i="29"/>
  <c r="F286" i="29"/>
  <c r="J285" i="29"/>
  <c r="I285" i="29"/>
  <c r="F285" i="29"/>
  <c r="J284" i="29"/>
  <c r="I284" i="29"/>
  <c r="F284" i="29"/>
  <c r="J283" i="29"/>
  <c r="I283" i="29"/>
  <c r="F283" i="29"/>
  <c r="J282" i="29"/>
  <c r="I282" i="29"/>
  <c r="F282" i="29"/>
  <c r="J281" i="29"/>
  <c r="I281" i="29"/>
  <c r="F281" i="29"/>
  <c r="J280" i="29"/>
  <c r="I280" i="29"/>
  <c r="F280" i="29"/>
  <c r="J279" i="29"/>
  <c r="I279" i="29"/>
  <c r="F279" i="29"/>
  <c r="J278" i="29"/>
  <c r="I278" i="29"/>
  <c r="F278" i="29"/>
  <c r="J277" i="29"/>
  <c r="I277" i="29"/>
  <c r="F277" i="29"/>
  <c r="J276" i="29"/>
  <c r="I276" i="29"/>
  <c r="F276" i="29"/>
  <c r="J275" i="29"/>
  <c r="I275" i="29"/>
  <c r="F275" i="29"/>
  <c r="J274" i="29"/>
  <c r="I274" i="29"/>
  <c r="F274" i="29"/>
  <c r="J273" i="29"/>
  <c r="I273" i="29"/>
  <c r="F273" i="29"/>
  <c r="J272" i="29"/>
  <c r="I272" i="29"/>
  <c r="F272" i="29"/>
  <c r="J271" i="29"/>
  <c r="I271" i="29"/>
  <c r="F271" i="29"/>
  <c r="J270" i="29"/>
  <c r="I270" i="29"/>
  <c r="F270" i="29"/>
  <c r="J269" i="29"/>
  <c r="I269" i="29"/>
  <c r="F269" i="29"/>
  <c r="J268" i="29"/>
  <c r="I268" i="29"/>
  <c r="F268" i="29"/>
  <c r="J267" i="29"/>
  <c r="I267" i="29"/>
  <c r="F267" i="29"/>
  <c r="J266" i="29"/>
  <c r="I266" i="29"/>
  <c r="F266" i="29"/>
  <c r="J265" i="29"/>
  <c r="I265" i="29"/>
  <c r="F265" i="29"/>
  <c r="J264" i="29"/>
  <c r="I264" i="29"/>
  <c r="F264" i="29"/>
  <c r="J263" i="29"/>
  <c r="I263" i="29"/>
  <c r="F263" i="29"/>
  <c r="J262" i="29"/>
  <c r="I262" i="29"/>
  <c r="F262" i="29"/>
  <c r="J261" i="29"/>
  <c r="I261" i="29"/>
  <c r="F261" i="29"/>
  <c r="J260" i="29"/>
  <c r="I260" i="29"/>
  <c r="F260" i="29"/>
  <c r="J259" i="29"/>
  <c r="I259" i="29"/>
  <c r="F259" i="29"/>
  <c r="J258" i="29"/>
  <c r="I258" i="29"/>
  <c r="F258" i="29"/>
  <c r="J257" i="29"/>
  <c r="I257" i="29"/>
  <c r="F257" i="29"/>
  <c r="J256" i="29"/>
  <c r="I256" i="29"/>
  <c r="F256" i="29"/>
  <c r="J255" i="29"/>
  <c r="I255" i="29"/>
  <c r="F255" i="29"/>
  <c r="J254" i="29"/>
  <c r="I254" i="29"/>
  <c r="F254" i="29"/>
  <c r="J253" i="29"/>
  <c r="I253" i="29"/>
  <c r="F253" i="29"/>
  <c r="J252" i="29"/>
  <c r="I252" i="29"/>
  <c r="F252" i="29"/>
  <c r="J251" i="29"/>
  <c r="I251" i="29"/>
  <c r="F251" i="29"/>
  <c r="J250" i="29"/>
  <c r="I250" i="29"/>
  <c r="F250" i="29"/>
  <c r="J249" i="29"/>
  <c r="I249" i="29"/>
  <c r="F249" i="29"/>
  <c r="J248" i="29"/>
  <c r="I248" i="29"/>
  <c r="F248" i="29"/>
  <c r="J247" i="29"/>
  <c r="I247" i="29"/>
  <c r="F247" i="29"/>
  <c r="J246" i="29"/>
  <c r="I246" i="29"/>
  <c r="F246" i="29"/>
  <c r="J245" i="29"/>
  <c r="I245" i="29"/>
  <c r="F245" i="29"/>
  <c r="J244" i="29"/>
  <c r="I244" i="29"/>
  <c r="F244" i="29"/>
  <c r="J243" i="29"/>
  <c r="I243" i="29"/>
  <c r="F243" i="29"/>
  <c r="J242" i="29"/>
  <c r="I242" i="29"/>
  <c r="F242" i="29"/>
  <c r="J241" i="29"/>
  <c r="I241" i="29"/>
  <c r="F241" i="29"/>
  <c r="J240" i="29"/>
  <c r="I240" i="29"/>
  <c r="F240" i="29"/>
  <c r="J239" i="29"/>
  <c r="I239" i="29"/>
  <c r="F239" i="29"/>
  <c r="J238" i="29"/>
  <c r="I238" i="29"/>
  <c r="F238" i="29"/>
  <c r="J237" i="29"/>
  <c r="I237" i="29"/>
  <c r="F237" i="29"/>
  <c r="J236" i="29"/>
  <c r="I236" i="29"/>
  <c r="F236" i="29"/>
  <c r="J235" i="29"/>
  <c r="I235" i="29"/>
  <c r="F235" i="29"/>
  <c r="J234" i="29"/>
  <c r="I234" i="29"/>
  <c r="F234" i="29"/>
  <c r="J233" i="29"/>
  <c r="I233" i="29"/>
  <c r="F233" i="29"/>
  <c r="J232" i="29"/>
  <c r="I232" i="29"/>
  <c r="F232" i="29"/>
  <c r="J231" i="29"/>
  <c r="I231" i="29"/>
  <c r="F231" i="29"/>
  <c r="J230" i="29"/>
  <c r="I230" i="29"/>
  <c r="F230" i="29"/>
  <c r="J229" i="29"/>
  <c r="I229" i="29"/>
  <c r="F229" i="29"/>
  <c r="J228" i="29"/>
  <c r="I228" i="29"/>
  <c r="F228" i="29"/>
  <c r="J227" i="29"/>
  <c r="I227" i="29"/>
  <c r="F227" i="29"/>
  <c r="J226" i="29"/>
  <c r="I226" i="29"/>
  <c r="F226" i="29"/>
  <c r="J225" i="29"/>
  <c r="I225" i="29"/>
  <c r="F225" i="29"/>
  <c r="J224" i="29"/>
  <c r="I224" i="29"/>
  <c r="F224" i="29"/>
  <c r="J223" i="29"/>
  <c r="I223" i="29"/>
  <c r="F223" i="29"/>
  <c r="J222" i="29"/>
  <c r="I222" i="29"/>
  <c r="F222" i="29"/>
  <c r="J221" i="29"/>
  <c r="I221" i="29"/>
  <c r="F221" i="29"/>
  <c r="J220" i="29"/>
  <c r="I220" i="29"/>
  <c r="F220" i="29"/>
  <c r="J219" i="29"/>
  <c r="I219" i="29"/>
  <c r="F219" i="29"/>
  <c r="J218" i="29"/>
  <c r="I218" i="29"/>
  <c r="F218" i="29"/>
  <c r="J217" i="29"/>
  <c r="I217" i="29"/>
  <c r="F217" i="29"/>
  <c r="J216" i="29"/>
  <c r="I216" i="29"/>
  <c r="F216" i="29"/>
  <c r="J215" i="29"/>
  <c r="I215" i="29"/>
  <c r="F215" i="29"/>
  <c r="J214" i="29"/>
  <c r="I214" i="29"/>
  <c r="F214" i="29"/>
  <c r="J213" i="29"/>
  <c r="I213" i="29"/>
  <c r="F213" i="29"/>
  <c r="J212" i="29"/>
  <c r="I212" i="29"/>
  <c r="F212" i="29"/>
  <c r="J211" i="29"/>
  <c r="I211" i="29"/>
  <c r="F211" i="29"/>
  <c r="J210" i="29"/>
  <c r="I210" i="29"/>
  <c r="F210" i="29"/>
  <c r="J209" i="29"/>
  <c r="I209" i="29"/>
  <c r="F209" i="29"/>
  <c r="J208" i="29"/>
  <c r="I208" i="29"/>
  <c r="F208" i="29"/>
  <c r="J207" i="29"/>
  <c r="I207" i="29"/>
  <c r="F207" i="29"/>
  <c r="J206" i="29"/>
  <c r="I206" i="29"/>
  <c r="F206" i="29"/>
  <c r="J205" i="29"/>
  <c r="I205" i="29"/>
  <c r="F205" i="29"/>
  <c r="J204" i="29"/>
  <c r="I204" i="29"/>
  <c r="F204" i="29"/>
  <c r="J203" i="29"/>
  <c r="I203" i="29"/>
  <c r="F203" i="29"/>
  <c r="J202" i="29"/>
  <c r="I202" i="29"/>
  <c r="F202" i="29"/>
  <c r="J201" i="29"/>
  <c r="I201" i="29"/>
  <c r="F201" i="29"/>
  <c r="J200" i="29"/>
  <c r="I200" i="29"/>
  <c r="F200" i="29"/>
  <c r="J199" i="29"/>
  <c r="I199" i="29"/>
  <c r="F199" i="29"/>
  <c r="J198" i="29"/>
  <c r="I198" i="29"/>
  <c r="F198" i="29"/>
  <c r="J197" i="29"/>
  <c r="I197" i="29"/>
  <c r="F197" i="29"/>
  <c r="J196" i="29"/>
  <c r="I196" i="29"/>
  <c r="F196" i="29"/>
  <c r="J195" i="29"/>
  <c r="I195" i="29"/>
  <c r="F195" i="29"/>
  <c r="J194" i="29"/>
  <c r="I194" i="29"/>
  <c r="F194" i="29"/>
  <c r="J193" i="29"/>
  <c r="I193" i="29"/>
  <c r="F193" i="29"/>
  <c r="J192" i="29"/>
  <c r="I192" i="29"/>
  <c r="F192" i="29"/>
  <c r="J191" i="29"/>
  <c r="I191" i="29"/>
  <c r="F191" i="29"/>
  <c r="J190" i="29"/>
  <c r="I190" i="29"/>
  <c r="F190" i="29"/>
  <c r="J189" i="29"/>
  <c r="I189" i="29"/>
  <c r="F189" i="29"/>
  <c r="J188" i="29"/>
  <c r="I188" i="29"/>
  <c r="F188" i="29"/>
  <c r="J187" i="29"/>
  <c r="I187" i="29"/>
  <c r="F187" i="29"/>
  <c r="J186" i="29"/>
  <c r="I186" i="29"/>
  <c r="F186" i="29"/>
  <c r="J185" i="29"/>
  <c r="I185" i="29"/>
  <c r="F185" i="29"/>
  <c r="J184" i="29"/>
  <c r="I184" i="29"/>
  <c r="F184" i="29"/>
  <c r="J183" i="29"/>
  <c r="I183" i="29"/>
  <c r="F183" i="29"/>
  <c r="J182" i="29"/>
  <c r="I182" i="29"/>
  <c r="F182" i="29"/>
  <c r="J181" i="29"/>
  <c r="I181" i="29"/>
  <c r="F181" i="29"/>
  <c r="J180" i="29"/>
  <c r="I180" i="29"/>
  <c r="F180" i="29"/>
  <c r="J179" i="29"/>
  <c r="I179" i="29"/>
  <c r="F179" i="29"/>
  <c r="J178" i="29"/>
  <c r="I178" i="29"/>
  <c r="F178" i="29"/>
  <c r="J177" i="29"/>
  <c r="I177" i="29"/>
  <c r="F177" i="29"/>
  <c r="J176" i="29"/>
  <c r="I176" i="29"/>
  <c r="F176" i="29"/>
  <c r="J175" i="29"/>
  <c r="I175" i="29"/>
  <c r="F175" i="29"/>
  <c r="J174" i="29"/>
  <c r="I174" i="29"/>
  <c r="F174" i="29"/>
  <c r="J173" i="29"/>
  <c r="I173" i="29"/>
  <c r="F173" i="29"/>
  <c r="J172" i="29"/>
  <c r="I172" i="29"/>
  <c r="F172" i="29"/>
  <c r="J171" i="29"/>
  <c r="I171" i="29"/>
  <c r="F171" i="29"/>
  <c r="J170" i="29"/>
  <c r="I170" i="29"/>
  <c r="F170" i="29"/>
  <c r="J169" i="29"/>
  <c r="I169" i="29"/>
  <c r="F169" i="29"/>
  <c r="J168" i="29"/>
  <c r="I168" i="29"/>
  <c r="F168" i="29"/>
  <c r="J167" i="29"/>
  <c r="I167" i="29"/>
  <c r="F167" i="29"/>
  <c r="J166" i="29"/>
  <c r="I166" i="29"/>
  <c r="F166" i="29"/>
  <c r="J165" i="29"/>
  <c r="I165" i="29"/>
  <c r="F165" i="29"/>
  <c r="J164" i="29"/>
  <c r="I164" i="29"/>
  <c r="F164" i="29"/>
  <c r="J163" i="29"/>
  <c r="I163" i="29"/>
  <c r="F163" i="29"/>
  <c r="J162" i="29"/>
  <c r="I162" i="29"/>
  <c r="F162" i="29"/>
  <c r="J161" i="29"/>
  <c r="I161" i="29"/>
  <c r="F161" i="29"/>
  <c r="J160" i="29"/>
  <c r="I160" i="29"/>
  <c r="F160" i="29"/>
  <c r="J159" i="29"/>
  <c r="I159" i="29"/>
  <c r="F159" i="29"/>
  <c r="J158" i="29"/>
  <c r="I158" i="29"/>
  <c r="F158" i="29"/>
  <c r="J157" i="29"/>
  <c r="I157" i="29"/>
  <c r="F157" i="29"/>
  <c r="J156" i="29"/>
  <c r="I156" i="29"/>
  <c r="F156" i="29"/>
  <c r="J155" i="29"/>
  <c r="I155" i="29"/>
  <c r="F155" i="29"/>
  <c r="J154" i="29"/>
  <c r="I154" i="29"/>
  <c r="F154" i="29"/>
  <c r="J153" i="29"/>
  <c r="I153" i="29"/>
  <c r="F153" i="29"/>
  <c r="J152" i="29"/>
  <c r="I152" i="29"/>
  <c r="F152" i="29"/>
  <c r="J151" i="29"/>
  <c r="I151" i="29"/>
  <c r="F151" i="29"/>
  <c r="J150" i="29"/>
  <c r="I150" i="29"/>
  <c r="F150" i="29"/>
  <c r="J149" i="29"/>
  <c r="I149" i="29"/>
  <c r="F149" i="29"/>
  <c r="J148" i="29"/>
  <c r="I148" i="29"/>
  <c r="F148" i="29"/>
  <c r="J147" i="29"/>
  <c r="I147" i="29"/>
  <c r="F147" i="29"/>
  <c r="J146" i="29"/>
  <c r="I146" i="29"/>
  <c r="F146" i="29"/>
  <c r="J145" i="29"/>
  <c r="I145" i="29"/>
  <c r="F145" i="29"/>
  <c r="J144" i="29"/>
  <c r="I144" i="29"/>
  <c r="F144" i="29"/>
  <c r="J143" i="29"/>
  <c r="I143" i="29"/>
  <c r="F143" i="29"/>
  <c r="J142" i="29"/>
  <c r="I142" i="29"/>
  <c r="F142" i="29"/>
  <c r="J141" i="29"/>
  <c r="I141" i="29"/>
  <c r="F141" i="29"/>
  <c r="J140" i="29"/>
  <c r="I140" i="29"/>
  <c r="F140" i="29"/>
  <c r="J139" i="29"/>
  <c r="I139" i="29"/>
  <c r="F139" i="29"/>
  <c r="J138" i="29"/>
  <c r="I138" i="29"/>
  <c r="F138" i="29"/>
  <c r="J137" i="29"/>
  <c r="I137" i="29"/>
  <c r="F137" i="29"/>
  <c r="J136" i="29"/>
  <c r="I136" i="29"/>
  <c r="F136" i="29"/>
  <c r="J135" i="29"/>
  <c r="I135" i="29"/>
  <c r="F135" i="29"/>
  <c r="J134" i="29"/>
  <c r="I134" i="29"/>
  <c r="F134" i="29"/>
  <c r="J133" i="29"/>
  <c r="I133" i="29"/>
  <c r="F133" i="29"/>
  <c r="J132" i="29"/>
  <c r="I132" i="29"/>
  <c r="F132" i="29"/>
  <c r="J131" i="29"/>
  <c r="I131" i="29"/>
  <c r="F131" i="29"/>
  <c r="J130" i="29"/>
  <c r="I130" i="29"/>
  <c r="F130" i="29"/>
  <c r="J129" i="29"/>
  <c r="I129" i="29"/>
  <c r="F129" i="29"/>
  <c r="J128" i="29"/>
  <c r="I128" i="29"/>
  <c r="F128" i="29"/>
  <c r="J127" i="29"/>
  <c r="I127" i="29"/>
  <c r="F127" i="29"/>
  <c r="J126" i="29"/>
  <c r="I126" i="29"/>
  <c r="F126" i="29"/>
  <c r="J125" i="29"/>
  <c r="I125" i="29"/>
  <c r="F125" i="29"/>
  <c r="J124" i="29"/>
  <c r="I124" i="29"/>
  <c r="F124" i="29"/>
  <c r="J123" i="29"/>
  <c r="I123" i="29"/>
  <c r="F123" i="29"/>
  <c r="J122" i="29"/>
  <c r="I122" i="29"/>
  <c r="F122" i="29"/>
  <c r="J121" i="29"/>
  <c r="I121" i="29"/>
  <c r="F121" i="29"/>
  <c r="J120" i="29"/>
  <c r="I120" i="29"/>
  <c r="F120" i="29"/>
  <c r="J119" i="29"/>
  <c r="I119" i="29"/>
  <c r="F119" i="29"/>
  <c r="J118" i="29"/>
  <c r="I118" i="29"/>
  <c r="F118" i="29"/>
  <c r="J117" i="29"/>
  <c r="I117" i="29"/>
  <c r="F117" i="29"/>
  <c r="J116" i="29"/>
  <c r="I116" i="29"/>
  <c r="F116" i="29"/>
  <c r="J115" i="29"/>
  <c r="I115" i="29"/>
  <c r="F115" i="29"/>
  <c r="J114" i="29"/>
  <c r="I114" i="29"/>
  <c r="F114" i="29"/>
  <c r="J113" i="29"/>
  <c r="I113" i="29"/>
  <c r="F113" i="29"/>
  <c r="J112" i="29"/>
  <c r="I112" i="29"/>
  <c r="F112" i="29"/>
  <c r="J111" i="29"/>
  <c r="I111" i="29"/>
  <c r="F111" i="29"/>
  <c r="J110" i="29"/>
  <c r="I110" i="29"/>
  <c r="F110" i="29"/>
  <c r="J109" i="29"/>
  <c r="I109" i="29"/>
  <c r="F109" i="29"/>
  <c r="J108" i="29"/>
  <c r="I108" i="29"/>
  <c r="F108" i="29"/>
  <c r="J107" i="29"/>
  <c r="I107" i="29"/>
  <c r="F107" i="29"/>
  <c r="J106" i="29"/>
  <c r="I106" i="29"/>
  <c r="F106" i="29"/>
  <c r="J105" i="29"/>
  <c r="I105" i="29"/>
  <c r="F105" i="29"/>
  <c r="J104" i="29"/>
  <c r="I104" i="29"/>
  <c r="F104" i="29"/>
  <c r="J103" i="29"/>
  <c r="I103" i="29"/>
  <c r="F103" i="29"/>
  <c r="J102" i="29"/>
  <c r="I102" i="29"/>
  <c r="F102" i="29"/>
  <c r="J101" i="29"/>
  <c r="I101" i="29"/>
  <c r="F101" i="29"/>
  <c r="J100" i="29"/>
  <c r="I100" i="29"/>
  <c r="F100" i="29"/>
  <c r="J99" i="29"/>
  <c r="I99" i="29"/>
  <c r="F99" i="29"/>
  <c r="J98" i="29"/>
  <c r="I98" i="29"/>
  <c r="F98" i="29"/>
  <c r="J97" i="29"/>
  <c r="I97" i="29"/>
  <c r="F97" i="29"/>
  <c r="J96" i="29"/>
  <c r="I96" i="29"/>
  <c r="F96" i="29"/>
  <c r="J95" i="29"/>
  <c r="I95" i="29"/>
  <c r="F95" i="29"/>
  <c r="J94" i="29"/>
  <c r="I94" i="29"/>
  <c r="F94" i="29"/>
  <c r="J93" i="29"/>
  <c r="I93" i="29"/>
  <c r="F93" i="29"/>
  <c r="J92" i="29"/>
  <c r="I92" i="29"/>
  <c r="F92" i="29"/>
  <c r="J91" i="29"/>
  <c r="I91" i="29"/>
  <c r="F91" i="29"/>
  <c r="J90" i="29"/>
  <c r="I90" i="29"/>
  <c r="F90" i="29"/>
  <c r="J89" i="29"/>
  <c r="I89" i="29"/>
  <c r="F89" i="29"/>
  <c r="J88" i="29"/>
  <c r="I88" i="29"/>
  <c r="F88" i="29"/>
  <c r="J87" i="29"/>
  <c r="I87" i="29"/>
  <c r="F87" i="29"/>
  <c r="J86" i="29"/>
  <c r="I86" i="29"/>
  <c r="F86" i="29"/>
  <c r="J85" i="29"/>
  <c r="I85" i="29"/>
  <c r="F85" i="29"/>
  <c r="J84" i="29"/>
  <c r="I84" i="29"/>
  <c r="F84" i="29"/>
  <c r="J83" i="29"/>
  <c r="I83" i="29"/>
  <c r="F83" i="29"/>
  <c r="J82" i="29"/>
  <c r="I82" i="29"/>
  <c r="F82" i="29"/>
  <c r="J81" i="29"/>
  <c r="I81" i="29"/>
  <c r="F81" i="29"/>
  <c r="J80" i="29"/>
  <c r="I80" i="29"/>
  <c r="F80" i="29"/>
  <c r="J79" i="29"/>
  <c r="I79" i="29"/>
  <c r="F79" i="29"/>
  <c r="J78" i="29"/>
  <c r="I78" i="29"/>
  <c r="F78" i="29"/>
  <c r="J77" i="29"/>
  <c r="I77" i="29"/>
  <c r="F77" i="29"/>
  <c r="J76" i="29"/>
  <c r="I76" i="29"/>
  <c r="F76" i="29"/>
  <c r="J75" i="29"/>
  <c r="I75" i="29"/>
  <c r="F75" i="29"/>
  <c r="J74" i="29"/>
  <c r="I74" i="29"/>
  <c r="F74" i="29"/>
  <c r="J73" i="29"/>
  <c r="I73" i="29"/>
  <c r="F73" i="29"/>
  <c r="J72" i="29"/>
  <c r="I72" i="29"/>
  <c r="F72" i="29"/>
  <c r="J71" i="29"/>
  <c r="I71" i="29"/>
  <c r="F71" i="29"/>
  <c r="J70" i="29"/>
  <c r="I70" i="29"/>
  <c r="F70" i="29"/>
  <c r="J69" i="29"/>
  <c r="I69" i="29"/>
  <c r="F69" i="29"/>
  <c r="J68" i="29"/>
  <c r="I68" i="29"/>
  <c r="F68" i="29"/>
  <c r="J67" i="29"/>
  <c r="I67" i="29"/>
  <c r="F67" i="29"/>
  <c r="J66" i="29"/>
  <c r="I66" i="29"/>
  <c r="F66" i="29"/>
  <c r="J65" i="29"/>
  <c r="I65" i="29"/>
  <c r="F65" i="29"/>
  <c r="J64" i="29"/>
  <c r="I64" i="29"/>
  <c r="F64" i="29"/>
  <c r="J63" i="29"/>
  <c r="I63" i="29"/>
  <c r="F63" i="29"/>
  <c r="J62" i="29"/>
  <c r="I62" i="29"/>
  <c r="F62" i="29"/>
  <c r="J61" i="29"/>
  <c r="I61" i="29"/>
  <c r="F61" i="29"/>
  <c r="J60" i="29"/>
  <c r="I60" i="29"/>
  <c r="F60" i="29"/>
  <c r="J59" i="29"/>
  <c r="I59" i="29"/>
  <c r="F59" i="29"/>
  <c r="J58" i="29"/>
  <c r="I58" i="29"/>
  <c r="F58" i="29"/>
  <c r="J57" i="29"/>
  <c r="I57" i="29"/>
  <c r="F57" i="29"/>
  <c r="J56" i="29"/>
  <c r="I56" i="29"/>
  <c r="F56" i="29"/>
  <c r="J55" i="29"/>
  <c r="I55" i="29"/>
  <c r="F55" i="29"/>
  <c r="J54" i="29"/>
  <c r="I54" i="29"/>
  <c r="F54" i="29"/>
  <c r="J53" i="29"/>
  <c r="I53" i="29"/>
  <c r="F53" i="29"/>
  <c r="J52" i="29"/>
  <c r="I52" i="29"/>
  <c r="F52" i="29"/>
  <c r="J51" i="29"/>
  <c r="I51" i="29"/>
  <c r="F51" i="29"/>
  <c r="J50" i="29"/>
  <c r="I50" i="29"/>
  <c r="F50" i="29"/>
  <c r="J49" i="29"/>
  <c r="I49" i="29"/>
  <c r="F49" i="29"/>
  <c r="J48" i="29"/>
  <c r="I48" i="29"/>
  <c r="F48" i="29"/>
  <c r="J47" i="29"/>
  <c r="I47" i="29"/>
  <c r="F47" i="29"/>
  <c r="J46" i="29"/>
  <c r="I46" i="29"/>
  <c r="F46" i="29"/>
  <c r="J45" i="29"/>
  <c r="I45" i="29"/>
  <c r="F45" i="29"/>
  <c r="J44" i="29"/>
  <c r="I44" i="29"/>
  <c r="F44" i="29"/>
  <c r="J43" i="29"/>
  <c r="I43" i="29"/>
  <c r="F43" i="29"/>
  <c r="J42" i="29"/>
  <c r="I42" i="29"/>
  <c r="F42" i="29"/>
  <c r="J41" i="29"/>
  <c r="I41" i="29"/>
  <c r="F41" i="29"/>
  <c r="J40" i="29"/>
  <c r="I40" i="29"/>
  <c r="F40" i="29"/>
  <c r="J39" i="29"/>
  <c r="I39" i="29"/>
  <c r="F39" i="29"/>
  <c r="J38" i="29"/>
  <c r="I38" i="29"/>
  <c r="F38" i="29"/>
  <c r="J37" i="29"/>
  <c r="I37" i="29"/>
  <c r="F37" i="29"/>
  <c r="J36" i="29"/>
  <c r="I36" i="29"/>
  <c r="F36" i="29"/>
  <c r="J35" i="29"/>
  <c r="I35" i="29"/>
  <c r="F35" i="29"/>
  <c r="J34" i="29"/>
  <c r="I34" i="29"/>
  <c r="F34" i="29"/>
  <c r="J33" i="29"/>
  <c r="I33" i="29"/>
  <c r="F33" i="29"/>
  <c r="J32" i="29"/>
  <c r="I32" i="29"/>
  <c r="F32" i="29"/>
  <c r="J31" i="29"/>
  <c r="I31" i="29"/>
  <c r="F31" i="29"/>
  <c r="J30" i="29"/>
  <c r="I30" i="29"/>
  <c r="F30" i="29"/>
  <c r="J29" i="29"/>
  <c r="I29" i="29"/>
  <c r="F29" i="29"/>
  <c r="J28" i="29"/>
  <c r="I28" i="29"/>
  <c r="F28" i="29"/>
  <c r="J27" i="29"/>
  <c r="I27" i="29"/>
  <c r="F27" i="29"/>
  <c r="J26" i="29"/>
  <c r="I26" i="29"/>
  <c r="F26" i="29"/>
  <c r="J25" i="29"/>
  <c r="I25" i="29"/>
  <c r="F25" i="29"/>
  <c r="J24" i="29"/>
  <c r="I24" i="29"/>
  <c r="F24" i="29"/>
  <c r="J23" i="29"/>
  <c r="I23" i="29"/>
  <c r="F23" i="29"/>
  <c r="J22" i="29"/>
  <c r="I22" i="29"/>
  <c r="F22" i="29"/>
  <c r="J21" i="29"/>
  <c r="I21" i="29"/>
  <c r="F21" i="29"/>
  <c r="J20" i="29"/>
  <c r="I20" i="29"/>
  <c r="F20" i="29"/>
  <c r="J19" i="29"/>
  <c r="I19" i="29"/>
  <c r="F19" i="29"/>
  <c r="J18" i="29"/>
  <c r="I18" i="29"/>
  <c r="F18" i="29"/>
  <c r="J17" i="29"/>
  <c r="I17" i="29"/>
  <c r="F17" i="29"/>
  <c r="J16" i="29"/>
  <c r="I16" i="29"/>
  <c r="F16" i="29"/>
  <c r="J15" i="29"/>
  <c r="I15" i="29"/>
  <c r="F15" i="29"/>
  <c r="J14" i="29"/>
  <c r="I14" i="29"/>
  <c r="F14" i="29"/>
  <c r="J13" i="29"/>
  <c r="I13" i="29"/>
  <c r="F13" i="29"/>
  <c r="J12" i="29"/>
  <c r="I12" i="29"/>
  <c r="F12" i="29"/>
  <c r="J11" i="29"/>
  <c r="I11" i="29"/>
  <c r="F11" i="29"/>
  <c r="J10" i="29"/>
  <c r="I10" i="29"/>
  <c r="F10" i="29"/>
  <c r="J9" i="29"/>
  <c r="I9" i="29"/>
  <c r="F9" i="29"/>
  <c r="M8" i="29"/>
  <c r="L8" i="29"/>
  <c r="H8" i="29"/>
  <c r="E8" i="29"/>
  <c r="C8" i="29"/>
  <c r="H3" i="29"/>
  <c r="K2" i="29"/>
  <c r="H2" i="29"/>
  <c r="E23" i="28"/>
  <c r="C23" i="28"/>
  <c r="D22" i="28"/>
  <c r="D21" i="28"/>
  <c r="D20" i="28"/>
  <c r="F20" i="28" s="1"/>
  <c r="E9" i="136" s="1"/>
  <c r="D19" i="28"/>
  <c r="D18" i="28"/>
  <c r="D7" i="136" s="1"/>
  <c r="E12" i="28" a="1"/>
  <c r="E12" i="28" s="1"/>
  <c r="D12" i="28" a="1"/>
  <c r="D12" i="28" s="1"/>
  <c r="C12" i="28" a="1"/>
  <c r="C12" i="28" s="1"/>
  <c r="E11" i="28" a="1"/>
  <c r="E11" i="28" s="1"/>
  <c r="D11" i="28" a="1"/>
  <c r="D11" i="28" s="1"/>
  <c r="C11" i="28" a="1"/>
  <c r="C11" i="28" s="1"/>
  <c r="E10" i="28" a="1"/>
  <c r="E10" i="28" s="1"/>
  <c r="D10" i="28" a="1"/>
  <c r="D10" i="28" s="1"/>
  <c r="C10" i="28" a="1"/>
  <c r="C10" i="28" s="1"/>
  <c r="E9" i="28" a="1"/>
  <c r="E9" i="28" s="1"/>
  <c r="D9" i="28" a="1"/>
  <c r="D9" i="28" s="1"/>
  <c r="C9" i="28" a="1"/>
  <c r="C9" i="28" s="1"/>
  <c r="E8" i="28" a="1"/>
  <c r="E8" i="28" s="1"/>
  <c r="D8" i="28" a="1"/>
  <c r="D8" i="28" s="1"/>
  <c r="C8" i="28" a="1"/>
  <c r="C8" i="28" s="1"/>
  <c r="E4" i="28"/>
  <c r="G3" i="28"/>
  <c r="F3" i="28"/>
  <c r="E3" i="28"/>
  <c r="G15" i="27"/>
  <c r="J13" i="27"/>
  <c r="J12" i="27"/>
  <c r="J11" i="27"/>
  <c r="E10" i="27"/>
  <c r="J10" i="27" s="1"/>
  <c r="H5" i="27"/>
  <c r="L4" i="27"/>
  <c r="J4" i="27"/>
  <c r="H4" i="27"/>
  <c r="G32" i="26"/>
  <c r="F21" i="26"/>
  <c r="F6" i="84" s="1"/>
  <c r="C18" i="26"/>
  <c r="F8" i="26"/>
  <c r="E8" i="26"/>
  <c r="C8" i="26"/>
  <c r="C7" i="26"/>
  <c r="F4" i="26"/>
  <c r="H3" i="26"/>
  <c r="G3" i="26"/>
  <c r="F3" i="26"/>
  <c r="H23" i="24"/>
  <c r="G10" i="42" s="1"/>
  <c r="G9" i="42"/>
  <c r="H9" i="42" s="1"/>
  <c r="I18" i="24"/>
  <c r="G18" i="24"/>
  <c r="I17" i="24"/>
  <c r="G17" i="24"/>
  <c r="D17" i="24"/>
  <c r="I16" i="24"/>
  <c r="G16" i="24"/>
  <c r="I15" i="24"/>
  <c r="G15" i="24"/>
  <c r="D15" i="24"/>
  <c r="I14" i="24"/>
  <c r="G14" i="24"/>
  <c r="I13" i="24"/>
  <c r="G13" i="24"/>
  <c r="I12" i="24"/>
  <c r="G12" i="24"/>
  <c r="I11" i="24"/>
  <c r="G11" i="24"/>
  <c r="K10" i="24"/>
  <c r="D35" i="121" s="1"/>
  <c r="I10" i="24"/>
  <c r="G10" i="24"/>
  <c r="D10" i="24"/>
  <c r="I9" i="24"/>
  <c r="G9" i="24"/>
  <c r="I8" i="24"/>
  <c r="G8" i="24"/>
  <c r="I7" i="24"/>
  <c r="G7" i="24"/>
  <c r="I6" i="24"/>
  <c r="G6" i="24"/>
  <c r="B17" i="38"/>
  <c r="C9" i="66"/>
  <c r="E9" i="66" s="1"/>
  <c r="K211" i="20"/>
  <c r="D211" i="20"/>
  <c r="K210" i="20"/>
  <c r="D210" i="20"/>
  <c r="K209" i="20"/>
  <c r="D209" i="20"/>
  <c r="K208" i="20"/>
  <c r="D208" i="20"/>
  <c r="K207" i="20"/>
  <c r="D207" i="20"/>
  <c r="K206" i="20"/>
  <c r="D206" i="20"/>
  <c r="N205" i="20"/>
  <c r="N204" i="20"/>
  <c r="N203" i="20"/>
  <c r="N202" i="20"/>
  <c r="N201" i="20"/>
  <c r="N200" i="20"/>
  <c r="N199" i="20"/>
  <c r="N198" i="20"/>
  <c r="N197" i="20"/>
  <c r="N196" i="20"/>
  <c r="N195" i="20"/>
  <c r="N194" i="20"/>
  <c r="N193" i="20"/>
  <c r="N192" i="20"/>
  <c r="N191" i="20"/>
  <c r="N190" i="20"/>
  <c r="N189" i="20"/>
  <c r="N188" i="20"/>
  <c r="N187" i="20"/>
  <c r="N186" i="20"/>
  <c r="N185" i="20"/>
  <c r="N184" i="20"/>
  <c r="N183" i="20"/>
  <c r="N182" i="20"/>
  <c r="N181" i="20"/>
  <c r="N180" i="20"/>
  <c r="N179" i="20"/>
  <c r="N178" i="20"/>
  <c r="N177" i="20"/>
  <c r="N176" i="20"/>
  <c r="N175" i="20"/>
  <c r="N174" i="20"/>
  <c r="N173" i="20"/>
  <c r="N172" i="20"/>
  <c r="N171" i="20"/>
  <c r="N170" i="20"/>
  <c r="N169" i="20"/>
  <c r="N168" i="20"/>
  <c r="N167" i="20"/>
  <c r="N166" i="20"/>
  <c r="N165" i="20"/>
  <c r="N164" i="20"/>
  <c r="N163" i="20"/>
  <c r="N162" i="20"/>
  <c r="N161" i="20"/>
  <c r="N160" i="20"/>
  <c r="N159" i="20"/>
  <c r="N158" i="20"/>
  <c r="N157" i="20"/>
  <c r="N156" i="20"/>
  <c r="N155" i="20"/>
  <c r="N154" i="20"/>
  <c r="N153" i="20"/>
  <c r="N152" i="20"/>
  <c r="N151" i="20"/>
  <c r="N150" i="20"/>
  <c r="N149" i="20"/>
  <c r="N148" i="20"/>
  <c r="N147" i="20"/>
  <c r="N146" i="20"/>
  <c r="N145" i="20"/>
  <c r="N144" i="20"/>
  <c r="N143" i="20"/>
  <c r="N142" i="20"/>
  <c r="N141" i="20"/>
  <c r="N140" i="20"/>
  <c r="N139" i="20"/>
  <c r="N138" i="20"/>
  <c r="N137" i="20"/>
  <c r="N136" i="20"/>
  <c r="N135" i="20"/>
  <c r="N134" i="20"/>
  <c r="N133" i="20"/>
  <c r="N132" i="20"/>
  <c r="N131" i="20"/>
  <c r="N130" i="20"/>
  <c r="N129" i="20"/>
  <c r="N128" i="20"/>
  <c r="N127" i="20"/>
  <c r="N126" i="20"/>
  <c r="N125" i="20"/>
  <c r="N124" i="20"/>
  <c r="N123" i="20"/>
  <c r="N122" i="20"/>
  <c r="N121" i="20"/>
  <c r="N120" i="20"/>
  <c r="N119" i="20"/>
  <c r="N118" i="20"/>
  <c r="N117" i="20"/>
  <c r="N116" i="20"/>
  <c r="N115" i="20"/>
  <c r="N114" i="20"/>
  <c r="N113" i="20"/>
  <c r="N112" i="20"/>
  <c r="N111" i="20"/>
  <c r="N110" i="20"/>
  <c r="N109" i="20"/>
  <c r="N108" i="20"/>
  <c r="N107" i="20"/>
  <c r="N106" i="20"/>
  <c r="N105" i="20"/>
  <c r="N104" i="20"/>
  <c r="N103" i="20"/>
  <c r="N102" i="20"/>
  <c r="N101" i="20"/>
  <c r="N100" i="20"/>
  <c r="N99" i="20"/>
  <c r="N98" i="20"/>
  <c r="N97" i="20"/>
  <c r="N96" i="20"/>
  <c r="N95" i="20"/>
  <c r="N94" i="20"/>
  <c r="N93" i="20"/>
  <c r="N92" i="20"/>
  <c r="N91" i="20"/>
  <c r="N90" i="20"/>
  <c r="N89" i="20"/>
  <c r="N88" i="20"/>
  <c r="N87" i="20"/>
  <c r="N86" i="20"/>
  <c r="N85" i="20"/>
  <c r="N84" i="20"/>
  <c r="N83" i="20"/>
  <c r="N82" i="20"/>
  <c r="N81" i="20"/>
  <c r="N80" i="20"/>
  <c r="N79" i="20"/>
  <c r="N78" i="20"/>
  <c r="N77" i="20"/>
  <c r="N76" i="20"/>
  <c r="N75" i="20"/>
  <c r="N74" i="20"/>
  <c r="N73" i="20"/>
  <c r="N72" i="20"/>
  <c r="N71" i="20"/>
  <c r="N70" i="20"/>
  <c r="N69" i="20"/>
  <c r="N68" i="20"/>
  <c r="N67" i="20"/>
  <c r="N66" i="20"/>
  <c r="N65" i="20"/>
  <c r="N64" i="20"/>
  <c r="N63" i="20"/>
  <c r="N62" i="20"/>
  <c r="N61" i="20"/>
  <c r="N60" i="20"/>
  <c r="N59" i="20"/>
  <c r="N58" i="20"/>
  <c r="N57" i="20"/>
  <c r="N56" i="20"/>
  <c r="N55" i="20"/>
  <c r="N54" i="20"/>
  <c r="N53" i="20"/>
  <c r="N52" i="20"/>
  <c r="N51" i="20"/>
  <c r="N50" i="20"/>
  <c r="N49" i="20"/>
  <c r="N48" i="20"/>
  <c r="N47" i="20"/>
  <c r="N46" i="20"/>
  <c r="N45" i="20"/>
  <c r="N44" i="20"/>
  <c r="N43" i="20"/>
  <c r="N42" i="20"/>
  <c r="N41" i="20"/>
  <c r="N40" i="20"/>
  <c r="N39" i="20"/>
  <c r="N38" i="20"/>
  <c r="N37" i="20"/>
  <c r="N36" i="20"/>
  <c r="N35" i="20"/>
  <c r="N34" i="20"/>
  <c r="N33" i="20"/>
  <c r="N32" i="20"/>
  <c r="N31" i="20"/>
  <c r="N30" i="20"/>
  <c r="N29" i="20"/>
  <c r="N28" i="20"/>
  <c r="N27" i="20"/>
  <c r="N26" i="20"/>
  <c r="N25" i="20"/>
  <c r="N24" i="20"/>
  <c r="N23" i="20"/>
  <c r="N22" i="20"/>
  <c r="N21" i="20"/>
  <c r="N20" i="20"/>
  <c r="N19" i="20"/>
  <c r="N18" i="20"/>
  <c r="N17" i="20"/>
  <c r="N16" i="20"/>
  <c r="N15" i="20"/>
  <c r="N14" i="20"/>
  <c r="N13" i="20"/>
  <c r="N12" i="20"/>
  <c r="N11" i="20"/>
  <c r="N10" i="20"/>
  <c r="N9" i="20"/>
  <c r="N8" i="20"/>
  <c r="N7" i="20"/>
  <c r="N6" i="20"/>
  <c r="J3" i="20"/>
  <c r="Q2" i="20"/>
  <c r="N2" i="20"/>
  <c r="J2" i="20"/>
  <c r="H52" i="19"/>
  <c r="H50" i="19"/>
  <c r="F33" i="18"/>
  <c r="D33" i="18"/>
  <c r="E3" i="16"/>
  <c r="E5" i="15"/>
  <c r="F5" i="14"/>
  <c r="B5" i="14"/>
  <c r="F4" i="14"/>
  <c r="B4" i="14"/>
  <c r="G2" i="14"/>
  <c r="G5" i="13"/>
  <c r="E5" i="13"/>
  <c r="B4" i="13"/>
  <c r="G3" i="13"/>
  <c r="M3" i="12"/>
  <c r="E5" i="11"/>
  <c r="K4" i="11"/>
  <c r="H4" i="11"/>
  <c r="E4" i="11"/>
  <c r="D15" i="10"/>
  <c r="F14" i="10"/>
  <c r="J13" i="10"/>
  <c r="K3" i="10"/>
  <c r="K2" i="10"/>
  <c r="G2" i="9"/>
  <c r="B56" i="4"/>
  <c r="F20" i="196" s="1"/>
  <c r="A56" i="4"/>
  <c r="A20" i="196" s="1"/>
  <c r="A55" i="4"/>
  <c r="A19" i="196" s="1"/>
  <c r="B54" i="4"/>
  <c r="F18" i="196" s="1"/>
  <c r="A54" i="4"/>
  <c r="A18" i="196" s="1"/>
  <c r="B53" i="4"/>
  <c r="F17" i="196" s="1"/>
  <c r="A53" i="4"/>
  <c r="A17" i="196" s="1"/>
  <c r="B52" i="4"/>
  <c r="F16" i="196" s="1"/>
  <c r="A52" i="4"/>
  <c r="A16" i="196" s="1"/>
  <c r="B48" i="4"/>
  <c r="B47" i="4"/>
  <c r="J8" i="196" s="1"/>
  <c r="B46" i="4"/>
  <c r="C12" i="196" s="1"/>
  <c r="B45" i="4"/>
  <c r="E10" i="196" s="1"/>
  <c r="B44" i="4"/>
  <c r="E11" i="196" s="1"/>
  <c r="B40" i="4"/>
  <c r="C9" i="196" s="1"/>
  <c r="B39" i="4"/>
  <c r="C8" i="196" s="1"/>
  <c r="B37" i="4"/>
  <c r="C2" i="3" s="1"/>
  <c r="B36" i="4"/>
  <c r="H13" i="196" s="1"/>
  <c r="B35" i="4"/>
  <c r="B34" i="4"/>
  <c r="J6" i="196" s="1"/>
  <c r="B33" i="4"/>
  <c r="J7" i="196" s="1"/>
  <c r="B32" i="4"/>
  <c r="C5" i="96" s="1"/>
  <c r="B31" i="4"/>
  <c r="C6" i="196" s="1"/>
  <c r="B22" i="4"/>
  <c r="E4" i="161" s="1"/>
  <c r="F21" i="4"/>
  <c r="B6" i="91" s="1"/>
  <c r="F20" i="4"/>
  <c r="B7" i="91" s="1"/>
  <c r="B19" i="4"/>
  <c r="D13" i="10" s="1"/>
  <c r="F13" i="10" s="1"/>
  <c r="D14" i="10" s="1"/>
  <c r="G4" i="4"/>
  <c r="G6" i="4" s="1"/>
  <c r="F4" i="4"/>
  <c r="B2" i="4"/>
  <c r="A32" i="8"/>
  <c r="A2" i="8"/>
  <c r="F32" i="7"/>
  <c r="F24" i="7"/>
  <c r="F14" i="7"/>
  <c r="I4" i="7"/>
  <c r="A4" i="7"/>
  <c r="K3" i="7"/>
  <c r="B17" i="6"/>
  <c r="B14" i="6"/>
  <c r="B11" i="6"/>
  <c r="B8" i="6"/>
  <c r="E5" i="6"/>
  <c r="B5" i="6"/>
  <c r="E2" i="6"/>
  <c r="E5" i="5"/>
  <c r="H4" i="5"/>
  <c r="E4" i="5"/>
  <c r="D15" i="2"/>
  <c r="D14" i="2"/>
  <c r="D11" i="2"/>
  <c r="G3" i="2"/>
  <c r="F1" i="2"/>
  <c r="H27" i="188"/>
  <c r="H20" i="188"/>
  <c r="H3" i="188"/>
  <c r="H4" i="188"/>
  <c r="H5" i="188"/>
  <c r="H8" i="188"/>
  <c r="H25" i="188"/>
  <c r="H6" i="188"/>
  <c r="H12" i="188"/>
  <c r="H21" i="188"/>
  <c r="H18" i="188"/>
  <c r="H2" i="188"/>
  <c r="H17" i="188"/>
  <c r="H28" i="188"/>
  <c r="H11" i="188"/>
  <c r="H13" i="188"/>
  <c r="H19" i="188"/>
  <c r="H14" i="188"/>
  <c r="H23" i="188"/>
  <c r="H10" i="188"/>
  <c r="H9" i="188"/>
  <c r="H7" i="188"/>
  <c r="H16" i="188"/>
  <c r="H26" i="188"/>
  <c r="H15" i="188"/>
  <c r="H24" i="188"/>
  <c r="H22" i="188"/>
  <c r="E96" i="197" l="1"/>
  <c r="E48" i="197"/>
  <c r="D4" i="14"/>
  <c r="C13" i="196"/>
  <c r="A1" i="197"/>
  <c r="A26" i="194"/>
  <c r="A3" i="194"/>
  <c r="A14" i="195"/>
  <c r="C4" i="196"/>
  <c r="B43" i="4"/>
  <c r="J11" i="196" s="1"/>
  <c r="J10" i="196"/>
  <c r="E100" i="197"/>
  <c r="E62" i="197"/>
  <c r="D97" i="197"/>
  <c r="D51" i="197"/>
  <c r="E95" i="197"/>
  <c r="E44" i="197"/>
  <c r="F100" i="197"/>
  <c r="F62" i="197"/>
  <c r="F13" i="65"/>
  <c r="E97" i="197"/>
  <c r="E51" i="197"/>
  <c r="C37" i="47"/>
  <c r="G37" i="47" s="1"/>
  <c r="C36" i="47"/>
  <c r="C35" i="47"/>
  <c r="G35" i="47" s="1"/>
  <c r="E66" i="197"/>
  <c r="F9" i="128"/>
  <c r="F87" i="197"/>
  <c r="D96" i="197"/>
  <c r="D48" i="197"/>
  <c r="K16" i="196"/>
  <c r="H16" i="196"/>
  <c r="K17" i="196"/>
  <c r="H17" i="196"/>
  <c r="K18" i="196"/>
  <c r="H18" i="196"/>
  <c r="K19" i="196"/>
  <c r="H19" i="196"/>
  <c r="K20" i="196"/>
  <c r="H20" i="196"/>
  <c r="E8" i="186"/>
  <c r="G41" i="195"/>
  <c r="C39" i="116"/>
  <c r="B6" i="56"/>
  <c r="B6" i="58"/>
  <c r="H21" i="53"/>
  <c r="B37" i="53"/>
  <c r="C37" i="116"/>
  <c r="B6" i="57"/>
  <c r="C40" i="116"/>
  <c r="B6" i="64"/>
  <c r="C47" i="116"/>
  <c r="C3" i="96"/>
  <c r="G3" i="178"/>
  <c r="K867" i="29"/>
  <c r="N867" i="29" s="1"/>
  <c r="O867" i="29" s="1"/>
  <c r="K995" i="29"/>
  <c r="N995" i="29" s="1"/>
  <c r="O995" i="29" s="1"/>
  <c r="K15" i="29"/>
  <c r="N15" i="29" s="1"/>
  <c r="O15" i="29" s="1"/>
  <c r="K19" i="29"/>
  <c r="N19" i="29" s="1"/>
  <c r="O19" i="29" s="1"/>
  <c r="K23" i="29"/>
  <c r="N23" i="29" s="1"/>
  <c r="O23" i="29" s="1"/>
  <c r="K71" i="29"/>
  <c r="N71" i="29" s="1"/>
  <c r="O71" i="29" s="1"/>
  <c r="K87" i="29"/>
  <c r="N87" i="29" s="1"/>
  <c r="O87" i="29" s="1"/>
  <c r="K103" i="29"/>
  <c r="N103" i="29" s="1"/>
  <c r="O103" i="29" s="1"/>
  <c r="K119" i="29"/>
  <c r="N119" i="29" s="1"/>
  <c r="O119" i="29" s="1"/>
  <c r="C33" i="128"/>
  <c r="D6" i="121"/>
  <c r="E12" i="49"/>
  <c r="C16" i="122"/>
  <c r="J10" i="49"/>
  <c r="C15" i="124"/>
  <c r="J12" i="49"/>
  <c r="C16" i="124"/>
  <c r="A24" i="120"/>
  <c r="A2" i="28"/>
  <c r="B3" i="161"/>
  <c r="A25" i="120"/>
  <c r="I7" i="143"/>
  <c r="I8" i="143"/>
  <c r="I6" i="143"/>
  <c r="F9" i="143"/>
  <c r="F15" i="119"/>
  <c r="E28" i="128"/>
  <c r="E31" i="128"/>
  <c r="F52" i="197" s="1"/>
  <c r="E23" i="128"/>
  <c r="F45" i="197" s="1"/>
  <c r="E10" i="128"/>
  <c r="G6" i="143"/>
  <c r="F6" i="143"/>
  <c r="H6" i="143"/>
  <c r="H7" i="143"/>
  <c r="F8" i="143"/>
  <c r="F13" i="132"/>
  <c r="A21" i="120"/>
  <c r="A23" i="120"/>
  <c r="A22" i="120"/>
  <c r="F23" i="39"/>
  <c r="F55" i="197" s="1"/>
  <c r="H44" i="51"/>
  <c r="H44" i="50"/>
  <c r="C43" i="47"/>
  <c r="H27" i="52"/>
  <c r="K153" i="29"/>
  <c r="N153" i="29" s="1"/>
  <c r="O153" i="29" s="1"/>
  <c r="K185" i="29"/>
  <c r="N185" i="29" s="1"/>
  <c r="O185" i="29" s="1"/>
  <c r="K217" i="29"/>
  <c r="N217" i="29" s="1"/>
  <c r="O217" i="29" s="1"/>
  <c r="H21" i="42"/>
  <c r="H10" i="42"/>
  <c r="H17" i="34"/>
  <c r="G3" i="50"/>
  <c r="G3" i="51"/>
  <c r="G3" i="52"/>
  <c r="L7" i="163"/>
  <c r="L7" i="131" s="1"/>
  <c r="K7" i="131"/>
  <c r="L11" i="163"/>
  <c r="L11" i="131" s="1"/>
  <c r="K11" i="131"/>
  <c r="J19" i="27"/>
  <c r="K38" i="29"/>
  <c r="N38" i="29" s="1"/>
  <c r="O38" i="29" s="1"/>
  <c r="K42" i="29"/>
  <c r="N42" i="29" s="1"/>
  <c r="O42" i="29" s="1"/>
  <c r="K46" i="29"/>
  <c r="N46" i="29" s="1"/>
  <c r="O46" i="29" s="1"/>
  <c r="K66" i="29"/>
  <c r="N66" i="29" s="1"/>
  <c r="O66" i="29" s="1"/>
  <c r="K142" i="29"/>
  <c r="N142" i="29" s="1"/>
  <c r="O142" i="29" s="1"/>
  <c r="K174" i="29"/>
  <c r="N174" i="29" s="1"/>
  <c r="O174" i="29" s="1"/>
  <c r="K206" i="29"/>
  <c r="N206" i="29" s="1"/>
  <c r="O206" i="29" s="1"/>
  <c r="K238" i="29"/>
  <c r="N238" i="29" s="1"/>
  <c r="O238" i="29" s="1"/>
  <c r="K270" i="29"/>
  <c r="N270" i="29" s="1"/>
  <c r="O270" i="29" s="1"/>
  <c r="K302" i="29"/>
  <c r="N302" i="29" s="1"/>
  <c r="O302" i="29" s="1"/>
  <c r="K334" i="29"/>
  <c r="N334" i="29" s="1"/>
  <c r="O334" i="29" s="1"/>
  <c r="K394" i="29"/>
  <c r="N394" i="29" s="1"/>
  <c r="O394" i="29" s="1"/>
  <c r="K398" i="29"/>
  <c r="N398" i="29" s="1"/>
  <c r="O398" i="29" s="1"/>
  <c r="K402" i="29"/>
  <c r="N402" i="29" s="1"/>
  <c r="O402" i="29" s="1"/>
  <c r="K630" i="29"/>
  <c r="N630" i="29" s="1"/>
  <c r="O630" i="29" s="1"/>
  <c r="K642" i="29"/>
  <c r="N642" i="29" s="1"/>
  <c r="O642" i="29" s="1"/>
  <c r="K646" i="29"/>
  <c r="N646" i="29" s="1"/>
  <c r="O646" i="29" s="1"/>
  <c r="K678" i="29"/>
  <c r="N678" i="29" s="1"/>
  <c r="O678" i="29" s="1"/>
  <c r="K738" i="29"/>
  <c r="N738" i="29" s="1"/>
  <c r="O738" i="29" s="1"/>
  <c r="K746" i="29"/>
  <c r="N746" i="29" s="1"/>
  <c r="O746" i="29" s="1"/>
  <c r="K750" i="29"/>
  <c r="N750" i="29" s="1"/>
  <c r="O750" i="29" s="1"/>
  <c r="K754" i="29"/>
  <c r="N754" i="29" s="1"/>
  <c r="O754" i="29" s="1"/>
  <c r="K770" i="29"/>
  <c r="N770" i="29" s="1"/>
  <c r="O770" i="29" s="1"/>
  <c r="K778" i="29"/>
  <c r="N778" i="29" s="1"/>
  <c r="O778" i="29" s="1"/>
  <c r="K782" i="29"/>
  <c r="N782" i="29" s="1"/>
  <c r="O782" i="29" s="1"/>
  <c r="K786" i="29"/>
  <c r="N786" i="29" s="1"/>
  <c r="O786" i="29" s="1"/>
  <c r="K894" i="29"/>
  <c r="N894" i="29" s="1"/>
  <c r="O894" i="29" s="1"/>
  <c r="K934" i="29"/>
  <c r="N934" i="29" s="1"/>
  <c r="O934" i="29" s="1"/>
  <c r="K958" i="29"/>
  <c r="N958" i="29" s="1"/>
  <c r="O958" i="29" s="1"/>
  <c r="K982" i="29"/>
  <c r="N982" i="29" s="1"/>
  <c r="O982" i="29" s="1"/>
  <c r="K998" i="29"/>
  <c r="N998" i="29" s="1"/>
  <c r="O998" i="29" s="1"/>
  <c r="C31" i="65"/>
  <c r="E26" i="128"/>
  <c r="F48" i="197" s="1"/>
  <c r="E29" i="128"/>
  <c r="C28" i="161"/>
  <c r="C25" i="129" s="1"/>
  <c r="D43" i="128" s="1"/>
  <c r="C26" i="129"/>
  <c r="E19" i="162"/>
  <c r="E19" i="130" s="1"/>
  <c r="E6" i="130"/>
  <c r="H8" i="155"/>
  <c r="J8" i="182"/>
  <c r="H15" i="182"/>
  <c r="H15" i="155" s="1"/>
  <c r="B3" i="5"/>
  <c r="B2" i="3"/>
  <c r="K40" i="29"/>
  <c r="N40" i="29" s="1"/>
  <c r="O40" i="29" s="1"/>
  <c r="K64" i="29"/>
  <c r="N64" i="29" s="1"/>
  <c r="O64" i="29" s="1"/>
  <c r="K616" i="29"/>
  <c r="N616" i="29" s="1"/>
  <c r="O616" i="29" s="1"/>
  <c r="K628" i="29"/>
  <c r="N628" i="29" s="1"/>
  <c r="O628" i="29" s="1"/>
  <c r="K692" i="29"/>
  <c r="N692" i="29" s="1"/>
  <c r="O692" i="29" s="1"/>
  <c r="K744" i="29"/>
  <c r="N744" i="29" s="1"/>
  <c r="O744" i="29" s="1"/>
  <c r="K776" i="29"/>
  <c r="N776" i="29" s="1"/>
  <c r="O776" i="29" s="1"/>
  <c r="K824" i="29"/>
  <c r="N824" i="29" s="1"/>
  <c r="O824" i="29" s="1"/>
  <c r="K836" i="29"/>
  <c r="N836" i="29" s="1"/>
  <c r="O836" i="29" s="1"/>
  <c r="K840" i="29"/>
  <c r="N840" i="29" s="1"/>
  <c r="O840" i="29" s="1"/>
  <c r="K864" i="29"/>
  <c r="N864" i="29" s="1"/>
  <c r="O864" i="29" s="1"/>
  <c r="K868" i="29"/>
  <c r="N868" i="29" s="1"/>
  <c r="O868" i="29" s="1"/>
  <c r="K876" i="29"/>
  <c r="N876" i="29" s="1"/>
  <c r="O876" i="29" s="1"/>
  <c r="K892" i="29"/>
  <c r="N892" i="29" s="1"/>
  <c r="O892" i="29" s="1"/>
  <c r="F19" i="162"/>
  <c r="F19" i="130" s="1"/>
  <c r="D7" i="128" s="1"/>
  <c r="F6" i="130"/>
  <c r="C15" i="131"/>
  <c r="K865" i="29"/>
  <c r="N865" i="29" s="1"/>
  <c r="O865" i="29" s="1"/>
  <c r="K985" i="29"/>
  <c r="N985" i="29" s="1"/>
  <c r="O985" i="29" s="1"/>
  <c r="K993" i="29"/>
  <c r="N993" i="29" s="1"/>
  <c r="O993" i="29" s="1"/>
  <c r="E8" i="49"/>
  <c r="C18" i="49"/>
  <c r="J27" i="33"/>
  <c r="C11" i="164"/>
  <c r="C12" i="132"/>
  <c r="C4" i="144"/>
  <c r="C30" i="171"/>
  <c r="C30" i="144" s="1"/>
  <c r="D12" i="2"/>
  <c r="E2" i="20"/>
  <c r="B4" i="6"/>
  <c r="A2" i="7"/>
  <c r="B3" i="8"/>
  <c r="C3" i="27"/>
  <c r="K14" i="29"/>
  <c r="N14" i="29" s="1"/>
  <c r="O14" i="29" s="1"/>
  <c r="K34" i="29"/>
  <c r="N34" i="29" s="1"/>
  <c r="O34" i="29" s="1"/>
  <c r="K50" i="29"/>
  <c r="N50" i="29" s="1"/>
  <c r="O50" i="29" s="1"/>
  <c r="K54" i="29"/>
  <c r="N54" i="29" s="1"/>
  <c r="O54" i="29" s="1"/>
  <c r="K70" i="29"/>
  <c r="N70" i="29" s="1"/>
  <c r="O70" i="29" s="1"/>
  <c r="K86" i="29"/>
  <c r="N86" i="29" s="1"/>
  <c r="O86" i="29" s="1"/>
  <c r="K102" i="29"/>
  <c r="N102" i="29" s="1"/>
  <c r="O102" i="29" s="1"/>
  <c r="K118" i="29"/>
  <c r="N118" i="29" s="1"/>
  <c r="O118" i="29" s="1"/>
  <c r="K134" i="29"/>
  <c r="N134" i="29" s="1"/>
  <c r="O134" i="29" s="1"/>
  <c r="K166" i="29"/>
  <c r="N166" i="29" s="1"/>
  <c r="O166" i="29" s="1"/>
  <c r="K198" i="29"/>
  <c r="N198" i="29" s="1"/>
  <c r="O198" i="29" s="1"/>
  <c r="K230" i="29"/>
  <c r="N230" i="29" s="1"/>
  <c r="O230" i="29" s="1"/>
  <c r="K249" i="29"/>
  <c r="N249" i="29" s="1"/>
  <c r="O249" i="29" s="1"/>
  <c r="K262" i="29"/>
  <c r="N262" i="29" s="1"/>
  <c r="O262" i="29" s="1"/>
  <c r="K281" i="29"/>
  <c r="N281" i="29" s="1"/>
  <c r="O281" i="29" s="1"/>
  <c r="K294" i="29"/>
  <c r="N294" i="29" s="1"/>
  <c r="O294" i="29" s="1"/>
  <c r="K313" i="29"/>
  <c r="N313" i="29" s="1"/>
  <c r="O313" i="29" s="1"/>
  <c r="K326" i="29"/>
  <c r="N326" i="29" s="1"/>
  <c r="O326" i="29" s="1"/>
  <c r="K345" i="29"/>
  <c r="N345" i="29" s="1"/>
  <c r="O345" i="29" s="1"/>
  <c r="K370" i="29"/>
  <c r="N370" i="29" s="1"/>
  <c r="O370" i="29" s="1"/>
  <c r="K409" i="29"/>
  <c r="N409" i="29" s="1"/>
  <c r="O409" i="29" s="1"/>
  <c r="K417" i="29"/>
  <c r="N417" i="29" s="1"/>
  <c r="O417" i="29" s="1"/>
  <c r="K434" i="29"/>
  <c r="N434" i="29" s="1"/>
  <c r="O434" i="29" s="1"/>
  <c r="K554" i="29"/>
  <c r="N554" i="29" s="1"/>
  <c r="O554" i="29" s="1"/>
  <c r="K558" i="29"/>
  <c r="N558" i="29" s="1"/>
  <c r="O558" i="29" s="1"/>
  <c r="K605" i="29"/>
  <c r="N605" i="29" s="1"/>
  <c r="O605" i="29" s="1"/>
  <c r="K609" i="29"/>
  <c r="N609" i="29" s="1"/>
  <c r="O609" i="29" s="1"/>
  <c r="K617" i="29"/>
  <c r="N617" i="29" s="1"/>
  <c r="O617" i="29" s="1"/>
  <c r="K662" i="29"/>
  <c r="N662" i="29" s="1"/>
  <c r="O662" i="29" s="1"/>
  <c r="K694" i="29"/>
  <c r="N694" i="29" s="1"/>
  <c r="O694" i="29" s="1"/>
  <c r="K722" i="29"/>
  <c r="N722" i="29" s="1"/>
  <c r="O722" i="29" s="1"/>
  <c r="K774" i="29"/>
  <c r="N774" i="29" s="1"/>
  <c r="O774" i="29" s="1"/>
  <c r="K790" i="29"/>
  <c r="N790" i="29" s="1"/>
  <c r="O790" i="29" s="1"/>
  <c r="K821" i="29"/>
  <c r="N821" i="29" s="1"/>
  <c r="O821" i="29" s="1"/>
  <c r="K826" i="29"/>
  <c r="N826" i="29" s="1"/>
  <c r="O826" i="29" s="1"/>
  <c r="K834" i="29"/>
  <c r="N834" i="29" s="1"/>
  <c r="O834" i="29" s="1"/>
  <c r="K842" i="29"/>
  <c r="N842" i="29" s="1"/>
  <c r="O842" i="29" s="1"/>
  <c r="K846" i="29"/>
  <c r="N846" i="29" s="1"/>
  <c r="O846" i="29" s="1"/>
  <c r="K849" i="29"/>
  <c r="N849" i="29" s="1"/>
  <c r="O849" i="29" s="1"/>
  <c r="K857" i="29"/>
  <c r="N857" i="29" s="1"/>
  <c r="O857" i="29" s="1"/>
  <c r="K866" i="29"/>
  <c r="N866" i="29" s="1"/>
  <c r="O866" i="29" s="1"/>
  <c r="K869" i="29"/>
  <c r="N869" i="29" s="1"/>
  <c r="O869" i="29" s="1"/>
  <c r="K873" i="29"/>
  <c r="N873" i="29" s="1"/>
  <c r="O873" i="29" s="1"/>
  <c r="K881" i="29"/>
  <c r="N881" i="29" s="1"/>
  <c r="O881" i="29" s="1"/>
  <c r="K889" i="29"/>
  <c r="N889" i="29" s="1"/>
  <c r="O889" i="29" s="1"/>
  <c r="K893" i="29"/>
  <c r="N893" i="29" s="1"/>
  <c r="O893" i="29" s="1"/>
  <c r="K897" i="29"/>
  <c r="N897" i="29" s="1"/>
  <c r="O897" i="29" s="1"/>
  <c r="K938" i="29"/>
  <c r="N938" i="29" s="1"/>
  <c r="O938" i="29" s="1"/>
  <c r="K941" i="29"/>
  <c r="N941" i="29" s="1"/>
  <c r="O941" i="29" s="1"/>
  <c r="K945" i="29"/>
  <c r="N945" i="29" s="1"/>
  <c r="O945" i="29" s="1"/>
  <c r="K954" i="29"/>
  <c r="N954" i="29" s="1"/>
  <c r="O954" i="29" s="1"/>
  <c r="K957" i="29"/>
  <c r="N957" i="29" s="1"/>
  <c r="O957" i="29" s="1"/>
  <c r="K961" i="29"/>
  <c r="N961" i="29" s="1"/>
  <c r="O961" i="29" s="1"/>
  <c r="K16" i="29"/>
  <c r="N16" i="29" s="1"/>
  <c r="O16" i="29" s="1"/>
  <c r="K20" i="29"/>
  <c r="N20" i="29" s="1"/>
  <c r="O20" i="29" s="1"/>
  <c r="K24" i="29"/>
  <c r="N24" i="29" s="1"/>
  <c r="O24" i="29" s="1"/>
  <c r="K36" i="29"/>
  <c r="N36" i="29" s="1"/>
  <c r="O36" i="29" s="1"/>
  <c r="K72" i="29"/>
  <c r="N72" i="29" s="1"/>
  <c r="O72" i="29" s="1"/>
  <c r="K88" i="29"/>
  <c r="N88" i="29" s="1"/>
  <c r="O88" i="29" s="1"/>
  <c r="K104" i="29"/>
  <c r="N104" i="29" s="1"/>
  <c r="O104" i="29" s="1"/>
  <c r="K120" i="29"/>
  <c r="N120" i="29" s="1"/>
  <c r="O120" i="29" s="1"/>
  <c r="K136" i="29"/>
  <c r="N136" i="29" s="1"/>
  <c r="O136" i="29" s="1"/>
  <c r="K168" i="29"/>
  <c r="N168" i="29" s="1"/>
  <c r="O168" i="29" s="1"/>
  <c r="K200" i="29"/>
  <c r="N200" i="29" s="1"/>
  <c r="O200" i="29" s="1"/>
  <c r="K232" i="29"/>
  <c r="N232" i="29" s="1"/>
  <c r="O232" i="29" s="1"/>
  <c r="K264" i="29"/>
  <c r="N264" i="29" s="1"/>
  <c r="O264" i="29" s="1"/>
  <c r="K296" i="29"/>
  <c r="N296" i="29" s="1"/>
  <c r="O296" i="29" s="1"/>
  <c r="K328" i="29"/>
  <c r="N328" i="29" s="1"/>
  <c r="O328" i="29" s="1"/>
  <c r="K372" i="29"/>
  <c r="N372" i="29" s="1"/>
  <c r="O372" i="29" s="1"/>
  <c r="K436" i="29"/>
  <c r="N436" i="29" s="1"/>
  <c r="O436" i="29" s="1"/>
  <c r="K456" i="29"/>
  <c r="N456" i="29" s="1"/>
  <c r="O456" i="29" s="1"/>
  <c r="K460" i="29"/>
  <c r="N460" i="29" s="1"/>
  <c r="O460" i="29" s="1"/>
  <c r="K472" i="29"/>
  <c r="N472" i="29" s="1"/>
  <c r="O472" i="29" s="1"/>
  <c r="K476" i="29"/>
  <c r="N476" i="29" s="1"/>
  <c r="O476" i="29" s="1"/>
  <c r="K488" i="29"/>
  <c r="N488" i="29" s="1"/>
  <c r="O488" i="29" s="1"/>
  <c r="K492" i="29"/>
  <c r="N492" i="29" s="1"/>
  <c r="O492" i="29" s="1"/>
  <c r="K504" i="29"/>
  <c r="N504" i="29" s="1"/>
  <c r="O504" i="29" s="1"/>
  <c r="K508" i="29"/>
  <c r="N508" i="29" s="1"/>
  <c r="O508" i="29" s="1"/>
  <c r="K520" i="29"/>
  <c r="N520" i="29" s="1"/>
  <c r="O520" i="29" s="1"/>
  <c r="K524" i="29"/>
  <c r="N524" i="29" s="1"/>
  <c r="O524" i="29" s="1"/>
  <c r="K536" i="29"/>
  <c r="N536" i="29" s="1"/>
  <c r="O536" i="29" s="1"/>
  <c r="K556" i="29"/>
  <c r="N556" i="29" s="1"/>
  <c r="O556" i="29" s="1"/>
  <c r="K560" i="29"/>
  <c r="N560" i="29" s="1"/>
  <c r="O560" i="29" s="1"/>
  <c r="K564" i="29"/>
  <c r="N564" i="29" s="1"/>
  <c r="O564" i="29" s="1"/>
  <c r="K568" i="29"/>
  <c r="N568" i="29" s="1"/>
  <c r="O568" i="29" s="1"/>
  <c r="K584" i="29"/>
  <c r="N584" i="29" s="1"/>
  <c r="O584" i="29" s="1"/>
  <c r="K664" i="29"/>
  <c r="N664" i="29" s="1"/>
  <c r="O664" i="29" s="1"/>
  <c r="K668" i="29"/>
  <c r="N668" i="29" s="1"/>
  <c r="O668" i="29" s="1"/>
  <c r="K672" i="29"/>
  <c r="N672" i="29" s="1"/>
  <c r="O672" i="29" s="1"/>
  <c r="K680" i="29"/>
  <c r="N680" i="29" s="1"/>
  <c r="O680" i="29" s="1"/>
  <c r="K696" i="29"/>
  <c r="N696" i="29" s="1"/>
  <c r="O696" i="29" s="1"/>
  <c r="K700" i="29"/>
  <c r="N700" i="29" s="1"/>
  <c r="O700" i="29" s="1"/>
  <c r="K704" i="29"/>
  <c r="N704" i="29" s="1"/>
  <c r="O704" i="29" s="1"/>
  <c r="K708" i="29"/>
  <c r="N708" i="29" s="1"/>
  <c r="O708" i="29" s="1"/>
  <c r="K724" i="29"/>
  <c r="N724" i="29" s="1"/>
  <c r="O724" i="29" s="1"/>
  <c r="K792" i="29"/>
  <c r="N792" i="29" s="1"/>
  <c r="O792" i="29" s="1"/>
  <c r="K796" i="29"/>
  <c r="N796" i="29" s="1"/>
  <c r="O796" i="29" s="1"/>
  <c r="K800" i="29"/>
  <c r="N800" i="29" s="1"/>
  <c r="O800" i="29" s="1"/>
  <c r="K804" i="29"/>
  <c r="N804" i="29" s="1"/>
  <c r="O804" i="29" s="1"/>
  <c r="K896" i="29"/>
  <c r="N896" i="29" s="1"/>
  <c r="O896" i="29" s="1"/>
  <c r="K912" i="29"/>
  <c r="N912" i="29" s="1"/>
  <c r="O912" i="29" s="1"/>
  <c r="K960" i="29"/>
  <c r="N960" i="29" s="1"/>
  <c r="O960" i="29" s="1"/>
  <c r="K603" i="29"/>
  <c r="N603" i="29" s="1"/>
  <c r="O603" i="29" s="1"/>
  <c r="K715" i="29"/>
  <c r="N715" i="29" s="1"/>
  <c r="O715" i="29" s="1"/>
  <c r="K827" i="29"/>
  <c r="N827" i="29" s="1"/>
  <c r="O827" i="29" s="1"/>
  <c r="K831" i="29"/>
  <c r="N831" i="29" s="1"/>
  <c r="O831" i="29" s="1"/>
  <c r="K835" i="29"/>
  <c r="N835" i="29" s="1"/>
  <c r="O835" i="29" s="1"/>
  <c r="K843" i="29"/>
  <c r="N843" i="29" s="1"/>
  <c r="O843" i="29" s="1"/>
  <c r="K851" i="29"/>
  <c r="N851" i="29" s="1"/>
  <c r="O851" i="29" s="1"/>
  <c r="K895" i="29"/>
  <c r="N895" i="29" s="1"/>
  <c r="O895" i="29" s="1"/>
  <c r="K959" i="29"/>
  <c r="N959" i="29" s="1"/>
  <c r="O959" i="29" s="1"/>
  <c r="G27" i="31"/>
  <c r="D17" i="31" s="1"/>
  <c r="C13" i="133" s="1"/>
  <c r="K18" i="29"/>
  <c r="N18" i="29" s="1"/>
  <c r="O18" i="29" s="1"/>
  <c r="K22" i="29"/>
  <c r="N22" i="29" s="1"/>
  <c r="O22" i="29" s="1"/>
  <c r="K26" i="29"/>
  <c r="N26" i="29" s="1"/>
  <c r="O26" i="29" s="1"/>
  <c r="K32" i="29"/>
  <c r="N32" i="29" s="1"/>
  <c r="O32" i="29" s="1"/>
  <c r="B3" i="11"/>
  <c r="A4" i="12"/>
  <c r="A5" i="15"/>
  <c r="A3" i="23"/>
  <c r="G14" i="26"/>
  <c r="G16" i="26" s="1"/>
  <c r="K39" i="29"/>
  <c r="N39" i="29" s="1"/>
  <c r="O39" i="29" s="1"/>
  <c r="K48" i="29"/>
  <c r="N48" i="29" s="1"/>
  <c r="O48" i="29" s="1"/>
  <c r="K52" i="29"/>
  <c r="N52" i="29" s="1"/>
  <c r="O52" i="29" s="1"/>
  <c r="K56" i="29"/>
  <c r="N56" i="29" s="1"/>
  <c r="O56" i="29" s="1"/>
  <c r="K58" i="29"/>
  <c r="N58" i="29" s="1"/>
  <c r="O58" i="29" s="1"/>
  <c r="K63" i="29"/>
  <c r="N63" i="29" s="1"/>
  <c r="O63" i="29" s="1"/>
  <c r="K68" i="29"/>
  <c r="N68" i="29" s="1"/>
  <c r="O68" i="29" s="1"/>
  <c r="K69" i="29"/>
  <c r="N69" i="29" s="1"/>
  <c r="O69" i="29" s="1"/>
  <c r="K74" i="29"/>
  <c r="N74" i="29" s="1"/>
  <c r="O74" i="29" s="1"/>
  <c r="K75" i="29"/>
  <c r="N75" i="29" s="1"/>
  <c r="O75" i="29" s="1"/>
  <c r="K78" i="29"/>
  <c r="N78" i="29" s="1"/>
  <c r="O78" i="29" s="1"/>
  <c r="K80" i="29"/>
  <c r="N80" i="29" s="1"/>
  <c r="O80" i="29" s="1"/>
  <c r="K84" i="29"/>
  <c r="N84" i="29" s="1"/>
  <c r="O84" i="29" s="1"/>
  <c r="K85" i="29"/>
  <c r="N85" i="29" s="1"/>
  <c r="O85" i="29" s="1"/>
  <c r="K90" i="29"/>
  <c r="N90" i="29" s="1"/>
  <c r="O90" i="29" s="1"/>
  <c r="K91" i="29"/>
  <c r="N91" i="29" s="1"/>
  <c r="O91" i="29" s="1"/>
  <c r="K94" i="29"/>
  <c r="N94" i="29" s="1"/>
  <c r="O94" i="29" s="1"/>
  <c r="K96" i="29"/>
  <c r="N96" i="29" s="1"/>
  <c r="O96" i="29" s="1"/>
  <c r="K100" i="29"/>
  <c r="N100" i="29" s="1"/>
  <c r="O100" i="29" s="1"/>
  <c r="K101" i="29"/>
  <c r="N101" i="29" s="1"/>
  <c r="O101" i="29" s="1"/>
  <c r="K106" i="29"/>
  <c r="N106" i="29" s="1"/>
  <c r="O106" i="29" s="1"/>
  <c r="K107" i="29"/>
  <c r="N107" i="29" s="1"/>
  <c r="O107" i="29" s="1"/>
  <c r="K110" i="29"/>
  <c r="N110" i="29" s="1"/>
  <c r="O110" i="29" s="1"/>
  <c r="K112" i="29"/>
  <c r="N112" i="29" s="1"/>
  <c r="O112" i="29" s="1"/>
  <c r="K116" i="29"/>
  <c r="N116" i="29" s="1"/>
  <c r="O116" i="29" s="1"/>
  <c r="K117" i="29"/>
  <c r="N117" i="29" s="1"/>
  <c r="O117" i="29" s="1"/>
  <c r="K122" i="29"/>
  <c r="N122" i="29" s="1"/>
  <c r="O122" i="29" s="1"/>
  <c r="K126" i="29"/>
  <c r="N126" i="29" s="1"/>
  <c r="O126" i="29" s="1"/>
  <c r="K130" i="29"/>
  <c r="N130" i="29" s="1"/>
  <c r="O130" i="29" s="1"/>
  <c r="K144" i="29"/>
  <c r="N144" i="29" s="1"/>
  <c r="O144" i="29" s="1"/>
  <c r="K150" i="29"/>
  <c r="N150" i="29" s="1"/>
  <c r="O150" i="29" s="1"/>
  <c r="K154" i="29"/>
  <c r="N154" i="29" s="1"/>
  <c r="O154" i="29" s="1"/>
  <c r="K158" i="29"/>
  <c r="N158" i="29" s="1"/>
  <c r="O158" i="29" s="1"/>
  <c r="K162" i="29"/>
  <c r="N162" i="29" s="1"/>
  <c r="O162" i="29" s="1"/>
  <c r="K176" i="29"/>
  <c r="N176" i="29" s="1"/>
  <c r="O176" i="29" s="1"/>
  <c r="K182" i="29"/>
  <c r="N182" i="29" s="1"/>
  <c r="O182" i="29" s="1"/>
  <c r="K186" i="29"/>
  <c r="N186" i="29" s="1"/>
  <c r="O186" i="29" s="1"/>
  <c r="K190" i="29"/>
  <c r="N190" i="29" s="1"/>
  <c r="O190" i="29" s="1"/>
  <c r="K194" i="29"/>
  <c r="N194" i="29" s="1"/>
  <c r="O194" i="29" s="1"/>
  <c r="K208" i="29"/>
  <c r="N208" i="29" s="1"/>
  <c r="O208" i="29" s="1"/>
  <c r="K214" i="29"/>
  <c r="N214" i="29" s="1"/>
  <c r="O214" i="29" s="1"/>
  <c r="K218" i="29"/>
  <c r="N218" i="29" s="1"/>
  <c r="O218" i="29" s="1"/>
  <c r="K222" i="29"/>
  <c r="N222" i="29" s="1"/>
  <c r="O222" i="29" s="1"/>
  <c r="K226" i="29"/>
  <c r="N226" i="29" s="1"/>
  <c r="O226" i="29" s="1"/>
  <c r="K240" i="29"/>
  <c r="N240" i="29" s="1"/>
  <c r="O240" i="29" s="1"/>
  <c r="K246" i="29"/>
  <c r="N246" i="29" s="1"/>
  <c r="O246" i="29" s="1"/>
  <c r="K250" i="29"/>
  <c r="N250" i="29" s="1"/>
  <c r="O250" i="29" s="1"/>
  <c r="K254" i="29"/>
  <c r="N254" i="29" s="1"/>
  <c r="O254" i="29" s="1"/>
  <c r="K258" i="29"/>
  <c r="N258" i="29" s="1"/>
  <c r="O258" i="29" s="1"/>
  <c r="K272" i="29"/>
  <c r="N272" i="29" s="1"/>
  <c r="O272" i="29" s="1"/>
  <c r="K278" i="29"/>
  <c r="N278" i="29" s="1"/>
  <c r="O278" i="29" s="1"/>
  <c r="K282" i="29"/>
  <c r="N282" i="29" s="1"/>
  <c r="O282" i="29" s="1"/>
  <c r="K286" i="29"/>
  <c r="N286" i="29" s="1"/>
  <c r="O286" i="29" s="1"/>
  <c r="K290" i="29"/>
  <c r="N290" i="29" s="1"/>
  <c r="O290" i="29" s="1"/>
  <c r="K304" i="29"/>
  <c r="N304" i="29" s="1"/>
  <c r="O304" i="29" s="1"/>
  <c r="K310" i="29"/>
  <c r="N310" i="29" s="1"/>
  <c r="O310" i="29" s="1"/>
  <c r="K314" i="29"/>
  <c r="N314" i="29" s="1"/>
  <c r="O314" i="29" s="1"/>
  <c r="K318" i="29"/>
  <c r="N318" i="29" s="1"/>
  <c r="O318" i="29" s="1"/>
  <c r="K322" i="29"/>
  <c r="N322" i="29" s="1"/>
  <c r="O322" i="29" s="1"/>
  <c r="K336" i="29"/>
  <c r="N336" i="29" s="1"/>
  <c r="O336" i="29" s="1"/>
  <c r="K342" i="29"/>
  <c r="N342" i="29" s="1"/>
  <c r="O342" i="29" s="1"/>
  <c r="K344" i="29"/>
  <c r="N344" i="29" s="1"/>
  <c r="O344" i="29" s="1"/>
  <c r="K350" i="29"/>
  <c r="N350" i="29" s="1"/>
  <c r="O350" i="29" s="1"/>
  <c r="K354" i="29"/>
  <c r="N354" i="29" s="1"/>
  <c r="O354" i="29" s="1"/>
  <c r="K358" i="29"/>
  <c r="N358" i="29" s="1"/>
  <c r="O358" i="29" s="1"/>
  <c r="K362" i="29"/>
  <c r="N362" i="29" s="1"/>
  <c r="O362" i="29" s="1"/>
  <c r="K366" i="29"/>
  <c r="N366" i="29" s="1"/>
  <c r="O366" i="29" s="1"/>
  <c r="K404" i="29"/>
  <c r="N404" i="29" s="1"/>
  <c r="O404" i="29" s="1"/>
  <c r="K418" i="29"/>
  <c r="N418" i="29" s="1"/>
  <c r="O418" i="29" s="1"/>
  <c r="K426" i="29"/>
  <c r="N426" i="29" s="1"/>
  <c r="O426" i="29" s="1"/>
  <c r="K430" i="29"/>
  <c r="N430" i="29" s="1"/>
  <c r="O430" i="29" s="1"/>
  <c r="K459" i="29"/>
  <c r="N459" i="29" s="1"/>
  <c r="O459" i="29" s="1"/>
  <c r="K467" i="29"/>
  <c r="N467" i="29" s="1"/>
  <c r="O467" i="29" s="1"/>
  <c r="K493" i="29"/>
  <c r="N493" i="29" s="1"/>
  <c r="O493" i="29" s="1"/>
  <c r="K507" i="29"/>
  <c r="N507" i="29" s="1"/>
  <c r="O507" i="29" s="1"/>
  <c r="K538" i="29"/>
  <c r="N538" i="29" s="1"/>
  <c r="O538" i="29" s="1"/>
  <c r="K542" i="29"/>
  <c r="N542" i="29" s="1"/>
  <c r="O542" i="29" s="1"/>
  <c r="K546" i="29"/>
  <c r="N546" i="29" s="1"/>
  <c r="O546" i="29" s="1"/>
  <c r="K550" i="29"/>
  <c r="N550" i="29" s="1"/>
  <c r="O550" i="29" s="1"/>
  <c r="K573" i="29"/>
  <c r="N573" i="29" s="1"/>
  <c r="O573" i="29" s="1"/>
  <c r="K577" i="29"/>
  <c r="N577" i="29" s="1"/>
  <c r="O577" i="29" s="1"/>
  <c r="K586" i="29"/>
  <c r="N586" i="29" s="1"/>
  <c r="O586" i="29" s="1"/>
  <c r="K590" i="29"/>
  <c r="N590" i="29" s="1"/>
  <c r="O590" i="29" s="1"/>
  <c r="K600" i="29"/>
  <c r="N600" i="29" s="1"/>
  <c r="O600" i="29" s="1"/>
  <c r="K622" i="29"/>
  <c r="N622" i="29" s="1"/>
  <c r="O622" i="29" s="1"/>
  <c r="K626" i="29"/>
  <c r="N626" i="29" s="1"/>
  <c r="O626" i="29" s="1"/>
  <c r="K637" i="29"/>
  <c r="N637" i="29" s="1"/>
  <c r="O637" i="29" s="1"/>
  <c r="K648" i="29"/>
  <c r="N648" i="29" s="1"/>
  <c r="O648" i="29" s="1"/>
  <c r="K676" i="29"/>
  <c r="N676" i="29" s="1"/>
  <c r="O676" i="29" s="1"/>
  <c r="K682" i="29"/>
  <c r="N682" i="29" s="1"/>
  <c r="O682" i="29" s="1"/>
  <c r="K686" i="29"/>
  <c r="N686" i="29" s="1"/>
  <c r="O686" i="29" s="1"/>
  <c r="K690" i="29"/>
  <c r="N690" i="29" s="1"/>
  <c r="O690" i="29" s="1"/>
  <c r="K706" i="29"/>
  <c r="N706" i="29" s="1"/>
  <c r="O706" i="29" s="1"/>
  <c r="K710" i="29"/>
  <c r="N710" i="29" s="1"/>
  <c r="O710" i="29" s="1"/>
  <c r="K740" i="29"/>
  <c r="N740" i="29" s="1"/>
  <c r="O740" i="29" s="1"/>
  <c r="K765" i="29"/>
  <c r="N765" i="29" s="1"/>
  <c r="O765" i="29" s="1"/>
  <c r="K772" i="29"/>
  <c r="N772" i="29" s="1"/>
  <c r="O772" i="29" s="1"/>
  <c r="K788" i="29"/>
  <c r="N788" i="29" s="1"/>
  <c r="O788" i="29" s="1"/>
  <c r="K797" i="29"/>
  <c r="N797" i="29" s="1"/>
  <c r="O797" i="29" s="1"/>
  <c r="K806" i="29"/>
  <c r="N806" i="29" s="1"/>
  <c r="O806" i="29" s="1"/>
  <c r="K825" i="29"/>
  <c r="N825" i="29" s="1"/>
  <c r="O825" i="29" s="1"/>
  <c r="K848" i="29"/>
  <c r="N848" i="29" s="1"/>
  <c r="O848" i="29" s="1"/>
  <c r="K854" i="29"/>
  <c r="N854" i="29" s="1"/>
  <c r="O854" i="29" s="1"/>
  <c r="K856" i="29"/>
  <c r="N856" i="29" s="1"/>
  <c r="O856" i="29" s="1"/>
  <c r="K862" i="29"/>
  <c r="N862" i="29" s="1"/>
  <c r="O862" i="29" s="1"/>
  <c r="K870" i="29"/>
  <c r="N870" i="29" s="1"/>
  <c r="O870" i="29" s="1"/>
  <c r="K878" i="29"/>
  <c r="N878" i="29" s="1"/>
  <c r="O878" i="29" s="1"/>
  <c r="K899" i="29"/>
  <c r="N899" i="29" s="1"/>
  <c r="O899" i="29" s="1"/>
  <c r="K906" i="29"/>
  <c r="N906" i="29" s="1"/>
  <c r="O906" i="29" s="1"/>
  <c r="K911" i="29"/>
  <c r="N911" i="29" s="1"/>
  <c r="O911" i="29" s="1"/>
  <c r="K915" i="29"/>
  <c r="N915" i="29" s="1"/>
  <c r="O915" i="29" s="1"/>
  <c r="K936" i="29"/>
  <c r="N936" i="29" s="1"/>
  <c r="O936" i="29" s="1"/>
  <c r="K963" i="29"/>
  <c r="N963" i="29" s="1"/>
  <c r="O963" i="29" s="1"/>
  <c r="K984" i="29"/>
  <c r="N984" i="29" s="1"/>
  <c r="O984" i="29" s="1"/>
  <c r="K992" i="29"/>
  <c r="N992" i="29" s="1"/>
  <c r="O992" i="29" s="1"/>
  <c r="K996" i="29"/>
  <c r="N996" i="29" s="1"/>
  <c r="O996" i="29" s="1"/>
  <c r="K1000" i="29"/>
  <c r="N1000" i="29" s="1"/>
  <c r="O1000" i="29" s="1"/>
  <c r="D8" i="161"/>
  <c r="D5" i="129" s="1"/>
  <c r="D29" i="161"/>
  <c r="L10" i="163"/>
  <c r="L10" i="131" s="1"/>
  <c r="L14" i="163"/>
  <c r="L14" i="131" s="1"/>
  <c r="F22" i="39"/>
  <c r="F54" i="197" s="1"/>
  <c r="D25" i="42"/>
  <c r="F8" i="44"/>
  <c r="E43" i="44" s="1"/>
  <c r="F8" i="49"/>
  <c r="H8" i="49" s="1"/>
  <c r="C13" i="124" s="1"/>
  <c r="E13" i="42"/>
  <c r="E25" i="42" s="1"/>
  <c r="F60" i="83"/>
  <c r="F60" i="114" s="1"/>
  <c r="C42" i="116"/>
  <c r="H16" i="133"/>
  <c r="E2" i="3"/>
  <c r="D52" i="4"/>
  <c r="I16" i="196" s="1"/>
  <c r="D56" i="4"/>
  <c r="I20" i="196" s="1"/>
  <c r="K31" i="29"/>
  <c r="N31" i="29" s="1"/>
  <c r="O31" i="29" s="1"/>
  <c r="K908" i="29"/>
  <c r="N908" i="29" s="1"/>
  <c r="O908" i="29" s="1"/>
  <c r="D12" i="10"/>
  <c r="B2" i="14"/>
  <c r="B4" i="19"/>
  <c r="A2" i="22"/>
  <c r="A2" i="24"/>
  <c r="F14" i="26"/>
  <c r="F16" i="26" s="1"/>
  <c r="C9" i="133" s="1"/>
  <c r="G22" i="28"/>
  <c r="G11" i="136" s="1"/>
  <c r="K30" i="29"/>
  <c r="N30" i="29" s="1"/>
  <c r="O30" i="29" s="1"/>
  <c r="K47" i="29"/>
  <c r="N47" i="29" s="1"/>
  <c r="O47" i="29" s="1"/>
  <c r="K51" i="29"/>
  <c r="N51" i="29" s="1"/>
  <c r="O51" i="29" s="1"/>
  <c r="K55" i="29"/>
  <c r="N55" i="29" s="1"/>
  <c r="O55" i="29" s="1"/>
  <c r="K60" i="29"/>
  <c r="N60" i="29" s="1"/>
  <c r="O60" i="29" s="1"/>
  <c r="K76" i="29"/>
  <c r="N76" i="29" s="1"/>
  <c r="O76" i="29" s="1"/>
  <c r="K77" i="29"/>
  <c r="N77" i="29" s="1"/>
  <c r="O77" i="29" s="1"/>
  <c r="K82" i="29"/>
  <c r="N82" i="29" s="1"/>
  <c r="O82" i="29" s="1"/>
  <c r="K92" i="29"/>
  <c r="N92" i="29" s="1"/>
  <c r="O92" i="29" s="1"/>
  <c r="K93" i="29"/>
  <c r="N93" i="29" s="1"/>
  <c r="O93" i="29" s="1"/>
  <c r="K98" i="29"/>
  <c r="N98" i="29" s="1"/>
  <c r="O98" i="29" s="1"/>
  <c r="K108" i="29"/>
  <c r="N108" i="29" s="1"/>
  <c r="O108" i="29" s="1"/>
  <c r="K109" i="29"/>
  <c r="N109" i="29" s="1"/>
  <c r="O109" i="29" s="1"/>
  <c r="K114" i="29"/>
  <c r="N114" i="29" s="1"/>
  <c r="O114" i="29" s="1"/>
  <c r="K138" i="29"/>
  <c r="N138" i="29" s="1"/>
  <c r="O138" i="29" s="1"/>
  <c r="K152" i="29"/>
  <c r="N152" i="29" s="1"/>
  <c r="O152" i="29" s="1"/>
  <c r="K170" i="29"/>
  <c r="N170" i="29" s="1"/>
  <c r="O170" i="29" s="1"/>
  <c r="K184" i="29"/>
  <c r="N184" i="29" s="1"/>
  <c r="O184" i="29" s="1"/>
  <c r="K202" i="29"/>
  <c r="N202" i="29" s="1"/>
  <c r="O202" i="29" s="1"/>
  <c r="K216" i="29"/>
  <c r="N216" i="29" s="1"/>
  <c r="O216" i="29" s="1"/>
  <c r="K234" i="29"/>
  <c r="N234" i="29" s="1"/>
  <c r="O234" i="29" s="1"/>
  <c r="K248" i="29"/>
  <c r="N248" i="29" s="1"/>
  <c r="O248" i="29" s="1"/>
  <c r="K266" i="29"/>
  <c r="N266" i="29" s="1"/>
  <c r="O266" i="29" s="1"/>
  <c r="K280" i="29"/>
  <c r="N280" i="29" s="1"/>
  <c r="O280" i="29" s="1"/>
  <c r="K298" i="29"/>
  <c r="N298" i="29" s="1"/>
  <c r="O298" i="29" s="1"/>
  <c r="K312" i="29"/>
  <c r="N312" i="29" s="1"/>
  <c r="O312" i="29" s="1"/>
  <c r="K330" i="29"/>
  <c r="N330" i="29" s="1"/>
  <c r="O330" i="29" s="1"/>
  <c r="K386" i="29"/>
  <c r="N386" i="29" s="1"/>
  <c r="O386" i="29" s="1"/>
  <c r="K450" i="29"/>
  <c r="N450" i="29" s="1"/>
  <c r="O450" i="29" s="1"/>
  <c r="K491" i="29"/>
  <c r="N491" i="29" s="1"/>
  <c r="O491" i="29" s="1"/>
  <c r="K552" i="29"/>
  <c r="N552" i="29" s="1"/>
  <c r="O552" i="29" s="1"/>
  <c r="K570" i="29"/>
  <c r="N570" i="29" s="1"/>
  <c r="O570" i="29" s="1"/>
  <c r="K574" i="29"/>
  <c r="N574" i="29" s="1"/>
  <c r="O574" i="29" s="1"/>
  <c r="K587" i="29"/>
  <c r="N587" i="29" s="1"/>
  <c r="O587" i="29" s="1"/>
  <c r="K712" i="29"/>
  <c r="N712" i="29" s="1"/>
  <c r="O712" i="29" s="1"/>
  <c r="K726" i="29"/>
  <c r="N726" i="29" s="1"/>
  <c r="O726" i="29" s="1"/>
  <c r="K756" i="29"/>
  <c r="N756" i="29" s="1"/>
  <c r="O756" i="29" s="1"/>
  <c r="K874" i="29"/>
  <c r="N874" i="29" s="1"/>
  <c r="O874" i="29" s="1"/>
  <c r="K890" i="29"/>
  <c r="N890" i="29" s="1"/>
  <c r="O890" i="29" s="1"/>
  <c r="K969" i="29"/>
  <c r="N969" i="29" s="1"/>
  <c r="O969" i="29" s="1"/>
  <c r="K970" i="29"/>
  <c r="N970" i="29" s="1"/>
  <c r="O970" i="29" s="1"/>
  <c r="B9" i="57"/>
  <c r="B9" i="63"/>
  <c r="E7" i="63"/>
  <c r="K4" i="10"/>
  <c r="K37" i="29"/>
  <c r="N37" i="29" s="1"/>
  <c r="O37" i="29" s="1"/>
  <c r="K62" i="29"/>
  <c r="N62" i="29" s="1"/>
  <c r="O62" i="29" s="1"/>
  <c r="K79" i="29"/>
  <c r="N79" i="29" s="1"/>
  <c r="O79" i="29" s="1"/>
  <c r="K95" i="29"/>
  <c r="N95" i="29" s="1"/>
  <c r="O95" i="29" s="1"/>
  <c r="K111" i="29"/>
  <c r="N111" i="29" s="1"/>
  <c r="O111" i="29" s="1"/>
  <c r="K953" i="29"/>
  <c r="N953" i="29" s="1"/>
  <c r="O953" i="29" s="1"/>
  <c r="B8" i="44"/>
  <c r="K28" i="29"/>
  <c r="N28" i="29" s="1"/>
  <c r="O28" i="29" s="1"/>
  <c r="K128" i="29"/>
  <c r="N128" i="29" s="1"/>
  <c r="O128" i="29" s="1"/>
  <c r="K137" i="29"/>
  <c r="N137" i="29" s="1"/>
  <c r="O137" i="29" s="1"/>
  <c r="K146" i="29"/>
  <c r="N146" i="29" s="1"/>
  <c r="O146" i="29" s="1"/>
  <c r="K160" i="29"/>
  <c r="N160" i="29" s="1"/>
  <c r="O160" i="29" s="1"/>
  <c r="K169" i="29"/>
  <c r="N169" i="29" s="1"/>
  <c r="O169" i="29" s="1"/>
  <c r="K178" i="29"/>
  <c r="N178" i="29" s="1"/>
  <c r="O178" i="29" s="1"/>
  <c r="K192" i="29"/>
  <c r="N192" i="29" s="1"/>
  <c r="O192" i="29" s="1"/>
  <c r="K201" i="29"/>
  <c r="N201" i="29" s="1"/>
  <c r="O201" i="29" s="1"/>
  <c r="K210" i="29"/>
  <c r="N210" i="29" s="1"/>
  <c r="O210" i="29" s="1"/>
  <c r="K224" i="29"/>
  <c r="N224" i="29" s="1"/>
  <c r="O224" i="29" s="1"/>
  <c r="K233" i="29"/>
  <c r="N233" i="29" s="1"/>
  <c r="O233" i="29" s="1"/>
  <c r="K242" i="29"/>
  <c r="N242" i="29" s="1"/>
  <c r="O242" i="29" s="1"/>
  <c r="K256" i="29"/>
  <c r="N256" i="29" s="1"/>
  <c r="O256" i="29" s="1"/>
  <c r="K265" i="29"/>
  <c r="N265" i="29" s="1"/>
  <c r="O265" i="29" s="1"/>
  <c r="K274" i="29"/>
  <c r="N274" i="29" s="1"/>
  <c r="O274" i="29" s="1"/>
  <c r="K288" i="29"/>
  <c r="N288" i="29" s="1"/>
  <c r="O288" i="29" s="1"/>
  <c r="K297" i="29"/>
  <c r="N297" i="29" s="1"/>
  <c r="O297" i="29" s="1"/>
  <c r="K306" i="29"/>
  <c r="N306" i="29" s="1"/>
  <c r="O306" i="29" s="1"/>
  <c r="K320" i="29"/>
  <c r="N320" i="29" s="1"/>
  <c r="O320" i="29" s="1"/>
  <c r="K329" i="29"/>
  <c r="N329" i="29" s="1"/>
  <c r="O329" i="29" s="1"/>
  <c r="K338" i="29"/>
  <c r="N338" i="29" s="1"/>
  <c r="O338" i="29" s="1"/>
  <c r="K377" i="29"/>
  <c r="N377" i="29" s="1"/>
  <c r="O377" i="29" s="1"/>
  <c r="K385" i="29"/>
  <c r="N385" i="29" s="1"/>
  <c r="O385" i="29" s="1"/>
  <c r="K441" i="29"/>
  <c r="N441" i="29" s="1"/>
  <c r="O441" i="29" s="1"/>
  <c r="K449" i="29"/>
  <c r="N449" i="29" s="1"/>
  <c r="O449" i="29" s="1"/>
  <c r="K477" i="29"/>
  <c r="N477" i="29" s="1"/>
  <c r="O477" i="29" s="1"/>
  <c r="K481" i="29"/>
  <c r="N481" i="29" s="1"/>
  <c r="O481" i="29" s="1"/>
  <c r="K490" i="29"/>
  <c r="N490" i="29" s="1"/>
  <c r="O490" i="29" s="1"/>
  <c r="K494" i="29"/>
  <c r="N494" i="29" s="1"/>
  <c r="O494" i="29" s="1"/>
  <c r="K522" i="29"/>
  <c r="N522" i="29" s="1"/>
  <c r="O522" i="29" s="1"/>
  <c r="K526" i="29"/>
  <c r="N526" i="29" s="1"/>
  <c r="O526" i="29" s="1"/>
  <c r="K539" i="29"/>
  <c r="N539" i="29" s="1"/>
  <c r="O539" i="29" s="1"/>
  <c r="K644" i="29"/>
  <c r="N644" i="29" s="1"/>
  <c r="O644" i="29" s="1"/>
  <c r="K650" i="29"/>
  <c r="N650" i="29" s="1"/>
  <c r="O650" i="29" s="1"/>
  <c r="K654" i="29"/>
  <c r="N654" i="29" s="1"/>
  <c r="O654" i="29" s="1"/>
  <c r="K658" i="29"/>
  <c r="N658" i="29" s="1"/>
  <c r="O658" i="29" s="1"/>
  <c r="K808" i="29"/>
  <c r="N808" i="29" s="1"/>
  <c r="O808" i="29" s="1"/>
  <c r="K968" i="29"/>
  <c r="N968" i="29" s="1"/>
  <c r="O968" i="29" s="1"/>
  <c r="D22" i="35"/>
  <c r="K352" i="29"/>
  <c r="N352" i="29" s="1"/>
  <c r="O352" i="29" s="1"/>
  <c r="K361" i="29"/>
  <c r="N361" i="29" s="1"/>
  <c r="O361" i="29" s="1"/>
  <c r="K369" i="29"/>
  <c r="N369" i="29" s="1"/>
  <c r="O369" i="29" s="1"/>
  <c r="K389" i="29"/>
  <c r="N389" i="29" s="1"/>
  <c r="O389" i="29" s="1"/>
  <c r="K393" i="29"/>
  <c r="N393" i="29" s="1"/>
  <c r="O393" i="29" s="1"/>
  <c r="K401" i="29"/>
  <c r="N401" i="29" s="1"/>
  <c r="O401" i="29" s="1"/>
  <c r="K421" i="29"/>
  <c r="N421" i="29" s="1"/>
  <c r="O421" i="29" s="1"/>
  <c r="K425" i="29"/>
  <c r="N425" i="29" s="1"/>
  <c r="O425" i="29" s="1"/>
  <c r="K433" i="29"/>
  <c r="N433" i="29" s="1"/>
  <c r="O433" i="29" s="1"/>
  <c r="K453" i="29"/>
  <c r="N453" i="29" s="1"/>
  <c r="O453" i="29" s="1"/>
  <c r="K458" i="29"/>
  <c r="N458" i="29" s="1"/>
  <c r="O458" i="29" s="1"/>
  <c r="K462" i="29"/>
  <c r="N462" i="29" s="1"/>
  <c r="O462" i="29" s="1"/>
  <c r="K475" i="29"/>
  <c r="N475" i="29" s="1"/>
  <c r="O475" i="29" s="1"/>
  <c r="K506" i="29"/>
  <c r="N506" i="29" s="1"/>
  <c r="O506" i="29" s="1"/>
  <c r="K510" i="29"/>
  <c r="N510" i="29" s="1"/>
  <c r="O510" i="29" s="1"/>
  <c r="K514" i="29"/>
  <c r="N514" i="29" s="1"/>
  <c r="O514" i="29" s="1"/>
  <c r="K518" i="29"/>
  <c r="N518" i="29" s="1"/>
  <c r="O518" i="29" s="1"/>
  <c r="K528" i="29"/>
  <c r="N528" i="29" s="1"/>
  <c r="O528" i="29" s="1"/>
  <c r="K532" i="29"/>
  <c r="N532" i="29" s="1"/>
  <c r="O532" i="29" s="1"/>
  <c r="K541" i="29"/>
  <c r="N541" i="29" s="1"/>
  <c r="O541" i="29" s="1"/>
  <c r="K545" i="29"/>
  <c r="N545" i="29" s="1"/>
  <c r="O545" i="29" s="1"/>
  <c r="K555" i="29"/>
  <c r="N555" i="29" s="1"/>
  <c r="O555" i="29" s="1"/>
  <c r="K557" i="29"/>
  <c r="N557" i="29" s="1"/>
  <c r="O557" i="29" s="1"/>
  <c r="K572" i="29"/>
  <c r="N572" i="29" s="1"/>
  <c r="O572" i="29" s="1"/>
  <c r="K589" i="29"/>
  <c r="N589" i="29" s="1"/>
  <c r="O589" i="29" s="1"/>
  <c r="K602" i="29"/>
  <c r="N602" i="29" s="1"/>
  <c r="O602" i="29" s="1"/>
  <c r="K606" i="29"/>
  <c r="N606" i="29" s="1"/>
  <c r="O606" i="29" s="1"/>
  <c r="K610" i="29"/>
  <c r="N610" i="29" s="1"/>
  <c r="O610" i="29" s="1"/>
  <c r="K614" i="29"/>
  <c r="N614" i="29" s="1"/>
  <c r="O614" i="29" s="1"/>
  <c r="K674" i="29"/>
  <c r="N674" i="29" s="1"/>
  <c r="O674" i="29" s="1"/>
  <c r="K758" i="29"/>
  <c r="N758" i="29" s="1"/>
  <c r="O758" i="29" s="1"/>
  <c r="K810" i="29"/>
  <c r="N810" i="29" s="1"/>
  <c r="O810" i="29" s="1"/>
  <c r="K814" i="29"/>
  <c r="N814" i="29" s="1"/>
  <c r="O814" i="29" s="1"/>
  <c r="K818" i="29"/>
  <c r="N818" i="29" s="1"/>
  <c r="O818" i="29" s="1"/>
  <c r="K841" i="29"/>
  <c r="N841" i="29" s="1"/>
  <c r="O841" i="29" s="1"/>
  <c r="K853" i="29"/>
  <c r="N853" i="29" s="1"/>
  <c r="O853" i="29" s="1"/>
  <c r="K859" i="29"/>
  <c r="N859" i="29" s="1"/>
  <c r="O859" i="29" s="1"/>
  <c r="K976" i="29"/>
  <c r="N976" i="29" s="1"/>
  <c r="O976" i="29" s="1"/>
  <c r="C48" i="51"/>
  <c r="D46" i="51"/>
  <c r="D36" i="114"/>
  <c r="F36" i="83"/>
  <c r="F36" i="114" s="1"/>
  <c r="K346" i="29"/>
  <c r="N346" i="29" s="1"/>
  <c r="O346" i="29" s="1"/>
  <c r="K378" i="29"/>
  <c r="N378" i="29" s="1"/>
  <c r="O378" i="29" s="1"/>
  <c r="K382" i="29"/>
  <c r="N382" i="29" s="1"/>
  <c r="O382" i="29" s="1"/>
  <c r="K388" i="29"/>
  <c r="N388" i="29" s="1"/>
  <c r="O388" i="29" s="1"/>
  <c r="K410" i="29"/>
  <c r="N410" i="29" s="1"/>
  <c r="O410" i="29" s="1"/>
  <c r="K414" i="29"/>
  <c r="N414" i="29" s="1"/>
  <c r="O414" i="29" s="1"/>
  <c r="K420" i="29"/>
  <c r="N420" i="29" s="1"/>
  <c r="O420" i="29" s="1"/>
  <c r="K442" i="29"/>
  <c r="N442" i="29" s="1"/>
  <c r="O442" i="29" s="1"/>
  <c r="K446" i="29"/>
  <c r="N446" i="29" s="1"/>
  <c r="O446" i="29" s="1"/>
  <c r="K452" i="29"/>
  <c r="N452" i="29" s="1"/>
  <c r="O452" i="29" s="1"/>
  <c r="K461" i="29"/>
  <c r="N461" i="29" s="1"/>
  <c r="O461" i="29" s="1"/>
  <c r="K474" i="29"/>
  <c r="N474" i="29" s="1"/>
  <c r="O474" i="29" s="1"/>
  <c r="K478" i="29"/>
  <c r="N478" i="29" s="1"/>
  <c r="O478" i="29" s="1"/>
  <c r="K482" i="29"/>
  <c r="N482" i="29" s="1"/>
  <c r="O482" i="29" s="1"/>
  <c r="K486" i="29"/>
  <c r="N486" i="29" s="1"/>
  <c r="O486" i="29" s="1"/>
  <c r="K496" i="29"/>
  <c r="N496" i="29" s="1"/>
  <c r="O496" i="29" s="1"/>
  <c r="K500" i="29"/>
  <c r="N500" i="29" s="1"/>
  <c r="O500" i="29" s="1"/>
  <c r="K509" i="29"/>
  <c r="N509" i="29" s="1"/>
  <c r="O509" i="29" s="1"/>
  <c r="K513" i="29"/>
  <c r="N513" i="29" s="1"/>
  <c r="O513" i="29" s="1"/>
  <c r="K523" i="29"/>
  <c r="N523" i="29" s="1"/>
  <c r="O523" i="29" s="1"/>
  <c r="K525" i="29"/>
  <c r="N525" i="29" s="1"/>
  <c r="O525" i="29" s="1"/>
  <c r="K540" i="29"/>
  <c r="N540" i="29" s="1"/>
  <c r="O540" i="29" s="1"/>
  <c r="K571" i="29"/>
  <c r="N571" i="29" s="1"/>
  <c r="O571" i="29" s="1"/>
  <c r="K588" i="29"/>
  <c r="N588" i="29" s="1"/>
  <c r="O588" i="29" s="1"/>
  <c r="K660" i="29"/>
  <c r="N660" i="29" s="1"/>
  <c r="O660" i="29" s="1"/>
  <c r="K669" i="29"/>
  <c r="N669" i="29" s="1"/>
  <c r="O669" i="29" s="1"/>
  <c r="K728" i="29"/>
  <c r="N728" i="29" s="1"/>
  <c r="O728" i="29" s="1"/>
  <c r="K732" i="29"/>
  <c r="N732" i="29" s="1"/>
  <c r="O732" i="29" s="1"/>
  <c r="K736" i="29"/>
  <c r="N736" i="29" s="1"/>
  <c r="O736" i="29" s="1"/>
  <c r="K742" i="29"/>
  <c r="N742" i="29" s="1"/>
  <c r="O742" i="29" s="1"/>
  <c r="K747" i="29"/>
  <c r="N747" i="29" s="1"/>
  <c r="O747" i="29" s="1"/>
  <c r="K802" i="29"/>
  <c r="N802" i="29" s="1"/>
  <c r="O802" i="29" s="1"/>
  <c r="K879" i="29"/>
  <c r="N879" i="29" s="1"/>
  <c r="O879" i="29" s="1"/>
  <c r="K883" i="29"/>
  <c r="N883" i="29" s="1"/>
  <c r="O883" i="29" s="1"/>
  <c r="K901" i="29"/>
  <c r="N901" i="29" s="1"/>
  <c r="O901" i="29" s="1"/>
  <c r="K909" i="29"/>
  <c r="N909" i="29" s="1"/>
  <c r="O909" i="29" s="1"/>
  <c r="K913" i="29"/>
  <c r="N913" i="29" s="1"/>
  <c r="O913" i="29" s="1"/>
  <c r="K921" i="29"/>
  <c r="N921" i="29" s="1"/>
  <c r="O921" i="29" s="1"/>
  <c r="K929" i="29"/>
  <c r="N929" i="29" s="1"/>
  <c r="O929" i="29" s="1"/>
  <c r="K942" i="29"/>
  <c r="N942" i="29" s="1"/>
  <c r="O942" i="29" s="1"/>
  <c r="K950" i="29"/>
  <c r="N950" i="29" s="1"/>
  <c r="O950" i="29" s="1"/>
  <c r="K965" i="29"/>
  <c r="N965" i="29" s="1"/>
  <c r="O965" i="29" s="1"/>
  <c r="K971" i="29"/>
  <c r="N971" i="29" s="1"/>
  <c r="O971" i="29" s="1"/>
  <c r="K987" i="29"/>
  <c r="N987" i="29" s="1"/>
  <c r="O987" i="29" s="1"/>
  <c r="K1001" i="29"/>
  <c r="N1001" i="29" s="1"/>
  <c r="O1001" i="29" s="1"/>
  <c r="D33" i="161"/>
  <c r="D30" i="129" s="1"/>
  <c r="F32" i="39"/>
  <c r="F60" i="197" s="1"/>
  <c r="H14" i="42"/>
  <c r="F53" i="48"/>
  <c r="E43" i="83" s="1"/>
  <c r="F43" i="83" s="1"/>
  <c r="F43" i="114" s="1"/>
  <c r="D19" i="48"/>
  <c r="F19" i="48" s="1"/>
  <c r="F36" i="48"/>
  <c r="E51" i="83" s="1"/>
  <c r="F51" i="83" s="1"/>
  <c r="F51" i="114" s="1"/>
  <c r="G50" i="48"/>
  <c r="D16" i="48" s="1"/>
  <c r="F16" i="48" s="1"/>
  <c r="E21" i="49"/>
  <c r="K604" i="29"/>
  <c r="N604" i="29" s="1"/>
  <c r="O604" i="29" s="1"/>
  <c r="K613" i="29"/>
  <c r="N613" i="29" s="1"/>
  <c r="O613" i="29" s="1"/>
  <c r="K618" i="29"/>
  <c r="N618" i="29" s="1"/>
  <c r="O618" i="29" s="1"/>
  <c r="K632" i="29"/>
  <c r="N632" i="29" s="1"/>
  <c r="O632" i="29" s="1"/>
  <c r="K636" i="29"/>
  <c r="N636" i="29" s="1"/>
  <c r="O636" i="29" s="1"/>
  <c r="K640" i="29"/>
  <c r="N640" i="29" s="1"/>
  <c r="O640" i="29" s="1"/>
  <c r="K683" i="29"/>
  <c r="N683" i="29" s="1"/>
  <c r="O683" i="29" s="1"/>
  <c r="K714" i="29"/>
  <c r="N714" i="29" s="1"/>
  <c r="O714" i="29" s="1"/>
  <c r="K718" i="29"/>
  <c r="N718" i="29" s="1"/>
  <c r="O718" i="29" s="1"/>
  <c r="K733" i="29"/>
  <c r="N733" i="29" s="1"/>
  <c r="O733" i="29" s="1"/>
  <c r="K760" i="29"/>
  <c r="N760" i="29" s="1"/>
  <c r="O760" i="29" s="1"/>
  <c r="K764" i="29"/>
  <c r="N764" i="29" s="1"/>
  <c r="O764" i="29" s="1"/>
  <c r="K768" i="29"/>
  <c r="N768" i="29" s="1"/>
  <c r="O768" i="29" s="1"/>
  <c r="K811" i="29"/>
  <c r="N811" i="29" s="1"/>
  <c r="O811" i="29" s="1"/>
  <c r="K850" i="29"/>
  <c r="N850" i="29" s="1"/>
  <c r="O850" i="29" s="1"/>
  <c r="K852" i="29"/>
  <c r="N852" i="29" s="1"/>
  <c r="O852" i="29" s="1"/>
  <c r="K858" i="29"/>
  <c r="N858" i="29" s="1"/>
  <c r="O858" i="29" s="1"/>
  <c r="K872" i="29"/>
  <c r="N872" i="29" s="1"/>
  <c r="O872" i="29" s="1"/>
  <c r="K880" i="29"/>
  <c r="N880" i="29" s="1"/>
  <c r="O880" i="29" s="1"/>
  <c r="K902" i="29"/>
  <c r="N902" i="29" s="1"/>
  <c r="O902" i="29" s="1"/>
  <c r="K910" i="29"/>
  <c r="N910" i="29" s="1"/>
  <c r="O910" i="29" s="1"/>
  <c r="K918" i="29"/>
  <c r="N918" i="29" s="1"/>
  <c r="O918" i="29" s="1"/>
  <c r="K926" i="29"/>
  <c r="N926" i="29" s="1"/>
  <c r="O926" i="29" s="1"/>
  <c r="K940" i="29"/>
  <c r="N940" i="29" s="1"/>
  <c r="O940" i="29" s="1"/>
  <c r="K948" i="29"/>
  <c r="N948" i="29" s="1"/>
  <c r="O948" i="29" s="1"/>
  <c r="K952" i="29"/>
  <c r="N952" i="29" s="1"/>
  <c r="O952" i="29" s="1"/>
  <c r="K955" i="29"/>
  <c r="N955" i="29" s="1"/>
  <c r="O955" i="29" s="1"/>
  <c r="K966" i="29"/>
  <c r="N966" i="29" s="1"/>
  <c r="O966" i="29" s="1"/>
  <c r="K973" i="29"/>
  <c r="N973" i="29" s="1"/>
  <c r="O973" i="29" s="1"/>
  <c r="K977" i="29"/>
  <c r="N977" i="29" s="1"/>
  <c r="O977" i="29" s="1"/>
  <c r="K978" i="29"/>
  <c r="N978" i="29" s="1"/>
  <c r="O978" i="29" s="1"/>
  <c r="K986" i="29"/>
  <c r="N986" i="29" s="1"/>
  <c r="O986" i="29" s="1"/>
  <c r="K990" i="29"/>
  <c r="N990" i="29" s="1"/>
  <c r="O990" i="29" s="1"/>
  <c r="K994" i="29"/>
  <c r="N994" i="29" s="1"/>
  <c r="O994" i="29" s="1"/>
  <c r="K997" i="29"/>
  <c r="N997" i="29" s="1"/>
  <c r="O997" i="29" s="1"/>
  <c r="H31" i="30"/>
  <c r="H6" i="162"/>
  <c r="H6" i="130" s="1"/>
  <c r="L12" i="163"/>
  <c r="C17" i="189"/>
  <c r="C48" i="41"/>
  <c r="J10" i="42"/>
  <c r="J13" i="42" s="1"/>
  <c r="I25" i="42"/>
  <c r="G36" i="48"/>
  <c r="D17" i="48" s="1"/>
  <c r="F17" i="48" s="1"/>
  <c r="F8" i="83"/>
  <c r="F8" i="114" s="1"/>
  <c r="F48" i="83"/>
  <c r="F48" i="114" s="1"/>
  <c r="E10" i="49"/>
  <c r="F6" i="4"/>
  <c r="A5" i="17" s="1"/>
  <c r="E4" i="56"/>
  <c r="K3" i="30"/>
  <c r="F22" i="26"/>
  <c r="K11" i="29"/>
  <c r="N11" i="29" s="1"/>
  <c r="O11" i="29" s="1"/>
  <c r="K29" i="29"/>
  <c r="N29" i="29" s="1"/>
  <c r="O29" i="29" s="1"/>
  <c r="K61" i="29"/>
  <c r="N61" i="29" s="1"/>
  <c r="O61" i="29" s="1"/>
  <c r="H5" i="5"/>
  <c r="G4" i="26"/>
  <c r="K10" i="29"/>
  <c r="N10" i="29" s="1"/>
  <c r="O10" i="29" s="1"/>
  <c r="K12" i="29"/>
  <c r="N12" i="29" s="1"/>
  <c r="O12" i="29" s="1"/>
  <c r="K13" i="29"/>
  <c r="N13" i="29" s="1"/>
  <c r="O13" i="29" s="1"/>
  <c r="K27" i="29"/>
  <c r="N27" i="29" s="1"/>
  <c r="O27" i="29" s="1"/>
  <c r="K44" i="29"/>
  <c r="N44" i="29" s="1"/>
  <c r="O44" i="29" s="1"/>
  <c r="K45" i="29"/>
  <c r="N45" i="29" s="1"/>
  <c r="O45" i="29" s="1"/>
  <c r="K59" i="29"/>
  <c r="N59" i="29" s="1"/>
  <c r="O59" i="29" s="1"/>
  <c r="K129" i="29"/>
  <c r="N129" i="29" s="1"/>
  <c r="O129" i="29" s="1"/>
  <c r="K145" i="29"/>
  <c r="N145" i="29" s="1"/>
  <c r="O145" i="29" s="1"/>
  <c r="K161" i="29"/>
  <c r="N161" i="29" s="1"/>
  <c r="O161" i="29" s="1"/>
  <c r="K177" i="29"/>
  <c r="N177" i="29" s="1"/>
  <c r="O177" i="29" s="1"/>
  <c r="K193" i="29"/>
  <c r="N193" i="29" s="1"/>
  <c r="O193" i="29" s="1"/>
  <c r="K209" i="29"/>
  <c r="N209" i="29" s="1"/>
  <c r="O209" i="29" s="1"/>
  <c r="K225" i="29"/>
  <c r="N225" i="29" s="1"/>
  <c r="O225" i="29" s="1"/>
  <c r="K241" i="29"/>
  <c r="N241" i="29" s="1"/>
  <c r="O241" i="29" s="1"/>
  <c r="K257" i="29"/>
  <c r="N257" i="29" s="1"/>
  <c r="O257" i="29" s="1"/>
  <c r="K273" i="29"/>
  <c r="N273" i="29" s="1"/>
  <c r="O273" i="29" s="1"/>
  <c r="K289" i="29"/>
  <c r="N289" i="29" s="1"/>
  <c r="O289" i="29" s="1"/>
  <c r="K305" i="29"/>
  <c r="N305" i="29" s="1"/>
  <c r="O305" i="29" s="1"/>
  <c r="K321" i="29"/>
  <c r="N321" i="29" s="1"/>
  <c r="O321" i="29" s="1"/>
  <c r="K337" i="29"/>
  <c r="N337" i="29" s="1"/>
  <c r="O337" i="29" s="1"/>
  <c r="K353" i="29"/>
  <c r="N353" i="29" s="1"/>
  <c r="O353" i="29" s="1"/>
  <c r="K373" i="29"/>
  <c r="N373" i="29" s="1"/>
  <c r="O373" i="29" s="1"/>
  <c r="K405" i="29"/>
  <c r="N405" i="29" s="1"/>
  <c r="O405" i="29" s="1"/>
  <c r="K437" i="29"/>
  <c r="N437" i="29" s="1"/>
  <c r="O437" i="29" s="1"/>
  <c r="K464" i="29"/>
  <c r="N464" i="29" s="1"/>
  <c r="O464" i="29" s="1"/>
  <c r="K468" i="29"/>
  <c r="N468" i="29" s="1"/>
  <c r="O468" i="29" s="1"/>
  <c r="K578" i="29"/>
  <c r="N578" i="29" s="1"/>
  <c r="O578" i="29" s="1"/>
  <c r="K582" i="29"/>
  <c r="N582" i="29" s="1"/>
  <c r="O582" i="29" s="1"/>
  <c r="K592" i="29"/>
  <c r="N592" i="29" s="1"/>
  <c r="O592" i="29" s="1"/>
  <c r="K596" i="29"/>
  <c r="N596" i="29" s="1"/>
  <c r="O596" i="29" s="1"/>
  <c r="K651" i="29"/>
  <c r="N651" i="29" s="1"/>
  <c r="O651" i="29" s="1"/>
  <c r="K701" i="29"/>
  <c r="N701" i="29" s="1"/>
  <c r="O701" i="29" s="1"/>
  <c r="K779" i="29"/>
  <c r="N779" i="29" s="1"/>
  <c r="O779" i="29" s="1"/>
  <c r="K832" i="29"/>
  <c r="N832" i="29" s="1"/>
  <c r="O832" i="29" s="1"/>
  <c r="F23" i="36"/>
  <c r="D26" i="36"/>
  <c r="D56" i="114"/>
  <c r="F56" i="83"/>
  <c r="F56" i="114" s="1"/>
  <c r="I8" i="29"/>
  <c r="K43" i="29"/>
  <c r="N43" i="29" s="1"/>
  <c r="O43" i="29" s="1"/>
  <c r="K946" i="29"/>
  <c r="N946" i="29" s="1"/>
  <c r="O946" i="29" s="1"/>
  <c r="A3" i="31"/>
  <c r="A2" i="30"/>
  <c r="G23" i="24"/>
  <c r="E14" i="26"/>
  <c r="E16" i="26" s="1"/>
  <c r="E15" i="27"/>
  <c r="J15" i="27" s="1"/>
  <c r="K21" i="29"/>
  <c r="N21" i="29" s="1"/>
  <c r="O21" i="29" s="1"/>
  <c r="K35" i="29"/>
  <c r="N35" i="29" s="1"/>
  <c r="O35" i="29" s="1"/>
  <c r="K53" i="29"/>
  <c r="N53" i="29" s="1"/>
  <c r="O53" i="29" s="1"/>
  <c r="K67" i="29"/>
  <c r="N67" i="29" s="1"/>
  <c r="O67" i="29" s="1"/>
  <c r="K83" i="29"/>
  <c r="N83" i="29" s="1"/>
  <c r="O83" i="29" s="1"/>
  <c r="K99" i="29"/>
  <c r="N99" i="29" s="1"/>
  <c r="O99" i="29" s="1"/>
  <c r="K115" i="29"/>
  <c r="N115" i="29" s="1"/>
  <c r="O115" i="29" s="1"/>
  <c r="G29" i="28"/>
  <c r="K9" i="29"/>
  <c r="N9" i="29" s="1"/>
  <c r="G21" i="28" s="1"/>
  <c r="G10" i="136" s="1"/>
  <c r="K17" i="29"/>
  <c r="N17" i="29" s="1"/>
  <c r="O17" i="29" s="1"/>
  <c r="K25" i="29"/>
  <c r="N25" i="29" s="1"/>
  <c r="O25" i="29" s="1"/>
  <c r="K33" i="29"/>
  <c r="N33" i="29" s="1"/>
  <c r="O33" i="29" s="1"/>
  <c r="K41" i="29"/>
  <c r="N41" i="29" s="1"/>
  <c r="O41" i="29" s="1"/>
  <c r="K49" i="29"/>
  <c r="N49" i="29" s="1"/>
  <c r="O49" i="29" s="1"/>
  <c r="K57" i="29"/>
  <c r="N57" i="29" s="1"/>
  <c r="O57" i="29" s="1"/>
  <c r="K65" i="29"/>
  <c r="N65" i="29" s="1"/>
  <c r="O65" i="29" s="1"/>
  <c r="K73" i="29"/>
  <c r="N73" i="29" s="1"/>
  <c r="O73" i="29" s="1"/>
  <c r="K81" i="29"/>
  <c r="N81" i="29" s="1"/>
  <c r="O81" i="29" s="1"/>
  <c r="K89" i="29"/>
  <c r="N89" i="29" s="1"/>
  <c r="O89" i="29" s="1"/>
  <c r="K97" i="29"/>
  <c r="N97" i="29" s="1"/>
  <c r="O97" i="29" s="1"/>
  <c r="K105" i="29"/>
  <c r="N105" i="29" s="1"/>
  <c r="O105" i="29" s="1"/>
  <c r="K113" i="29"/>
  <c r="N113" i="29" s="1"/>
  <c r="O113" i="29" s="1"/>
  <c r="K121" i="29"/>
  <c r="N121" i="29" s="1"/>
  <c r="O121" i="29" s="1"/>
  <c r="K125" i="29"/>
  <c r="N125" i="29" s="1"/>
  <c r="O125" i="29" s="1"/>
  <c r="K133" i="29"/>
  <c r="N133" i="29" s="1"/>
  <c r="O133" i="29" s="1"/>
  <c r="K141" i="29"/>
  <c r="N141" i="29" s="1"/>
  <c r="O141" i="29" s="1"/>
  <c r="K149" i="29"/>
  <c r="N149" i="29" s="1"/>
  <c r="O149" i="29" s="1"/>
  <c r="K157" i="29"/>
  <c r="N157" i="29" s="1"/>
  <c r="O157" i="29" s="1"/>
  <c r="K165" i="29"/>
  <c r="N165" i="29" s="1"/>
  <c r="O165" i="29" s="1"/>
  <c r="K173" i="29"/>
  <c r="N173" i="29" s="1"/>
  <c r="O173" i="29" s="1"/>
  <c r="K181" i="29"/>
  <c r="N181" i="29" s="1"/>
  <c r="O181" i="29" s="1"/>
  <c r="K189" i="29"/>
  <c r="N189" i="29" s="1"/>
  <c r="O189" i="29" s="1"/>
  <c r="K197" i="29"/>
  <c r="N197" i="29" s="1"/>
  <c r="O197" i="29" s="1"/>
  <c r="K205" i="29"/>
  <c r="N205" i="29" s="1"/>
  <c r="O205" i="29" s="1"/>
  <c r="K213" i="29"/>
  <c r="N213" i="29" s="1"/>
  <c r="O213" i="29" s="1"/>
  <c r="K221" i="29"/>
  <c r="N221" i="29" s="1"/>
  <c r="O221" i="29" s="1"/>
  <c r="K229" i="29"/>
  <c r="N229" i="29" s="1"/>
  <c r="O229" i="29" s="1"/>
  <c r="K237" i="29"/>
  <c r="N237" i="29" s="1"/>
  <c r="O237" i="29" s="1"/>
  <c r="K245" i="29"/>
  <c r="N245" i="29" s="1"/>
  <c r="O245" i="29" s="1"/>
  <c r="K253" i="29"/>
  <c r="N253" i="29" s="1"/>
  <c r="O253" i="29" s="1"/>
  <c r="K261" i="29"/>
  <c r="N261" i="29" s="1"/>
  <c r="O261" i="29" s="1"/>
  <c r="K269" i="29"/>
  <c r="N269" i="29" s="1"/>
  <c r="O269" i="29" s="1"/>
  <c r="K277" i="29"/>
  <c r="N277" i="29" s="1"/>
  <c r="O277" i="29" s="1"/>
  <c r="K285" i="29"/>
  <c r="N285" i="29" s="1"/>
  <c r="O285" i="29" s="1"/>
  <c r="K293" i="29"/>
  <c r="N293" i="29" s="1"/>
  <c r="O293" i="29" s="1"/>
  <c r="K301" i="29"/>
  <c r="N301" i="29" s="1"/>
  <c r="O301" i="29" s="1"/>
  <c r="K309" i="29"/>
  <c r="N309" i="29" s="1"/>
  <c r="O309" i="29" s="1"/>
  <c r="K317" i="29"/>
  <c r="N317" i="29" s="1"/>
  <c r="O317" i="29" s="1"/>
  <c r="K325" i="29"/>
  <c r="N325" i="29" s="1"/>
  <c r="O325" i="29" s="1"/>
  <c r="K333" i="29"/>
  <c r="N333" i="29" s="1"/>
  <c r="O333" i="29" s="1"/>
  <c r="K341" i="29"/>
  <c r="N341" i="29" s="1"/>
  <c r="O341" i="29" s="1"/>
  <c r="K349" i="29"/>
  <c r="N349" i="29" s="1"/>
  <c r="O349" i="29" s="1"/>
  <c r="K357" i="29"/>
  <c r="N357" i="29" s="1"/>
  <c r="O357" i="29" s="1"/>
  <c r="K365" i="29"/>
  <c r="N365" i="29" s="1"/>
  <c r="O365" i="29" s="1"/>
  <c r="K381" i="29"/>
  <c r="N381" i="29" s="1"/>
  <c r="O381" i="29" s="1"/>
  <c r="K397" i="29"/>
  <c r="N397" i="29" s="1"/>
  <c r="O397" i="29" s="1"/>
  <c r="K413" i="29"/>
  <c r="N413" i="29" s="1"/>
  <c r="O413" i="29" s="1"/>
  <c r="K429" i="29"/>
  <c r="N429" i="29" s="1"/>
  <c r="O429" i="29" s="1"/>
  <c r="K445" i="29"/>
  <c r="N445" i="29" s="1"/>
  <c r="O445" i="29" s="1"/>
  <c r="K466" i="29"/>
  <c r="N466" i="29" s="1"/>
  <c r="O466" i="29" s="1"/>
  <c r="K470" i="29"/>
  <c r="N470" i="29" s="1"/>
  <c r="O470" i="29" s="1"/>
  <c r="K480" i="29"/>
  <c r="N480" i="29" s="1"/>
  <c r="O480" i="29" s="1"/>
  <c r="K484" i="29"/>
  <c r="N484" i="29" s="1"/>
  <c r="O484" i="29" s="1"/>
  <c r="K498" i="29"/>
  <c r="N498" i="29" s="1"/>
  <c r="O498" i="29" s="1"/>
  <c r="K502" i="29"/>
  <c r="N502" i="29" s="1"/>
  <c r="O502" i="29" s="1"/>
  <c r="K512" i="29"/>
  <c r="N512" i="29" s="1"/>
  <c r="O512" i="29" s="1"/>
  <c r="K516" i="29"/>
  <c r="N516" i="29" s="1"/>
  <c r="O516" i="29" s="1"/>
  <c r="K530" i="29"/>
  <c r="N530" i="29" s="1"/>
  <c r="O530" i="29" s="1"/>
  <c r="K534" i="29"/>
  <c r="N534" i="29" s="1"/>
  <c r="O534" i="29" s="1"/>
  <c r="K544" i="29"/>
  <c r="N544" i="29" s="1"/>
  <c r="O544" i="29" s="1"/>
  <c r="K548" i="29"/>
  <c r="N548" i="29" s="1"/>
  <c r="O548" i="29" s="1"/>
  <c r="K562" i="29"/>
  <c r="N562" i="29" s="1"/>
  <c r="O562" i="29" s="1"/>
  <c r="K566" i="29"/>
  <c r="N566" i="29" s="1"/>
  <c r="O566" i="29" s="1"/>
  <c r="K576" i="29"/>
  <c r="N576" i="29" s="1"/>
  <c r="O576" i="29" s="1"/>
  <c r="K580" i="29"/>
  <c r="N580" i="29" s="1"/>
  <c r="O580" i="29" s="1"/>
  <c r="K594" i="29"/>
  <c r="N594" i="29" s="1"/>
  <c r="O594" i="29" s="1"/>
  <c r="K598" i="29"/>
  <c r="N598" i="29" s="1"/>
  <c r="O598" i="29" s="1"/>
  <c r="K608" i="29"/>
  <c r="N608" i="29" s="1"/>
  <c r="O608" i="29" s="1"/>
  <c r="K612" i="29"/>
  <c r="N612" i="29" s="1"/>
  <c r="O612" i="29" s="1"/>
  <c r="K621" i="29"/>
  <c r="N621" i="29" s="1"/>
  <c r="O621" i="29" s="1"/>
  <c r="K635" i="29"/>
  <c r="N635" i="29" s="1"/>
  <c r="O635" i="29" s="1"/>
  <c r="K653" i="29"/>
  <c r="N653" i="29" s="1"/>
  <c r="O653" i="29" s="1"/>
  <c r="K667" i="29"/>
  <c r="N667" i="29" s="1"/>
  <c r="O667" i="29" s="1"/>
  <c r="K685" i="29"/>
  <c r="N685" i="29" s="1"/>
  <c r="O685" i="29" s="1"/>
  <c r="K699" i="29"/>
  <c r="N699" i="29" s="1"/>
  <c r="O699" i="29" s="1"/>
  <c r="K717" i="29"/>
  <c r="N717" i="29" s="1"/>
  <c r="O717" i="29" s="1"/>
  <c r="K731" i="29"/>
  <c r="N731" i="29" s="1"/>
  <c r="O731" i="29" s="1"/>
  <c r="K749" i="29"/>
  <c r="N749" i="29" s="1"/>
  <c r="O749" i="29" s="1"/>
  <c r="K763" i="29"/>
  <c r="N763" i="29" s="1"/>
  <c r="O763" i="29" s="1"/>
  <c r="K781" i="29"/>
  <c r="N781" i="29" s="1"/>
  <c r="O781" i="29" s="1"/>
  <c r="K795" i="29"/>
  <c r="N795" i="29" s="1"/>
  <c r="O795" i="29" s="1"/>
  <c r="K813" i="29"/>
  <c r="N813" i="29" s="1"/>
  <c r="O813" i="29" s="1"/>
  <c r="K830" i="29"/>
  <c r="N830" i="29" s="1"/>
  <c r="O830" i="29" s="1"/>
  <c r="K860" i="29"/>
  <c r="N860" i="29" s="1"/>
  <c r="O860" i="29" s="1"/>
  <c r="K904" i="29"/>
  <c r="N904" i="29" s="1"/>
  <c r="O904" i="29" s="1"/>
  <c r="K922" i="29"/>
  <c r="N922" i="29" s="1"/>
  <c r="O922" i="29" s="1"/>
  <c r="K930" i="29"/>
  <c r="N930" i="29" s="1"/>
  <c r="O930" i="29" s="1"/>
  <c r="L6" i="163"/>
  <c r="J15" i="163"/>
  <c r="J15" i="131" s="1"/>
  <c r="F38" i="39"/>
  <c r="F64" i="197" s="1"/>
  <c r="E7" i="58"/>
  <c r="B9" i="58"/>
  <c r="D32" i="114"/>
  <c r="F32" i="83"/>
  <c r="F32" i="114" s="1"/>
  <c r="K124" i="29"/>
  <c r="N124" i="29" s="1"/>
  <c r="O124" i="29" s="1"/>
  <c r="K132" i="29"/>
  <c r="N132" i="29" s="1"/>
  <c r="O132" i="29" s="1"/>
  <c r="K140" i="29"/>
  <c r="N140" i="29" s="1"/>
  <c r="O140" i="29" s="1"/>
  <c r="K148" i="29"/>
  <c r="N148" i="29" s="1"/>
  <c r="O148" i="29" s="1"/>
  <c r="K156" i="29"/>
  <c r="N156" i="29" s="1"/>
  <c r="O156" i="29" s="1"/>
  <c r="K164" i="29"/>
  <c r="N164" i="29" s="1"/>
  <c r="O164" i="29" s="1"/>
  <c r="K172" i="29"/>
  <c r="N172" i="29" s="1"/>
  <c r="O172" i="29" s="1"/>
  <c r="K180" i="29"/>
  <c r="N180" i="29" s="1"/>
  <c r="O180" i="29" s="1"/>
  <c r="K188" i="29"/>
  <c r="N188" i="29" s="1"/>
  <c r="O188" i="29" s="1"/>
  <c r="K196" i="29"/>
  <c r="N196" i="29" s="1"/>
  <c r="O196" i="29" s="1"/>
  <c r="K204" i="29"/>
  <c r="N204" i="29" s="1"/>
  <c r="O204" i="29" s="1"/>
  <c r="K212" i="29"/>
  <c r="N212" i="29" s="1"/>
  <c r="O212" i="29" s="1"/>
  <c r="K220" i="29"/>
  <c r="N220" i="29" s="1"/>
  <c r="O220" i="29" s="1"/>
  <c r="K228" i="29"/>
  <c r="N228" i="29" s="1"/>
  <c r="O228" i="29" s="1"/>
  <c r="K236" i="29"/>
  <c r="N236" i="29" s="1"/>
  <c r="O236" i="29" s="1"/>
  <c r="K244" i="29"/>
  <c r="N244" i="29" s="1"/>
  <c r="O244" i="29" s="1"/>
  <c r="K252" i="29"/>
  <c r="N252" i="29" s="1"/>
  <c r="O252" i="29" s="1"/>
  <c r="K260" i="29"/>
  <c r="N260" i="29" s="1"/>
  <c r="O260" i="29" s="1"/>
  <c r="K268" i="29"/>
  <c r="N268" i="29" s="1"/>
  <c r="O268" i="29" s="1"/>
  <c r="K276" i="29"/>
  <c r="N276" i="29" s="1"/>
  <c r="O276" i="29" s="1"/>
  <c r="K284" i="29"/>
  <c r="N284" i="29" s="1"/>
  <c r="O284" i="29" s="1"/>
  <c r="K292" i="29"/>
  <c r="N292" i="29" s="1"/>
  <c r="O292" i="29" s="1"/>
  <c r="K300" i="29"/>
  <c r="N300" i="29" s="1"/>
  <c r="O300" i="29" s="1"/>
  <c r="K308" i="29"/>
  <c r="N308" i="29" s="1"/>
  <c r="O308" i="29" s="1"/>
  <c r="K316" i="29"/>
  <c r="N316" i="29" s="1"/>
  <c r="O316" i="29" s="1"/>
  <c r="K324" i="29"/>
  <c r="N324" i="29" s="1"/>
  <c r="O324" i="29" s="1"/>
  <c r="K332" i="29"/>
  <c r="N332" i="29" s="1"/>
  <c r="O332" i="29" s="1"/>
  <c r="K340" i="29"/>
  <c r="N340" i="29" s="1"/>
  <c r="O340" i="29" s="1"/>
  <c r="K348" i="29"/>
  <c r="N348" i="29" s="1"/>
  <c r="O348" i="29" s="1"/>
  <c r="K356" i="29"/>
  <c r="N356" i="29" s="1"/>
  <c r="O356" i="29" s="1"/>
  <c r="K364" i="29"/>
  <c r="N364" i="29" s="1"/>
  <c r="O364" i="29" s="1"/>
  <c r="K374" i="29"/>
  <c r="N374" i="29" s="1"/>
  <c r="O374" i="29" s="1"/>
  <c r="K380" i="29"/>
  <c r="N380" i="29" s="1"/>
  <c r="O380" i="29" s="1"/>
  <c r="K390" i="29"/>
  <c r="N390" i="29" s="1"/>
  <c r="O390" i="29" s="1"/>
  <c r="K396" i="29"/>
  <c r="N396" i="29" s="1"/>
  <c r="O396" i="29" s="1"/>
  <c r="K406" i="29"/>
  <c r="N406" i="29" s="1"/>
  <c r="O406" i="29" s="1"/>
  <c r="K412" i="29"/>
  <c r="N412" i="29" s="1"/>
  <c r="O412" i="29" s="1"/>
  <c r="K422" i="29"/>
  <c r="N422" i="29" s="1"/>
  <c r="O422" i="29" s="1"/>
  <c r="K428" i="29"/>
  <c r="N428" i="29" s="1"/>
  <c r="O428" i="29" s="1"/>
  <c r="K438" i="29"/>
  <c r="N438" i="29" s="1"/>
  <c r="O438" i="29" s="1"/>
  <c r="K444" i="29"/>
  <c r="N444" i="29" s="1"/>
  <c r="O444" i="29" s="1"/>
  <c r="K454" i="29"/>
  <c r="N454" i="29" s="1"/>
  <c r="O454" i="29" s="1"/>
  <c r="K465" i="29"/>
  <c r="N465" i="29" s="1"/>
  <c r="O465" i="29" s="1"/>
  <c r="K469" i="29"/>
  <c r="N469" i="29" s="1"/>
  <c r="O469" i="29" s="1"/>
  <c r="K497" i="29"/>
  <c r="N497" i="29" s="1"/>
  <c r="O497" i="29" s="1"/>
  <c r="K529" i="29"/>
  <c r="N529" i="29" s="1"/>
  <c r="O529" i="29" s="1"/>
  <c r="K561" i="29"/>
  <c r="N561" i="29" s="1"/>
  <c r="O561" i="29" s="1"/>
  <c r="K593" i="29"/>
  <c r="N593" i="29" s="1"/>
  <c r="O593" i="29" s="1"/>
  <c r="K615" i="29"/>
  <c r="N615" i="29" s="1"/>
  <c r="O615" i="29" s="1"/>
  <c r="K620" i="29"/>
  <c r="N620" i="29" s="1"/>
  <c r="O620" i="29" s="1"/>
  <c r="K624" i="29"/>
  <c r="N624" i="29" s="1"/>
  <c r="O624" i="29" s="1"/>
  <c r="K634" i="29"/>
  <c r="N634" i="29" s="1"/>
  <c r="O634" i="29" s="1"/>
  <c r="K638" i="29"/>
  <c r="N638" i="29" s="1"/>
  <c r="O638" i="29" s="1"/>
  <c r="K652" i="29"/>
  <c r="N652" i="29" s="1"/>
  <c r="O652" i="29" s="1"/>
  <c r="K656" i="29"/>
  <c r="N656" i="29" s="1"/>
  <c r="O656" i="29" s="1"/>
  <c r="K666" i="29"/>
  <c r="N666" i="29" s="1"/>
  <c r="O666" i="29" s="1"/>
  <c r="K670" i="29"/>
  <c r="N670" i="29" s="1"/>
  <c r="O670" i="29" s="1"/>
  <c r="K684" i="29"/>
  <c r="N684" i="29" s="1"/>
  <c r="O684" i="29" s="1"/>
  <c r="K688" i="29"/>
  <c r="N688" i="29" s="1"/>
  <c r="O688" i="29" s="1"/>
  <c r="K698" i="29"/>
  <c r="N698" i="29" s="1"/>
  <c r="O698" i="29" s="1"/>
  <c r="K702" i="29"/>
  <c r="N702" i="29" s="1"/>
  <c r="O702" i="29" s="1"/>
  <c r="K716" i="29"/>
  <c r="N716" i="29" s="1"/>
  <c r="O716" i="29" s="1"/>
  <c r="K720" i="29"/>
  <c r="N720" i="29" s="1"/>
  <c r="O720" i="29" s="1"/>
  <c r="K730" i="29"/>
  <c r="N730" i="29" s="1"/>
  <c r="O730" i="29" s="1"/>
  <c r="K734" i="29"/>
  <c r="N734" i="29" s="1"/>
  <c r="O734" i="29" s="1"/>
  <c r="K748" i="29"/>
  <c r="N748" i="29" s="1"/>
  <c r="O748" i="29" s="1"/>
  <c r="K752" i="29"/>
  <c r="N752" i="29" s="1"/>
  <c r="O752" i="29" s="1"/>
  <c r="K762" i="29"/>
  <c r="N762" i="29" s="1"/>
  <c r="O762" i="29" s="1"/>
  <c r="K766" i="29"/>
  <c r="N766" i="29" s="1"/>
  <c r="O766" i="29" s="1"/>
  <c r="K780" i="29"/>
  <c r="N780" i="29" s="1"/>
  <c r="O780" i="29" s="1"/>
  <c r="K784" i="29"/>
  <c r="N784" i="29" s="1"/>
  <c r="O784" i="29" s="1"/>
  <c r="K794" i="29"/>
  <c r="N794" i="29" s="1"/>
  <c r="O794" i="29" s="1"/>
  <c r="K798" i="29"/>
  <c r="N798" i="29" s="1"/>
  <c r="O798" i="29" s="1"/>
  <c r="K812" i="29"/>
  <c r="N812" i="29" s="1"/>
  <c r="O812" i="29" s="1"/>
  <c r="K816" i="29"/>
  <c r="N816" i="29" s="1"/>
  <c r="O816" i="29" s="1"/>
  <c r="K822" i="29"/>
  <c r="N822" i="29" s="1"/>
  <c r="O822" i="29" s="1"/>
  <c r="K829" i="29"/>
  <c r="N829" i="29" s="1"/>
  <c r="O829" i="29" s="1"/>
  <c r="K833" i="29"/>
  <c r="N833" i="29" s="1"/>
  <c r="O833" i="29" s="1"/>
  <c r="K886" i="29"/>
  <c r="N886" i="29" s="1"/>
  <c r="O886" i="29" s="1"/>
  <c r="B9" i="56"/>
  <c r="E7" i="56"/>
  <c r="K360" i="29"/>
  <c r="N360" i="29" s="1"/>
  <c r="O360" i="29" s="1"/>
  <c r="K368" i="29"/>
  <c r="N368" i="29" s="1"/>
  <c r="O368" i="29" s="1"/>
  <c r="K376" i="29"/>
  <c r="N376" i="29" s="1"/>
  <c r="O376" i="29" s="1"/>
  <c r="K384" i="29"/>
  <c r="N384" i="29" s="1"/>
  <c r="O384" i="29" s="1"/>
  <c r="K392" i="29"/>
  <c r="N392" i="29" s="1"/>
  <c r="O392" i="29" s="1"/>
  <c r="K400" i="29"/>
  <c r="N400" i="29" s="1"/>
  <c r="O400" i="29" s="1"/>
  <c r="K408" i="29"/>
  <c r="N408" i="29" s="1"/>
  <c r="O408" i="29" s="1"/>
  <c r="K416" i="29"/>
  <c r="N416" i="29" s="1"/>
  <c r="O416" i="29" s="1"/>
  <c r="K424" i="29"/>
  <c r="N424" i="29" s="1"/>
  <c r="O424" i="29" s="1"/>
  <c r="K432" i="29"/>
  <c r="N432" i="29" s="1"/>
  <c r="O432" i="29" s="1"/>
  <c r="K440" i="29"/>
  <c r="N440" i="29" s="1"/>
  <c r="O440" i="29" s="1"/>
  <c r="K448" i="29"/>
  <c r="N448" i="29" s="1"/>
  <c r="O448" i="29" s="1"/>
  <c r="K457" i="29"/>
  <c r="N457" i="29" s="1"/>
  <c r="O457" i="29" s="1"/>
  <c r="K473" i="29"/>
  <c r="N473" i="29" s="1"/>
  <c r="O473" i="29" s="1"/>
  <c r="K489" i="29"/>
  <c r="N489" i="29" s="1"/>
  <c r="O489" i="29" s="1"/>
  <c r="K505" i="29"/>
  <c r="N505" i="29" s="1"/>
  <c r="O505" i="29" s="1"/>
  <c r="K521" i="29"/>
  <c r="N521" i="29" s="1"/>
  <c r="O521" i="29" s="1"/>
  <c r="K537" i="29"/>
  <c r="N537" i="29" s="1"/>
  <c r="O537" i="29" s="1"/>
  <c r="K553" i="29"/>
  <c r="N553" i="29" s="1"/>
  <c r="O553" i="29" s="1"/>
  <c r="K569" i="29"/>
  <c r="N569" i="29" s="1"/>
  <c r="O569" i="29" s="1"/>
  <c r="K585" i="29"/>
  <c r="N585" i="29" s="1"/>
  <c r="O585" i="29" s="1"/>
  <c r="K601" i="29"/>
  <c r="N601" i="29" s="1"/>
  <c r="O601" i="29" s="1"/>
  <c r="K627" i="29"/>
  <c r="N627" i="29" s="1"/>
  <c r="O627" i="29" s="1"/>
  <c r="K629" i="29"/>
  <c r="N629" i="29" s="1"/>
  <c r="O629" i="29" s="1"/>
  <c r="K643" i="29"/>
  <c r="N643" i="29" s="1"/>
  <c r="O643" i="29" s="1"/>
  <c r="K645" i="29"/>
  <c r="N645" i="29" s="1"/>
  <c r="O645" i="29" s="1"/>
  <c r="K659" i="29"/>
  <c r="N659" i="29" s="1"/>
  <c r="O659" i="29" s="1"/>
  <c r="K661" i="29"/>
  <c r="N661" i="29" s="1"/>
  <c r="O661" i="29" s="1"/>
  <c r="K675" i="29"/>
  <c r="N675" i="29" s="1"/>
  <c r="O675" i="29" s="1"/>
  <c r="K677" i="29"/>
  <c r="N677" i="29" s="1"/>
  <c r="O677" i="29" s="1"/>
  <c r="K691" i="29"/>
  <c r="N691" i="29" s="1"/>
  <c r="O691" i="29" s="1"/>
  <c r="K693" i="29"/>
  <c r="N693" i="29" s="1"/>
  <c r="O693" i="29" s="1"/>
  <c r="K707" i="29"/>
  <c r="N707" i="29" s="1"/>
  <c r="O707" i="29" s="1"/>
  <c r="K709" i="29"/>
  <c r="N709" i="29" s="1"/>
  <c r="O709" i="29" s="1"/>
  <c r="K723" i="29"/>
  <c r="N723" i="29" s="1"/>
  <c r="O723" i="29" s="1"/>
  <c r="K725" i="29"/>
  <c r="N725" i="29" s="1"/>
  <c r="O725" i="29" s="1"/>
  <c r="K739" i="29"/>
  <c r="N739" i="29" s="1"/>
  <c r="O739" i="29" s="1"/>
  <c r="K741" i="29"/>
  <c r="N741" i="29" s="1"/>
  <c r="O741" i="29" s="1"/>
  <c r="K755" i="29"/>
  <c r="N755" i="29" s="1"/>
  <c r="O755" i="29" s="1"/>
  <c r="K757" i="29"/>
  <c r="N757" i="29" s="1"/>
  <c r="O757" i="29" s="1"/>
  <c r="K771" i="29"/>
  <c r="N771" i="29" s="1"/>
  <c r="O771" i="29" s="1"/>
  <c r="K773" i="29"/>
  <c r="N773" i="29" s="1"/>
  <c r="O773" i="29" s="1"/>
  <c r="K787" i="29"/>
  <c r="N787" i="29" s="1"/>
  <c r="O787" i="29" s="1"/>
  <c r="K789" i="29"/>
  <c r="N789" i="29" s="1"/>
  <c r="O789" i="29" s="1"/>
  <c r="K803" i="29"/>
  <c r="N803" i="29" s="1"/>
  <c r="O803" i="29" s="1"/>
  <c r="K805" i="29"/>
  <c r="N805" i="29" s="1"/>
  <c r="O805" i="29" s="1"/>
  <c r="K819" i="29"/>
  <c r="N819" i="29" s="1"/>
  <c r="O819" i="29" s="1"/>
  <c r="K820" i="29"/>
  <c r="N820" i="29" s="1"/>
  <c r="O820" i="29" s="1"/>
  <c r="K838" i="29"/>
  <c r="N838" i="29" s="1"/>
  <c r="O838" i="29" s="1"/>
  <c r="K845" i="29"/>
  <c r="N845" i="29" s="1"/>
  <c r="O845" i="29" s="1"/>
  <c r="K847" i="29"/>
  <c r="N847" i="29" s="1"/>
  <c r="O847" i="29" s="1"/>
  <c r="K888" i="29"/>
  <c r="N888" i="29" s="1"/>
  <c r="O888" i="29" s="1"/>
  <c r="K920" i="29"/>
  <c r="N920" i="29" s="1"/>
  <c r="O920" i="29" s="1"/>
  <c r="K928" i="29"/>
  <c r="N928" i="29" s="1"/>
  <c r="O928" i="29" s="1"/>
  <c r="K944" i="29"/>
  <c r="N944" i="29" s="1"/>
  <c r="O944" i="29" s="1"/>
  <c r="K975" i="29"/>
  <c r="N975" i="29" s="1"/>
  <c r="O975" i="29" s="1"/>
  <c r="K979" i="29"/>
  <c r="N979" i="29" s="1"/>
  <c r="O979" i="29" s="1"/>
  <c r="K980" i="29"/>
  <c r="N980" i="29" s="1"/>
  <c r="O980" i="29" s="1"/>
  <c r="K1003" i="29"/>
  <c r="N1003" i="29" s="1"/>
  <c r="O1003" i="29" s="1"/>
  <c r="K1004" i="29"/>
  <c r="N1004" i="29" s="1"/>
  <c r="O1004" i="29" s="1"/>
  <c r="O12" i="30"/>
  <c r="J7" i="33"/>
  <c r="G7" i="33" s="1"/>
  <c r="E17" i="189"/>
  <c r="H16" i="42"/>
  <c r="C33" i="47"/>
  <c r="G33" i="47" s="1"/>
  <c r="F33" i="47" s="1"/>
  <c r="C10" i="47"/>
  <c r="G10" i="47" s="1"/>
  <c r="C28" i="47" s="1"/>
  <c r="G28" i="47" s="1"/>
  <c r="F28" i="47" s="1"/>
  <c r="C24" i="122"/>
  <c r="D24" i="114"/>
  <c r="F24" i="83"/>
  <c r="F24" i="114" s="1"/>
  <c r="K483" i="29"/>
  <c r="N483" i="29" s="1"/>
  <c r="O483" i="29" s="1"/>
  <c r="K485" i="29"/>
  <c r="N485" i="29" s="1"/>
  <c r="O485" i="29" s="1"/>
  <c r="K499" i="29"/>
  <c r="N499" i="29" s="1"/>
  <c r="O499" i="29" s="1"/>
  <c r="K501" i="29"/>
  <c r="N501" i="29" s="1"/>
  <c r="O501" i="29" s="1"/>
  <c r="K515" i="29"/>
  <c r="N515" i="29" s="1"/>
  <c r="O515" i="29" s="1"/>
  <c r="K517" i="29"/>
  <c r="N517" i="29" s="1"/>
  <c r="O517" i="29" s="1"/>
  <c r="K531" i="29"/>
  <c r="N531" i="29" s="1"/>
  <c r="O531" i="29" s="1"/>
  <c r="K533" i="29"/>
  <c r="N533" i="29" s="1"/>
  <c r="O533" i="29" s="1"/>
  <c r="K547" i="29"/>
  <c r="N547" i="29" s="1"/>
  <c r="O547" i="29" s="1"/>
  <c r="K549" i="29"/>
  <c r="N549" i="29" s="1"/>
  <c r="O549" i="29" s="1"/>
  <c r="K563" i="29"/>
  <c r="N563" i="29" s="1"/>
  <c r="O563" i="29" s="1"/>
  <c r="K565" i="29"/>
  <c r="N565" i="29" s="1"/>
  <c r="O565" i="29" s="1"/>
  <c r="K579" i="29"/>
  <c r="N579" i="29" s="1"/>
  <c r="O579" i="29" s="1"/>
  <c r="K581" i="29"/>
  <c r="N581" i="29" s="1"/>
  <c r="O581" i="29" s="1"/>
  <c r="K595" i="29"/>
  <c r="N595" i="29" s="1"/>
  <c r="O595" i="29" s="1"/>
  <c r="K597" i="29"/>
  <c r="N597" i="29" s="1"/>
  <c r="O597" i="29" s="1"/>
  <c r="K611" i="29"/>
  <c r="N611" i="29" s="1"/>
  <c r="O611" i="29" s="1"/>
  <c r="K837" i="29"/>
  <c r="N837" i="29" s="1"/>
  <c r="O837" i="29" s="1"/>
  <c r="K875" i="29"/>
  <c r="N875" i="29" s="1"/>
  <c r="O875" i="29" s="1"/>
  <c r="K885" i="29"/>
  <c r="N885" i="29" s="1"/>
  <c r="O885" i="29" s="1"/>
  <c r="K905" i="29"/>
  <c r="N905" i="29" s="1"/>
  <c r="O905" i="29" s="1"/>
  <c r="K917" i="29"/>
  <c r="N917" i="29" s="1"/>
  <c r="O917" i="29" s="1"/>
  <c r="K927" i="29"/>
  <c r="N927" i="29" s="1"/>
  <c r="O927" i="29" s="1"/>
  <c r="K931" i="29"/>
  <c r="N931" i="29" s="1"/>
  <c r="O931" i="29" s="1"/>
  <c r="K937" i="29"/>
  <c r="N937" i="29" s="1"/>
  <c r="O937" i="29" s="1"/>
  <c r="K943" i="29"/>
  <c r="N943" i="29" s="1"/>
  <c r="O943" i="29" s="1"/>
  <c r="K947" i="29"/>
  <c r="N947" i="29" s="1"/>
  <c r="O947" i="29" s="1"/>
  <c r="K974" i="29"/>
  <c r="N974" i="29" s="1"/>
  <c r="O974" i="29" s="1"/>
  <c r="D19" i="162"/>
  <c r="D19" i="130" s="1"/>
  <c r="F37" i="39"/>
  <c r="F63" i="197" s="1"/>
  <c r="D20" i="43"/>
  <c r="D40" i="41"/>
  <c r="D6" i="17"/>
  <c r="B6" i="17" s="1"/>
  <c r="G6" i="54"/>
  <c r="H6" i="54"/>
  <c r="E14" i="56"/>
  <c r="E12" i="63"/>
  <c r="K828" i="29"/>
  <c r="N828" i="29" s="1"/>
  <c r="O828" i="29" s="1"/>
  <c r="K844" i="29"/>
  <c r="N844" i="29" s="1"/>
  <c r="O844" i="29" s="1"/>
  <c r="K863" i="29"/>
  <c r="N863" i="29" s="1"/>
  <c r="O863" i="29" s="1"/>
  <c r="K877" i="29"/>
  <c r="N877" i="29" s="1"/>
  <c r="O877" i="29" s="1"/>
  <c r="K882" i="29"/>
  <c r="N882" i="29" s="1"/>
  <c r="O882" i="29" s="1"/>
  <c r="K884" i="29"/>
  <c r="N884" i="29" s="1"/>
  <c r="O884" i="29" s="1"/>
  <c r="K891" i="29"/>
  <c r="N891" i="29" s="1"/>
  <c r="O891" i="29" s="1"/>
  <c r="K898" i="29"/>
  <c r="N898" i="29" s="1"/>
  <c r="O898" i="29" s="1"/>
  <c r="K900" i="29"/>
  <c r="N900" i="29" s="1"/>
  <c r="O900" i="29" s="1"/>
  <c r="K907" i="29"/>
  <c r="N907" i="29" s="1"/>
  <c r="O907" i="29" s="1"/>
  <c r="K914" i="29"/>
  <c r="N914" i="29" s="1"/>
  <c r="O914" i="29" s="1"/>
  <c r="K916" i="29"/>
  <c r="N916" i="29" s="1"/>
  <c r="O916" i="29" s="1"/>
  <c r="K923" i="29"/>
  <c r="N923" i="29" s="1"/>
  <c r="O923" i="29" s="1"/>
  <c r="K924" i="29"/>
  <c r="N924" i="29" s="1"/>
  <c r="O924" i="29" s="1"/>
  <c r="K933" i="29"/>
  <c r="N933" i="29" s="1"/>
  <c r="O933" i="29" s="1"/>
  <c r="K949" i="29"/>
  <c r="N949" i="29" s="1"/>
  <c r="O949" i="29" s="1"/>
  <c r="K962" i="29"/>
  <c r="N962" i="29" s="1"/>
  <c r="O962" i="29" s="1"/>
  <c r="K964" i="29"/>
  <c r="N964" i="29" s="1"/>
  <c r="O964" i="29" s="1"/>
  <c r="K981" i="29"/>
  <c r="N981" i="29" s="1"/>
  <c r="O981" i="29" s="1"/>
  <c r="K988" i="29"/>
  <c r="N988" i="29" s="1"/>
  <c r="O988" i="29" s="1"/>
  <c r="K1002" i="29"/>
  <c r="N1002" i="29" s="1"/>
  <c r="O1002" i="29" s="1"/>
  <c r="M7" i="30"/>
  <c r="G29" i="136"/>
  <c r="G24" i="136" s="1"/>
  <c r="I21" i="36"/>
  <c r="D22" i="36" s="1"/>
  <c r="M7" i="163"/>
  <c r="M7" i="131" s="1"/>
  <c r="F29" i="39"/>
  <c r="C24" i="128"/>
  <c r="D46" i="197" s="1"/>
  <c r="E20" i="43"/>
  <c r="F25" i="42"/>
  <c r="C31" i="52"/>
  <c r="D29" i="52"/>
  <c r="H7" i="54"/>
  <c r="E14" i="58"/>
  <c r="F27" i="59"/>
  <c r="F16" i="83"/>
  <c r="F16" i="114" s="1"/>
  <c r="F44" i="83"/>
  <c r="F44" i="114" s="1"/>
  <c r="D52" i="114"/>
  <c r="F52" i="83"/>
  <c r="F52" i="114" s="1"/>
  <c r="K932" i="29"/>
  <c r="N932" i="29" s="1"/>
  <c r="O932" i="29" s="1"/>
  <c r="K939" i="29"/>
  <c r="N939" i="29" s="1"/>
  <c r="O939" i="29" s="1"/>
  <c r="K956" i="29"/>
  <c r="N956" i="29" s="1"/>
  <c r="O956" i="29" s="1"/>
  <c r="K972" i="29"/>
  <c r="N972" i="29" s="1"/>
  <c r="O972" i="29" s="1"/>
  <c r="K991" i="29"/>
  <c r="N991" i="29" s="1"/>
  <c r="O991" i="29" s="1"/>
  <c r="D29" i="136"/>
  <c r="I7" i="30"/>
  <c r="K17" i="30"/>
  <c r="H28" i="30" s="1"/>
  <c r="E17" i="136"/>
  <c r="E16" i="136" s="1"/>
  <c r="E22" i="33"/>
  <c r="E24" i="33" s="1"/>
  <c r="G20" i="33"/>
  <c r="J18" i="35"/>
  <c r="D18" i="161"/>
  <c r="D15" i="129" s="1"/>
  <c r="F17" i="128" s="1"/>
  <c r="F92" i="197" s="1"/>
  <c r="G12" i="189"/>
  <c r="F25" i="39"/>
  <c r="F56" i="197" s="1"/>
  <c r="E40" i="41"/>
  <c r="C9" i="124" s="1"/>
  <c r="F20" i="43"/>
  <c r="C9" i="47"/>
  <c r="G9" i="47" s="1"/>
  <c r="C21" i="47" s="1"/>
  <c r="G21" i="47" s="1"/>
  <c r="F21" i="47" s="1"/>
  <c r="E56" i="48"/>
  <c r="E14" i="57"/>
  <c r="H15" i="61"/>
  <c r="E12" i="64"/>
  <c r="F12" i="83"/>
  <c r="F12" i="114" s="1"/>
  <c r="F20" i="83"/>
  <c r="F20" i="114" s="1"/>
  <c r="F28" i="83"/>
  <c r="F28" i="114" s="1"/>
  <c r="F40" i="83"/>
  <c r="F40" i="114" s="1"/>
  <c r="F26" i="128"/>
  <c r="F96" i="197" s="1"/>
  <c r="G16" i="133"/>
  <c r="E12" i="30"/>
  <c r="K12" i="30"/>
  <c r="E29" i="136" s="1"/>
  <c r="E24" i="136" s="1"/>
  <c r="F16" i="136"/>
  <c r="H14" i="162"/>
  <c r="H14" i="130" s="1"/>
  <c r="K15" i="163"/>
  <c r="K15" i="131" s="1"/>
  <c r="D8" i="128" s="1"/>
  <c r="L8" i="163"/>
  <c r="F17" i="189"/>
  <c r="E19" i="54"/>
  <c r="F18" i="65"/>
  <c r="C27" i="65" s="1"/>
  <c r="F30" i="128"/>
  <c r="F97" i="197" s="1"/>
  <c r="F27" i="136"/>
  <c r="F26" i="136"/>
  <c r="C7" i="30"/>
  <c r="C29" i="136"/>
  <c r="D10" i="136"/>
  <c r="D8" i="136"/>
  <c r="D9" i="136"/>
  <c r="D11" i="136"/>
  <c r="J8" i="29"/>
  <c r="F9" i="28"/>
  <c r="F12" i="28"/>
  <c r="G5" i="4"/>
  <c r="F5" i="4"/>
  <c r="D5" i="14"/>
  <c r="A47" i="12"/>
  <c r="C39" i="23"/>
  <c r="C13" i="28"/>
  <c r="F8" i="28"/>
  <c r="C7" i="136" s="1"/>
  <c r="D13" i="28"/>
  <c r="F11" i="28"/>
  <c r="C10" i="136" s="1"/>
  <c r="D53" i="4"/>
  <c r="I17" i="196" s="1"/>
  <c r="I23" i="24"/>
  <c r="E13" i="28"/>
  <c r="F10" i="28"/>
  <c r="C9" i="136" s="1"/>
  <c r="J14" i="27"/>
  <c r="D23" i="28"/>
  <c r="F17" i="49"/>
  <c r="H13" i="49"/>
  <c r="C17" i="124" s="1"/>
  <c r="J6" i="60"/>
  <c r="H12" i="60"/>
  <c r="E4" i="62"/>
  <c r="G4" i="61"/>
  <c r="G4" i="65"/>
  <c r="H3" i="60"/>
  <c r="E4" i="59"/>
  <c r="E4" i="57"/>
  <c r="F5" i="66"/>
  <c r="E4" i="58"/>
  <c r="M4" i="46"/>
  <c r="H5" i="41"/>
  <c r="E4" i="39"/>
  <c r="G3" i="84"/>
  <c r="F4" i="48"/>
  <c r="J4" i="35"/>
  <c r="I4" i="34"/>
  <c r="J4" i="33"/>
  <c r="F5" i="31"/>
  <c r="E4" i="63"/>
  <c r="I4" i="49"/>
  <c r="G5" i="43"/>
  <c r="J4" i="42"/>
  <c r="E4" i="64"/>
  <c r="G3" i="54"/>
  <c r="F3" i="53"/>
  <c r="F32" i="48"/>
  <c r="F4" i="47"/>
  <c r="G5" i="44"/>
  <c r="H4" i="36"/>
  <c r="I5" i="32"/>
  <c r="F18" i="28"/>
  <c r="G19" i="28"/>
  <c r="G8" i="136" s="1"/>
  <c r="F22" i="28"/>
  <c r="E11" i="136" s="1"/>
  <c r="A2" i="29"/>
  <c r="F8" i="29"/>
  <c r="F4" i="38"/>
  <c r="D17" i="189"/>
  <c r="F21" i="39"/>
  <c r="F50" i="197" s="1"/>
  <c r="C12" i="47"/>
  <c r="G12" i="47" s="1"/>
  <c r="H20" i="42"/>
  <c r="C20" i="43"/>
  <c r="H37" i="41"/>
  <c r="C40" i="41"/>
  <c r="B3" i="91"/>
  <c r="B4" i="85"/>
  <c r="F19" i="28"/>
  <c r="E8" i="136" s="1"/>
  <c r="I2" i="84"/>
  <c r="H5" i="11"/>
  <c r="G5" i="19"/>
  <c r="E15" i="48"/>
  <c r="E25" i="48" s="1"/>
  <c r="C10" i="26"/>
  <c r="C14" i="26" s="1"/>
  <c r="C16" i="26" s="1"/>
  <c r="J5" i="27"/>
  <c r="J9" i="27"/>
  <c r="A3" i="66"/>
  <c r="A2" i="64"/>
  <c r="B4" i="91"/>
  <c r="A2" i="63"/>
  <c r="A2" i="61"/>
  <c r="A2" i="58"/>
  <c r="A2" i="56"/>
  <c r="B3" i="17"/>
  <c r="A4" i="83"/>
  <c r="A2" i="62"/>
  <c r="C2" i="60"/>
  <c r="A5" i="55"/>
  <c r="C2" i="49"/>
  <c r="A2" i="47"/>
  <c r="B3" i="44"/>
  <c r="B3" i="85"/>
  <c r="B3" i="36"/>
  <c r="A2" i="34"/>
  <c r="A2" i="65"/>
  <c r="C2" i="52"/>
  <c r="A3" i="46"/>
  <c r="C3" i="45"/>
  <c r="C3" i="41"/>
  <c r="C2" i="42" s="1"/>
  <c r="A2" i="38"/>
  <c r="A2" i="59"/>
  <c r="A2" i="57"/>
  <c r="C2" i="51"/>
  <c r="A2" i="48"/>
  <c r="A2" i="39"/>
  <c r="C3" i="33"/>
  <c r="C3" i="43"/>
  <c r="C3" i="35"/>
  <c r="A2" i="54"/>
  <c r="A2" i="53"/>
  <c r="C2" i="50"/>
  <c r="A30" i="48"/>
  <c r="B2" i="84"/>
  <c r="A3" i="32"/>
  <c r="C4" i="96"/>
  <c r="C6" i="96"/>
  <c r="C12" i="54"/>
  <c r="C10" i="96"/>
  <c r="D54" i="4"/>
  <c r="I18" i="196" s="1"/>
  <c r="C3" i="10"/>
  <c r="B3" i="13"/>
  <c r="A35" i="18"/>
  <c r="N3" i="20"/>
  <c r="G36" i="47"/>
  <c r="A2" i="26"/>
  <c r="F4" i="28"/>
  <c r="G18" i="28"/>
  <c r="G7" i="136" s="1"/>
  <c r="F21" i="28"/>
  <c r="E10" i="136" s="1"/>
  <c r="K3" i="29"/>
  <c r="K123" i="29"/>
  <c r="N123" i="29" s="1"/>
  <c r="O123" i="29" s="1"/>
  <c r="K127" i="29"/>
  <c r="N127" i="29" s="1"/>
  <c r="O127" i="29" s="1"/>
  <c r="K131" i="29"/>
  <c r="N131" i="29" s="1"/>
  <c r="O131" i="29" s="1"/>
  <c r="K135" i="29"/>
  <c r="N135" i="29" s="1"/>
  <c r="O135" i="29" s="1"/>
  <c r="K139" i="29"/>
  <c r="N139" i="29" s="1"/>
  <c r="O139" i="29" s="1"/>
  <c r="K143" i="29"/>
  <c r="N143" i="29" s="1"/>
  <c r="O143" i="29" s="1"/>
  <c r="K147" i="29"/>
  <c r="N147" i="29" s="1"/>
  <c r="O147" i="29" s="1"/>
  <c r="K151" i="29"/>
  <c r="N151" i="29" s="1"/>
  <c r="O151" i="29" s="1"/>
  <c r="K155" i="29"/>
  <c r="N155" i="29" s="1"/>
  <c r="O155" i="29" s="1"/>
  <c r="K159" i="29"/>
  <c r="N159" i="29" s="1"/>
  <c r="O159" i="29" s="1"/>
  <c r="K163" i="29"/>
  <c r="N163" i="29" s="1"/>
  <c r="O163" i="29" s="1"/>
  <c r="K167" i="29"/>
  <c r="N167" i="29" s="1"/>
  <c r="O167" i="29" s="1"/>
  <c r="K171" i="29"/>
  <c r="N171" i="29" s="1"/>
  <c r="O171" i="29" s="1"/>
  <c r="K175" i="29"/>
  <c r="N175" i="29" s="1"/>
  <c r="O175" i="29" s="1"/>
  <c r="K179" i="29"/>
  <c r="N179" i="29" s="1"/>
  <c r="O179" i="29" s="1"/>
  <c r="K183" i="29"/>
  <c r="N183" i="29" s="1"/>
  <c r="O183" i="29" s="1"/>
  <c r="K187" i="29"/>
  <c r="N187" i="29" s="1"/>
  <c r="O187" i="29" s="1"/>
  <c r="K191" i="29"/>
  <c r="N191" i="29" s="1"/>
  <c r="O191" i="29" s="1"/>
  <c r="K195" i="29"/>
  <c r="N195" i="29" s="1"/>
  <c r="O195" i="29" s="1"/>
  <c r="K199" i="29"/>
  <c r="N199" i="29" s="1"/>
  <c r="O199" i="29" s="1"/>
  <c r="K203" i="29"/>
  <c r="N203" i="29" s="1"/>
  <c r="O203" i="29" s="1"/>
  <c r="K207" i="29"/>
  <c r="N207" i="29" s="1"/>
  <c r="O207" i="29" s="1"/>
  <c r="K211" i="29"/>
  <c r="N211" i="29" s="1"/>
  <c r="O211" i="29" s="1"/>
  <c r="K215" i="29"/>
  <c r="N215" i="29" s="1"/>
  <c r="O215" i="29" s="1"/>
  <c r="K219" i="29"/>
  <c r="N219" i="29" s="1"/>
  <c r="O219" i="29" s="1"/>
  <c r="K223" i="29"/>
  <c r="N223" i="29" s="1"/>
  <c r="O223" i="29" s="1"/>
  <c r="K227" i="29"/>
  <c r="N227" i="29" s="1"/>
  <c r="O227" i="29" s="1"/>
  <c r="K231" i="29"/>
  <c r="N231" i="29" s="1"/>
  <c r="O231" i="29" s="1"/>
  <c r="K235" i="29"/>
  <c r="N235" i="29" s="1"/>
  <c r="O235" i="29" s="1"/>
  <c r="K239" i="29"/>
  <c r="N239" i="29" s="1"/>
  <c r="O239" i="29" s="1"/>
  <c r="K243" i="29"/>
  <c r="N243" i="29" s="1"/>
  <c r="O243" i="29" s="1"/>
  <c r="K247" i="29"/>
  <c r="N247" i="29" s="1"/>
  <c r="O247" i="29" s="1"/>
  <c r="K251" i="29"/>
  <c r="N251" i="29" s="1"/>
  <c r="O251" i="29" s="1"/>
  <c r="K255" i="29"/>
  <c r="N255" i="29" s="1"/>
  <c r="O255" i="29" s="1"/>
  <c r="K259" i="29"/>
  <c r="N259" i="29" s="1"/>
  <c r="O259" i="29" s="1"/>
  <c r="K263" i="29"/>
  <c r="N263" i="29" s="1"/>
  <c r="O263" i="29" s="1"/>
  <c r="K267" i="29"/>
  <c r="N267" i="29" s="1"/>
  <c r="O267" i="29" s="1"/>
  <c r="K271" i="29"/>
  <c r="N271" i="29" s="1"/>
  <c r="O271" i="29" s="1"/>
  <c r="K275" i="29"/>
  <c r="N275" i="29" s="1"/>
  <c r="O275" i="29" s="1"/>
  <c r="K279" i="29"/>
  <c r="N279" i="29" s="1"/>
  <c r="O279" i="29" s="1"/>
  <c r="K283" i="29"/>
  <c r="N283" i="29" s="1"/>
  <c r="O283" i="29" s="1"/>
  <c r="K287" i="29"/>
  <c r="N287" i="29" s="1"/>
  <c r="O287" i="29" s="1"/>
  <c r="K291" i="29"/>
  <c r="N291" i="29" s="1"/>
  <c r="O291" i="29" s="1"/>
  <c r="K295" i="29"/>
  <c r="N295" i="29" s="1"/>
  <c r="O295" i="29" s="1"/>
  <c r="K299" i="29"/>
  <c r="N299" i="29" s="1"/>
  <c r="O299" i="29" s="1"/>
  <c r="K303" i="29"/>
  <c r="N303" i="29" s="1"/>
  <c r="O303" i="29" s="1"/>
  <c r="K307" i="29"/>
  <c r="N307" i="29" s="1"/>
  <c r="O307" i="29" s="1"/>
  <c r="K311" i="29"/>
  <c r="N311" i="29" s="1"/>
  <c r="O311" i="29" s="1"/>
  <c r="K315" i="29"/>
  <c r="N315" i="29" s="1"/>
  <c r="O315" i="29" s="1"/>
  <c r="K319" i="29"/>
  <c r="N319" i="29" s="1"/>
  <c r="O319" i="29" s="1"/>
  <c r="K323" i="29"/>
  <c r="N323" i="29" s="1"/>
  <c r="O323" i="29" s="1"/>
  <c r="K327" i="29"/>
  <c r="N327" i="29" s="1"/>
  <c r="O327" i="29" s="1"/>
  <c r="K331" i="29"/>
  <c r="N331" i="29" s="1"/>
  <c r="O331" i="29" s="1"/>
  <c r="K335" i="29"/>
  <c r="N335" i="29" s="1"/>
  <c r="O335" i="29" s="1"/>
  <c r="K339" i="29"/>
  <c r="N339" i="29" s="1"/>
  <c r="O339" i="29" s="1"/>
  <c r="K343" i="29"/>
  <c r="N343" i="29" s="1"/>
  <c r="O343" i="29" s="1"/>
  <c r="K347" i="29"/>
  <c r="N347" i="29" s="1"/>
  <c r="O347" i="29" s="1"/>
  <c r="K351" i="29"/>
  <c r="N351" i="29" s="1"/>
  <c r="O351" i="29" s="1"/>
  <c r="K355" i="29"/>
  <c r="N355" i="29" s="1"/>
  <c r="O355" i="29" s="1"/>
  <c r="K359" i="29"/>
  <c r="N359" i="29" s="1"/>
  <c r="O359" i="29" s="1"/>
  <c r="K363" i="29"/>
  <c r="N363" i="29" s="1"/>
  <c r="O363" i="29" s="1"/>
  <c r="K367" i="29"/>
  <c r="N367" i="29" s="1"/>
  <c r="O367" i="29" s="1"/>
  <c r="K371" i="29"/>
  <c r="N371" i="29" s="1"/>
  <c r="O371" i="29" s="1"/>
  <c r="K375" i="29"/>
  <c r="N375" i="29" s="1"/>
  <c r="O375" i="29" s="1"/>
  <c r="K379" i="29"/>
  <c r="N379" i="29" s="1"/>
  <c r="O379" i="29" s="1"/>
  <c r="K383" i="29"/>
  <c r="N383" i="29" s="1"/>
  <c r="O383" i="29" s="1"/>
  <c r="K387" i="29"/>
  <c r="N387" i="29" s="1"/>
  <c r="O387" i="29" s="1"/>
  <c r="K391" i="29"/>
  <c r="N391" i="29" s="1"/>
  <c r="O391" i="29" s="1"/>
  <c r="K395" i="29"/>
  <c r="N395" i="29" s="1"/>
  <c r="O395" i="29" s="1"/>
  <c r="K399" i="29"/>
  <c r="N399" i="29" s="1"/>
  <c r="O399" i="29" s="1"/>
  <c r="K403" i="29"/>
  <c r="N403" i="29" s="1"/>
  <c r="O403" i="29" s="1"/>
  <c r="K407" i="29"/>
  <c r="N407" i="29" s="1"/>
  <c r="O407" i="29" s="1"/>
  <c r="K411" i="29"/>
  <c r="N411" i="29" s="1"/>
  <c r="O411" i="29" s="1"/>
  <c r="K415" i="29"/>
  <c r="N415" i="29" s="1"/>
  <c r="O415" i="29" s="1"/>
  <c r="K419" i="29"/>
  <c r="N419" i="29" s="1"/>
  <c r="O419" i="29" s="1"/>
  <c r="K423" i="29"/>
  <c r="N423" i="29" s="1"/>
  <c r="O423" i="29" s="1"/>
  <c r="K427" i="29"/>
  <c r="N427" i="29" s="1"/>
  <c r="O427" i="29" s="1"/>
  <c r="K431" i="29"/>
  <c r="N431" i="29" s="1"/>
  <c r="O431" i="29" s="1"/>
  <c r="K435" i="29"/>
  <c r="N435" i="29" s="1"/>
  <c r="O435" i="29" s="1"/>
  <c r="K439" i="29"/>
  <c r="N439" i="29" s="1"/>
  <c r="O439" i="29" s="1"/>
  <c r="K443" i="29"/>
  <c r="N443" i="29" s="1"/>
  <c r="O443" i="29" s="1"/>
  <c r="K447" i="29"/>
  <c r="N447" i="29" s="1"/>
  <c r="O447" i="29" s="1"/>
  <c r="K451" i="29"/>
  <c r="N451" i="29" s="1"/>
  <c r="O451" i="29" s="1"/>
  <c r="K455" i="29"/>
  <c r="N455" i="29" s="1"/>
  <c r="O455" i="29" s="1"/>
  <c r="K463" i="29"/>
  <c r="N463" i="29" s="1"/>
  <c r="O463" i="29" s="1"/>
  <c r="K471" i="29"/>
  <c r="N471" i="29" s="1"/>
  <c r="O471" i="29" s="1"/>
  <c r="K479" i="29"/>
  <c r="N479" i="29" s="1"/>
  <c r="O479" i="29" s="1"/>
  <c r="K487" i="29"/>
  <c r="N487" i="29" s="1"/>
  <c r="O487" i="29" s="1"/>
  <c r="K495" i="29"/>
  <c r="N495" i="29" s="1"/>
  <c r="O495" i="29" s="1"/>
  <c r="K503" i="29"/>
  <c r="N503" i="29" s="1"/>
  <c r="O503" i="29" s="1"/>
  <c r="K511" i="29"/>
  <c r="N511" i="29" s="1"/>
  <c r="O511" i="29" s="1"/>
  <c r="K519" i="29"/>
  <c r="N519" i="29" s="1"/>
  <c r="O519" i="29" s="1"/>
  <c r="K527" i="29"/>
  <c r="N527" i="29" s="1"/>
  <c r="O527" i="29" s="1"/>
  <c r="K535" i="29"/>
  <c r="N535" i="29" s="1"/>
  <c r="O535" i="29" s="1"/>
  <c r="K543" i="29"/>
  <c r="N543" i="29" s="1"/>
  <c r="O543" i="29" s="1"/>
  <c r="K551" i="29"/>
  <c r="N551" i="29" s="1"/>
  <c r="O551" i="29" s="1"/>
  <c r="K559" i="29"/>
  <c r="N559" i="29" s="1"/>
  <c r="O559" i="29" s="1"/>
  <c r="K567" i="29"/>
  <c r="N567" i="29" s="1"/>
  <c r="O567" i="29" s="1"/>
  <c r="K575" i="29"/>
  <c r="N575" i="29" s="1"/>
  <c r="O575" i="29" s="1"/>
  <c r="K583" i="29"/>
  <c r="N583" i="29" s="1"/>
  <c r="O583" i="29" s="1"/>
  <c r="K591" i="29"/>
  <c r="N591" i="29" s="1"/>
  <c r="O591" i="29" s="1"/>
  <c r="K599" i="29"/>
  <c r="N599" i="29" s="1"/>
  <c r="O599" i="29" s="1"/>
  <c r="K607" i="29"/>
  <c r="N607" i="29" s="1"/>
  <c r="O607" i="29" s="1"/>
  <c r="K619" i="29"/>
  <c r="N619" i="29" s="1"/>
  <c r="O619" i="29" s="1"/>
  <c r="K625" i="29"/>
  <c r="N625" i="29" s="1"/>
  <c r="O625" i="29" s="1"/>
  <c r="K633" i="29"/>
  <c r="N633" i="29" s="1"/>
  <c r="O633" i="29" s="1"/>
  <c r="K641" i="29"/>
  <c r="N641" i="29" s="1"/>
  <c r="O641" i="29" s="1"/>
  <c r="K649" i="29"/>
  <c r="N649" i="29" s="1"/>
  <c r="O649" i="29" s="1"/>
  <c r="K657" i="29"/>
  <c r="N657" i="29" s="1"/>
  <c r="O657" i="29" s="1"/>
  <c r="K665" i="29"/>
  <c r="N665" i="29" s="1"/>
  <c r="O665" i="29" s="1"/>
  <c r="K673" i="29"/>
  <c r="N673" i="29" s="1"/>
  <c r="O673" i="29" s="1"/>
  <c r="K681" i="29"/>
  <c r="N681" i="29" s="1"/>
  <c r="O681" i="29" s="1"/>
  <c r="K689" i="29"/>
  <c r="N689" i="29" s="1"/>
  <c r="O689" i="29" s="1"/>
  <c r="K697" i="29"/>
  <c r="N697" i="29" s="1"/>
  <c r="O697" i="29" s="1"/>
  <c r="K705" i="29"/>
  <c r="N705" i="29" s="1"/>
  <c r="O705" i="29" s="1"/>
  <c r="K713" i="29"/>
  <c r="N713" i="29" s="1"/>
  <c r="O713" i="29" s="1"/>
  <c r="K721" i="29"/>
  <c r="N721" i="29" s="1"/>
  <c r="O721" i="29" s="1"/>
  <c r="K729" i="29"/>
  <c r="N729" i="29" s="1"/>
  <c r="O729" i="29" s="1"/>
  <c r="K737" i="29"/>
  <c r="N737" i="29" s="1"/>
  <c r="O737" i="29" s="1"/>
  <c r="K745" i="29"/>
  <c r="N745" i="29" s="1"/>
  <c r="O745" i="29" s="1"/>
  <c r="K753" i="29"/>
  <c r="N753" i="29" s="1"/>
  <c r="O753" i="29" s="1"/>
  <c r="K761" i="29"/>
  <c r="N761" i="29" s="1"/>
  <c r="O761" i="29" s="1"/>
  <c r="K769" i="29"/>
  <c r="N769" i="29" s="1"/>
  <c r="O769" i="29" s="1"/>
  <c r="K777" i="29"/>
  <c r="N777" i="29" s="1"/>
  <c r="O777" i="29" s="1"/>
  <c r="K785" i="29"/>
  <c r="N785" i="29" s="1"/>
  <c r="O785" i="29" s="1"/>
  <c r="K793" i="29"/>
  <c r="N793" i="29" s="1"/>
  <c r="O793" i="29" s="1"/>
  <c r="K801" i="29"/>
  <c r="N801" i="29" s="1"/>
  <c r="O801" i="29" s="1"/>
  <c r="K809" i="29"/>
  <c r="N809" i="29" s="1"/>
  <c r="O809" i="29" s="1"/>
  <c r="K817" i="29"/>
  <c r="N817" i="29" s="1"/>
  <c r="O817" i="29" s="1"/>
  <c r="K861" i="29"/>
  <c r="N861" i="29" s="1"/>
  <c r="O861" i="29" s="1"/>
  <c r="K925" i="29"/>
  <c r="N925" i="29" s="1"/>
  <c r="O925" i="29" s="1"/>
  <c r="K989" i="29"/>
  <c r="N989" i="29" s="1"/>
  <c r="O989" i="29" s="1"/>
  <c r="G24" i="31"/>
  <c r="C15" i="133"/>
  <c r="D14" i="31"/>
  <c r="F4" i="85"/>
  <c r="H10" i="162"/>
  <c r="H10" i="130" s="1"/>
  <c r="F15" i="39"/>
  <c r="C23" i="41"/>
  <c r="H20" i="41"/>
  <c r="C11" i="47"/>
  <c r="G11" i="47" s="1"/>
  <c r="H17" i="42"/>
  <c r="H5" i="45"/>
  <c r="B9" i="46"/>
  <c r="K9" i="46" s="1"/>
  <c r="L8" i="46"/>
  <c r="C9" i="46" s="1"/>
  <c r="I9" i="46" s="1"/>
  <c r="J9" i="46" s="1"/>
  <c r="C24" i="49"/>
  <c r="H19" i="49"/>
  <c r="C46" i="116"/>
  <c r="B6" i="63"/>
  <c r="E65" i="114"/>
  <c r="F65" i="83"/>
  <c r="F65" i="114" s="1"/>
  <c r="C8" i="122"/>
  <c r="G24" i="42"/>
  <c r="C29" i="116"/>
  <c r="D44" i="45"/>
  <c r="E11" i="114"/>
  <c r="E13" i="83"/>
  <c r="E13" i="114" s="1"/>
  <c r="E17" i="49"/>
  <c r="C22" i="122"/>
  <c r="C26" i="122"/>
  <c r="E17" i="61"/>
  <c r="C19" i="61"/>
  <c r="K623" i="29"/>
  <c r="N623" i="29" s="1"/>
  <c r="O623" i="29" s="1"/>
  <c r="K631" i="29"/>
  <c r="N631" i="29" s="1"/>
  <c r="O631" i="29" s="1"/>
  <c r="K639" i="29"/>
  <c r="N639" i="29" s="1"/>
  <c r="O639" i="29" s="1"/>
  <c r="K647" i="29"/>
  <c r="N647" i="29" s="1"/>
  <c r="O647" i="29" s="1"/>
  <c r="K655" i="29"/>
  <c r="N655" i="29" s="1"/>
  <c r="O655" i="29" s="1"/>
  <c r="K663" i="29"/>
  <c r="N663" i="29" s="1"/>
  <c r="O663" i="29" s="1"/>
  <c r="K671" i="29"/>
  <c r="N671" i="29" s="1"/>
  <c r="O671" i="29" s="1"/>
  <c r="K679" i="29"/>
  <c r="N679" i="29" s="1"/>
  <c r="O679" i="29" s="1"/>
  <c r="K687" i="29"/>
  <c r="N687" i="29" s="1"/>
  <c r="O687" i="29" s="1"/>
  <c r="K695" i="29"/>
  <c r="N695" i="29" s="1"/>
  <c r="O695" i="29" s="1"/>
  <c r="K703" i="29"/>
  <c r="N703" i="29" s="1"/>
  <c r="O703" i="29" s="1"/>
  <c r="K711" i="29"/>
  <c r="N711" i="29" s="1"/>
  <c r="O711" i="29" s="1"/>
  <c r="K719" i="29"/>
  <c r="N719" i="29" s="1"/>
  <c r="O719" i="29" s="1"/>
  <c r="K727" i="29"/>
  <c r="N727" i="29" s="1"/>
  <c r="O727" i="29" s="1"/>
  <c r="K735" i="29"/>
  <c r="N735" i="29" s="1"/>
  <c r="O735" i="29" s="1"/>
  <c r="K743" i="29"/>
  <c r="N743" i="29" s="1"/>
  <c r="O743" i="29" s="1"/>
  <c r="K751" i="29"/>
  <c r="N751" i="29" s="1"/>
  <c r="O751" i="29" s="1"/>
  <c r="K759" i="29"/>
  <c r="N759" i="29" s="1"/>
  <c r="O759" i="29" s="1"/>
  <c r="K767" i="29"/>
  <c r="N767" i="29" s="1"/>
  <c r="O767" i="29" s="1"/>
  <c r="K775" i="29"/>
  <c r="N775" i="29" s="1"/>
  <c r="O775" i="29" s="1"/>
  <c r="K783" i="29"/>
  <c r="N783" i="29" s="1"/>
  <c r="O783" i="29" s="1"/>
  <c r="K791" i="29"/>
  <c r="N791" i="29" s="1"/>
  <c r="O791" i="29" s="1"/>
  <c r="K799" i="29"/>
  <c r="N799" i="29" s="1"/>
  <c r="O799" i="29" s="1"/>
  <c r="K807" i="29"/>
  <c r="N807" i="29" s="1"/>
  <c r="O807" i="29" s="1"/>
  <c r="K815" i="29"/>
  <c r="N815" i="29" s="1"/>
  <c r="O815" i="29" s="1"/>
  <c r="K823" i="29"/>
  <c r="N823" i="29" s="1"/>
  <c r="O823" i="29" s="1"/>
  <c r="K839" i="29"/>
  <c r="N839" i="29" s="1"/>
  <c r="O839" i="29" s="1"/>
  <c r="K855" i="29"/>
  <c r="N855" i="29" s="1"/>
  <c r="O855" i="29" s="1"/>
  <c r="K871" i="29"/>
  <c r="N871" i="29" s="1"/>
  <c r="O871" i="29" s="1"/>
  <c r="K887" i="29"/>
  <c r="N887" i="29" s="1"/>
  <c r="O887" i="29" s="1"/>
  <c r="K903" i="29"/>
  <c r="N903" i="29" s="1"/>
  <c r="O903" i="29" s="1"/>
  <c r="K919" i="29"/>
  <c r="N919" i="29" s="1"/>
  <c r="O919" i="29" s="1"/>
  <c r="K935" i="29"/>
  <c r="N935" i="29" s="1"/>
  <c r="O935" i="29" s="1"/>
  <c r="K951" i="29"/>
  <c r="N951" i="29" s="1"/>
  <c r="O951" i="29" s="1"/>
  <c r="K967" i="29"/>
  <c r="N967" i="29" s="1"/>
  <c r="O967" i="29" s="1"/>
  <c r="K983" i="29"/>
  <c r="N983" i="29" s="1"/>
  <c r="O983" i="29" s="1"/>
  <c r="K999" i="29"/>
  <c r="N999" i="29" s="1"/>
  <c r="O999" i="29" s="1"/>
  <c r="O17" i="30"/>
  <c r="G16" i="33"/>
  <c r="G15" i="33" s="1"/>
  <c r="J15" i="33"/>
  <c r="D41" i="33"/>
  <c r="E15" i="163"/>
  <c r="E15" i="131" s="1"/>
  <c r="F24" i="39"/>
  <c r="C31" i="47"/>
  <c r="G31" i="47" s="1"/>
  <c r="F31" i="47" s="1"/>
  <c r="C19" i="47"/>
  <c r="G19" i="47" s="1"/>
  <c r="F19" i="47" s="1"/>
  <c r="F13" i="47"/>
  <c r="C16" i="48"/>
  <c r="D39" i="83" s="1"/>
  <c r="C45" i="116"/>
  <c r="B6" i="62"/>
  <c r="E17" i="30"/>
  <c r="C19" i="162"/>
  <c r="C19" i="130" s="1"/>
  <c r="G19" i="162"/>
  <c r="G19" i="130" s="1"/>
  <c r="L9" i="163"/>
  <c r="L13" i="163"/>
  <c r="G13" i="42"/>
  <c r="H8" i="42"/>
  <c r="E9" i="44"/>
  <c r="G9" i="44" s="1"/>
  <c r="C8" i="44"/>
  <c r="E21" i="44"/>
  <c r="G21" i="44" s="1"/>
  <c r="D15" i="114"/>
  <c r="D17" i="83"/>
  <c r="E31" i="114"/>
  <c r="E33" i="83"/>
  <c r="E33" i="114" s="1"/>
  <c r="F51" i="48"/>
  <c r="F50" i="48" s="1"/>
  <c r="E39" i="83" s="1"/>
  <c r="C48" i="50"/>
  <c r="D24" i="54"/>
  <c r="H19" i="54"/>
  <c r="G12" i="54"/>
  <c r="G19" i="54" s="1"/>
  <c r="C29" i="59"/>
  <c r="B31" i="59"/>
  <c r="B9" i="62"/>
  <c r="E7" i="62"/>
  <c r="H10" i="65"/>
  <c r="B55" i="4" s="1"/>
  <c r="F19" i="196" s="1"/>
  <c r="F21" i="196" s="1"/>
  <c r="C28" i="66"/>
  <c r="F13" i="133"/>
  <c r="J15" i="34"/>
  <c r="C10" i="124"/>
  <c r="J24" i="42"/>
  <c r="D8" i="44"/>
  <c r="E13" i="44"/>
  <c r="G13" i="44" s="1"/>
  <c r="C28" i="116"/>
  <c r="C41" i="44"/>
  <c r="I8" i="46"/>
  <c r="J8" i="46" s="1"/>
  <c r="F8" i="47"/>
  <c r="C20" i="47"/>
  <c r="G20" i="47" s="1"/>
  <c r="F20" i="47" s="1"/>
  <c r="C14" i="47"/>
  <c r="G14" i="47" s="1"/>
  <c r="F14" i="47" s="1"/>
  <c r="D19" i="114"/>
  <c r="D21" i="83"/>
  <c r="C21" i="122"/>
  <c r="C25" i="122"/>
  <c r="E15" i="53"/>
  <c r="C29" i="122" s="1"/>
  <c r="H8" i="54"/>
  <c r="G8" i="54"/>
  <c r="H18" i="65"/>
  <c r="F24" i="65"/>
  <c r="C28" i="65" s="1"/>
  <c r="H19" i="65"/>
  <c r="H24" i="65" s="1"/>
  <c r="C25" i="135"/>
  <c r="F18" i="119" s="1"/>
  <c r="C32" i="47"/>
  <c r="G32" i="47" s="1"/>
  <c r="D27" i="114"/>
  <c r="D29" i="83"/>
  <c r="E35" i="114"/>
  <c r="E37" i="83"/>
  <c r="E37" i="114" s="1"/>
  <c r="E47" i="114"/>
  <c r="E49" i="83"/>
  <c r="E49" i="114" s="1"/>
  <c r="E55" i="114"/>
  <c r="E57" i="83"/>
  <c r="E57" i="114" s="1"/>
  <c r="C23" i="122"/>
  <c r="C27" i="122"/>
  <c r="C41" i="116"/>
  <c r="D22" i="34"/>
  <c r="C22" i="128"/>
  <c r="C20" i="116"/>
  <c r="G8" i="189"/>
  <c r="F26" i="39"/>
  <c r="F57" i="197" s="1"/>
  <c r="F28" i="39"/>
  <c r="F58" i="197" s="1"/>
  <c r="F34" i="39"/>
  <c r="F61" i="197" s="1"/>
  <c r="F41" i="39"/>
  <c r="F65" i="197" s="1"/>
  <c r="E7" i="114"/>
  <c r="E9" i="83"/>
  <c r="E9" i="114" s="1"/>
  <c r="D23" i="114"/>
  <c r="D25" i="83"/>
  <c r="D51" i="114"/>
  <c r="D53" i="83"/>
  <c r="D43" i="114"/>
  <c r="D45" i="83"/>
  <c r="E59" i="114"/>
  <c r="E61" i="83"/>
  <c r="E61" i="114" s="1"/>
  <c r="G7" i="54"/>
  <c r="E10" i="54"/>
  <c r="H23" i="54"/>
  <c r="H19" i="60"/>
  <c r="E12" i="62"/>
  <c r="D7" i="114"/>
  <c r="F7" i="83"/>
  <c r="F7" i="114" s="1"/>
  <c r="D9" i="83"/>
  <c r="D11" i="114"/>
  <c r="F11" i="83"/>
  <c r="F11" i="114" s="1"/>
  <c r="D13" i="83"/>
  <c r="D31" i="114"/>
  <c r="F31" i="83"/>
  <c r="F31" i="114" s="1"/>
  <c r="D33" i="83"/>
  <c r="D35" i="114"/>
  <c r="F35" i="83"/>
  <c r="F35" i="114" s="1"/>
  <c r="D37" i="83"/>
  <c r="D47" i="114"/>
  <c r="F47" i="83"/>
  <c r="F47" i="114" s="1"/>
  <c r="D49" i="83"/>
  <c r="D55" i="114"/>
  <c r="F55" i="83"/>
  <c r="F55" i="114" s="1"/>
  <c r="D57" i="83"/>
  <c r="D59" i="114"/>
  <c r="F59" i="83"/>
  <c r="F59" i="114" s="1"/>
  <c r="D61" i="83"/>
  <c r="G6" i="133"/>
  <c r="G10" i="133"/>
  <c r="E30" i="128"/>
  <c r="F51" i="197" s="1"/>
  <c r="G25" i="135"/>
  <c r="E42" i="188"/>
  <c r="E38" i="188"/>
  <c r="E34" i="188"/>
  <c r="E30" i="188"/>
  <c r="E41" i="188"/>
  <c r="E37" i="188"/>
  <c r="E33" i="188"/>
  <c r="E29" i="188"/>
  <c r="E27" i="188"/>
  <c r="E25" i="188"/>
  <c r="E23" i="188"/>
  <c r="E21" i="188"/>
  <c r="E19" i="188"/>
  <c r="E17" i="188"/>
  <c r="E15" i="188"/>
  <c r="E13" i="188"/>
  <c r="E11" i="188"/>
  <c r="E9" i="188"/>
  <c r="E7" i="188"/>
  <c r="E5" i="188"/>
  <c r="E3" i="188"/>
  <c r="E40" i="188"/>
  <c r="E36" i="188"/>
  <c r="E32" i="188"/>
  <c r="E39" i="188"/>
  <c r="E35" i="188"/>
  <c r="E31" i="188"/>
  <c r="E28" i="188"/>
  <c r="E26" i="188"/>
  <c r="E24" i="188"/>
  <c r="E22" i="188"/>
  <c r="E20" i="188"/>
  <c r="E18" i="188"/>
  <c r="E16" i="188"/>
  <c r="E14" i="188"/>
  <c r="E12" i="188"/>
  <c r="E10" i="188"/>
  <c r="E8" i="188"/>
  <c r="E6" i="188"/>
  <c r="E4" i="188"/>
  <c r="E2" i="188"/>
  <c r="E85" i="197" l="1"/>
  <c r="E32" i="197"/>
  <c r="E12" i="128"/>
  <c r="D36" i="197"/>
  <c r="D89" i="197"/>
  <c r="E86" i="197"/>
  <c r="E33" i="197"/>
  <c r="A15" i="197"/>
  <c r="M11" i="163"/>
  <c r="M11" i="131" s="1"/>
  <c r="H13" i="65"/>
  <c r="J3" i="178"/>
  <c r="I3" i="178"/>
  <c r="D95" i="197"/>
  <c r="D44" i="197"/>
  <c r="F105" i="197"/>
  <c r="F72" i="197"/>
  <c r="B122" i="197"/>
  <c r="A22" i="195"/>
  <c r="A15" i="195"/>
  <c r="A4" i="197"/>
  <c r="A51" i="195"/>
  <c r="A7" i="194"/>
  <c r="E109" i="197"/>
  <c r="E76" i="197"/>
  <c r="A47" i="195"/>
  <c r="E29" i="65"/>
  <c r="C26" i="65"/>
  <c r="K21" i="196"/>
  <c r="H21" i="196"/>
  <c r="C48" i="116"/>
  <c r="F13" i="128"/>
  <c r="M14" i="163"/>
  <c r="M14" i="131" s="1"/>
  <c r="F12" i="128"/>
  <c r="F27" i="119"/>
  <c r="C27" i="119" s="1"/>
  <c r="D20" i="121"/>
  <c r="B37" i="22"/>
  <c r="E24" i="128"/>
  <c r="F46" i="197" s="1"/>
  <c r="C7" i="128"/>
  <c r="F14" i="119"/>
  <c r="C14" i="119" s="1"/>
  <c r="E22" i="128"/>
  <c r="F44" i="197" s="1"/>
  <c r="G12" i="28"/>
  <c r="F11" i="136" s="1"/>
  <c r="C11" i="136"/>
  <c r="O7" i="30"/>
  <c r="G9" i="28"/>
  <c r="F8" i="136" s="1"/>
  <c r="C8" i="136"/>
  <c r="C15" i="119"/>
  <c r="G15" i="119"/>
  <c r="E6" i="128"/>
  <c r="F31" i="197" s="1"/>
  <c r="G56" i="48"/>
  <c r="G30" i="127"/>
  <c r="D9" i="121" s="1"/>
  <c r="E30" i="127"/>
  <c r="D8" i="121" s="1"/>
  <c r="C30" i="127"/>
  <c r="D7" i="121" s="1"/>
  <c r="C22" i="47"/>
  <c r="G22" i="47" s="1"/>
  <c r="F22" i="47" s="1"/>
  <c r="H13" i="42"/>
  <c r="C8" i="128"/>
  <c r="F10" i="47"/>
  <c r="M13" i="163"/>
  <c r="M13" i="131" s="1"/>
  <c r="L13" i="131"/>
  <c r="D28" i="161"/>
  <c r="D25" i="129" s="1"/>
  <c r="F12" i="119" s="1"/>
  <c r="D26" i="129"/>
  <c r="E7" i="30"/>
  <c r="M12" i="163"/>
  <c r="M12" i="131" s="1"/>
  <c r="L12" i="131"/>
  <c r="I32" i="136"/>
  <c r="M8" i="163"/>
  <c r="M8" i="131" s="1"/>
  <c r="L8" i="131"/>
  <c r="M6" i="163"/>
  <c r="M6" i="131" s="1"/>
  <c r="L6" i="131"/>
  <c r="C48" i="44"/>
  <c r="C11" i="133"/>
  <c r="F29" i="136"/>
  <c r="F24" i="136" s="1"/>
  <c r="F18" i="49"/>
  <c r="C18" i="116"/>
  <c r="M9" i="163"/>
  <c r="M9" i="131" s="1"/>
  <c r="L9" i="131"/>
  <c r="J8" i="155"/>
  <c r="J15" i="182"/>
  <c r="J15" i="155" s="1"/>
  <c r="D32" i="121" s="1"/>
  <c r="G38" i="195" s="1"/>
  <c r="M10" i="163"/>
  <c r="M10" i="131" s="1"/>
  <c r="E18" i="49"/>
  <c r="J18" i="27" s="1"/>
  <c r="H26" i="42"/>
  <c r="C12" i="122"/>
  <c r="C10" i="164"/>
  <c r="C11" i="132"/>
  <c r="J22" i="33"/>
  <c r="C4" i="134" s="1"/>
  <c r="E45" i="83"/>
  <c r="E45" i="114" s="1"/>
  <c r="F9" i="47"/>
  <c r="G22" i="33"/>
  <c r="G24" i="33" s="1"/>
  <c r="E43" i="114"/>
  <c r="C15" i="47"/>
  <c r="G15" i="47" s="1"/>
  <c r="F15" i="47" s="1"/>
  <c r="A3" i="18"/>
  <c r="F56" i="48"/>
  <c r="F57" i="48" s="1"/>
  <c r="H10" i="54"/>
  <c r="H24" i="54" s="1"/>
  <c r="C28" i="54" s="1"/>
  <c r="G10" i="54"/>
  <c r="G24" i="54" s="1"/>
  <c r="D26" i="54" s="1"/>
  <c r="G25" i="42"/>
  <c r="E8" i="44"/>
  <c r="G8" i="44" s="1"/>
  <c r="D9" i="48"/>
  <c r="F9" i="48" s="1"/>
  <c r="C16" i="47"/>
  <c r="G16" i="47" s="1"/>
  <c r="F16" i="47" s="1"/>
  <c r="H19" i="162"/>
  <c r="H19" i="130" s="1"/>
  <c r="F13" i="119" s="1"/>
  <c r="F17" i="31"/>
  <c r="C33" i="31" s="1"/>
  <c r="C27" i="47"/>
  <c r="G27" i="47" s="1"/>
  <c r="F27" i="47" s="1"/>
  <c r="D15" i="96"/>
  <c r="C3" i="114" s="1"/>
  <c r="H27" i="42"/>
  <c r="G17" i="189"/>
  <c r="E21" i="53"/>
  <c r="K7" i="30"/>
  <c r="C8" i="124"/>
  <c r="L15" i="163"/>
  <c r="L15" i="131" s="1"/>
  <c r="J25" i="42"/>
  <c r="C21" i="116"/>
  <c r="H24" i="42"/>
  <c r="C7" i="133"/>
  <c r="B3" i="55"/>
  <c r="K29" i="136"/>
  <c r="K24" i="136" s="1"/>
  <c r="D24" i="136"/>
  <c r="E28" i="31"/>
  <c r="F36" i="128"/>
  <c r="F103" i="197" s="1"/>
  <c r="E36" i="128"/>
  <c r="F68" i="197" s="1"/>
  <c r="D2" i="22"/>
  <c r="D26" i="35"/>
  <c r="E23" i="35"/>
  <c r="D28" i="33"/>
  <c r="C19" i="122"/>
  <c r="D14" i="121" s="1"/>
  <c r="C24" i="136"/>
  <c r="D6" i="136"/>
  <c r="F23" i="28"/>
  <c r="C31" i="28" s="1"/>
  <c r="E7" i="136"/>
  <c r="E6" i="136" s="1"/>
  <c r="E32" i="136" s="1"/>
  <c r="C5" i="133"/>
  <c r="C17" i="26"/>
  <c r="G35" i="26" s="1"/>
  <c r="G18" i="26" s="1"/>
  <c r="G17" i="26" s="1"/>
  <c r="C21" i="128"/>
  <c r="D43" i="197" s="1"/>
  <c r="D55" i="4"/>
  <c r="C38" i="116"/>
  <c r="C25" i="54"/>
  <c r="B57" i="4"/>
  <c r="F29" i="30"/>
  <c r="C31" i="30"/>
  <c r="J12" i="60"/>
  <c r="D21" i="60"/>
  <c r="D9" i="114"/>
  <c r="F9" i="83"/>
  <c r="F9" i="114" s="1"/>
  <c r="J19" i="60"/>
  <c r="F32" i="47"/>
  <c r="D22" i="48"/>
  <c r="F22" i="48" s="1"/>
  <c r="C23" i="47"/>
  <c r="G23" i="47" s="1"/>
  <c r="F23" i="47" s="1"/>
  <c r="F11" i="47"/>
  <c r="C29" i="47"/>
  <c r="G29" i="47" s="1"/>
  <c r="F29" i="47" s="1"/>
  <c r="C17" i="47"/>
  <c r="G17" i="47" s="1"/>
  <c r="C25" i="116"/>
  <c r="C27" i="116" s="1"/>
  <c r="C41" i="41"/>
  <c r="E43" i="41"/>
  <c r="H23" i="41"/>
  <c r="J17" i="27" s="1"/>
  <c r="J20" i="27" s="1"/>
  <c r="D8" i="31"/>
  <c r="G10" i="28"/>
  <c r="D57" i="114"/>
  <c r="F57" i="83"/>
  <c r="F57" i="114" s="1"/>
  <c r="D13" i="114"/>
  <c r="F13" i="83"/>
  <c r="F13" i="114" s="1"/>
  <c r="D45" i="114"/>
  <c r="D29" i="114"/>
  <c r="E39" i="114"/>
  <c r="E41" i="83"/>
  <c r="E41" i="114" s="1"/>
  <c r="D26" i="42"/>
  <c r="L9" i="46"/>
  <c r="C10" i="46" s="1"/>
  <c r="I10" i="46" s="1"/>
  <c r="J10" i="46" s="1"/>
  <c r="B10" i="46"/>
  <c r="K10" i="46" s="1"/>
  <c r="C6" i="122"/>
  <c r="C5" i="122" s="1"/>
  <c r="F36" i="47"/>
  <c r="C42" i="41"/>
  <c r="H40" i="41"/>
  <c r="J8" i="49"/>
  <c r="J13" i="49"/>
  <c r="H17" i="49"/>
  <c r="E51" i="114"/>
  <c r="E53" i="83"/>
  <c r="E53" i="114" s="1"/>
  <c r="C39" i="47"/>
  <c r="G39" i="47" s="1"/>
  <c r="F39" i="47" s="1"/>
  <c r="C40" i="47"/>
  <c r="G40" i="47" s="1"/>
  <c r="F40" i="47" s="1"/>
  <c r="C38" i="47"/>
  <c r="G38" i="47" s="1"/>
  <c r="F38" i="47" s="1"/>
  <c r="G11" i="28"/>
  <c r="C32" i="28"/>
  <c r="D37" i="114"/>
  <c r="F37" i="83"/>
  <c r="F37" i="114" s="1"/>
  <c r="D25" i="114"/>
  <c r="D21" i="114"/>
  <c r="G13" i="133"/>
  <c r="F22" i="128"/>
  <c r="F95" i="197" s="1"/>
  <c r="K8" i="29"/>
  <c r="D49" i="114"/>
  <c r="F49" i="83"/>
  <c r="F49" i="114" s="1"/>
  <c r="D53" i="114"/>
  <c r="D17" i="114"/>
  <c r="D39" i="114"/>
  <c r="F39" i="83"/>
  <c r="F39" i="114" s="1"/>
  <c r="D41" i="83"/>
  <c r="F37" i="47"/>
  <c r="C6" i="124"/>
  <c r="N8" i="29"/>
  <c r="G20" i="28"/>
  <c r="G9" i="136" s="1"/>
  <c r="O9" i="29"/>
  <c r="O8" i="29" s="1"/>
  <c r="F13" i="28"/>
  <c r="G8" i="28"/>
  <c r="F7" i="136" s="1"/>
  <c r="D61" i="114"/>
  <c r="F61" i="83"/>
  <c r="F61" i="114" s="1"/>
  <c r="D33" i="114"/>
  <c r="F33" i="83"/>
  <c r="F33" i="114" s="1"/>
  <c r="C25" i="48"/>
  <c r="M8" i="46"/>
  <c r="D27" i="42"/>
  <c r="C26" i="116"/>
  <c r="F35" i="47"/>
  <c r="F12" i="47"/>
  <c r="C24" i="47"/>
  <c r="G24" i="47" s="1"/>
  <c r="F24" i="47" s="1"/>
  <c r="C30" i="47"/>
  <c r="G30" i="47" s="1"/>
  <c r="F30" i="47" s="1"/>
  <c r="C18" i="47"/>
  <c r="G18" i="47" s="1"/>
  <c r="F18" i="47" s="1"/>
  <c r="C19" i="128"/>
  <c r="D41" i="197" s="1"/>
  <c r="J16" i="27"/>
  <c r="C8" i="66"/>
  <c r="G5" i="23"/>
  <c r="G11" i="23" s="1"/>
  <c r="G19" i="23" s="1"/>
  <c r="G22" i="23" s="1"/>
  <c r="B15" i="96"/>
  <c r="C2" i="114" s="1"/>
  <c r="B3" i="84"/>
  <c r="B7" i="10"/>
  <c r="I3" i="7"/>
  <c r="G4" i="13"/>
  <c r="B7" i="4"/>
  <c r="G4" i="19"/>
  <c r="F4" i="12"/>
  <c r="D4" i="9"/>
  <c r="D13" i="2"/>
  <c r="B9" i="10"/>
  <c r="C7" i="8"/>
  <c r="C8" i="133"/>
  <c r="C6" i="136" l="1"/>
  <c r="C32" i="136" s="1"/>
  <c r="B4" i="161"/>
  <c r="A7" i="197"/>
  <c r="D86" i="197"/>
  <c r="D33" i="197"/>
  <c r="E7" i="128"/>
  <c r="F32" i="197" s="1"/>
  <c r="D32" i="197"/>
  <c r="D85" i="197"/>
  <c r="F89" i="197"/>
  <c r="F36" i="197"/>
  <c r="D57" i="4"/>
  <c r="I19" i="196"/>
  <c r="I21" i="196" s="1"/>
  <c r="C15" i="116"/>
  <c r="C28" i="30"/>
  <c r="B38" i="22"/>
  <c r="H38" i="22"/>
  <c r="I22" i="23"/>
  <c r="C13" i="116"/>
  <c r="C30" i="28"/>
  <c r="G20" i="119"/>
  <c r="G27" i="119"/>
  <c r="G14" i="119"/>
  <c r="J17" i="49"/>
  <c r="C18" i="124"/>
  <c r="C13" i="119"/>
  <c r="G13" i="119"/>
  <c r="F7" i="128"/>
  <c r="F85" i="197" s="1"/>
  <c r="C7" i="96"/>
  <c r="B6" i="120"/>
  <c r="G12" i="119"/>
  <c r="C12" i="119"/>
  <c r="E8" i="128"/>
  <c r="F33" i="197" s="1"/>
  <c r="C28" i="31"/>
  <c r="E8" i="31"/>
  <c r="F8" i="31" s="1"/>
  <c r="C5" i="124"/>
  <c r="F8" i="128"/>
  <c r="F86" i="197" s="1"/>
  <c r="H25" i="42"/>
  <c r="F45" i="83"/>
  <c r="F45" i="114" s="1"/>
  <c r="C11" i="128"/>
  <c r="D11" i="121"/>
  <c r="D33" i="121"/>
  <c r="G39" i="195" s="1"/>
  <c r="J24" i="33"/>
  <c r="E43" i="128"/>
  <c r="F76" i="197" s="1"/>
  <c r="F43" i="128"/>
  <c r="F109" i="197" s="1"/>
  <c r="M15" i="163"/>
  <c r="M15" i="131" s="1"/>
  <c r="C58" i="48"/>
  <c r="K6" i="143"/>
  <c r="H18" i="49"/>
  <c r="F19" i="49" s="1"/>
  <c r="J18" i="49"/>
  <c r="K8" i="143"/>
  <c r="K7" i="143"/>
  <c r="J21" i="27"/>
  <c r="C27" i="128"/>
  <c r="D49" i="197" s="1"/>
  <c r="F20" i="39"/>
  <c r="D42" i="39"/>
  <c r="E15" i="83"/>
  <c r="E17" i="83" s="1"/>
  <c r="B3" i="190"/>
  <c r="A3" i="187"/>
  <c r="C10" i="132"/>
  <c r="C9" i="164"/>
  <c r="D32" i="136"/>
  <c r="C35" i="128" s="1"/>
  <c r="C16" i="116"/>
  <c r="C17" i="116" s="1"/>
  <c r="F53" i="83"/>
  <c r="F53" i="114" s="1"/>
  <c r="E27" i="83"/>
  <c r="F27" i="83" s="1"/>
  <c r="F27" i="114" s="1"/>
  <c r="F9" i="136"/>
  <c r="F10" i="136"/>
  <c r="D12" i="48"/>
  <c r="F12" i="48" s="1"/>
  <c r="B58" i="4"/>
  <c r="C8" i="96" s="1"/>
  <c r="C56" i="4"/>
  <c r="E25" i="120" s="1"/>
  <c r="C52" i="4"/>
  <c r="E21" i="120" s="1"/>
  <c r="C53" i="4"/>
  <c r="E22" i="120" s="1"/>
  <c r="E52" i="4"/>
  <c r="E56" i="4"/>
  <c r="C54" i="4"/>
  <c r="E23" i="120" s="1"/>
  <c r="E54" i="4"/>
  <c r="D11" i="48"/>
  <c r="F11" i="48" s="1"/>
  <c r="C4" i="122"/>
  <c r="F17" i="47"/>
  <c r="F42" i="47" s="1"/>
  <c r="G42" i="47"/>
  <c r="E53" i="4"/>
  <c r="E55" i="4"/>
  <c r="G23" i="28"/>
  <c r="D10" i="48"/>
  <c r="F10" i="48" s="1"/>
  <c r="G13" i="28"/>
  <c r="F11" i="133"/>
  <c r="G11" i="133" s="1"/>
  <c r="C6" i="134"/>
  <c r="E8" i="66"/>
  <c r="C13" i="66"/>
  <c r="C14" i="116"/>
  <c r="A3" i="83"/>
  <c r="A5" i="66"/>
  <c r="A4" i="64"/>
  <c r="A4" i="63"/>
  <c r="A4" i="58"/>
  <c r="A4" i="56"/>
  <c r="A4" i="62"/>
  <c r="A3" i="54"/>
  <c r="A3" i="53"/>
  <c r="C3" i="50"/>
  <c r="C4" i="49"/>
  <c r="A32" i="48"/>
  <c r="A4" i="47"/>
  <c r="C5" i="43"/>
  <c r="B4" i="36"/>
  <c r="A4" i="34"/>
  <c r="C4" i="33"/>
  <c r="A5" i="32"/>
  <c r="A4" i="65"/>
  <c r="A4" i="61"/>
  <c r="C3" i="60"/>
  <c r="C5" i="45"/>
  <c r="B5" i="44"/>
  <c r="B4" i="189"/>
  <c r="A4" i="38"/>
  <c r="A4" i="59"/>
  <c r="A4" i="57"/>
  <c r="C3" i="52"/>
  <c r="C5" i="41"/>
  <c r="C4" i="42" s="1"/>
  <c r="A4" i="39"/>
  <c r="A3" i="30"/>
  <c r="C3" i="51"/>
  <c r="A4" i="48"/>
  <c r="C4" i="35"/>
  <c r="A4" i="46"/>
  <c r="A4" i="26"/>
  <c r="B5" i="5"/>
  <c r="C5" i="27"/>
  <c r="A5" i="31"/>
  <c r="A3" i="29"/>
  <c r="A4" i="28"/>
  <c r="E3" i="20"/>
  <c r="C4" i="10"/>
  <c r="B5" i="11"/>
  <c r="C3" i="23"/>
  <c r="O8" i="46"/>
  <c r="D9" i="46"/>
  <c r="M9" i="46" s="1"/>
  <c r="D41" i="114"/>
  <c r="F41" i="83"/>
  <c r="F41" i="114" s="1"/>
  <c r="E23" i="83"/>
  <c r="B11" i="46"/>
  <c r="K11" i="46" s="1"/>
  <c r="L10" i="46"/>
  <c r="C11" i="46" s="1"/>
  <c r="I11" i="46" s="1"/>
  <c r="J11" i="46" s="1"/>
  <c r="C12" i="133"/>
  <c r="D20" i="31"/>
  <c r="C55" i="4"/>
  <c r="E24" i="120" s="1"/>
  <c r="F5" i="133"/>
  <c r="E16" i="31"/>
  <c r="E15" i="31"/>
  <c r="F17" i="26"/>
  <c r="G31" i="26"/>
  <c r="G38" i="26" s="1"/>
  <c r="D88" i="197" l="1"/>
  <c r="D35" i="197"/>
  <c r="D102" i="197"/>
  <c r="D67" i="197"/>
  <c r="C20" i="119"/>
  <c r="E31" i="39"/>
  <c r="E59" i="197" s="1"/>
  <c r="E15" i="114"/>
  <c r="E27" i="128"/>
  <c r="F49" i="197" s="1"/>
  <c r="F39" i="128"/>
  <c r="E39" i="128"/>
  <c r="K9" i="143"/>
  <c r="J22" i="27"/>
  <c r="J23" i="27" s="1"/>
  <c r="F12" i="133"/>
  <c r="G12" i="133" s="1"/>
  <c r="D4" i="121"/>
  <c r="D3" i="191" s="1"/>
  <c r="E3" i="191" s="1"/>
  <c r="F5" i="119"/>
  <c r="C5" i="119" s="1"/>
  <c r="J19" i="49"/>
  <c r="J29" i="33"/>
  <c r="C7" i="134" s="1"/>
  <c r="F15" i="83"/>
  <c r="F15" i="114" s="1"/>
  <c r="F11" i="128"/>
  <c r="F88" i="197" s="1"/>
  <c r="E11" i="128"/>
  <c r="F35" i="197" s="1"/>
  <c r="E27" i="114"/>
  <c r="E29" i="83"/>
  <c r="F29" i="83" s="1"/>
  <c r="F29" i="114" s="1"/>
  <c r="C19" i="186"/>
  <c r="C19" i="159" s="1"/>
  <c r="C8" i="164"/>
  <c r="C9" i="132"/>
  <c r="F6" i="136"/>
  <c r="F32" i="136" s="1"/>
  <c r="C17" i="133"/>
  <c r="C31" i="116"/>
  <c r="E44" i="47"/>
  <c r="C51" i="47"/>
  <c r="F14" i="133"/>
  <c r="G14" i="133" s="1"/>
  <c r="F15" i="31"/>
  <c r="E14" i="31"/>
  <c r="L11" i="46"/>
  <c r="C12" i="46" s="1"/>
  <c r="I12" i="46" s="1"/>
  <c r="J12" i="46" s="1"/>
  <c r="B12" i="46"/>
  <c r="K12" i="46" s="1"/>
  <c r="C57" i="4"/>
  <c r="E19" i="83"/>
  <c r="F16" i="31"/>
  <c r="F15" i="133"/>
  <c r="G15" i="133" s="1"/>
  <c r="E23" i="114"/>
  <c r="E25" i="83"/>
  <c r="F23" i="83"/>
  <c r="F23" i="114" s="1"/>
  <c r="F9" i="133"/>
  <c r="F23" i="26"/>
  <c r="I6" i="84" s="1"/>
  <c r="F18" i="26"/>
  <c r="F19" i="26" s="1"/>
  <c r="C6" i="84" s="1"/>
  <c r="D10" i="46"/>
  <c r="M10" i="46" s="1"/>
  <c r="O9" i="46"/>
  <c r="C12" i="124"/>
  <c r="C4" i="124" s="1"/>
  <c r="C31" i="31"/>
  <c r="D29" i="31"/>
  <c r="C35" i="28"/>
  <c r="E33" i="28"/>
  <c r="E18" i="26"/>
  <c r="E17" i="26" s="1"/>
  <c r="E13" i="66"/>
  <c r="C19" i="66"/>
  <c r="G5" i="133"/>
  <c r="E57" i="4"/>
  <c r="E17" i="114"/>
  <c r="F17" i="83"/>
  <c r="F17" i="114" s="1"/>
  <c r="G3" i="191" l="1"/>
  <c r="B17" i="4" s="1"/>
  <c r="F3" i="191"/>
  <c r="H3" i="191"/>
  <c r="D19" i="128"/>
  <c r="D5" i="121"/>
  <c r="D13" i="121" s="1"/>
  <c r="F7" i="119"/>
  <c r="E5" i="128"/>
  <c r="C18" i="128"/>
  <c r="F16" i="119"/>
  <c r="F5" i="128"/>
  <c r="J30" i="33"/>
  <c r="C9" i="134" s="1"/>
  <c r="F31" i="39"/>
  <c r="F59" i="197" s="1"/>
  <c r="G5" i="119"/>
  <c r="E29" i="114"/>
  <c r="C7" i="164"/>
  <c r="C7" i="132" s="1"/>
  <c r="C8" i="132"/>
  <c r="K10" i="136"/>
  <c r="K9" i="136"/>
  <c r="K8" i="136"/>
  <c r="H6" i="136"/>
  <c r="H32" i="136" s="1"/>
  <c r="K11" i="136"/>
  <c r="G6" i="136"/>
  <c r="G32" i="136" s="1"/>
  <c r="K7" i="136"/>
  <c r="E19" i="66"/>
  <c r="C24" i="66"/>
  <c r="O10" i="46"/>
  <c r="D11" i="46"/>
  <c r="M11" i="46" s="1"/>
  <c r="F8" i="133"/>
  <c r="H9" i="133"/>
  <c r="H8" i="133" s="1"/>
  <c r="H17" i="133" s="1"/>
  <c r="G9" i="133"/>
  <c r="G8" i="133" s="1"/>
  <c r="C41" i="26"/>
  <c r="G39" i="26"/>
  <c r="E19" i="114"/>
  <c r="E21" i="83"/>
  <c r="F19" i="83"/>
  <c r="F19" i="114" s="1"/>
  <c r="E20" i="31"/>
  <c r="F14" i="31"/>
  <c r="F20" i="31" s="1"/>
  <c r="E26" i="27"/>
  <c r="C29" i="27"/>
  <c r="J25" i="27"/>
  <c r="E25" i="114"/>
  <c r="F25" i="83"/>
  <c r="F25" i="114" s="1"/>
  <c r="B13" i="46"/>
  <c r="K13" i="46" s="1"/>
  <c r="L12" i="46"/>
  <c r="C13" i="46" s="1"/>
  <c r="I13" i="46" s="1"/>
  <c r="J13" i="46" s="1"/>
  <c r="F7" i="133"/>
  <c r="E7" i="112"/>
  <c r="A7" i="112"/>
  <c r="C7" i="112"/>
  <c r="D7" i="112"/>
  <c r="B7" i="112"/>
  <c r="D93" i="197" l="1"/>
  <c r="D40" i="197"/>
  <c r="E19" i="128"/>
  <c r="F41" i="197" s="1"/>
  <c r="E41" i="197"/>
  <c r="C49" i="116"/>
  <c r="C25" i="66"/>
  <c r="B26" i="91"/>
  <c r="A14" i="8"/>
  <c r="E4" i="6"/>
  <c r="C7" i="119"/>
  <c r="G7" i="119"/>
  <c r="J31" i="33"/>
  <c r="D40" i="33" s="1"/>
  <c r="D16" i="121"/>
  <c r="D35" i="128"/>
  <c r="K6" i="136"/>
  <c r="K32" i="136" s="1"/>
  <c r="F19" i="119" s="1"/>
  <c r="L13" i="46"/>
  <c r="C14" i="46" s="1"/>
  <c r="I14" i="46" s="1"/>
  <c r="J14" i="46" s="1"/>
  <c r="B14" i="46"/>
  <c r="K14" i="46" s="1"/>
  <c r="G7" i="133"/>
  <c r="G17" i="133" s="1"/>
  <c r="F17" i="133"/>
  <c r="D18" i="128" s="1"/>
  <c r="C12" i="134"/>
  <c r="C10" i="134"/>
  <c r="C8" i="84" s="1"/>
  <c r="C10" i="84" s="1"/>
  <c r="E24" i="66"/>
  <c r="E21" i="114"/>
  <c r="F21" i="83"/>
  <c r="F21" i="114" s="1"/>
  <c r="O11" i="46"/>
  <c r="D12" i="46"/>
  <c r="M12" i="46" s="1"/>
  <c r="E93" i="197" l="1"/>
  <c r="E40" i="197"/>
  <c r="I27" i="197"/>
  <c r="G26" i="195"/>
  <c r="E67" i="197"/>
  <c r="E102" i="197"/>
  <c r="D25" i="135"/>
  <c r="E25" i="135" s="1"/>
  <c r="F25" i="135" s="1"/>
  <c r="H25" i="135" s="1"/>
  <c r="E21" i="128" s="1"/>
  <c r="F43" i="197" s="1"/>
  <c r="D19" i="34"/>
  <c r="C15" i="134"/>
  <c r="F20" i="128" s="1"/>
  <c r="F94" i="197" s="1"/>
  <c r="F8" i="84"/>
  <c r="F10" i="84" s="1"/>
  <c r="G19" i="119"/>
  <c r="C19" i="119"/>
  <c r="J32" i="33"/>
  <c r="E33" i="39" s="1"/>
  <c r="C16" i="119"/>
  <c r="G16" i="119"/>
  <c r="C16" i="134"/>
  <c r="F35" i="128"/>
  <c r="F102" i="197" s="1"/>
  <c r="E35" i="128"/>
  <c r="F18" i="128"/>
  <c r="F93" i="197" s="1"/>
  <c r="E18" i="128"/>
  <c r="F40" i="197" s="1"/>
  <c r="L14" i="46"/>
  <c r="C15" i="46" s="1"/>
  <c r="I15" i="46" s="1"/>
  <c r="J15" i="46" s="1"/>
  <c r="B15" i="46"/>
  <c r="K15" i="46" s="1"/>
  <c r="E20" i="128"/>
  <c r="F42" i="197" s="1"/>
  <c r="O12" i="46"/>
  <c r="D13" i="46"/>
  <c r="M13" i="46" s="1"/>
  <c r="D33" i="128" l="1"/>
  <c r="E33" i="128" s="1"/>
  <c r="E99" i="197"/>
  <c r="F67" i="197"/>
  <c r="D21" i="128"/>
  <c r="E43" i="197" s="1"/>
  <c r="F17" i="119"/>
  <c r="G17" i="119" s="1"/>
  <c r="I8" i="84"/>
  <c r="I10" i="84" s="1"/>
  <c r="E42" i="39"/>
  <c r="F38" i="33"/>
  <c r="F33" i="39"/>
  <c r="F99" i="197" s="1"/>
  <c r="J35" i="33"/>
  <c r="D42" i="33" s="1"/>
  <c r="O13" i="46"/>
  <c r="D14" i="46"/>
  <c r="M14" i="46" s="1"/>
  <c r="L15" i="46"/>
  <c r="C16" i="46" s="1"/>
  <c r="I16" i="46" s="1"/>
  <c r="J16" i="46" s="1"/>
  <c r="B16" i="46"/>
  <c r="K16" i="46" s="1"/>
  <c r="F33" i="128" l="1"/>
  <c r="F16" i="128" s="1"/>
  <c r="C17" i="119"/>
  <c r="G37" i="39"/>
  <c r="B45" i="39"/>
  <c r="D43" i="39"/>
  <c r="F42" i="39"/>
  <c r="G18" i="119"/>
  <c r="C18" i="119"/>
  <c r="O14" i="46"/>
  <c r="D15" i="46"/>
  <c r="M15" i="46" s="1"/>
  <c r="B17" i="46"/>
  <c r="K17" i="46" s="1"/>
  <c r="L16" i="46"/>
  <c r="C17" i="46" s="1"/>
  <c r="I17" i="46" s="1"/>
  <c r="J17" i="46" s="1"/>
  <c r="D16" i="46" l="1"/>
  <c r="M16" i="46" s="1"/>
  <c r="O15" i="46"/>
  <c r="L17" i="46"/>
  <c r="C18" i="46" s="1"/>
  <c r="I18" i="46" s="1"/>
  <c r="J18" i="46" s="1"/>
  <c r="B18" i="46"/>
  <c r="K18" i="46" s="1"/>
  <c r="B9" i="112"/>
  <c r="C9" i="112"/>
  <c r="E9" i="112"/>
  <c r="D9" i="112"/>
  <c r="A9" i="112"/>
  <c r="B19" i="46" l="1"/>
  <c r="K19" i="46" s="1"/>
  <c r="L19" i="46" s="1"/>
  <c r="L18" i="46"/>
  <c r="C19" i="46" s="1"/>
  <c r="I19" i="46" s="1"/>
  <c r="J19" i="46" s="1"/>
  <c r="J20" i="46" s="1"/>
  <c r="O16" i="46"/>
  <c r="D17" i="46"/>
  <c r="M17" i="46" s="1"/>
  <c r="D18" i="46" l="1"/>
  <c r="M18" i="46" s="1"/>
  <c r="O17" i="46"/>
  <c r="O18" i="46" l="1"/>
  <c r="D19" i="46"/>
  <c r="M19" i="46" s="1"/>
  <c r="O19" i="46" s="1"/>
  <c r="O20" i="46" s="1"/>
  <c r="C37" i="128" l="1"/>
  <c r="E36" i="53"/>
  <c r="D104" i="197" l="1"/>
  <c r="D69" i="197"/>
  <c r="F37" i="128"/>
  <c r="F104" i="197" s="1"/>
  <c r="F118" i="197" s="1"/>
  <c r="C83" i="197" s="1"/>
  <c r="E37" i="128"/>
  <c r="F69" i="197" s="1"/>
  <c r="E34" i="128" l="1"/>
  <c r="F34" i="128"/>
  <c r="F47" i="128" s="1"/>
  <c r="D19" i="121" s="1"/>
  <c r="G28" i="195" s="1"/>
  <c r="H19" i="34" l="1"/>
  <c r="C38" i="53"/>
  <c r="B44" i="53"/>
  <c r="E31" i="53"/>
  <c r="J17" i="34" s="1"/>
  <c r="J19" i="34" l="1"/>
  <c r="C19" i="116"/>
  <c r="D18" i="34"/>
  <c r="E25" i="128"/>
  <c r="F47" i="197" s="1"/>
  <c r="F82" i="197" s="1"/>
  <c r="C29" i="197" s="1"/>
  <c r="D119" i="197" s="1"/>
  <c r="E16" i="128" l="1"/>
  <c r="E47" i="128" s="1"/>
  <c r="H82" i="197" s="1"/>
  <c r="G20" i="34"/>
  <c r="D23" i="34"/>
  <c r="D18" i="121" l="1"/>
  <c r="G27" i="195" s="1"/>
  <c r="F11" i="119"/>
  <c r="G11" i="119" s="1"/>
  <c r="D21" i="121" l="1"/>
  <c r="D22" i="121" s="1"/>
  <c r="D11" i="143" s="1"/>
  <c r="F11" i="143" s="1"/>
  <c r="C11" i="119"/>
  <c r="G29" i="195" l="1"/>
  <c r="D23" i="121"/>
  <c r="C17" i="38"/>
  <c r="F17" i="38" s="1"/>
  <c r="L6" i="143" s="1"/>
  <c r="G30" i="195"/>
  <c r="D22" i="6"/>
  <c r="L7" i="143" l="1"/>
  <c r="L8" i="143" s="1"/>
  <c r="M8" i="143" s="1"/>
  <c r="M7" i="143" l="1"/>
  <c r="L9" i="143"/>
  <c r="L10" i="143" s="1"/>
  <c r="M10" i="143" s="1"/>
  <c r="M9" i="143" l="1"/>
  <c r="L11" i="143" l="1"/>
  <c r="F26" i="119" s="1"/>
  <c r="M11" i="143" l="1"/>
  <c r="M12" i="143" s="1"/>
  <c r="C26" i="119"/>
  <c r="G26" i="119" l="1"/>
  <c r="C15" i="156" l="1"/>
  <c r="C7" i="186" l="1"/>
  <c r="C7" i="159" l="1"/>
  <c r="F42" i="119" s="1"/>
  <c r="C14" i="186"/>
  <c r="G42" i="119" l="1"/>
  <c r="C42" i="119"/>
  <c r="C14" i="159"/>
  <c r="C6" i="187"/>
  <c r="C17" i="186"/>
  <c r="C15" i="186"/>
  <c r="C16" i="186"/>
  <c r="C6" i="160" l="1"/>
  <c r="C15" i="159"/>
  <c r="D37" i="121" s="1"/>
  <c r="F15" i="186" s="1"/>
  <c r="D6" i="187"/>
  <c r="C20" i="186"/>
  <c r="C20" i="159" s="1"/>
  <c r="E15" i="186"/>
  <c r="F6" i="187"/>
  <c r="C16" i="159"/>
  <c r="D38" i="121" s="1"/>
  <c r="E16" i="186" s="1"/>
  <c r="C17" i="159"/>
  <c r="H6" i="187"/>
  <c r="H10" i="187" l="1"/>
  <c r="H10" i="160" s="1"/>
  <c r="H14" i="187"/>
  <c r="H14" i="160" s="1"/>
  <c r="H18" i="187"/>
  <c r="H18" i="160" s="1"/>
  <c r="H22" i="187"/>
  <c r="H22" i="160" s="1"/>
  <c r="H11" i="187"/>
  <c r="H11" i="160" s="1"/>
  <c r="H15" i="187"/>
  <c r="H15" i="160" s="1"/>
  <c r="H19" i="187"/>
  <c r="H19" i="160" s="1"/>
  <c r="H9" i="187"/>
  <c r="H9" i="160" s="1"/>
  <c r="H12" i="187"/>
  <c r="H12" i="160" s="1"/>
  <c r="H16" i="187"/>
  <c r="H16" i="160" s="1"/>
  <c r="H20" i="187"/>
  <c r="H20" i="160" s="1"/>
  <c r="H13" i="187"/>
  <c r="H13" i="160" s="1"/>
  <c r="H17" i="187"/>
  <c r="H17" i="160" s="1"/>
  <c r="H21" i="187"/>
  <c r="H21" i="160" s="1"/>
  <c r="D6" i="160"/>
  <c r="F6" i="160"/>
  <c r="H6" i="160"/>
  <c r="F43" i="119" s="1"/>
  <c r="G43" i="119" l="1"/>
  <c r="C43" i="119"/>
  <c r="H23" i="187"/>
  <c r="H23" i="160" l="1"/>
  <c r="D24" i="6"/>
  <c r="G42" i="195"/>
  <c r="G34" i="119"/>
  <c r="C34" i="119"/>
  <c r="G40" i="195"/>
  <c r="D36" i="121"/>
  <c r="G34" i="195"/>
  <c r="G37" i="195"/>
  <c r="C11" i="150"/>
  <c r="D25" i="48"/>
  <c r="M11" i="154"/>
  <c r="G32" i="195"/>
  <c r="D23" i="6"/>
  <c r="C5" i="178"/>
  <c r="C5" i="151"/>
  <c r="G31" i="195"/>
  <c r="C32" i="116"/>
  <c r="G26" i="48"/>
  <c r="C27" i="48"/>
  <c r="C12" i="177"/>
  <c r="C12" i="150"/>
  <c r="D31" i="121"/>
  <c r="D34" i="121"/>
  <c r="D15" i="48"/>
  <c r="F15" i="48"/>
  <c r="F25" i="48"/>
  <c r="C10" i="150"/>
  <c r="M12" i="181"/>
  <c r="M12" i="154"/>
  <c r="C4" i="151"/>
  <c r="D11" i="154"/>
  <c r="N11" i="154"/>
  <c r="F34" i="119"/>
  <c r="D11" i="181"/>
  <c r="M11" i="181"/>
  <c r="N11" i="181"/>
  <c r="N13" i="181"/>
  <c r="N13" i="154"/>
  <c r="D28" i="121"/>
  <c r="D30" i="121"/>
  <c r="G36" i="195"/>
  <c r="D26" i="121"/>
  <c r="C4" i="178"/>
  <c r="C53" i="178"/>
  <c r="C53" i="151"/>
  <c r="D29" i="121"/>
  <c r="G35" i="195"/>
  <c r="D24" i="121"/>
  <c r="D25" i="121"/>
  <c r="C10" i="177"/>
  <c r="C11" i="177"/>
  <c r="C21" i="177"/>
  <c r="C21" i="150"/>
</calcChain>
</file>

<file path=xl/comments1.xml><?xml version="1.0" encoding="utf-8"?>
<comments xmlns="http://schemas.openxmlformats.org/spreadsheetml/2006/main">
  <authors>
    <author>zeyi chang</author>
  </authors>
  <commentList>
    <comment ref="P3" authorId="0">
      <text>
        <r>
          <rPr>
            <b/>
            <sz val="9"/>
            <color indexed="81"/>
            <rFont val="宋体"/>
            <family val="3"/>
            <charset val="134"/>
          </rPr>
          <t>zeyi chang:</t>
        </r>
        <r>
          <rPr>
            <sz val="9"/>
            <color indexed="81"/>
            <rFont val="宋体"/>
            <family val="3"/>
            <charset val="134"/>
          </rPr>
          <t xml:space="preserve">
第13-18列“税收折旧（扣除）额合计”填报本年度税法折旧额大于会计折旧额情况下，固定资产加速折旧的纳税调整（此处只用于统计，不实际调整）和估算的加速折旧优惠统计额。</t>
        </r>
      </text>
    </comment>
    <comment ref="Q4" authorId="0">
      <text>
        <r>
          <rPr>
            <b/>
            <sz val="9"/>
            <color indexed="81"/>
            <rFont val="宋体"/>
            <family val="3"/>
            <charset val="134"/>
          </rPr>
          <t>zeyi chang:</t>
        </r>
        <r>
          <rPr>
            <sz val="9"/>
            <color indexed="81"/>
            <rFont val="宋体"/>
            <family val="3"/>
            <charset val="134"/>
          </rPr>
          <t xml:space="preserve">
税收加速折旧、会计未加速折旧的，或者会计与税法均加速折旧但折旧方法不一致的，本列填固定资产会计实际账载折旧额。会计与税法均加速折旧且折旧方法一致的,不填写本列。</t>
        </r>
      </text>
    </comment>
    <comment ref="R4" authorId="0">
      <text>
        <r>
          <rPr>
            <b/>
            <sz val="9"/>
            <color indexed="81"/>
            <rFont val="宋体"/>
            <family val="3"/>
            <charset val="134"/>
          </rPr>
          <t>zeyi chang:</t>
        </r>
        <r>
          <rPr>
            <sz val="9"/>
            <color indexed="81"/>
            <rFont val="宋体"/>
            <family val="3"/>
            <charset val="134"/>
          </rPr>
          <t xml:space="preserve">
会计与税法均加速折旧且折旧方法一致的，为统计企业享受优惠情况，假定该资产未享受加速折旧政策，本列填报该固定资产视同按照税法规定最低折旧年限用直线法估算折旧额，当估算的“正常折旧额”大于税法折旧额时，不再填报。</t>
        </r>
      </text>
    </comment>
    <comment ref="S4" authorId="0">
      <text>
        <r>
          <rPr>
            <b/>
            <sz val="9"/>
            <color indexed="81"/>
            <rFont val="宋体"/>
            <family val="3"/>
            <charset val="134"/>
          </rPr>
          <t>zeyi chang:</t>
        </r>
        <r>
          <rPr>
            <sz val="9"/>
            <color indexed="81"/>
            <rFont val="宋体"/>
            <family val="3"/>
            <charset val="134"/>
          </rPr>
          <t xml:space="preserve">
税法折旧额大于会计折旧额状态下，填报税法加速折旧额。</t>
        </r>
      </text>
    </comment>
    <comment ref="T4" authorId="0">
      <text>
        <r>
          <rPr>
            <b/>
            <sz val="9"/>
            <color indexed="81"/>
            <rFont val="宋体"/>
            <family val="3"/>
            <charset val="134"/>
          </rPr>
          <t>zeyi chang:</t>
        </r>
        <r>
          <rPr>
            <sz val="9"/>
            <color indexed="81"/>
            <rFont val="宋体"/>
            <family val="3"/>
            <charset val="134"/>
          </rPr>
          <t xml:space="preserve">
填报税收上加速折旧额与会计折旧额的差额，本行用于统计，不实际进行纳税调减。</t>
        </r>
      </text>
    </comment>
    <comment ref="U4" authorId="0">
      <text>
        <r>
          <rPr>
            <b/>
            <sz val="9"/>
            <color indexed="81"/>
            <rFont val="宋体"/>
            <family val="3"/>
            <charset val="134"/>
          </rPr>
          <t>zeyi chang:</t>
        </r>
        <r>
          <rPr>
            <sz val="9"/>
            <color indexed="81"/>
            <rFont val="宋体"/>
            <family val="3"/>
            <charset val="134"/>
          </rPr>
          <t xml:space="preserve">
填报会计与税法对固定资产均加速折旧且折旧方法一致的，以税法实际加速折旧额减去假定未加速折旧估算的“正常折旧额”，据此统计加速折旧情况。</t>
        </r>
      </text>
    </comment>
    <comment ref="B13" authorId="0">
      <text>
        <r>
          <rPr>
            <b/>
            <sz val="9"/>
            <color indexed="81"/>
            <rFont val="宋体"/>
            <family val="3"/>
            <charset val="134"/>
          </rPr>
          <t>zeyi chang:</t>
        </r>
        <r>
          <rPr>
            <sz val="9"/>
            <color indexed="81"/>
            <rFont val="宋体"/>
            <family val="3"/>
            <charset val="134"/>
          </rPr>
          <t xml:space="preserve">
原值与税收折旧（扣除）额相等。</t>
        </r>
      </text>
    </comment>
  </commentList>
</comments>
</file>

<file path=xl/comments2.xml><?xml version="1.0" encoding="utf-8"?>
<comments xmlns="http://schemas.openxmlformats.org/spreadsheetml/2006/main">
  <authors>
    <author>zeyi chang</author>
  </authors>
  <commentList>
    <comment ref="B10" authorId="0">
      <text>
        <r>
          <rPr>
            <b/>
            <sz val="9"/>
            <color indexed="81"/>
            <rFont val="宋体"/>
            <family val="3"/>
            <charset val="134"/>
          </rPr>
          <t>zeyi chang:</t>
        </r>
        <r>
          <rPr>
            <sz val="9"/>
            <color indexed="81"/>
            <rFont val="宋体"/>
            <family val="3"/>
            <charset val="134"/>
          </rPr>
          <t xml:space="preserve">
本行填报表A100000第19行-20行-22行的金额，若金额小于0，则填报0。
企业同时通过有限合伙创业投资企业间接投资中小高新技术企业的，本行填报表A100000第19行-20行-22行-本表第13行“本年实际抵扣应分得的应纳税所得额”的金额，若金额小于0，则填报0。
</t>
        </r>
      </text>
    </comment>
    <comment ref="B14" authorId="0">
      <text>
        <r>
          <rPr>
            <b/>
            <sz val="9"/>
            <color indexed="81"/>
            <rFont val="宋体"/>
            <family val="3"/>
            <charset val="134"/>
          </rPr>
          <t>zeyi chang:</t>
        </r>
        <r>
          <rPr>
            <sz val="9"/>
            <color indexed="81"/>
            <rFont val="宋体"/>
            <family val="3"/>
            <charset val="134"/>
          </rPr>
          <t xml:space="preserve">
鉴于企业通过有限合伙制创投企业抵扣一定比例投资额，与直接投资中小高新技术企业政策不同，只能从本行数据中抵扣，为满足申报表核算需要，本行数据不用于弥补以前年度亏损。</t>
        </r>
      </text>
    </comment>
    <comment ref="B15" authorId="0">
      <text>
        <r>
          <rPr>
            <b/>
            <sz val="9"/>
            <color indexed="81"/>
            <rFont val="宋体"/>
            <family val="3"/>
            <charset val="134"/>
          </rPr>
          <t>zeyi chang:</t>
        </r>
        <r>
          <rPr>
            <sz val="9"/>
            <color indexed="81"/>
            <rFont val="宋体"/>
            <family val="3"/>
            <charset val="134"/>
          </rPr>
          <t xml:space="preserve">
填写企业作为法人合伙人，通过有限合伙制创业投资企业投资未上市中小高新技术企业，本年投资满2年符合条件的可抵扣投资额中归属于该法人合伙人的本年新增可抵扣投资额。无论本年是否盈利、是否需要抵扣应纳税所得额，均需填写本行。</t>
        </r>
      </text>
    </comment>
    <comment ref="B16" authorId="0">
      <text>
        <r>
          <rPr>
            <b/>
            <sz val="9"/>
            <color indexed="81"/>
            <rFont val="宋体"/>
            <family val="3"/>
            <charset val="134"/>
          </rPr>
          <t>zeyi chang:</t>
        </r>
        <r>
          <rPr>
            <sz val="9"/>
            <color indexed="81"/>
            <rFont val="宋体"/>
            <family val="3"/>
            <charset val="134"/>
          </rPr>
          <t xml:space="preserve">
填写法人合伙人上年度未抵扣，可以结转到本年及以后年度的抵扣投资额。</t>
        </r>
      </text>
    </comment>
  </commentList>
</comments>
</file>

<file path=xl/comments3.xml><?xml version="1.0" encoding="utf-8"?>
<comments xmlns="http://schemas.openxmlformats.org/spreadsheetml/2006/main">
  <authors>
    <author>zeyi chang</author>
  </authors>
  <commentList>
    <comment ref="B10" authorId="0">
      <text>
        <r>
          <rPr>
            <b/>
            <sz val="9"/>
            <color indexed="81"/>
            <rFont val="宋体"/>
            <family val="3"/>
            <charset val="134"/>
          </rPr>
          <t>zeyi chang:</t>
        </r>
        <r>
          <rPr>
            <sz val="9"/>
            <color indexed="81"/>
            <rFont val="宋体"/>
            <family val="3"/>
            <charset val="134"/>
          </rPr>
          <t xml:space="preserve">
填报受灾地区损失严重的企业免征企业所得税优惠金额。免征所得税金额根据表A100000第23行应纳税所得额和法定税率计算。</t>
        </r>
      </text>
    </comment>
    <comment ref="B11" authorId="0">
      <text>
        <r>
          <rPr>
            <b/>
            <sz val="9"/>
            <color indexed="81"/>
            <rFont val="宋体"/>
            <family val="3"/>
            <charset val="134"/>
          </rPr>
          <t>zeyi chang:</t>
        </r>
        <r>
          <rPr>
            <sz val="9"/>
            <color indexed="81"/>
            <rFont val="宋体"/>
            <family val="3"/>
            <charset val="134"/>
          </rPr>
          <t xml:space="preserve">
芦山</t>
        </r>
      </text>
    </comment>
    <comment ref="B12" authorId="0">
      <text>
        <r>
          <rPr>
            <b/>
            <sz val="9"/>
            <color indexed="81"/>
            <rFont val="宋体"/>
            <family val="3"/>
            <charset val="134"/>
          </rPr>
          <t>zeyi chang:</t>
        </r>
        <r>
          <rPr>
            <sz val="9"/>
            <color indexed="81"/>
            <rFont val="宋体"/>
            <family val="3"/>
            <charset val="134"/>
          </rPr>
          <t xml:space="preserve">
鲁甸</t>
        </r>
      </text>
    </comment>
    <comment ref="B13" authorId="0">
      <text>
        <r>
          <rPr>
            <b/>
            <sz val="9"/>
            <color indexed="81"/>
            <rFont val="宋体"/>
            <family val="3"/>
            <charset val="134"/>
          </rPr>
          <t>zeyi chang:</t>
        </r>
        <r>
          <rPr>
            <sz val="9"/>
            <color indexed="81"/>
            <rFont val="宋体"/>
            <family val="3"/>
            <charset val="134"/>
          </rPr>
          <t xml:space="preserve">
预留，需填报减免税项目名称、减免税代码和减免税金额。</t>
        </r>
      </text>
    </comment>
    <comment ref="B30" authorId="0">
      <text>
        <r>
          <rPr>
            <b/>
            <sz val="9"/>
            <color indexed="81"/>
            <rFont val="宋体"/>
            <family val="3"/>
            <charset val="134"/>
          </rPr>
          <t>zeyi chang:</t>
        </r>
        <r>
          <rPr>
            <sz val="9"/>
            <color indexed="81"/>
            <rFont val="宋体"/>
            <family val="3"/>
            <charset val="134"/>
          </rPr>
          <t xml:space="preserve">
集成电路线宽小于0.25微米的集成电路生产企业享受定期减免税期间，填写本行。</t>
        </r>
      </text>
    </comment>
    <comment ref="B31" authorId="0">
      <text>
        <r>
          <rPr>
            <b/>
            <sz val="9"/>
            <color indexed="81"/>
            <rFont val="宋体"/>
            <family val="3"/>
            <charset val="134"/>
          </rPr>
          <t>zeyi chang:</t>
        </r>
        <r>
          <rPr>
            <sz val="9"/>
            <color indexed="81"/>
            <rFont val="宋体"/>
            <family val="3"/>
            <charset val="134"/>
          </rPr>
          <t xml:space="preserve">
集成电路线宽小于0.25微米的集成电路生产企业不符合定期减免税条件或享受定期减免税期满后，只享受15%税率优惠的，填写本行</t>
        </r>
      </text>
    </comment>
    <comment ref="B33" authorId="0">
      <text>
        <r>
          <rPr>
            <b/>
            <sz val="9"/>
            <color indexed="81"/>
            <rFont val="宋体"/>
            <family val="3"/>
            <charset val="134"/>
          </rPr>
          <t>zeyi chang:</t>
        </r>
        <r>
          <rPr>
            <sz val="9"/>
            <color indexed="81"/>
            <rFont val="宋体"/>
            <family val="3"/>
            <charset val="134"/>
          </rPr>
          <t xml:space="preserve">
经认定的投资额超过80亿元的集成电路生产企业，享受15%税率，其中经营期超过15年的，享受“五免五减半”优惠政策。</t>
        </r>
      </text>
    </comment>
    <comment ref="B34" authorId="0">
      <text>
        <r>
          <rPr>
            <b/>
            <sz val="9"/>
            <color indexed="81"/>
            <rFont val="宋体"/>
            <family val="3"/>
            <charset val="134"/>
          </rPr>
          <t>zeyi chang:</t>
        </r>
        <r>
          <rPr>
            <sz val="9"/>
            <color indexed="81"/>
            <rFont val="宋体"/>
            <family val="3"/>
            <charset val="134"/>
          </rPr>
          <t xml:space="preserve">
经认定的投资额超过80亿元的集成电路生产企业，享受15%税率</t>
        </r>
      </text>
    </comment>
    <comment ref="B48" authorId="0">
      <text>
        <r>
          <rPr>
            <b/>
            <sz val="9"/>
            <color indexed="81"/>
            <rFont val="宋体"/>
            <family val="3"/>
            <charset val="134"/>
          </rPr>
          <t>zeyi chang:</t>
        </r>
        <r>
          <rPr>
            <sz val="9"/>
            <color indexed="81"/>
            <rFont val="宋体"/>
            <family val="3"/>
            <charset val="134"/>
          </rPr>
          <t xml:space="preserve">
填报国务院根据税法授权制定的其他税收优惠政策，需填报减免税项目名称和减免税代码，以及免征、减征企业所得税金额。</t>
        </r>
      </text>
    </comment>
    <comment ref="B51" authorId="0">
      <text>
        <r>
          <rPr>
            <b/>
            <sz val="9"/>
            <color indexed="81"/>
            <rFont val="宋体"/>
            <family val="3"/>
            <charset val="134"/>
          </rPr>
          <t>zeyi chang:</t>
        </r>
        <r>
          <rPr>
            <sz val="9"/>
            <color indexed="81"/>
            <rFont val="宋体"/>
            <family val="3"/>
            <charset val="134"/>
          </rPr>
          <t xml:space="preserve">
企业从事农林牧渔业项目、国家重点扶持的公共基础设施项目、符合条件的环境保护、节能节水项目、符合条件的技术转让、其他专项优惠等所得额应按法定税率25%减半征收，同时享受小型微利企业、高新技术企业、技术先进型服务企业、集成电路线宽小于0.25微米或投资额超过80亿元人民币集成电路生产企业、国家规划布局内重点软件企业和集成电路设计企业、西部大开发等优惠税率政策，由于申报表填报顺序，按优惠税率减半叠加享受减免税优惠部分，应在本行对该部分金额进行调整。</t>
        </r>
      </text>
    </comment>
  </commentList>
</comments>
</file>

<file path=xl/comments4.xml><?xml version="1.0" encoding="utf-8"?>
<comments xmlns="http://schemas.openxmlformats.org/spreadsheetml/2006/main">
  <authors>
    <author/>
  </authors>
  <commentList>
    <comment ref="C4" authorId="0">
      <text>
        <r>
          <rPr>
            <b/>
            <sz val="9"/>
            <color indexed="8"/>
            <rFont val="宋体"/>
            <family val="3"/>
            <charset val="134"/>
          </rPr>
          <t>填报纳税人按照会计制度、会计准则等核算的各项准备金期初数</t>
        </r>
      </text>
    </comment>
    <comment ref="D4" authorId="0">
      <text>
        <r>
          <rPr>
            <b/>
            <sz val="9"/>
            <color indexed="8"/>
            <rFont val="宋体"/>
            <family val="3"/>
            <charset val="134"/>
          </rPr>
          <t>填报纳税人按照会计制度、会计准则等核算因价值恢复、资产转让等原因转回的准备金本期转回数</t>
        </r>
      </text>
    </comment>
    <comment ref="E4" authorId="0">
      <text>
        <r>
          <rPr>
            <b/>
            <sz val="9"/>
            <color indexed="8"/>
            <rFont val="宋体"/>
            <family val="3"/>
            <charset val="134"/>
          </rPr>
          <t>填报纳税人按照会计制度、会计准则等核算的因资产减值发生的准备金本期计提数。其中“可供出售金融资产减值”填报可供出售金融资产发生减值时，减值额扣除原直接计入所有者权益中的因公允价值上升的变动增值额后，计入当期损益的数额。</t>
        </r>
      </text>
    </comment>
    <comment ref="F4" authorId="0">
      <text>
        <r>
          <rPr>
            <b/>
            <sz val="9"/>
            <color indexed="8"/>
            <rFont val="宋体"/>
            <family val="3"/>
            <charset val="134"/>
          </rPr>
          <t>填报纳税人按照会计制度、会计准则等核算的准备金期末数。</t>
        </r>
      </text>
    </comment>
    <comment ref="H4" authorId="0">
      <text>
        <r>
          <rPr>
            <b/>
            <sz val="9"/>
            <color indexed="8"/>
            <rFont val="宋体"/>
            <family val="3"/>
            <charset val="134"/>
          </rPr>
          <t>金额等于第3列“本期计提额”－第2列“本期转回额”。如为正数，则调增额；如为负数，则为调减额</t>
        </r>
      </text>
    </comment>
    <comment ref="H22" authorId="0">
      <text>
        <r>
          <rPr>
            <sz val="9"/>
            <color indexed="8"/>
            <rFont val="宋体"/>
            <family val="3"/>
            <charset val="134"/>
          </rPr>
          <t xml:space="preserve">第17行第5列如为正数：
第17行第5列＝附表三第51行第3列；
第17行第5列如为负数：
第17行第5列＝附表三第51行第4列。
</t>
        </r>
      </text>
    </comment>
  </commentList>
</comments>
</file>

<file path=xl/comments5.xml><?xml version="1.0" encoding="utf-8"?>
<comments xmlns="http://schemas.openxmlformats.org/spreadsheetml/2006/main">
  <authors>
    <author/>
  </authors>
  <commentList>
    <comment ref="G5" authorId="0">
      <text>
        <r>
          <rPr>
            <sz val="9"/>
            <color indexed="8"/>
            <rFont val="宋体"/>
            <family val="3"/>
            <charset val="134"/>
          </rPr>
          <t>第5列“纳税调整额”＝（第4列－第2列）－（第3列－第1列）。</t>
        </r>
      </text>
    </comment>
    <comment ref="C6" authorId="0">
      <text>
        <r>
          <rPr>
            <sz val="9"/>
            <color indexed="8"/>
            <rFont val="宋体"/>
            <family val="3"/>
            <charset val="134"/>
          </rPr>
          <t xml:space="preserve">填报纳税人所有的按照公允价值计量且其变动进入当期损益的金融资产、金融负债以及投资性房地产根据会计准则核算的期初、期末金额。
</t>
        </r>
      </text>
    </comment>
    <comment ref="D6" authorId="0">
      <text>
        <r>
          <rPr>
            <sz val="9"/>
            <color indexed="8"/>
            <rFont val="宋体"/>
            <family val="3"/>
            <charset val="134"/>
          </rPr>
          <t xml:space="preserve">填报纳税人所有的按照公允价值计量且其变动进入当期损益的金融资产、金融负债以及投资性房地产按照税收规定可以税前扣除的金额。
</t>
        </r>
      </text>
    </comment>
    <comment ref="G17" authorId="0">
      <text>
        <r>
          <rPr>
            <sz val="9"/>
            <color indexed="8"/>
            <rFont val="宋体"/>
            <family val="3"/>
            <charset val="134"/>
          </rPr>
          <t xml:space="preserve">第10行第5列为正数时：
第10行第5列＝附表三第10行第3列
第10行第5列为负数时：
第10行第5列负数的绝对值＝附表三第10行第4列
</t>
        </r>
      </text>
    </comment>
  </commentList>
</comments>
</file>

<file path=xl/comments6.xml><?xml version="1.0" encoding="utf-8"?>
<comments xmlns="http://schemas.openxmlformats.org/spreadsheetml/2006/main">
  <authors>
    <author/>
  </authors>
  <commentList>
    <comment ref="K6" authorId="0">
      <text>
        <r>
          <rPr>
            <sz val="9"/>
            <color indexed="8"/>
            <rFont val="宋体"/>
            <family val="3"/>
            <charset val="134"/>
          </rPr>
          <t xml:space="preserve">指申报营业税时可抵扣的项目金额，例如运输业的转运费，广告业支付给其他单位的广告发布费等
</t>
        </r>
      </text>
    </comment>
    <comment ref="E7" authorId="0">
      <text>
        <r>
          <rPr>
            <b/>
            <sz val="9"/>
            <color indexed="8"/>
            <rFont val="宋体"/>
            <family val="3"/>
            <charset val="134"/>
          </rPr>
          <t xml:space="preserve">user:
</t>
        </r>
        <r>
          <rPr>
            <sz val="9"/>
            <color indexed="8"/>
            <rFont val="宋体"/>
            <family val="3"/>
            <charset val="134"/>
          </rPr>
          <t>默认第一及第三项为材料销售收入，如账载的其他业务收入并非全为材料销售收入，则材料销售以外的填入“其他收入”</t>
        </r>
      </text>
    </comment>
    <comment ref="E8" authorId="0">
      <text>
        <r>
          <rPr>
            <b/>
            <sz val="9"/>
            <color indexed="8"/>
            <rFont val="宋体"/>
            <family val="3"/>
            <charset val="134"/>
          </rPr>
          <t xml:space="preserve">user:
</t>
        </r>
        <r>
          <rPr>
            <sz val="9"/>
            <color indexed="8"/>
            <rFont val="宋体"/>
            <family val="3"/>
            <charset val="134"/>
          </rPr>
          <t>数据被“其他业务利润审核表”引用</t>
        </r>
      </text>
    </comment>
    <comment ref="C9" authorId="0">
      <text>
        <r>
          <rPr>
            <b/>
            <sz val="9"/>
            <color indexed="8"/>
            <rFont val="宋体"/>
            <family val="3"/>
            <charset val="134"/>
          </rPr>
          <t xml:space="preserve">user:
</t>
        </r>
        <r>
          <rPr>
            <sz val="9"/>
            <color indexed="8"/>
            <rFont val="宋体"/>
            <family val="3"/>
            <charset val="134"/>
          </rPr>
          <t>处置固定资产可能适用该税率。</t>
        </r>
      </text>
    </comment>
    <comment ref="E10" authorId="0">
      <text>
        <r>
          <rPr>
            <b/>
            <sz val="9"/>
            <color indexed="8"/>
            <rFont val="宋体"/>
            <family val="3"/>
            <charset val="134"/>
          </rPr>
          <t xml:space="preserve">user:
</t>
        </r>
        <r>
          <rPr>
            <sz val="9"/>
            <color indexed="8"/>
            <rFont val="宋体"/>
            <family val="3"/>
            <charset val="134"/>
          </rPr>
          <t>数据被“其他业务利润审核表”引用</t>
        </r>
      </text>
    </comment>
    <comment ref="C12" authorId="0">
      <text>
        <r>
          <rPr>
            <b/>
            <sz val="9"/>
            <color indexed="8"/>
            <rFont val="宋体"/>
            <family val="3"/>
            <charset val="134"/>
          </rPr>
          <t xml:space="preserve">user:
</t>
        </r>
        <r>
          <rPr>
            <sz val="9"/>
            <color indexed="8"/>
            <rFont val="宋体"/>
            <family val="3"/>
            <charset val="134"/>
          </rPr>
          <t>请在备注中说明。</t>
        </r>
      </text>
    </comment>
    <comment ref="C15" authorId="0">
      <text>
        <r>
          <rPr>
            <b/>
            <sz val="9"/>
            <color indexed="8"/>
            <rFont val="宋体"/>
            <family val="3"/>
            <charset val="134"/>
          </rPr>
          <t xml:space="preserve">user:
</t>
        </r>
        <r>
          <rPr>
            <sz val="9"/>
            <color indexed="8"/>
            <rFont val="宋体"/>
            <family val="3"/>
            <charset val="134"/>
          </rPr>
          <t>娱乐业、广告业须以营业额的3%计算缴纳。</t>
        </r>
      </text>
    </comment>
    <comment ref="C16" authorId="0">
      <text>
        <r>
          <rPr>
            <b/>
            <sz val="9"/>
            <color indexed="8"/>
            <rFont val="宋体"/>
            <family val="3"/>
            <charset val="134"/>
          </rPr>
          <t xml:space="preserve">user:
</t>
        </r>
        <r>
          <rPr>
            <sz val="9"/>
            <color indexed="8"/>
            <rFont val="宋体"/>
            <family val="3"/>
            <charset val="134"/>
          </rPr>
          <t>娱乐业、广告业须以营业额的3%计算缴纳。</t>
        </r>
      </text>
    </comment>
    <comment ref="E18" authorId="0">
      <text>
        <r>
          <rPr>
            <b/>
            <sz val="9"/>
            <color indexed="8"/>
            <rFont val="宋体"/>
            <family val="3"/>
            <charset val="134"/>
          </rPr>
          <t xml:space="preserve">user:
</t>
        </r>
        <r>
          <rPr>
            <sz val="9"/>
            <color indexed="8"/>
            <rFont val="宋体"/>
            <family val="3"/>
            <charset val="134"/>
          </rPr>
          <t>数据被“其他业务利润审核表”引用</t>
        </r>
      </text>
    </comment>
    <comment ref="E19" authorId="0">
      <text>
        <r>
          <rPr>
            <b/>
            <sz val="9"/>
            <color indexed="8"/>
            <rFont val="宋体"/>
            <family val="3"/>
            <charset val="134"/>
          </rPr>
          <t xml:space="preserve">user:
</t>
        </r>
        <r>
          <rPr>
            <sz val="9"/>
            <color indexed="8"/>
            <rFont val="宋体"/>
            <family val="3"/>
            <charset val="134"/>
          </rPr>
          <t>数据被“其他业务利润审核表”引用</t>
        </r>
      </text>
    </comment>
    <comment ref="C20" authorId="0">
      <text>
        <r>
          <rPr>
            <b/>
            <sz val="9"/>
            <color indexed="8"/>
            <rFont val="宋体"/>
            <family val="3"/>
            <charset val="134"/>
          </rPr>
          <t xml:space="preserve">user:
</t>
        </r>
        <r>
          <rPr>
            <sz val="9"/>
            <color indexed="8"/>
            <rFont val="宋体"/>
            <family val="3"/>
            <charset val="134"/>
          </rPr>
          <t>娱乐业、广告业须以营业额的3%计算缴纳。</t>
        </r>
      </text>
    </comment>
    <comment ref="C23" authorId="0">
      <text>
        <r>
          <rPr>
            <b/>
            <sz val="9"/>
            <color indexed="8"/>
            <rFont val="宋体"/>
            <family val="3"/>
            <charset val="134"/>
          </rPr>
          <t xml:space="preserve">user:
</t>
        </r>
        <r>
          <rPr>
            <sz val="9"/>
            <color indexed="8"/>
            <rFont val="宋体"/>
            <family val="3"/>
            <charset val="134"/>
          </rPr>
          <t>请在备注中说明。</t>
        </r>
      </text>
    </comment>
    <comment ref="A26" authorId="0">
      <text>
        <r>
          <rPr>
            <b/>
            <sz val="9"/>
            <color indexed="8"/>
            <rFont val="宋体"/>
            <family val="3"/>
            <charset val="134"/>
          </rPr>
          <t xml:space="preserve">user:
</t>
        </r>
        <r>
          <rPr>
            <sz val="9"/>
            <color indexed="8"/>
            <rFont val="宋体"/>
            <family val="3"/>
            <charset val="134"/>
          </rPr>
          <t>账载数与应申报数不一致时请根据实际情况修改“主营税金”审核表中的C列（计税依据），并在备注中说明。</t>
        </r>
      </text>
    </comment>
    <comment ref="A27" authorId="0">
      <text>
        <r>
          <rPr>
            <b/>
            <sz val="9"/>
            <color indexed="8"/>
            <rFont val="宋体"/>
            <family val="3"/>
            <charset val="134"/>
          </rPr>
          <t xml:space="preserve">user:
</t>
        </r>
        <r>
          <rPr>
            <sz val="9"/>
            <color indexed="8"/>
            <rFont val="宋体"/>
            <family val="3"/>
            <charset val="134"/>
          </rPr>
          <t>账载数与应申报数不一致时请根据实际情况修改“主营税金”审核表中的C列（计税依据），并在备注中说明。</t>
        </r>
      </text>
    </comment>
  </commentList>
</comments>
</file>

<file path=xl/comments7.xml><?xml version="1.0" encoding="utf-8"?>
<comments xmlns="http://schemas.openxmlformats.org/spreadsheetml/2006/main">
  <authors>
    <author/>
  </authors>
  <commentList>
    <comment ref="C21" authorId="0">
      <text>
        <r>
          <rPr>
            <b/>
            <sz val="9"/>
            <color indexed="8"/>
            <rFont val="宋体"/>
            <family val="3"/>
            <charset val="134"/>
          </rPr>
          <t xml:space="preserve">user:
</t>
        </r>
        <r>
          <rPr>
            <sz val="9"/>
            <color indexed="8"/>
            <rFont val="宋体"/>
            <family val="3"/>
            <charset val="134"/>
          </rPr>
          <t>根据实际情况选择分类标准。</t>
        </r>
      </text>
    </comment>
    <comment ref="B22" authorId="0">
      <text>
        <r>
          <rPr>
            <b/>
            <sz val="9"/>
            <color indexed="8"/>
            <rFont val="宋体"/>
            <family val="3"/>
            <charset val="134"/>
          </rPr>
          <t xml:space="preserve">user:
</t>
        </r>
        <r>
          <rPr>
            <sz val="9"/>
            <color indexed="8"/>
            <rFont val="宋体"/>
            <family val="3"/>
            <charset val="134"/>
          </rPr>
          <t>根据实际情况选择分类标准。</t>
        </r>
      </text>
    </comment>
  </commentList>
</comments>
</file>

<file path=xl/comments8.xml><?xml version="1.0" encoding="utf-8"?>
<comments xmlns="http://schemas.openxmlformats.org/spreadsheetml/2006/main">
  <authors>
    <author/>
  </authors>
  <commentList>
    <comment ref="A10" authorId="0">
      <text>
        <r>
          <rPr>
            <b/>
            <sz val="9"/>
            <color indexed="8"/>
            <rFont val="宋体"/>
            <family val="3"/>
            <charset val="134"/>
          </rPr>
          <t xml:space="preserve">user:
</t>
        </r>
        <r>
          <rPr>
            <sz val="9"/>
            <color indexed="8"/>
            <rFont val="宋体"/>
            <family val="3"/>
            <charset val="134"/>
          </rPr>
          <t>请以负数填列。</t>
        </r>
      </text>
    </comment>
    <comment ref="F41" authorId="0">
      <text>
        <r>
          <rPr>
            <b/>
            <sz val="9"/>
            <color indexed="8"/>
            <rFont val="宋体"/>
            <family val="3"/>
            <charset val="134"/>
          </rPr>
          <t>微软用户</t>
        </r>
        <r>
          <rPr>
            <b/>
            <sz val="9"/>
            <color indexed="8"/>
            <rFont val="Tahoma"/>
            <family val="2"/>
            <charset val="134"/>
          </rPr>
          <t xml:space="preserve">:
</t>
        </r>
        <r>
          <rPr>
            <sz val="9"/>
            <color indexed="8"/>
            <rFont val="宋体"/>
            <family val="3"/>
            <charset val="134"/>
          </rPr>
          <t>如无调整事项时，可直接将单元格内原已选择的“、E”删除。</t>
        </r>
      </text>
    </comment>
  </commentList>
</comments>
</file>

<file path=xl/comments9.xml><?xml version="1.0" encoding="utf-8"?>
<comments xmlns="http://schemas.openxmlformats.org/spreadsheetml/2006/main">
  <authors>
    <author/>
  </authors>
  <commentList>
    <comment ref="E6" authorId="0">
      <text>
        <r>
          <rPr>
            <b/>
            <sz val="9"/>
            <color indexed="8"/>
            <rFont val="宋体"/>
            <family val="3"/>
            <charset val="134"/>
          </rPr>
          <t xml:space="preserve">USER:
</t>
        </r>
        <r>
          <rPr>
            <sz val="9"/>
            <color indexed="8"/>
            <rFont val="宋体"/>
            <family val="3"/>
            <charset val="134"/>
          </rPr>
          <t>输入每月增加数据</t>
        </r>
      </text>
    </comment>
    <comment ref="N6" authorId="0">
      <text>
        <r>
          <rPr>
            <b/>
            <sz val="9"/>
            <color indexed="8"/>
            <rFont val="宋体"/>
            <family val="3"/>
            <charset val="134"/>
          </rPr>
          <t xml:space="preserve">USER:
</t>
        </r>
        <r>
          <rPr>
            <sz val="9"/>
            <color indexed="8"/>
            <rFont val="宋体"/>
            <family val="3"/>
            <charset val="134"/>
          </rPr>
          <t>输入每月末账面余额</t>
        </r>
      </text>
    </comment>
    <comment ref="B8" authorId="0">
      <text>
        <r>
          <rPr>
            <b/>
            <sz val="9"/>
            <color indexed="8"/>
            <rFont val="宋体"/>
            <family val="3"/>
            <charset val="134"/>
          </rPr>
          <t xml:space="preserve">USER:
</t>
        </r>
        <r>
          <rPr>
            <sz val="9"/>
            <color indexed="8"/>
            <rFont val="宋体"/>
            <family val="3"/>
            <charset val="134"/>
          </rPr>
          <t>输入年初余额</t>
        </r>
      </text>
    </comment>
    <comment ref="D8" authorId="0">
      <text>
        <r>
          <rPr>
            <b/>
            <sz val="9"/>
            <color indexed="8"/>
            <rFont val="宋体"/>
            <family val="3"/>
            <charset val="134"/>
          </rPr>
          <t xml:space="preserve">USER:
</t>
        </r>
        <r>
          <rPr>
            <sz val="9"/>
            <color indexed="8"/>
            <rFont val="宋体"/>
            <family val="3"/>
            <charset val="134"/>
          </rPr>
          <t>输入年初余额</t>
        </r>
      </text>
    </comment>
    <comment ref="H8" authorId="0">
      <text>
        <r>
          <rPr>
            <b/>
            <sz val="9"/>
            <color indexed="8"/>
            <rFont val="宋体"/>
            <family val="3"/>
            <charset val="134"/>
          </rPr>
          <t xml:space="preserve">USER:
</t>
        </r>
        <r>
          <rPr>
            <sz val="9"/>
            <color indexed="8"/>
            <rFont val="宋体"/>
            <family val="3"/>
            <charset val="134"/>
          </rPr>
          <t>输入每月领用数量</t>
        </r>
      </text>
    </comment>
  </commentList>
</comments>
</file>

<file path=xl/comments10.xml><?xml version="1.0" encoding="utf-8"?>
<comments xmlns="http://schemas.openxmlformats.org/spreadsheetml/2006/main">
  <authors>
    <author/>
  </authors>
  <commentList>
    <comment ref="F7" authorId="0">
      <text>
        <r>
          <rPr>
            <b/>
            <sz val="9"/>
            <color indexed="8"/>
            <rFont val="宋体"/>
            <family val="3"/>
            <charset val="134"/>
          </rPr>
          <t xml:space="preserve">user:
</t>
        </r>
        <r>
          <rPr>
            <sz val="9"/>
            <color indexed="8"/>
            <rFont val="宋体"/>
            <family val="3"/>
            <charset val="134"/>
          </rPr>
          <t>差额3元以内，忽略。</t>
        </r>
      </text>
    </comment>
  </commentList>
</comments>
</file>

<file path=xl/comments11.xml><?xml version="1.0" encoding="utf-8"?>
<comments xmlns="http://schemas.openxmlformats.org/spreadsheetml/2006/main">
  <authors>
    <author/>
    <author>user</author>
  </authors>
  <commentList>
    <comment ref="G9" authorId="0">
      <text>
        <r>
          <rPr>
            <b/>
            <sz val="9"/>
            <color indexed="8"/>
            <rFont val="宋体"/>
            <family val="3"/>
            <charset val="134"/>
          </rPr>
          <t xml:space="preserve">调整因四舍五入产生的差额
</t>
        </r>
      </text>
    </comment>
    <comment ref="H35" authorId="1">
      <text>
        <r>
          <rPr>
            <b/>
            <sz val="9"/>
            <color indexed="81"/>
            <rFont val="宋体"/>
            <family val="3"/>
            <charset val="134"/>
          </rPr>
          <t>调整因四舍五入产生的差额</t>
        </r>
        <r>
          <rPr>
            <sz val="9"/>
            <color indexed="81"/>
            <rFont val="宋体"/>
            <family val="3"/>
            <charset val="134"/>
          </rPr>
          <t xml:space="preserve">
</t>
        </r>
      </text>
    </comment>
  </commentList>
</comments>
</file>

<file path=xl/comments12.xml><?xml version="1.0" encoding="utf-8"?>
<comments xmlns="http://schemas.openxmlformats.org/spreadsheetml/2006/main">
  <authors>
    <author/>
  </authors>
  <commentList>
    <comment ref="C7" authorId="0">
      <text>
        <r>
          <rPr>
            <b/>
            <sz val="9"/>
            <color indexed="8"/>
            <rFont val="宋体"/>
            <family val="3"/>
            <charset val="134"/>
          </rPr>
          <t xml:space="preserve">user:
</t>
        </r>
        <r>
          <rPr>
            <sz val="9"/>
            <color indexed="8"/>
            <rFont val="宋体"/>
            <family val="3"/>
            <charset val="134"/>
          </rPr>
          <t>如有材料销售以外的收入时，请注意与“收入与申报核对表”复核。</t>
        </r>
      </text>
    </comment>
    <comment ref="F7" authorId="0">
      <text>
        <r>
          <rPr>
            <b/>
            <sz val="9"/>
            <color indexed="8"/>
            <rFont val="宋体"/>
            <family val="3"/>
            <charset val="134"/>
          </rPr>
          <t xml:space="preserve">user:
</t>
        </r>
        <r>
          <rPr>
            <sz val="9"/>
            <color indexed="8"/>
            <rFont val="宋体"/>
            <family val="3"/>
            <charset val="134"/>
          </rPr>
          <t>请与“收入与申报核对表”分析复核。</t>
        </r>
      </text>
    </comment>
  </commentList>
</comments>
</file>

<file path=xl/comments13.xml><?xml version="1.0" encoding="utf-8"?>
<comments xmlns="http://schemas.openxmlformats.org/spreadsheetml/2006/main">
  <authors>
    <author/>
  </authors>
  <commentList>
    <comment ref="C5" authorId="0">
      <text>
        <r>
          <rPr>
            <sz val="9"/>
            <color indexed="8"/>
            <rFont val="宋体"/>
            <family val="3"/>
            <charset val="134"/>
          </rPr>
          <t>灰底部分对应申报表附表三，请匆调整顺序或改变内容！！！！</t>
        </r>
      </text>
    </comment>
  </commentList>
</comments>
</file>

<file path=xl/comments14.xml><?xml version="1.0" encoding="utf-8"?>
<comments xmlns="http://schemas.openxmlformats.org/spreadsheetml/2006/main">
  <authors>
    <author/>
  </authors>
  <commentList>
    <comment ref="C5" authorId="0">
      <text>
        <r>
          <rPr>
            <sz val="9"/>
            <color indexed="8"/>
            <rFont val="宋体"/>
            <family val="3"/>
            <charset val="134"/>
          </rPr>
          <t>灰底部分对应申报表附表三，请匆调整顺序或改变内容！！！！</t>
        </r>
      </text>
    </comment>
  </commentList>
</comments>
</file>

<file path=xl/comments15.xml><?xml version="1.0" encoding="utf-8"?>
<comments xmlns="http://schemas.openxmlformats.org/spreadsheetml/2006/main">
  <authors>
    <author/>
  </authors>
  <commentList>
    <comment ref="C5" authorId="0">
      <text>
        <r>
          <rPr>
            <sz val="9"/>
            <color indexed="8"/>
            <rFont val="宋体"/>
            <family val="3"/>
            <charset val="134"/>
          </rPr>
          <t>灰底部分请匆调整顺序或改变内容！！！！</t>
        </r>
      </text>
    </comment>
    <comment ref="C9" authorId="0">
      <text>
        <r>
          <rPr>
            <b/>
            <sz val="9"/>
            <color indexed="8"/>
            <rFont val="宋体"/>
            <family val="3"/>
            <charset val="134"/>
          </rPr>
          <t xml:space="preserve">user:
</t>
        </r>
        <r>
          <rPr>
            <sz val="9"/>
            <color indexed="8"/>
            <rFont val="宋体"/>
            <family val="3"/>
            <charset val="134"/>
          </rPr>
          <t>已经计入有关资产成本以及于向所有者进行利润分配相关的部分不得税前扣除，在附表三第40行调整。</t>
        </r>
      </text>
    </comment>
  </commentList>
</comments>
</file>

<file path=xl/comments16.xml><?xml version="1.0" encoding="utf-8"?>
<comments xmlns="http://schemas.openxmlformats.org/spreadsheetml/2006/main">
  <authors>
    <author/>
  </authors>
  <commentList>
    <comment ref="B6" authorId="0">
      <text>
        <r>
          <rPr>
            <b/>
            <sz val="9"/>
            <color indexed="8"/>
            <rFont val="宋体"/>
            <family val="3"/>
            <charset val="134"/>
          </rPr>
          <t xml:space="preserve">user:
</t>
        </r>
        <r>
          <rPr>
            <sz val="9"/>
            <color indexed="8"/>
            <rFont val="宋体"/>
            <family val="3"/>
            <charset val="134"/>
          </rPr>
          <t>实行《企业会计准则》的企业，对盘盈资产作为前期会计差错处理，通过“以前年度损益调整”科目处理，在计税时，应对盘盈资产价值作纳税调增，其未来成本或折旧也可在税前扣除。</t>
        </r>
      </text>
    </comment>
    <comment ref="B10" authorId="0">
      <text>
        <r>
          <rPr>
            <b/>
            <sz val="9"/>
            <color indexed="8"/>
            <rFont val="宋体"/>
            <family val="3"/>
            <charset val="134"/>
          </rPr>
          <t xml:space="preserve">user:
</t>
        </r>
        <r>
          <rPr>
            <sz val="9"/>
            <color indexed="8"/>
            <rFont val="宋体"/>
            <family val="3"/>
            <charset val="134"/>
          </rPr>
          <t>经营性质的违约金、赔偿金应考虑相关的交易是否成功。一般认为交易成功的作为价外费用，并入收入，并开具发票。</t>
        </r>
      </text>
    </comment>
    <comment ref="B12" authorId="0">
      <text>
        <r>
          <rPr>
            <b/>
            <sz val="9"/>
            <color indexed="8"/>
            <rFont val="宋体"/>
            <family val="3"/>
            <charset val="134"/>
          </rPr>
          <t>微软用户</t>
        </r>
        <r>
          <rPr>
            <b/>
            <sz val="9"/>
            <color indexed="8"/>
            <rFont val="Tahoma"/>
            <family val="2"/>
            <charset val="134"/>
          </rPr>
          <t xml:space="preserve">:
</t>
        </r>
        <r>
          <rPr>
            <sz val="9"/>
            <color indexed="8"/>
            <rFont val="宋体"/>
            <family val="3"/>
            <charset val="134"/>
          </rPr>
          <t>执行《企业会计制度》、《小企业会计制度》的企业将原通过“资本公积”账户核算的补贴收入填入此项。通过附表三的第19行纳税调整。执行《企业会计准则》的企业，分为资产相关的政府补助和收益相关的政府补助分别处理。</t>
        </r>
      </text>
    </comment>
    <comment ref="B13" authorId="0">
      <text>
        <r>
          <rPr>
            <b/>
            <sz val="9"/>
            <color indexed="8"/>
            <rFont val="宋体"/>
            <family val="3"/>
            <charset val="134"/>
          </rPr>
          <t>微软用户</t>
        </r>
        <r>
          <rPr>
            <b/>
            <sz val="9"/>
            <color indexed="8"/>
            <rFont val="Tahoma"/>
            <family val="2"/>
            <charset val="134"/>
          </rPr>
          <t xml:space="preserve">:
</t>
        </r>
        <r>
          <rPr>
            <sz val="9"/>
            <color indexed="8"/>
            <rFont val="Tahoma"/>
            <family val="2"/>
            <charset val="134"/>
          </rPr>
          <t>2010</t>
        </r>
        <r>
          <rPr>
            <sz val="9"/>
            <color indexed="8"/>
            <rFont val="宋体"/>
            <family val="3"/>
            <charset val="134"/>
          </rPr>
          <t>公告第19号：接受捐赠收入均应一次性计入确认收入的年度计算缴纳企业所得税。但新企业所得税法实施前发生的上述所得，仍可继续均匀计入各纳税期间的应纳税所得额。国税函[2009]98号。
执行《企业会计制度》、《小企业会计制度》的企业将原通过“资本公积”账户核算的捐赠收入不填入此项。通过附表三的第3行纳税调整。
执行《企业会计准则》的企业取得关联企业的捐赠，通过“资本公积”账户核算的，不填入此项。通过附表三的第3行纳税调整。</t>
        </r>
      </text>
    </comment>
    <comment ref="B16" authorId="0">
      <text>
        <r>
          <rPr>
            <b/>
            <sz val="9"/>
            <color indexed="8"/>
            <rFont val="宋体"/>
            <family val="3"/>
            <charset val="134"/>
          </rPr>
          <t>微软用户</t>
        </r>
        <r>
          <rPr>
            <b/>
            <sz val="9"/>
            <color indexed="8"/>
            <rFont val="Tahoma"/>
            <family val="2"/>
            <charset val="134"/>
          </rPr>
          <t xml:space="preserve">:
</t>
        </r>
        <r>
          <rPr>
            <sz val="9"/>
            <color indexed="8"/>
            <rFont val="宋体"/>
            <family val="3"/>
            <charset val="134"/>
          </rPr>
          <t>一般认为，如有证据证明对方未做为坏账损失的，不作为收入，不交企业所得税。国税发[2009]88号</t>
        </r>
      </text>
    </comment>
    <comment ref="B25" authorId="0">
      <text>
        <r>
          <rPr>
            <b/>
            <sz val="9"/>
            <color indexed="8"/>
            <rFont val="宋体"/>
            <family val="3"/>
            <charset val="134"/>
          </rPr>
          <t xml:space="preserve">user:
</t>
        </r>
        <r>
          <rPr>
            <sz val="9"/>
            <color indexed="8"/>
            <rFont val="宋体"/>
            <family val="3"/>
            <charset val="134"/>
          </rPr>
          <t>属于坏账损失的范围，需在年度终了后45日内报税务机关批准后才可在税前扣除。</t>
        </r>
      </text>
    </comment>
    <comment ref="B26" authorId="0">
      <text>
        <r>
          <rPr>
            <b/>
            <sz val="9"/>
            <color indexed="8"/>
            <rFont val="宋体"/>
            <family val="3"/>
            <charset val="134"/>
          </rPr>
          <t xml:space="preserve">user:
</t>
        </r>
        <r>
          <rPr>
            <sz val="9"/>
            <color indexed="8"/>
            <rFont val="宋体"/>
            <family val="3"/>
            <charset val="134"/>
          </rPr>
          <t>经营性质的违约金、赔偿金应考虑相关的交易是否成功。一般认为交易成功的作为价外费用，应取得对方开具的发票。</t>
        </r>
      </text>
    </comment>
    <comment ref="B27" authorId="0">
      <text>
        <r>
          <rPr>
            <b/>
            <sz val="9"/>
            <color indexed="8"/>
            <rFont val="宋体"/>
            <family val="3"/>
            <charset val="134"/>
          </rPr>
          <t xml:space="preserve">user:
</t>
        </r>
        <r>
          <rPr>
            <sz val="9"/>
            <color indexed="8"/>
            <rFont val="宋体"/>
            <family val="3"/>
            <charset val="134"/>
          </rPr>
          <t>企业因存货盘亏、毁损、报废、被盗等原因不得从增值税销项税额中抵扣的进项税额，可以与存货损失一起在计算应纳税所得额时扣除。</t>
        </r>
      </text>
    </comment>
  </commentList>
</comments>
</file>

<file path=xl/comments17.xml><?xml version="1.0" encoding="utf-8"?>
<comments xmlns="http://schemas.openxmlformats.org/spreadsheetml/2006/main">
  <authors>
    <author/>
  </authors>
  <commentList>
    <comment ref="E12" authorId="0">
      <text>
        <r>
          <rPr>
            <b/>
            <sz val="9"/>
            <color indexed="8"/>
            <rFont val="宋体"/>
            <family val="3"/>
            <charset val="134"/>
          </rPr>
          <t xml:space="preserve">user:
</t>
        </r>
        <r>
          <rPr>
            <sz val="9"/>
            <color indexed="8"/>
            <rFont val="宋体"/>
            <family val="3"/>
            <charset val="134"/>
          </rPr>
          <t>默认账面余额与对账单一致，如不一致请修改。</t>
        </r>
      </text>
    </comment>
  </commentList>
</comments>
</file>

<file path=xl/comments18.xml><?xml version="1.0" encoding="utf-8"?>
<comments xmlns="http://schemas.openxmlformats.org/spreadsheetml/2006/main">
  <authors>
    <author/>
  </authors>
  <commentList>
    <comment ref="D6" authorId="0">
      <text>
        <r>
          <rPr>
            <b/>
            <sz val="9"/>
            <color indexed="8"/>
            <rFont val="宋体"/>
            <family val="3"/>
            <charset val="134"/>
          </rPr>
          <t xml:space="preserve">user:
</t>
        </r>
        <r>
          <rPr>
            <sz val="9"/>
            <color indexed="8"/>
            <rFont val="宋体"/>
            <family val="3"/>
            <charset val="134"/>
          </rPr>
          <t>证明书与账载数不一致时，将公式修改为证明书的数字。</t>
        </r>
      </text>
    </comment>
  </commentList>
</comments>
</file>

<file path=xl/comments19.xml><?xml version="1.0" encoding="utf-8"?>
<comments xmlns="http://schemas.openxmlformats.org/spreadsheetml/2006/main">
  <authors>
    <author/>
  </authors>
  <commentList>
    <comment ref="C6" authorId="0">
      <text>
        <r>
          <rPr>
            <b/>
            <sz val="9"/>
            <color indexed="8"/>
            <rFont val="宋体"/>
            <family val="3"/>
            <charset val="134"/>
          </rPr>
          <t xml:space="preserve">user:
</t>
        </r>
        <r>
          <rPr>
            <sz val="9"/>
            <color indexed="8"/>
            <rFont val="宋体"/>
            <family val="3"/>
            <charset val="134"/>
          </rPr>
          <t>大额的需核对原始入账依据，并将入账依据复印件作为底稿。</t>
        </r>
      </text>
    </comment>
    <comment ref="D6" authorId="0">
      <text>
        <r>
          <rPr>
            <b/>
            <sz val="9"/>
            <color indexed="8"/>
            <rFont val="宋体"/>
            <family val="3"/>
            <charset val="134"/>
          </rPr>
          <t xml:space="preserve">user:
</t>
        </r>
        <r>
          <rPr>
            <sz val="9"/>
            <color indexed="8"/>
            <rFont val="宋体"/>
            <family val="3"/>
            <charset val="134"/>
          </rPr>
          <t>大额的需核对原始入账依据，并将入账依据复印件作为底稿。</t>
        </r>
      </text>
    </comment>
  </commentList>
</comments>
</file>

<file path=xl/comments20.xml><?xml version="1.0" encoding="utf-8"?>
<comments xmlns="http://schemas.openxmlformats.org/spreadsheetml/2006/main">
  <authors>
    <author/>
  </authors>
  <commentList>
    <comment ref="F25" authorId="0">
      <text>
        <r>
          <rPr>
            <b/>
            <sz val="9"/>
            <color indexed="8"/>
            <rFont val="宋体"/>
            <family val="3"/>
            <charset val="134"/>
          </rPr>
          <t xml:space="preserve">请输入未申报缴纳的实收资本金额
</t>
        </r>
      </text>
    </comment>
  </commentList>
</comments>
</file>

<file path=xl/comments21.xml><?xml version="1.0" encoding="utf-8"?>
<comments xmlns="http://schemas.openxmlformats.org/spreadsheetml/2006/main">
  <authors>
    <author/>
  </authors>
  <commentList>
    <comment ref="A6" authorId="0">
      <text>
        <r>
          <rPr>
            <b/>
            <sz val="9"/>
            <color indexed="8"/>
            <rFont val="宋体"/>
            <family val="3"/>
            <charset val="134"/>
          </rPr>
          <t xml:space="preserve">USER:
</t>
        </r>
        <r>
          <rPr>
            <sz val="9"/>
            <color indexed="8"/>
            <rFont val="宋体"/>
            <family val="3"/>
            <charset val="134"/>
          </rPr>
          <t>需在“基本情况”中填写会计制度。</t>
        </r>
      </text>
    </comment>
    <comment ref="B17" authorId="0">
      <text>
        <r>
          <rPr>
            <b/>
            <sz val="9"/>
            <color indexed="8"/>
            <rFont val="宋体"/>
            <family val="3"/>
            <charset val="134"/>
          </rPr>
          <t xml:space="preserve">user:
</t>
        </r>
        <r>
          <rPr>
            <sz val="9"/>
            <color indexed="8"/>
            <rFont val="宋体"/>
            <family val="3"/>
            <charset val="134"/>
          </rPr>
          <t>灰色单元格只可隐藏，不可修改，因已设定好表间数据关系。</t>
        </r>
      </text>
    </comment>
    <comment ref="B30" authorId="0">
      <text>
        <r>
          <rPr>
            <b/>
            <sz val="9"/>
            <color indexed="8"/>
            <rFont val="宋体"/>
            <family val="3"/>
            <charset val="134"/>
          </rPr>
          <t xml:space="preserve">user:
</t>
        </r>
        <r>
          <rPr>
            <sz val="9"/>
            <color indexed="8"/>
            <rFont val="宋体"/>
            <family val="3"/>
            <charset val="134"/>
          </rPr>
          <t>灰色单元格只可隐藏，不可修改，因已设定好表间数据关系。</t>
        </r>
      </text>
    </comment>
    <comment ref="B57" authorId="0">
      <text>
        <r>
          <rPr>
            <b/>
            <sz val="9"/>
            <color indexed="8"/>
            <rFont val="宋体"/>
            <family val="3"/>
            <charset val="134"/>
          </rPr>
          <t>微软用户</t>
        </r>
        <r>
          <rPr>
            <b/>
            <sz val="9"/>
            <color indexed="8"/>
            <rFont val="Tahoma"/>
            <family val="2"/>
            <charset val="134"/>
          </rPr>
          <t xml:space="preserve">:
</t>
        </r>
        <r>
          <rPr>
            <sz val="9"/>
            <color indexed="8"/>
            <rFont val="宋体"/>
            <family val="3"/>
            <charset val="134"/>
          </rPr>
          <t>此行可自行编辑。</t>
        </r>
      </text>
    </comment>
  </commentList>
</comments>
</file>

<file path=xl/comments22.xml><?xml version="1.0" encoding="utf-8"?>
<comments xmlns="http://schemas.openxmlformats.org/spreadsheetml/2006/main">
  <authors>
    <author>半妖白鷐</author>
  </authors>
  <commentList>
    <comment ref="D6" authorId="0">
      <text>
        <r>
          <rPr>
            <b/>
            <sz val="9"/>
            <color indexed="81"/>
            <rFont val="宋体"/>
            <family val="3"/>
            <charset val="134"/>
          </rPr>
          <t>半妖白鷐:</t>
        </r>
        <r>
          <rPr>
            <sz val="9"/>
            <color indexed="81"/>
            <rFont val="宋体"/>
            <family val="3"/>
            <charset val="134"/>
          </rPr>
          <t xml:space="preserve">
按照会计处理的税金还是，新报表的税金，还是测算后的会计处理的税金，还是测算后新报表的税金。</t>
        </r>
      </text>
    </comment>
  </commentList>
</comments>
</file>

<file path=xl/comments23.xml><?xml version="1.0" encoding="utf-8"?>
<comments xmlns="http://schemas.openxmlformats.org/spreadsheetml/2006/main">
  <authors>
    <author>Joey</author>
    <author>zeyi chang</author>
  </authors>
  <commentList>
    <comment ref="E4" authorId="0">
      <text>
        <r>
          <rPr>
            <b/>
            <sz val="9"/>
            <color indexed="81"/>
            <rFont val="宋体"/>
            <family val="3"/>
            <charset val="134"/>
          </rPr>
          <t>Joey:</t>
        </r>
        <r>
          <rPr>
            <sz val="9"/>
            <color indexed="81"/>
            <rFont val="宋体"/>
            <family val="3"/>
            <charset val="134"/>
          </rPr>
          <t xml:space="preserve">
默认为累计折旧年末数，有差异的话，请自行修改。</t>
        </r>
      </text>
    </comment>
    <comment ref="I4" authorId="1">
      <text>
        <r>
          <rPr>
            <b/>
            <sz val="9"/>
            <color indexed="81"/>
            <rFont val="宋体"/>
            <family val="3"/>
            <charset val="134"/>
          </rPr>
          <t>zeyi chang:</t>
        </r>
        <r>
          <rPr>
            <sz val="9"/>
            <color indexed="81"/>
            <rFont val="宋体"/>
            <family val="3"/>
            <charset val="134"/>
          </rPr>
          <t xml:space="preserve">
表间关系是否变动</t>
        </r>
      </text>
    </comment>
  </commentList>
</comments>
</file>

<file path=xl/comments24.xml><?xml version="1.0" encoding="utf-8"?>
<comments xmlns="http://schemas.openxmlformats.org/spreadsheetml/2006/main">
  <authors>
    <author>zeyi chang</author>
  </authors>
  <commentList>
    <comment ref="P3" authorId="0">
      <text>
        <r>
          <rPr>
            <b/>
            <sz val="9"/>
            <color indexed="81"/>
            <rFont val="宋体"/>
            <family val="3"/>
            <charset val="134"/>
          </rPr>
          <t>zeyi chang:</t>
        </r>
        <r>
          <rPr>
            <sz val="9"/>
            <color indexed="81"/>
            <rFont val="宋体"/>
            <family val="3"/>
            <charset val="134"/>
          </rPr>
          <t xml:space="preserve">
第13-18列“税收折旧（扣除）额合计”填报本年度税法折旧额大于会计折旧额情况下，固定资产加速折旧的纳税调整（此处只用于统计，不实际调整）和估算的加速折旧优惠统计额。</t>
        </r>
      </text>
    </comment>
    <comment ref="Q4" authorId="0">
      <text>
        <r>
          <rPr>
            <b/>
            <sz val="9"/>
            <color indexed="81"/>
            <rFont val="宋体"/>
            <family val="3"/>
            <charset val="134"/>
          </rPr>
          <t>zeyi chang:</t>
        </r>
        <r>
          <rPr>
            <sz val="9"/>
            <color indexed="81"/>
            <rFont val="宋体"/>
            <family val="3"/>
            <charset val="134"/>
          </rPr>
          <t xml:space="preserve">
税收加速折旧、会计未加速折旧的，或者会计与税法均加速折旧但折旧方法不一致的，本列填固定资产会计实际账载折旧额。会计与税法均加速折旧且折旧方法一致的,不填写本列。</t>
        </r>
      </text>
    </comment>
    <comment ref="R4" authorId="0">
      <text>
        <r>
          <rPr>
            <b/>
            <sz val="9"/>
            <color indexed="81"/>
            <rFont val="宋体"/>
            <family val="3"/>
            <charset val="134"/>
          </rPr>
          <t>zeyi chang:</t>
        </r>
        <r>
          <rPr>
            <sz val="9"/>
            <color indexed="81"/>
            <rFont val="宋体"/>
            <family val="3"/>
            <charset val="134"/>
          </rPr>
          <t xml:space="preserve">
会计与税法均加速折旧且折旧方法一致的，为统计企业享受优惠情况，假定该资产未享受加速折旧政策，本列填报该固定资产视同按照税法规定最低折旧年限用直线法估算折旧额，当估算的“正常折旧额”大于税法折旧额时，不再填报。</t>
        </r>
      </text>
    </comment>
    <comment ref="S4" authorId="0">
      <text>
        <r>
          <rPr>
            <b/>
            <sz val="9"/>
            <color indexed="81"/>
            <rFont val="宋体"/>
            <family val="3"/>
            <charset val="134"/>
          </rPr>
          <t>zeyi chang:</t>
        </r>
        <r>
          <rPr>
            <sz val="9"/>
            <color indexed="81"/>
            <rFont val="宋体"/>
            <family val="3"/>
            <charset val="134"/>
          </rPr>
          <t xml:space="preserve">
税法折旧额大于会计折旧额状态下，填报税法加速折旧额。</t>
        </r>
      </text>
    </comment>
    <comment ref="T4" authorId="0">
      <text>
        <r>
          <rPr>
            <b/>
            <sz val="9"/>
            <color indexed="81"/>
            <rFont val="宋体"/>
            <family val="3"/>
            <charset val="134"/>
          </rPr>
          <t>zeyi chang:</t>
        </r>
        <r>
          <rPr>
            <sz val="9"/>
            <color indexed="81"/>
            <rFont val="宋体"/>
            <family val="3"/>
            <charset val="134"/>
          </rPr>
          <t xml:space="preserve">
填报税收上加速折旧额与会计折旧额的差额，本行用于统计，不实际进行纳税调减。</t>
        </r>
      </text>
    </comment>
    <comment ref="U4" authorId="0">
      <text>
        <r>
          <rPr>
            <b/>
            <sz val="9"/>
            <color indexed="81"/>
            <rFont val="宋体"/>
            <family val="3"/>
            <charset val="134"/>
          </rPr>
          <t>zeyi chang:</t>
        </r>
        <r>
          <rPr>
            <sz val="9"/>
            <color indexed="81"/>
            <rFont val="宋体"/>
            <family val="3"/>
            <charset val="134"/>
          </rPr>
          <t xml:space="preserve">
填报会计与税法对固定资产均加速折旧且折旧方法一致的，以税法实际加速折旧额减去假定未加速折旧估算的“正常折旧额”，据此统计加速折旧情况。</t>
        </r>
      </text>
    </comment>
    <comment ref="B13" authorId="0">
      <text>
        <r>
          <rPr>
            <b/>
            <sz val="9"/>
            <color indexed="81"/>
            <rFont val="宋体"/>
            <family val="3"/>
            <charset val="134"/>
          </rPr>
          <t>zeyi chang:</t>
        </r>
        <r>
          <rPr>
            <sz val="9"/>
            <color indexed="81"/>
            <rFont val="宋体"/>
            <family val="3"/>
            <charset val="134"/>
          </rPr>
          <t xml:space="preserve">
原值与税收折旧（扣除）额相等。</t>
        </r>
      </text>
    </comment>
  </commentList>
</comments>
</file>

<file path=xl/comments25.xml><?xml version="1.0" encoding="utf-8"?>
<comments xmlns="http://schemas.openxmlformats.org/spreadsheetml/2006/main">
  <authors>
    <author>zeyi chang</author>
  </authors>
  <commentList>
    <comment ref="B10" authorId="0">
      <text>
        <r>
          <rPr>
            <b/>
            <sz val="9"/>
            <color indexed="81"/>
            <rFont val="宋体"/>
            <family val="3"/>
            <charset val="134"/>
          </rPr>
          <t>zeyi chang:</t>
        </r>
        <r>
          <rPr>
            <sz val="9"/>
            <color indexed="81"/>
            <rFont val="宋体"/>
            <family val="3"/>
            <charset val="134"/>
          </rPr>
          <t xml:space="preserve">
本行填报表A100000第19行-20行-22行的金额，若金额小于0，则填报0。
企业同时通过有限合伙创业投资企业间接投资中小高新技术企业的，本行填报表A100000第19行-20行-22行-本表第13行“本年实际抵扣应分得的应纳税所得额”的金额，若金额小于0，则填报0。
</t>
        </r>
      </text>
    </comment>
    <comment ref="B14" authorId="0">
      <text>
        <r>
          <rPr>
            <b/>
            <sz val="9"/>
            <color indexed="81"/>
            <rFont val="宋体"/>
            <family val="3"/>
            <charset val="134"/>
          </rPr>
          <t>zeyi chang:</t>
        </r>
        <r>
          <rPr>
            <sz val="9"/>
            <color indexed="81"/>
            <rFont val="宋体"/>
            <family val="3"/>
            <charset val="134"/>
          </rPr>
          <t xml:space="preserve">
鉴于企业通过有限合伙制创投企业抵扣一定比例投资额，与直接投资中小高新技术企业政策不同，只能从本行数据中抵扣，为满足申报表核算需要，本行数据不用于弥补以前年度亏损。</t>
        </r>
      </text>
    </comment>
    <comment ref="B15" authorId="0">
      <text>
        <r>
          <rPr>
            <b/>
            <sz val="9"/>
            <color indexed="81"/>
            <rFont val="宋体"/>
            <family val="3"/>
            <charset val="134"/>
          </rPr>
          <t>zeyi chang:</t>
        </r>
        <r>
          <rPr>
            <sz val="9"/>
            <color indexed="81"/>
            <rFont val="宋体"/>
            <family val="3"/>
            <charset val="134"/>
          </rPr>
          <t xml:space="preserve">
填写企业作为法人合伙人，通过有限合伙制创业投资企业投资未上市中小高新技术企业，本年投资满2年符合条件的可抵扣投资额中归属于该法人合伙人的本年新增可抵扣投资额。无论本年是否盈利、是否需要抵扣应纳税所得额，均需填写本行。</t>
        </r>
      </text>
    </comment>
    <comment ref="B16" authorId="0">
      <text>
        <r>
          <rPr>
            <b/>
            <sz val="9"/>
            <color indexed="81"/>
            <rFont val="宋体"/>
            <family val="3"/>
            <charset val="134"/>
          </rPr>
          <t>zeyi chang:</t>
        </r>
        <r>
          <rPr>
            <sz val="9"/>
            <color indexed="81"/>
            <rFont val="宋体"/>
            <family val="3"/>
            <charset val="134"/>
          </rPr>
          <t xml:space="preserve">
填写法人合伙人上年度未抵扣，可以结转到本年及以后年度的抵扣投资额。</t>
        </r>
      </text>
    </comment>
  </commentList>
</comments>
</file>

<file path=xl/comments26.xml><?xml version="1.0" encoding="utf-8"?>
<comments xmlns="http://schemas.openxmlformats.org/spreadsheetml/2006/main">
  <authors>
    <author>zeyi chang</author>
  </authors>
  <commentList>
    <comment ref="B10" authorId="0">
      <text>
        <r>
          <rPr>
            <b/>
            <sz val="9"/>
            <color indexed="81"/>
            <rFont val="宋体"/>
            <family val="3"/>
            <charset val="134"/>
          </rPr>
          <t>zeyi chang:</t>
        </r>
        <r>
          <rPr>
            <sz val="9"/>
            <color indexed="81"/>
            <rFont val="宋体"/>
            <family val="3"/>
            <charset val="134"/>
          </rPr>
          <t xml:space="preserve">
填报受灾地区损失严重的企业免征企业所得税优惠金额。免征所得税金额根据表A100000第23行应纳税所得额和法定税率计算。</t>
        </r>
      </text>
    </comment>
    <comment ref="B11" authorId="0">
      <text>
        <r>
          <rPr>
            <b/>
            <sz val="9"/>
            <color indexed="81"/>
            <rFont val="宋体"/>
            <family val="3"/>
            <charset val="134"/>
          </rPr>
          <t>zeyi chang:</t>
        </r>
        <r>
          <rPr>
            <sz val="9"/>
            <color indexed="81"/>
            <rFont val="宋体"/>
            <family val="3"/>
            <charset val="134"/>
          </rPr>
          <t xml:space="preserve">
芦山</t>
        </r>
      </text>
    </comment>
    <comment ref="B12" authorId="0">
      <text>
        <r>
          <rPr>
            <b/>
            <sz val="9"/>
            <color indexed="81"/>
            <rFont val="宋体"/>
            <family val="3"/>
            <charset val="134"/>
          </rPr>
          <t>zeyi chang:</t>
        </r>
        <r>
          <rPr>
            <sz val="9"/>
            <color indexed="81"/>
            <rFont val="宋体"/>
            <family val="3"/>
            <charset val="134"/>
          </rPr>
          <t xml:space="preserve">
鲁甸</t>
        </r>
      </text>
    </comment>
    <comment ref="B13" authorId="0">
      <text>
        <r>
          <rPr>
            <b/>
            <sz val="9"/>
            <color indexed="81"/>
            <rFont val="宋体"/>
            <family val="3"/>
            <charset val="134"/>
          </rPr>
          <t>zeyi chang:</t>
        </r>
        <r>
          <rPr>
            <sz val="9"/>
            <color indexed="81"/>
            <rFont val="宋体"/>
            <family val="3"/>
            <charset val="134"/>
          </rPr>
          <t xml:space="preserve">
预留，需填报减免税项目名称、减免税代码和减免税金额。</t>
        </r>
      </text>
    </comment>
    <comment ref="B30" authorId="0">
      <text>
        <r>
          <rPr>
            <b/>
            <sz val="9"/>
            <color indexed="81"/>
            <rFont val="宋体"/>
            <family val="3"/>
            <charset val="134"/>
          </rPr>
          <t>zeyi chang:</t>
        </r>
        <r>
          <rPr>
            <sz val="9"/>
            <color indexed="81"/>
            <rFont val="宋体"/>
            <family val="3"/>
            <charset val="134"/>
          </rPr>
          <t xml:space="preserve">
集成电路线宽小于0.25微米的集成电路生产企业享受定期减免税期间，填写本行。</t>
        </r>
      </text>
    </comment>
    <comment ref="B31" authorId="0">
      <text>
        <r>
          <rPr>
            <b/>
            <sz val="9"/>
            <color indexed="81"/>
            <rFont val="宋体"/>
            <family val="3"/>
            <charset val="134"/>
          </rPr>
          <t>zeyi chang:</t>
        </r>
        <r>
          <rPr>
            <sz val="9"/>
            <color indexed="81"/>
            <rFont val="宋体"/>
            <family val="3"/>
            <charset val="134"/>
          </rPr>
          <t xml:space="preserve">
集成电路线宽小于0.25微米的集成电路生产企业不符合定期减免税条件或享受定期减免税期满后，只享受15%税率优惠的，填写本行</t>
        </r>
      </text>
    </comment>
    <comment ref="B33" authorId="0">
      <text>
        <r>
          <rPr>
            <b/>
            <sz val="9"/>
            <color indexed="81"/>
            <rFont val="宋体"/>
            <family val="3"/>
            <charset val="134"/>
          </rPr>
          <t>zeyi chang:</t>
        </r>
        <r>
          <rPr>
            <sz val="9"/>
            <color indexed="81"/>
            <rFont val="宋体"/>
            <family val="3"/>
            <charset val="134"/>
          </rPr>
          <t xml:space="preserve">
经认定的投资额超过80亿元的集成电路生产企业，享受15%税率，其中经营期超过15年的，享受“五免五减半”优惠政策。</t>
        </r>
      </text>
    </comment>
    <comment ref="B34" authorId="0">
      <text>
        <r>
          <rPr>
            <b/>
            <sz val="9"/>
            <color indexed="81"/>
            <rFont val="宋体"/>
            <family val="3"/>
            <charset val="134"/>
          </rPr>
          <t>zeyi chang:</t>
        </r>
        <r>
          <rPr>
            <sz val="9"/>
            <color indexed="81"/>
            <rFont val="宋体"/>
            <family val="3"/>
            <charset val="134"/>
          </rPr>
          <t xml:space="preserve">
经认定的投资额超过80亿元的集成电路生产企业，享受15%税率</t>
        </r>
      </text>
    </comment>
    <comment ref="B48" authorId="0">
      <text>
        <r>
          <rPr>
            <b/>
            <sz val="9"/>
            <color indexed="81"/>
            <rFont val="宋体"/>
            <family val="3"/>
            <charset val="134"/>
          </rPr>
          <t>zeyi chang:</t>
        </r>
        <r>
          <rPr>
            <sz val="9"/>
            <color indexed="81"/>
            <rFont val="宋体"/>
            <family val="3"/>
            <charset val="134"/>
          </rPr>
          <t xml:space="preserve">
填报国务院根据税法授权制定的其他税收优惠政策，需填报减免税项目名称和减免税代码，以及免征、减征企业所得税金额。</t>
        </r>
      </text>
    </comment>
    <comment ref="B51" authorId="0">
      <text>
        <r>
          <rPr>
            <b/>
            <sz val="9"/>
            <color indexed="81"/>
            <rFont val="宋体"/>
            <family val="3"/>
            <charset val="134"/>
          </rPr>
          <t>zeyi chang:</t>
        </r>
        <r>
          <rPr>
            <sz val="9"/>
            <color indexed="81"/>
            <rFont val="宋体"/>
            <family val="3"/>
            <charset val="134"/>
          </rPr>
          <t xml:space="preserve">
企业从事农林牧渔业项目、国家重点扶持的公共基础设施项目、符合条件的环境保护、节能节水项目、符合条件的技术转让、其他专项优惠等所得额应按法定税率25%减半征收，同时享受小型微利企业、高新技术企业、技术先进型服务企业、集成电路线宽小于0.25微米或投资额超过80亿元人民币集成电路生产企业、国家规划布局内重点软件企业和集成电路设计企业、西部大开发等优惠税率政策，由于申报表填报顺序，按优惠税率减半叠加享受减免税优惠部分，应在本行对该部分金额进行调整。</t>
        </r>
      </text>
    </comment>
  </commentList>
</comments>
</file>

<file path=xl/sharedStrings.xml><?xml version="1.0" encoding="utf-8"?>
<sst xmlns="http://schemas.openxmlformats.org/spreadsheetml/2006/main" count="11921" uniqueCount="7388">
  <si>
    <t>审核提示：                                                                                                                                         1、核实租赁资产的存在、所有权和用途，确认租赁资产是与企业经营有关的租赁资产；
2、审查是否将属于融资租赁项目列入经营租金支出范围。
3、抽查重大租赁项目，追查合同及其他原始凭证，计提或付款记录，确认租金支出的真实性，计价的准确性，以及在成本、费用分配的恰当性。</t>
  </si>
  <si>
    <t>月可列支金额</t>
  </si>
  <si>
    <t>本期可列支金额</t>
  </si>
  <si>
    <t>租金调整额</t>
  </si>
  <si>
    <t>后期可列支金额</t>
  </si>
  <si>
    <t>以融资方式取得的固定资产</t>
  </si>
  <si>
    <t>（不允许扣除额）</t>
  </si>
  <si>
    <t xml:space="preserve"> 三、本期租金支出对应成本费用科目</t>
  </si>
  <si>
    <t>∧、＜、B、T、S、D3</t>
  </si>
  <si>
    <t>签　名</t>
  </si>
  <si>
    <t>借方发生额</t>
  </si>
  <si>
    <t>贷方发生额</t>
  </si>
  <si>
    <t>增值税</t>
  </si>
  <si>
    <t>审核报告事项说明</t>
  </si>
  <si>
    <t>收入与申报核对表!A1</t>
  </si>
  <si>
    <t>审核
结论</t>
  </si>
  <si>
    <t>年度</t>
  </si>
  <si>
    <t>账面利润总额</t>
  </si>
  <si>
    <t>纳税调整后所得额</t>
  </si>
  <si>
    <t>当年可弥补的所得额</t>
  </si>
  <si>
    <t>弥补亏损是否备案</t>
  </si>
  <si>
    <t>利润表</t>
  </si>
  <si>
    <t>弥补亏损明细表</t>
  </si>
  <si>
    <t>B、G、S、C、D4</t>
  </si>
  <si>
    <t>可确认</t>
  </si>
  <si>
    <t>类别</t>
  </si>
  <si>
    <t>账载扣除金额</t>
  </si>
  <si>
    <t>调整金额</t>
  </si>
  <si>
    <t>收入类</t>
  </si>
  <si>
    <t>营外收支!A1</t>
  </si>
  <si>
    <t>账面计入非损益类科目的政府补贴收入</t>
  </si>
  <si>
    <t>招待!D27</t>
  </si>
  <si>
    <t>事项说明!A52</t>
  </si>
  <si>
    <t>资产类</t>
  </si>
  <si>
    <t>应予资本化的固定资产支出</t>
  </si>
  <si>
    <t>应予资本化的无形资产支出</t>
  </si>
  <si>
    <t>财产损失</t>
  </si>
  <si>
    <t>国税函[2009]772号规定：企业以前年度（包括2008年以前）发生，按当时企业所得税有关规定符合资产损失确认条件的损失，在当年因为各种原因未能扣除的，不能结转在以后年度扣除；可以按照所得税法及征管法的有关规定，追补确认在该项资产损失发生的年度扣除，而不能改变该项资产损失发生的所属年度。经税务局批准后通过附表四调整。</t>
  </si>
  <si>
    <t>扣除类</t>
  </si>
  <si>
    <t>减值准备纳税调整表!A1</t>
  </si>
  <si>
    <t>凭证检查!J7</t>
  </si>
  <si>
    <t>在纳税调整明细表中单独列示</t>
  </si>
  <si>
    <t>以前年度应计未计费用</t>
  </si>
  <si>
    <t>房地产企业因预收款产生的招待费、广宣费调整差异</t>
  </si>
  <si>
    <t>国税函[2003]804号规定，大修理预提费用不能扣除。</t>
  </si>
  <si>
    <t>互相担保额度内的可以扣除。国税发[2009]31号、国税发[2009]88号、国税函[2007]1272号</t>
  </si>
  <si>
    <t>在福利费中列支的社会保障性缴款单位负担部分</t>
  </si>
  <si>
    <t>以前年度调增长期待摊费用本年可摊销部分</t>
  </si>
  <si>
    <t>增加或调整其他事项时请相应调整“纳税调整明细表”中E45、F45单元格公式</t>
  </si>
  <si>
    <t>∧、＜、B、T、G、S、D1、D2、D3、D10</t>
  </si>
  <si>
    <t>目录</t>
  </si>
  <si>
    <t xml:space="preserve">                       (适用查账征收非金融企业企业所得税汇算)</t>
  </si>
  <si>
    <t>基础资料
(综合类底稿）</t>
  </si>
  <si>
    <t>业务类工作底稿</t>
  </si>
  <si>
    <t>调整类</t>
  </si>
  <si>
    <t>损益类</t>
  </si>
  <si>
    <t>负债及权益类</t>
  </si>
  <si>
    <t>档案封面</t>
  </si>
  <si>
    <t>工资三项经费审核表</t>
  </si>
  <si>
    <t>报告封面</t>
  </si>
  <si>
    <t>档案索引</t>
  </si>
  <si>
    <t>银行存款余额调节表</t>
  </si>
  <si>
    <t>基本情况表</t>
  </si>
  <si>
    <t>固定资产累计折旧审核表</t>
  </si>
  <si>
    <t>主营业务毛利分析表</t>
  </si>
  <si>
    <t>折旧测算表</t>
  </si>
  <si>
    <t>实收资本资本公积盈余公积审核表</t>
  </si>
  <si>
    <t>签发单</t>
  </si>
  <si>
    <t>成本倒轧表</t>
  </si>
  <si>
    <t>三级复核</t>
  </si>
  <si>
    <t>社保住房公积金审核表</t>
  </si>
  <si>
    <t>存货计价测试表</t>
  </si>
  <si>
    <t>收入明细表</t>
  </si>
  <si>
    <t>社保明细工资人数审核表</t>
  </si>
  <si>
    <t>待摊费用预提费用审核表</t>
  </si>
  <si>
    <t>成本费用明细表</t>
  </si>
  <si>
    <t>管理当局声明</t>
  </si>
  <si>
    <t>广告费业务宣传费审核表</t>
  </si>
  <si>
    <t>税费缴纳测算审核表</t>
  </si>
  <si>
    <t>整体工作计划</t>
  </si>
  <si>
    <t>捐赠赞助支出审核表</t>
  </si>
  <si>
    <t>内控调查问卷</t>
  </si>
  <si>
    <t>境外所得税抵免明细表</t>
  </si>
  <si>
    <t>其他事项</t>
  </si>
  <si>
    <t>以公允价值计量调整表</t>
  </si>
  <si>
    <t>广告费纳税调整表</t>
  </si>
  <si>
    <t>通用工作记录</t>
  </si>
  <si>
    <t>审核标识说明书</t>
  </si>
  <si>
    <t>凭证检查底稿</t>
  </si>
  <si>
    <t>减值准备纳税调整表</t>
  </si>
  <si>
    <t>现金证明书</t>
  </si>
  <si>
    <t>股权投资所得明细表</t>
  </si>
  <si>
    <t>资产盘点表</t>
  </si>
  <si>
    <t>使用说明</t>
  </si>
  <si>
    <t>销售货物</t>
  </si>
  <si>
    <t>提供劳务</t>
  </si>
  <si>
    <t>让渡资产使用权</t>
  </si>
  <si>
    <t>建造合同</t>
  </si>
  <si>
    <t xml:space="preserve">1.审核约定事项是否实现；                     2.重要审核程序的制定与实施是否恰当；                                                                 3.重点审核领域的测试是否充分；                                                    4.重点审核依据是否充分、适当；                                                    </t>
  </si>
  <si>
    <t xml:space="preserve">     对下年度工作的建议和意见</t>
  </si>
  <si>
    <t>1、</t>
  </si>
  <si>
    <t>2、</t>
  </si>
  <si>
    <t>3、</t>
  </si>
  <si>
    <t>4、</t>
  </si>
  <si>
    <t>5、</t>
  </si>
  <si>
    <t>涉税鉴证业务约定书</t>
  </si>
  <si>
    <r>
      <t>委托方：</t>
    </r>
    <r>
      <rPr>
        <u/>
        <sz val="10.5"/>
        <rFont val="宋体"/>
        <family val="3"/>
        <charset val="134"/>
      </rPr>
      <t xml:space="preserve">                                     </t>
    </r>
    <r>
      <rPr>
        <sz val="10.5"/>
        <rFont val="宋体"/>
        <family val="3"/>
        <charset val="134"/>
      </rPr>
      <t xml:space="preserve">   </t>
    </r>
  </si>
  <si>
    <t>（以下简称甲方）</t>
  </si>
  <si>
    <r>
      <t>受托方：</t>
    </r>
    <r>
      <rPr>
        <u/>
        <sz val="10.5"/>
        <rFont val="宋体"/>
        <family val="3"/>
        <charset val="134"/>
      </rPr>
      <t xml:space="preserve">    厦门百邦税务师事务所有限公司     </t>
    </r>
    <r>
      <rPr>
        <sz val="10.5"/>
        <rFont val="宋体"/>
        <family val="3"/>
        <charset val="134"/>
      </rPr>
      <t xml:space="preserve">      （以下简称乙方）</t>
    </r>
  </si>
  <si>
    <t xml:space="preserve">    依据《中华人民共和国经济合同法》等规定，经双方协商一致，签订本合同，以资共同遵守。</t>
  </si>
  <si>
    <t xml:space="preserve">    第一条、委托目的和内容</t>
  </si>
  <si>
    <t xml:space="preserve">    甲方委托乙方：</t>
  </si>
  <si>
    <t xml:space="preserve">    第二条、责任与义务</t>
  </si>
  <si>
    <t>金额单位:元（列至角分）</t>
  </si>
  <si>
    <t>资产种类</t>
  </si>
  <si>
    <t>期初金额</t>
  </si>
  <si>
    <t>期末金额</t>
  </si>
  <si>
    <t>纳税调整额
（纳税调减以“－”表示）</t>
  </si>
  <si>
    <t>账载金额
（公允价值）</t>
  </si>
  <si>
    <t>一、公允价值计量且其变动计入当期损益的金融资产</t>
  </si>
  <si>
    <t xml:space="preserve">    1.交易性金融资产</t>
  </si>
  <si>
    <t xml:space="preserve">    2.衍生金融工具</t>
  </si>
  <si>
    <t xml:space="preserve">    3.其他以公允价值计量的金融资产</t>
  </si>
  <si>
    <t>二、公允价值计量且其变动计入当期损益的金融负债</t>
  </si>
  <si>
    <t>1、纳税调整是针对会计利润的，当本年度的公允价值变动损益包含应纳入资本公积科目核算的变动损益时，简单将公允价值计量的相关资产或负债的期末期初余额变动差额作为纳税调整依据，可能导致第5列的计算公式不准确。</t>
  </si>
  <si>
    <t xml:space="preserve">    1.交易性金融负债</t>
  </si>
  <si>
    <t>2、主表第8行反应的是持有期间的变动损益，对外转让时结转的以前已确认的公允价值变动损益通过附表十一调整。</t>
  </si>
  <si>
    <t xml:space="preserve">    3.其他以公允价值计量的金融负债</t>
  </si>
  <si>
    <t>三、投资性房地产</t>
  </si>
  <si>
    <t>8、企业是否存在货物已发出，收款记人预收账款而未转作收入现象?</t>
  </si>
  <si>
    <t xml:space="preserve">1、是（ </t>
  </si>
  <si>
    <t>二、成本方面</t>
  </si>
  <si>
    <t>1、成本计算方法是否与上年度一致？</t>
  </si>
  <si>
    <t>2、企业成本结转方法是否正确？</t>
  </si>
  <si>
    <t>3、待摊是否按税法规定摊销？</t>
  </si>
  <si>
    <t>三、采购与存货方面</t>
  </si>
  <si>
    <t>1、采购的货物或生产的产品入库是否均有验收入库单？</t>
  </si>
  <si>
    <t xml:space="preserve">1、均有（     </t>
  </si>
  <si>
    <t>2、有的没有（</t>
  </si>
  <si>
    <t>2、货物出库是否均有领料单或提货单？</t>
  </si>
  <si>
    <t>3、存货发出的计价方法是否与上年一致？</t>
  </si>
  <si>
    <t>4、存货总账与实物库存明细账是否有不同的人管理和记录？</t>
  </si>
  <si>
    <t>1、是同一人管理（</t>
  </si>
  <si>
    <t xml:space="preserve">2、不是同一人管理（ </t>
  </si>
  <si>
    <t>5、期末是否对存货进行了实地盘点，并与存货明细账相核对？有无差错？</t>
  </si>
  <si>
    <t xml:space="preserve">1、进行了实地盘点( </t>
  </si>
  <si>
    <t>有差错（</t>
  </si>
  <si>
    <t>）无差错（</t>
  </si>
  <si>
    <t>2、未盘点（</t>
  </si>
  <si>
    <t>四、其他方面</t>
  </si>
  <si>
    <t>1、企业期初是否存在以前年度累计计提但尚未实际使用的福利费余额？</t>
  </si>
  <si>
    <t>1、有（</t>
  </si>
  <si>
    <t>）2、没有（</t>
  </si>
  <si>
    <t>2、本期期末，是否进行了财产清查？有无资产损失？如有，是否已办理资产损失税前扣除审批手续？</t>
  </si>
  <si>
    <t>1、进行了清查（</t>
  </si>
  <si>
    <t>(1)有财产损失（</t>
  </si>
  <si>
    <t>已审批（</t>
  </si>
  <si>
    <t>）未审批(</t>
  </si>
  <si>
    <t>(2)无财产损失（</t>
  </si>
  <si>
    <t>2、未进行清查（</t>
  </si>
  <si>
    <t>适用税种及附加</t>
  </si>
  <si>
    <t>计税依据</t>
  </si>
  <si>
    <t>适用税率或征收率</t>
  </si>
  <si>
    <t>应计提税金或附加</t>
  </si>
  <si>
    <t>账面数</t>
  </si>
  <si>
    <t>一、主营税金及附加</t>
  </si>
  <si>
    <t>20%税率收入</t>
  </si>
  <si>
    <t>20%税率应交文化事业附加收入</t>
  </si>
  <si>
    <t>10%税率应交文化事业附加收入</t>
  </si>
  <si>
    <t>5%税率收入</t>
  </si>
  <si>
    <t>5%税率应交文化事业附加收入</t>
  </si>
  <si>
    <t>3%税率收入</t>
  </si>
  <si>
    <t>教育附加</t>
  </si>
  <si>
    <t>本表的计税依据源自“收入与申报核对表”，如有差异请调整。</t>
  </si>
  <si>
    <t>审核提示：                                                                                                                                                     1、取得或编制主营业务税金及附加明细表，复核加计正确，并与报表数、总账数和明细账合计数核对相符。
2、根据审定的当期应纳营业税的主营业务收入，按规定的税率，分项计算复核本期应纳营业税税额。
3、根据审定的应税消费品销售额（或数量），按规定适用的税率，分项计算复核本期应纳消费税税额。
4、根据审定的应税资源税产品的课税数量，按规定适用的单位税额，计算复核本期应纳资源税税额。
5、检查城市维护建设税、教育费附加等项目的计算依据是否和本期应纳增值税、营业税、消费税合计数一致，并按规定适用的税率或费率计算复核本期应纳城建税、教育费附加税费额。
6、复核各项税费与应交税金、其他应交款等项目的勾稽关系，作交叉索引。</t>
  </si>
  <si>
    <t>文化事业附加</t>
  </si>
  <si>
    <t>一般纳税人</t>
  </si>
  <si>
    <t>小规模纳税人</t>
  </si>
  <si>
    <t>主营税金合计</t>
  </si>
  <si>
    <t>∧、＜、T、G、S、C、D2</t>
  </si>
  <si>
    <t xml:space="preserve">序号 </t>
  </si>
  <si>
    <t>税种</t>
  </si>
  <si>
    <t>账载本年应交</t>
  </si>
  <si>
    <t>审定本年应交</t>
  </si>
  <si>
    <t>本年已交</t>
  </si>
  <si>
    <t>期末应补</t>
  </si>
  <si>
    <t>差额调整</t>
  </si>
  <si>
    <t>教育附加费</t>
  </si>
  <si>
    <t>车船税</t>
  </si>
  <si>
    <t>残疾人保障金</t>
  </si>
  <si>
    <t>本  期  合  计</t>
  </si>
  <si>
    <t>税率</t>
  </si>
  <si>
    <t>应计缴税金</t>
  </si>
  <si>
    <t>印花税合计</t>
  </si>
  <si>
    <t>印花税-购销合同</t>
  </si>
  <si>
    <t>0.3‰</t>
  </si>
  <si>
    <t>印花税-建筑安装工程承包合同</t>
  </si>
  <si>
    <t>印花税-技术合同</t>
  </si>
  <si>
    <t>印花税-租赁合同</t>
  </si>
  <si>
    <t>1‰</t>
  </si>
  <si>
    <t>印花税-仓储合同</t>
  </si>
  <si>
    <t>印花税-保险合同</t>
  </si>
  <si>
    <t>印花税-运输合同</t>
  </si>
  <si>
    <t>0.5‰</t>
  </si>
  <si>
    <t>印花税-加工承揽</t>
  </si>
  <si>
    <t>印花税-勘察设计</t>
  </si>
  <si>
    <t>印花税-产权转让</t>
  </si>
  <si>
    <t>印花税-借款合同</t>
  </si>
  <si>
    <t>0.05‰</t>
  </si>
  <si>
    <t>印花税-帐簿、证照</t>
  </si>
  <si>
    <t>印花税-资金帐簿</t>
  </si>
  <si>
    <t>房产税合计</t>
  </si>
  <si>
    <t>房产税-租赁</t>
  </si>
  <si>
    <t>房产税-自有</t>
  </si>
  <si>
    <t>审计标识及说明</t>
  </si>
  <si>
    <t>审计结论</t>
  </si>
  <si>
    <t>各税缴纳情况审核表</t>
  </si>
  <si>
    <t>3-5-1</t>
  </si>
  <si>
    <t xml:space="preserve">   其他税费测算表</t>
  </si>
  <si>
    <t>3-5-2</t>
  </si>
  <si>
    <t>项  目</t>
  </si>
  <si>
    <t>其他业务支出</t>
  </si>
  <si>
    <t>未  审  数</t>
  </si>
  <si>
    <t>调  整  数</t>
  </si>
  <si>
    <t>审  定  数</t>
  </si>
  <si>
    <t>税金及附加</t>
  </si>
  <si>
    <t>其他小计</t>
  </si>
  <si>
    <t>已用于弥补以前年度亏损(早于前5年）</t>
    <phoneticPr fontId="88" type="noConversion"/>
  </si>
  <si>
    <t>增值税</t>
    <phoneticPr fontId="59" type="noConversion"/>
  </si>
  <si>
    <t>消费税</t>
  </si>
  <si>
    <t>消费税</t>
    <phoneticPr fontId="59" type="noConversion"/>
  </si>
  <si>
    <t>资源税</t>
  </si>
  <si>
    <t>资源税</t>
    <phoneticPr fontId="59" type="noConversion"/>
  </si>
  <si>
    <t>契税</t>
  </si>
  <si>
    <t>契税</t>
    <phoneticPr fontId="59" type="noConversion"/>
  </si>
  <si>
    <t>土地增值税</t>
  </si>
  <si>
    <t>土地增值税</t>
    <phoneticPr fontId="59" type="noConversion"/>
  </si>
  <si>
    <t>城镇土地使用税</t>
    <phoneticPr fontId="59" type="noConversion"/>
  </si>
  <si>
    <t>其他税种</t>
  </si>
  <si>
    <t xml:space="preserve">        营业税金及附加</t>
  </si>
  <si>
    <t xml:space="preserve">        投资收益</t>
  </si>
  <si>
    <t>应纳税额计算</t>
  </si>
  <si>
    <t>委托
单位</t>
  </si>
  <si>
    <t>期间</t>
  </si>
  <si>
    <t>收入按应税税种、税率分类</t>
  </si>
  <si>
    <t>账载收入</t>
  </si>
  <si>
    <t>申报收入</t>
  </si>
  <si>
    <t>账载与申报收入差异</t>
  </si>
  <si>
    <t>审定数</t>
  </si>
  <si>
    <t>可扣除项目</t>
  </si>
  <si>
    <t>主营业务收入</t>
  </si>
  <si>
    <t>其他业务收入</t>
  </si>
  <si>
    <t>其他收入</t>
  </si>
  <si>
    <t>一般纳税人应税增值税收入</t>
  </si>
  <si>
    <t>地税申报数据</t>
  </si>
  <si>
    <t>小规模应税增值税(3%)收入</t>
  </si>
  <si>
    <t>免税收入</t>
  </si>
  <si>
    <t>税费缴纳测算</t>
  </si>
  <si>
    <t>应缴20%营业税收入</t>
  </si>
  <si>
    <t>应缴20%营业税且缴文化事业费收入</t>
  </si>
  <si>
    <t>应缴10%营业税且缴文化事业费收入</t>
  </si>
  <si>
    <t>应缴5%营业税收入</t>
  </si>
  <si>
    <t xml:space="preserve">  其中：房屋建筑物租金收入</t>
  </si>
  <si>
    <t>应缴5%营业税且缴文化事业费收入</t>
  </si>
  <si>
    <t>应缴3%营业税收入</t>
  </si>
  <si>
    <t>增值税勾稽关系检查</t>
  </si>
  <si>
    <t>营业税勾稽关系检查</t>
  </si>
  <si>
    <t>社保明细工资人数</t>
  </si>
  <si>
    <t>本年应补（退）的所得税额：</t>
    <phoneticPr fontId="59" type="noConversion"/>
  </si>
  <si>
    <t>同意纳税调整。</t>
    <phoneticPr fontId="59" type="noConversion"/>
  </si>
  <si>
    <t>应纳税所得额：</t>
    <phoneticPr fontId="59" type="noConversion"/>
  </si>
  <si>
    <t>纳税调整后所得：</t>
    <phoneticPr fontId="59" type="noConversion"/>
  </si>
  <si>
    <t xml:space="preserve">   （六）其他</t>
  </si>
  <si>
    <t xml:space="preserve">   （五）其他</t>
  </si>
  <si>
    <t xml:space="preserve">   （四）其他</t>
  </si>
  <si>
    <t>财务费用!A1</t>
  </si>
  <si>
    <t>报告书编号：</t>
  </si>
  <si>
    <t>业务类别：</t>
  </si>
  <si>
    <t>厦门百邦税务师事务所有限公司</t>
  </si>
  <si>
    <t>工 作 底 稿 档 案</t>
  </si>
  <si>
    <r>
      <t xml:space="preserve">             档案编号:   </t>
    </r>
    <r>
      <rPr>
        <u/>
        <sz val="12"/>
        <rFont val="宋体"/>
        <family val="3"/>
        <charset val="134"/>
      </rPr>
      <t xml:space="preserve">                                        </t>
    </r>
  </si>
  <si>
    <t xml:space="preserve">             客户名称:</t>
  </si>
  <si>
    <t xml:space="preserve">             所属年度:</t>
  </si>
  <si>
    <t xml:space="preserve">             负 责 人:</t>
  </si>
  <si>
    <r>
      <t xml:space="preserve">             报告日期:</t>
    </r>
    <r>
      <rPr>
        <u/>
        <sz val="12"/>
        <rFont val="宋体"/>
        <family val="3"/>
        <charset val="134"/>
      </rPr>
      <t xml:space="preserve">                                   </t>
    </r>
  </si>
  <si>
    <r>
      <t xml:space="preserve">                             (共</t>
    </r>
    <r>
      <rPr>
        <u/>
        <sz val="12"/>
        <rFont val="宋体"/>
        <family val="3"/>
        <charset val="134"/>
      </rPr>
      <t xml:space="preserve">     </t>
    </r>
    <r>
      <rPr>
        <sz val="12"/>
        <rFont val="宋体"/>
        <family val="3"/>
        <charset val="134"/>
      </rPr>
      <t>卷,第</t>
    </r>
    <r>
      <rPr>
        <u/>
        <sz val="12"/>
        <rFont val="宋体"/>
        <family val="3"/>
        <charset val="134"/>
      </rPr>
      <t xml:space="preserve">      卷</t>
    </r>
    <r>
      <rPr>
        <sz val="12"/>
        <rFont val="宋体"/>
        <family val="3"/>
        <charset val="134"/>
      </rPr>
      <t xml:space="preserve">) </t>
    </r>
  </si>
  <si>
    <r>
      <t>归档日期:</t>
    </r>
    <r>
      <rPr>
        <u/>
        <sz val="12"/>
        <rFont val="宋体"/>
        <family val="3"/>
        <charset val="134"/>
      </rPr>
      <t xml:space="preserve">             </t>
    </r>
  </si>
  <si>
    <t>业务档案目录（索引）</t>
  </si>
  <si>
    <t>委托单位名称：</t>
  </si>
  <si>
    <t>索引号</t>
  </si>
  <si>
    <t>项目名称</t>
  </si>
  <si>
    <t>页码</t>
  </si>
  <si>
    <t>一、综合类</t>
  </si>
  <si>
    <t>B、调减项目类</t>
  </si>
  <si>
    <t>1-1</t>
  </si>
  <si>
    <t>报告审核签发单</t>
  </si>
  <si>
    <t>1-2</t>
  </si>
  <si>
    <t>正式报告书及送审稿</t>
  </si>
  <si>
    <t>三、收入、成本、费用表</t>
  </si>
  <si>
    <t>1-3</t>
  </si>
  <si>
    <t>三级复核表</t>
  </si>
  <si>
    <t>3-1</t>
  </si>
  <si>
    <t>主营业务收支审核表</t>
  </si>
  <si>
    <t>1-4</t>
  </si>
  <si>
    <t>业务约定书</t>
  </si>
  <si>
    <t>3-2</t>
  </si>
  <si>
    <t>收入与纳税申报核对审核表</t>
  </si>
  <si>
    <t>1-5</t>
  </si>
  <si>
    <t>企业基本情况表</t>
  </si>
  <si>
    <t>3-3</t>
  </si>
  <si>
    <t xml:space="preserve">制造费用、生产成本审核表 </t>
  </si>
  <si>
    <t>1-6</t>
  </si>
  <si>
    <t>客户管理当局声明书</t>
  </si>
  <si>
    <t>3-4</t>
  </si>
  <si>
    <t>主营业务成本倒轧审核表</t>
  </si>
  <si>
    <t>1-7</t>
  </si>
  <si>
    <t>审核整体工作计划</t>
  </si>
  <si>
    <t>3-5</t>
  </si>
  <si>
    <t>主营业务税金附加审核表</t>
  </si>
  <si>
    <t>1-8</t>
  </si>
  <si>
    <t>企业内部控制制度调查问卷</t>
  </si>
  <si>
    <t>3-6</t>
  </si>
  <si>
    <t>其他业务收支审核表</t>
  </si>
  <si>
    <t>1-9</t>
  </si>
  <si>
    <t>审核调查问卷</t>
  </si>
  <si>
    <t>3-7</t>
  </si>
  <si>
    <t>营业费用审核表</t>
  </si>
  <si>
    <t>1-10</t>
  </si>
  <si>
    <t>重大问题请示报告</t>
  </si>
  <si>
    <t>3-8</t>
  </si>
  <si>
    <t>管理费用审核表</t>
  </si>
  <si>
    <t>1-11</t>
  </si>
  <si>
    <t>与客户交换意见记录</t>
  </si>
  <si>
    <t>3-9</t>
  </si>
  <si>
    <t>财务费用审核表</t>
  </si>
  <si>
    <t>1-12</t>
  </si>
  <si>
    <t>客户提供资料一览表</t>
  </si>
  <si>
    <t>3-10</t>
  </si>
  <si>
    <t>营业外收支审核表</t>
  </si>
  <si>
    <t>1-13</t>
  </si>
  <si>
    <t>审核标识说明表</t>
  </si>
  <si>
    <t>二、税前调整项目类</t>
  </si>
  <si>
    <t>四、资产、负债、所有者权益类</t>
  </si>
  <si>
    <t>A、调增项目类</t>
  </si>
  <si>
    <t>4-1</t>
  </si>
  <si>
    <t>货币资金审核表</t>
  </si>
  <si>
    <t>2A-1</t>
  </si>
  <si>
    <t>工资薪金、三项经费审核表</t>
  </si>
  <si>
    <t>4-2</t>
  </si>
  <si>
    <t>应收账款审核表</t>
  </si>
  <si>
    <t>2A-2</t>
  </si>
  <si>
    <t>业务招待费用审核表</t>
  </si>
  <si>
    <t>4-3</t>
  </si>
  <si>
    <t>预付账款审核表</t>
  </si>
  <si>
    <t>2A-3</t>
  </si>
  <si>
    <t>固定资产及累计折旧审核表</t>
  </si>
  <si>
    <t>4-4</t>
  </si>
  <si>
    <t>其他应收款审核表</t>
  </si>
  <si>
    <t>2A-4</t>
  </si>
  <si>
    <t>无形资产、长期待摊费用审核表</t>
  </si>
  <si>
    <t>4-5</t>
  </si>
  <si>
    <t>存货审核表</t>
  </si>
  <si>
    <t>2A-5</t>
  </si>
  <si>
    <t>社会保障性缴款和住房公积金鉴证表</t>
  </si>
  <si>
    <t>4-6</t>
  </si>
  <si>
    <t>待摊费用、预提费用审核表</t>
  </si>
  <si>
    <t>2A-6</t>
  </si>
  <si>
    <t>广告费、业务宣传费支出审核表</t>
  </si>
  <si>
    <t>4-7</t>
  </si>
  <si>
    <t>应付账款审核表</t>
  </si>
  <si>
    <t>2A-7</t>
  </si>
  <si>
    <t>捐赠、赞助支出审核表</t>
  </si>
  <si>
    <t>4-8</t>
  </si>
  <si>
    <t>预收账款审核表</t>
  </si>
  <si>
    <t>2A-8</t>
  </si>
  <si>
    <t>利息支出审核表</t>
  </si>
  <si>
    <t>4-9</t>
  </si>
  <si>
    <t>其他应付款审核表</t>
  </si>
  <si>
    <t>2A-9</t>
  </si>
  <si>
    <t>租金支出审核表</t>
  </si>
  <si>
    <t>4-10</t>
  </si>
  <si>
    <t>实收资本、资本公积、盈余公积审核表</t>
  </si>
  <si>
    <t>2A-10</t>
  </si>
  <si>
    <t>弥补亏损审核表</t>
  </si>
  <si>
    <t>4-11</t>
  </si>
  <si>
    <t>未分配利润审核表</t>
  </si>
  <si>
    <t>2A-11</t>
  </si>
  <si>
    <t>其他事项审核表</t>
  </si>
  <si>
    <t>2A-12</t>
  </si>
  <si>
    <t>原始凭证检查底稿</t>
  </si>
  <si>
    <t>五、备查类</t>
  </si>
  <si>
    <t>基 本 情 况 表</t>
  </si>
  <si>
    <t>纳税人名称</t>
  </si>
  <si>
    <t>可来源于营业执照或地税纳税人基本信息核对表</t>
  </si>
  <si>
    <t>委托项目</t>
  </si>
  <si>
    <t>企业所得税年度纳税申报鉴证</t>
  </si>
  <si>
    <t>审核年度</t>
  </si>
  <si>
    <t>审核起始日</t>
  </si>
  <si>
    <t>01月01日</t>
  </si>
  <si>
    <t>审核年度止</t>
  </si>
  <si>
    <t>12月31日</t>
  </si>
  <si>
    <t>税款所属期间</t>
  </si>
  <si>
    <t>中介机构名称</t>
  </si>
  <si>
    <t>主任税务师</t>
  </si>
  <si>
    <t>相关链接：</t>
  </si>
  <si>
    <t>总审师</t>
  </si>
  <si>
    <t>资产负债!A1</t>
  </si>
  <si>
    <t>项目负责人</t>
  </si>
  <si>
    <t>企业情况表</t>
  </si>
  <si>
    <t>底稿编制人</t>
  </si>
  <si>
    <t>B29“会计制度”单元格 必填</t>
  </si>
  <si>
    <t>报告文号</t>
  </si>
  <si>
    <t>签约日期</t>
  </si>
  <si>
    <t>报告日期</t>
  </si>
  <si>
    <t>编制日期</t>
  </si>
  <si>
    <t>复核日期</t>
  </si>
  <si>
    <t>邮政编码</t>
  </si>
  <si>
    <t>联系电话</t>
  </si>
  <si>
    <t>0592-5881030</t>
  </si>
  <si>
    <t>传真</t>
  </si>
  <si>
    <t>0592-5881033</t>
  </si>
  <si>
    <t>Email</t>
  </si>
  <si>
    <t>是否需要各税审核表</t>
  </si>
  <si>
    <t>否</t>
  </si>
  <si>
    <t>根据B22单元格更改报告封面及报告正文。</t>
  </si>
  <si>
    <t>是否重分类往来款</t>
  </si>
  <si>
    <t>地税纳税人基本信息核对表，如未获取该表可按此规律：思明361004，湖里361009，不知道的填361000</t>
  </si>
  <si>
    <t>地税纳税人基本信息核对表或向被审核人索取</t>
  </si>
  <si>
    <t>企业负责人</t>
  </si>
  <si>
    <t>财务负责人</t>
  </si>
  <si>
    <t>联系人</t>
  </si>
  <si>
    <t>可等于财务负责人</t>
  </si>
  <si>
    <t>会计制度</t>
  </si>
  <si>
    <t>必填</t>
  </si>
  <si>
    <t>开户银行</t>
  </si>
  <si>
    <t>从原始凭证获取</t>
  </si>
  <si>
    <t>银行账号</t>
  </si>
  <si>
    <t>经济类型</t>
  </si>
  <si>
    <t>所属行业</t>
  </si>
  <si>
    <t>组织机构代码证</t>
  </si>
  <si>
    <t>营业执照号码</t>
  </si>
  <si>
    <t>企业登记日期</t>
  </si>
  <si>
    <t>经营范围</t>
  </si>
  <si>
    <t>经营期限</t>
  </si>
  <si>
    <t>税务登记证号</t>
  </si>
  <si>
    <t>可来源于税务登记证或地税纳税人基本信息核对表</t>
  </si>
  <si>
    <t>国税密码</t>
  </si>
  <si>
    <t>向纳税人索取</t>
  </si>
  <si>
    <t>地税密码</t>
  </si>
  <si>
    <t>投资者姓名</t>
  </si>
  <si>
    <t>注册资本</t>
  </si>
  <si>
    <t>所占比例</t>
  </si>
  <si>
    <t>实收资本</t>
  </si>
  <si>
    <t>占注册资本比例</t>
  </si>
  <si>
    <t>根据验资报告以及实收资本明细账填列，如股东有变更的以变更后的为准</t>
  </si>
  <si>
    <t>合   计</t>
  </si>
  <si>
    <t>前事务所名称</t>
  </si>
  <si>
    <t>根据上一年度的审核报告填列</t>
  </si>
  <si>
    <t>前事务所审核报告编号</t>
  </si>
  <si>
    <t>待办事项</t>
  </si>
  <si>
    <t>委托单位</t>
  </si>
  <si>
    <t>签名</t>
  </si>
  <si>
    <t>日期</t>
  </si>
  <si>
    <t>编制人</t>
  </si>
  <si>
    <t>会计期间</t>
  </si>
  <si>
    <t>复核人</t>
  </si>
  <si>
    <t>序号</t>
  </si>
  <si>
    <t>事项</t>
  </si>
  <si>
    <t>备注</t>
  </si>
  <si>
    <t>备注：</t>
  </si>
  <si>
    <t>审核时的待沟通事项、政策疑点、待补充提供资料等均可填列本表，以作备忘之用。</t>
  </si>
  <si>
    <t xml:space="preserve">               执业报告审核签发单</t>
  </si>
  <si>
    <t>收费金额</t>
  </si>
  <si>
    <t>业务类型</t>
  </si>
  <si>
    <t>经办人员</t>
  </si>
  <si>
    <t xml:space="preserve">项目经理  意见 </t>
  </si>
  <si>
    <t>总审师    意见</t>
  </si>
  <si>
    <t>所长签发</t>
  </si>
  <si>
    <t>报告</t>
  </si>
  <si>
    <t xml:space="preserve">  1、领取报告联系人：</t>
  </si>
  <si>
    <t>联系电话：</t>
  </si>
  <si>
    <t xml:space="preserve">  2、本报告共印     份，其中送委托单位     份，存档    份。</t>
  </si>
  <si>
    <t>无限期结转扣除项目审核表</t>
  </si>
  <si>
    <t>审核提示：                                                                                                                                 1、获取费用明细表，并与有关的明细账、报表、纳税申报表核对。
2、分析各月费用与销售收入比例及趋势是否合理，如有不正常的波动，应查明原因，作出正确处理。
3、审查是否把资本性支出项目作为收益性支出项目计入当期费用。
4、抽查重大的费用支出事项，审查其真实性。
5、审核费用的支出是否具有真实的合法凭证，否则，不得在税前扣除。
6、审核中涉及到进行纳税调整事项的费用项目时，反映在相关的纳税调整事项审核表中。                                           7、核对有关费用项目与累计折旧、应付工资、预提费用等项目的勾稽关系，作交叉索引。                                                       8、抽取资产负债表日前后（    ）天的（    ）张凭证，实施截止测试，对于重大跨期项目，应作必要调整。</t>
  </si>
  <si>
    <t>折旧</t>
  </si>
  <si>
    <t>租金</t>
  </si>
  <si>
    <t>9、如佣金服务全部或主要在国外提供，不扣缴所得税，但自2009年开始要扣缴5%的营业税。</t>
  </si>
  <si>
    <t>一、数据来源：会计科目“营业费用”相关明细账的本年借方累计发生额，也可根据科目余额表直接填列</t>
  </si>
  <si>
    <t>二、编表说明：1-16行为固定项目，不得更改位置或顺序，否则系统会出错！！！；17行为可选项，18-32行可填列除1-17行以外的其他项目的金额。</t>
  </si>
  <si>
    <t>三、如企业账务核算中存在“串户”现象的，其“串户”金额填列在“调整或重新分类数”栏目里，正数表示调增，负数表示调减。</t>
  </si>
  <si>
    <t>四、如填列相关数据后提示账载数据与报表不相符的，应查阅相关明细账，是否存在除结转“本年利润”外营业费用发生在贷方的现象；如有请调整相关明细的数据。如调整相关月份数据后，尚存在账载与报表不符的现象，应再查明具体原因，并注明在审核事项说明空白栏内。</t>
  </si>
  <si>
    <t>审核提示：                                                                                          1、获取费用明细表，并与有关的明细账、报表、纳税申报表核对。
2、分析各月费用与销售收入比例及趋势是否合理，如有不正常的波动，应查明原因，作出正确处理。
3、审查是否把资本性支出项目作为收益性支出项目计入当期费用。
4、抽查重大的费用支出事项，审查其真实性。
5、审核费用的支出是否具有真实的合法凭证，否则，不得在税前扣除。
6、审核中涉及到进行纳税调整事项的费用项目时，反映在相关的纳税调整事项审核表中。                                      7、核对有关费用项目与累计折旧、应付工资、预提费用等项目的勾稽关系，作交叉索引。                                            8、抽取资产负债表日前后（    ）天的（    ）张凭证，实施截止测试，对于重大跨期项目，应作必要调整。</t>
  </si>
  <si>
    <t>一、数据来源：会计科目“管理费用”相关明细账的本年借方累计发生额，也可根据科目余额表直接填列</t>
  </si>
  <si>
    <t>二、编表说明：1-16行为固定项目，不得更改位置或顺序，否则系统会出错！！！；17行为可选项，18-32可填列除1-17行以外的其他项目的金额。</t>
  </si>
  <si>
    <t>四、如填列相关数据后提示账载数据与报表不相符的，应查阅相关明细账，是否存在除结转“本年利润”外管理费用发生在贷方的现象；如有请调整相关明细的数据。如调整相关月份数据后，尚存在账载与报表不符的现象，应再查明具体原因，并注明在审核事项说明空白栏内。</t>
  </si>
  <si>
    <t>金融机构手续费</t>
  </si>
  <si>
    <t>利息支出</t>
  </si>
  <si>
    <t xml:space="preserve">    其中:向非金融企业借款的利息支出</t>
  </si>
  <si>
    <t>汇兑损失</t>
  </si>
  <si>
    <t>减:利息收入</t>
  </si>
  <si>
    <t>其他事项!A1</t>
  </si>
  <si>
    <t xml:space="preserve">      其中:国债利息收入</t>
  </si>
  <si>
    <t xml:space="preserve">   汇兑收益</t>
  </si>
  <si>
    <t>审核提示：                                                                                                          1、获取或编制财务费用明细表，复核加计正确，与报表数、总账数及明细账合计数核对是否相符。
2、将本期财务费用各明细项目作比较分析，必要时比较本期各月份财务费用，如有重大波动和异常情况应追查原因。
3、结合长、短期借款及其他计息债务，对利息支出作总体分析性复核。
4、审查利息支出明细账，确认利息收支的真实性及正确性。审查各项借款期末应计利息有无预计入账。注意审查现金折扣的会计处理是否正确。
5、审查汇兑损失明细账，检查汇兑损益计算方法是否正确，核对所用汇率是否正确，前后期是否一致。
6、审查"财务费用--其他"明细账，注意检查大额金融机构手续费的真实性与正确性。</t>
  </si>
  <si>
    <t>7、现金折扣在实际发生时作为财务费用扣除。对企业发生的现金折扣，如果销售方能提供以下资料，应允许在税前扣除：
（1）注明了折扣标准和折扣率的销售合同或协议；
（2）有根据合同或协议开具的折扣结算单据；
（3）有银行支付凭证，确保收、付双方在账面上明确反映。
   关联企业间的现金折扣应关注是否有利用转移定价避税嫌疑。
8、审核付息之债务项目的真实性，对本年内增加的借款，应检查借款合同、协议；确认利息项目是否可以税前扣除，应特别关注列支利息的债务是否与本企业正常的经营活动有关，通过查阅借款合同协议，确认是否属于股东个人借款。</t>
  </si>
  <si>
    <r>
      <t>审核提示：
1、审核营业外支出项目中捐赠支出，包括：公益救济性捐赠支出、非公益性捐赠支出，和非广告性的赞助支出。
2、审核各捐赠项目的捐赠书或捐赠协议，审查接受捐赠的对象和捐赠的用途，确认捐赠支出是否能税前扣除及税前扣除的比例、标准和具体金额是否符合税法的有关规定。
       税法所指的公益性捐赠支出是：企业通过公益性社会团体或者县级以上人民政府及其部门，用于《中华人民共和国公益事业捐赠法》规定的公益事业的捐赠。
       公益性社会团体须以对应年度的认定名单为准。（民发[2009]100号、财税[2009]85号、闽财税〔2009〕59号、闽财税〔2009〕103号、闽财税〔2010〕32号、闽财税〔2010〕34号、财税[2010]37号、财税[2010]97号、财税[2010]69号、厦财税[2010]10号）
3、审查企业公益性捐赠是否在规定的限额扣除内扣除，计算允许扣除的捐赠支出的依据是《企业所得税年度纳税申报表》主表的第13行“利润总额”，但如果企业存在有以前年度的查补事项，查补的应纳税所得额，不得作为计算公益、救济性捐赠税前扣除的基数。（财税[2009]124号）
4、审核是否将自产的货物捐赠，是否按视同销售进行税务处理。
5、捐赠方在向公益性社会团体捐赠时，应当提供注明捐赠非货币性资产公允价值的证明，如果不能提供上述证明，公益性社会团体不得向其</t>
    </r>
    <r>
      <rPr>
        <sz val="10"/>
        <color indexed="10"/>
        <rFont val="宋体"/>
        <family val="3"/>
        <charset val="134"/>
      </rPr>
      <t>开具公益性捐赠票据或者《非税收入一般缴款书》收据联</t>
    </r>
    <r>
      <rPr>
        <sz val="10"/>
        <rFont val="宋体"/>
        <family val="3"/>
        <charset val="134"/>
      </rPr>
      <t>。（财税[2009]124号、财综[2010]112号）</t>
    </r>
  </si>
  <si>
    <t>捐赠支出账载金额</t>
  </si>
  <si>
    <t>营业外支出</t>
  </si>
  <si>
    <t>利润总额</t>
  </si>
  <si>
    <t>应纳税调增</t>
  </si>
  <si>
    <t>∧、＜、T、G、S、D3</t>
  </si>
  <si>
    <t>备注：1、可全额列支的捐赠支出为对汶川地震、玉树地震、2008年奥运会、2010年世博会的捐赠支出。</t>
  </si>
  <si>
    <t xml:space="preserve">      2、“无应纳税所得额企业”，不得扣除税法规定限制比例扣除的捐赠支出，因第1点列明的允许全额扣除捐赠而导致的亏损，可在以后5年内弥补。</t>
  </si>
  <si>
    <t>五、油气勘探投资</t>
  </si>
  <si>
    <t>六、油气开发投资</t>
  </si>
  <si>
    <t>审核数</t>
  </si>
  <si>
    <t>D8</t>
  </si>
  <si>
    <t>与企业所得税纳税申报表附表八核对一致</t>
  </si>
  <si>
    <t>E</t>
  </si>
  <si>
    <t>已进行纳税调整</t>
  </si>
  <si>
    <t>D9</t>
  </si>
  <si>
    <t>与企业所得税纳税申报表附表九核对一致</t>
  </si>
  <si>
    <t>*</t>
  </si>
  <si>
    <t>D10</t>
  </si>
  <si>
    <t>与企业所得税纳税申报表附表十核对一致</t>
  </si>
  <si>
    <t>D11</t>
  </si>
  <si>
    <t>与企业所得税纳税申报表附表十一核对一致</t>
  </si>
  <si>
    <t>说明：本表附于每份工作底稿中，便于查看。</t>
  </si>
  <si>
    <t>现  金  证  明  书</t>
  </si>
  <si>
    <r>
      <t>单位名称：</t>
    </r>
    <r>
      <rPr>
        <u/>
        <sz val="16"/>
        <rFont val="宋体"/>
        <family val="3"/>
        <charset val="134"/>
      </rPr>
      <t xml:space="preserve">                      </t>
    </r>
  </si>
  <si>
    <t>人民币（大写）</t>
  </si>
  <si>
    <t>（RMB</t>
  </si>
  <si>
    <r>
      <t xml:space="preserve">             </t>
    </r>
    <r>
      <rPr>
        <sz val="14"/>
        <rFont val="宋体"/>
        <family val="3"/>
        <charset val="134"/>
      </rPr>
      <t>）</t>
    </r>
  </si>
  <si>
    <t>港  币（大写）</t>
  </si>
  <si>
    <t xml:space="preserve">（HKD </t>
  </si>
  <si>
    <t>美  元（大写）</t>
  </si>
  <si>
    <t>（USD</t>
  </si>
  <si>
    <r>
      <t xml:space="preserve">              </t>
    </r>
    <r>
      <rPr>
        <sz val="14"/>
        <rFont val="宋体"/>
        <family val="3"/>
        <charset val="134"/>
      </rPr>
      <t>）</t>
    </r>
  </si>
  <si>
    <t>监管现金人员为：</t>
  </si>
  <si>
    <r>
      <t xml:space="preserve"> </t>
    </r>
    <r>
      <rPr>
        <u/>
        <sz val="14"/>
        <rFont val="宋体"/>
        <family val="3"/>
        <charset val="134"/>
      </rPr>
      <t xml:space="preserve">                            </t>
    </r>
  </si>
  <si>
    <r>
      <t>证明者：</t>
    </r>
    <r>
      <rPr>
        <u/>
        <sz val="14"/>
        <rFont val="宋体"/>
        <family val="3"/>
        <charset val="134"/>
      </rPr>
      <t xml:space="preserve">             </t>
    </r>
  </si>
  <si>
    <r>
      <t>总经理：</t>
    </r>
    <r>
      <rPr>
        <u/>
        <sz val="14"/>
        <rFont val="宋体"/>
        <family val="3"/>
        <charset val="134"/>
      </rPr>
      <t xml:space="preserve">             </t>
    </r>
  </si>
  <si>
    <r>
      <t>监管人：</t>
    </r>
    <r>
      <rPr>
        <u/>
        <sz val="14"/>
        <rFont val="宋体"/>
        <family val="3"/>
        <charset val="134"/>
      </rPr>
      <t xml:space="preserve">             </t>
    </r>
  </si>
  <si>
    <t>资产盘点明细表</t>
  </si>
  <si>
    <t>资 产 名 称</t>
  </si>
  <si>
    <t>型号规格</t>
  </si>
  <si>
    <t>计量单位</t>
  </si>
  <si>
    <t>数 量</t>
  </si>
  <si>
    <t>单 价</t>
  </si>
  <si>
    <t>金 额</t>
  </si>
  <si>
    <t>备 注</t>
  </si>
  <si>
    <t>通用工作记录表</t>
  </si>
  <si>
    <t xml:space="preserve">                                                                    </t>
  </si>
  <si>
    <t>单位名称：</t>
  </si>
  <si>
    <t>会计期间：</t>
  </si>
  <si>
    <t>审核项目：</t>
  </si>
  <si>
    <t>审核日期：</t>
  </si>
  <si>
    <t xml:space="preserve">审核意见：                                                        </t>
  </si>
  <si>
    <t>审核人员：</t>
  </si>
  <si>
    <t>可以确认</t>
  </si>
  <si>
    <t>复核人员:</t>
  </si>
  <si>
    <r>
      <t>原始凭证检查底稿（</t>
    </r>
    <r>
      <rPr>
        <b/>
        <u/>
        <sz val="18"/>
        <rFont val="楷体_GB2312"/>
        <family val="3"/>
        <charset val="134"/>
      </rPr>
      <t xml:space="preserve">       </t>
    </r>
    <r>
      <rPr>
        <b/>
        <sz val="18"/>
        <rFont val="楷体_GB2312"/>
        <family val="3"/>
        <charset val="134"/>
      </rPr>
      <t>）</t>
    </r>
  </si>
  <si>
    <t>月</t>
  </si>
  <si>
    <t>记账凭证编号</t>
  </si>
  <si>
    <t>会计分录</t>
  </si>
  <si>
    <t>调整事项</t>
  </si>
  <si>
    <t>调整类别编码</t>
  </si>
  <si>
    <t>调整类别</t>
  </si>
  <si>
    <t>会计科目</t>
  </si>
  <si>
    <t>明细科目</t>
  </si>
  <si>
    <t>金额</t>
  </si>
  <si>
    <t>其他事项!B18</t>
  </si>
  <si>
    <t>工资福利!A1</t>
  </si>
  <si>
    <t>招待!A1</t>
  </si>
  <si>
    <t>固资折旧!A1</t>
  </si>
  <si>
    <t>纳税调整明细表!E45</t>
  </si>
  <si>
    <t>事项说明!B55</t>
  </si>
  <si>
    <t>注意：如有原会计核算的福利费、招待费、广告费等费用审核调整为其他费用列支或者直接不予列支的，应相应调整相关费用的实际列支金额，以免重复调增。</t>
  </si>
  <si>
    <t>未取得合法有效票据的支出</t>
  </si>
  <si>
    <t>与取得收入无关的支出</t>
  </si>
  <si>
    <t>非本公司费用</t>
  </si>
  <si>
    <t>应并入业务招待费的费用</t>
  </si>
  <si>
    <t>产权不属于公司的汽车费用</t>
  </si>
  <si>
    <t>不属于应付福利费开支范围的支出</t>
  </si>
  <si>
    <t>税收滞纳金</t>
  </si>
  <si>
    <t>大额购物未附清单</t>
  </si>
  <si>
    <t>不允许直接在损益中列支的当年福利费</t>
  </si>
  <si>
    <t>审核结论</t>
  </si>
  <si>
    <t xml:space="preserve">     1、国税发[2008]80号规定企业取得的发票没有开具支付人全称的，</t>
  </si>
  <si>
    <t xml:space="preserve">        不得税前扣除、抵扣进项税额、申请退税。</t>
  </si>
  <si>
    <t xml:space="preserve">     2、财政部门监制的行政事业性收费收据只能开具行政事业性收费项目</t>
  </si>
  <si>
    <t xml:space="preserve">        不得开具经营性货物或劳务。</t>
  </si>
  <si>
    <t xml:space="preserve">     3、《中国人民解放军通用收费票据》只能作为解放军内部结算使用，</t>
  </si>
  <si>
    <t xml:space="preserve">        不得作为服务业发票使用。如解放军对外从事餐饮、住宿、租赁等业务，</t>
  </si>
  <si>
    <t>本工作表不够填列时，请取消24-206行之间的隐藏。</t>
  </si>
  <si>
    <t xml:space="preserve">        必须开具地税局监制的服务业发票。国税发[2000]61号、</t>
  </si>
  <si>
    <t xml:space="preserve">        国税函[2000]466号、后财字[1999]81号。</t>
  </si>
  <si>
    <t xml:space="preserve">        自2005年起。企业承租解放军的房屋从事生产经营的，租赁费的扣除凭</t>
  </si>
  <si>
    <t xml:space="preserve">        《中国人民解放军通用收费收据》和《军队房地产租赁许可证》</t>
  </si>
  <si>
    <t xml:space="preserve">        税前扣除。后营字[2005]1285号（总局参与发文）</t>
  </si>
  <si>
    <t xml:space="preserve">     4、自2008年1月1日起，企业通过银行支付的各项费用，应当取得</t>
  </si>
  <si>
    <t xml:space="preserve">        《银行代收费业务专用发票》。国税发[2007]108号、</t>
  </si>
  <si>
    <t xml:space="preserve">        国税发[2008]54号、国税函[2008]634号。</t>
  </si>
  <si>
    <t xml:space="preserve">     5、自2008年8月1日起，报关代理业务必须开具地税局监制的</t>
  </si>
  <si>
    <t xml:space="preserve">        《报关代理业专用发票》。国税函[2008]417号。</t>
  </si>
  <si>
    <t xml:space="preserve">     6、企便函[2009]33号文规定，
        （1）为特殊工种人员购买的人身安全保险费可以扣除
        （2）为高温作业人员购买的工伤保险可以扣除
        （3）在出差过程中按次购买航空意外伤害保险可以扣除，非按次购买的不可扣除。</t>
  </si>
  <si>
    <t>一、适用范围</t>
  </si>
  <si>
    <t xml:space="preserve">    本电子工作底仅适用于查账征收非金融企业的有限公司企业所得税汇算，不适用金融企业、核定征收企业、清算期间的企业所得税汇算以及个人独资企业、合伙企业的个人所得税汇算审核。</t>
  </si>
  <si>
    <t xml:space="preserve">    若企业所得税申报表或相关政策变化，则本工作底稿应作相关调整方可使用。</t>
  </si>
  <si>
    <t>二、底色说明</t>
  </si>
  <si>
    <t xml:space="preserve">    白底区域的单元格需根据企业资料分析填列</t>
  </si>
  <si>
    <t xml:space="preserve">    茶色区域的单元格为可选项，点击单元格后会出现下拉列表，可在列表上选择已定义好的数据项</t>
  </si>
  <si>
    <t xml:space="preserve">    灰色区域的单元格为已定义好公式，一般情况下不允许修改数据，否则会造成系统数据错乱！</t>
  </si>
  <si>
    <t xml:space="preserve">    深黄区域的单元格为预先定义好数据或公式，一般不需修改，但也可能变化</t>
  </si>
  <si>
    <t xml:space="preserve">    浅蓝区域的单元格为来源于工作底稿的数据</t>
  </si>
  <si>
    <t xml:space="preserve">    玫瑰红区域的单元格为可通过外部文件粘贴得到数据</t>
  </si>
  <si>
    <t xml:space="preserve">    浅绿区域的单元格为表格固定格式，如表头，表体栏目名称等</t>
  </si>
  <si>
    <t>三、其他说明</t>
  </si>
  <si>
    <t xml:space="preserve">    1、填表顺序最好先从“基本情况”工作表填起，而后利润表、损益类底稿、凭证抽查、调整类底稿，各相关底稿填列后审核报告基本自动生成。</t>
  </si>
  <si>
    <t xml:space="preserve">    2、审核常用的工作底稿本报告都有，一些不常使用的会计报表项目本电子底稿未预先编制，请复制“通用审核表”适当修改后使用。资产负债表及利润表上没有超链接的即为不常用的电子底稿。</t>
  </si>
  <si>
    <t xml:space="preserve">    3、本表的工作表名称一般情况下不可改动，否则会造成链接失效。</t>
  </si>
  <si>
    <t xml:space="preserve">               资  产  负  债  表</t>
  </si>
  <si>
    <t>单位：元</t>
  </si>
  <si>
    <t>资      产</t>
  </si>
  <si>
    <t xml:space="preserve"> 行次</t>
  </si>
  <si>
    <t>期初数</t>
  </si>
  <si>
    <t>期末数</t>
  </si>
  <si>
    <t>流动资产：</t>
  </si>
  <si>
    <t>流动负债：</t>
  </si>
  <si>
    <t xml:space="preserve">  货币资金</t>
  </si>
  <si>
    <t xml:space="preserve">   短期借款</t>
  </si>
  <si>
    <t xml:space="preserve">  短期投资</t>
  </si>
  <si>
    <t>资产折旧纳税调整表</t>
  </si>
  <si>
    <t xml:space="preserve">  应收票据</t>
  </si>
  <si>
    <t xml:space="preserve">   应付帐款</t>
  </si>
  <si>
    <t xml:space="preserve">   预收帐款</t>
  </si>
  <si>
    <t xml:space="preserve">  应收帐款</t>
  </si>
  <si>
    <t xml:space="preserve">  预付账款</t>
  </si>
  <si>
    <t xml:space="preserve">  其他应收款</t>
  </si>
  <si>
    <t xml:space="preserve">   应付利润</t>
  </si>
  <si>
    <t xml:space="preserve">  存货</t>
  </si>
  <si>
    <t xml:space="preserve">  其他流动资产</t>
  </si>
  <si>
    <t xml:space="preserve"> 流动资产合计</t>
  </si>
  <si>
    <t xml:space="preserve">   其他流动负债</t>
  </si>
  <si>
    <t xml:space="preserve">  长期股权投资</t>
  </si>
  <si>
    <t>流动负债合计</t>
  </si>
  <si>
    <t xml:space="preserve">   长期借款</t>
  </si>
  <si>
    <t xml:space="preserve">  固定资产原价</t>
  </si>
  <si>
    <t xml:space="preserve">  减：累计折旧</t>
  </si>
  <si>
    <t xml:space="preserve">   资本公积</t>
  </si>
  <si>
    <t xml:space="preserve">   盈余公积</t>
  </si>
  <si>
    <t xml:space="preserve">  无形资产</t>
  </si>
  <si>
    <t xml:space="preserve">  长期待摊费用</t>
  </si>
  <si>
    <t>未分利润!C8</t>
  </si>
  <si>
    <t>勾稽关系检查</t>
  </si>
  <si>
    <t>利润及利润分配表</t>
  </si>
  <si>
    <t>单位：人民币元</t>
  </si>
  <si>
    <t xml:space="preserve">                 项             目</t>
  </si>
  <si>
    <t>行次</t>
  </si>
  <si>
    <t>项               目</t>
  </si>
  <si>
    <t>六、净利润</t>
  </si>
  <si>
    <t>申报主表</t>
  </si>
  <si>
    <t>加：年初未分配利润</t>
  </si>
  <si>
    <t>报告正文</t>
  </si>
  <si>
    <t>未分利润!C13</t>
  </si>
  <si>
    <t xml:space="preserve">        资产减值损失</t>
  </si>
  <si>
    <t>纳税申报数据</t>
  </si>
  <si>
    <t>一般纳税人增值税申报表信息</t>
  </si>
  <si>
    <t>小规模申报表信息</t>
  </si>
  <si>
    <t>企业所得税申报信息</t>
  </si>
  <si>
    <t>项     目</t>
  </si>
  <si>
    <t>增值税申报表栏次</t>
  </si>
  <si>
    <t>本期累计</t>
  </si>
  <si>
    <t>月份</t>
  </si>
  <si>
    <t>4%/2税率</t>
  </si>
  <si>
    <t>3%税率</t>
  </si>
  <si>
    <t>销售额</t>
  </si>
  <si>
    <t>应纳税额</t>
  </si>
  <si>
    <t>项目</t>
  </si>
  <si>
    <t>（一）按适用税率征税货物及劳务销售额</t>
  </si>
  <si>
    <t>1月</t>
  </si>
  <si>
    <t>8、实际已缴所得税额</t>
  </si>
  <si>
    <t>收入与申报核对表</t>
  </si>
  <si>
    <t>（二）按简易征收办法征税货物销售额</t>
  </si>
  <si>
    <t>2月</t>
  </si>
  <si>
    <t>9、应补（退）的所得税额</t>
  </si>
  <si>
    <t>主营税金审核表</t>
  </si>
  <si>
    <t>（三）免、抵、退办法出口货物销售额</t>
  </si>
  <si>
    <t>3月</t>
  </si>
  <si>
    <t>企业各税审核汇总表</t>
  </si>
  <si>
    <t>（四）免税货物及劳务销售额</t>
  </si>
  <si>
    <t>4月</t>
  </si>
  <si>
    <t>其他业务利润审核表</t>
  </si>
  <si>
    <t>收入合计</t>
  </si>
  <si>
    <t>5月</t>
  </si>
  <si>
    <t>本年合计</t>
  </si>
  <si>
    <t>税费</t>
  </si>
  <si>
    <t>税款计算</t>
  </si>
  <si>
    <t>6月</t>
  </si>
  <si>
    <t>简易征收办法计算的应纳税额</t>
  </si>
  <si>
    <t>7月</t>
  </si>
  <si>
    <t>本表为税费审核表中已交税费的数据来源，并最终生成各税审核汇总表。</t>
  </si>
  <si>
    <t>按简易征收办法计算的纳税检查应补缴税额</t>
  </si>
  <si>
    <t>8月</t>
  </si>
  <si>
    <t>如存在本年补缴以前年度税款，则应将各税费审核表中的应纳税额与已纳税额做相应的扣减。</t>
  </si>
  <si>
    <t>应纳税额减征额</t>
  </si>
  <si>
    <t>9月</t>
  </si>
  <si>
    <t>应纳税额合计</t>
  </si>
  <si>
    <t>10月</t>
  </si>
  <si>
    <t xml:space="preserve">   其中：销售材料应纳税额</t>
  </si>
  <si>
    <t>11月</t>
  </si>
  <si>
    <t>分
析</t>
  </si>
  <si>
    <t>增值税税负</t>
  </si>
  <si>
    <t>12月</t>
  </si>
  <si>
    <t>其中：各月材料销售</t>
  </si>
  <si>
    <t>合计</t>
  </si>
  <si>
    <r>
      <t>附件</t>
    </r>
    <r>
      <rPr>
        <b/>
        <sz val="10"/>
        <rFont val="Arial Narrow"/>
        <family val="2"/>
      </rPr>
      <t>4:</t>
    </r>
  </si>
  <si>
    <t>金额单位：元</t>
  </si>
  <si>
    <t>项      目</t>
  </si>
  <si>
    <t>行 次</t>
  </si>
  <si>
    <t>期初未交额</t>
  </si>
  <si>
    <t>已纳税额</t>
  </si>
  <si>
    <t>期末应补（退）税额</t>
  </si>
  <si>
    <t>城市维护建设税</t>
  </si>
  <si>
    <t>应补（退）税额</t>
  </si>
  <si>
    <t>税费缴纳测试审核表</t>
  </si>
  <si>
    <t>主营税金及附加审核表</t>
  </si>
  <si>
    <t>收费金额</t>
    <phoneticPr fontId="59" type="noConversion"/>
  </si>
  <si>
    <t>注册地址</t>
    <phoneticPr fontId="59" type="noConversion"/>
  </si>
  <si>
    <t>经营地址</t>
    <phoneticPr fontId="59" type="noConversion"/>
  </si>
  <si>
    <t>投资总额</t>
    <phoneticPr fontId="59" type="noConversion"/>
  </si>
  <si>
    <t>企业类型代码对照表</t>
  </si>
  <si>
    <t>行业类型代码表</t>
  </si>
  <si>
    <t>A</t>
  </si>
  <si>
    <t>D</t>
  </si>
  <si>
    <t>F</t>
  </si>
  <si>
    <t>H</t>
  </si>
  <si>
    <t>I</t>
  </si>
  <si>
    <t>J</t>
  </si>
  <si>
    <t>K</t>
  </si>
  <si>
    <t>L</t>
  </si>
  <si>
    <t>M</t>
  </si>
  <si>
    <t>N</t>
  </si>
  <si>
    <t>O</t>
  </si>
  <si>
    <t>P</t>
  </si>
  <si>
    <t>Q</t>
  </si>
  <si>
    <t>R</t>
  </si>
  <si>
    <t>100-内资企业</t>
  </si>
  <si>
    <t>110-国有企业</t>
  </si>
  <si>
    <t>120-集体企业</t>
  </si>
  <si>
    <t>130-股份合作企业</t>
  </si>
  <si>
    <t>140-联营企业</t>
  </si>
  <si>
    <t>141-国有联营企业</t>
  </si>
  <si>
    <t>142-集体联营企业</t>
  </si>
  <si>
    <t>143-国有与集体联营企业</t>
  </si>
  <si>
    <t>149-其他联营企业</t>
  </si>
  <si>
    <t>150-有限责任公司</t>
  </si>
  <si>
    <t>151-国有独资公司</t>
  </si>
  <si>
    <t>159-其他有限责任公司</t>
  </si>
  <si>
    <t>160-股份有限公司</t>
  </si>
  <si>
    <t>170-私营企业</t>
  </si>
  <si>
    <t>171-私营独资企业</t>
  </si>
  <si>
    <t>172-私营合伙企业</t>
  </si>
  <si>
    <t>173-私营有限责任公司</t>
  </si>
  <si>
    <t>174-私营股份有限公司</t>
  </si>
  <si>
    <t>175-个人独资及合伙企业</t>
  </si>
  <si>
    <t>190-其他内资企业</t>
  </si>
  <si>
    <t>200-港、澳、台商投资企业</t>
  </si>
  <si>
    <t>210-（港澳台商）合资经营企业</t>
  </si>
  <si>
    <t>220-（港澳台商）合作经营企业</t>
  </si>
  <si>
    <t>230-（港澳台商）独资经营公司</t>
  </si>
  <si>
    <t>240-（港澳台商）投资股份有限公司</t>
  </si>
  <si>
    <t>250-（港澳台商）企业</t>
  </si>
  <si>
    <t>251-（港澳台商）外企常驻代表机构</t>
  </si>
  <si>
    <t>252-（港澳台商）提供劳务承包工程作业企业</t>
  </si>
  <si>
    <t>253-（港澳台商）缴纳预提所得税的企业</t>
  </si>
  <si>
    <t>254-（港澳台商）国际运输企业</t>
  </si>
  <si>
    <t>259-其他港澳台商企业</t>
  </si>
  <si>
    <t>300-外商投资企业</t>
  </si>
  <si>
    <t>310-中外合资经营企业</t>
  </si>
  <si>
    <t>320-中外合作经营企业</t>
  </si>
  <si>
    <t>330-外商投资企业和外国企业</t>
  </si>
  <si>
    <t>340-外商投资股份有限公司</t>
  </si>
  <si>
    <t>350-外国企业</t>
  </si>
  <si>
    <t>351-外国企业常驻代表机构</t>
  </si>
  <si>
    <t>352-提供劳务、承包工程作业企业</t>
  </si>
  <si>
    <t>353-缴纳预提所得税的企业</t>
  </si>
  <si>
    <t>354-国际运输企业</t>
  </si>
  <si>
    <t>359-其他外国企业</t>
  </si>
  <si>
    <t>400-个体经营</t>
  </si>
  <si>
    <t>410-个体工商户</t>
  </si>
  <si>
    <t>411-内资个体</t>
  </si>
  <si>
    <t>412-港澳台个体</t>
  </si>
  <si>
    <t>413-外资个体</t>
  </si>
  <si>
    <t>420-个人合伙</t>
  </si>
  <si>
    <t>421-内资合伙</t>
  </si>
  <si>
    <t>422-港澳台合伙</t>
  </si>
  <si>
    <t>423-外资合伙</t>
  </si>
  <si>
    <t>430-个人</t>
  </si>
  <si>
    <t>431-内资个人</t>
  </si>
  <si>
    <t>432-港澳台个人</t>
  </si>
  <si>
    <t>433-外资个人</t>
  </si>
  <si>
    <t>500-非企业单位</t>
  </si>
  <si>
    <t>510-事业单位</t>
  </si>
  <si>
    <t>520-民办非企业单位</t>
  </si>
  <si>
    <t>521-民办非企业单位（法人）</t>
  </si>
  <si>
    <t>522-民办非企业单位（合伙）</t>
  </si>
  <si>
    <t>523-民办非企业单位（个人）</t>
  </si>
  <si>
    <t>530-国家机关</t>
  </si>
  <si>
    <t>540-政党机关</t>
  </si>
  <si>
    <t>550-社会团体</t>
  </si>
  <si>
    <t>560-基层群众自治组织</t>
  </si>
  <si>
    <t>A-农、林、牧、渔业</t>
  </si>
  <si>
    <t>B-采矿业</t>
  </si>
  <si>
    <t>C-制造业</t>
  </si>
  <si>
    <t>D-电力、热力、燃气及水生产和供应业</t>
  </si>
  <si>
    <t>E-建筑业</t>
  </si>
  <si>
    <t>F-批发和零售业</t>
  </si>
  <si>
    <t>G-交通运输、仓储和邮政业</t>
  </si>
  <si>
    <t>H-住宿和餐饮业</t>
  </si>
  <si>
    <t>I-信息传输、软件和信息技术服务业</t>
  </si>
  <si>
    <t>J-金融业</t>
  </si>
  <si>
    <t>K-房地产业</t>
  </si>
  <si>
    <t>L-租赁和商务服务业</t>
  </si>
  <si>
    <t>M-科学研究和技术服务业</t>
  </si>
  <si>
    <t>N-水利、环境和公共设施管理业</t>
  </si>
  <si>
    <t>O-居民服务、修理和其他服务业</t>
  </si>
  <si>
    <t>P-教育</t>
  </si>
  <si>
    <t>Q-卫生和社会工作</t>
  </si>
  <si>
    <t>R-文化、体育和娱乐业</t>
  </si>
  <si>
    <t>S-公共管理、社会保障和社会组织</t>
  </si>
  <si>
    <t>T-国际组织</t>
  </si>
  <si>
    <t>是否享受及享受税收优惠类型</t>
  </si>
  <si>
    <t>对享受税收优惠情况进行简要描述并填报减免企业应纳税所得额。</t>
  </si>
  <si>
    <t>是否发生日常经营业务以外的法律结构或经济结构重大改变的交易，如债务重组、股权收购等</t>
  </si>
  <si>
    <t>对债务重组、股权收购等事项进行简要描述并填报相应事项的损益金额。</t>
  </si>
  <si>
    <t>是否发生资产损失</t>
  </si>
  <si>
    <t>对资产损失情况进行简要描述并填报资产损失金额。</t>
  </si>
  <si>
    <t>是否取得不征税收入</t>
  </si>
  <si>
    <t>对取得不征税收入情况进行简要描述并填报不征税收入金额。</t>
  </si>
  <si>
    <t>对需要披露的其他事项进行简要描述并填报相应金额。</t>
  </si>
  <si>
    <t xml:space="preserve">项目   </t>
  </si>
  <si>
    <t>是/否</t>
  </si>
  <si>
    <t>简要描述</t>
  </si>
  <si>
    <t>金额（单位：元）</t>
  </si>
  <si>
    <t xml:space="preserve">备注     </t>
  </si>
  <si>
    <t xml:space="preserve">一、数据来源：预提费用、待摊费用科目的明细账或科目余额表                                                                                                           二、对待摊费用本年贷方发生额，应审阅明细账，弄清摊销的规律，如发现异常的应在“审核说明栏”说明异常的原因，以及是否存在调整事项。对待摊费用本年借方发生额，审核原始凭证时应关注是否取得相关发票？                                                                                                                            三、填列预提费用本年贷方发生额时，审核原始凭证时应关注是否取得相关发票？                                                                    </t>
  </si>
  <si>
    <t>备注：
1、一般情况下，借款利息、水费、电费、租金、物业费、特许权使用费可以按照当期实际发生数税前扣除，但以后年度实际支付金额与玉体金额存在差异时，必须进行纳税调整。
2、煤炭企业计提的安全生产费和育林基金均不允许在税前扣除，以前年度的余额比照福利费、职工教育经费、坏账准备的余额处理。
3、国税函[2003]804号规定，大修理预提费用不能扣除。</t>
  </si>
  <si>
    <t>本期发生数</t>
  </si>
  <si>
    <t>本期转出数</t>
  </si>
  <si>
    <t>期末未审数</t>
  </si>
  <si>
    <t>固定资产与折旧</t>
  </si>
  <si>
    <t>重分类金额</t>
  </si>
  <si>
    <t xml:space="preserve">审核提示：                                                                                                                                   1、获取应付账款明细表并与明细账、总账相核对。
2、审查明细账内容，选择金额较大、长期挂账、异常的明细账户余额，抽查其原始凭证，必要时进行函证，以确认其合理性和准确性。
3、对大额应付款项抽查合同、订货单、验收单、购货发票、客户对账单等有关附件及凭证，核对应付金额是否正确。
4、对于长期挂账的应付款项，审核是否产生呆账收益，对3年以上无法付出的应付帐款是否已按税法规定调增应纳税所得额。
5、审核对应账户，确认是否存在以货物或劳务等方式抵债，而未计收入的问题。                                              
6、对于长期未转销的预收货款，应特别关注其是否存在不作或未及时作收入处理的情况。
</t>
  </si>
  <si>
    <t>审核提示：                                                                                                                  
1、获取预收账款明细表并与明细账、总账相核对。
2、审查明细账内容，选择金额较大、长期挂账、异常的明细账户余额，抽查其原始凭证，必要时进行函证，以确认其合理性和准确性。
3、对大额预收款项抽查合同、订货单、验收单、购货发票、客户对账单等有关附件及凭证，核对预收金额是否正确。
4、对于长期挂账的预收款项，审核是否产生呆账收益，对3年以上无法付出的预收帐款是否已按税法规定调增应纳税所得额。
5、审核对应账户，确认是否存在以货物或劳务等方式抵债，而未计收入的问题。</t>
  </si>
  <si>
    <t xml:space="preserve">调整数 </t>
  </si>
  <si>
    <t>资本公积</t>
  </si>
  <si>
    <t>资本溢价（股本溢价）</t>
  </si>
  <si>
    <t>审核提示：                                                                                                                                       1、获取合同、章程、协议、董事会决议、验资报告等文件，检查实收资本真实性、正确性；
2、结合利息的审计，审查注册资本是否及时足额投入、若未按规定投入或中途抽资，则注册资本未投足的部分的贷款利息不得列支。如发生应注明，并在“利息支出审核表”进行纳税调整。
3、审查实收资本是否足额申报印花税。                                                                                                                            4、对本期增加的资本公积金应审查其形成来源、内容，确认各项目涉税事项是否符合税法的有关规定，并相应做出税务处理。</t>
  </si>
  <si>
    <t>其他资本公积</t>
  </si>
  <si>
    <t>境外应纳税所得额</t>
  </si>
  <si>
    <t>境外所得应纳税额</t>
  </si>
  <si>
    <t>境外所得可抵免税额</t>
  </si>
  <si>
    <t>审核提示：                                                                                                                                                                                                       1、要注意该审核表与各项成本费用的折旧明细的勾稽核对。
2、审核企业固定资产的折旧方法、折旧年限是否符合税法的规定。
3、对具有房产及车辆的企业应关注审核房产使用税和车船使用税应税项目是否申报。
4、对符合税法规定条件可以采取加速折旧的固定资产，如果在会计记账时未按加速折旧处理，则仍按直线法计算折旧，不予调减。
5、资产评估增值的纳税调整，如果采用据实逐年调整的方法可通过附表九调整；如果采用综合调整的方法可在附表三第40行调整。</t>
  </si>
  <si>
    <t>备注：本表数字取自“折旧测算”工作表。</t>
  </si>
  <si>
    <t xml:space="preserve"> 三、本期计提折旧对应成本费用科目</t>
  </si>
  <si>
    <t>对应科目</t>
  </si>
  <si>
    <t>成本类科目</t>
  </si>
  <si>
    <t>营业费用</t>
  </si>
  <si>
    <t>其他科目</t>
  </si>
  <si>
    <t>∧、＜、B、T、G、S、D3、D9</t>
  </si>
  <si>
    <t>资产折旧验算表（直线法）</t>
  </si>
  <si>
    <t>年折旧率</t>
  </si>
  <si>
    <t>资产原值</t>
  </si>
  <si>
    <t>固定资产期末余额</t>
  </si>
  <si>
    <t>税收折旧计算基数</t>
  </si>
  <si>
    <t>本期会计已提折旧额</t>
  </si>
  <si>
    <t xml:space="preserve">税法规定允许扣除的折旧额 </t>
  </si>
  <si>
    <t>纳税调整数</t>
  </si>
  <si>
    <t>购置日期</t>
  </si>
  <si>
    <t>本期平均数</t>
  </si>
  <si>
    <t>减少日期</t>
  </si>
  <si>
    <t>本期减少的平均数</t>
  </si>
  <si>
    <t>甲</t>
  </si>
  <si>
    <t>丙</t>
  </si>
  <si>
    <t>n</t>
  </si>
  <si>
    <t>3=2*(12-n)/12</t>
  </si>
  <si>
    <t>m</t>
  </si>
  <si>
    <t>5=4*(12-m)/12</t>
  </si>
  <si>
    <t>6=1+2-4</t>
  </si>
  <si>
    <t>7=1+3-5</t>
  </si>
  <si>
    <t>10=8-9</t>
  </si>
  <si>
    <t>固定资产及折旧审核表</t>
  </si>
  <si>
    <t>提示：本表用于验算采用直线法计提折旧的客户。采用其他折旧方法的应另附验算记录。</t>
  </si>
  <si>
    <t>审核时应关注企业折旧率是否结算准确。</t>
  </si>
  <si>
    <t>日　期</t>
  </si>
  <si>
    <t>资产原始成本</t>
  </si>
  <si>
    <t xml:space="preserve">资产账面
期初余额 </t>
  </si>
  <si>
    <t>本期账面增加</t>
  </si>
  <si>
    <t>会计摊销期限</t>
  </si>
  <si>
    <t>本期账面减少</t>
  </si>
  <si>
    <t xml:space="preserve">资产账面
期末余额 </t>
  </si>
  <si>
    <t>税法规定</t>
  </si>
  <si>
    <t>纳税调增额</t>
  </si>
  <si>
    <t>起摊日期</t>
  </si>
  <si>
    <t>账面原值</t>
  </si>
  <si>
    <t>调整额</t>
  </si>
  <si>
    <t>本期摊销</t>
  </si>
  <si>
    <t>本期转出</t>
  </si>
  <si>
    <t>摊销期限</t>
  </si>
  <si>
    <t>摊销额</t>
  </si>
  <si>
    <t>一、长期待摊费用</t>
  </si>
  <si>
    <t>注：同类资产购置日期不同的需另起一行分别填列</t>
  </si>
  <si>
    <t>审核提示：                                                                                                                                                                                                                                                1、审核各项资产的摊销年限是否符合合同、协议和税法有关规定的年限，复核摊销金额计算是否正确，是否与上年一致。
2、涉及到无形资产的转让时要审查转让所有权还是使用权，对于转让了所有权的无形资产，不应当再计摊销；
3、审核无形资产是否存在因有效期、受益期提前结束而需转销的情况。
4、企业自行研制开发无形资产，凡在发生时已作为研究开发费直接扣除的，该项无形资产使用时，不得再分期摊销。
5、企业取得的土地使用权，在购建固定资产前，应作为无形资产管理，并在不短于合同规定的使用期间内平均摊销。
6、企业购买计算机硬件所附带的软件，未单独计价的，应并入计算机硬件作为固定资产管理；单独计价的软件，应作为无形资产管理。 
7、外购商誉的摊销费用不得税前扣除。</t>
  </si>
  <si>
    <t>二、无形资产</t>
  </si>
  <si>
    <t>8、企业确定的无形资产摊销的范围不同于税法规定，形成无形资产摊销的纳税调整：
（1）新会计准则规定，使用寿命不确定的无形资产不应摊销。
（2）税法规定，除商誉外，企业按照规定计算的无形资产摊销费用，准予扣除。与生产经营无关的无形资产除外。</t>
  </si>
  <si>
    <t>9、企业自开始生产经营的年度，为开始计算企业损益的年度。企业从事生产经营之前进行筹办活动期间发生筹办费用支出，不得计算为当期的亏损。
10、税法规定，无形资产只能按照直线法计算的摊销，准予扣除。
11、新企业所得税法中开（筹）办费未明确列作长期待摊费用，企业可以在开始经营之日的当年一次性扣除，也可以按照新企业所得税法有关长期待摊费用的处理（次月起，不低</t>
  </si>
  <si>
    <t>审核提示：                                                                                                                                        1、获取或编制其他业务收支明细表：
1.1 复核加计正确，并与报表数、总账数和明细账合计数核对相符；
1.2 注意其他业务收入是否有相应的业务支出数；
1.3 检查是否存在技术转让等免税收益，必要时调减应纳税所得额。
2、与上期其他业务利润比较，如有重大波动，了解波动原因，分析其合理性。
3、检查其他业务收入内容是否真实、合法，收入实现原则及会计处理是否符合制度规定，择要抽查原始凭证。
4、检查其他业务支出，包括相关的成本、税金、费用，检查内容是否真实，计算是否正确，配比是否恰当，择要抽查原始凭证。
5、对异常的其他业务收支项目，应追查入账依据及有关法律性文件是否充分。
6、抽查资产负债表日前后（    ）天的（    ）张记账凭证，实施截止测试，追踪到发票、收据，确定其截止期划分是否恰当，对于重大跨期项目作必要的调整。</t>
  </si>
  <si>
    <t>其他业务利润</t>
  </si>
  <si>
    <t>调整或重新分类数</t>
  </si>
  <si>
    <t>工资薪金支出</t>
  </si>
  <si>
    <t>职工福利费支出</t>
  </si>
  <si>
    <t>职工教育经费支出</t>
  </si>
  <si>
    <t>工会经费支出</t>
  </si>
  <si>
    <t>业务招待费支出</t>
  </si>
  <si>
    <t>广告费和业务宣传费支出</t>
  </si>
  <si>
    <t>捐赠支出</t>
  </si>
  <si>
    <t>罚金、罚款和被没收财物的损失</t>
  </si>
  <si>
    <t>社保公积审核表</t>
  </si>
  <si>
    <t>招待费审核表</t>
  </si>
  <si>
    <t>赞助支出</t>
  </si>
  <si>
    <t>捐赠支出审核表</t>
  </si>
  <si>
    <t>各类基本社会保障性缴款</t>
  </si>
  <si>
    <t>补充养老险、补充医疗保险</t>
  </si>
  <si>
    <t>纳税调整项目明细表</t>
  </si>
  <si>
    <t>借款单位</t>
  </si>
  <si>
    <t>借款金额</t>
  </si>
  <si>
    <t>借款                       期限</t>
  </si>
  <si>
    <t>利率</t>
  </si>
  <si>
    <t>银行同期利率</t>
  </si>
  <si>
    <t>实际列支                        利息金额</t>
  </si>
  <si>
    <t>允许扣                           除金额</t>
  </si>
  <si>
    <t>超标准列                 支金额</t>
  </si>
  <si>
    <t>纳税调整明细表!C34</t>
  </si>
  <si>
    <t>实收公积审核表</t>
  </si>
  <si>
    <t>金额单位:元(列至角分)</t>
  </si>
  <si>
    <t>准备金类别</t>
  </si>
  <si>
    <t>本期转回额</t>
  </si>
  <si>
    <t>本期计提额</t>
  </si>
  <si>
    <t>坏（呆）账准备</t>
  </si>
  <si>
    <t>*其中：消耗性生物资产减值准备</t>
  </si>
  <si>
    <t>*持有至到期投资减值准备</t>
  </si>
  <si>
    <t>*可供出售金融资产减值</t>
  </si>
  <si>
    <t>其他事项!B17</t>
  </si>
  <si>
    <t>#短期投资跌价准备</t>
  </si>
  <si>
    <t>长期股权投资减值准备</t>
  </si>
  <si>
    <t>纳税调整明细表!G56</t>
  </si>
  <si>
    <t>*投资性房地产减值准备</t>
  </si>
  <si>
    <t>固定资产减值准备</t>
  </si>
  <si>
    <t>1、已确认并转销的应收款项以后又收回的，相关金额以负数表示，填入第2列（本期转回额）</t>
  </si>
  <si>
    <t>在建工程（工程物资）减值准备</t>
  </si>
  <si>
    <t>*生产性生物资产减值准备</t>
  </si>
  <si>
    <t>无形资产减值准备</t>
  </si>
  <si>
    <t>商誉减值准备</t>
  </si>
  <si>
    <t>贷款损失准备</t>
  </si>
  <si>
    <t>矿区权益减值</t>
  </si>
  <si>
    <t>被投资企业</t>
  </si>
  <si>
    <t>投资成本</t>
  </si>
  <si>
    <t>主
营
业
务
收
入</t>
  </si>
  <si>
    <t>成本费用明细表!A1</t>
  </si>
  <si>
    <t>鉴证报告意见</t>
    <phoneticPr fontId="59" type="noConversion"/>
  </si>
  <si>
    <t xml:space="preserve">    自填，必录。</t>
  </si>
  <si>
    <t xml:space="preserve">    填写对应代码：</t>
  </si>
  <si>
    <t xml:space="preserve">    1-保留意见</t>
  </si>
  <si>
    <t xml:space="preserve">    2-否定意见</t>
  </si>
  <si>
    <t xml:space="preserve">    3-无保留意见</t>
  </si>
  <si>
    <t xml:space="preserve">    4-无法表明意见</t>
  </si>
  <si>
    <t>审核提示：                                                                                                                                          1、审核付息之债务项目的真实性，对本年内增加的借款，应检查借款合同、协议；确认利息项目是否可以税前扣除，应特别关注列支利息的债务是否与本企业正常的经营活动有关，通过查阅借款合同协议，确认是否属于股东个人借款。
2、对重大的利息支出项目，抽查会计凭证，检查利息计算表，确认利息支出的真实性、准确性。
3、将企业计算利息支出的利率与一般商业贷款利率进行比较分析，确认利息支出是否可税前扣除，应特别关注关联公司之间融资利率、 非金融机构贷款利率；
4、检查利息的税务处理是否正确：如属于筹建期间利息支出是否计入开办费、属于固定资产借款，其利息支出是否进行必要的资本化；
5、房地产开发业务的企业为开发房地产而借入资金，在完工之前发生的利息，应计入有关房地产的开发成本。
6、审查注册资本是否及时足额投入、若未按规定投入或中途抽资，则相当于注册资本未投足的部分的贷款利息不得列支。
7、企业从其关联方接受的债权性投资与权益性投资的比例超过规定标准而发生的利息支出，不得在计算应纳税所得额时扣除，接受关联方债权性投资与其权益性投资的比例，金融企业为5∶1，其他企业为2∶1。</t>
  </si>
  <si>
    <t>本期合计</t>
  </si>
  <si>
    <t xml:space="preserve"> 三、本年利息支出对应成本费用科目</t>
  </si>
  <si>
    <t>财务费用</t>
  </si>
  <si>
    <t>8、本表填列资本化及费用化的各项利息支出。费用化利息支出的调整事项在附表三第29行调整，资本化的利息支出在附表三第42-50行调整。
9、借款合同印花税仅限于非金融机构向金融机构借款时征收，其余企业间借款合同无需缴纳印花税。</t>
  </si>
  <si>
    <t>编制说明：                                                                                                                                  1、本表“实际列支利息金额”栏次的合计数应与财务费用审核表中的利息支出数相一致。                                                                            2、本表“超标准列支金额”栏次的合计数与企业所得税纳税申报审核表中纳税调整明细表第34行“中介机构审核数”相一致。</t>
  </si>
  <si>
    <t>办公场所</t>
  </si>
  <si>
    <t>以经营租赁             方式取得的               固定资产</t>
  </si>
  <si>
    <t>本期租金实际支出数</t>
  </si>
  <si>
    <t>纳税调整明细表!G45</t>
  </si>
  <si>
    <t>鉴证金额</t>
  </si>
  <si>
    <t>受益期限</t>
  </si>
  <si>
    <t>本期账面已列支金额</t>
  </si>
  <si>
    <t>审核提示：                                                                                                一、收入                                                                                                                  1、将各类收入的账载金额与申报表进行核对，检查是否有漏记、漏申报行为；
2、审核验证是否准确划分不同税目之间收入金额，是否准确划分应税收入、不征税收入、减免税收入；
3、根据税法和会计制度在确认收益时间的差异，审查收入确认的时间是否正确；
4、 审查视同销售货物行为是否按销售进行处理；
5、审查企业从购货方取得的价外费用是否按规定入账；
6、审查销售退回、销售折扣与折让业务是否合理，相关手续是否符合规定，确认销售退回、销售折扣与折让的计算和税务处理是否正确；执行新会计准则的企业在日后期间的退货是否同税法规定一致，冲减退货年度收入；
7、通过截止性测试检查是否存在将当年收入转入下年入账的情况；
8、结合成本费用、存货、往来等账户的审核，审查是否存在将收入，计入往来、存货、资本公积、盈余公积账户的现象；                                                                                  9、以前年度应计未计收入不作为有关费用的审核基数；逾期未返还买方的包装物押金应按规定确认收入。</t>
  </si>
  <si>
    <r>
      <t>10</t>
    </r>
    <r>
      <rPr>
        <sz val="10"/>
        <rFont val="宋体"/>
        <family val="3"/>
        <charset val="134"/>
      </rPr>
      <t>月</t>
    </r>
  </si>
  <si>
    <r>
      <t>11</t>
    </r>
    <r>
      <rPr>
        <sz val="10"/>
        <rFont val="宋体"/>
        <family val="3"/>
        <charset val="134"/>
      </rPr>
      <t>月</t>
    </r>
  </si>
  <si>
    <r>
      <t>12</t>
    </r>
    <r>
      <rPr>
        <sz val="10"/>
        <rFont val="宋体"/>
        <family val="3"/>
        <charset val="134"/>
      </rPr>
      <t>月</t>
    </r>
  </si>
  <si>
    <t>未审核</t>
  </si>
  <si>
    <t>调整数</t>
  </si>
  <si>
    <t>主
营
业
务
成
本</t>
  </si>
  <si>
    <r>
      <t>1</t>
    </r>
    <r>
      <rPr>
        <sz val="10"/>
        <rFont val="宋体"/>
        <family val="3"/>
        <charset val="134"/>
      </rPr>
      <t>月</t>
    </r>
  </si>
  <si>
    <r>
      <t>2</t>
    </r>
    <r>
      <rPr>
        <sz val="10"/>
        <rFont val="宋体"/>
        <family val="3"/>
        <charset val="134"/>
      </rPr>
      <t>月</t>
    </r>
  </si>
  <si>
    <r>
      <t>3</t>
    </r>
    <r>
      <rPr>
        <sz val="10"/>
        <rFont val="宋体"/>
        <family val="3"/>
        <charset val="134"/>
      </rPr>
      <t>月</t>
    </r>
  </si>
  <si>
    <r>
      <t>4</t>
    </r>
    <r>
      <rPr>
        <sz val="10"/>
        <rFont val="宋体"/>
        <family val="3"/>
        <charset val="134"/>
      </rPr>
      <t>月</t>
    </r>
  </si>
  <si>
    <r>
      <t>5</t>
    </r>
    <r>
      <rPr>
        <sz val="10"/>
        <rFont val="宋体"/>
        <family val="3"/>
        <charset val="134"/>
      </rPr>
      <t>月</t>
    </r>
  </si>
  <si>
    <t>审核提示：                                                                1、获取预付明细表与总账及明细账核对一致。
2、审查明细账内容，选择金额较大、长期挂账、异常的明细账户余额，抽查其原始凭证，必要时进行函证或实质性测试，以确认其合理性和准确性。
3、抽查对应账户，确认账务处理是否正确，若存在非同一客户往来科目的对冲或对应存货类、费用类科目，应进一步与相关账户核对，并核查有关的资料凭证，分析相关项目的合理性和准确性。</t>
  </si>
  <si>
    <t>一、空白处数据来源于预付账款科目余额表，如企业会计报表所列项目已进行过重分类的，则本表数据来源于预付账款和应付账款所有明细科目余额为借方的项目</t>
  </si>
  <si>
    <t>一、空白处数据来源于其他应收款科目余额表，如企业会计报表所列项目已进行过重分类的，则本表数据来源于其他应收款和其他应付款所有明细科目余额为借方的项目</t>
  </si>
  <si>
    <t>二、审核应重点关注以下事项</t>
  </si>
  <si>
    <t>1、是否存在因债权人原因确实无法支付的应付款项</t>
  </si>
  <si>
    <t>2、是否存在接受捐赠暂挂在本科目</t>
  </si>
  <si>
    <t>3、是否存在收到的保险赔款挂在本科目</t>
  </si>
  <si>
    <t>4、是否存在收到的政府补贴收入挂在本科目的现象</t>
  </si>
  <si>
    <t>5、是否存在收到的其他款项应确认为收入但挂在本科目的现象</t>
  </si>
  <si>
    <t>库存商品</t>
  </si>
  <si>
    <t>低值易耗品</t>
  </si>
  <si>
    <t>数据来源：存货类别科目的明细账或科目余额表</t>
  </si>
  <si>
    <t>商品进销差价</t>
  </si>
  <si>
    <t>存货跌价准备</t>
  </si>
  <si>
    <t>项目内容</t>
  </si>
  <si>
    <t>原始金额</t>
  </si>
  <si>
    <t>年初余额</t>
  </si>
  <si>
    <t>本年借方</t>
  </si>
  <si>
    <t>本年贷方</t>
  </si>
  <si>
    <t>年末余额</t>
  </si>
  <si>
    <t>待摊费用</t>
  </si>
  <si>
    <t>(7)=(1)+(2)-(3)-(4)</t>
    <phoneticPr fontId="59" type="noConversion"/>
  </si>
  <si>
    <t>(12)=(7)+(8)+(9)</t>
    <phoneticPr fontId="59" type="noConversion"/>
  </si>
  <si>
    <t>(18)=(12)+(13)-(14)-(15)</t>
    <phoneticPr fontId="59" type="noConversion"/>
  </si>
  <si>
    <t>(33)=(18)+(19)+(20)-(21)-(22)+(25)+(29)</t>
    <phoneticPr fontId="59" type="noConversion"/>
  </si>
  <si>
    <t>合并分立企业转入可弥补亏损额</t>
    <phoneticPr fontId="59" type="noConversion"/>
  </si>
  <si>
    <r>
      <t xml:space="preserve">    乙方： 1、严格依据有关法律、法规和行业规定执行业务；2、应于</t>
    </r>
    <r>
      <rPr>
        <u/>
        <sz val="10.5"/>
        <rFont val="宋体"/>
        <family val="3"/>
        <charset val="134"/>
      </rPr>
      <t>　　　　　　　　　</t>
    </r>
    <r>
      <rPr>
        <sz val="10.5"/>
        <rFont val="宋体"/>
        <family val="3"/>
        <charset val="134"/>
      </rPr>
      <t>前完成委托业务并出具报告；3、对在业务执行过程中获悉的商业秘密保密。</t>
    </r>
  </si>
  <si>
    <t xml:space="preserve">    第三条、业务收费</t>
  </si>
  <si>
    <r>
      <t xml:space="preserve">    2、经协商，双方确定本项目的业务费用及付款时间为：本约定书成立时，委托方先付</t>
    </r>
    <r>
      <rPr>
        <u/>
        <sz val="10.5"/>
        <rFont val="宋体"/>
        <family val="3"/>
        <charset val="134"/>
      </rPr>
      <t>　  　</t>
    </r>
    <r>
      <rPr>
        <sz val="10.5"/>
        <rFont val="宋体"/>
        <family val="3"/>
        <charset val="134"/>
      </rPr>
      <t>%的费用，其余</t>
    </r>
    <r>
      <rPr>
        <u/>
        <sz val="10.5"/>
        <rFont val="宋体"/>
        <family val="3"/>
        <charset val="134"/>
      </rPr>
      <t>　　　　%</t>
    </r>
    <r>
      <rPr>
        <sz val="10.5"/>
        <rFont val="宋体"/>
        <family val="3"/>
        <charset val="134"/>
      </rPr>
      <t>在业务完成后一次付清。</t>
    </r>
  </si>
  <si>
    <t xml:space="preserve">    3、因业务需要的差旅费等费用，由甲方另行全额支付，不计入上述费用。</t>
  </si>
  <si>
    <t xml:space="preserve">    第四条、违约责任</t>
  </si>
  <si>
    <t xml:space="preserve">    1、由于双方变更计划，或甲方未及时提供所需全部资料（或工作条件）而造成乙方返工、窝工或修改报告，乙方可合理延期或拒绝完成委托业务，甲方应根据乙方实际消耗的工作量另行支付相应费用；</t>
  </si>
  <si>
    <r>
      <t xml:space="preserve">    2、如因甲方原因导致本项目中途停止，已支付的</t>
    </r>
    <r>
      <rPr>
        <u/>
        <sz val="10.5"/>
        <rFont val="宋体"/>
        <family val="3"/>
        <charset val="134"/>
      </rPr>
      <t xml:space="preserve">       </t>
    </r>
    <r>
      <rPr>
        <sz val="10.5"/>
        <rFont val="宋体"/>
        <family val="3"/>
        <charset val="134"/>
      </rPr>
      <t>％业务费用不予退还，并按已完成的工作量补收，同时加收按原定收费额的10％违约补偿金。</t>
    </r>
  </si>
  <si>
    <t xml:space="preserve">    3、除因甲方原因以外，乙方未在合同规定期限内完成委托业务，甲方可以拒绝支付服务费；</t>
  </si>
  <si>
    <t xml:space="preserve">    4、任何一方违反上述条款，应负责赔偿由此而给对方造成的合理损失。</t>
  </si>
  <si>
    <t xml:space="preserve">    第五条、争议的解决方式</t>
  </si>
  <si>
    <t xml:space="preserve">    本合同执行过程中如发生争议，双方应及时友好协商解决。经协商不能达成一致时，合同任何一方可向仲裁机构申请仲裁，或直接向人民法院提诉讼。</t>
  </si>
  <si>
    <t xml:space="preserve">    第六条、本合同自双方法人代表或其授权代表签字盖章之日起生效，一式两份，双方各执一份，具有同等法律效力。</t>
  </si>
  <si>
    <r>
      <t xml:space="preserve">    第七条、特别事项说明：</t>
    </r>
    <r>
      <rPr>
        <u/>
        <sz val="10.5"/>
        <rFont val="宋体"/>
        <family val="3"/>
        <charset val="134"/>
      </rPr>
      <t xml:space="preserve">                                                      </t>
    </r>
  </si>
  <si>
    <t xml:space="preserve">    甲方（签章）：                         乙方（签章）：厦门百邦税务师事务所有限公司 </t>
  </si>
  <si>
    <t xml:space="preserve"> </t>
  </si>
  <si>
    <t xml:space="preserve">    甲方代表：                             乙方代表：</t>
  </si>
  <si>
    <t xml:space="preserve">                                  </t>
  </si>
  <si>
    <t xml:space="preserve"> 索引号:</t>
  </si>
  <si>
    <t>厦门百邦税务师事务所有限公司：</t>
  </si>
  <si>
    <t xml:space="preserve">    本公</t>
  </si>
  <si>
    <t>司委托贵所对</t>
  </si>
  <si>
    <t>为了明确责任和对贵所工作的支持和充分合作,我们特此声明如下：</t>
  </si>
  <si>
    <t xml:space="preserve">    1、本公司依照《企业会计准则》和有关财务会计制度的规定进行会计核算和编制会</t>
  </si>
  <si>
    <t>计报表，公允地反映本公司的财务状况和经营成果。本公司对会计报表、会计记录和所</t>
  </si>
  <si>
    <t>提供的有关资料的真实性、合法性和完整性承担责任。</t>
  </si>
  <si>
    <t xml:space="preserve">    2、本公司已向贵所提供所有的财务及会计记录、股东会及董事会会议记录、重大交</t>
  </si>
  <si>
    <t>易合同、关联交易清单以及其他有关的资料。本公司所有交易事项皆已入账，所有交易</t>
  </si>
  <si>
    <t>事项的相关资料均已在账簿中充分反映，不存在会计报表与账簿及有关凭证间的差错。</t>
  </si>
  <si>
    <t xml:space="preserve">    3、本公司确信：（1）没有任何未在账上体现的资产和收益及未披露的或有收益；</t>
  </si>
  <si>
    <t>（2）报表和账簿中反映的所有负债完全属实，没有无需支付的债务；（3）没有任何重大</t>
  </si>
  <si>
    <t>未预计或未披露的可能诉讼、背书、承兑、保证等或有损失；（4）没有任何违反国家法律、</t>
  </si>
  <si>
    <t>法规或合同的规定而需要调整或披露的事项；（5）没有发现管理人员或其他员工舞弊的</t>
  </si>
  <si>
    <t>事情；</t>
  </si>
  <si>
    <t>（6）没有接到主管机关、税务部门等要求调整或改进会计报表的通知。</t>
  </si>
  <si>
    <t xml:space="preserve">    4、贵所仅受托对本公司已提供给贵所注册税务师审核的会计资料的应税事项进行审</t>
  </si>
  <si>
    <r>
      <t>核，但不包含个人所得税、</t>
    </r>
    <r>
      <rPr>
        <u/>
        <sz val="12"/>
        <rFont val="宋体"/>
        <family val="3"/>
        <charset val="134"/>
      </rPr>
      <t xml:space="preserve">                                          </t>
    </r>
    <r>
      <rPr>
        <sz val="12"/>
        <rFont val="宋体"/>
        <family val="3"/>
        <charset val="134"/>
      </rPr>
      <t>等。本公司</t>
    </r>
  </si>
  <si>
    <t>本次所提供会计资料以外的所有应税事项由本公司负责。本公司对注册税务师在审核过</t>
  </si>
  <si>
    <t>程中提出的所有调整事项均予确认。</t>
  </si>
  <si>
    <t xml:space="preserve">    5、本公司同意将本声明书作为本公司与贵所签定的《业务约定书》的组成部分。</t>
  </si>
  <si>
    <t xml:space="preserve">委托单位负责人(签章)：  </t>
  </si>
  <si>
    <t xml:space="preserve">声明单位(公章)：   </t>
  </si>
  <si>
    <t>财务部门负责人(签章)：</t>
  </si>
  <si>
    <t>索引号:</t>
  </si>
  <si>
    <t>日  期</t>
  </si>
  <si>
    <t>一、审核项目</t>
  </si>
  <si>
    <t>二、审核目标</t>
  </si>
  <si>
    <t>三、计划审核日期</t>
  </si>
  <si>
    <t>约定工作日开始日</t>
  </si>
  <si>
    <t>外勤工作日自</t>
  </si>
  <si>
    <t>至</t>
  </si>
  <si>
    <t>共计</t>
  </si>
  <si>
    <t>日</t>
  </si>
  <si>
    <t>人次</t>
  </si>
  <si>
    <t>编写报告自</t>
  </si>
  <si>
    <t>审核截止日期</t>
  </si>
  <si>
    <t>四、审核小组组成及人员分工：</t>
  </si>
  <si>
    <t>姓名</t>
  </si>
  <si>
    <t>职务或资格</t>
  </si>
  <si>
    <t>分工</t>
  </si>
  <si>
    <t xml:space="preserve">备注 </t>
  </si>
  <si>
    <t>项目经理</t>
  </si>
  <si>
    <t>底稿审核人</t>
  </si>
  <si>
    <t>审核助理</t>
  </si>
  <si>
    <t>主任税务师意见：</t>
  </si>
  <si>
    <t>项        目</t>
  </si>
  <si>
    <t>是否建立</t>
  </si>
  <si>
    <t>执行情况</t>
  </si>
  <si>
    <t>是</t>
  </si>
  <si>
    <t>不适用</t>
  </si>
  <si>
    <t>很好</t>
  </si>
  <si>
    <t>一般</t>
  </si>
  <si>
    <t>不好</t>
  </si>
  <si>
    <t>1、会计核算制度</t>
  </si>
  <si>
    <t>2、成本核算制度</t>
  </si>
  <si>
    <t>3、财务管理制度</t>
  </si>
  <si>
    <t>4、现金管理制度</t>
  </si>
  <si>
    <t>5、支票管理制度</t>
  </si>
  <si>
    <t>6、费用开支标准及审批制度</t>
  </si>
  <si>
    <t>7、发票管理制度</t>
  </si>
  <si>
    <t>8、产品销售及劳务提供制度</t>
  </si>
  <si>
    <t>9、存货采购、收发、保管制度</t>
  </si>
  <si>
    <t>10、固定资产管理制度</t>
  </si>
  <si>
    <t>11、内部审计制度</t>
  </si>
  <si>
    <t>12、</t>
  </si>
  <si>
    <t>13、</t>
  </si>
  <si>
    <t>14、</t>
  </si>
  <si>
    <t>15、其他事项调查</t>
  </si>
  <si>
    <t>调查结果</t>
  </si>
  <si>
    <t xml:space="preserve">   （1）本期是否经批准实行工效挂钩</t>
  </si>
  <si>
    <t xml:space="preserve">   （2）本期是否存在以利补亏</t>
  </si>
  <si>
    <t xml:space="preserve">   （3）本期是否接受税务机关的税收检查</t>
  </si>
  <si>
    <t xml:space="preserve">   （4）本期是否受到税务等部门行政处罚</t>
  </si>
  <si>
    <t xml:space="preserve">   （5）本期是否存在重大税收政策调整</t>
  </si>
  <si>
    <t xml:space="preserve">   （6）本期是否提取各项减值准备</t>
  </si>
  <si>
    <t>编制说明：企业除上述列举项目外，还有未包括进去的制度，应在空白行列示。</t>
  </si>
  <si>
    <t>企业所得税汇算清缴审核调查问卷</t>
  </si>
  <si>
    <t>调查内容</t>
  </si>
  <si>
    <t>委托单位回答</t>
  </si>
  <si>
    <t>一、有关产品、商品、劳务销售方面</t>
  </si>
  <si>
    <t>1、产品（商品）销售和提供应税劳务是否按税法规定全部记入收入账户？</t>
  </si>
  <si>
    <t>1、全部是（</t>
  </si>
  <si>
    <t>）</t>
  </si>
  <si>
    <t>2、有的不是（</t>
  </si>
  <si>
    <t>2、企业是否存在分期收款发出商品的销售方式？</t>
  </si>
  <si>
    <t xml:space="preserve">1、是   （ </t>
  </si>
  <si>
    <t xml:space="preserve">2、否（ </t>
  </si>
  <si>
    <t>3、企业是否存在提供劳务收入？</t>
  </si>
  <si>
    <t>1、是（</t>
  </si>
  <si>
    <t>2、否（</t>
  </si>
  <si>
    <t>4、企业是否存在非货币性资产交换，以及将产品、商品或劳务用于捐赠、赞助、集资、广告、样品、职工福利（所有权转移）和利润分配等方面，而未做销售处理的？</t>
  </si>
  <si>
    <t xml:space="preserve">1、有（ </t>
  </si>
  <si>
    <t>2、无（</t>
  </si>
  <si>
    <t xml:space="preserve">已按规定进行会计处理（ </t>
  </si>
  <si>
    <t>未按规定进行会计处理（</t>
  </si>
  <si>
    <t>5、企业是否存在向购货方收取的价外费用未记入收入账户？</t>
  </si>
  <si>
    <t>6、企业是否存在收取的企业资产溢余收入、逾期未退包装物没收的押金、确实无法偿付的应付款项、企业已作坏账损失处理后又收回的应收账款、债务重组收入、补贴收入、教育费附加返还款、违约金收入未按规定记入收入账户？</t>
  </si>
  <si>
    <t>7、年终库存商品收发明细账，是否与销售明细帐，存货总账相核对，有无差错？</t>
  </si>
  <si>
    <t xml:space="preserve">1、进行了核对（  </t>
  </si>
  <si>
    <t>）有差错（</t>
  </si>
  <si>
    <t xml:space="preserve">  无差错（</t>
  </si>
  <si>
    <t xml:space="preserve">2、未核对（ </t>
  </si>
  <si>
    <t xml:space="preserve">  其中：接受捐赠收入</t>
  </si>
  <si>
    <t>盈余公积</t>
  </si>
  <si>
    <t>本期新增资本及资本公积是否缴纳印花税</t>
  </si>
  <si>
    <t>如未申报缴纳印花税应补缴：</t>
  </si>
  <si>
    <t>项 目</t>
  </si>
  <si>
    <t>一、净利润</t>
  </si>
  <si>
    <t xml:space="preserve">  加：期初未分配利润</t>
  </si>
  <si>
    <t xml:space="preserve">      盈余公积补亏</t>
  </si>
  <si>
    <t xml:space="preserve">      以前年度损益调整</t>
  </si>
  <si>
    <t>二、可供分配利润</t>
  </si>
  <si>
    <t xml:space="preserve">  减：提取法定盈余公积金</t>
  </si>
  <si>
    <t xml:space="preserve">      提取法定公益金</t>
  </si>
  <si>
    <t>三、可供股东分配的利润</t>
  </si>
  <si>
    <t xml:space="preserve">  减：提取任意盈余公积金</t>
  </si>
  <si>
    <t xml:space="preserve">      应付股利</t>
  </si>
  <si>
    <t>四、未分配利润</t>
  </si>
  <si>
    <t>按
月
份
分
析</t>
  </si>
  <si>
    <t>全年</t>
  </si>
  <si>
    <t>大类</t>
  </si>
  <si>
    <t>按
类
别
分
析</t>
  </si>
  <si>
    <t>小类</t>
  </si>
  <si>
    <t>审核说明</t>
  </si>
  <si>
    <t xml:space="preserve"> 直接生产成本</t>
  </si>
  <si>
    <t xml:space="preserve">    直接材料</t>
  </si>
  <si>
    <t>工资福利审核表</t>
  </si>
  <si>
    <t xml:space="preserve">    直接人工</t>
  </si>
  <si>
    <t xml:space="preserve">    制造费用</t>
  </si>
  <si>
    <t xml:space="preserve"> 间接生产成本</t>
  </si>
  <si>
    <t xml:space="preserve">    间接材料</t>
  </si>
  <si>
    <t>成本倒轧审核表</t>
  </si>
  <si>
    <t xml:space="preserve">    间接人工</t>
  </si>
  <si>
    <t xml:space="preserve"> 工资</t>
  </si>
  <si>
    <t xml:space="preserve"> 职工福利费</t>
  </si>
  <si>
    <t xml:space="preserve"> 职工教育经费</t>
  </si>
  <si>
    <t xml:space="preserve"> 业务招待费</t>
  </si>
  <si>
    <t xml:space="preserve"> 租赁费</t>
  </si>
  <si>
    <t xml:space="preserve"> 水电费</t>
  </si>
  <si>
    <t xml:space="preserve"> 差旅费</t>
  </si>
  <si>
    <t xml:space="preserve"> 办公费</t>
  </si>
  <si>
    <t xml:space="preserve"> 通讯费</t>
  </si>
  <si>
    <t xml:space="preserve"> 折旧费</t>
  </si>
  <si>
    <t xml:space="preserve"> 车辆费</t>
  </si>
  <si>
    <t xml:space="preserve"> 劳动保护费</t>
  </si>
  <si>
    <t xml:space="preserve"> 修理费</t>
  </si>
  <si>
    <t xml:space="preserve"> 机物料消耗</t>
  </si>
  <si>
    <t xml:space="preserve"> 低值易耗品摊销</t>
  </si>
  <si>
    <t xml:space="preserve"> 运输费</t>
  </si>
  <si>
    <t xml:space="preserve"> 其他</t>
  </si>
  <si>
    <t>∧、＜、B、G、S</t>
  </si>
  <si>
    <t>存货项目</t>
  </si>
  <si>
    <t>未审数</t>
  </si>
  <si>
    <t>计算说明</t>
  </si>
  <si>
    <t>期初原材料余额</t>
  </si>
  <si>
    <t>(1)</t>
  </si>
  <si>
    <t xml:space="preserve">  加：本期购货净额</t>
  </si>
  <si>
    <t>(2)</t>
  </si>
  <si>
    <t xml:space="preserve">  减：期末原材料余额</t>
  </si>
  <si>
    <t>(3)</t>
  </si>
  <si>
    <t xml:space="preserve">  减：其他原材料发出额</t>
  </si>
  <si>
    <t>(4)</t>
  </si>
  <si>
    <t>(5)</t>
  </si>
  <si>
    <t>(6)</t>
  </si>
  <si>
    <t>直接材料成本</t>
  </si>
  <si>
    <t xml:space="preserve">  加：直接人工成本</t>
  </si>
  <si>
    <t>(8)</t>
  </si>
  <si>
    <t xml:space="preserve">  加：制造费用</t>
  </si>
  <si>
    <t>(9)</t>
  </si>
  <si>
    <t>(10)</t>
  </si>
  <si>
    <t>(11)</t>
  </si>
  <si>
    <t>产品生产成本</t>
  </si>
  <si>
    <t xml:space="preserve">  加：在产品期初余额</t>
  </si>
  <si>
    <t>(13)</t>
  </si>
  <si>
    <t xml:space="preserve">  减：在产品期末余额</t>
  </si>
  <si>
    <t>(14)</t>
  </si>
  <si>
    <t xml:space="preserve">  减：其他在产品发出额</t>
  </si>
  <si>
    <t>(15)</t>
  </si>
  <si>
    <t>(16)</t>
  </si>
  <si>
    <t>(17)</t>
  </si>
  <si>
    <t>存货商品成本</t>
  </si>
  <si>
    <t xml:space="preserve">  加：库存商品期初余额</t>
  </si>
  <si>
    <t>(19)</t>
  </si>
  <si>
    <t xml:space="preserve">  加：本期进销库存商品净额</t>
  </si>
  <si>
    <t>(20)</t>
  </si>
  <si>
    <t xml:space="preserve">  减：库存商品期末余额</t>
  </si>
  <si>
    <t>(21)</t>
  </si>
  <si>
    <t xml:space="preserve">  减：其他库存商品发出额</t>
  </si>
  <si>
    <t>(22)</t>
  </si>
  <si>
    <t>(23)</t>
  </si>
  <si>
    <t>(24)</t>
  </si>
  <si>
    <t>加：不得免征和抵扣进项</t>
  </si>
  <si>
    <t>(25)</t>
  </si>
  <si>
    <t>(26)</t>
  </si>
  <si>
    <t>(27)</t>
  </si>
  <si>
    <t>(28)</t>
  </si>
  <si>
    <t>加：领用包装物直接进入产成
    品成本</t>
  </si>
  <si>
    <t>(29)</t>
  </si>
  <si>
    <t>(30)</t>
  </si>
  <si>
    <t>(31)</t>
  </si>
  <si>
    <t>(32)</t>
  </si>
  <si>
    <t>主营业务成本</t>
  </si>
  <si>
    <t>∧、＜、B、T、G、S、C、D2</t>
  </si>
  <si>
    <t xml:space="preserve">  </t>
  </si>
  <si>
    <r>
      <t>存货计价测试表(加权平均)_</t>
    </r>
    <r>
      <rPr>
        <b/>
        <sz val="18"/>
        <color indexed="10"/>
        <rFont val="楷体_GB2312"/>
        <family val="3"/>
        <charset val="134"/>
      </rPr>
      <t>此处填入存货名称</t>
    </r>
    <r>
      <rPr>
        <b/>
        <sz val="18"/>
        <rFont val="楷体_GB2312"/>
        <family val="3"/>
        <charset val="134"/>
      </rPr>
      <t>_</t>
    </r>
  </si>
  <si>
    <t>月 份</t>
  </si>
  <si>
    <t>期初应结存余额</t>
  </si>
  <si>
    <t>本期减少应转出金额</t>
  </si>
  <si>
    <t>期末应结存余额</t>
  </si>
  <si>
    <t>期末实际账面余额</t>
  </si>
  <si>
    <t>差异</t>
  </si>
  <si>
    <t>数量</t>
  </si>
  <si>
    <t>单价</t>
  </si>
  <si>
    <t>—</t>
  </si>
  <si>
    <t>审核提示：                                                                                                                            1、抽查业务招待费明细账重大的项目，审核是否提供证明真实性的有效凭证或资料，审查其是否与企业的业务有关。                                                                                                              2、审查是否将业务招待费性质的项目，列入其他费用账以逃避列支限额限制。                                                                                   3、纳税人发生的业务招待费，不得采取预提的方法。                                                                                                                4、业务招待费按销售（营业）收入（企业所得税纳税申报表-收入明细表第1行）的比例限额扣除 ，验证业务招待费列支限额计算的准确性，即：招待费用的60%,不超过全年销售（营业）收入5‰。
5、对从事股权投资业务的企业（包括集团公司总部、创业投资企业等），其从被投资企业所分配的股息、红利以及股权转让收入，可以按规定的比例计算业务招待费扣除限额。对只从事管理，未进行股权投资业务的集团公司总部则不得作为计算基数。国税函[2010]79号。房地产企业的预收款已发生纳税义务缴纳税款的，一般认为可以参与计算业务招待费扣除限额，在附表三第40行填列。
6、企业在筹建期间发生的业务招待费，属于开办费的一部分，无比例限制，于开始生产经营的当期一次性扣除。企业在清算期间发生的业务招待费，不受比例限制，在计算清算所得时，全额扣除。
7、应关注对特定个人的单笔礼品赠送金额超过5000元的，是否涉及非法贿赂、回扣。</t>
  </si>
  <si>
    <r>
      <t>本期鉴证后销售（营业）收入</t>
    </r>
    <r>
      <rPr>
        <sz val="10"/>
        <rFont val="Times New Roman"/>
        <family val="1"/>
      </rPr>
      <t>×5‰</t>
    </r>
  </si>
  <si>
    <t>允许扣除金额</t>
  </si>
  <si>
    <t>纳税调增金额</t>
  </si>
  <si>
    <t>房地产企业已缴纳税款的预收款净额</t>
  </si>
  <si>
    <t>房地产企业因预收款产生的调整差异</t>
  </si>
  <si>
    <t>∧、＜、T、S、D3</t>
  </si>
  <si>
    <t>编制说明：                                                                                                                                            1、营业收入指审核后主营业务收入扣除销售折扣与折让净额与其他业务收入、视同销售收入之和。                                                                   2、本表业务招待费实际列支数应与相关费用审核表中的列支数相一致。                                                                                      3、本表超标准列支额应与企业所得税纳税申报审核表中的纳税调整明细表第31行中介机构审核数相一致。</t>
  </si>
  <si>
    <t>资产类别</t>
  </si>
  <si>
    <t>期初余额</t>
  </si>
  <si>
    <t>本期增加</t>
  </si>
  <si>
    <t>本期减少</t>
  </si>
  <si>
    <t>期末余额</t>
  </si>
  <si>
    <t>计税基础</t>
  </si>
  <si>
    <t>一、固定资产原值</t>
  </si>
  <si>
    <t>房屋建筑</t>
  </si>
  <si>
    <t>机械设备</t>
  </si>
  <si>
    <t>折旧验算表</t>
  </si>
  <si>
    <t>工器家具</t>
  </si>
  <si>
    <t>运输工具</t>
  </si>
  <si>
    <t>电子设备</t>
  </si>
  <si>
    <t>在建工程审核表</t>
  </si>
  <si>
    <t>二、累计折旧合计</t>
  </si>
  <si>
    <t>本期税收允许计提的折旧</t>
  </si>
  <si>
    <t>起</t>
    <phoneticPr fontId="59" type="noConversion"/>
  </si>
  <si>
    <t>止</t>
    <phoneticPr fontId="59" type="noConversion"/>
  </si>
  <si>
    <t>附列资料</t>
  </si>
  <si>
    <t>以前年度多缴的所得税额在本年抵减额</t>
  </si>
  <si>
    <t>营业税</t>
  </si>
  <si>
    <t>城建税</t>
  </si>
  <si>
    <t>教育费附加</t>
  </si>
  <si>
    <t>地方教育附加</t>
  </si>
  <si>
    <t>文化事业建设费</t>
  </si>
  <si>
    <t>企业所得税</t>
  </si>
  <si>
    <t>个人所得税</t>
  </si>
  <si>
    <t>房产税</t>
  </si>
  <si>
    <t>土地使用税</t>
  </si>
  <si>
    <t>印花税</t>
  </si>
  <si>
    <t>小计</t>
  </si>
  <si>
    <t>备
注</t>
  </si>
  <si>
    <t>签  名</t>
  </si>
  <si>
    <t>工资薪金总额</t>
  </si>
  <si>
    <t>职工福利费</t>
  </si>
  <si>
    <t>职工教育经费</t>
  </si>
  <si>
    <t>职工工会经费</t>
  </si>
  <si>
    <t>生产成本</t>
  </si>
  <si>
    <t>资产负债表</t>
  </si>
  <si>
    <t>制造费用</t>
  </si>
  <si>
    <t>销售（营业）费用</t>
  </si>
  <si>
    <t>纳税调整明细表</t>
  </si>
  <si>
    <t>管理费用</t>
  </si>
  <si>
    <t>在建工程</t>
  </si>
  <si>
    <t>其他事项!D32</t>
  </si>
  <si>
    <t>其他</t>
  </si>
  <si>
    <t>制造费用、生产成本审核表</t>
  </si>
  <si>
    <t>未审金额小计</t>
  </si>
  <si>
    <t>凭证检查!A1</t>
  </si>
  <si>
    <t>鉴证调整额</t>
  </si>
  <si>
    <t>审核提示：                                                                                                                               1、将工资总额与各项成本费用的工资费用进行核对。
2、实行据实扣除工资政策， 工资薪金是计算福利费等三项经费的基础，因此应当审核工资薪金的内容是否正确，是否包括税法规定不作为工资薪金支出的项目。
3、了解企业机构设置和人员配备情况，了解企业有无基建人员和福利人员，如有，审核“应付福利费”和“在建工程”借方是否有工资支出，是否将应计入“在建工程”或“应付福利费”的工资计入成本和费用；
4、审核工资薪金中是否存在为雇员支付的人个所得税；                       
5、企业发生的下列支出，不作为工资薪金支出；
（1）雇员向纳税人投资而分配的股息性所得；
（2）根据国家或省级政府的规定为雇员支付的社会保障性缴款；
（3）从已提取职工福利基金中支付的各项福利支出（包括职工生活困难补助、探亲路费等）；
（4）各项劳动保护支出；
（5）雇员调动工作的旅费和安家费；
（6）雇员离退休、退职待遇的各项支出；
（7）独生子女补贴；
（8）纳税人负担的住房公积金；
（9）国家税务总局认定的其他不属于工资薪金支出的项目。
6、审查企业本年度发生的职工福利费、工会经费、职工教育费是否符合税法规定的标准，即分别按工资总额的14%、2%、2.5%以内据实扣除，超过部分除职工教育经费准予在以后纳税年度结转扣除外，不得税前列支。
7、审查提取工会经费的企业是否成立工会组织，是否取得《工会经费拨款专用收据》否则不得税前列支。</t>
  </si>
  <si>
    <t>鉴证确认额</t>
  </si>
  <si>
    <t>税收金额</t>
  </si>
  <si>
    <t>本期纳税调增额</t>
  </si>
  <si>
    <t>本期结转至以后年度扣除额</t>
  </si>
  <si>
    <t>以前年度累计结转额</t>
  </si>
  <si>
    <t>本期实际扣除以前年度结转额</t>
  </si>
  <si>
    <t>本期纳税调减额</t>
  </si>
  <si>
    <t>累计结转以后年度扣除额</t>
  </si>
  <si>
    <t>调整科目</t>
  </si>
  <si>
    <t>调整原因</t>
  </si>
  <si>
    <t>纳税调整增加额
（减少额以负数表示）</t>
  </si>
  <si>
    <t>工资</t>
  </si>
  <si>
    <t>未实际发放的工资</t>
  </si>
  <si>
    <t>超过个人所得税申报金额的员工工资</t>
  </si>
  <si>
    <t>福利费</t>
  </si>
  <si>
    <t>本期实际发生但未先冲减以前计提福利费金额</t>
  </si>
  <si>
    <t>本期计提但未实际发生的福利费</t>
  </si>
  <si>
    <t>福利费发生额大于工资的14%的部分</t>
  </si>
  <si>
    <t>本期计提但未实际发生的职教经费</t>
  </si>
  <si>
    <t>工会经费</t>
  </si>
  <si>
    <t>工会经费发生额大于工资的2%的部分</t>
  </si>
  <si>
    <t>未取得工会经费发票金额</t>
  </si>
  <si>
    <t>8、企业支付的职工内部退养一次性生活补贴以及解除劳动合同一次性补偿支出（包括买断工龄支出）可以在税前扣除。各种补偿性支出数额较大，一次性摊销对当年企业所得税收入影响较大的，可以在以后年度均匀摊销。但不允许作为计算三项经费税前扣除数的基数。国税函[2001]918号</t>
  </si>
  <si>
    <t>本期计提但未实际发生的工会经费</t>
  </si>
  <si>
    <t>审核标识及说明</t>
  </si>
  <si>
    <t>∧、＜、B、T、G、S、D3</t>
  </si>
  <si>
    <t>9、离退休人员再次被聘用，不能与用人单位订立劳动合同，因此返聘已退休人员的费用不能作为工资、薪金支出在税前列支，而应作为劳务报酬凭合法有效的票据在税前列支。
10、企业支付给实习生的费用，应按照国税函[2009]3号文规定执行。即企业按照股东大会、董事会、薪酬委员会或相关管理机构制订的工资、薪金制度规定，实际发放给员工的工资、薪金可以税前扣除。</t>
  </si>
  <si>
    <t>11、财税[2008]1号文规定，软件企业发生的职工培训费用，能准确划分的，可以按照发生额据实扣除。否则，按比例扣除。国税函[2009]202号</t>
  </si>
  <si>
    <t>12、财税[2010]65号文规定，经认定的技术先进型服务企业发生的职工教育经费支出，不超过工资薪金总额8%的部分，准予在计算应纳税所得额时扣除；超过部分，准予在以后纳税年度结转扣除。
13、财建[2006]317号规定，职工教育经费要保证经费专项用于职工特别是一线职工的教育和培训：
（1）为保障企业职工的学习权利和提高他们的基本技能，职工教育培训经费的60%以上应用于企业一线职工的教育和培训。
（2）企业职工参加社会上的学历教育以及个人为取得学位而参加的在职教育，所需费用应由个人承担，不能挤占企业的职工教育培训经费。
（3）对于企业高层管理人员的境外培训和考察，其一次性单项支出较高的费用应从其他管理费用中支出，避免挤占日常的职工教育培训经费开支。
（4）“企业组织的职工外送培训的经费支出”应包括相应的交通费和住宿费等，但不包括旅游费用。
（5）除“职工岗位自学成才奖励费用”外，应凭据报销，不得发放现金。</t>
  </si>
  <si>
    <t>14、据国家税务总局公告2010年第24号规定，自2010年7月1日起，凭工会组织开具的《工会经费收入专用收据》作为认定拨缴工会经费的凭证，原《工会经费拨缴款专用收据》停止使用。但，据闽工[2010]125号文，省国地税对在福建省内凭《工会经费收入专用收据》及《工会专用结算凭证（行政拨交工会经费缴款书）》（即银行结算“六联单”）列支的工会经费在不超过限额的范围内有条件允许税前列支。</t>
  </si>
  <si>
    <t>业务招待费审核表</t>
  </si>
  <si>
    <t>签字</t>
  </si>
  <si>
    <t>未审金额</t>
  </si>
  <si>
    <t>营业费用实际列支额</t>
  </si>
  <si>
    <t>纳税调整明细表!C31</t>
  </si>
  <si>
    <t>管理费用实际列支额</t>
  </si>
  <si>
    <t>凭证检查</t>
  </si>
  <si>
    <t>制造费用实际列支额</t>
  </si>
  <si>
    <t>生产成本实际列支额</t>
  </si>
  <si>
    <t>研发支出实际列支额</t>
  </si>
  <si>
    <t>在建工程实际列支额</t>
  </si>
  <si>
    <t>在其他成本、费用中列支额</t>
  </si>
  <si>
    <t>实际发生额合计</t>
  </si>
  <si>
    <t>收入明细表!D17</t>
  </si>
  <si>
    <r>
      <t>实际发生额合计的</t>
    </r>
    <r>
      <rPr>
        <sz val="10"/>
        <rFont val="Times New Roman"/>
        <family val="1"/>
      </rPr>
      <t>60%</t>
    </r>
  </si>
  <si>
    <t>其他事项!E10</t>
  </si>
  <si>
    <t>本期鉴证后主营业务收入</t>
  </si>
  <si>
    <t>广宣!J32</t>
  </si>
  <si>
    <t>本期鉴证后其他业务收入</t>
  </si>
  <si>
    <t>本期鉴证后视同销售收入</t>
  </si>
  <si>
    <t>本期鉴证后销售（营业）收入</t>
  </si>
  <si>
    <t>审核提示：                                                                                                                  1、审查营业外支出是否涉及下列不可在税前列支项目：
（1）违法经营的罚款和被没收财物的损失；
（2）各种税收的滞纳金、罚金和罚款；
（3）自然灾害或者意外事故损失的有赔偿部分；
（4）用于中国境内公益、救济性质以外的捐赠；
（5）各项非广告性赞助支出；
（6）与取得生产经营无关的其他各项支出；
（7）为被担保人承担归还贷款担保本息；
（8）计提的固定资产减值准备，无形资产减值准备、在建工程减值准备。　 　                                                    2、抽查重大的营业外支出项目，审查其真实性，审查有无将营业外支出、资本支出混淆的情况，审查是否可以在税前列支。
3、审查各项财产损失是否已经主管税务机关认定。
4、对捐赠的支出，要关注是否涉及将自产、委托加工、购买的货物赠送他人须做视同销售处理的情况。
5、审核中涉及到进行纳税调整事项，反映在相关的纳税调整事项审核表中。</t>
  </si>
  <si>
    <t>企业所得税弥补亏损明细表</t>
  </si>
  <si>
    <t>前四年度</t>
  </si>
  <si>
    <t>前三年度</t>
  </si>
  <si>
    <t>前二年度</t>
  </si>
  <si>
    <t>前一年度</t>
  </si>
  <si>
    <t>本年</t>
  </si>
  <si>
    <t>9、对重大的利息支出项目，抽查会计凭证，检查利息计算表，确认利息支出的真实性、准确性。
10、将企业计算利息支出的利率与一般商业贷款利率进行比较分析，确认利息支出是否可税前扣除，应特别关注关联公司之间融资利率、 非金融机构贷款利率；
11、检查利息的税务处理是否正确：如属于筹建期间利息支出是否计入开办费、属于固定资产借款，其利息支出是否进行必要的资本化；
12、房地产开发业务的企业为开发房地产而借入资金，在完工之前发生的利息，应计入有关房地产的开发成本。
13、审查注册资本是否及时足额投入、若未按规定投入或中途抽资，则相当于注册资本未投足的部分的贷款利息不得列支。
14、企业从其关联方接受的债权性投资与权益性投资的比例超过规定标准而发生的利息支出，不得在计算应纳税所得额时扣除，接受关联方债权性投资与其权益性投资的比例，金融企业为5∶1，其他企业为2∶1。</t>
  </si>
  <si>
    <t>15、本表填列资本化及费用化的各项利息支出。费用化利息支出的调整事项在附表三第29行调整，资本化的利息支出在附表三第42-50行调整。
16、借款合同印花税仅限于非金融机构向金融机构借款时征收，其余企业间借款合同无需缴纳印花税。</t>
  </si>
  <si>
    <t>一、数据来源：会计科目“财务费用”相关明细账的本年借方累计发生额，也可根据科目余额表直接填列</t>
  </si>
  <si>
    <t>二、编表说明：1-15行为固定项目，不得更改位置或顺序，否则系统会出错！！！；</t>
  </si>
  <si>
    <t>四、如填列相关数据后提示账载数据与报表不相符的，应查阅相关明细账，是否存在除结转“本年利润”外管理费用发生在贷方的现象（特别是利息收入）；如有请调整相关明细的数据。如调整相关月份数据后，尚存在账载与报表不符的现象，应再查明具体原因，并注明在审核事项说明空白栏内。</t>
  </si>
  <si>
    <t>其他中含（1）不需支付的应付款</t>
  </si>
  <si>
    <t xml:space="preserve">    （2）保险赔款</t>
  </si>
  <si>
    <t>捐赠</t>
  </si>
  <si>
    <t xml:space="preserve">     (3)其他</t>
  </si>
  <si>
    <t>营业外收入合计</t>
  </si>
  <si>
    <t>否</t>
    <phoneticPr fontId="59" type="noConversion"/>
  </si>
  <si>
    <t>0</t>
    <phoneticPr fontId="59" type="noConversion"/>
  </si>
  <si>
    <t>营业外支出合计</t>
  </si>
  <si>
    <t>审核
标识及
说明</t>
  </si>
  <si>
    <t>∧、＜、T、G、S、D1、C、D2</t>
  </si>
  <si>
    <t>1、固定资产、无形资产因减值、非货币交换取得等原因导致账面价值与计税基础存在差异的，导致处置时的会计确认损益与税收确认损益存在差异，通过附表三第42行调整。</t>
  </si>
  <si>
    <t>2、国税发[2009]88号42条规定，下列股权和债权不得确认为在企业所得税税前扣除的损失：
   （1）企业发生非经营活动的债权（其他应收款）；
   （2）国家规定可以从事贷款业务以外的企业因资金直接拆借而发生的损失；
3、财税[2008]1号规定，软件生产企业实行增值税即征即退政策所退还的税款，由企业用于研究开发软件产品和扩大再生产，不作为企业所得税应税收入，不予征收企业所得税。
4、财税[2008]38号规定，自2008年1月1日起，核力发电企业取得的增值税退税款，专项用于还本付息，不征收企业所得税。</t>
  </si>
  <si>
    <t>项         目</t>
  </si>
  <si>
    <t>现金证明书金额</t>
  </si>
  <si>
    <t>现金</t>
  </si>
  <si>
    <t>人民币现金</t>
  </si>
  <si>
    <t>港币现金</t>
  </si>
  <si>
    <t>美元现金</t>
  </si>
  <si>
    <t>现金小计</t>
  </si>
  <si>
    <t>银行存款</t>
  </si>
  <si>
    <t>对账单余额</t>
  </si>
  <si>
    <t>是否附调节表,且调整正确</t>
  </si>
  <si>
    <t>现金证明</t>
  </si>
  <si>
    <t>审核提示：                                                                                                                                1、审核货币资金日记帐，并与总账、明细账核对确认余额是否相符。
2、获取截止日库存现金盘点表。
3、获取截止日银行存款对账单及决算日银行存款调节表，进行计算分析复核，必要时对大额银行存款账户函证年末余额。
4、将货币资金的收支与有关的收入、费用、资产项目的金额勾稽核对，对重大的收支业务，抽查相关凭证。
5、必要时进行货币资金收支的截止性测试，以确定是否存在跨期事项。                                                                                        6、货币资金分币种填列，外币应说明折算汇率。                                                                                                        7、银行存款帐面数与银行存款对帐单不相符的，应编制银行存款余额调节表；对于重大的未达帐项应单独列示，并逐项检查重大未达帐项的性质和原因。</t>
  </si>
  <si>
    <t>银行存款小计</t>
  </si>
  <si>
    <t>其他资金</t>
  </si>
  <si>
    <t>其他货币资金小计</t>
  </si>
  <si>
    <t>空白处数据来源：                                                                                                                                            1、现金总账、银行存款总账或科目余额表                                                                                                                                   2、现金证明书                                                                                                     3、12月份银行对账单</t>
  </si>
  <si>
    <t>货币资金合计</t>
  </si>
  <si>
    <t>∧、＜、T、G、S</t>
  </si>
  <si>
    <t>截止日期：</t>
  </si>
  <si>
    <t>金额单位：人民币元</t>
  </si>
  <si>
    <t>银行存款日记账余额：</t>
  </si>
  <si>
    <t>银行对账单余额：</t>
  </si>
  <si>
    <t xml:space="preserve">加：银行已收企业未收    </t>
  </si>
  <si>
    <t> 加：企业已收银行未收</t>
  </si>
  <si>
    <t>（1）</t>
  </si>
  <si>
    <t xml:space="preserve">    差异说明：</t>
  </si>
  <si>
    <t>（2）</t>
  </si>
  <si>
    <t>（3）</t>
  </si>
  <si>
    <t>（4）</t>
  </si>
  <si>
    <t xml:space="preserve">减：银行已付企业未付      </t>
  </si>
  <si>
    <t> 减：企业已付银行未付</t>
  </si>
  <si>
    <t xml:space="preserve"> 调节后余额：            </t>
  </si>
  <si>
    <t>调节后余额：</t>
  </si>
  <si>
    <t xml:space="preserve">       </t>
  </si>
  <si>
    <t xml:space="preserve">                                </t>
  </si>
  <si>
    <t xml:space="preserve">                      会计主管：               出纳：</t>
  </si>
  <si>
    <t xml:space="preserve">                           </t>
  </si>
  <si>
    <t>∧、＜、B、T、G、S</t>
  </si>
  <si>
    <t>坏账准备</t>
  </si>
  <si>
    <t>期末借方余额</t>
  </si>
  <si>
    <t>期末贷方余额</t>
  </si>
  <si>
    <t>其中1年以上</t>
  </si>
  <si>
    <t xml:space="preserve">重分类金额 </t>
  </si>
  <si>
    <t>合  计</t>
  </si>
  <si>
    <t>审核提示：                                                                1、获取应收明细表与总账及明细账核对一致。
2、审查明细账内容，选择金额较大、长期挂账、异常的明细账户余额，抽查其原始凭证，必要时进行函证或实质性测试，以确认其合理性和准确性。
3、抽查对应账户，确认账务处理是否正确，若存在非同一客户往来科目的对冲或对应存货类、费用类科目，应进一步与相关账户核对，并核查有关的资料凭证，分析相关项目的合理性和准确性。</t>
  </si>
  <si>
    <t>一、空白处数据来源于应收账款科目余额表，如企业会计报表所列项目已进行过重分类的，则本表数据来源于应收账款和预收账款所有明细科目余额为借方的项目</t>
  </si>
  <si>
    <t>二、审核应重点关注账龄超过1年以上的贷方余额，是否存在未按规定确认收入的现象</t>
  </si>
  <si>
    <t>其中3年以上</t>
  </si>
  <si>
    <t>1-12月份个人所得税申报明细表</t>
    <phoneticPr fontId="59" type="noConversion"/>
  </si>
  <si>
    <t>复核意见</t>
  </si>
  <si>
    <t>处理情况</t>
  </si>
  <si>
    <t xml:space="preserve">1.预定审核程序完成是否适当；                                    2.审核证据是否充分适当；                   3.审核工作底稿的填写是否完整；                4.审核工作底稿的记录、审核标识是否清晰；                       5.审核工作底稿的勾稽关系是否清晰；                      6.审核工作底稿的归类整理是否适当；                7.审核结论是否明确。           </t>
  </si>
  <si>
    <t>总审师意见</t>
  </si>
  <si>
    <t xml:space="preserve">1.重要审核程序的制定执行是否已经实现审核目标;                    2.审核项目的审核证据是否充分、适当；                                                                     3.各审核项目之间的衔接是否充分合理，是否存在重要漏审项目；                                                     4.项目负责人对业务经理人员的监督指导项目是否恰当；              </t>
  </si>
  <si>
    <t>主任税务师意见</t>
  </si>
  <si>
    <t>无限期结转扣除项目情况表</t>
  </si>
  <si>
    <t>项目  情况</t>
  </si>
  <si>
    <t>本年结转以后年度扣除额</t>
  </si>
  <si>
    <t>本年抵扣以前年度结转额</t>
  </si>
  <si>
    <t>创业投资额抵扣应纳税所得额</t>
  </si>
  <si>
    <t>跨年度确认所得情况表</t>
  </si>
  <si>
    <t>发生年度</t>
  </si>
  <si>
    <t>发生金额</t>
  </si>
  <si>
    <t>确认所得</t>
  </si>
  <si>
    <t>纳税人名称：</t>
    <phoneticPr fontId="59" type="noConversion"/>
  </si>
  <si>
    <t>纳税人代码：</t>
    <phoneticPr fontId="59" type="noConversion"/>
  </si>
  <si>
    <t>年度：</t>
    <phoneticPr fontId="59" type="noConversion"/>
  </si>
  <si>
    <t>广告费和业务宣传费</t>
    <phoneticPr fontId="59" type="noConversion"/>
  </si>
  <si>
    <t>合计</t>
    <phoneticPr fontId="59" type="noConversion"/>
  </si>
  <si>
    <t>债务重组所得</t>
    <phoneticPr fontId="59" type="noConversion"/>
  </si>
  <si>
    <t>向非居民企业投资转让所得</t>
    <phoneticPr fontId="59" type="noConversion"/>
  </si>
  <si>
    <t>搬迁收入</t>
    <phoneticPr fontId="59" type="noConversion"/>
  </si>
  <si>
    <t>租金收入</t>
    <phoneticPr fontId="59" type="noConversion"/>
  </si>
  <si>
    <t>2A-13</t>
  </si>
  <si>
    <t>2A-14</t>
  </si>
  <si>
    <t>无限期结转审核表</t>
    <phoneticPr fontId="59" type="noConversion"/>
  </si>
  <si>
    <t>跨年度确认所得审核表</t>
    <phoneticPr fontId="59" type="noConversion"/>
  </si>
  <si>
    <t>索引号</t>
    <phoneticPr fontId="59" type="noConversion"/>
  </si>
  <si>
    <t>编制人</t>
    <phoneticPr fontId="59" type="noConversion"/>
  </si>
  <si>
    <t>复核人</t>
    <phoneticPr fontId="59" type="noConversion"/>
  </si>
  <si>
    <t>日期</t>
    <phoneticPr fontId="59" type="noConversion"/>
  </si>
  <si>
    <t>合计</t>
    <phoneticPr fontId="59" type="noConversion"/>
  </si>
  <si>
    <t>备注</t>
    <phoneticPr fontId="59" type="noConversion"/>
  </si>
  <si>
    <t xml:space="preserve">  3、报告签收人声明： 本人负责该项业务收费的收取。若三个月后未能全额收费，则本人同意从本人奖金及工资中扣除。</t>
  </si>
  <si>
    <t xml:space="preserve">  4、报告签收人：</t>
  </si>
  <si>
    <t>日期：</t>
  </si>
  <si>
    <t>执业人员：</t>
  </si>
  <si>
    <t>复核人员</t>
  </si>
  <si>
    <t>复核要点</t>
  </si>
  <si>
    <t>复核与否</t>
  </si>
  <si>
    <t>于3年）规定处理，但一经选定，不得改变。企业在新企业所得税法实施以前年度的未摊销完的开办费，也可按照上述规定处理。</t>
  </si>
  <si>
    <t>各类社会保障性缴款和住房公积金审核表</t>
  </si>
  <si>
    <t>调增金额</t>
  </si>
  <si>
    <t>调减金额</t>
  </si>
  <si>
    <t>（一）各类基本社会保障性缴款</t>
  </si>
  <si>
    <t>其中：基本养老保险</t>
  </si>
  <si>
    <t>纳税调整明细表!C35</t>
  </si>
  <si>
    <t xml:space="preserve">      失业保险</t>
  </si>
  <si>
    <t xml:space="preserve">      基本医疗保险</t>
  </si>
  <si>
    <t xml:space="preserve">      基本生育保险</t>
  </si>
  <si>
    <t xml:space="preserve">      工伤保险</t>
  </si>
  <si>
    <t>审核提示：                                                                                                                                           1、填报数据来源为“管理费用”或其他成本费用科目二级明细科目记录各类社会保障性缴款和住房公积金支出的会计数据。填报时，应根据各类社会保障性缴款和住房公积金支出本年度累计发生额汇总后，再进行填报。                                                                                         2、税收金额的数据整理情况，在鉴证说明中列示。                                                                                                     3、对于退休、变动工作单位、死亡等三个限定条件之外的其他原因提取或转移企业年金，应做纳税调整增加处理。
4、超过规定的标准和比例缴付的基本养老保险费、基本医疗保险费、失业保险费和住房公积金，应将超过部分并入个人当期的工资、薪金收入，计征个人所得税。
5、补充养老保险、补充医疗保险分别在不超过职工工资总额5%标准内的部分，在计算应纳税所得额时准予扣除。各省市自行规定不同比例标准的不予认可。</t>
  </si>
  <si>
    <t>（二）补充养老保险、补充医疗保险</t>
  </si>
  <si>
    <t xml:space="preserve">      补充养老保险</t>
  </si>
  <si>
    <t xml:space="preserve">      补充医疗保险</t>
  </si>
  <si>
    <t>（三）住房公积金</t>
  </si>
  <si>
    <t xml:space="preserve"> 三、本期各类社会保障性缴款和住房公积金对应成本费用科目</t>
  </si>
  <si>
    <t xml:space="preserve">     1、各类社会保障性缴款</t>
  </si>
  <si>
    <r>
      <t xml:space="preserve">     2</t>
    </r>
    <r>
      <rPr>
        <sz val="10"/>
        <rFont val="宋体"/>
        <family val="3"/>
        <charset val="134"/>
      </rPr>
      <t>、住房公积金</t>
    </r>
  </si>
  <si>
    <t>社保明细和工资人数审核表</t>
  </si>
  <si>
    <t>社保</t>
  </si>
  <si>
    <t>住房公积金</t>
  </si>
  <si>
    <t>工资人数</t>
  </si>
  <si>
    <t>单位</t>
  </si>
  <si>
    <t>个人</t>
  </si>
  <si>
    <t>工资福利</t>
  </si>
  <si>
    <t>税收优惠明细表</t>
  </si>
  <si>
    <t>纳税调整明细表!A1</t>
  </si>
  <si>
    <t>补充养老</t>
  </si>
  <si>
    <t>补充医疗</t>
  </si>
  <si>
    <t>广告发布者名称</t>
  </si>
  <si>
    <t>支出额</t>
  </si>
  <si>
    <t>审核调整额</t>
  </si>
  <si>
    <t>审核确认额</t>
  </si>
  <si>
    <t>广告费</t>
  </si>
  <si>
    <t>广告费纳税调整表!A1</t>
  </si>
  <si>
    <t>业务宣传费</t>
  </si>
  <si>
    <t>招待!J20</t>
  </si>
  <si>
    <t>审核提示：                                                                                        1、抽查广告费金额较大的项目，追查支出原始凭证及货币资金帐簿和会计记录，分析支出的项目内容、用途、数量和金额，审核其是否与企业的业务有关。
2、审核企业列支的广告费支出是否符合税法规定，并验证税前扣除金额计算的准确性。
3、检查本表与营业费用或其他费用中业务宣传费明细项目的勾稽；
4、抽查业务宣传费较大的项目，分析支出的项目内容、用途、数量和金额，审核其是否与企业的业务有关。
5、按营业收入的15%确定广告费及业务宣传费用的扣除额及结转到下年数。                                                        6、对化妆品制造、医药制造和饮料制造（不含酒类制造，下同）企业发生的广告费和业务宣传费支出，不超过当年销售（营业）收入30%的部分，准予扣除；超过部分，准予在以后纳税年度结转扣除。</t>
  </si>
  <si>
    <t xml:space="preserve"> 三、本期广告费、业务宣传费对应成本费用科目</t>
  </si>
  <si>
    <t>7、烟草企业的烟草广告费和业务宣传费支出（公益广告除外），一律不得在计算应纳税所得额时扣除。（粮食类白酒可以扣除）财税[2009]72号</t>
  </si>
  <si>
    <t>本期审核后营业收入</t>
  </si>
  <si>
    <t>8、对于店堂广告的载体，如果符合固定资产的标准，应分年将其折旧确认为广告费和业务宣传费的组成部分。</t>
  </si>
  <si>
    <t>扣除审核</t>
  </si>
  <si>
    <t>可扣除比例</t>
  </si>
  <si>
    <t>允许扣除限额</t>
  </si>
  <si>
    <t>编制说明：                                                                                                                                1、本表“账面数合计”应与营业费用审核表中的广告费、业务宣传费支出数相一致。                                                                                      2、本表“本期审核后营业收入”是指主营业务收入、其他业务收入审核表中的审核数之和。                                                                          3、本表“超标准列支额”可无限期向以后纳税年度结转；超标准列支额应与企业所得税纳税申报审核表中的纳税调整明细表第31行中介机构审核数相一致。</t>
  </si>
  <si>
    <t>以前年度结转可扣除金额</t>
  </si>
  <si>
    <t>本期扣除以前年度结转金额</t>
  </si>
  <si>
    <t>累计结转以后年度扣除金额</t>
  </si>
  <si>
    <t>∧、＜、B、T、S、D3、D8</t>
  </si>
  <si>
    <t>凭证号</t>
  </si>
  <si>
    <t>票据开具单位</t>
  </si>
  <si>
    <t>非公益性捐赠、非广告性赞助
支出金额</t>
  </si>
  <si>
    <t>可全额列支的捐赠支出</t>
  </si>
  <si>
    <t>票据开具单位是否符合条件
（注A）</t>
  </si>
  <si>
    <t>票据是否符合条件
（注：B）</t>
  </si>
  <si>
    <t>捐赠用途</t>
  </si>
  <si>
    <t>用途是否符合条件
（注C）</t>
  </si>
  <si>
    <t>捐赠金额
（限额扣除）</t>
  </si>
  <si>
    <t>符合条件的捐赠支出金额</t>
  </si>
  <si>
    <t>纳税调整明细表!C33</t>
  </si>
  <si>
    <t>营外收支审核表</t>
  </si>
  <si>
    <t>纳税调整额</t>
  </si>
  <si>
    <t>3、往来账户</t>
  </si>
  <si>
    <t>（1）是否真实记载债权债务事项？</t>
  </si>
  <si>
    <t>1、无隐瞒（</t>
  </si>
  <si>
    <t>）2、有不实在（</t>
  </si>
  <si>
    <t>（2）是否隐瞒亏损或盈利？</t>
  </si>
  <si>
    <t>（3）有无隐瞒成本和收入（包括返利收入）情况？</t>
  </si>
  <si>
    <t>4、营业外支出中，在计算应纳税所得额时有无税法不允许扣除的项目?</t>
  </si>
  <si>
    <t>5、有无税收优惠事项？是否办理了审批手续？</t>
  </si>
  <si>
    <t xml:space="preserve">2、无（ </t>
  </si>
  <si>
    <t>审核过程中重大问题请示报告</t>
  </si>
  <si>
    <t>委托单位名称</t>
  </si>
  <si>
    <t>执行的会计制度</t>
  </si>
  <si>
    <t>承办部门</t>
  </si>
  <si>
    <t>提请决定的主要问题及初步处理意见：</t>
  </si>
  <si>
    <t>部门经理意见：</t>
  </si>
  <si>
    <t>事项说明</t>
  </si>
  <si>
    <t xml:space="preserve">请填列保留意见等。 </t>
  </si>
  <si>
    <t>公司（所）领导意见：</t>
  </si>
  <si>
    <t>审 核 组 参 加 人 员</t>
  </si>
  <si>
    <t>委 托 方 参 加 人 员</t>
  </si>
  <si>
    <t>项目经理：</t>
  </si>
  <si>
    <t>其他人员：</t>
  </si>
  <si>
    <t>姓名：</t>
  </si>
  <si>
    <t>职务：</t>
  </si>
  <si>
    <t>审核中发现的问题及处理意见：</t>
  </si>
  <si>
    <t>与委托单位交换后的处理结果:</t>
  </si>
  <si>
    <t>事项说明!A28</t>
  </si>
  <si>
    <t>签名：</t>
  </si>
  <si>
    <t>企业所得税汇算清缴纳税申报鉴证报告</t>
  </si>
  <si>
    <t>索引号：</t>
  </si>
  <si>
    <t>资料类别</t>
  </si>
  <si>
    <t>资料名称</t>
  </si>
  <si>
    <t>准备情况</t>
  </si>
  <si>
    <t>（√）</t>
  </si>
  <si>
    <t>（×）</t>
  </si>
  <si>
    <t>企业情况</t>
  </si>
  <si>
    <t>营业执照</t>
  </si>
  <si>
    <t>税务登记证</t>
  </si>
  <si>
    <t>章程</t>
  </si>
  <si>
    <t>最近的验资报告、审计报告、税审报告</t>
  </si>
  <si>
    <t>关联企业名单</t>
  </si>
  <si>
    <t>税收申报（或提供国地报税密码）</t>
  </si>
  <si>
    <t>地税电子申报明细情况表（当年度、次年1月份）</t>
  </si>
  <si>
    <t>分税种入库情况统计表(当年1月－次年1月）</t>
  </si>
  <si>
    <t>1-12月份社保实缴明细表</t>
  </si>
  <si>
    <t>12月份增值税申报表主表（增值税一般纳税人）</t>
  </si>
  <si>
    <t>12月份生产企业免抵退税总申报表</t>
  </si>
  <si>
    <t>企业所得税申报表、电子缴税税单（含次年申报缴纳）</t>
  </si>
  <si>
    <t>购销合同印花税定率征收核定表</t>
  </si>
  <si>
    <t>产权证明</t>
  </si>
  <si>
    <t>年末固定资产盘点表（提供购置日期、折旧年限）</t>
  </si>
  <si>
    <t>年末存货盘点表</t>
  </si>
  <si>
    <t>年末银行对账单</t>
  </si>
  <si>
    <t>房屋、土地等产权证件</t>
  </si>
  <si>
    <t>汽车行驶证</t>
  </si>
  <si>
    <t>开办费原始入账资料</t>
  </si>
  <si>
    <t>银行借款合同</t>
  </si>
  <si>
    <t>房租合同</t>
  </si>
  <si>
    <t>承包经营合同</t>
  </si>
  <si>
    <t>其他重要经济合同</t>
  </si>
  <si>
    <t>长期股权投资：被投资方营业执照、章程、验资报告、当年度会计报表（或审计报告）</t>
  </si>
  <si>
    <t>财务软件</t>
  </si>
  <si>
    <t>年度会计报表</t>
  </si>
  <si>
    <t>全年累计科目发生额及余额表（1级至末级）</t>
  </si>
  <si>
    <t>辅助核算科目发生额及余额表</t>
  </si>
  <si>
    <t>应付及预收账款账龄分析（含预付及应收贷方余额明细）</t>
  </si>
  <si>
    <t>预提费用、应付工资次年冲销情况证明</t>
  </si>
  <si>
    <t>其他补充</t>
  </si>
  <si>
    <t>标识</t>
  </si>
  <si>
    <t>含义</t>
  </si>
  <si>
    <t>∧</t>
  </si>
  <si>
    <t>纵加核对相符</t>
  </si>
  <si>
    <t>D1</t>
  </si>
  <si>
    <t>与企业所得税纳税申报表附表一核对一致</t>
  </si>
  <si>
    <t>＜</t>
  </si>
  <si>
    <t>横加核对相符</t>
  </si>
  <si>
    <t>D2</t>
  </si>
  <si>
    <t>与企业所得税纳税申报表附表二核对一致</t>
  </si>
  <si>
    <t>B</t>
  </si>
  <si>
    <t>与上年结转数一致</t>
  </si>
  <si>
    <t>D3</t>
  </si>
  <si>
    <t>与企业所得税纳税申报表附表三核对一致</t>
  </si>
  <si>
    <t>T</t>
  </si>
  <si>
    <t>与原始凭证核对一致</t>
  </si>
  <si>
    <t>D4</t>
  </si>
  <si>
    <t>与企业所得税纳税申报表附表四核对一致</t>
  </si>
  <si>
    <t>G</t>
  </si>
  <si>
    <t>与总分类账核对一致</t>
  </si>
  <si>
    <t>D5</t>
  </si>
  <si>
    <t>与企业所得税纳税申报表附表五核对一致</t>
  </si>
  <si>
    <t>S</t>
  </si>
  <si>
    <t>与明细分类账核对一致</t>
  </si>
  <si>
    <t>D6</t>
  </si>
  <si>
    <t>与企业所得税纳税申报表附表六核对一致</t>
  </si>
  <si>
    <t>C</t>
  </si>
  <si>
    <t>与企业所得税纳税申报表核对一致</t>
  </si>
  <si>
    <t>D7</t>
  </si>
  <si>
    <t>与企业所得税纳税申报表附表七核对一致</t>
  </si>
  <si>
    <t>AP</t>
  </si>
  <si>
    <t>纳税调整后所得</t>
  </si>
  <si>
    <t>应纳所得税额</t>
  </si>
  <si>
    <t>减：减免所得税额</t>
  </si>
  <si>
    <t>纳税人识别号</t>
  </si>
  <si>
    <t>投资总额</t>
  </si>
  <si>
    <t>投资比例</t>
  </si>
  <si>
    <t>项          目</t>
  </si>
  <si>
    <t>账载金额</t>
  </si>
  <si>
    <t>固资折旧</t>
  </si>
  <si>
    <t>无形资产摊销</t>
  </si>
  <si>
    <t>中华人民共和国企业所得税年度纳税申报表（A类）</t>
  </si>
  <si>
    <t>金额单位：元（列至角分）</t>
  </si>
  <si>
    <t>利润总额计算</t>
  </si>
  <si>
    <t>打印一份报告</t>
    <phoneticPr fontId="59" type="noConversion"/>
  </si>
  <si>
    <t>差额调整</t>
    <phoneticPr fontId="59" type="noConversion"/>
  </si>
  <si>
    <t>5、国税函[2008]828号文规定，企业将资产移送他人的下列情况，因资产所有权属已发生改变而不属于内部处置资产，应按规定视同销售确定收入，一是用于市场推广或销售；二是用于交际应酬；三是用于职工奖励或福利；四是用于股息分配；五是用于对外捐赠；六是其他改变资产所有权属的用途
   企业发生前述规定情形时，属于企业自制的资产，应按企业同类资产同期对外销售价格确定销售收入；属于外购的资产，可按购入时的价格确定销售收入。
   国税函[2010]148号规定，企业处置外购资产按购入时的价格确定销售收入，是指企业处置该项资产不是以销售为目的，而是具有替代职工福利等费用支出性质，且购买后一般在一个纳税年度内处置。</t>
  </si>
  <si>
    <t>6、国税函[2008]828号规定，境内资产转移至境外，即使所有权属未发生改变，应视同销售处理。会计上一般不做销售处理，应该进行相应纳税调整。</t>
  </si>
  <si>
    <t xml:space="preserve">转换器取数 </t>
    <phoneticPr fontId="59" type="noConversion"/>
  </si>
  <si>
    <t>个税申报工资额</t>
    <phoneticPr fontId="59" type="noConversion"/>
  </si>
  <si>
    <t>二、成本                                                                                                              1、获取或编制主营业务成本汇总明细表，复核加计是否正确，并与报表数、总账数和明细账合计数核对是否相符。
2、复核主营业务成本汇总明细表的正确性，与库存商品等账项的结转额核对一致，并编制生产成本与销售成本倒轧表。
3、检查主营业务成本的内容和计算方法是否符合有关规定，前后期是否一致，并作出记录。
4、对主营业务成本进行分析性复核，检查本期内各月间及前后期同一产品的单位成本是否有异常波动，注意是否存在调节成本的现象。
5、抽查（   ）月主营业务成本结转明细清单，比较计入主营业务成本的商品品种、规格、数量和主营业务收入的口径是否一致，是否符合配比原则。
6、检查主营业务成本中重大调整事项（如销售退回）的会计处理是否正确；是否存在残次品、边角料等其他收入直接冲减成本的现象。
7、在采用计划成本、定额成本或标准成本核算的条件下，应检查商品成本差异的计算、分配和会计处理是否正确。</t>
  </si>
  <si>
    <r>
      <t>6</t>
    </r>
    <r>
      <rPr>
        <sz val="10"/>
        <rFont val="宋体"/>
        <family val="3"/>
        <charset val="134"/>
      </rPr>
      <t>月</t>
    </r>
  </si>
  <si>
    <r>
      <t>7</t>
    </r>
    <r>
      <rPr>
        <sz val="10"/>
        <rFont val="宋体"/>
        <family val="3"/>
        <charset val="134"/>
      </rPr>
      <t>月</t>
    </r>
  </si>
  <si>
    <r>
      <t>8</t>
    </r>
    <r>
      <rPr>
        <sz val="10"/>
        <rFont val="宋体"/>
        <family val="3"/>
        <charset val="134"/>
      </rPr>
      <t>月</t>
    </r>
  </si>
  <si>
    <r>
      <t>9</t>
    </r>
    <r>
      <rPr>
        <sz val="10"/>
        <rFont val="宋体"/>
        <family val="3"/>
        <charset val="134"/>
      </rPr>
      <t>月</t>
    </r>
  </si>
  <si>
    <t>∧、＜、T、G、S、C、D1、D2</t>
  </si>
  <si>
    <t>1、残疾人返还的营业税和增值税应该作为征税收入征税。财税[2008]151号。</t>
  </si>
  <si>
    <t>2、实行《企业会计准则》企业对交易结果不能可靠估计的劳务收入，采用成本回收法确认的，与税法坚持使用完工百分比法确认的收入产生差异的，需要进行纳税调整。</t>
  </si>
  <si>
    <t>3、对当年开工次年完工但持续时间不足12个月的劳务收入，会计采取完工百分比法确认收入的，税法规定以权责发生制在最终完工时确认收入，在附表三第5行进行纳税调整。</t>
  </si>
  <si>
    <t>4、租赁期限跨年度且租金提前一次性支付的租金收入，未按国税函[2010]79号文选择在租赁期内分次计入相关会计年度收入，与会计核算产生的差异在附表三第5行进行纳税调整。（建筑业及租赁业营业税于收款时缴纳）</t>
  </si>
  <si>
    <t xml:space="preserve">审核提示：                                                                                                                                         1、获取预提费用明细表，复核其加计的正确性，并与明细账、总账的余额核对相符。                                                                                            2、对发生额较大的项目，应检查其合同、协议、原始单据并判断其合理性。                                                                                    3、抽查大额预提费用及转销的记账凭证和相关文件资料，审查预提费用是否存在异常，并查明原因，作出正确处理。
4、验证待摊费用的摊销期限及各期摊销费用的计算是否正确、合理。（   ）审核标识及说明：
5、审查有无利用预提费用账户调节利润情况，特别关注长期挂账的预提费用，查明原因并做调整。 
</t>
  </si>
  <si>
    <t>预提费用</t>
  </si>
  <si>
    <t xml:space="preserve">    甲方：1、甲方应建立健全内部控制制度，保护资产的安全，并保证其提供的全部资料的真实性、完整性和合法性；2、按约定时间提供业务所需全部资料，包括财务会计资料及其他相关资料；3、协助乙方查看业务现场，并提供其他必要的协助；4、按约定条件及时足额支付业务费用；5、按委托目的正确使用业务报告。6、请甲方加强对报告的管理，避免无关人员取得报告封面的业务报备号，进而查询客户信息。</t>
    <phoneticPr fontId="59" type="noConversion"/>
  </si>
  <si>
    <t>税务登记代码</t>
  </si>
  <si>
    <t>注册地址</t>
  </si>
  <si>
    <t>经营地址</t>
  </si>
  <si>
    <t>行政区域</t>
  </si>
  <si>
    <t>主管税务机关</t>
  </si>
  <si>
    <t>税管员</t>
  </si>
  <si>
    <t>单位识别号</t>
  </si>
  <si>
    <t>纳税人状态</t>
  </si>
  <si>
    <t>税务登记证类别</t>
  </si>
  <si>
    <t>行业门类</t>
  </si>
  <si>
    <t>租赁和商务服务业</t>
  </si>
  <si>
    <t>行业大类</t>
  </si>
  <si>
    <t>登记注册类型</t>
  </si>
  <si>
    <t>其他有限责任公司</t>
  </si>
  <si>
    <t>法定代表人</t>
  </si>
  <si>
    <t>电话</t>
  </si>
  <si>
    <t>法人身份证件类别</t>
  </si>
  <si>
    <t>证件号码</t>
  </si>
  <si>
    <t>注册币种</t>
  </si>
  <si>
    <t>投资币种</t>
  </si>
  <si>
    <t>经营方式</t>
  </si>
  <si>
    <t>核算方式</t>
  </si>
  <si>
    <t>征收方式</t>
  </si>
  <si>
    <t>财务负责人身份证</t>
  </si>
  <si>
    <t>办税员</t>
  </si>
  <si>
    <t>办税员身份证号</t>
  </si>
  <si>
    <t>工商营业执照类型</t>
  </si>
  <si>
    <t>工商执照注册号</t>
  </si>
  <si>
    <t>工商发照机关</t>
  </si>
  <si>
    <t>工商发照日期</t>
  </si>
  <si>
    <t>工商执照有效期始</t>
  </si>
  <si>
    <t>工商执照有效期止</t>
  </si>
  <si>
    <t>经营期限始</t>
  </si>
  <si>
    <t>经营期限止</t>
  </si>
  <si>
    <t>组织机构代码</t>
  </si>
  <si>
    <t>开业日期</t>
  </si>
  <si>
    <t>开业人数</t>
  </si>
  <si>
    <t>外籍人数</t>
  </si>
  <si>
    <t>企业所得税管征机关</t>
  </si>
  <si>
    <t>社保参保日期</t>
  </si>
  <si>
    <t>社保办事员姓名</t>
  </si>
  <si>
    <t>社保办事员电话</t>
  </si>
  <si>
    <t>主营范围</t>
  </si>
  <si>
    <t>兼营范围</t>
  </si>
  <si>
    <t>投资者名称</t>
  </si>
  <si>
    <t>出资金额</t>
  </si>
  <si>
    <t>账号标志</t>
  </si>
  <si>
    <t xml:space="preserve">投资者情况 </t>
  </si>
  <si>
    <t xml:space="preserve">开户银行情况 </t>
  </si>
  <si>
    <t>招待</t>
  </si>
  <si>
    <t>折旧测算</t>
  </si>
  <si>
    <t>无形长摊</t>
  </si>
  <si>
    <t>广宣</t>
  </si>
  <si>
    <t>利息</t>
  </si>
  <si>
    <t>主营收支</t>
  </si>
  <si>
    <t>毛利分析</t>
  </si>
  <si>
    <t>制造费用、生产成本</t>
  </si>
  <si>
    <t>成本倒轧</t>
  </si>
  <si>
    <t>存货计价测试</t>
  </si>
  <si>
    <t>其他业务</t>
  </si>
  <si>
    <t>营外收支</t>
  </si>
  <si>
    <t>货币资金</t>
  </si>
  <si>
    <t>应收</t>
  </si>
  <si>
    <t>预付</t>
  </si>
  <si>
    <t>其他应收</t>
  </si>
  <si>
    <t>存货</t>
  </si>
  <si>
    <t>待摊预提</t>
  </si>
  <si>
    <t>应付</t>
  </si>
  <si>
    <t>预收</t>
  </si>
  <si>
    <t>其他应付</t>
  </si>
  <si>
    <t>实收公积</t>
  </si>
  <si>
    <t>未分利润</t>
  </si>
  <si>
    <t>科目名称</t>
  </si>
  <si>
    <t>175</t>
  </si>
  <si>
    <t>204</t>
  </si>
  <si>
    <t>231</t>
  </si>
  <si>
    <t>科目编码</t>
  </si>
  <si>
    <t>期初借方</t>
  </si>
  <si>
    <t>期初贷方</t>
  </si>
  <si>
    <t>本期发生借方</t>
  </si>
  <si>
    <t>本期发生贷方</t>
  </si>
  <si>
    <t>期末借方</t>
  </si>
  <si>
    <t>期末贷方</t>
  </si>
  <si>
    <t>个人所得税-工资薪金所得</t>
  </si>
  <si>
    <t> 零申报</t>
  </si>
  <si>
    <t>社保费-养老</t>
  </si>
  <si>
    <t>社保费-医疗</t>
  </si>
  <si>
    <t>社保费-失业</t>
  </si>
  <si>
    <t>社保费-工伤</t>
  </si>
  <si>
    <t>社保费-生育</t>
  </si>
  <si>
    <t>一级科目所在行</t>
    <phoneticPr fontId="59" type="noConversion"/>
  </si>
  <si>
    <t/>
  </si>
  <si>
    <t>税审工作底稿</t>
    <phoneticPr fontId="59" type="noConversion"/>
  </si>
  <si>
    <t>企业所得税汇算清缴纳税申报鉴证报告（一般企业）</t>
  </si>
  <si>
    <t>鉴证审核基本情况</t>
  </si>
  <si>
    <t>纳税人(委托人)税务登记号</t>
  </si>
  <si>
    <t xml:space="preserve">自填，必录 </t>
  </si>
  <si>
    <t>350204197509302051</t>
    <phoneticPr fontId="59" type="noConversion"/>
  </si>
  <si>
    <t>纳税人(委托人)名称</t>
  </si>
  <si>
    <t>系统生成，必录</t>
  </si>
  <si>
    <t>陈元庆</t>
    <phoneticPr fontId="59" type="noConversion"/>
  </si>
  <si>
    <t>鉴证审核年度</t>
  </si>
  <si>
    <t>自填，必录，例如2011</t>
  </si>
  <si>
    <t>进行鉴证审核时间起</t>
  </si>
  <si>
    <t>自填，必录，例如2012-01-01</t>
  </si>
  <si>
    <t>350204196207020038</t>
    <phoneticPr fontId="59" type="noConversion"/>
  </si>
  <si>
    <t>进行鉴证审核时间止</t>
  </si>
  <si>
    <t>自填，必录，例如2012-01-11</t>
  </si>
  <si>
    <t>黄培城</t>
    <phoneticPr fontId="59" type="noConversion"/>
  </si>
  <si>
    <t>鉴证报告编号</t>
  </si>
  <si>
    <t>鉴证报告意见</t>
  </si>
  <si>
    <t xml:space="preserve">    自填，必录。
    填写对应代码：
    1-保留意见
    2-否定意见
    3-无保留意见
    4-无法表明意见</t>
  </si>
  <si>
    <t>35062819720320008X</t>
    <phoneticPr fontId="59" type="noConversion"/>
  </si>
  <si>
    <t>签名注册税务师1身份证号</t>
  </si>
  <si>
    <t>卢丽平</t>
    <phoneticPr fontId="59" type="noConversion"/>
  </si>
  <si>
    <t>签名注册税务师1姓名</t>
  </si>
  <si>
    <t>签名注册税务师2身份证号</t>
  </si>
  <si>
    <t xml:space="preserve">自填      </t>
  </si>
  <si>
    <t>350302197907030015</t>
    <phoneticPr fontId="59" type="noConversion"/>
  </si>
  <si>
    <t>签名注册税务师2姓名</t>
  </si>
  <si>
    <t>系统生成</t>
  </si>
  <si>
    <t>林向武</t>
    <phoneticPr fontId="59" type="noConversion"/>
  </si>
  <si>
    <t>事务所基本信息</t>
  </si>
  <si>
    <t>事务所税务登记号</t>
  </si>
  <si>
    <t>350203776046719</t>
  </si>
  <si>
    <t>事务所名称</t>
  </si>
  <si>
    <t>事务所所长姓名</t>
  </si>
  <si>
    <t>陈元庆</t>
  </si>
  <si>
    <t>事务所执业证书号</t>
  </si>
  <si>
    <t>16023</t>
  </si>
  <si>
    <t>350423197810050017</t>
    <phoneticPr fontId="59" type="noConversion"/>
  </si>
  <si>
    <t>事务所电话号码</t>
  </si>
  <si>
    <r>
      <t>0</t>
    </r>
    <r>
      <rPr>
        <sz val="10"/>
        <color indexed="8"/>
        <rFont val="宋体"/>
        <family val="3"/>
        <charset val="134"/>
      </rPr>
      <t>592-5881050</t>
    </r>
    <phoneticPr fontId="59" type="noConversion"/>
  </si>
  <si>
    <t>罗征洪</t>
    <phoneticPr fontId="59" type="noConversion"/>
  </si>
  <si>
    <t>事务所传真号码</t>
  </si>
  <si>
    <r>
      <t>0</t>
    </r>
    <r>
      <rPr>
        <sz val="10"/>
        <color indexed="8"/>
        <rFont val="宋体"/>
        <family val="3"/>
        <charset val="134"/>
      </rPr>
      <t>592-5881033</t>
    </r>
    <phoneticPr fontId="59" type="noConversion"/>
  </si>
  <si>
    <t>事务所通信地址</t>
  </si>
  <si>
    <r>
      <t>厦门市思明区湖滨南路3</t>
    </r>
    <r>
      <rPr>
        <sz val="10"/>
        <color indexed="8"/>
        <rFont val="宋体"/>
        <family val="3"/>
        <charset val="134"/>
      </rPr>
      <t>88号国贸大厦41楼B、C单元</t>
    </r>
    <phoneticPr fontId="59" type="noConversion"/>
  </si>
  <si>
    <t>350321197410140779</t>
    <phoneticPr fontId="59" type="noConversion"/>
  </si>
  <si>
    <t>事务所电子邮件地址</t>
  </si>
  <si>
    <t>xm-baibang@163.com</t>
    <phoneticPr fontId="59" type="noConversion"/>
  </si>
  <si>
    <t>肖恒山</t>
    <phoneticPr fontId="59" type="noConversion"/>
  </si>
  <si>
    <t>事务所网站地址</t>
  </si>
  <si>
    <t>www.baibangcpa.com</t>
    <phoneticPr fontId="59" type="noConversion"/>
  </si>
  <si>
    <t>涉税鉴证业务其他信息</t>
  </si>
  <si>
    <t>350205197504141048</t>
    <phoneticPr fontId="59" type="noConversion"/>
  </si>
  <si>
    <t>鉴证业务合同号</t>
  </si>
  <si>
    <t>邱丽宏</t>
    <phoneticPr fontId="59" type="noConversion"/>
  </si>
  <si>
    <t>本次鉴证收费金额（元）</t>
  </si>
  <si>
    <t>352103197906162523</t>
    <phoneticPr fontId="59" type="noConversion"/>
  </si>
  <si>
    <t>徐东莲</t>
    <phoneticPr fontId="59" type="noConversion"/>
  </si>
  <si>
    <t>350302197910140047</t>
    <phoneticPr fontId="59" type="noConversion"/>
  </si>
  <si>
    <t>陈丽珊</t>
    <phoneticPr fontId="59" type="noConversion"/>
  </si>
  <si>
    <t>310110196809058038</t>
    <phoneticPr fontId="59" type="noConversion"/>
  </si>
  <si>
    <t>郑永锋</t>
    <phoneticPr fontId="59" type="noConversion"/>
  </si>
  <si>
    <t>220104197210246759</t>
    <phoneticPr fontId="59" type="noConversion"/>
  </si>
  <si>
    <t>武景义</t>
    <phoneticPr fontId="59" type="noConversion"/>
  </si>
  <si>
    <t>35020519751105003X</t>
    <phoneticPr fontId="59" type="noConversion"/>
  </si>
  <si>
    <t>陈平</t>
    <phoneticPr fontId="59" type="noConversion"/>
  </si>
  <si>
    <t>350212198211085036</t>
    <phoneticPr fontId="59" type="noConversion"/>
  </si>
  <si>
    <t>陈金盾</t>
    <phoneticPr fontId="59" type="noConversion"/>
  </si>
  <si>
    <t>350203196610314099</t>
    <phoneticPr fontId="59" type="noConversion"/>
  </si>
  <si>
    <t>王泉升</t>
    <phoneticPr fontId="59" type="noConversion"/>
  </si>
  <si>
    <t>352627197511190237</t>
    <phoneticPr fontId="59" type="noConversion"/>
  </si>
  <si>
    <t>李书斌</t>
    <phoneticPr fontId="59" type="noConversion"/>
  </si>
  <si>
    <t>350603198206220024</t>
    <phoneticPr fontId="59" type="noConversion"/>
  </si>
  <si>
    <t>林艺平</t>
    <phoneticPr fontId="59" type="noConversion"/>
  </si>
  <si>
    <t>企业所得税汇算清缴纳税申报鉴证报告（保留意见）</t>
  </si>
  <si>
    <t>一、企业所得税汇算清缴纳税申报的审核过程及主要实施情况</t>
  </si>
  <si>
    <t xml:space="preserve">备注      </t>
  </si>
  <si>
    <t xml:space="preserve">  （一）贵单位与企业所得税有关的内部控制及其有效性。 </t>
  </si>
  <si>
    <t>自填，必录</t>
  </si>
  <si>
    <t xml:space="preserve">  （二）贵单位与企业所得税有关的各项内部证据和外部证据的相关性和可靠性。 </t>
  </si>
  <si>
    <t xml:space="preserve">   （三）对贵单位提供的会计资料及纳税资料等进行审核、验证、计算和进行职业推断的情况。 </t>
  </si>
  <si>
    <t>二、鉴证结论</t>
  </si>
  <si>
    <t>（一）经审核可以确认的应纳所得税额</t>
  </si>
  <si>
    <t>本项由系统自动取数，不需填</t>
  </si>
  <si>
    <t>（二）对保留意见审核事项的说明</t>
  </si>
  <si>
    <t xml:space="preserve">   1.不能确认该审核事项应纳所得税额的理据和原因。 </t>
  </si>
  <si>
    <t xml:space="preserve">   2.纳税调整的初步意见或解决方案。 </t>
  </si>
  <si>
    <t>企业所得税汇算清缴纳税申报鉴证报告（否定意见）</t>
  </si>
  <si>
    <t xml:space="preserve">二、鉴证意见 </t>
  </si>
  <si>
    <t xml:space="preserve">  
对事项的审核情况</t>
  </si>
  <si>
    <t>自填，必录。
描述存在违反税收法律法规或有关规定的情形，并阐述经与委托人就该事项磋商不能达成一致、出具否定意见的理据。</t>
  </si>
  <si>
    <t>企业所得税汇算清缴纳税申报鉴证报告（无保留意见）</t>
  </si>
  <si>
    <t xml:space="preserve">    我们已收集、识别、评价与企业所得税汇算清缴纳税申报相关的会计资料和纳税资料等可靠的内部证据及外部证据。具体包括：企业会计资料及会计处理、财务状况及财务报表、纳税资料及税务处理、有关文件及证明材料等。</t>
    <phoneticPr fontId="59" type="noConversion"/>
  </si>
  <si>
    <t xml:space="preserve">    我们在审核过程中以职业怀疑态度、有计划地实施必要的审核程序，并根据重要性原则获取与鉴证对象相关的充分、适当的证据，并及时对制定的计划、实施的程序、获取的相关证据以及得出的结论作出记录。</t>
    <phoneticPr fontId="59" type="noConversion"/>
  </si>
  <si>
    <t xml:space="preserve">二、鉴证结论 </t>
  </si>
  <si>
    <t>企业所得税汇算清缴纳税申报鉴证报告（无法表明意见）</t>
  </si>
  <si>
    <t>二、鉴证意见</t>
  </si>
  <si>
    <t xml:space="preserve">  
  对事项的审核情况</t>
  </si>
  <si>
    <t>自填，必录。
详细说明该审核事项对确认应纳所得税额可能产生的重大影响，并阐述对该事项无法表明意见的理据。</t>
  </si>
  <si>
    <t>企业基本情况和企业所得税汇算清缴纳税申报审核事项说明</t>
  </si>
  <si>
    <t>一、企业基本情况</t>
  </si>
  <si>
    <t xml:space="preserve">   1．成立日期</t>
  </si>
  <si>
    <t>自填，必录，例“2011-01-01”</t>
  </si>
  <si>
    <t xml:space="preserve">   2．注册地址</t>
  </si>
  <si>
    <t xml:space="preserve">      经营地址</t>
  </si>
  <si>
    <t xml:space="preserve">   3．法人代表</t>
  </si>
  <si>
    <t xml:space="preserve">   6．企业类型</t>
  </si>
  <si>
    <t>自填，必录。填写代码。
代码对照表附于本表下方。</t>
  </si>
  <si>
    <t xml:space="preserve">   7．经营范围</t>
  </si>
  <si>
    <t xml:space="preserve">   8. 行业门类</t>
  </si>
  <si>
    <t xml:space="preserve">   9．其他</t>
  </si>
  <si>
    <t>二、主要会计政策</t>
  </si>
  <si>
    <t xml:space="preserve">   1.执行的会计准则（制度）及有关规定</t>
  </si>
  <si>
    <t>自填，必录。
填写企业适用的《企业会计准则》（或《小企业会计准则》或《××会计制度》）</t>
  </si>
  <si>
    <t xml:space="preserve">   2.会计年度起始时间</t>
  </si>
  <si>
    <t xml:space="preserve">   会计年度截止时间</t>
  </si>
  <si>
    <t>自填，必录。
例如“2011-01-01”；
“2011-12-31”</t>
  </si>
  <si>
    <t xml:space="preserve">   3.会计核算方法</t>
  </si>
  <si>
    <t>自填，必录。
填写企业在会计核算中按照法律、行政法规或者国家统一的会计制度等规定采用或者选择的、适合于本企业的具体会计处理或会计估计方法（如发出存货成本的计量、长期股权投资的后续计量、固定资产及其折旧、无形资产及其摊销、收入的确认等）。</t>
  </si>
  <si>
    <t xml:space="preserve">   4、账龄三年以上的应收账款、应付账款、其他应收款、其他应付款、预收账款、预付账款等科目说明：</t>
  </si>
  <si>
    <t>该项内容在“(二)附表-科目说明”填写。</t>
  </si>
  <si>
    <t xml:space="preserve">   5、其他</t>
  </si>
  <si>
    <t>三、审核事项说明</t>
  </si>
  <si>
    <t>该项内容在“(二)附表-纳税调整额的审核”填写</t>
  </si>
  <si>
    <t>四、其他事项说明</t>
  </si>
  <si>
    <t xml:space="preserve">   以下内容不是填表区域，仅供对照。</t>
  </si>
  <si>
    <t>内资企业</t>
  </si>
  <si>
    <t>农、林、牧、渔业</t>
  </si>
  <si>
    <t>国有企业</t>
  </si>
  <si>
    <t>采矿业</t>
  </si>
  <si>
    <t>集体企业</t>
  </si>
  <si>
    <t>制造业</t>
  </si>
  <si>
    <t>股份合作企业</t>
  </si>
  <si>
    <t>电力、热力、燃气及水生产和供应业</t>
  </si>
  <si>
    <t>联营企业</t>
  </si>
  <si>
    <t>建筑业</t>
  </si>
  <si>
    <t>国有联营企业</t>
  </si>
  <si>
    <t>批发和零售业</t>
  </si>
  <si>
    <t>集体联营企业</t>
  </si>
  <si>
    <t>交通运输、仓储和邮政业</t>
  </si>
  <si>
    <t>国有与集体联营企业</t>
  </si>
  <si>
    <t>住宿和餐饮业</t>
  </si>
  <si>
    <t>其他联营企业</t>
  </si>
  <si>
    <t>信息传输、软件和信息技术服务业</t>
  </si>
  <si>
    <t>有限责任公司</t>
  </si>
  <si>
    <t>金融业</t>
  </si>
  <si>
    <t>国有独资公司</t>
  </si>
  <si>
    <t>房地产业</t>
  </si>
  <si>
    <t>股份有限公司</t>
  </si>
  <si>
    <t>科学研究和技术服务业</t>
  </si>
  <si>
    <t>私营企业</t>
  </si>
  <si>
    <t>水利、环境和公共设施管理业</t>
  </si>
  <si>
    <t>私营独资企业</t>
  </si>
  <si>
    <t>居民服务、修理和其他服务业</t>
  </si>
  <si>
    <t>私营合伙企业</t>
  </si>
  <si>
    <t>教育</t>
  </si>
  <si>
    <t>私营有限责任公司</t>
  </si>
  <si>
    <t>卫生和社会工作</t>
  </si>
  <si>
    <t>私营股份有限公司</t>
  </si>
  <si>
    <t>文化、体育和娱乐业</t>
  </si>
  <si>
    <t>个人独资及合伙企业</t>
  </si>
  <si>
    <t>公共管理、社会保障和社会组织</t>
  </si>
  <si>
    <t>其他内资企业</t>
  </si>
  <si>
    <t>国际组织</t>
  </si>
  <si>
    <t>港、澳、台商投资企业</t>
  </si>
  <si>
    <t>（港澳台商）合资经营企业</t>
  </si>
  <si>
    <t>（港澳台商）合作经营企业</t>
  </si>
  <si>
    <t>（港澳台商）独资经营公司</t>
  </si>
  <si>
    <t>（港澳台商）投资股份有限公司</t>
  </si>
  <si>
    <t>（港澳台商）企业</t>
  </si>
  <si>
    <t>（港澳台商）外企常驻代表机构</t>
  </si>
  <si>
    <t>（港澳台商）提供劳务承包工程作业企业</t>
  </si>
  <si>
    <t>（港澳台商）缴纳预提所得税的企业</t>
  </si>
  <si>
    <t>（港澳台商）国际运输企业</t>
  </si>
  <si>
    <t>其他港澳台商企业</t>
  </si>
  <si>
    <t>外商投资企业</t>
  </si>
  <si>
    <t>中外合资经营企业</t>
  </si>
  <si>
    <t>中外合作经营企业</t>
  </si>
  <si>
    <t>外商投资企业和外国企业</t>
  </si>
  <si>
    <t>外商投资股份有限公司</t>
  </si>
  <si>
    <t>外国企业</t>
  </si>
  <si>
    <t>外国企业常驻代表机构</t>
  </si>
  <si>
    <t>提供劳务、承包工程作业企业</t>
  </si>
  <si>
    <t>缴纳预提所得税的企业</t>
  </si>
  <si>
    <t>国际运输企业</t>
  </si>
  <si>
    <t>其他外国企业</t>
  </si>
  <si>
    <t>个体经营</t>
  </si>
  <si>
    <t>个体工商户</t>
  </si>
  <si>
    <t>内资个体</t>
  </si>
  <si>
    <t>港澳台个体</t>
  </si>
  <si>
    <t>外资个体</t>
  </si>
  <si>
    <t>个人合伙</t>
  </si>
  <si>
    <t>内资合伙</t>
  </si>
  <si>
    <t>港澳台合伙</t>
  </si>
  <si>
    <t>外资合伙</t>
  </si>
  <si>
    <t>内资个人</t>
  </si>
  <si>
    <t>港澳台个人</t>
  </si>
  <si>
    <t>外资个人</t>
  </si>
  <si>
    <t>非企业单位</t>
  </si>
  <si>
    <t>事业单位</t>
  </si>
  <si>
    <t>民办非企业单位</t>
  </si>
  <si>
    <t>民办非企业单位（法人）</t>
  </si>
  <si>
    <t>民办非企业单位（合伙）</t>
  </si>
  <si>
    <t>民办非企业单位（个人）</t>
  </si>
  <si>
    <t>国家机关</t>
  </si>
  <si>
    <t>政党机关</t>
  </si>
  <si>
    <t>社会团体</t>
  </si>
  <si>
    <t>基层群众自治组织</t>
  </si>
  <si>
    <t>企业基本情况和企业所得税汇算清缴纳税申报审核事项说明（科目说明）</t>
  </si>
  <si>
    <t>填报说明：   
1、本表用于填报账龄三年以上（含三年）且在此期间无任何发生额的往来款（应收账款、应付账款、其他应收款、其他应付款、预收账款、预付账款）的期末余额情况。   
2、“一级科目”填报“应收账款”、“应付账款”、“其他应收款”、“其他应付款”、“预收账款”及“预付账款”等科目名称。  
3、“明细科目”填报具体的往来单位或个人名称。   
4、本表填报项目不限，请按顺序填写，不得跳空行填写。</t>
  </si>
  <si>
    <t xml:space="preserve">   4、账龄三年以上的应收账款、应付账款、其他应收款、其他应付款、预收账款、预付账款等科目说明： </t>
  </si>
  <si>
    <t xml:space="preserve">一级科目 </t>
  </si>
  <si>
    <t xml:space="preserve">期末余额 </t>
  </si>
  <si>
    <t>企业基本情况和企业所得税汇算清缴纳税申报审核事项说明（纳税调整额的审核）</t>
  </si>
  <si>
    <t>填报说明：    
1、本表用于填报企业财务会计处理与税收规定不一致、进行纳税调整的项目及金额，并对纳税调整原因作出具体说明；    
2、本表填报内容包括但不限于“附表(三)子表3.纳税调整明细表”中调增或调减金额不为零的明细项目。请按顺序填写，不得跳空行。</t>
  </si>
  <si>
    <t xml:space="preserve">   审核事项说明：纳税调整增加、减少额的审核（单位：元）</t>
  </si>
  <si>
    <t xml:space="preserve">项目  </t>
  </si>
  <si>
    <t xml:space="preserve">账载金额 </t>
  </si>
  <si>
    <t xml:space="preserve">税收金额 </t>
  </si>
  <si>
    <t>调增（减）金额
（调增用正数表示，
调减用负数表示）</t>
  </si>
  <si>
    <t>调整原因说明</t>
  </si>
  <si>
    <t xml:space="preserve">行次 </t>
  </si>
  <si>
    <t xml:space="preserve">项目 </t>
  </si>
  <si>
    <t xml:space="preserve">表间关系  </t>
  </si>
  <si>
    <t>一般企业收入明细表</t>
  </si>
  <si>
    <t>表间关系</t>
  </si>
  <si>
    <t xml:space="preserve">表间关系 </t>
  </si>
  <si>
    <t xml:space="preserve">*  </t>
  </si>
  <si>
    <t xml:space="preserve">*   </t>
  </si>
  <si>
    <t>本年度实际弥补的以前年度亏损额</t>
  </si>
  <si>
    <t>可结转以后年度弥补的亏损额</t>
  </si>
  <si>
    <t xml:space="preserve">表间关系   </t>
  </si>
  <si>
    <t>金    额</t>
  </si>
  <si>
    <t>弥补境外以前年度亏损</t>
  </si>
  <si>
    <t xml:space="preserve">*    </t>
  </si>
  <si>
    <t>01</t>
  </si>
  <si>
    <t>02</t>
  </si>
  <si>
    <t>004</t>
  </si>
  <si>
    <t>阿富汗伊斯兰国</t>
  </si>
  <si>
    <t>008</t>
  </si>
  <si>
    <t>阿尔巴尼亚共和国</t>
  </si>
  <si>
    <t>010</t>
  </si>
  <si>
    <t>南极洲</t>
  </si>
  <si>
    <t>012</t>
  </si>
  <si>
    <t>阿尔及利亚民主人民共和国</t>
  </si>
  <si>
    <t>016</t>
  </si>
  <si>
    <t>美属萨摩亚</t>
  </si>
  <si>
    <t>020</t>
  </si>
  <si>
    <t>安道尔公国</t>
  </si>
  <si>
    <t>024</t>
  </si>
  <si>
    <t>安哥拉共和国</t>
  </si>
  <si>
    <t>028</t>
  </si>
  <si>
    <t>安提瓜和巴布达</t>
  </si>
  <si>
    <t>031</t>
  </si>
  <si>
    <t>阿塞拜疆共和国</t>
  </si>
  <si>
    <t>032</t>
  </si>
  <si>
    <t>阿根廷共和国</t>
  </si>
  <si>
    <t>036</t>
  </si>
  <si>
    <t>澳大利亚联邦</t>
  </si>
  <si>
    <t>040</t>
  </si>
  <si>
    <t>奥地利共和国</t>
  </si>
  <si>
    <t>044</t>
  </si>
  <si>
    <t>巴哈马联邦</t>
  </si>
  <si>
    <t>048</t>
  </si>
  <si>
    <t>巴林国</t>
  </si>
  <si>
    <t>050</t>
  </si>
  <si>
    <t>孟加拉人民共和国</t>
  </si>
  <si>
    <t>051</t>
  </si>
  <si>
    <t>亚美尼亚共和国</t>
  </si>
  <si>
    <t>052</t>
  </si>
  <si>
    <t>巴巴多斯</t>
  </si>
  <si>
    <t>056</t>
  </si>
  <si>
    <t>比利时王国</t>
  </si>
  <si>
    <t>060</t>
  </si>
  <si>
    <t>百慕大群岛</t>
  </si>
  <si>
    <t>064</t>
  </si>
  <si>
    <t>不丹王国</t>
  </si>
  <si>
    <t>068</t>
  </si>
  <si>
    <t>玻利维亚共和国</t>
  </si>
  <si>
    <t>070</t>
  </si>
  <si>
    <t>波斯尼亚和黑塞哥维那共和国</t>
  </si>
  <si>
    <t>072</t>
  </si>
  <si>
    <t>博茨瓦纳共和国</t>
  </si>
  <si>
    <t>074</t>
  </si>
  <si>
    <t>布维岛</t>
  </si>
  <si>
    <t>076</t>
  </si>
  <si>
    <t>巴西联邦共和国</t>
  </si>
  <si>
    <t>084</t>
  </si>
  <si>
    <t>伯利兹</t>
  </si>
  <si>
    <t>086</t>
  </si>
  <si>
    <t>英属印度洋领土</t>
  </si>
  <si>
    <t>090</t>
  </si>
  <si>
    <t>所罗门群岛</t>
  </si>
  <si>
    <t>092</t>
  </si>
  <si>
    <t>英属维尔京群岛</t>
  </si>
  <si>
    <t>096</t>
  </si>
  <si>
    <t>文莱达鲁萨兰国</t>
  </si>
  <si>
    <t>100</t>
  </si>
  <si>
    <t>保加利亚共和国</t>
  </si>
  <si>
    <t>104</t>
  </si>
  <si>
    <t>缅甸联邦</t>
  </si>
  <si>
    <t>108</t>
  </si>
  <si>
    <t>布隆迪共和国</t>
  </si>
  <si>
    <t>112</t>
  </si>
  <si>
    <t>白俄罗斯共和国</t>
  </si>
  <si>
    <t>116</t>
  </si>
  <si>
    <t>柬埔寨王国</t>
  </si>
  <si>
    <t>120</t>
  </si>
  <si>
    <t>喀麦隆共和国</t>
  </si>
  <si>
    <t>124</t>
  </si>
  <si>
    <t>加拿大</t>
  </si>
  <si>
    <t>132</t>
  </si>
  <si>
    <t>佛得角共和国</t>
  </si>
  <si>
    <t>136</t>
  </si>
  <si>
    <t>开曼群岛</t>
  </si>
  <si>
    <t>140</t>
  </si>
  <si>
    <t>中非共和国</t>
  </si>
  <si>
    <t>144</t>
  </si>
  <si>
    <t>斯里兰卡民主社会主义共和国</t>
  </si>
  <si>
    <t>148</t>
  </si>
  <si>
    <t>乍得共和国</t>
  </si>
  <si>
    <t>152</t>
  </si>
  <si>
    <t>智利共和国</t>
  </si>
  <si>
    <t>156</t>
  </si>
  <si>
    <t>中华人民共和国</t>
  </si>
  <si>
    <t>158</t>
  </si>
  <si>
    <t>中国台湾</t>
  </si>
  <si>
    <t>162</t>
  </si>
  <si>
    <t>圣诞岛</t>
  </si>
  <si>
    <t>166</t>
  </si>
  <si>
    <t>科科斯(基林群岛</t>
  </si>
  <si>
    <t>170</t>
  </si>
  <si>
    <t>哥伦比亚共和国</t>
  </si>
  <si>
    <t>174</t>
  </si>
  <si>
    <t>科摩罗伊斯兰联邦共和国</t>
  </si>
  <si>
    <t>马约特</t>
  </si>
  <si>
    <t>180</t>
  </si>
  <si>
    <t>184</t>
  </si>
  <si>
    <t>库克群岛</t>
  </si>
  <si>
    <t>188</t>
  </si>
  <si>
    <t>哥斯达黎加共和国</t>
  </si>
  <si>
    <t>191</t>
  </si>
  <si>
    <t>克罗地亚共和国</t>
  </si>
  <si>
    <t>192</t>
  </si>
  <si>
    <t>古巴共和国</t>
  </si>
  <si>
    <t>196</t>
  </si>
  <si>
    <t>塞浦路斯共和国</t>
  </si>
  <si>
    <t>203</t>
  </si>
  <si>
    <t>捷克共和国</t>
  </si>
  <si>
    <t>贝宁共和国</t>
  </si>
  <si>
    <t>208</t>
  </si>
  <si>
    <t>丹麦王国</t>
  </si>
  <si>
    <t>212</t>
  </si>
  <si>
    <t>多米尼克联邦</t>
  </si>
  <si>
    <t>214</t>
  </si>
  <si>
    <t>多米尼加共和国</t>
  </si>
  <si>
    <t>218</t>
  </si>
  <si>
    <t>厄瓜多尔共和国</t>
  </si>
  <si>
    <t>222</t>
  </si>
  <si>
    <t>萨尔瓦多共和国</t>
  </si>
  <si>
    <t>226</t>
  </si>
  <si>
    <t>赤道几内亚共和国</t>
  </si>
  <si>
    <t>埃塞俄比亚</t>
  </si>
  <si>
    <t>232</t>
  </si>
  <si>
    <t>厄立特里亚国</t>
  </si>
  <si>
    <t>233</t>
  </si>
  <si>
    <t>爱沙尼亚共和国</t>
  </si>
  <si>
    <t>234</t>
  </si>
  <si>
    <t>法罗群岛</t>
  </si>
  <si>
    <t>238</t>
  </si>
  <si>
    <t>马尔维纳斯群岛(福克兰群岛)</t>
  </si>
  <si>
    <t>239</t>
  </si>
  <si>
    <t>南乔治亚岛和南桑德韦奇岛</t>
  </si>
  <si>
    <t>242</t>
  </si>
  <si>
    <t>斐济共和国</t>
  </si>
  <si>
    <t>246</t>
  </si>
  <si>
    <t>芬兰共和国</t>
  </si>
  <si>
    <t>250</t>
  </si>
  <si>
    <t>法兰西共和国</t>
  </si>
  <si>
    <t>254</t>
  </si>
  <si>
    <t>法属圭亚那</t>
  </si>
  <si>
    <t>258</t>
  </si>
  <si>
    <t>法属波利尼西亚</t>
  </si>
  <si>
    <t>260</t>
  </si>
  <si>
    <t>法属南部领土</t>
  </si>
  <si>
    <t>262</t>
  </si>
  <si>
    <t>吉布提共和国</t>
  </si>
  <si>
    <t>266</t>
  </si>
  <si>
    <t>加蓬共和国</t>
  </si>
  <si>
    <t>268</t>
  </si>
  <si>
    <t>格鲁吉亚共和国</t>
  </si>
  <si>
    <t>270</t>
  </si>
  <si>
    <t>冈比亚共和国</t>
  </si>
  <si>
    <t>276</t>
  </si>
  <si>
    <t>德意志联邦共和国</t>
  </si>
  <si>
    <t>288</t>
  </si>
  <si>
    <t>加纳共和国</t>
  </si>
  <si>
    <t>292</t>
  </si>
  <si>
    <t>直布罗陀</t>
  </si>
  <si>
    <t>296</t>
  </si>
  <si>
    <t>基里巴斯共和国</t>
  </si>
  <si>
    <t>300</t>
  </si>
  <si>
    <t>希腊共和国</t>
  </si>
  <si>
    <t>304</t>
  </si>
  <si>
    <t>格陵兰</t>
  </si>
  <si>
    <t>308</t>
  </si>
  <si>
    <t>格林纳达</t>
  </si>
  <si>
    <t>312</t>
  </si>
  <si>
    <t>瓜德罗普</t>
  </si>
  <si>
    <t>316</t>
  </si>
  <si>
    <t>关岛</t>
  </si>
  <si>
    <t>320</t>
  </si>
  <si>
    <t>危地马拉共和国</t>
  </si>
  <si>
    <t>324</t>
  </si>
  <si>
    <t>几内亚共和国</t>
  </si>
  <si>
    <t>328</t>
  </si>
  <si>
    <t>圭亚那合作共和国</t>
  </si>
  <si>
    <t>332</t>
  </si>
  <si>
    <t>海地共和国</t>
  </si>
  <si>
    <t>334</t>
  </si>
  <si>
    <t>赫德岛和麦克唐纳岛</t>
  </si>
  <si>
    <t>336</t>
  </si>
  <si>
    <t>梵蒂冈城国</t>
  </si>
  <si>
    <t>340</t>
  </si>
  <si>
    <t>洪都拉斯共和国</t>
  </si>
  <si>
    <t>344</t>
  </si>
  <si>
    <t>香港</t>
  </si>
  <si>
    <t>348</t>
  </si>
  <si>
    <t>匈牙利共和国</t>
  </si>
  <si>
    <t>352</t>
  </si>
  <si>
    <t>冰岛共和国</t>
  </si>
  <si>
    <t>356</t>
  </si>
  <si>
    <t>印度共和国</t>
  </si>
  <si>
    <t>360</t>
  </si>
  <si>
    <t>印度尼西亚共和国</t>
  </si>
  <si>
    <t>364</t>
  </si>
  <si>
    <t>伊朗伊斯兰共和国</t>
  </si>
  <si>
    <t>368</t>
  </si>
  <si>
    <t>伊拉克共和国</t>
  </si>
  <si>
    <t>372</t>
  </si>
  <si>
    <t>爱尔兰</t>
  </si>
  <si>
    <t>374</t>
  </si>
  <si>
    <t>巴勒斯坦国</t>
  </si>
  <si>
    <t>376</t>
  </si>
  <si>
    <t>以色列国</t>
  </si>
  <si>
    <t>380</t>
  </si>
  <si>
    <t>意大利共和国</t>
  </si>
  <si>
    <t>384</t>
  </si>
  <si>
    <t>科特迪瓦共和国</t>
  </si>
  <si>
    <t>388</t>
  </si>
  <si>
    <t>牙买加</t>
  </si>
  <si>
    <t>392</t>
  </si>
  <si>
    <t>日本国</t>
  </si>
  <si>
    <t>398</t>
  </si>
  <si>
    <t>哈萨克斯坦共和国</t>
  </si>
  <si>
    <t>400</t>
  </si>
  <si>
    <t>约旦哈希姆王国</t>
  </si>
  <si>
    <t>404</t>
  </si>
  <si>
    <t>肯尼亚共和国</t>
  </si>
  <si>
    <t>408</t>
  </si>
  <si>
    <t>朝鲜民主主义人民共和国</t>
  </si>
  <si>
    <t>410</t>
  </si>
  <si>
    <t>大韩民国</t>
  </si>
  <si>
    <t>414</t>
  </si>
  <si>
    <t>科威特国</t>
  </si>
  <si>
    <t>417</t>
  </si>
  <si>
    <t>吉尔吉斯共和国</t>
  </si>
  <si>
    <t>418</t>
  </si>
  <si>
    <t>老挝人民民主共和国</t>
  </si>
  <si>
    <t>422</t>
  </si>
  <si>
    <t>黎巴嫩共和国</t>
  </si>
  <si>
    <t>426</t>
  </si>
  <si>
    <t>莱索托王国</t>
  </si>
  <si>
    <t>428</t>
  </si>
  <si>
    <t>拉脱维亚共和国</t>
  </si>
  <si>
    <t>430</t>
  </si>
  <si>
    <t>利比里亚共和国</t>
  </si>
  <si>
    <t>434</t>
  </si>
  <si>
    <t>阿拉伯利比亚人民社会主义民众国</t>
  </si>
  <si>
    <t>438</t>
  </si>
  <si>
    <t>列支敦士登公国</t>
  </si>
  <si>
    <t>440</t>
  </si>
  <si>
    <t>立陶宛共和国</t>
  </si>
  <si>
    <t>442</t>
  </si>
  <si>
    <t>卢森堡大公国</t>
  </si>
  <si>
    <t>446</t>
  </si>
  <si>
    <t>澳门</t>
  </si>
  <si>
    <t>450</t>
  </si>
  <si>
    <t>马达加斯加共和国</t>
  </si>
  <si>
    <t>454</t>
  </si>
  <si>
    <t>马拉维共和国</t>
  </si>
  <si>
    <t>458</t>
  </si>
  <si>
    <t>马来西亚</t>
  </si>
  <si>
    <t>462</t>
  </si>
  <si>
    <t>马尔代夫共和国</t>
  </si>
  <si>
    <t>466</t>
  </si>
  <si>
    <t>马里共和国</t>
  </si>
  <si>
    <t>470</t>
  </si>
  <si>
    <t>马耳他共和国</t>
  </si>
  <si>
    <t>474</t>
  </si>
  <si>
    <t>马提尼克</t>
  </si>
  <si>
    <t>478</t>
  </si>
  <si>
    <t>毛里塔尼亚伊斯兰共和国</t>
  </si>
  <si>
    <t>480</t>
  </si>
  <si>
    <t>毛里求斯共和国</t>
  </si>
  <si>
    <t>484</t>
  </si>
  <si>
    <t>墨西哥合众国</t>
  </si>
  <si>
    <t>492</t>
  </si>
  <si>
    <t>摩纳哥公国</t>
  </si>
  <si>
    <t>496</t>
  </si>
  <si>
    <t>蒙古国</t>
  </si>
  <si>
    <t>498</t>
  </si>
  <si>
    <t>摩尔多瓦共和国</t>
  </si>
  <si>
    <t>500</t>
  </si>
  <si>
    <t>蒙特塞拉特</t>
  </si>
  <si>
    <t>504</t>
  </si>
  <si>
    <t>摩洛哥王国</t>
  </si>
  <si>
    <t>508</t>
  </si>
  <si>
    <t>莫桑比克共和国</t>
  </si>
  <si>
    <t>512</t>
  </si>
  <si>
    <t>阿曼苏丹国</t>
  </si>
  <si>
    <t>516</t>
  </si>
  <si>
    <t>纳米比亚共和国</t>
  </si>
  <si>
    <t>520</t>
  </si>
  <si>
    <t>瑙鲁共和国</t>
  </si>
  <si>
    <t>524</t>
  </si>
  <si>
    <t>尼泊尔王国</t>
  </si>
  <si>
    <t>528</t>
  </si>
  <si>
    <t>荷兰王国</t>
  </si>
  <si>
    <t>530</t>
  </si>
  <si>
    <t>荷属安的列斯</t>
  </si>
  <si>
    <t>533</t>
  </si>
  <si>
    <t>阿鲁巴</t>
  </si>
  <si>
    <t>540</t>
  </si>
  <si>
    <t>新喀里多尼亚</t>
  </si>
  <si>
    <t>548</t>
  </si>
  <si>
    <t>瓦努阿图共和国</t>
  </si>
  <si>
    <t>554</t>
  </si>
  <si>
    <t>新西兰</t>
  </si>
  <si>
    <t>558</t>
  </si>
  <si>
    <t>尼加拉瓜共和国</t>
  </si>
  <si>
    <t>562</t>
  </si>
  <si>
    <t>尼日尔共和国</t>
  </si>
  <si>
    <t>566</t>
  </si>
  <si>
    <t>尼日利亚联邦共和国</t>
  </si>
  <si>
    <t>570</t>
  </si>
  <si>
    <t>纽埃</t>
  </si>
  <si>
    <t>574</t>
  </si>
  <si>
    <t>诺福克岛</t>
  </si>
  <si>
    <t>578</t>
  </si>
  <si>
    <t>挪威王国</t>
  </si>
  <si>
    <t>580</t>
  </si>
  <si>
    <t>北马里亚纳自由联邦</t>
  </si>
  <si>
    <t>581</t>
  </si>
  <si>
    <t>美属太平洋各群岛</t>
  </si>
  <si>
    <t>583</t>
  </si>
  <si>
    <t>密克罗尼西亚联邦</t>
  </si>
  <si>
    <t>584</t>
  </si>
  <si>
    <t>马绍尔群岛共和国</t>
  </si>
  <si>
    <t>585</t>
  </si>
  <si>
    <t>贝劳共和国</t>
  </si>
  <si>
    <t>586</t>
  </si>
  <si>
    <t>巴基斯坦伊斯兰共和国</t>
  </si>
  <si>
    <t>591</t>
  </si>
  <si>
    <t>巴拿马共和国</t>
  </si>
  <si>
    <t>598</t>
  </si>
  <si>
    <t>巴布亚新几内亚独立国</t>
  </si>
  <si>
    <t>600</t>
  </si>
  <si>
    <t>巴拉圭共和国</t>
  </si>
  <si>
    <t>604</t>
  </si>
  <si>
    <t>秘鲁共和国</t>
  </si>
  <si>
    <t>608</t>
  </si>
  <si>
    <t>菲律宾共和国</t>
  </si>
  <si>
    <t>612</t>
  </si>
  <si>
    <t>皮特凯恩群岛</t>
  </si>
  <si>
    <t>616</t>
  </si>
  <si>
    <t>波兰共和国</t>
  </si>
  <si>
    <t>620</t>
  </si>
  <si>
    <t>葡萄牙共和国</t>
  </si>
  <si>
    <t>624</t>
  </si>
  <si>
    <t>几内亚比绍共和国</t>
  </si>
  <si>
    <t>626</t>
  </si>
  <si>
    <t>东帝汶</t>
  </si>
  <si>
    <t>630</t>
  </si>
  <si>
    <t>波多黎各自由联邦</t>
  </si>
  <si>
    <t>634</t>
  </si>
  <si>
    <t>卡塔尔国</t>
  </si>
  <si>
    <t>638</t>
  </si>
  <si>
    <t>留尼汪</t>
  </si>
  <si>
    <t>642</t>
  </si>
  <si>
    <t>罗马尼亚</t>
  </si>
  <si>
    <t>643</t>
  </si>
  <si>
    <t>俄罗斯联邦</t>
  </si>
  <si>
    <t>646</t>
  </si>
  <si>
    <t>卢旺达共和国</t>
  </si>
  <si>
    <t>654</t>
  </si>
  <si>
    <t>圣赫勒拿</t>
  </si>
  <si>
    <t>659</t>
  </si>
  <si>
    <t>圣基茨和尼维斯联邦</t>
  </si>
  <si>
    <t>660</t>
  </si>
  <si>
    <t>安圭拉</t>
  </si>
  <si>
    <t>662</t>
  </si>
  <si>
    <t>圣卢西亚</t>
  </si>
  <si>
    <t>666</t>
  </si>
  <si>
    <t>圣皮埃尔和密克隆</t>
  </si>
  <si>
    <t>670</t>
  </si>
  <si>
    <t>圣文森特和格林纳丁斯</t>
  </si>
  <si>
    <t>674</t>
  </si>
  <si>
    <t>圣马力诺共和国</t>
  </si>
  <si>
    <t>678</t>
  </si>
  <si>
    <t>圣多美和普林西比民主共和国</t>
  </si>
  <si>
    <t>682</t>
  </si>
  <si>
    <t>沙特阿拉伯王国</t>
  </si>
  <si>
    <t>686</t>
  </si>
  <si>
    <t>塞内加尔共和国</t>
  </si>
  <si>
    <t>690</t>
  </si>
  <si>
    <t>塞舌尔共和国</t>
  </si>
  <si>
    <t>694</t>
  </si>
  <si>
    <t>塞拉利昂共和国</t>
  </si>
  <si>
    <t>702</t>
  </si>
  <si>
    <t>新加坡共和国</t>
  </si>
  <si>
    <t>703</t>
  </si>
  <si>
    <t>斯洛伐克共和国</t>
  </si>
  <si>
    <t>704</t>
  </si>
  <si>
    <t>越南社会主义共和国</t>
  </si>
  <si>
    <t>705</t>
  </si>
  <si>
    <t>斯洛文尼亚共和国</t>
  </si>
  <si>
    <t>706</t>
  </si>
  <si>
    <t>索马里共和国</t>
  </si>
  <si>
    <t>710</t>
  </si>
  <si>
    <t>南非共和国</t>
  </si>
  <si>
    <t>716</t>
  </si>
  <si>
    <t>津巴布韦共和国</t>
  </si>
  <si>
    <t>724</t>
  </si>
  <si>
    <t>西班牙</t>
  </si>
  <si>
    <t>732</t>
  </si>
  <si>
    <t>西撒哈拉</t>
  </si>
  <si>
    <t>736</t>
  </si>
  <si>
    <t>苏丹共和国</t>
  </si>
  <si>
    <t>740</t>
  </si>
  <si>
    <t>苏里南共和国</t>
  </si>
  <si>
    <t>744</t>
  </si>
  <si>
    <t>斯瓦尔巴群岛</t>
  </si>
  <si>
    <t>748</t>
  </si>
  <si>
    <t>斯威士兰王国</t>
  </si>
  <si>
    <t>752</t>
  </si>
  <si>
    <t>瑞典王国</t>
  </si>
  <si>
    <t>756</t>
  </si>
  <si>
    <t>瑞士王国</t>
  </si>
  <si>
    <t>760</t>
  </si>
  <si>
    <t>阿拉伯叙利亚共和国</t>
  </si>
  <si>
    <t>762</t>
  </si>
  <si>
    <t>塔吉克斯坦共和国</t>
  </si>
  <si>
    <t>764</t>
  </si>
  <si>
    <t>泰王国</t>
  </si>
  <si>
    <t>768</t>
  </si>
  <si>
    <t>多可共和国</t>
  </si>
  <si>
    <t>772</t>
  </si>
  <si>
    <t>托克劳</t>
  </si>
  <si>
    <t>776</t>
  </si>
  <si>
    <t>汤加王国</t>
  </si>
  <si>
    <t>780</t>
  </si>
  <si>
    <t>特立尼达和多巴哥共和国</t>
  </si>
  <si>
    <t>784</t>
  </si>
  <si>
    <t>阿拉伯联合酋长国</t>
  </si>
  <si>
    <t>788</t>
  </si>
  <si>
    <t>突尼斯共和国</t>
  </si>
  <si>
    <t>792</t>
  </si>
  <si>
    <t>土耳其共和国</t>
  </si>
  <si>
    <t>795</t>
  </si>
  <si>
    <t>土库曼斯坦</t>
  </si>
  <si>
    <t>796</t>
  </si>
  <si>
    <t>特克斯和凯科斯群岛</t>
  </si>
  <si>
    <t>798</t>
  </si>
  <si>
    <t>图瓦卢</t>
  </si>
  <si>
    <t>800</t>
  </si>
  <si>
    <t>乌干达共和国</t>
  </si>
  <si>
    <t>804</t>
  </si>
  <si>
    <t>乌克兰</t>
  </si>
  <si>
    <t>807</t>
  </si>
  <si>
    <t>马其顿共和国</t>
  </si>
  <si>
    <t>818</t>
  </si>
  <si>
    <t>阿拉伯埃及共和国</t>
  </si>
  <si>
    <t>826</t>
  </si>
  <si>
    <t>大不列颠及北爱尔兰联合王国</t>
  </si>
  <si>
    <t>834</t>
  </si>
  <si>
    <t>坦桑尼亚联合共和国</t>
  </si>
  <si>
    <t>840</t>
  </si>
  <si>
    <t>美利坚合众国</t>
  </si>
  <si>
    <t>850</t>
  </si>
  <si>
    <t>美属维尔京群岛</t>
  </si>
  <si>
    <t>854</t>
  </si>
  <si>
    <t>布基纳法索</t>
  </si>
  <si>
    <t>858</t>
  </si>
  <si>
    <t>乌拉圭东岸共和国</t>
  </si>
  <si>
    <t>860</t>
  </si>
  <si>
    <t>乌兹别克斯坦共和国</t>
  </si>
  <si>
    <t>862</t>
  </si>
  <si>
    <t>委内瑞拉共和国</t>
  </si>
  <si>
    <t>876</t>
  </si>
  <si>
    <t>瓦利斯和富图纳群岛</t>
  </si>
  <si>
    <t>882</t>
  </si>
  <si>
    <t>西萨摩亚独立国</t>
  </si>
  <si>
    <t>887</t>
  </si>
  <si>
    <t>也门共和国</t>
  </si>
  <si>
    <t>891</t>
  </si>
  <si>
    <t>南斯拉夫联盟共和国</t>
  </si>
  <si>
    <t>894</t>
  </si>
  <si>
    <t>赞比亚共和国</t>
  </si>
  <si>
    <t>7（5-6）</t>
  </si>
  <si>
    <t xml:space="preserve">账载金额  </t>
  </si>
  <si>
    <t>填报说明：
1、本表用于填报无限期结转扣除项目的本年度结转扣除额、抵扣以前年度结转额及累计结转以后年度扣除额等有关情况；    
2、本表填报项目不限，请按顺序填写，不得跳空行填写。</t>
  </si>
  <si>
    <t xml:space="preserve">金额单位：元（列至角分）    </t>
  </si>
  <si>
    <t xml:space="preserve">项   目  </t>
  </si>
  <si>
    <t>累计结转以后年度扣除额 </t>
  </si>
  <si>
    <t>填报说明：
1、本表用于填报债务重组所得、向非居民企业投资转让所得、搬迁收入、租金收入等按规定跨年度确认所得的各项目发生时间及金额，以及确认所得时间及金额等情况；     
2、本表填报项目不限，请按顺序填写，不得跳空行填写。如无跨年度所得项目的，不需填写。</t>
  </si>
  <si>
    <t xml:space="preserve">金额单位：元（列至角分）   </t>
  </si>
  <si>
    <t>项   目 </t>
  </si>
  <si>
    <t>发生金额 </t>
  </si>
  <si>
    <t xml:space="preserve">备注       </t>
  </si>
  <si>
    <t xml:space="preserve">年度 </t>
  </si>
  <si>
    <t xml:space="preserve">金额 </t>
  </si>
  <si>
    <t>企业各税（费）审核汇总表</t>
  </si>
  <si>
    <t>税款所属期始：</t>
  </si>
  <si>
    <t>（自填，必录。例如2011-01-01）</t>
  </si>
  <si>
    <t>税款所属期止：</t>
  </si>
  <si>
    <t>（自填，必录。例如2011-12-31）</t>
  </si>
  <si>
    <t xml:space="preserve">行次  </t>
  </si>
  <si>
    <t>调整后金额</t>
  </si>
  <si>
    <t xml:space="preserve">调整原因说明 </t>
  </si>
  <si>
    <t>城镇土地使用税</t>
  </si>
  <si>
    <t>说明：本表“调整金额”栏，调增填正数，调减填负数。“调整后金额”=“账载金额”+“调整金额”</t>
  </si>
  <si>
    <t>社会保险费明细表</t>
  </si>
  <si>
    <t>人数情况（12月份数）</t>
  </si>
  <si>
    <t>社保费缴交情况（年汇总数）</t>
  </si>
  <si>
    <t xml:space="preserve">备注        </t>
  </si>
  <si>
    <t>在职人数</t>
  </si>
  <si>
    <t>参保人数</t>
  </si>
  <si>
    <t>未参保人数</t>
  </si>
  <si>
    <t>期初未缴数</t>
  </si>
  <si>
    <t>本期应缴数</t>
  </si>
  <si>
    <t>本期已缴数</t>
  </si>
  <si>
    <t>期末未缴数</t>
  </si>
  <si>
    <t>填表说明:                                                                                                                                                                                                           1、人数情况：反映12月份的人数情况，其中在职人数为12月份的用工人数；参保人数为费款所属期12月份的参保缴费人数；未参保人数为12月职工中应参保而未参保的人数；                                                                                               2、社保费缴交情况：反映全年缴交社保费的情况，包括单位缴纳及为个人代缴的社保费；
3、未参保人数不为0的，要求企业提供说明，写明差异的原因。</t>
  </si>
  <si>
    <t>工作表名称</t>
    <phoneticPr fontId="59" type="noConversion"/>
  </si>
  <si>
    <t>底稿检查</t>
    <phoneticPr fontId="59" type="noConversion"/>
  </si>
  <si>
    <t>相差</t>
    <phoneticPr fontId="59" type="noConversion"/>
  </si>
  <si>
    <t>元</t>
    <phoneticPr fontId="59" type="noConversion"/>
  </si>
  <si>
    <t>点击超链接后：</t>
    <phoneticPr fontId="59" type="noConversion"/>
  </si>
  <si>
    <t>手动检查</t>
    <phoneticPr fontId="59" type="noConversion"/>
  </si>
  <si>
    <t>原材料</t>
    <phoneticPr fontId="59" type="noConversion"/>
  </si>
  <si>
    <t>包装物</t>
    <phoneticPr fontId="59" type="noConversion"/>
  </si>
  <si>
    <t>产成品</t>
    <phoneticPr fontId="59" type="noConversion"/>
  </si>
  <si>
    <t>生产成本</t>
    <phoneticPr fontId="59" type="noConversion"/>
  </si>
  <si>
    <t>制造费用</t>
    <phoneticPr fontId="59" type="noConversion"/>
  </si>
  <si>
    <t>工程施工</t>
    <phoneticPr fontId="59" type="noConversion"/>
  </si>
  <si>
    <t>委托加工物质</t>
    <phoneticPr fontId="59" type="noConversion"/>
  </si>
  <si>
    <t>材料成本差异</t>
    <phoneticPr fontId="59" type="noConversion"/>
  </si>
  <si>
    <t>材料采购</t>
    <phoneticPr fontId="59" type="noConversion"/>
  </si>
  <si>
    <t>在途物质</t>
    <phoneticPr fontId="59" type="noConversion"/>
  </si>
  <si>
    <t>发出商品</t>
    <phoneticPr fontId="59" type="noConversion"/>
  </si>
  <si>
    <t>一级科目长度</t>
    <phoneticPr fontId="59" type="noConversion"/>
  </si>
  <si>
    <t>起始行</t>
    <phoneticPr fontId="59" type="noConversion"/>
  </si>
  <si>
    <t>结束行</t>
    <phoneticPr fontId="59" type="noConversion"/>
  </si>
  <si>
    <t>基础资料</t>
    <phoneticPr fontId="59" type="noConversion"/>
  </si>
  <si>
    <t>底   稿</t>
    <phoneticPr fontId="59" type="noConversion"/>
  </si>
  <si>
    <t>报   告</t>
    <phoneticPr fontId="59" type="noConversion"/>
  </si>
  <si>
    <t>厦门百邦税务师事务所有限公司</t>
    <phoneticPr fontId="59" type="noConversion"/>
  </si>
  <si>
    <t>厦门百邦税务师事务所有限公司</t>
    <phoneticPr fontId="59" type="noConversion"/>
  </si>
  <si>
    <t>600条记录操作
时间约为8秒
记录越少速度越快</t>
    <phoneticPr fontId="59" type="noConversion"/>
  </si>
  <si>
    <t>根据需要填写</t>
    <phoneticPr fontId="59" type="noConversion"/>
  </si>
  <si>
    <t>600条记录操作
时间约为2秒
记录越少速度越快</t>
    <phoneticPr fontId="59" type="noConversion"/>
  </si>
  <si>
    <t>辅助功能不常用：</t>
    <phoneticPr fontId="59" type="noConversion"/>
  </si>
  <si>
    <t>R4单元格请勿操作</t>
    <phoneticPr fontId="59" type="noConversion"/>
  </si>
  <si>
    <t> 0</t>
  </si>
  <si>
    <t> 0.07</t>
  </si>
  <si>
    <t> 0.03</t>
  </si>
  <si>
    <t> 0.02</t>
  </si>
  <si>
    <t> </t>
    <phoneticPr fontId="59" type="noConversion"/>
  </si>
  <si>
    <t>140条记录操作时间约为1至2秒。</t>
    <phoneticPr fontId="59" type="noConversion"/>
  </si>
  <si>
    <t>【自动填写底稿】功能包括填写：货币资金、往来款、管理费用、营业费用、实收资本</t>
    <phoneticPr fontId="59" type="noConversion"/>
  </si>
  <si>
    <t>请在左侧粘贴</t>
    <phoneticPr fontId="59" type="noConversion"/>
  </si>
  <si>
    <t>收入与申报核对表</t>
    <phoneticPr fontId="59" type="noConversion"/>
  </si>
  <si>
    <t>主营税金</t>
    <phoneticPr fontId="59" type="noConversion"/>
  </si>
  <si>
    <t>税费缴纳测算</t>
    <phoneticPr fontId="59" type="noConversion"/>
  </si>
  <si>
    <t>小企业会计准则</t>
  </si>
  <si>
    <t>请勿随意删除、添加行列。
系统只会读取A至H列的余额表数据。</t>
    <phoneticPr fontId="59" type="noConversion"/>
  </si>
  <si>
    <t>2013-01-01 到 2013-01-31</t>
  </si>
  <si>
    <t> 327.01</t>
  </si>
  <si>
    <t> 9.82</t>
  </si>
  <si>
    <t> 2013-02-05</t>
  </si>
  <si>
    <t> 4420627.57</t>
  </si>
  <si>
    <t> 0.0003</t>
  </si>
  <si>
    <t> 1326.19</t>
  </si>
  <si>
    <t>城建税-城市市区(增值税)</t>
  </si>
  <si>
    <t>教育费附加(增值税)</t>
  </si>
  <si>
    <t>地方教育附加(增值税)</t>
  </si>
  <si>
    <t>2013-02-01 到 2013-02-28</t>
  </si>
  <si>
    <t> 1806.3</t>
  </si>
  <si>
    <t> 2013-02-07</t>
  </si>
  <si>
    <t> 875.97</t>
  </si>
  <si>
    <t> 169.02</t>
  </si>
  <si>
    <t> 34.18</t>
  </si>
  <si>
    <t> 92.2</t>
  </si>
  <si>
    <t>说明：
1、复制时，请复制税款所属期为税审年度的数据（社保数据不引用）
2、操作单元格为A列到I列。（Q列（含）及之后的区域请勿操作）
如：2013年度税审粘贴申报期为2013年2月至2014年1月数据。</t>
    <phoneticPr fontId="59" type="noConversion"/>
  </si>
  <si>
    <t>企业所得税汇总纳税分支机构所得税分配表十二</t>
  </si>
  <si>
    <t>企业所得税汇总纳税分支机构所得税分配表</t>
  </si>
  <si>
    <t>ZS900</t>
  </si>
  <si>
    <t xml:space="preserve">总机构情况                                                         </t>
  </si>
  <si>
    <t xml:space="preserve">备注         </t>
  </si>
  <si>
    <t>总机构纳税人代码</t>
  </si>
  <si>
    <t>总机构名称</t>
  </si>
  <si>
    <t>总机构分摊所得税额</t>
  </si>
  <si>
    <t xml:space="preserve"> 总机构财政集中分配所得税额</t>
  </si>
  <si>
    <t>分支机构分摊所得税额</t>
  </si>
  <si>
    <t xml:space="preserve">
a、分支机构请逐行填写。若分支机构较多的，可在“合计”行的上方区域自行插入新增行进行填写。注意保持“合计”行的完整性，请勿随意删改。
b、请留意本表、表间勾稽审核关系。
</t>
  </si>
  <si>
    <t>分支机构情况</t>
  </si>
  <si>
    <t>分支机构纳税人代码</t>
  </si>
  <si>
    <t>分支机构名称</t>
  </si>
  <si>
    <t>三项因素</t>
  </si>
  <si>
    <t>分配比例
（%）</t>
  </si>
  <si>
    <t>分配税额</t>
  </si>
  <si>
    <t>收入额</t>
  </si>
  <si>
    <t>工资额</t>
  </si>
  <si>
    <t>资产额</t>
  </si>
  <si>
    <t>合计
（收入+工资+资产）</t>
  </si>
  <si>
    <t xml:space="preserve">合计 </t>
  </si>
  <si>
    <t xml:space="preserve">填表说明： 
1、本表适用于在中国境内跨省、自治区、直辖市设立不具有法人资格的营业机构，并实行“统一计算、分级管理、就地预缴、汇总 
清算、财政调节”汇总纳税办法的居民企业填报。 
2、年度终了之日起五个月内，由实行汇总纳税的总机构、有独立生产经营部门的总机构及分支机构分别随同《中华人民共和国企业所得税年度纳税申报表（A类）》、《分支机构企业所得税申报表（A类）》报送。  
3、“应纳所得税额”填写分配期计算的应纳所得税额。 
4、“总机构分摊所得税额”：填写总机构统一计算的企业当期应纳所得税额的25%。 
5、“总机构财政集中分配所得税额”：填写总机构统一计算的企业当期应纳所得税额的25%。 
6、“分支机构分摊所得税额”：填写本所属期总机构根据税务机关确定的分摊方法计算，由各分支机构进行分摊的所得税额。 
7、“收入额”：填写基期年度各分支机构的经营收入额。 
8、“工资额”：填写基期年度各分支机构的工资额。 
9、“资产额”：填写基期年度各分支机构的资产额，不包括无形资产。 
10、“分配比例”：填写经企业总机构所在地主管税务机关审批确认的各分支机构分配比例。（填写范例：例如78.65%则填写为“78.65”） 
11、“分配税额”：填写本所属期根据税务机关确定的分摊方法计算，分配给各分支机构缴纳的所得税额。 </t>
  </si>
  <si>
    <t>分支机构企业所得税申报表（A类）</t>
  </si>
  <si>
    <t xml:space="preserve">    根据《国家税务总局关于明确跨地区经营企业所得税汇总纳税分支机构年度纳税申报有关事项的公告》（2013年第44号）规定，跨地区经营汇总纳税企业的分支机构，在进行2013年度及以后年度纳税申报时，暂用本表格式进行年度纳税申报。</t>
  </si>
  <si>
    <t xml:space="preserve">                                               金额单位:   人民币元(列至角分)</t>
  </si>
  <si>
    <t xml:space="preserve">行次   </t>
  </si>
  <si>
    <t>项       目</t>
  </si>
  <si>
    <t xml:space="preserve">金额  </t>
  </si>
  <si>
    <t>一、按照实际利润额预缴</t>
  </si>
  <si>
    <t>本表第1行至第27行不填。</t>
  </si>
  <si>
    <t>营业收入</t>
  </si>
  <si>
    <t xml:space="preserve">—— </t>
  </si>
  <si>
    <t>营业成本</t>
  </si>
  <si>
    <t>加：特定业务计算的应纳税所得额</t>
  </si>
  <si>
    <t>减：不征税收入</t>
  </si>
  <si>
    <t xml:space="preserve">    免税收入</t>
  </si>
  <si>
    <t xml:space="preserve">    弥补以前年度亏损</t>
  </si>
  <si>
    <t>实际利润额（4行+5行-6行-7行-8行）</t>
  </si>
  <si>
    <t>税率(25%)</t>
  </si>
  <si>
    <t xml:space="preserve">应纳所得税额 </t>
  </si>
  <si>
    <t>减：实际已预缴所得税额</t>
  </si>
  <si>
    <t>减：特定业务预缴（征）所得税额</t>
  </si>
  <si>
    <t>应补（退）所得税额（11行-12行-13行-14行）</t>
  </si>
  <si>
    <t>减：以前年度多缴在本期抵缴所得税额</t>
  </si>
  <si>
    <t>本期实际应补（退）所得税额</t>
  </si>
  <si>
    <t>二、按照上一纳税年度应纳税所得额平均额预缴</t>
  </si>
  <si>
    <t>上一纳税年度应纳税所得额</t>
  </si>
  <si>
    <t>本月（季）应纳税所得额（19行×1/4或1/12）</t>
  </si>
  <si>
    <t>本月（季）应纳所得税额（20行×21行）</t>
  </si>
  <si>
    <t>三、按照税务机关确定的其他方法预缴</t>
  </si>
  <si>
    <t>本月（季）确定预缴的所得税额</t>
  </si>
  <si>
    <t>总分机构纳税人</t>
  </si>
  <si>
    <t>总机构</t>
  </si>
  <si>
    <t>总机构应分摊所得税额（15行或22行或24行×总机构应分摊预缴比例）</t>
  </si>
  <si>
    <t xml:space="preserve">财政集中分配所得税额 </t>
  </si>
  <si>
    <t>分支机构应分摊所得税额(15行或22行或24行×分支机构应分摊比例）</t>
  </si>
  <si>
    <t xml:space="preserve">自填        </t>
  </si>
  <si>
    <t xml:space="preserve">其中：总机构独立生产经营部门应分摊所得税额 </t>
  </si>
  <si>
    <t>不填</t>
  </si>
  <si>
    <t xml:space="preserve">     总机构已撤销分支机构应分摊所得税额</t>
  </si>
  <si>
    <t>分支机构</t>
  </si>
  <si>
    <t>分配比例</t>
  </si>
  <si>
    <t>分配所得税额</t>
  </si>
  <si>
    <t>SSJZ0101.2</t>
    <phoneticPr fontId="59" type="noConversion"/>
  </si>
  <si>
    <t>填写说明：1、本报告模板中，凡是用蓝色显示字段为必录项。
         2、涉及“金额”或“年度”的，要求只能填写数字。
         3、涉及日期的，请按“YYYY-MM-DD”规范格式填写，例如“2011-01-01”
         4、纳税人（委托人）为跨地区经营汇总纳税企业（分支机构）的，不需填写《中华人民共和国企业所得税年度纳税申报表（A类）》主表及11张子表，须填写子表12《分支机构所得税分配表》和《分支机构企业所得税申报表（A类）》。</t>
  </si>
  <si>
    <t>1、本报告仅供贵单位向主管税务机关办理企业所得税年度纳税申报时使用，不作其他用途。因使用不当造成的后果，与执行本鉴证业务的税务师事务所及其注册税务师无关。</t>
    <phoneticPr fontId="59" type="noConversion"/>
  </si>
  <si>
    <t>是</t>
    <phoneticPr fontId="59" type="noConversion"/>
  </si>
  <si>
    <t>纳税人识别号:350204705447267</t>
  </si>
  <si>
    <t>表单名称</t>
  </si>
  <si>
    <t>选择是否填报</t>
  </si>
  <si>
    <t xml:space="preserve">企业基础信息表 </t>
  </si>
  <si>
    <t>A100000</t>
  </si>
  <si>
    <t xml:space="preserve">中华人民共和国企业所得税年度纳税申报表（A类） </t>
  </si>
  <si>
    <t xml:space="preserve">    一般企业收入明细表</t>
  </si>
  <si>
    <t>A101020</t>
  </si>
  <si>
    <t xml:space="preserve">    金融企业收入明细表</t>
  </si>
  <si>
    <t>A102010</t>
  </si>
  <si>
    <t xml:space="preserve">    一般企业成本支出明细表</t>
  </si>
  <si>
    <t>A102020</t>
  </si>
  <si>
    <t xml:space="preserve">    金融企业支出明细表</t>
  </si>
  <si>
    <t>A103000</t>
  </si>
  <si>
    <t xml:space="preserve">    事业单位、民间非营利组织收入、支出明细表</t>
  </si>
  <si>
    <t>A104000</t>
  </si>
  <si>
    <t xml:space="preserve">    期间费用明细表</t>
  </si>
  <si>
    <t>A105000</t>
  </si>
  <si>
    <t xml:space="preserve">    纳税调整项目明细表</t>
  </si>
  <si>
    <t>A105010</t>
  </si>
  <si>
    <t xml:space="preserve">        视同销售和房地产开发企业特定业务纳税调整明细表</t>
  </si>
  <si>
    <t>A105020</t>
  </si>
  <si>
    <t xml:space="preserve">        未按权责发生制确认收入纳税调整明细表</t>
  </si>
  <si>
    <t>A105030</t>
  </si>
  <si>
    <t xml:space="preserve">        投资收益纳税调整明细表</t>
  </si>
  <si>
    <t>A105040</t>
  </si>
  <si>
    <t xml:space="preserve">        专项用途财政性资金纳税调整明细表</t>
  </si>
  <si>
    <t>A105050</t>
  </si>
  <si>
    <t xml:space="preserve">        职工薪酬纳税调整明细表</t>
  </si>
  <si>
    <t>A105060</t>
  </si>
  <si>
    <t xml:space="preserve">        广告费和业务宣传费跨年度纳税调整明细表</t>
  </si>
  <si>
    <t>A105070</t>
  </si>
  <si>
    <t xml:space="preserve">        捐赠支出纳税调整明细表</t>
  </si>
  <si>
    <t>A105080</t>
  </si>
  <si>
    <t xml:space="preserve">        资产折旧、摊销情况及纳税调整明细表</t>
  </si>
  <si>
    <t>A105081</t>
  </si>
  <si>
    <t xml:space="preserve">            固定资产加速折旧、扣除明细表</t>
  </si>
  <si>
    <t>A105090</t>
  </si>
  <si>
    <t xml:space="preserve">        资产损失税前扣除及纳税调整明细表</t>
  </si>
  <si>
    <t>A105091</t>
  </si>
  <si>
    <t xml:space="preserve">            资产损失（专项申报）税前扣除及纳税调整明细表</t>
  </si>
  <si>
    <t>A105100</t>
  </si>
  <si>
    <t xml:space="preserve">        企业重组纳税调整明细表</t>
  </si>
  <si>
    <t>A105110</t>
  </si>
  <si>
    <t xml:space="preserve">        政策性搬迁纳税调整明细表</t>
  </si>
  <si>
    <t>A105120</t>
  </si>
  <si>
    <t xml:space="preserve">        特殊行业准备金纳税调整明细表</t>
  </si>
  <si>
    <t>A106000</t>
  </si>
  <si>
    <t xml:space="preserve">    企业所得税弥补亏损明细表</t>
  </si>
  <si>
    <t>A107010</t>
  </si>
  <si>
    <t xml:space="preserve">    免税、减计收入及加计扣除优惠明细表</t>
  </si>
  <si>
    <t>A107011</t>
  </si>
  <si>
    <t xml:space="preserve">        符合条件的居民企业之间的股息、红利等权益性投资收益优惠明细表</t>
  </si>
  <si>
    <t>A107012</t>
  </si>
  <si>
    <t xml:space="preserve">        综合利用资源生产产品取得的收入优惠明细表</t>
  </si>
  <si>
    <t>A107013</t>
  </si>
  <si>
    <t xml:space="preserve">        金融、保险等机构取得的涉农利息、保费收入优惠明细表</t>
  </si>
  <si>
    <t>A107014</t>
  </si>
  <si>
    <t xml:space="preserve">        研发费用加计扣除优惠明细表</t>
  </si>
  <si>
    <t>A107020</t>
  </si>
  <si>
    <t xml:space="preserve">    所得减免优惠明细表</t>
  </si>
  <si>
    <t>A107030</t>
  </si>
  <si>
    <t xml:space="preserve">    抵扣应纳税所得额明细表</t>
  </si>
  <si>
    <t>A107040</t>
  </si>
  <si>
    <t xml:space="preserve">    减免所得税优惠明细表</t>
  </si>
  <si>
    <t>A107041</t>
  </si>
  <si>
    <t xml:space="preserve">        高新技术企业优惠情况及明细表</t>
  </si>
  <si>
    <t>A107042</t>
  </si>
  <si>
    <t xml:space="preserve">        软件、集成电路企业优惠情况及明细表</t>
  </si>
  <si>
    <t>A107050</t>
  </si>
  <si>
    <t xml:space="preserve">    税额抵免优惠明细表</t>
  </si>
  <si>
    <t>A108000</t>
  </si>
  <si>
    <t xml:space="preserve">    境外所得税收抵免明细表</t>
  </si>
  <si>
    <t>A108010</t>
  </si>
  <si>
    <t xml:space="preserve">        境外所得纳税调整后所得明细表</t>
  </si>
  <si>
    <t>A108020</t>
  </si>
  <si>
    <t xml:space="preserve">        境外分支机构弥补亏损明细表</t>
  </si>
  <si>
    <t>A108030</t>
  </si>
  <si>
    <t xml:space="preserve">        跨年度结转抵免境外所得税明细表</t>
  </si>
  <si>
    <t>A109000</t>
  </si>
  <si>
    <t xml:space="preserve">    跨地区经营汇总纳税企业年度分摊企业所得税明细表</t>
  </si>
  <si>
    <t>A109010</t>
  </si>
  <si>
    <t xml:space="preserve">        企业所得税汇总纳税分支机构所得税分配表</t>
  </si>
  <si>
    <t>说明：企业应当根据实际情况选择需要填表的表单。</t>
  </si>
  <si>
    <t>A000000</t>
  </si>
  <si>
    <t>企业基础信息表</t>
  </si>
  <si>
    <t>申报状态</t>
  </si>
  <si>
    <t>正常申报</t>
  </si>
  <si>
    <t>100基本信息</t>
  </si>
  <si>
    <t>101汇总纳税企业</t>
  </si>
  <si>
    <t>102注册资本（万元）</t>
  </si>
  <si>
    <t>106境外中资控股居民企业</t>
  </si>
  <si>
    <t>103所属行业明细代码</t>
  </si>
  <si>
    <t xml:space="preserve">104从业人数 </t>
  </si>
  <si>
    <t>108存在境外关联交易</t>
  </si>
  <si>
    <t>105资产总额（万元）</t>
  </si>
  <si>
    <t>109上市公司</t>
  </si>
  <si>
    <t>200主要会计政策和估计</t>
  </si>
  <si>
    <t xml:space="preserve">201适用的会计准则
或会计制度 </t>
  </si>
  <si>
    <t>202会计档案的存放地</t>
  </si>
  <si>
    <t>203会计核算软件</t>
  </si>
  <si>
    <t xml:space="preserve">204记账本位币   </t>
  </si>
  <si>
    <t>人民币</t>
  </si>
  <si>
    <t xml:space="preserve">205会计政策和估计是否发生变化  </t>
  </si>
  <si>
    <t>206固定资产折旧方法</t>
  </si>
  <si>
    <t>207存货成本计价方法</t>
  </si>
  <si>
    <t>208坏账损失核算方法</t>
  </si>
  <si>
    <t>备抵法</t>
  </si>
  <si>
    <t>209所得税计算方法</t>
  </si>
  <si>
    <t>应付税款法</t>
  </si>
  <si>
    <t>300企业主要股东及对外投资情况</t>
  </si>
  <si>
    <t>301企业主要股东（前5位）</t>
  </si>
  <si>
    <t>股东名称</t>
  </si>
  <si>
    <t>证件种类</t>
  </si>
  <si>
    <t>经济性质</t>
  </si>
  <si>
    <t>国籍（注册地址）</t>
  </si>
  <si>
    <t>身份证</t>
  </si>
  <si>
    <t>302对外投资（前5位）</t>
  </si>
  <si>
    <t>被投资者名称</t>
  </si>
  <si>
    <t>投资金额</t>
  </si>
  <si>
    <t>国家代码</t>
  </si>
  <si>
    <t>0111</t>
  </si>
  <si>
    <t>稻谷种植</t>
  </si>
  <si>
    <t>0112</t>
  </si>
  <si>
    <t>小麦种植</t>
  </si>
  <si>
    <t>0113</t>
  </si>
  <si>
    <t>玉米种植</t>
  </si>
  <si>
    <t>0119</t>
  </si>
  <si>
    <t>其他谷物种植</t>
  </si>
  <si>
    <t>0121</t>
  </si>
  <si>
    <t>豆类种植</t>
  </si>
  <si>
    <t>0122</t>
  </si>
  <si>
    <t>油料种植</t>
  </si>
  <si>
    <t>0123</t>
  </si>
  <si>
    <t>薯类种植</t>
  </si>
  <si>
    <t>0131</t>
  </si>
  <si>
    <t>棉花种植</t>
  </si>
  <si>
    <t>0132</t>
  </si>
  <si>
    <t>麻类种植</t>
  </si>
  <si>
    <t>0133</t>
  </si>
  <si>
    <t>糖料种植</t>
  </si>
  <si>
    <t>0134</t>
  </si>
  <si>
    <t>烟草种植</t>
  </si>
  <si>
    <t>0141</t>
  </si>
  <si>
    <t>蔬菜种植</t>
  </si>
  <si>
    <t>0142</t>
  </si>
  <si>
    <t>食用菌种植</t>
  </si>
  <si>
    <t>0143</t>
  </si>
  <si>
    <t>花卉种植</t>
  </si>
  <si>
    <t>0149</t>
  </si>
  <si>
    <t>其他园艺作物种植</t>
  </si>
  <si>
    <t>0151</t>
  </si>
  <si>
    <t>仁果类和核果类水果种植</t>
  </si>
  <si>
    <t>0152</t>
  </si>
  <si>
    <t>葡萄种植</t>
  </si>
  <si>
    <t>0153</t>
  </si>
  <si>
    <t>柑橘类种植</t>
  </si>
  <si>
    <t>0154</t>
  </si>
  <si>
    <t>香蕉等亚热带水果种植</t>
  </si>
  <si>
    <t>0159</t>
  </si>
  <si>
    <t>其他水果种植</t>
  </si>
  <si>
    <t>0161</t>
  </si>
  <si>
    <t>坚果种植</t>
  </si>
  <si>
    <t>0162</t>
  </si>
  <si>
    <t>含油果种植</t>
  </si>
  <si>
    <t>0163</t>
  </si>
  <si>
    <t>香料作物种植</t>
  </si>
  <si>
    <t>0169</t>
  </si>
  <si>
    <t>茶及其他饮料作物种植</t>
  </si>
  <si>
    <t>0170</t>
  </si>
  <si>
    <t>中药材种植</t>
  </si>
  <si>
    <t>0190</t>
  </si>
  <si>
    <t>其他农业</t>
  </si>
  <si>
    <t>0211</t>
  </si>
  <si>
    <t>林木育种</t>
  </si>
  <si>
    <t>0212</t>
  </si>
  <si>
    <t>林木育苗</t>
  </si>
  <si>
    <t>0220</t>
  </si>
  <si>
    <t>造林和更新</t>
  </si>
  <si>
    <t>0230</t>
  </si>
  <si>
    <t>森林经营和管护</t>
  </si>
  <si>
    <t>0241</t>
  </si>
  <si>
    <t>木材采运</t>
  </si>
  <si>
    <t>0242</t>
  </si>
  <si>
    <t>竹材采运</t>
  </si>
  <si>
    <t>0251</t>
  </si>
  <si>
    <t>木竹材林产品采集</t>
  </si>
  <si>
    <t>0252</t>
  </si>
  <si>
    <t>非木竹材林产品采集</t>
  </si>
  <si>
    <t>0311</t>
  </si>
  <si>
    <t>牛的饲养</t>
  </si>
  <si>
    <t>0312</t>
  </si>
  <si>
    <t>马的饲养</t>
  </si>
  <si>
    <t>0313</t>
  </si>
  <si>
    <t>猪的饲养</t>
  </si>
  <si>
    <t>0314</t>
  </si>
  <si>
    <t>羊的饲养</t>
  </si>
  <si>
    <t>0315</t>
  </si>
  <si>
    <t>骆驼饲养</t>
  </si>
  <si>
    <t>0319</t>
  </si>
  <si>
    <t>其他牲畜饲养</t>
  </si>
  <si>
    <t>0321</t>
  </si>
  <si>
    <t>鸡的饲养</t>
  </si>
  <si>
    <t>0322</t>
  </si>
  <si>
    <t>鸭的饲养</t>
  </si>
  <si>
    <t>0323</t>
  </si>
  <si>
    <t>鹅的饲养</t>
  </si>
  <si>
    <t>0329</t>
  </si>
  <si>
    <t>其他家禽饲养</t>
  </si>
  <si>
    <t>0330</t>
  </si>
  <si>
    <t>狩猎和捕捉动物</t>
  </si>
  <si>
    <t>0390</t>
  </si>
  <si>
    <t>其他畜牧业</t>
  </si>
  <si>
    <t>0411</t>
  </si>
  <si>
    <t>海水养殖</t>
  </si>
  <si>
    <t>0412</t>
  </si>
  <si>
    <t>内陆养殖</t>
  </si>
  <si>
    <t>0421</t>
  </si>
  <si>
    <t>海水捕捞</t>
  </si>
  <si>
    <t>0422</t>
  </si>
  <si>
    <t>内陆捕捞</t>
  </si>
  <si>
    <t>178</t>
  </si>
  <si>
    <t>刚果（布）</t>
  </si>
  <si>
    <t>0511</t>
  </si>
  <si>
    <t>农业机械服务</t>
  </si>
  <si>
    <t>刚果（金）</t>
  </si>
  <si>
    <t>0512</t>
  </si>
  <si>
    <t>灌溉服务</t>
  </si>
  <si>
    <t>0513</t>
  </si>
  <si>
    <t>农产品初加工服务</t>
  </si>
  <si>
    <t>0519</t>
  </si>
  <si>
    <t>其他农业服务</t>
  </si>
  <si>
    <t>0521</t>
  </si>
  <si>
    <t>林业有害生物防治服务</t>
  </si>
  <si>
    <t>0522</t>
  </si>
  <si>
    <t>森林防火服务</t>
  </si>
  <si>
    <t>0523</t>
  </si>
  <si>
    <t>林产品初级加工服务</t>
  </si>
  <si>
    <t>0529</t>
  </si>
  <si>
    <t>其他林业服务</t>
  </si>
  <si>
    <t>0530</t>
  </si>
  <si>
    <t>畜牧服务业</t>
  </si>
  <si>
    <t>0540</t>
  </si>
  <si>
    <t>渔业服务业</t>
  </si>
  <si>
    <t>0610</t>
  </si>
  <si>
    <t>烟煤和无烟煤开采洗选</t>
  </si>
  <si>
    <t>0620</t>
  </si>
  <si>
    <t>褐煤开采洗选</t>
  </si>
  <si>
    <t>0690</t>
  </si>
  <si>
    <t>其他煤炭采选</t>
  </si>
  <si>
    <t>0710</t>
  </si>
  <si>
    <t>石油开采</t>
  </si>
  <si>
    <t>0720</t>
  </si>
  <si>
    <t>天然气开采</t>
  </si>
  <si>
    <t>0810</t>
  </si>
  <si>
    <t>铁矿采选</t>
  </si>
  <si>
    <t>0820</t>
  </si>
  <si>
    <t>锰矿、铬矿采选</t>
  </si>
  <si>
    <t>0890</t>
  </si>
  <si>
    <t>其他黑色金属矿采选</t>
  </si>
  <si>
    <t>0911</t>
  </si>
  <si>
    <t>铜矿采选</t>
  </si>
  <si>
    <t>0912</t>
  </si>
  <si>
    <t>铅锌矿采选</t>
  </si>
  <si>
    <t>0913</t>
  </si>
  <si>
    <t>镍钴矿采选</t>
  </si>
  <si>
    <t>0914</t>
  </si>
  <si>
    <t>锡矿采选</t>
  </si>
  <si>
    <t>0915</t>
  </si>
  <si>
    <t>锑矿采选</t>
  </si>
  <si>
    <t>248</t>
  </si>
  <si>
    <t>奥兰群岛</t>
  </si>
  <si>
    <t>0916</t>
  </si>
  <si>
    <t>铝矿采选</t>
  </si>
  <si>
    <t>0917</t>
  </si>
  <si>
    <t>镁矿采选</t>
  </si>
  <si>
    <t>0919</t>
  </si>
  <si>
    <t>其他常用有色金属矿采选</t>
  </si>
  <si>
    <t>0921</t>
  </si>
  <si>
    <t>金矿采选</t>
  </si>
  <si>
    <t>0922</t>
  </si>
  <si>
    <t>银矿采选</t>
  </si>
  <si>
    <t>0929</t>
  </si>
  <si>
    <t>其他贵金属矿采选</t>
  </si>
  <si>
    <t>0931</t>
  </si>
  <si>
    <t>钨钼矿采选</t>
  </si>
  <si>
    <t>0932</t>
  </si>
  <si>
    <t>稀土金属矿采选</t>
  </si>
  <si>
    <t>0933</t>
  </si>
  <si>
    <t>放射性金属矿采选</t>
  </si>
  <si>
    <t>275</t>
  </si>
  <si>
    <t>巴勒斯坦</t>
  </si>
  <si>
    <t>0939</t>
  </si>
  <si>
    <t>其他稀有金属矿采选</t>
  </si>
  <si>
    <t>1011</t>
  </si>
  <si>
    <t>石灰石、石膏开采</t>
  </si>
  <si>
    <t>1012</t>
  </si>
  <si>
    <t>建筑装饰用石开采</t>
  </si>
  <si>
    <t>1013</t>
  </si>
  <si>
    <t>耐火土石开采</t>
  </si>
  <si>
    <t>1019</t>
  </si>
  <si>
    <t>粘土及其他土砂石开采</t>
  </si>
  <si>
    <t>1020</t>
  </si>
  <si>
    <t>化学矿开采</t>
  </si>
  <si>
    <t>1030</t>
  </si>
  <si>
    <t>采盐</t>
  </si>
  <si>
    <t>1091</t>
  </si>
  <si>
    <t>石棉、云母矿采选</t>
  </si>
  <si>
    <t>1092</t>
  </si>
  <si>
    <t>石墨、滑石采选</t>
  </si>
  <si>
    <t>1093</t>
  </si>
  <si>
    <t>宝石、玉石采选</t>
  </si>
  <si>
    <t>1099</t>
  </si>
  <si>
    <t>其他未列明非金属矿采选</t>
  </si>
  <si>
    <t>1110</t>
  </si>
  <si>
    <t>煤炭开采和洗选辅助活动</t>
  </si>
  <si>
    <t>1120</t>
  </si>
  <si>
    <t>石油和天然气开采辅助活动</t>
  </si>
  <si>
    <t>1190</t>
  </si>
  <si>
    <t>其他开采辅助活动</t>
  </si>
  <si>
    <t>1200</t>
  </si>
  <si>
    <t>其他采矿业</t>
  </si>
  <si>
    <t>1310</t>
  </si>
  <si>
    <t>谷物磨制</t>
  </si>
  <si>
    <t>1320</t>
  </si>
  <si>
    <t>饲料加工</t>
  </si>
  <si>
    <t>1331</t>
  </si>
  <si>
    <t>食用植物油加工</t>
  </si>
  <si>
    <t>1332</t>
  </si>
  <si>
    <t>非食用植物油加工</t>
  </si>
  <si>
    <t>1340</t>
  </si>
  <si>
    <t>制糖业</t>
  </si>
  <si>
    <t>1351</t>
  </si>
  <si>
    <t>牲畜屠宰</t>
  </si>
  <si>
    <t>1352</t>
  </si>
  <si>
    <t>禽类屠宰</t>
  </si>
  <si>
    <t>1353</t>
  </si>
  <si>
    <t>肉制品及副产品加工</t>
  </si>
  <si>
    <t>1361</t>
  </si>
  <si>
    <t>水产品冷冻加工</t>
  </si>
  <si>
    <t>1362</t>
  </si>
  <si>
    <t>鱼糜制品及水产品干腌制加工</t>
  </si>
  <si>
    <t>1363</t>
  </si>
  <si>
    <t>水产饲料制造</t>
  </si>
  <si>
    <t>1364</t>
  </si>
  <si>
    <t>鱼油提取及制品制造</t>
  </si>
  <si>
    <t>1369</t>
  </si>
  <si>
    <t>其他水产品加工</t>
  </si>
  <si>
    <t>1371</t>
  </si>
  <si>
    <t>蔬菜加工</t>
  </si>
  <si>
    <t>1372</t>
  </si>
  <si>
    <t>水果和坚果加工</t>
  </si>
  <si>
    <t>1391</t>
  </si>
  <si>
    <t>淀粉及淀粉制品制造</t>
  </si>
  <si>
    <t>1392</t>
  </si>
  <si>
    <t>豆制品制造</t>
  </si>
  <si>
    <t>1393</t>
  </si>
  <si>
    <t>蛋品加工</t>
  </si>
  <si>
    <t>1399</t>
  </si>
  <si>
    <t>其他未列明农副食品加工</t>
  </si>
  <si>
    <t>1411</t>
  </si>
  <si>
    <t>糕点、面包制造</t>
  </si>
  <si>
    <t>1419</t>
  </si>
  <si>
    <t>饼干及其他焙烤食品制造</t>
  </si>
  <si>
    <t>1421</t>
  </si>
  <si>
    <t>糖果、巧克力制造</t>
  </si>
  <si>
    <t>1422</t>
  </si>
  <si>
    <t>蜜饯制作</t>
  </si>
  <si>
    <t>1431</t>
  </si>
  <si>
    <t>米、面制品制造</t>
  </si>
  <si>
    <t>1432</t>
  </si>
  <si>
    <t>速冻食品制造</t>
  </si>
  <si>
    <t>1439</t>
  </si>
  <si>
    <t>方便面及其他方便食品制造</t>
  </si>
  <si>
    <t>1440</t>
  </si>
  <si>
    <t>乳制品制造</t>
  </si>
  <si>
    <t>1451</t>
  </si>
  <si>
    <t>肉、禽类罐头制造</t>
  </si>
  <si>
    <t>1452</t>
  </si>
  <si>
    <t>水产品罐头制造</t>
  </si>
  <si>
    <t>1453</t>
  </si>
  <si>
    <t>蔬菜、水果罐头制造</t>
  </si>
  <si>
    <t>1459</t>
  </si>
  <si>
    <t>其他罐头食品制造</t>
  </si>
  <si>
    <t>1461</t>
  </si>
  <si>
    <t>味精制造</t>
  </si>
  <si>
    <t>1462</t>
  </si>
  <si>
    <t>酱油、食醋及类似制品制造</t>
  </si>
  <si>
    <t>1469</t>
  </si>
  <si>
    <t>其他调味品、发酵制品制造</t>
  </si>
  <si>
    <t>1491</t>
  </si>
  <si>
    <t>营养食品制造</t>
  </si>
  <si>
    <t>1492</t>
  </si>
  <si>
    <t>保健食品制造</t>
  </si>
  <si>
    <t>1493</t>
  </si>
  <si>
    <t>冷冻饮品及食用冰制造</t>
  </si>
  <si>
    <t>1494</t>
  </si>
  <si>
    <t>盐加工</t>
  </si>
  <si>
    <t>1495</t>
  </si>
  <si>
    <t>食品及饲料添加剂制造</t>
  </si>
  <si>
    <t>1499</t>
  </si>
  <si>
    <t>其他未列明食品制造</t>
  </si>
  <si>
    <t>1511</t>
  </si>
  <si>
    <t>酒精制造</t>
  </si>
  <si>
    <t>1512</t>
  </si>
  <si>
    <t>白酒制造</t>
  </si>
  <si>
    <t>1513</t>
  </si>
  <si>
    <t>啤酒制造</t>
  </si>
  <si>
    <t>1514</t>
  </si>
  <si>
    <t>黄酒制造</t>
  </si>
  <si>
    <t>1515</t>
  </si>
  <si>
    <t>葡萄酒制造</t>
  </si>
  <si>
    <t>1519</t>
  </si>
  <si>
    <t>其他酒制造</t>
  </si>
  <si>
    <t>499</t>
  </si>
  <si>
    <t>黑山</t>
  </si>
  <si>
    <t>1521</t>
  </si>
  <si>
    <t>碳酸饮料制造</t>
  </si>
  <si>
    <t>1522</t>
  </si>
  <si>
    <t>瓶（罐）装饮用水制造</t>
  </si>
  <si>
    <t>1523</t>
  </si>
  <si>
    <t>果菜汁及果菜汁饮料制造</t>
  </si>
  <si>
    <t>1524</t>
  </si>
  <si>
    <t>含乳饮料和植物蛋白饮料制造</t>
  </si>
  <si>
    <t>1525</t>
  </si>
  <si>
    <t>固体饮料制造</t>
  </si>
  <si>
    <t>1529</t>
  </si>
  <si>
    <t>茶饮料及其他饮料制造</t>
  </si>
  <si>
    <t>1530</t>
  </si>
  <si>
    <t>精制茶加工</t>
  </si>
  <si>
    <t>1610</t>
  </si>
  <si>
    <t>烟叶复烤</t>
  </si>
  <si>
    <t>1620</t>
  </si>
  <si>
    <t>卷烟制造</t>
  </si>
  <si>
    <t>1690</t>
  </si>
  <si>
    <t>其他烟草制品制造</t>
  </si>
  <si>
    <t>1711</t>
  </si>
  <si>
    <t>棉纺纱加工</t>
  </si>
  <si>
    <t>535</t>
  </si>
  <si>
    <t>荷兰加勒比区</t>
  </si>
  <si>
    <t>1712</t>
  </si>
  <si>
    <t>棉织造加工</t>
  </si>
  <si>
    <t>1713</t>
  </si>
  <si>
    <t>棉印染精加工</t>
  </si>
  <si>
    <t>1721</t>
  </si>
  <si>
    <t>毛条和毛纱线加工</t>
  </si>
  <si>
    <t>1722</t>
  </si>
  <si>
    <t>毛织造加工</t>
  </si>
  <si>
    <t>1723</t>
  </si>
  <si>
    <t>毛染整精加工</t>
  </si>
  <si>
    <t>1731</t>
  </si>
  <si>
    <t>麻纤维纺前加工和纺纱</t>
  </si>
  <si>
    <t>1732</t>
  </si>
  <si>
    <t>麻织造加工</t>
  </si>
  <si>
    <t>1733</t>
  </si>
  <si>
    <t>麻染整精加工</t>
  </si>
  <si>
    <t>1741</t>
  </si>
  <si>
    <t>缫丝加工</t>
  </si>
  <si>
    <t>1742</t>
  </si>
  <si>
    <t>绢纺和丝织加工</t>
  </si>
  <si>
    <t>1743</t>
  </si>
  <si>
    <t>丝印染精加工</t>
  </si>
  <si>
    <t>1751</t>
  </si>
  <si>
    <t>化纤织造加工</t>
  </si>
  <si>
    <t>1752</t>
  </si>
  <si>
    <t>化纤织物染整精加工</t>
  </si>
  <si>
    <t>1761</t>
  </si>
  <si>
    <t>针织或钩针编织物织造</t>
  </si>
  <si>
    <t>1762</t>
  </si>
  <si>
    <t>针织或钩针编织物印染精加工</t>
  </si>
  <si>
    <t>1763</t>
  </si>
  <si>
    <t>针织或钩针编织品制造</t>
  </si>
  <si>
    <t>1771</t>
  </si>
  <si>
    <t>床上用品制造</t>
  </si>
  <si>
    <t>1772</t>
  </si>
  <si>
    <t>毛巾类制品制造</t>
  </si>
  <si>
    <t>1773</t>
  </si>
  <si>
    <t>窗帘、布艺类产品制造</t>
  </si>
  <si>
    <t>1779</t>
  </si>
  <si>
    <t>其他家用纺织制成品制造</t>
  </si>
  <si>
    <t>1781</t>
  </si>
  <si>
    <t>非织造布制造</t>
  </si>
  <si>
    <t>1782</t>
  </si>
  <si>
    <t>绳、索、缆制造</t>
  </si>
  <si>
    <t>1783</t>
  </si>
  <si>
    <t>纺织带和帘子布制造</t>
  </si>
  <si>
    <t>1784</t>
  </si>
  <si>
    <t>篷、帆布制造</t>
  </si>
  <si>
    <t>1789</t>
  </si>
  <si>
    <t>其他非家用纺织制成品制造</t>
  </si>
  <si>
    <t>1810</t>
  </si>
  <si>
    <t>机织服装制造</t>
  </si>
  <si>
    <t>1820</t>
  </si>
  <si>
    <t>针织或钩针编织服装制造</t>
  </si>
  <si>
    <t>1830</t>
  </si>
  <si>
    <t>服饰制造</t>
  </si>
  <si>
    <t>1910</t>
  </si>
  <si>
    <t>皮革鞣制加工</t>
  </si>
  <si>
    <t>1921</t>
  </si>
  <si>
    <t>皮革服装制造</t>
  </si>
  <si>
    <t>1922</t>
  </si>
  <si>
    <t>皮箱、包（袋）制造</t>
  </si>
  <si>
    <t>1923</t>
  </si>
  <si>
    <t>皮手套及皮装饰制品制造</t>
  </si>
  <si>
    <t>652</t>
  </si>
  <si>
    <t>圣巴泰勒米岛</t>
  </si>
  <si>
    <t>1929</t>
  </si>
  <si>
    <t>其他皮革制品制造</t>
  </si>
  <si>
    <t>1931</t>
  </si>
  <si>
    <t>毛皮鞣制加工</t>
  </si>
  <si>
    <t>1932</t>
  </si>
  <si>
    <t>毛皮服装加工</t>
  </si>
  <si>
    <t>1939</t>
  </si>
  <si>
    <t>其他毛皮制品加工</t>
  </si>
  <si>
    <t>1941</t>
  </si>
  <si>
    <t>羽毛（绒）加工</t>
  </si>
  <si>
    <t>663</t>
  </si>
  <si>
    <t>1942</t>
  </si>
  <si>
    <t>羽毛（绒）制品加工</t>
  </si>
  <si>
    <t>1951</t>
  </si>
  <si>
    <t>纺织面料鞋制造</t>
  </si>
  <si>
    <t>1952</t>
  </si>
  <si>
    <t>皮鞋制造</t>
  </si>
  <si>
    <t>1953</t>
  </si>
  <si>
    <t>塑料鞋制造</t>
  </si>
  <si>
    <t>1954</t>
  </si>
  <si>
    <t>橡胶鞋制造</t>
  </si>
  <si>
    <t>1959</t>
  </si>
  <si>
    <t>其他制鞋业</t>
  </si>
  <si>
    <t>2011</t>
  </si>
  <si>
    <t>锯材加工</t>
  </si>
  <si>
    <t>688</t>
  </si>
  <si>
    <t>塞尔维亚</t>
  </si>
  <si>
    <t>2012</t>
  </si>
  <si>
    <t>木片加工</t>
  </si>
  <si>
    <t>2013</t>
  </si>
  <si>
    <t>单板加工</t>
  </si>
  <si>
    <t>2019</t>
  </si>
  <si>
    <t>其他木材加工</t>
  </si>
  <si>
    <t>2021</t>
  </si>
  <si>
    <t>胶合板制造</t>
  </si>
  <si>
    <t>2022</t>
  </si>
  <si>
    <t>纤维板制造</t>
  </si>
  <si>
    <t>2023</t>
  </si>
  <si>
    <t>刨花板制造</t>
  </si>
  <si>
    <t>2029</t>
  </si>
  <si>
    <t>其他人造板制造</t>
  </si>
  <si>
    <t>2031</t>
  </si>
  <si>
    <t>建筑用木料及木材组件加工</t>
  </si>
  <si>
    <t>2032</t>
  </si>
  <si>
    <t>木门窗、楼梯制造</t>
  </si>
  <si>
    <t>2033</t>
  </si>
  <si>
    <t>地板制造</t>
  </si>
  <si>
    <t>2034</t>
  </si>
  <si>
    <t>木制容器制造</t>
  </si>
  <si>
    <t>728</t>
  </si>
  <si>
    <t>南苏丹</t>
  </si>
  <si>
    <t>2039</t>
  </si>
  <si>
    <t>软木制品及其他木制品制造</t>
  </si>
  <si>
    <t>729</t>
  </si>
  <si>
    <t>苏丹</t>
  </si>
  <si>
    <t>2041</t>
  </si>
  <si>
    <t>竹制品制造</t>
  </si>
  <si>
    <t>2042</t>
  </si>
  <si>
    <t>藤制品制造</t>
  </si>
  <si>
    <t>2043</t>
  </si>
  <si>
    <t>棕制品制造</t>
  </si>
  <si>
    <t>2049</t>
  </si>
  <si>
    <t>草及其他制品制造</t>
  </si>
  <si>
    <t>2110</t>
  </si>
  <si>
    <t>木质家具制造</t>
  </si>
  <si>
    <t>2120</t>
  </si>
  <si>
    <t>竹、藤家具制造</t>
  </si>
  <si>
    <t>2130</t>
  </si>
  <si>
    <t>金属家具制造</t>
  </si>
  <si>
    <t>2140</t>
  </si>
  <si>
    <t>塑料家具制造</t>
  </si>
  <si>
    <t>2190</t>
  </si>
  <si>
    <t>其他家具制造</t>
  </si>
  <si>
    <t>2211</t>
  </si>
  <si>
    <t>木竹浆制造</t>
  </si>
  <si>
    <t>2212</t>
  </si>
  <si>
    <t>非木竹浆制造</t>
  </si>
  <si>
    <t>2221</t>
  </si>
  <si>
    <t>机制纸及纸板制造</t>
  </si>
  <si>
    <t>2222</t>
  </si>
  <si>
    <t>手工纸制造</t>
  </si>
  <si>
    <t>2223</t>
  </si>
  <si>
    <t>加工纸制造</t>
  </si>
  <si>
    <t>2231</t>
  </si>
  <si>
    <t>纸和纸板容器制造</t>
  </si>
  <si>
    <t>2239</t>
  </si>
  <si>
    <t>其他纸制品制造</t>
  </si>
  <si>
    <t>2311</t>
  </si>
  <si>
    <t>书、报刊印刷</t>
  </si>
  <si>
    <t>2312</t>
  </si>
  <si>
    <t>本册印制</t>
  </si>
  <si>
    <t>2319</t>
  </si>
  <si>
    <t>包装装潢及其他印刷</t>
  </si>
  <si>
    <t>2320</t>
  </si>
  <si>
    <t>装订及印刷相关服务</t>
  </si>
  <si>
    <t>2330</t>
  </si>
  <si>
    <t>记录媒介复制</t>
  </si>
  <si>
    <t>2411</t>
  </si>
  <si>
    <t>文具制造</t>
  </si>
  <si>
    <t>2412</t>
  </si>
  <si>
    <t>笔的制造</t>
  </si>
  <si>
    <t>2413</t>
  </si>
  <si>
    <t>教学用模型及教具制造</t>
  </si>
  <si>
    <t>2414</t>
  </si>
  <si>
    <t>墨水、墨汁制造</t>
  </si>
  <si>
    <t>2419</t>
  </si>
  <si>
    <t>其他文教办公用品制造</t>
  </si>
  <si>
    <t>831</t>
  </si>
  <si>
    <t>根西岛</t>
  </si>
  <si>
    <t>2421</t>
  </si>
  <si>
    <t>中乐器制造</t>
  </si>
  <si>
    <t>832</t>
  </si>
  <si>
    <t>泽西岛</t>
  </si>
  <si>
    <t>2422</t>
  </si>
  <si>
    <t>西乐器制造</t>
  </si>
  <si>
    <t>833</t>
  </si>
  <si>
    <t>马恩岛</t>
  </si>
  <si>
    <t>2423</t>
  </si>
  <si>
    <t>电子乐器制造</t>
  </si>
  <si>
    <t>2429</t>
  </si>
  <si>
    <t>其他乐器及零件制造</t>
  </si>
  <si>
    <t>2431</t>
  </si>
  <si>
    <t>雕塑工艺品制造</t>
  </si>
  <si>
    <t>2432</t>
  </si>
  <si>
    <t>金属工艺品制造</t>
  </si>
  <si>
    <t>2433</t>
  </si>
  <si>
    <t>漆器工艺品制造</t>
  </si>
  <si>
    <t>2434</t>
  </si>
  <si>
    <t>花画工艺品制造</t>
  </si>
  <si>
    <t>2435</t>
  </si>
  <si>
    <t>天然植物纤维编织工艺品制造</t>
  </si>
  <si>
    <t>2436</t>
  </si>
  <si>
    <t>抽纱刺绣工艺品制造</t>
  </si>
  <si>
    <t>2437</t>
  </si>
  <si>
    <t>地毯、挂毯制造</t>
  </si>
  <si>
    <t>2438</t>
  </si>
  <si>
    <t>珠宝首饰及有关物品制造</t>
  </si>
  <si>
    <t>2439</t>
  </si>
  <si>
    <t>其他工艺美术品制造</t>
  </si>
  <si>
    <t>2441</t>
  </si>
  <si>
    <t>球类制造</t>
  </si>
  <si>
    <t>2442</t>
  </si>
  <si>
    <t>体育器材及配件制造</t>
  </si>
  <si>
    <t>2443</t>
  </si>
  <si>
    <t>训练健身器材制造</t>
  </si>
  <si>
    <t>2444</t>
  </si>
  <si>
    <t>运动防护用具制造</t>
  </si>
  <si>
    <t>2449</t>
  </si>
  <si>
    <t>其他体育用品制造</t>
  </si>
  <si>
    <t>2450</t>
  </si>
  <si>
    <t>玩具制造</t>
  </si>
  <si>
    <t>2461</t>
  </si>
  <si>
    <t>露天游乐场所游乐设备制造</t>
  </si>
  <si>
    <t>2462</t>
  </si>
  <si>
    <t>游艺用品及室内游艺器材制造</t>
  </si>
  <si>
    <t>2469</t>
  </si>
  <si>
    <t>其他娱乐用品制造</t>
  </si>
  <si>
    <t>2511</t>
  </si>
  <si>
    <t>原油加工及石油制品制造</t>
  </si>
  <si>
    <t>2512</t>
  </si>
  <si>
    <t>人造原油制造</t>
  </si>
  <si>
    <t>2520</t>
  </si>
  <si>
    <t>炼焦</t>
  </si>
  <si>
    <t>2530</t>
  </si>
  <si>
    <t>核燃料加工</t>
  </si>
  <si>
    <t>2611</t>
  </si>
  <si>
    <t>无机酸制造</t>
  </si>
  <si>
    <t>2612</t>
  </si>
  <si>
    <t>无机碱制造</t>
  </si>
  <si>
    <t>2613</t>
  </si>
  <si>
    <t>无机盐制造</t>
  </si>
  <si>
    <t>2614</t>
  </si>
  <si>
    <t>有机化学原料制造</t>
  </si>
  <si>
    <t>2619</t>
  </si>
  <si>
    <t>其他基础化学原料制造</t>
  </si>
  <si>
    <t>2621</t>
  </si>
  <si>
    <t>氮肥制造</t>
  </si>
  <si>
    <t>2622</t>
  </si>
  <si>
    <t>磷肥制造</t>
  </si>
  <si>
    <t>2623</t>
  </si>
  <si>
    <t>钾肥制造</t>
  </si>
  <si>
    <t>2624</t>
  </si>
  <si>
    <t>复混肥料制造</t>
  </si>
  <si>
    <t>2625</t>
  </si>
  <si>
    <t>有机肥料及微生物肥料制造</t>
  </si>
  <si>
    <t>2629</t>
  </si>
  <si>
    <t>其他肥料制造</t>
  </si>
  <si>
    <t>2631</t>
  </si>
  <si>
    <t>化学农药制造</t>
  </si>
  <si>
    <t>2632</t>
  </si>
  <si>
    <t>生物化学农药及微生物农药制造</t>
  </si>
  <si>
    <t>2641</t>
  </si>
  <si>
    <t>涂料制造</t>
  </si>
  <si>
    <t>2642</t>
  </si>
  <si>
    <t>油墨及类似产品制造</t>
  </si>
  <si>
    <t>2643</t>
  </si>
  <si>
    <t>颜料制造</t>
  </si>
  <si>
    <t>2644</t>
  </si>
  <si>
    <t>染料制造</t>
  </si>
  <si>
    <t>2645</t>
  </si>
  <si>
    <t>密封用填料及类似品制造</t>
  </si>
  <si>
    <t>2651</t>
  </si>
  <si>
    <t>初级形态塑料及合成树脂制造</t>
  </si>
  <si>
    <t>2652</t>
  </si>
  <si>
    <t>合成橡胶制造</t>
  </si>
  <si>
    <t>2653</t>
  </si>
  <si>
    <t>合成纤维单（聚合）体制造</t>
  </si>
  <si>
    <t>2659</t>
  </si>
  <si>
    <t>其他合成材料制造</t>
  </si>
  <si>
    <t>2661</t>
  </si>
  <si>
    <t>化学试剂和助剂制造</t>
  </si>
  <si>
    <t>2662</t>
  </si>
  <si>
    <t>专项化学用品制造</t>
  </si>
  <si>
    <t>2663</t>
  </si>
  <si>
    <t>林产化学产品制造</t>
  </si>
  <si>
    <t>2664</t>
  </si>
  <si>
    <t>信息化学品制造</t>
  </si>
  <si>
    <t>2665</t>
  </si>
  <si>
    <t>环境污染处理专用药剂材料制造</t>
  </si>
  <si>
    <t>2666</t>
  </si>
  <si>
    <t>动物胶制造</t>
  </si>
  <si>
    <t>2669</t>
  </si>
  <si>
    <t>其他专用化学产品制造</t>
  </si>
  <si>
    <t>2671</t>
  </si>
  <si>
    <t>炸药及火工产品制造</t>
  </si>
  <si>
    <t>2672</t>
  </si>
  <si>
    <t>焰火、鞭炮产品制造</t>
  </si>
  <si>
    <t>2681</t>
  </si>
  <si>
    <t>肥皂及合成洗涤剂制造</t>
  </si>
  <si>
    <t>2682</t>
  </si>
  <si>
    <t>化妆品制造</t>
  </si>
  <si>
    <t>2683</t>
  </si>
  <si>
    <t>口腔清洁用品制造</t>
  </si>
  <si>
    <t>2684</t>
  </si>
  <si>
    <t>香料、香精制造</t>
  </si>
  <si>
    <t>2689</t>
  </si>
  <si>
    <t>其他日用化学产品制造</t>
  </si>
  <si>
    <t>2710</t>
  </si>
  <si>
    <t>化学药品原料药制造</t>
  </si>
  <si>
    <t>2720</t>
  </si>
  <si>
    <t>化学药品制剂制造</t>
  </si>
  <si>
    <t>2730</t>
  </si>
  <si>
    <t>中药饮片加工</t>
  </si>
  <si>
    <t>2740</t>
  </si>
  <si>
    <t>中成药生产</t>
  </si>
  <si>
    <t>2750</t>
  </si>
  <si>
    <t>兽用药品制造</t>
  </si>
  <si>
    <t>2760</t>
  </si>
  <si>
    <t>生物药品制造</t>
  </si>
  <si>
    <t>2770</t>
  </si>
  <si>
    <t>卫生材料及医药用品制造</t>
  </si>
  <si>
    <t>2811</t>
  </si>
  <si>
    <t>化纤浆粕制造</t>
  </si>
  <si>
    <t>2812</t>
  </si>
  <si>
    <t>人造纤维（纤维素纤维）制造</t>
  </si>
  <si>
    <t>2821</t>
  </si>
  <si>
    <t>锦纶纤维制造</t>
  </si>
  <si>
    <t>2822</t>
  </si>
  <si>
    <t>涤纶纤维制造</t>
  </si>
  <si>
    <t>2823</t>
  </si>
  <si>
    <t>腈纶纤维制造</t>
  </si>
  <si>
    <t>2824</t>
  </si>
  <si>
    <t>维纶纤维制造</t>
  </si>
  <si>
    <t>2825</t>
  </si>
  <si>
    <t>丙纶纤维制造</t>
  </si>
  <si>
    <t>2826</t>
  </si>
  <si>
    <t>氨纶纤维制造</t>
  </si>
  <si>
    <t>2829</t>
  </si>
  <si>
    <t>其他合成纤维制造</t>
  </si>
  <si>
    <t>2911</t>
  </si>
  <si>
    <t>轮胎制造</t>
  </si>
  <si>
    <t>2912</t>
  </si>
  <si>
    <t>橡胶板、管、带制造</t>
  </si>
  <si>
    <t>2913</t>
  </si>
  <si>
    <t>橡胶零件制造</t>
  </si>
  <si>
    <t>2914</t>
  </si>
  <si>
    <t>再生橡胶制造</t>
  </si>
  <si>
    <t>2915</t>
  </si>
  <si>
    <t>日用及医用橡胶制品制造</t>
  </si>
  <si>
    <t>2919</t>
  </si>
  <si>
    <t>其他橡胶制品制造</t>
  </si>
  <si>
    <t>2921</t>
  </si>
  <si>
    <t>塑料薄膜制造</t>
  </si>
  <si>
    <t>2922</t>
  </si>
  <si>
    <t>塑料板、管、型材制造</t>
  </si>
  <si>
    <t>2923</t>
  </si>
  <si>
    <t>塑料丝、绳及编织品制造</t>
  </si>
  <si>
    <t>2924</t>
  </si>
  <si>
    <t>泡沫塑料制造</t>
  </si>
  <si>
    <t>2925</t>
  </si>
  <si>
    <t>塑料人造革、合成革制造</t>
  </si>
  <si>
    <t>2926</t>
  </si>
  <si>
    <t>塑料包装箱及容器制造</t>
  </si>
  <si>
    <t>2927</t>
  </si>
  <si>
    <t>日用塑料制品制造</t>
  </si>
  <si>
    <t>2928</t>
  </si>
  <si>
    <t>塑料零件制造</t>
  </si>
  <si>
    <t>2929</t>
  </si>
  <si>
    <t>其他塑料制品制造</t>
  </si>
  <si>
    <t>3011</t>
  </si>
  <si>
    <t>水泥制造</t>
  </si>
  <si>
    <t>3012</t>
  </si>
  <si>
    <t>石灰和石膏制造</t>
  </si>
  <si>
    <t>3021</t>
  </si>
  <si>
    <t>水泥制品制造</t>
  </si>
  <si>
    <t>3022</t>
  </si>
  <si>
    <t>砼结构构件制造</t>
  </si>
  <si>
    <t>3023</t>
  </si>
  <si>
    <t>石棉水泥制品制造</t>
  </si>
  <si>
    <t>3024</t>
  </si>
  <si>
    <t>轻质建筑材料制造</t>
  </si>
  <si>
    <t>3029</t>
  </si>
  <si>
    <t>其他水泥类似制品制造</t>
  </si>
  <si>
    <t>3031</t>
  </si>
  <si>
    <t>粘土砖瓦及建筑砌块制造</t>
  </si>
  <si>
    <t>3032</t>
  </si>
  <si>
    <t>建筑陶瓷制品制造</t>
  </si>
  <si>
    <t>3033</t>
  </si>
  <si>
    <t>建筑用石加工</t>
  </si>
  <si>
    <t>3034</t>
  </si>
  <si>
    <t>防水建筑材料制造</t>
  </si>
  <si>
    <t>3035</t>
  </si>
  <si>
    <t>隔热和隔音材料制造</t>
  </si>
  <si>
    <t>3039</t>
  </si>
  <si>
    <t>其他建筑材料制造</t>
  </si>
  <si>
    <t>3041</t>
  </si>
  <si>
    <t>平板玻璃制造</t>
  </si>
  <si>
    <t>3049</t>
  </si>
  <si>
    <t>其他玻璃制造</t>
  </si>
  <si>
    <t>3051</t>
  </si>
  <si>
    <t>技术玻璃制品制造</t>
  </si>
  <si>
    <t>3052</t>
  </si>
  <si>
    <t>光学玻璃制造</t>
  </si>
  <si>
    <t>3053</t>
  </si>
  <si>
    <t>玻璃仪器制造</t>
  </si>
  <si>
    <t>3054</t>
  </si>
  <si>
    <t>日用玻璃制品制造</t>
  </si>
  <si>
    <t>3055</t>
  </si>
  <si>
    <t>玻璃包装容器制造</t>
  </si>
  <si>
    <t>3056</t>
  </si>
  <si>
    <t>玻璃保温容器制造</t>
  </si>
  <si>
    <t>3057</t>
  </si>
  <si>
    <t>制镜及类似品加工</t>
  </si>
  <si>
    <t>3059</t>
  </si>
  <si>
    <t>其他玻璃制品制造</t>
  </si>
  <si>
    <t>3061</t>
  </si>
  <si>
    <t>玻璃纤维及制品制造</t>
  </si>
  <si>
    <t>3062</t>
  </si>
  <si>
    <t>玻璃纤维增强塑料制品制造</t>
  </si>
  <si>
    <t>3071</t>
  </si>
  <si>
    <t>卫生陶瓷制品制造</t>
  </si>
  <si>
    <t>3072</t>
  </si>
  <si>
    <t>特种陶瓷制品制造</t>
  </si>
  <si>
    <t>3073</t>
  </si>
  <si>
    <t>日用陶瓷制品制造</t>
  </si>
  <si>
    <t>3079</t>
  </si>
  <si>
    <t>园林、陈设艺术及其他陶瓷制品制造</t>
  </si>
  <si>
    <t>3081</t>
  </si>
  <si>
    <t>石棉制品制造</t>
  </si>
  <si>
    <t>3082</t>
  </si>
  <si>
    <t>云母制品制造</t>
  </si>
  <si>
    <t>3089</t>
  </si>
  <si>
    <t>耐火陶瓷制品及其他耐火材料制造</t>
  </si>
  <si>
    <t>3091</t>
  </si>
  <si>
    <t>石墨及碳素制品制造</t>
  </si>
  <si>
    <t>3099</t>
  </si>
  <si>
    <t>其他非金属矿物制品制造</t>
  </si>
  <si>
    <t>3110</t>
  </si>
  <si>
    <t>炼铁</t>
  </si>
  <si>
    <t>3120</t>
  </si>
  <si>
    <t>炼钢</t>
  </si>
  <si>
    <t>3130</t>
  </si>
  <si>
    <t>黑色金属铸造</t>
  </si>
  <si>
    <t>3140</t>
  </si>
  <si>
    <t>钢压延加工</t>
  </si>
  <si>
    <t>3150</t>
  </si>
  <si>
    <t>铁合金冶炼</t>
  </si>
  <si>
    <t>3211</t>
  </si>
  <si>
    <t>铜冶炼</t>
  </si>
  <si>
    <t>3212</t>
  </si>
  <si>
    <t>铅锌冶炼</t>
  </si>
  <si>
    <t>3213</t>
  </si>
  <si>
    <t>镍钴冶炼</t>
  </si>
  <si>
    <t>3214</t>
  </si>
  <si>
    <t>锡冶炼</t>
  </si>
  <si>
    <t>3215</t>
  </si>
  <si>
    <t>锑冶炼</t>
  </si>
  <si>
    <t>3216</t>
  </si>
  <si>
    <t>铝冶炼</t>
  </si>
  <si>
    <t>3217</t>
  </si>
  <si>
    <t>镁冶炼</t>
  </si>
  <si>
    <t>3219</t>
  </si>
  <si>
    <t>其他常用有色金属冶炼</t>
  </si>
  <si>
    <t>3221</t>
  </si>
  <si>
    <t>金冶炼</t>
  </si>
  <si>
    <t>3222</t>
  </si>
  <si>
    <t>银冶炼</t>
  </si>
  <si>
    <t>3229</t>
  </si>
  <si>
    <t>其他贵金属冶炼</t>
  </si>
  <si>
    <t>3231</t>
  </si>
  <si>
    <t>钨钼冶炼</t>
  </si>
  <si>
    <t>3232</t>
  </si>
  <si>
    <t>稀土金属冶炼</t>
  </si>
  <si>
    <t>3239</t>
  </si>
  <si>
    <t>其他稀有金属冶炼</t>
  </si>
  <si>
    <t>3240</t>
  </si>
  <si>
    <t>有色金属合金制造</t>
  </si>
  <si>
    <t>3250</t>
  </si>
  <si>
    <t>有色金属铸造</t>
  </si>
  <si>
    <t>3261</t>
  </si>
  <si>
    <t>铜压延加工</t>
  </si>
  <si>
    <t>3262</t>
  </si>
  <si>
    <t>铝压延加工</t>
  </si>
  <si>
    <t>3263</t>
  </si>
  <si>
    <t>贵金属压延加工</t>
  </si>
  <si>
    <t>3264</t>
  </si>
  <si>
    <t>稀有稀土金属压延加工</t>
  </si>
  <si>
    <t>3269</t>
  </si>
  <si>
    <t>其他有色金属压延加工</t>
  </si>
  <si>
    <t>3311</t>
  </si>
  <si>
    <t>金属结构制造</t>
  </si>
  <si>
    <t>3312</t>
  </si>
  <si>
    <t>金属门窗制造</t>
  </si>
  <si>
    <t>3321</t>
  </si>
  <si>
    <t>切削工具制造</t>
  </si>
  <si>
    <t>3322</t>
  </si>
  <si>
    <t>手工具制造</t>
  </si>
  <si>
    <t>3323</t>
  </si>
  <si>
    <t>农用及园林用金属工具制造</t>
  </si>
  <si>
    <t>3324</t>
  </si>
  <si>
    <t>刀剪及类似日用金属工具制造</t>
  </si>
  <si>
    <t>3329</t>
  </si>
  <si>
    <t>其他金属工具制造</t>
  </si>
  <si>
    <t>3331</t>
  </si>
  <si>
    <t>集装箱制造</t>
  </si>
  <si>
    <t>3332</t>
  </si>
  <si>
    <t>金属压力容器制造</t>
  </si>
  <si>
    <t>3333</t>
  </si>
  <si>
    <t>金属包装容器制造</t>
  </si>
  <si>
    <t>3340</t>
  </si>
  <si>
    <t>金属丝绳及其制品制造</t>
  </si>
  <si>
    <t>3351</t>
  </si>
  <si>
    <t>建筑、家具用金属配件制造</t>
  </si>
  <si>
    <t>3352</t>
  </si>
  <si>
    <t>建筑装饰及水暖管道零件制造</t>
  </si>
  <si>
    <t>3353</t>
  </si>
  <si>
    <t>安全、消防用金属制品制造</t>
  </si>
  <si>
    <t>3359</t>
  </si>
  <si>
    <t>其他建筑、安全用金属制品制造</t>
  </si>
  <si>
    <t>3360</t>
  </si>
  <si>
    <t>金属表面处理及热处理加工</t>
  </si>
  <si>
    <t>3371</t>
  </si>
  <si>
    <t>生产专用搪瓷制品制造</t>
  </si>
  <si>
    <t>3372</t>
  </si>
  <si>
    <t>建筑装饰搪瓷制品制造</t>
  </si>
  <si>
    <t>3373</t>
  </si>
  <si>
    <t>搪瓷卫生洁具制造</t>
  </si>
  <si>
    <t>3379</t>
  </si>
  <si>
    <t>搪瓷日用品及其他搪瓷制品制造</t>
  </si>
  <si>
    <t>3381</t>
  </si>
  <si>
    <t>金属制厨房用器具制造</t>
  </si>
  <si>
    <t>3382</t>
  </si>
  <si>
    <t>金属制餐具和器皿制造</t>
  </si>
  <si>
    <t>3383</t>
  </si>
  <si>
    <t>金属制卫生器具制造</t>
  </si>
  <si>
    <t>3389</t>
  </si>
  <si>
    <t>其他金属制日用品制造</t>
  </si>
  <si>
    <t>3391</t>
  </si>
  <si>
    <t>锻件及粉末冶金制品制造</t>
  </si>
  <si>
    <t>3392</t>
  </si>
  <si>
    <t>交通及公共管理用金属标牌制造</t>
  </si>
  <si>
    <t>3399</t>
  </si>
  <si>
    <t>其他未列明金属制品制造</t>
  </si>
  <si>
    <t>3411</t>
  </si>
  <si>
    <t>锅炉及辅助设备制造</t>
  </si>
  <si>
    <t>3412</t>
  </si>
  <si>
    <t>内燃机及配件制造</t>
  </si>
  <si>
    <t>3413</t>
  </si>
  <si>
    <t>汽轮机及辅机制造</t>
  </si>
  <si>
    <t>3414</t>
  </si>
  <si>
    <t>水轮机及辅机制造</t>
  </si>
  <si>
    <t>3415</t>
  </si>
  <si>
    <t>风能原动设备制造</t>
  </si>
  <si>
    <t>3419</t>
  </si>
  <si>
    <t>其他原动设备制造</t>
  </si>
  <si>
    <t>3421</t>
  </si>
  <si>
    <t>金属切削机床制造</t>
  </si>
  <si>
    <t>3422</t>
  </si>
  <si>
    <t>金属成形机床制造</t>
  </si>
  <si>
    <t>3423</t>
  </si>
  <si>
    <t>铸造机械制造</t>
  </si>
  <si>
    <t>3424</t>
  </si>
  <si>
    <t>金属切割及焊接设备制造</t>
  </si>
  <si>
    <t>3425</t>
  </si>
  <si>
    <t>机床附件制造</t>
  </si>
  <si>
    <t>3429</t>
  </si>
  <si>
    <t>其他金属加工机械制造</t>
  </si>
  <si>
    <t>3431</t>
  </si>
  <si>
    <t>轻小型起重设备制造</t>
  </si>
  <si>
    <t>3432</t>
  </si>
  <si>
    <t>起重机制造</t>
  </si>
  <si>
    <t>3433</t>
  </si>
  <si>
    <t>生产专用车辆制造</t>
  </si>
  <si>
    <t>3434</t>
  </si>
  <si>
    <t>连续搬运设备制造</t>
  </si>
  <si>
    <t>3435</t>
  </si>
  <si>
    <t>电梯、自动扶梯及升降机制造</t>
  </si>
  <si>
    <t>3439</t>
  </si>
  <si>
    <t>其他物料搬运设备制造</t>
  </si>
  <si>
    <t>3441</t>
  </si>
  <si>
    <t>泵及真空设备制造</t>
  </si>
  <si>
    <t>3442</t>
  </si>
  <si>
    <t>气体压缩机械制造</t>
  </si>
  <si>
    <t>3443</t>
  </si>
  <si>
    <t>阀门和旋塞制造</t>
  </si>
  <si>
    <t>3444</t>
  </si>
  <si>
    <t>液压和气压动力机械及元件制造</t>
  </si>
  <si>
    <t>3451</t>
  </si>
  <si>
    <t>轴承制造</t>
  </si>
  <si>
    <t>3452</t>
  </si>
  <si>
    <t>齿轮及齿轮减、变速箱制造</t>
  </si>
  <si>
    <t>3459</t>
  </si>
  <si>
    <t>其他传动部件制造</t>
  </si>
  <si>
    <t>3461</t>
  </si>
  <si>
    <t>烘炉、熔炉及电炉制造</t>
  </si>
  <si>
    <t>3462</t>
  </si>
  <si>
    <t>风机、风扇制造</t>
  </si>
  <si>
    <t>3463</t>
  </si>
  <si>
    <t>气体、液体分离及纯净设备制造</t>
  </si>
  <si>
    <t>3464</t>
  </si>
  <si>
    <t>制冷、空调设备制造</t>
  </si>
  <si>
    <t>3465</t>
  </si>
  <si>
    <t>风动和电动工具制造</t>
  </si>
  <si>
    <t>3466</t>
  </si>
  <si>
    <t>喷枪及类似器具制造</t>
  </si>
  <si>
    <t>3467</t>
  </si>
  <si>
    <t>衡器制造</t>
  </si>
  <si>
    <t>3468</t>
  </si>
  <si>
    <t>包装专用设备制造</t>
  </si>
  <si>
    <t>3471</t>
  </si>
  <si>
    <t>电影机械制造</t>
  </si>
  <si>
    <t>3472</t>
  </si>
  <si>
    <t>幻灯及投影设备制造</t>
  </si>
  <si>
    <t>3473</t>
  </si>
  <si>
    <t>照相机及器材制造</t>
  </si>
  <si>
    <t>3474</t>
  </si>
  <si>
    <t>复印和胶印设备制造</t>
  </si>
  <si>
    <t>3475</t>
  </si>
  <si>
    <t>计算器及货币专用设备制造</t>
  </si>
  <si>
    <t>3479</t>
  </si>
  <si>
    <t>其他文化、办公用机械制造</t>
  </si>
  <si>
    <t>3481</t>
  </si>
  <si>
    <t>金属密封件制造</t>
  </si>
  <si>
    <t>3482</t>
  </si>
  <si>
    <t>紧固件制造</t>
  </si>
  <si>
    <t>3483</t>
  </si>
  <si>
    <t>弹簧制造</t>
  </si>
  <si>
    <t>3484</t>
  </si>
  <si>
    <t>机械零部件加工</t>
  </si>
  <si>
    <t>3489</t>
  </si>
  <si>
    <t>其他通用零部件制造</t>
  </si>
  <si>
    <t>3490</t>
  </si>
  <si>
    <t>其他通用设备制造业</t>
  </si>
  <si>
    <t>3511</t>
  </si>
  <si>
    <t>矿山机械制造</t>
  </si>
  <si>
    <t>3512</t>
  </si>
  <si>
    <t>石油钻采专用设备制造</t>
  </si>
  <si>
    <t>3513</t>
  </si>
  <si>
    <t>建筑工程用机械制造</t>
  </si>
  <si>
    <t>3514</t>
  </si>
  <si>
    <t>海洋工程专用设备制造</t>
  </si>
  <si>
    <t>3515</t>
  </si>
  <si>
    <t>建筑材料生产专用机械制造</t>
  </si>
  <si>
    <t>3516</t>
  </si>
  <si>
    <t>冶金专用设备制造</t>
  </si>
  <si>
    <t>3521</t>
  </si>
  <si>
    <t>炼油、化工生产专用设备制造</t>
  </si>
  <si>
    <t>3522</t>
  </si>
  <si>
    <t>橡胶加工专用设备制造</t>
  </si>
  <si>
    <t>3523</t>
  </si>
  <si>
    <t>塑料加工专用设备制造</t>
  </si>
  <si>
    <t>3524</t>
  </si>
  <si>
    <t>木材加工机械制造</t>
  </si>
  <si>
    <t>3525</t>
  </si>
  <si>
    <t>模具制造</t>
  </si>
  <si>
    <t>3529</t>
  </si>
  <si>
    <t>其他非金属加工专用设备制造</t>
  </si>
  <si>
    <t>3531</t>
  </si>
  <si>
    <t>食品、酒、饮料及茶生产专用设备制造</t>
  </si>
  <si>
    <t>3532</t>
  </si>
  <si>
    <t>农副食品加工专用设备制造</t>
  </si>
  <si>
    <t>3533</t>
  </si>
  <si>
    <t>烟草生产专用设备制造</t>
  </si>
  <si>
    <t>3534</t>
  </si>
  <si>
    <t>饲料生产专用设备制造</t>
  </si>
  <si>
    <t>3541</t>
  </si>
  <si>
    <t>制浆和造纸专用设备制造</t>
  </si>
  <si>
    <t>3542</t>
  </si>
  <si>
    <t>印刷专用设备制造</t>
  </si>
  <si>
    <t>3543</t>
  </si>
  <si>
    <t>日用化工专用设备制造</t>
  </si>
  <si>
    <t>3544</t>
  </si>
  <si>
    <t>制药专用设备制造</t>
  </si>
  <si>
    <t>3545</t>
  </si>
  <si>
    <t>照明器具生产专用设备制造</t>
  </si>
  <si>
    <t>3546</t>
  </si>
  <si>
    <t>玻璃、陶瓷和搪瓷制品生产专用设备制造</t>
  </si>
  <si>
    <t>3549</t>
  </si>
  <si>
    <t>其他日用品生产专用设备制造</t>
  </si>
  <si>
    <t>3551</t>
  </si>
  <si>
    <t>纺织专用设备制造</t>
  </si>
  <si>
    <t>3552</t>
  </si>
  <si>
    <t>皮革、毛皮及其制品加工专用设备制造</t>
  </si>
  <si>
    <t>3553</t>
  </si>
  <si>
    <t>缝制机械制造</t>
  </si>
  <si>
    <t>3554</t>
  </si>
  <si>
    <t>洗涤机械制造</t>
  </si>
  <si>
    <t>3561</t>
  </si>
  <si>
    <t>电工机械专用设备制造</t>
  </si>
  <si>
    <t>3562</t>
  </si>
  <si>
    <t>电子工业专用设备制造</t>
  </si>
  <si>
    <t>3571</t>
  </si>
  <si>
    <t>拖拉机制造</t>
  </si>
  <si>
    <t>3572</t>
  </si>
  <si>
    <t>机械化农业及园艺机具制造</t>
  </si>
  <si>
    <t>3573</t>
  </si>
  <si>
    <t>营林及木竹采伐机械制造</t>
  </si>
  <si>
    <t>3574</t>
  </si>
  <si>
    <t>畜牧机械制造</t>
  </si>
  <si>
    <t>3575</t>
  </si>
  <si>
    <t>渔业机械制造</t>
  </si>
  <si>
    <t>3576</t>
  </si>
  <si>
    <t>农林牧渔机械配件制造</t>
  </si>
  <si>
    <t>3577</t>
  </si>
  <si>
    <t>棉花加工机械制造</t>
  </si>
  <si>
    <t>3579</t>
  </si>
  <si>
    <t>其他农、林、牧、渔业机械制造</t>
  </si>
  <si>
    <t>3581</t>
  </si>
  <si>
    <t>医疗诊断、监护及治疗设备制造</t>
  </si>
  <si>
    <t>3582</t>
  </si>
  <si>
    <t>口腔科用设备及器具制造</t>
  </si>
  <si>
    <t>3583</t>
  </si>
  <si>
    <t>医疗实验室及医用消毒设备和器具制造</t>
  </si>
  <si>
    <t>3584</t>
  </si>
  <si>
    <t>医疗、外科及兽医用器械制造</t>
  </si>
  <si>
    <t>3585</t>
  </si>
  <si>
    <t>机械治疗及病房护理设备制造</t>
  </si>
  <si>
    <t>3586</t>
  </si>
  <si>
    <t>假肢、人工器官及植（介）入器械制造</t>
  </si>
  <si>
    <t>3589</t>
  </si>
  <si>
    <t>其他医疗设备及器械制造</t>
  </si>
  <si>
    <t>3591</t>
  </si>
  <si>
    <t>环境保护专用设备制造</t>
  </si>
  <si>
    <t>3592</t>
  </si>
  <si>
    <t>地质勘查专用设备制造</t>
  </si>
  <si>
    <t>3593</t>
  </si>
  <si>
    <t>邮政专用机械及器材制造</t>
  </si>
  <si>
    <t>3594</t>
  </si>
  <si>
    <t>商业、饮食、服务专用设备制造</t>
  </si>
  <si>
    <t>3595</t>
  </si>
  <si>
    <t>社会公共安全设备及器材制造</t>
  </si>
  <si>
    <t>3596</t>
  </si>
  <si>
    <t>交通安全、管制及类似专用设备制造</t>
  </si>
  <si>
    <t>3597</t>
  </si>
  <si>
    <t>水资源专用机械制造</t>
  </si>
  <si>
    <t>3599</t>
  </si>
  <si>
    <t>其他专用设备制造</t>
  </si>
  <si>
    <t>3610</t>
  </si>
  <si>
    <t>汽车整车制造</t>
  </si>
  <si>
    <t>3620</t>
  </si>
  <si>
    <t>改装汽车制造</t>
  </si>
  <si>
    <t>3630</t>
  </si>
  <si>
    <t>低速载货汽车制造</t>
  </si>
  <si>
    <t>3640</t>
  </si>
  <si>
    <t>电车制造</t>
  </si>
  <si>
    <t>3650</t>
  </si>
  <si>
    <t>汽车车身、挂车制造</t>
  </si>
  <si>
    <t>3660</t>
  </si>
  <si>
    <t>汽车零部件及配件制造</t>
  </si>
  <si>
    <t>3711</t>
  </si>
  <si>
    <t>铁路机车车辆及动车组制造</t>
  </si>
  <si>
    <t>3712</t>
  </si>
  <si>
    <t>窄轨机车车辆制造</t>
  </si>
  <si>
    <t>3713</t>
  </si>
  <si>
    <t>铁路机车车辆配件制造</t>
  </si>
  <si>
    <t>3714</t>
  </si>
  <si>
    <t>铁路专用设备及器材、配件制造</t>
  </si>
  <si>
    <t>3719</t>
  </si>
  <si>
    <t>其他铁路运输设备制造</t>
  </si>
  <si>
    <t>3720</t>
  </si>
  <si>
    <t>城市轨道交通设备制造</t>
  </si>
  <si>
    <t>3731</t>
  </si>
  <si>
    <t>金属船舶制造</t>
  </si>
  <si>
    <t>3732</t>
  </si>
  <si>
    <t>非金属船舶制造</t>
  </si>
  <si>
    <t>3733</t>
  </si>
  <si>
    <t>娱乐船和运动船制造</t>
  </si>
  <si>
    <t>3734</t>
  </si>
  <si>
    <t>船用配套设备制造</t>
  </si>
  <si>
    <t>3735</t>
  </si>
  <si>
    <t>船舶改装与拆除</t>
  </si>
  <si>
    <t>3739</t>
  </si>
  <si>
    <t>航标器材及其他相关装置制造</t>
  </si>
  <si>
    <t>3741</t>
  </si>
  <si>
    <t>飞机制造</t>
  </si>
  <si>
    <t>3742</t>
  </si>
  <si>
    <t>航天器制造</t>
  </si>
  <si>
    <t>3743</t>
  </si>
  <si>
    <t>航空、航天相关设备制造</t>
  </si>
  <si>
    <t>3749</t>
  </si>
  <si>
    <t>其他航空航天器制造</t>
  </si>
  <si>
    <t>3751</t>
  </si>
  <si>
    <t>摩托车整车制造</t>
  </si>
  <si>
    <t>3752</t>
  </si>
  <si>
    <t>摩托车零部件及配件制造</t>
  </si>
  <si>
    <t>3761</t>
  </si>
  <si>
    <t>脚踏自行车及残疾人座车制造</t>
  </si>
  <si>
    <t>3762</t>
  </si>
  <si>
    <t>助动自行车制造</t>
  </si>
  <si>
    <t>3770</t>
  </si>
  <si>
    <t>非公路休闲车及零配件制造</t>
  </si>
  <si>
    <t>3791</t>
  </si>
  <si>
    <t>潜水及水下救捞装备制造</t>
  </si>
  <si>
    <t>3799</t>
  </si>
  <si>
    <t>其他未列明运输设备制造</t>
  </si>
  <si>
    <t>3811</t>
  </si>
  <si>
    <t>发电机及发电机组制造</t>
  </si>
  <si>
    <t>3812</t>
  </si>
  <si>
    <t>电动机制造</t>
  </si>
  <si>
    <t>3819</t>
  </si>
  <si>
    <t>微电机及其他电机制造</t>
  </si>
  <si>
    <t>3821</t>
  </si>
  <si>
    <t>变压器、整流器和电感器制造</t>
  </si>
  <si>
    <t>3822</t>
  </si>
  <si>
    <t>电容器及其配套设备制造</t>
  </si>
  <si>
    <t>3823</t>
  </si>
  <si>
    <t>配电开关控制设备制造</t>
  </si>
  <si>
    <t>3824</t>
  </si>
  <si>
    <t>电力电子元器件制造</t>
  </si>
  <si>
    <t>3825</t>
  </si>
  <si>
    <t>光伏设备及元器件制造</t>
  </si>
  <si>
    <t>3829</t>
  </si>
  <si>
    <t>其他输配电及控制设备制造</t>
  </si>
  <si>
    <t>3831</t>
  </si>
  <si>
    <t>电线、电缆制造</t>
  </si>
  <si>
    <t>3832</t>
  </si>
  <si>
    <t>光纤、光缆制造</t>
  </si>
  <si>
    <t>3833</t>
  </si>
  <si>
    <t>绝缘制品制造</t>
  </si>
  <si>
    <t>3839</t>
  </si>
  <si>
    <t>其他电工器材制造</t>
  </si>
  <si>
    <t>3841</t>
  </si>
  <si>
    <t>锂离子电池制造</t>
  </si>
  <si>
    <t>3842</t>
  </si>
  <si>
    <t>镍氢电池制造</t>
  </si>
  <si>
    <t>3849</t>
  </si>
  <si>
    <t>其他电池制造</t>
  </si>
  <si>
    <t>3851</t>
  </si>
  <si>
    <t>家用制冷电器具制造</t>
  </si>
  <si>
    <t>3852</t>
  </si>
  <si>
    <t>家用空气调节器制造</t>
  </si>
  <si>
    <t>3853</t>
  </si>
  <si>
    <t>家用通风电器具制造</t>
  </si>
  <si>
    <t>3854</t>
  </si>
  <si>
    <t>家用厨房电器具制造</t>
  </si>
  <si>
    <t>3855</t>
  </si>
  <si>
    <t>家用清洁卫生电器具制造</t>
  </si>
  <si>
    <t>3856</t>
  </si>
  <si>
    <t>家用美容、保健电器具制造</t>
  </si>
  <si>
    <t>3857</t>
  </si>
  <si>
    <t>家用电力器具专用配件制造</t>
  </si>
  <si>
    <t>3859</t>
  </si>
  <si>
    <t>其他家用电力器具制造</t>
  </si>
  <si>
    <t>3861</t>
  </si>
  <si>
    <t>燃气、太阳能及类似能源家用器具制造</t>
  </si>
  <si>
    <t>3869</t>
  </si>
  <si>
    <t>其他非电力家用器具制造</t>
  </si>
  <si>
    <t>3871</t>
  </si>
  <si>
    <t>电光源制造</t>
  </si>
  <si>
    <t>3872</t>
  </si>
  <si>
    <t>照明灯具制造</t>
  </si>
  <si>
    <t>3879</t>
  </si>
  <si>
    <t>灯用电器附件及其他照明器具制造</t>
  </si>
  <si>
    <t>3891</t>
  </si>
  <si>
    <t>电气信号设备装置制造</t>
  </si>
  <si>
    <t>3899</t>
  </si>
  <si>
    <t>其他未列明电气机械及器材制造</t>
  </si>
  <si>
    <t>3911</t>
  </si>
  <si>
    <t>计算机整机制造</t>
  </si>
  <si>
    <t>3912</t>
  </si>
  <si>
    <t>计算机零部件制造</t>
  </si>
  <si>
    <t>3913</t>
  </si>
  <si>
    <t>计算机外围设备制造</t>
  </si>
  <si>
    <t>3919</t>
  </si>
  <si>
    <t>其他计算机制造</t>
  </si>
  <si>
    <t>3921</t>
  </si>
  <si>
    <t>通信系统设备制造</t>
  </si>
  <si>
    <t>3922</t>
  </si>
  <si>
    <t>通信终端设备制造</t>
  </si>
  <si>
    <t>3931</t>
  </si>
  <si>
    <t>广播电视节目制作及发射设备制造</t>
  </si>
  <si>
    <t>3932</t>
  </si>
  <si>
    <t>广播电视接收设备及器材制造</t>
  </si>
  <si>
    <t>3939</t>
  </si>
  <si>
    <t>应用电视设备及其他广播电视设备制造</t>
  </si>
  <si>
    <t>3940</t>
  </si>
  <si>
    <t>雷达及配套设备制造</t>
  </si>
  <si>
    <t>3951</t>
  </si>
  <si>
    <t>电视机制造</t>
  </si>
  <si>
    <t>3952</t>
  </si>
  <si>
    <t>音响设备制造</t>
  </si>
  <si>
    <t>3953</t>
  </si>
  <si>
    <t>影视录放设备制造</t>
  </si>
  <si>
    <t>3961</t>
  </si>
  <si>
    <t>电子真空器件制造</t>
  </si>
  <si>
    <t>3962</t>
  </si>
  <si>
    <t>半导体分立器件制造</t>
  </si>
  <si>
    <t>3963</t>
  </si>
  <si>
    <t>集成电路制造</t>
  </si>
  <si>
    <t>3969</t>
  </si>
  <si>
    <t>光电子器件及其他电子器件制造</t>
  </si>
  <si>
    <t>3971</t>
  </si>
  <si>
    <t>电子元件及组件制造</t>
  </si>
  <si>
    <t>3972</t>
  </si>
  <si>
    <t>印制电路板制造</t>
  </si>
  <si>
    <t>3990</t>
  </si>
  <si>
    <t>其他电子设备制造</t>
  </si>
  <si>
    <t>4011</t>
  </si>
  <si>
    <t>工业自动控制系统装置制造</t>
  </si>
  <si>
    <t>4012</t>
  </si>
  <si>
    <t>电工仪器仪表制造</t>
  </si>
  <si>
    <t>4013</t>
  </si>
  <si>
    <t>绘图、计算及测量仪器制造</t>
  </si>
  <si>
    <t>4014</t>
  </si>
  <si>
    <t>实验分析仪器制造</t>
  </si>
  <si>
    <t>4015</t>
  </si>
  <si>
    <t>试验机制造</t>
  </si>
  <si>
    <t>4019</t>
  </si>
  <si>
    <t>供应用仪表及其他通用仪器制造</t>
  </si>
  <si>
    <t>4021</t>
  </si>
  <si>
    <t>环境监测专用仪器仪表制造</t>
  </si>
  <si>
    <t>4022</t>
  </si>
  <si>
    <t>运输设备及生产用计数仪表制造</t>
  </si>
  <si>
    <t>4023</t>
  </si>
  <si>
    <t>导航、气象及海洋专用仪器制造</t>
  </si>
  <si>
    <t>4024</t>
  </si>
  <si>
    <t>农林牧渔专用仪器仪表制造</t>
  </si>
  <si>
    <t>4025</t>
  </si>
  <si>
    <t>地质勘探和地震专用仪器制造</t>
  </si>
  <si>
    <t>4026</t>
  </si>
  <si>
    <t>教学专用仪器制造</t>
  </si>
  <si>
    <t>4027</t>
  </si>
  <si>
    <t>核子及核辐射测量仪器制造</t>
  </si>
  <si>
    <t>4028</t>
  </si>
  <si>
    <t>电子测量仪器制造</t>
  </si>
  <si>
    <t>4029</t>
  </si>
  <si>
    <t>其他专用仪器制造</t>
  </si>
  <si>
    <t>4030</t>
  </si>
  <si>
    <t>钟表与计时仪器制造</t>
  </si>
  <si>
    <t>4041</t>
  </si>
  <si>
    <t>光学仪器制造</t>
  </si>
  <si>
    <t>4042</t>
  </si>
  <si>
    <t>眼镜制造</t>
  </si>
  <si>
    <t>4090</t>
  </si>
  <si>
    <t>其他仪器仪表制造业</t>
  </si>
  <si>
    <t>4111</t>
  </si>
  <si>
    <t>鬃毛加工、制刷及清扫工具制造</t>
  </si>
  <si>
    <t>4119</t>
  </si>
  <si>
    <t>其他日用杂品制造</t>
  </si>
  <si>
    <t>4120</t>
  </si>
  <si>
    <t>煤制品制造</t>
  </si>
  <si>
    <t>4130</t>
  </si>
  <si>
    <t>核辐射加工</t>
  </si>
  <si>
    <t>4190</t>
  </si>
  <si>
    <t>其他未列明制造业</t>
  </si>
  <si>
    <t>4210</t>
  </si>
  <si>
    <t>金属废料和碎屑加工处理</t>
  </si>
  <si>
    <t>4220</t>
  </si>
  <si>
    <t>非金属废料和碎屑加工处理</t>
  </si>
  <si>
    <t>4310</t>
  </si>
  <si>
    <t>金属制品修理</t>
  </si>
  <si>
    <t>4320</t>
  </si>
  <si>
    <t>通用设备修理</t>
  </si>
  <si>
    <t>4330</t>
  </si>
  <si>
    <t>专用设备修理</t>
  </si>
  <si>
    <t>4341</t>
  </si>
  <si>
    <t>铁路运输设备修理</t>
  </si>
  <si>
    <t>4342</t>
  </si>
  <si>
    <t>船舶修理</t>
  </si>
  <si>
    <t>4343</t>
  </si>
  <si>
    <t>航空航天器修理</t>
  </si>
  <si>
    <t>4349</t>
  </si>
  <si>
    <t>其他运输设备修理</t>
  </si>
  <si>
    <t>4350</t>
  </si>
  <si>
    <t>电气设备修理</t>
  </si>
  <si>
    <t>4360</t>
  </si>
  <si>
    <t>仪器仪表修理</t>
  </si>
  <si>
    <t>4390</t>
  </si>
  <si>
    <t>其他机械和设备修理业</t>
  </si>
  <si>
    <t>4411</t>
  </si>
  <si>
    <t>火力发电</t>
  </si>
  <si>
    <t>4412</t>
  </si>
  <si>
    <t>水力发电</t>
  </si>
  <si>
    <t>4413</t>
  </si>
  <si>
    <t>核力发电</t>
  </si>
  <si>
    <t>4414</t>
  </si>
  <si>
    <t>风力发电</t>
  </si>
  <si>
    <t>4415</t>
  </si>
  <si>
    <t>太阳能发电</t>
  </si>
  <si>
    <t>4419</t>
  </si>
  <si>
    <t>其他电力生产</t>
  </si>
  <si>
    <t>4420</t>
  </si>
  <si>
    <t>电力供应</t>
  </si>
  <si>
    <t>4430</t>
  </si>
  <si>
    <t>热力生产和供应</t>
  </si>
  <si>
    <t>4500</t>
  </si>
  <si>
    <t>燃气生产和供应业</t>
  </si>
  <si>
    <t>4610</t>
  </si>
  <si>
    <t>自来水生产和供应</t>
  </si>
  <si>
    <t>4620</t>
  </si>
  <si>
    <t>污水处理及其再生利用</t>
  </si>
  <si>
    <t>4690</t>
  </si>
  <si>
    <t>其他水的处理、利用与分配</t>
  </si>
  <si>
    <t>4700</t>
  </si>
  <si>
    <t>房屋建筑业</t>
  </si>
  <si>
    <t>4811</t>
  </si>
  <si>
    <t>铁路工程建筑</t>
  </si>
  <si>
    <t>4812</t>
  </si>
  <si>
    <t>公路工程建筑</t>
  </si>
  <si>
    <t>4813</t>
  </si>
  <si>
    <t>市政道路工程建筑</t>
  </si>
  <si>
    <t>4819</t>
  </si>
  <si>
    <t>其他道路、隧道和桥梁工程建筑</t>
  </si>
  <si>
    <t>4821</t>
  </si>
  <si>
    <t>水源及供水设施工程建筑</t>
  </si>
  <si>
    <t>4822</t>
  </si>
  <si>
    <t>河湖治理及防洪设施工程建筑</t>
  </si>
  <si>
    <t>4823</t>
  </si>
  <si>
    <t>港口及航运设施工程建筑</t>
  </si>
  <si>
    <t>4830</t>
  </si>
  <si>
    <t>海洋工程建筑</t>
  </si>
  <si>
    <t>4840</t>
  </si>
  <si>
    <t>工矿工程建筑</t>
  </si>
  <si>
    <t>4851</t>
  </si>
  <si>
    <t>架线及设备工程建筑</t>
  </si>
  <si>
    <t>4852</t>
  </si>
  <si>
    <t>管道工程建筑</t>
  </si>
  <si>
    <t>4890</t>
  </si>
  <si>
    <t>其他土木工程建筑</t>
  </si>
  <si>
    <t>4910</t>
  </si>
  <si>
    <t>电气安装</t>
  </si>
  <si>
    <t>4920</t>
  </si>
  <si>
    <t>管道和设备安装</t>
  </si>
  <si>
    <t>4990</t>
  </si>
  <si>
    <t>其他建筑安装业</t>
  </si>
  <si>
    <t>5010</t>
  </si>
  <si>
    <t>建筑装饰业</t>
  </si>
  <si>
    <t>5021</t>
  </si>
  <si>
    <t>建筑物拆除活动</t>
  </si>
  <si>
    <t>5029</t>
  </si>
  <si>
    <t>其他工程准备活动</t>
  </si>
  <si>
    <t>5030</t>
  </si>
  <si>
    <t>提供施工设备服务</t>
  </si>
  <si>
    <t>5090</t>
  </si>
  <si>
    <t>其他未列明建筑业</t>
  </si>
  <si>
    <t>5111</t>
  </si>
  <si>
    <t>谷物、豆及薯类批发</t>
  </si>
  <si>
    <t>5112</t>
  </si>
  <si>
    <t>种子批发</t>
  </si>
  <si>
    <t>5113</t>
  </si>
  <si>
    <t>饲料批发</t>
  </si>
  <si>
    <t>5114</t>
  </si>
  <si>
    <t>棉、麻批发</t>
  </si>
  <si>
    <t>5115</t>
  </si>
  <si>
    <t>林业产品批发</t>
  </si>
  <si>
    <t>5116</t>
  </si>
  <si>
    <t>牲畜批发</t>
  </si>
  <si>
    <t>5119</t>
  </si>
  <si>
    <t>其他农牧产品批发</t>
  </si>
  <si>
    <t>5121</t>
  </si>
  <si>
    <t>米、面制品及食用油批发</t>
  </si>
  <si>
    <t>5122</t>
  </si>
  <si>
    <t>糕点、糖果及糖批发</t>
  </si>
  <si>
    <t>5123</t>
  </si>
  <si>
    <t>果品、蔬菜批发</t>
  </si>
  <si>
    <t>5124</t>
  </si>
  <si>
    <t>肉、禽、蛋、奶及水产品批发</t>
  </si>
  <si>
    <t>5125</t>
  </si>
  <si>
    <t>盐及调味品批发</t>
  </si>
  <si>
    <t>5126</t>
  </si>
  <si>
    <t>营养和保健品批发</t>
  </si>
  <si>
    <t>5127</t>
  </si>
  <si>
    <t>酒、饮料及茶叶批发</t>
  </si>
  <si>
    <t>5128</t>
  </si>
  <si>
    <t>烟草制品批发</t>
  </si>
  <si>
    <t>5129</t>
  </si>
  <si>
    <t>其他食品批发</t>
  </si>
  <si>
    <t>5131</t>
  </si>
  <si>
    <t>纺织品、针织品及原料批发</t>
  </si>
  <si>
    <t>5132</t>
  </si>
  <si>
    <t>服装批发</t>
  </si>
  <si>
    <t>5133</t>
  </si>
  <si>
    <t>鞋帽批发</t>
  </si>
  <si>
    <t>5134</t>
  </si>
  <si>
    <t>化妆品及卫生用品批发</t>
  </si>
  <si>
    <t>5135</t>
  </si>
  <si>
    <t>厨房、卫生间用具及日用杂货批发</t>
  </si>
  <si>
    <t>5136</t>
  </si>
  <si>
    <t>灯具、装饰物品批发</t>
  </si>
  <si>
    <t>5137</t>
  </si>
  <si>
    <t>家用电器批发</t>
  </si>
  <si>
    <t>5139</t>
  </si>
  <si>
    <t>其他家庭用品批发</t>
  </si>
  <si>
    <t>5141</t>
  </si>
  <si>
    <t>文具用品批发</t>
  </si>
  <si>
    <t>5142</t>
  </si>
  <si>
    <t>体育用品及器材批发</t>
  </si>
  <si>
    <t>5143</t>
  </si>
  <si>
    <t>图书批发</t>
  </si>
  <si>
    <t>5144</t>
  </si>
  <si>
    <t>报刊批发</t>
  </si>
  <si>
    <t>5145</t>
  </si>
  <si>
    <t>音像制品及电子出版物批发</t>
  </si>
  <si>
    <t>5146</t>
  </si>
  <si>
    <t>首饰、工艺品及收藏品批发</t>
  </si>
  <si>
    <t>5149</t>
  </si>
  <si>
    <t>其他文化用品批发</t>
  </si>
  <si>
    <t>5151</t>
  </si>
  <si>
    <t>西药批发</t>
  </si>
  <si>
    <t>5152</t>
  </si>
  <si>
    <t>中药批发</t>
  </si>
  <si>
    <t>5153</t>
  </si>
  <si>
    <t>医疗用品及器材批发</t>
  </si>
  <si>
    <t>5161</t>
  </si>
  <si>
    <t>煤炭及制品批发</t>
  </si>
  <si>
    <t>5162</t>
  </si>
  <si>
    <t>石油及制品批发</t>
  </si>
  <si>
    <t>5163</t>
  </si>
  <si>
    <t>非金属矿及制品批发</t>
  </si>
  <si>
    <t>5164</t>
  </si>
  <si>
    <t>金属及金属矿批发</t>
  </si>
  <si>
    <t>5165</t>
  </si>
  <si>
    <t>建材批发</t>
  </si>
  <si>
    <t>5166</t>
  </si>
  <si>
    <t>化肥批发</t>
  </si>
  <si>
    <t>5167</t>
  </si>
  <si>
    <t>农药批发</t>
  </si>
  <si>
    <t>5168</t>
  </si>
  <si>
    <t>农用薄膜批发</t>
  </si>
  <si>
    <t>5169</t>
  </si>
  <si>
    <t>其他化工产品批发</t>
  </si>
  <si>
    <t>5171</t>
  </si>
  <si>
    <t>农业机械批发</t>
  </si>
  <si>
    <t>5172</t>
  </si>
  <si>
    <t>汽车批发</t>
  </si>
  <si>
    <t>5173</t>
  </si>
  <si>
    <t>汽车零配件批发</t>
  </si>
  <si>
    <t>5174</t>
  </si>
  <si>
    <t>摩托车及零配件批发</t>
  </si>
  <si>
    <t>5175</t>
  </si>
  <si>
    <t>五金产品批发</t>
  </si>
  <si>
    <t>5176</t>
  </si>
  <si>
    <t>电气设备批发</t>
  </si>
  <si>
    <t>5177</t>
  </si>
  <si>
    <t>计算机、软件及辅助设备批发</t>
  </si>
  <si>
    <t>5178</t>
  </si>
  <si>
    <t>通讯及广播电视设备批发</t>
  </si>
  <si>
    <t>5179</t>
  </si>
  <si>
    <t>其他机械设备及电子产品批发</t>
  </si>
  <si>
    <t>5181</t>
  </si>
  <si>
    <t>贸易代理</t>
  </si>
  <si>
    <t>5182</t>
  </si>
  <si>
    <t>拍卖</t>
  </si>
  <si>
    <t>5189</t>
  </si>
  <si>
    <t>其他贸易经纪与代理</t>
  </si>
  <si>
    <t>5191</t>
  </si>
  <si>
    <t>再生物资回收与批发</t>
  </si>
  <si>
    <t>5199</t>
  </si>
  <si>
    <t>其他未列明批发业</t>
  </si>
  <si>
    <t>5211</t>
  </si>
  <si>
    <t>百货零售</t>
  </si>
  <si>
    <t>5212</t>
  </si>
  <si>
    <t>超级市场零售</t>
  </si>
  <si>
    <t>5219</t>
  </si>
  <si>
    <t>其他综合零售</t>
  </si>
  <si>
    <t>5221</t>
  </si>
  <si>
    <t>粮油零售</t>
  </si>
  <si>
    <t>5222</t>
  </si>
  <si>
    <t>糕点、面包零售</t>
  </si>
  <si>
    <t>5223</t>
  </si>
  <si>
    <t>果品、蔬菜零售</t>
  </si>
  <si>
    <t>5224</t>
  </si>
  <si>
    <t>肉、禽、蛋、奶及水产品零售</t>
  </si>
  <si>
    <t>5225</t>
  </si>
  <si>
    <t>营养和保健品零售</t>
  </si>
  <si>
    <t>5226</t>
  </si>
  <si>
    <t>酒、饮料及茶叶零售</t>
  </si>
  <si>
    <t>5227</t>
  </si>
  <si>
    <t>烟草制品零售</t>
  </si>
  <si>
    <t>5229</t>
  </si>
  <si>
    <t>其他食品零售</t>
  </si>
  <si>
    <t>5231</t>
  </si>
  <si>
    <t>纺织品及针织品零售</t>
  </si>
  <si>
    <t>5232</t>
  </si>
  <si>
    <t>服装零售</t>
  </si>
  <si>
    <t>5233</t>
  </si>
  <si>
    <t>鞋帽零售</t>
  </si>
  <si>
    <t>5234</t>
  </si>
  <si>
    <t>化妆品及卫生用品零售</t>
  </si>
  <si>
    <t>5235</t>
  </si>
  <si>
    <t>钟表、眼镜零售</t>
  </si>
  <si>
    <t>5236</t>
  </si>
  <si>
    <t>箱、包零售</t>
  </si>
  <si>
    <t>5237</t>
  </si>
  <si>
    <t>厨房用具及日用杂品零售</t>
  </si>
  <si>
    <t>5238</t>
  </si>
  <si>
    <t>自行车零售</t>
  </si>
  <si>
    <t>5239</t>
  </si>
  <si>
    <t>其他日用品零售</t>
  </si>
  <si>
    <t>5241</t>
  </si>
  <si>
    <t>文具用品零售</t>
  </si>
  <si>
    <t>5242</t>
  </si>
  <si>
    <t>体育用品及器材零售</t>
  </si>
  <si>
    <t>5243</t>
  </si>
  <si>
    <t>图书、报刊零售</t>
  </si>
  <si>
    <t>5244</t>
  </si>
  <si>
    <t>音像制品及电子出版物零售</t>
  </si>
  <si>
    <t>5245</t>
  </si>
  <si>
    <t>珠宝首饰零售</t>
  </si>
  <si>
    <t>5246</t>
  </si>
  <si>
    <t>工艺美术品及收藏品零售</t>
  </si>
  <si>
    <t>5247</t>
  </si>
  <si>
    <t>乐器零售</t>
  </si>
  <si>
    <t>5248</t>
  </si>
  <si>
    <t>照相器材零售</t>
  </si>
  <si>
    <t>5249</t>
  </si>
  <si>
    <t>其他文化用品零售</t>
  </si>
  <si>
    <t>5251</t>
  </si>
  <si>
    <t>药品零售</t>
  </si>
  <si>
    <t>5252</t>
  </si>
  <si>
    <t>医疗用品及器材零售</t>
  </si>
  <si>
    <t>5261</t>
  </si>
  <si>
    <t>汽车零售</t>
  </si>
  <si>
    <t>5262</t>
  </si>
  <si>
    <t>汽车零配件零售</t>
  </si>
  <si>
    <t>5263</t>
  </si>
  <si>
    <t>摩托车及零配件零售</t>
  </si>
  <si>
    <t>5264</t>
  </si>
  <si>
    <t>机动车燃料零售</t>
  </si>
  <si>
    <t>5271</t>
  </si>
  <si>
    <t>家用视听设备零售</t>
  </si>
  <si>
    <t>5272</t>
  </si>
  <si>
    <t>日用家电设备零售</t>
  </si>
  <si>
    <t>5273</t>
  </si>
  <si>
    <t>计算机、软件及辅助设备零售</t>
  </si>
  <si>
    <t>5274</t>
  </si>
  <si>
    <t>通信设备零售</t>
  </si>
  <si>
    <t>5279</t>
  </si>
  <si>
    <t>其他电子产品零售</t>
  </si>
  <si>
    <t>5281</t>
  </si>
  <si>
    <t>五金零售</t>
  </si>
  <si>
    <t>5282</t>
  </si>
  <si>
    <t>灯具零售</t>
  </si>
  <si>
    <t>5283</t>
  </si>
  <si>
    <t>家具零售</t>
  </si>
  <si>
    <t>5284</t>
  </si>
  <si>
    <t>涂料零售</t>
  </si>
  <si>
    <t>5285</t>
  </si>
  <si>
    <t>卫生洁具零售</t>
  </si>
  <si>
    <t>5286</t>
  </si>
  <si>
    <t>木质装饰材料零售</t>
  </si>
  <si>
    <t>5287</t>
  </si>
  <si>
    <t>陶瓷、石材装饰材料零售</t>
  </si>
  <si>
    <t>5289</t>
  </si>
  <si>
    <t>其他室内装饰材料零售</t>
  </si>
  <si>
    <t>5291</t>
  </si>
  <si>
    <t>货摊食品零售</t>
  </si>
  <si>
    <t>5292</t>
  </si>
  <si>
    <t>货摊纺织、服装及鞋零售</t>
  </si>
  <si>
    <t>5293</t>
  </si>
  <si>
    <t>货摊日用品零售</t>
  </si>
  <si>
    <t>5294</t>
  </si>
  <si>
    <t>互联网零售</t>
  </si>
  <si>
    <t>5295</t>
  </si>
  <si>
    <t>邮购及电视、电话零售</t>
  </si>
  <si>
    <t>5296</t>
  </si>
  <si>
    <t>旧货零售</t>
  </si>
  <si>
    <t>5297</t>
  </si>
  <si>
    <t>生活用燃料零售</t>
  </si>
  <si>
    <t>5299</t>
  </si>
  <si>
    <t>其他未列明零售业</t>
  </si>
  <si>
    <t>5310</t>
  </si>
  <si>
    <t>铁路旅客运输</t>
  </si>
  <si>
    <t>5320</t>
  </si>
  <si>
    <t>铁路货物运输</t>
  </si>
  <si>
    <t>5331</t>
  </si>
  <si>
    <t>客运火车站</t>
  </si>
  <si>
    <t>5332</t>
  </si>
  <si>
    <t>货运火车站</t>
  </si>
  <si>
    <t>5339</t>
  </si>
  <si>
    <t>其他铁路运输辅助活动</t>
  </si>
  <si>
    <t>5411</t>
  </si>
  <si>
    <t>公共电汽车客运</t>
  </si>
  <si>
    <t>5412</t>
  </si>
  <si>
    <t>城市轨道交通</t>
  </si>
  <si>
    <t>5413</t>
  </si>
  <si>
    <t>出租车客运</t>
  </si>
  <si>
    <t>5419</t>
  </si>
  <si>
    <t>其他城市公共交通运输</t>
  </si>
  <si>
    <t>5420</t>
  </si>
  <si>
    <t>公路旅客运输</t>
  </si>
  <si>
    <t>5430</t>
  </si>
  <si>
    <t>道路货物运输</t>
  </si>
  <si>
    <t>5441</t>
  </si>
  <si>
    <t>客运汽车站</t>
  </si>
  <si>
    <t>5442</t>
  </si>
  <si>
    <t>公路管理与养护</t>
  </si>
  <si>
    <t>5449</t>
  </si>
  <si>
    <t>其他道路运输辅助活动</t>
  </si>
  <si>
    <t>5511</t>
  </si>
  <si>
    <t>海洋旅客运输</t>
  </si>
  <si>
    <t>5512</t>
  </si>
  <si>
    <t>内河旅客运输</t>
  </si>
  <si>
    <t>5513</t>
  </si>
  <si>
    <t>客运轮渡运输</t>
  </si>
  <si>
    <t>5521</t>
  </si>
  <si>
    <t>远洋货物运输</t>
  </si>
  <si>
    <t>5522</t>
  </si>
  <si>
    <t>沿海货物运输</t>
  </si>
  <si>
    <t>5523</t>
  </si>
  <si>
    <t>内河货物运输</t>
  </si>
  <si>
    <t>5531</t>
  </si>
  <si>
    <t>客运港口</t>
  </si>
  <si>
    <t>5532</t>
  </si>
  <si>
    <t>货运港口</t>
  </si>
  <si>
    <t>5539</t>
  </si>
  <si>
    <t>其他水上运输辅助活动</t>
  </si>
  <si>
    <t>5611</t>
  </si>
  <si>
    <t>航空旅客运输</t>
  </si>
  <si>
    <t>5612</t>
  </si>
  <si>
    <t>航空货物运输</t>
  </si>
  <si>
    <t>5620</t>
  </si>
  <si>
    <t>通用航空服务</t>
  </si>
  <si>
    <t>5631</t>
  </si>
  <si>
    <t>机场</t>
  </si>
  <si>
    <t>5632</t>
  </si>
  <si>
    <t>空中交通管理</t>
  </si>
  <si>
    <t>5639</t>
  </si>
  <si>
    <t>其他航空运输辅助活动</t>
  </si>
  <si>
    <t>5700</t>
  </si>
  <si>
    <t>管道运输业</t>
  </si>
  <si>
    <t>5810</t>
  </si>
  <si>
    <t>装卸搬运</t>
  </si>
  <si>
    <t>5821</t>
  </si>
  <si>
    <t>货物运输代理</t>
  </si>
  <si>
    <t>5822</t>
  </si>
  <si>
    <t>旅客票务代理</t>
  </si>
  <si>
    <t>5829</t>
  </si>
  <si>
    <t>其他运输代理业</t>
  </si>
  <si>
    <t>5911</t>
  </si>
  <si>
    <t>谷物仓储</t>
  </si>
  <si>
    <t>5912</t>
  </si>
  <si>
    <t>棉花仓储</t>
  </si>
  <si>
    <t>5919</t>
  </si>
  <si>
    <t>其他农产品仓储</t>
  </si>
  <si>
    <t>5990</t>
  </si>
  <si>
    <t>其他仓储业</t>
  </si>
  <si>
    <t>6010</t>
  </si>
  <si>
    <t>邮政基本服务</t>
  </si>
  <si>
    <t>6020</t>
  </si>
  <si>
    <t>快递服务</t>
  </si>
  <si>
    <t>6110</t>
  </si>
  <si>
    <t>旅游饭店</t>
  </si>
  <si>
    <t>6120</t>
  </si>
  <si>
    <t>一般旅馆</t>
  </si>
  <si>
    <t>6190</t>
  </si>
  <si>
    <t>其他住宿业</t>
  </si>
  <si>
    <t>6210</t>
  </si>
  <si>
    <t>正餐服务</t>
  </si>
  <si>
    <t>6220</t>
  </si>
  <si>
    <t>快餐服务</t>
  </si>
  <si>
    <t>6231</t>
  </si>
  <si>
    <t>茶馆服务</t>
  </si>
  <si>
    <t>6232</t>
  </si>
  <si>
    <t>咖啡馆服务</t>
  </si>
  <si>
    <t>6233</t>
  </si>
  <si>
    <t>酒吧服务</t>
  </si>
  <si>
    <t>6239</t>
  </si>
  <si>
    <t>其他饮料及冷饮服务</t>
  </si>
  <si>
    <t>6291</t>
  </si>
  <si>
    <t>小吃服务</t>
  </si>
  <si>
    <t>6292</t>
  </si>
  <si>
    <t>餐饮配送服务</t>
  </si>
  <si>
    <t>6299</t>
  </si>
  <si>
    <t>其他未列明餐饮业</t>
  </si>
  <si>
    <t>6311</t>
  </si>
  <si>
    <t>固定电信服务</t>
  </si>
  <si>
    <t>6312</t>
  </si>
  <si>
    <t>移动电信服务</t>
  </si>
  <si>
    <t>6319</t>
  </si>
  <si>
    <t>其他电信服务</t>
  </si>
  <si>
    <t>6321</t>
  </si>
  <si>
    <t>有线广播电视传输服务</t>
  </si>
  <si>
    <t>6322</t>
  </si>
  <si>
    <t>无线广播电视传输服务</t>
  </si>
  <si>
    <t>6330</t>
  </si>
  <si>
    <t>卫星传输服务</t>
  </si>
  <si>
    <t>6410</t>
  </si>
  <si>
    <t>互联网接入及相关服务</t>
  </si>
  <si>
    <t>6420</t>
  </si>
  <si>
    <t>互联网信息服务</t>
  </si>
  <si>
    <t>6490</t>
  </si>
  <si>
    <t>其他互联网服务</t>
  </si>
  <si>
    <t>6510</t>
  </si>
  <si>
    <t>软件开发</t>
  </si>
  <si>
    <t>6520</t>
  </si>
  <si>
    <t>信息系统集成服务</t>
  </si>
  <si>
    <t>6530</t>
  </si>
  <si>
    <t>信息技术咨询服务</t>
  </si>
  <si>
    <t>6540</t>
  </si>
  <si>
    <t>数据处理和存储服务</t>
  </si>
  <si>
    <t>6550</t>
  </si>
  <si>
    <t>集成电路设计</t>
  </si>
  <si>
    <t>6591</t>
  </si>
  <si>
    <t>数字内容服务</t>
  </si>
  <si>
    <t>6592</t>
  </si>
  <si>
    <t>呼叫中心</t>
  </si>
  <si>
    <t>6599</t>
  </si>
  <si>
    <t>其他未列明信息技术服务业</t>
  </si>
  <si>
    <t>6610</t>
  </si>
  <si>
    <t>中央银行服务</t>
  </si>
  <si>
    <t>6620</t>
  </si>
  <si>
    <t>货币银行服务</t>
  </si>
  <si>
    <t>6631</t>
  </si>
  <si>
    <t>金融租赁服务</t>
  </si>
  <si>
    <t>6632</t>
  </si>
  <si>
    <t>财务公司</t>
  </si>
  <si>
    <t>6633</t>
  </si>
  <si>
    <t>典当</t>
  </si>
  <si>
    <t>6639</t>
  </si>
  <si>
    <t>其他非货币银行服务</t>
  </si>
  <si>
    <t>6640</t>
  </si>
  <si>
    <t>银行监管服务</t>
  </si>
  <si>
    <t>6711</t>
  </si>
  <si>
    <t>证券市场管理服务</t>
  </si>
  <si>
    <t>6712</t>
  </si>
  <si>
    <t>证券经纪交易服务</t>
  </si>
  <si>
    <t>6713</t>
  </si>
  <si>
    <t>基金管理服务</t>
  </si>
  <si>
    <t>6721</t>
  </si>
  <si>
    <t>期货市场管理服务</t>
  </si>
  <si>
    <t>6729</t>
  </si>
  <si>
    <t>其他期货市场服务</t>
  </si>
  <si>
    <t>6730</t>
  </si>
  <si>
    <t>证券期货监管服务</t>
  </si>
  <si>
    <t>6740</t>
  </si>
  <si>
    <t>资本投资服务</t>
  </si>
  <si>
    <t>6790</t>
  </si>
  <si>
    <t>其他资本市场服务</t>
  </si>
  <si>
    <t>6811</t>
  </si>
  <si>
    <t>人寿保险</t>
  </si>
  <si>
    <t>6812</t>
  </si>
  <si>
    <t>健康和意外保险</t>
  </si>
  <si>
    <t>6820</t>
  </si>
  <si>
    <t>财产保险</t>
  </si>
  <si>
    <t>6830</t>
  </si>
  <si>
    <t>再保险</t>
  </si>
  <si>
    <t>6840</t>
  </si>
  <si>
    <t>养老金</t>
  </si>
  <si>
    <t>6850</t>
  </si>
  <si>
    <t>保险经纪与代理服务</t>
  </si>
  <si>
    <t>6860</t>
  </si>
  <si>
    <t>保险监管服务</t>
  </si>
  <si>
    <t>6891</t>
  </si>
  <si>
    <t>风险和损失评估</t>
  </si>
  <si>
    <t>6899</t>
  </si>
  <si>
    <t>其他未列明保险活动</t>
  </si>
  <si>
    <t>6910</t>
  </si>
  <si>
    <t>金融信托与管理服务</t>
  </si>
  <si>
    <t>6920</t>
  </si>
  <si>
    <t>控股公司服务</t>
  </si>
  <si>
    <t>6930</t>
  </si>
  <si>
    <t>非金融机构支付服务</t>
  </si>
  <si>
    <t>6940</t>
  </si>
  <si>
    <t>金融信息服务</t>
  </si>
  <si>
    <t>6990</t>
  </si>
  <si>
    <t>其他未列明金融业</t>
  </si>
  <si>
    <t>7010</t>
  </si>
  <si>
    <t>房地产开发经营</t>
  </si>
  <si>
    <t>7020</t>
  </si>
  <si>
    <t>物业管理</t>
  </si>
  <si>
    <t>7030</t>
  </si>
  <si>
    <t>房地产中介服务</t>
  </si>
  <si>
    <t>7040</t>
  </si>
  <si>
    <t>自有房地产经营活动</t>
  </si>
  <si>
    <t>7090</t>
  </si>
  <si>
    <t>其他房地产业</t>
  </si>
  <si>
    <t>7111</t>
  </si>
  <si>
    <t>汽车租赁</t>
  </si>
  <si>
    <t>7112</t>
  </si>
  <si>
    <t>农业机械租赁</t>
  </si>
  <si>
    <t>7113</t>
  </si>
  <si>
    <t>建筑工程机械与设备租赁</t>
  </si>
  <si>
    <t>7114</t>
  </si>
  <si>
    <t>计算机及通讯设备租赁</t>
  </si>
  <si>
    <t>7119</t>
  </si>
  <si>
    <t>其他机械与设备租赁</t>
  </si>
  <si>
    <t>7121</t>
  </si>
  <si>
    <t>娱乐及体育设备出租</t>
  </si>
  <si>
    <t>7122</t>
  </si>
  <si>
    <t>图书出租</t>
  </si>
  <si>
    <t>7123</t>
  </si>
  <si>
    <t>音像制品出租</t>
  </si>
  <si>
    <t>7129</t>
  </si>
  <si>
    <t>其他文化及日用品出租</t>
  </si>
  <si>
    <t>7211</t>
  </si>
  <si>
    <t>企业总部管理</t>
  </si>
  <si>
    <t>7212</t>
  </si>
  <si>
    <t>投资与资产管理</t>
  </si>
  <si>
    <t>7213</t>
  </si>
  <si>
    <t>单位后勤管理服务</t>
  </si>
  <si>
    <t>7219</t>
  </si>
  <si>
    <t>其他企业管理服务</t>
  </si>
  <si>
    <t>7221</t>
  </si>
  <si>
    <t>律师及相关法律服务</t>
  </si>
  <si>
    <t>7222</t>
  </si>
  <si>
    <t>公证服务</t>
  </si>
  <si>
    <t>7229</t>
  </si>
  <si>
    <t>其他法律服务</t>
  </si>
  <si>
    <t>7231</t>
  </si>
  <si>
    <t>会计、审计及税务服务</t>
  </si>
  <si>
    <t>7232</t>
  </si>
  <si>
    <t>市场调查</t>
  </si>
  <si>
    <t>7233</t>
  </si>
  <si>
    <t>社会经济咨询</t>
  </si>
  <si>
    <t>7239</t>
  </si>
  <si>
    <t>其他专业咨询</t>
  </si>
  <si>
    <t>7240</t>
  </si>
  <si>
    <t>广告业</t>
  </si>
  <si>
    <t>7250</t>
  </si>
  <si>
    <t>知识产权服务</t>
  </si>
  <si>
    <t>7261</t>
  </si>
  <si>
    <t>公共就业服务</t>
  </si>
  <si>
    <t>7262</t>
  </si>
  <si>
    <t>职业中介服务</t>
  </si>
  <si>
    <t>7263</t>
  </si>
  <si>
    <t>劳务派遣服务</t>
  </si>
  <si>
    <t>7269</t>
  </si>
  <si>
    <t>其他人力资源服务</t>
  </si>
  <si>
    <t>7271</t>
  </si>
  <si>
    <t>旅行社服务</t>
  </si>
  <si>
    <t>7272</t>
  </si>
  <si>
    <t>旅游管理服务</t>
  </si>
  <si>
    <t>7279</t>
  </si>
  <si>
    <t>其他旅行社相关服务</t>
  </si>
  <si>
    <t>7281</t>
  </si>
  <si>
    <t>安全服务</t>
  </si>
  <si>
    <t>7282</t>
  </si>
  <si>
    <t>安全系统监控服务</t>
  </si>
  <si>
    <t>7289</t>
  </si>
  <si>
    <t>其他安全保护服务</t>
  </si>
  <si>
    <t>7291</t>
  </si>
  <si>
    <t>市场管理</t>
  </si>
  <si>
    <t>7292</t>
  </si>
  <si>
    <t>会议及展览服务</t>
  </si>
  <si>
    <t>7293</t>
  </si>
  <si>
    <t>包装服务</t>
  </si>
  <si>
    <t>7294</t>
  </si>
  <si>
    <t>办公服务</t>
  </si>
  <si>
    <t>7295</t>
  </si>
  <si>
    <t>信用服务</t>
  </si>
  <si>
    <t>7296</t>
  </si>
  <si>
    <t>担保服务</t>
  </si>
  <si>
    <t>7299</t>
  </si>
  <si>
    <t>其他未列明商务服务业</t>
  </si>
  <si>
    <t>7310</t>
  </si>
  <si>
    <t>自然科学研究和试验发展</t>
  </si>
  <si>
    <t>7320</t>
  </si>
  <si>
    <t>工程和技术研究和试验发展</t>
  </si>
  <si>
    <t>7330</t>
  </si>
  <si>
    <t>农业科学研究和试验发展</t>
  </si>
  <si>
    <t>7340</t>
  </si>
  <si>
    <t>医学研究和试验发展</t>
  </si>
  <si>
    <t>7350</t>
  </si>
  <si>
    <t>社会人文科学研究</t>
  </si>
  <si>
    <t>7410</t>
  </si>
  <si>
    <t>气象服务</t>
  </si>
  <si>
    <t>7420</t>
  </si>
  <si>
    <t>地震服务</t>
  </si>
  <si>
    <t>7430</t>
  </si>
  <si>
    <t>海洋服务</t>
  </si>
  <si>
    <t>7440</t>
  </si>
  <si>
    <t>测绘服务</t>
  </si>
  <si>
    <t>7450</t>
  </si>
  <si>
    <t>质检技术服务</t>
  </si>
  <si>
    <t>7461</t>
  </si>
  <si>
    <t>环境保护监测</t>
  </si>
  <si>
    <t>7462</t>
  </si>
  <si>
    <t>生态监测</t>
  </si>
  <si>
    <t>7471</t>
  </si>
  <si>
    <t>能源矿产地质勘查</t>
  </si>
  <si>
    <t>7472</t>
  </si>
  <si>
    <t>固体矿产地质勘查</t>
  </si>
  <si>
    <t>7473</t>
  </si>
  <si>
    <t>水、二氧化碳等矿产地质勘查</t>
  </si>
  <si>
    <t>7474</t>
  </si>
  <si>
    <t>基础地质勘查</t>
  </si>
  <si>
    <t>7475</t>
  </si>
  <si>
    <t>地质勘查技术服务</t>
  </si>
  <si>
    <t>7481</t>
  </si>
  <si>
    <t>工程管理服务</t>
  </si>
  <si>
    <t>7482</t>
  </si>
  <si>
    <t>工程勘察设计</t>
  </si>
  <si>
    <t>7483</t>
  </si>
  <si>
    <t>规划管理</t>
  </si>
  <si>
    <t>7491</t>
  </si>
  <si>
    <t>专业化设计服务</t>
  </si>
  <si>
    <t>7492</t>
  </si>
  <si>
    <t>摄影扩印服务</t>
  </si>
  <si>
    <t>7493</t>
  </si>
  <si>
    <t>兽医服务</t>
  </si>
  <si>
    <t>7499</t>
  </si>
  <si>
    <t>其他未列明专业技术服务业</t>
  </si>
  <si>
    <t>7511</t>
  </si>
  <si>
    <t>农业技术推广服务</t>
  </si>
  <si>
    <t>7512</t>
  </si>
  <si>
    <t>生物技术推广服务</t>
  </si>
  <si>
    <t>7513</t>
  </si>
  <si>
    <t>新材料技术推广服务</t>
  </si>
  <si>
    <t>7514</t>
  </si>
  <si>
    <t>节能技术推广服务</t>
  </si>
  <si>
    <t>7519</t>
  </si>
  <si>
    <t>其他技术推广服务</t>
  </si>
  <si>
    <t>7520</t>
  </si>
  <si>
    <t>科技中介服务</t>
  </si>
  <si>
    <t>7590</t>
  </si>
  <si>
    <t>其他科技推广和应用服务业</t>
  </si>
  <si>
    <t>7610</t>
  </si>
  <si>
    <t>防洪除涝设施管理</t>
  </si>
  <si>
    <t>7620</t>
  </si>
  <si>
    <t>水资源管理</t>
  </si>
  <si>
    <t>7630</t>
  </si>
  <si>
    <t>天然水收集与分配</t>
  </si>
  <si>
    <t>7640</t>
  </si>
  <si>
    <t>水文服务</t>
  </si>
  <si>
    <t>7690</t>
  </si>
  <si>
    <t>其他水利管理业</t>
  </si>
  <si>
    <t>7711</t>
  </si>
  <si>
    <t>自然保护区管理</t>
  </si>
  <si>
    <t>7712</t>
  </si>
  <si>
    <t>野生动物保护</t>
  </si>
  <si>
    <t>7713</t>
  </si>
  <si>
    <t>野生植物保护</t>
  </si>
  <si>
    <t>7719</t>
  </si>
  <si>
    <t>其他自然保护</t>
  </si>
  <si>
    <t>7721</t>
  </si>
  <si>
    <t>水污染治理</t>
  </si>
  <si>
    <t>7722</t>
  </si>
  <si>
    <t>大气污染治理</t>
  </si>
  <si>
    <t>7723</t>
  </si>
  <si>
    <t>固体废物治理</t>
  </si>
  <si>
    <t>7724</t>
  </si>
  <si>
    <t>危险废物治理</t>
  </si>
  <si>
    <t>7725</t>
  </si>
  <si>
    <t>放射性废物治理</t>
  </si>
  <si>
    <t>7729</t>
  </si>
  <si>
    <t>其他污染治理</t>
  </si>
  <si>
    <t>7810</t>
  </si>
  <si>
    <t>市政设施管理</t>
  </si>
  <si>
    <t>7820</t>
  </si>
  <si>
    <t>环境卫生管理</t>
  </si>
  <si>
    <t>7830</t>
  </si>
  <si>
    <t>城乡市容管理</t>
  </si>
  <si>
    <t>7840</t>
  </si>
  <si>
    <t>绿化管理</t>
  </si>
  <si>
    <t>7851</t>
  </si>
  <si>
    <t>公园管理</t>
  </si>
  <si>
    <t>7852</t>
  </si>
  <si>
    <t>游览景区管理</t>
  </si>
  <si>
    <t>7910</t>
  </si>
  <si>
    <t>家庭服务</t>
  </si>
  <si>
    <t>7920</t>
  </si>
  <si>
    <t>托儿所服务</t>
  </si>
  <si>
    <t>7930</t>
  </si>
  <si>
    <t>洗染服务</t>
  </si>
  <si>
    <t>7940</t>
  </si>
  <si>
    <t>理发及美容服务</t>
  </si>
  <si>
    <t>7950</t>
  </si>
  <si>
    <t>洗浴服务</t>
  </si>
  <si>
    <t>7960</t>
  </si>
  <si>
    <t>保健服务</t>
  </si>
  <si>
    <t>7970</t>
  </si>
  <si>
    <t>婚姻服务</t>
  </si>
  <si>
    <t>7980</t>
  </si>
  <si>
    <t>殡葬服务</t>
  </si>
  <si>
    <t>7990</t>
  </si>
  <si>
    <t>其他居民服务业</t>
  </si>
  <si>
    <t>8011</t>
  </si>
  <si>
    <t>汽车修理与维护</t>
  </si>
  <si>
    <t>8012</t>
  </si>
  <si>
    <t>摩托车修理与维护</t>
  </si>
  <si>
    <t>8021</t>
  </si>
  <si>
    <t>计算机和辅助设备修理</t>
  </si>
  <si>
    <t>8022</t>
  </si>
  <si>
    <t>通讯设备修理</t>
  </si>
  <si>
    <t>8029</t>
  </si>
  <si>
    <t>其他办公设备维修</t>
  </si>
  <si>
    <t>8031</t>
  </si>
  <si>
    <t>家用电子产品修理</t>
  </si>
  <si>
    <t>8032</t>
  </si>
  <si>
    <t>日用电器修理</t>
  </si>
  <si>
    <t>8091</t>
  </si>
  <si>
    <t>自行车修理</t>
  </si>
  <si>
    <t>8092</t>
  </si>
  <si>
    <t>鞋和皮革修理</t>
  </si>
  <si>
    <t>8093</t>
  </si>
  <si>
    <t>家具和相关物品修理</t>
  </si>
  <si>
    <t>8099</t>
  </si>
  <si>
    <t>其他未列明日用产品修理业</t>
  </si>
  <si>
    <t>8111</t>
  </si>
  <si>
    <t>建筑物清洁服务</t>
  </si>
  <si>
    <t>8119</t>
  </si>
  <si>
    <t>其他清洁服务</t>
  </si>
  <si>
    <t>8190</t>
  </si>
  <si>
    <t>其他未列明服务业</t>
  </si>
  <si>
    <t>8210</t>
  </si>
  <si>
    <t>学前教育</t>
  </si>
  <si>
    <t>8221</t>
  </si>
  <si>
    <t>普通小学教育</t>
  </si>
  <si>
    <t>8222</t>
  </si>
  <si>
    <t>成人小学教育</t>
  </si>
  <si>
    <t>8231</t>
  </si>
  <si>
    <t>普通初中教育</t>
  </si>
  <si>
    <t>8232</t>
  </si>
  <si>
    <t>职业初中教育</t>
  </si>
  <si>
    <t>8233</t>
  </si>
  <si>
    <t>成人初中教育</t>
  </si>
  <si>
    <t>8234</t>
  </si>
  <si>
    <t>普通高中教育</t>
  </si>
  <si>
    <t>8235</t>
  </si>
  <si>
    <t>成人高中教育</t>
  </si>
  <si>
    <t>8236</t>
  </si>
  <si>
    <t>中等职业学校教育</t>
  </si>
  <si>
    <t>8241</t>
  </si>
  <si>
    <t>普通高等教育</t>
  </si>
  <si>
    <t>8242</t>
  </si>
  <si>
    <t>成人高等教育</t>
  </si>
  <si>
    <t>8250</t>
  </si>
  <si>
    <t>特殊教育</t>
  </si>
  <si>
    <t>8291</t>
  </si>
  <si>
    <t>职业技能培训</t>
  </si>
  <si>
    <t>8292</t>
  </si>
  <si>
    <t>体校及体育培训</t>
  </si>
  <si>
    <t>8293</t>
  </si>
  <si>
    <t>文化艺术培训</t>
  </si>
  <si>
    <t>8294</t>
  </si>
  <si>
    <t>教育辅助服务</t>
  </si>
  <si>
    <t>8299</t>
  </si>
  <si>
    <t>其他未列明教育</t>
  </si>
  <si>
    <t>8311</t>
  </si>
  <si>
    <t>综合医院</t>
  </si>
  <si>
    <t>8312</t>
  </si>
  <si>
    <t>中医医院</t>
  </si>
  <si>
    <t>8313</t>
  </si>
  <si>
    <t>中西医结合医院</t>
  </si>
  <si>
    <t>8314</t>
  </si>
  <si>
    <t>民族医院</t>
  </si>
  <si>
    <t>8315</t>
  </si>
  <si>
    <t>专科医院</t>
  </si>
  <si>
    <t>8316</t>
  </si>
  <si>
    <t>疗养院</t>
  </si>
  <si>
    <t>8321</t>
  </si>
  <si>
    <t>社区卫生服务中心（站）</t>
  </si>
  <si>
    <t>8322</t>
  </si>
  <si>
    <t>街道卫生院</t>
  </si>
  <si>
    <t>8323</t>
  </si>
  <si>
    <t>乡镇卫生院</t>
  </si>
  <si>
    <t>8330</t>
  </si>
  <si>
    <t>门诊部（所）</t>
  </si>
  <si>
    <t>8340</t>
  </si>
  <si>
    <t>计划生育技术服务活动</t>
  </si>
  <si>
    <t>8350</t>
  </si>
  <si>
    <t>妇幼保健院（所、站）</t>
  </si>
  <si>
    <t>8360</t>
  </si>
  <si>
    <t>专科疾病防治院（所、站）</t>
  </si>
  <si>
    <t>8370</t>
  </si>
  <si>
    <t>疾病预防控制中心</t>
  </si>
  <si>
    <t>8390</t>
  </si>
  <si>
    <t>其他卫生活动</t>
  </si>
  <si>
    <t>8411</t>
  </si>
  <si>
    <t>干部休养所</t>
  </si>
  <si>
    <t>8412</t>
  </si>
  <si>
    <t>护理机构服务</t>
  </si>
  <si>
    <t>8413</t>
  </si>
  <si>
    <t>精神康复服务</t>
  </si>
  <si>
    <t>8414</t>
  </si>
  <si>
    <t>老年人、残疾人养护服务</t>
  </si>
  <si>
    <t>8415</t>
  </si>
  <si>
    <t>孤残儿童收养和庇护服务</t>
  </si>
  <si>
    <t>8419</t>
  </si>
  <si>
    <t>其他提供住宿社会救助</t>
  </si>
  <si>
    <t>8421</t>
  </si>
  <si>
    <t>社会看护与帮助服务</t>
  </si>
  <si>
    <t>8429</t>
  </si>
  <si>
    <t>其他不提供住宿社会工作</t>
  </si>
  <si>
    <t>8510</t>
  </si>
  <si>
    <t>新闻业</t>
  </si>
  <si>
    <t>8521</t>
  </si>
  <si>
    <t>图书出版</t>
  </si>
  <si>
    <t>8522</t>
  </si>
  <si>
    <t>报纸出版</t>
  </si>
  <si>
    <t>8523</t>
  </si>
  <si>
    <t>期刊出版</t>
  </si>
  <si>
    <t>8524</t>
  </si>
  <si>
    <t>音像制品出版</t>
  </si>
  <si>
    <t>8525</t>
  </si>
  <si>
    <t>电子出版物出版</t>
  </si>
  <si>
    <t>8529</t>
  </si>
  <si>
    <t>其他出版业</t>
  </si>
  <si>
    <t>8610</t>
  </si>
  <si>
    <t>广播</t>
  </si>
  <si>
    <t>8620</t>
  </si>
  <si>
    <t>电视</t>
  </si>
  <si>
    <t>8630</t>
  </si>
  <si>
    <t>电影和影视节目制作</t>
  </si>
  <si>
    <t>8640</t>
  </si>
  <si>
    <t>电影和影视节目发行</t>
  </si>
  <si>
    <t>8650</t>
  </si>
  <si>
    <t>电影放映</t>
  </si>
  <si>
    <t>8660</t>
  </si>
  <si>
    <t>录音制作</t>
  </si>
  <si>
    <t>8710</t>
  </si>
  <si>
    <t>文艺创作与表演</t>
  </si>
  <si>
    <t>8720</t>
  </si>
  <si>
    <t>艺术表演场馆</t>
  </si>
  <si>
    <t>8731</t>
  </si>
  <si>
    <t>图书馆</t>
  </si>
  <si>
    <t>8732</t>
  </si>
  <si>
    <t>档案馆</t>
  </si>
  <si>
    <t>8740</t>
  </si>
  <si>
    <t>文物及非物质文化遗产保护</t>
  </si>
  <si>
    <t>8750</t>
  </si>
  <si>
    <t>博物馆</t>
  </si>
  <si>
    <t>8760</t>
  </si>
  <si>
    <t>烈士陵园、纪念馆</t>
  </si>
  <si>
    <t>8770</t>
  </si>
  <si>
    <t>群众文化活动</t>
  </si>
  <si>
    <t>8790</t>
  </si>
  <si>
    <t>其他文化艺术业</t>
  </si>
  <si>
    <t>8810</t>
  </si>
  <si>
    <t>体育组织</t>
  </si>
  <si>
    <t>8820</t>
  </si>
  <si>
    <t>体育场馆</t>
  </si>
  <si>
    <t>8830</t>
  </si>
  <si>
    <t>休闲健身活动</t>
  </si>
  <si>
    <t>8890</t>
  </si>
  <si>
    <t>其他体育</t>
  </si>
  <si>
    <t>8911</t>
  </si>
  <si>
    <t>歌舞厅娱乐活动</t>
  </si>
  <si>
    <t>8912</t>
  </si>
  <si>
    <t>电子游艺厅娱乐活动</t>
  </si>
  <si>
    <t>8913</t>
  </si>
  <si>
    <t>网吧活动</t>
  </si>
  <si>
    <t>8919</t>
  </si>
  <si>
    <t>其他室内娱乐活动</t>
  </si>
  <si>
    <t>8920</t>
  </si>
  <si>
    <t>游乐园</t>
  </si>
  <si>
    <t>8930</t>
  </si>
  <si>
    <t>彩票活动</t>
  </si>
  <si>
    <t>8941</t>
  </si>
  <si>
    <t>文化娱乐经纪人</t>
  </si>
  <si>
    <t>8942</t>
  </si>
  <si>
    <t>体育经纪人</t>
  </si>
  <si>
    <t>8949</t>
  </si>
  <si>
    <t>其他文化艺术经纪代理</t>
  </si>
  <si>
    <t>8990</t>
  </si>
  <si>
    <t>其他娱乐业</t>
  </si>
  <si>
    <t>9000</t>
  </si>
  <si>
    <t>中国共产党机关</t>
  </si>
  <si>
    <t>9110</t>
  </si>
  <si>
    <t>国家权力机构</t>
  </si>
  <si>
    <t>9121</t>
  </si>
  <si>
    <t>综合事务管理机构</t>
  </si>
  <si>
    <t>9122</t>
  </si>
  <si>
    <t>对外事务管理机构</t>
  </si>
  <si>
    <t>9123</t>
  </si>
  <si>
    <t>公共安全管理机构</t>
  </si>
  <si>
    <t>9124</t>
  </si>
  <si>
    <t>社会事务管理机构</t>
  </si>
  <si>
    <t>9125</t>
  </si>
  <si>
    <t>经济事务管理机构</t>
  </si>
  <si>
    <t>9126</t>
  </si>
  <si>
    <t>行政监督检查机构</t>
  </si>
  <si>
    <t>9131</t>
  </si>
  <si>
    <t>人民法院</t>
  </si>
  <si>
    <t>9132</t>
  </si>
  <si>
    <t>人民检察院</t>
  </si>
  <si>
    <t>9190</t>
  </si>
  <si>
    <t>其他国家机构</t>
  </si>
  <si>
    <t>9210</t>
  </si>
  <si>
    <t>人民政协</t>
  </si>
  <si>
    <t>9220</t>
  </si>
  <si>
    <t>民主党派</t>
  </si>
  <si>
    <t>9300</t>
  </si>
  <si>
    <t>社会保障</t>
  </si>
  <si>
    <t>9411</t>
  </si>
  <si>
    <t>工会</t>
  </si>
  <si>
    <t>9412</t>
  </si>
  <si>
    <t>妇联</t>
  </si>
  <si>
    <t>9413</t>
  </si>
  <si>
    <t>共青团</t>
  </si>
  <si>
    <t>9419</t>
  </si>
  <si>
    <t>其他群众团体</t>
  </si>
  <si>
    <t>9421</t>
  </si>
  <si>
    <t>专业性团体</t>
  </si>
  <si>
    <t>9422</t>
  </si>
  <si>
    <t>行业性团体</t>
  </si>
  <si>
    <t>9429</t>
  </si>
  <si>
    <t>其他社会团体</t>
  </si>
  <si>
    <t>9430</t>
  </si>
  <si>
    <t>基金会</t>
  </si>
  <si>
    <t>9440</t>
  </si>
  <si>
    <t>宗教组织</t>
  </si>
  <si>
    <t>9510</t>
  </si>
  <si>
    <t>社区自治组织</t>
  </si>
  <si>
    <t>9520</t>
  </si>
  <si>
    <t>村民自治组织</t>
  </si>
  <si>
    <t>9600</t>
  </si>
  <si>
    <t xml:space="preserve">A100000 </t>
  </si>
  <si>
    <t xml:space="preserve">项        目      </t>
  </si>
  <si>
    <t xml:space="preserve">金    额  </t>
  </si>
  <si>
    <t xml:space="preserve">表间关系       </t>
  </si>
  <si>
    <t>一、营业收入(填写A101010\101020\103000)</t>
  </si>
  <si>
    <t>第1行＝表A101010第1行或表A101020第1行或表A103000第2+3+4+5+6行或表A103000第11+12+13+14+15行</t>
  </si>
  <si>
    <t xml:space="preserve">    减：营业成本(填写A102010\102020\103000)</t>
  </si>
  <si>
    <t>第2行＝表A102010第1行或表A102020第1行或表A103000第19+20+21+22行或表A103000第25+26+27行</t>
  </si>
  <si>
    <t xml:space="preserve">        销售费用(填写A104000)</t>
  </si>
  <si>
    <t>第4行＝表A104000第25行第1列</t>
  </si>
  <si>
    <t xml:space="preserve">        管理费用(填写A104000)</t>
  </si>
  <si>
    <t>第5行＝表A104000第25行第3列</t>
  </si>
  <si>
    <t xml:space="preserve">        财务费用(填写A104000)</t>
  </si>
  <si>
    <t>第6行＝表A104000第25行第5列</t>
  </si>
  <si>
    <t xml:space="preserve">    加：公允价值变动收益</t>
  </si>
  <si>
    <t>二、营业利润(1-2-3-4-5-6-7+8+9)</t>
  </si>
  <si>
    <t xml:space="preserve">    加：营业外收入(填写A101010\101020\103000)</t>
  </si>
  <si>
    <t>第11行＝表A101010第16行或表A101020第35行或表A103000第9行或第17行</t>
  </si>
  <si>
    <t xml:space="preserve">    减：营业外支出(填写A102010\102020\103000)</t>
  </si>
  <si>
    <t>第12行＝表A102010第16行或表A102020第33行或表A103000第23行或第28行</t>
  </si>
  <si>
    <t>三、利润总额（10+11-12）</t>
  </si>
  <si>
    <t xml:space="preserve">    减：境外所得（填写A108010）</t>
  </si>
  <si>
    <t>第14行＝表A108010第10行第14列－第11列</t>
  </si>
  <si>
    <t xml:space="preserve">    加：纳税调整增加额（填写A105000）</t>
  </si>
  <si>
    <t>第15行＝表A105000第43行第3列</t>
  </si>
  <si>
    <t xml:space="preserve">    减：纳税调整减少额（填写A105000）</t>
  </si>
  <si>
    <t>第16行＝表A105000第43行第4列</t>
  </si>
  <si>
    <t xml:space="preserve">    减：免税、减计收入及加计扣除（填写A107010）</t>
  </si>
  <si>
    <t xml:space="preserve">    加：境外应税所得抵减境内亏损（填写A108000）</t>
  </si>
  <si>
    <t>第18行＝表A108000第10行第6列。（当本表第13-14+15-16-17行≥0时，本行＝0）</t>
  </si>
  <si>
    <t>四、纳税调整后所得（13-14+15-16-17+18）</t>
  </si>
  <si>
    <t xml:space="preserve">    减：所得减免（填写A107020）</t>
  </si>
  <si>
    <t>第20行=表A107020第40行第7列
≤第19行，本行≤0，填0</t>
  </si>
  <si>
    <t xml:space="preserve">    减：抵扣应纳税所得额（填写A107030）</t>
  </si>
  <si>
    <t>第21行＝表A107030第7行
本行≤第19-20行</t>
  </si>
  <si>
    <t xml:space="preserve">    减：弥补以前年度亏损（填写A106000）</t>
  </si>
  <si>
    <t>第22行＝表A106000第6行第10列
本行≥0且≤第19-20行-21行</t>
  </si>
  <si>
    <t>五、应纳税所得额（19-20-21-22）</t>
  </si>
  <si>
    <t>本行≥0</t>
  </si>
  <si>
    <t xml:space="preserve">    税率（25%）</t>
  </si>
  <si>
    <t>六、应纳所得税额（23×24）</t>
  </si>
  <si>
    <t xml:space="preserve">本行≥0 </t>
  </si>
  <si>
    <t xml:space="preserve">    减：减免所得税额（填写A107040）</t>
  </si>
  <si>
    <t>第26行＝表A107040第29行
本行≤本表第25行</t>
  </si>
  <si>
    <t xml:space="preserve">    减：抵免所得税额（填写A107050）</t>
  </si>
  <si>
    <t>第27行＝表A107050第7行第11列
本行≤本表第25-26行</t>
  </si>
  <si>
    <t>七、应纳税额（25-26-27）</t>
  </si>
  <si>
    <t xml:space="preserve">    加：境外所得应纳所得税额（填写A108000）</t>
  </si>
  <si>
    <t>第29行＝表A108000第10行第9列</t>
  </si>
  <si>
    <t xml:space="preserve">    减：境外所得抵免所得税额（填写A108000）</t>
  </si>
  <si>
    <t>第30行＝表A108000第10行第19列,本行≤本表第29行</t>
  </si>
  <si>
    <t>八、实际应纳所得税额（28+29-30）</t>
  </si>
  <si>
    <t xml:space="preserve">    减：本年累计实际已预缴的所得税额</t>
  </si>
  <si>
    <t>九、本年应补（退）所得税额（31-32）</t>
  </si>
  <si>
    <t xml:space="preserve">    其中：总机构分摊本年应补（退）所得税额(填写A109000)</t>
  </si>
  <si>
    <t>第34行＝表A109000第12+16行</t>
  </si>
  <si>
    <t xml:space="preserve">          财政集中分配本年应补（退）所得税额（填写A109000）</t>
  </si>
  <si>
    <t>第35行＝表A109000第13行</t>
  </si>
  <si>
    <t xml:space="preserve">          总机构主体生产经营部门分摊本年应补（退）所得税额(填写A109000)</t>
  </si>
  <si>
    <t>第36行＝表A109000第15行</t>
  </si>
  <si>
    <t>A101010</t>
  </si>
  <si>
    <t xml:space="preserve">项        目       </t>
  </si>
  <si>
    <t>一、营业收入（2+9）</t>
  </si>
  <si>
    <t xml:space="preserve">第1行＝表A100000第1行 </t>
  </si>
  <si>
    <t xml:space="preserve">   （一）主营业务收入（3+5+6+7+8）</t>
  </si>
  <si>
    <t xml:space="preserve">       1.销售商品收入</t>
  </si>
  <si>
    <t xml:space="preserve">         其中：非货币性资产交换收入</t>
  </si>
  <si>
    <t xml:space="preserve">       2.提供劳务收入</t>
  </si>
  <si>
    <t xml:space="preserve">       3.建造合同收入</t>
  </si>
  <si>
    <t xml:space="preserve">       4.让渡资产使用权收入</t>
  </si>
  <si>
    <t xml:space="preserve">       5.其他</t>
  </si>
  <si>
    <t xml:space="preserve">  （二）其他业务收入（10+12+13+14+15）</t>
  </si>
  <si>
    <t xml:space="preserve">       1.销售材料收入</t>
  </si>
  <si>
    <t xml:space="preserve">         其中：非货币性资产交换收入 </t>
  </si>
  <si>
    <t xml:space="preserve">       2.出租固定资产收入</t>
  </si>
  <si>
    <t xml:space="preserve">       3.出租无形资产收入</t>
  </si>
  <si>
    <t xml:space="preserve">       4.出租包装物和商品收入</t>
  </si>
  <si>
    <t>二、营业外收入（17+18+19+20+21+22+23+24+25+26）</t>
  </si>
  <si>
    <t>第16行＝表A100000第11行</t>
  </si>
  <si>
    <t xml:space="preserve">   （一）非流动资产处置利得</t>
  </si>
  <si>
    <t xml:space="preserve">   （二）非货币性资产交换利得</t>
  </si>
  <si>
    <t xml:space="preserve">   （三）债务重组利得</t>
  </si>
  <si>
    <t xml:space="preserve">   （四）政府补助利得</t>
  </si>
  <si>
    <t xml:space="preserve">   （五）盘盈利得</t>
  </si>
  <si>
    <t xml:space="preserve">   （六）捐赠利得</t>
  </si>
  <si>
    <t xml:space="preserve">   （七）罚没利得</t>
  </si>
  <si>
    <t xml:space="preserve">   （八）确实无法偿付的应付款项</t>
  </si>
  <si>
    <t xml:space="preserve">   （九）汇兑收益</t>
  </si>
  <si>
    <t xml:space="preserve">   （十）其他</t>
  </si>
  <si>
    <t xml:space="preserve">A101020 </t>
  </si>
  <si>
    <t>金融企业收入明细表</t>
  </si>
  <si>
    <t xml:space="preserve">项        目           </t>
  </si>
  <si>
    <t xml:space="preserve">金    额   </t>
  </si>
  <si>
    <t xml:space="preserve">表间关系      </t>
  </si>
  <si>
    <t>一、营业收入（2+18+27+32+33+34）</t>
  </si>
  <si>
    <t>第1行＝表A100000第1行</t>
  </si>
  <si>
    <t xml:space="preserve">   （一）银行业务收入（3+10）</t>
  </si>
  <si>
    <t xml:space="preserve">       1.利息收入（4+5+6+7+8+9）</t>
  </si>
  <si>
    <t xml:space="preserve">        （1）存放同业</t>
  </si>
  <si>
    <t xml:space="preserve">        （2）存放中央银行</t>
  </si>
  <si>
    <t xml:space="preserve">        （3）拆出资金</t>
  </si>
  <si>
    <t xml:space="preserve">        （4）发放贷款及垫资</t>
  </si>
  <si>
    <t xml:space="preserve">        （5）买入返售金融资产</t>
  </si>
  <si>
    <t xml:space="preserve">        （6）其他</t>
  </si>
  <si>
    <t xml:space="preserve">       2.手续费及佣金收入（11+12+13+14+15+16+17）</t>
  </si>
  <si>
    <t xml:space="preserve">        （1）结算与清算手续费</t>
  </si>
  <si>
    <t xml:space="preserve">        （2）代理业务手续费</t>
  </si>
  <si>
    <t xml:space="preserve">        （3）信用承诺手续费及佣金</t>
  </si>
  <si>
    <t xml:space="preserve">        （4）银行卡手续费</t>
  </si>
  <si>
    <t xml:space="preserve">        （5）顾问和咨询费</t>
  </si>
  <si>
    <t xml:space="preserve">        （6）托管及其他受托业务佣金</t>
  </si>
  <si>
    <t xml:space="preserve">        （7）其他</t>
  </si>
  <si>
    <t xml:space="preserve">   （二）证券业务收入（19+26）</t>
  </si>
  <si>
    <t xml:space="preserve">       1.证券业务手续费及佣金收入（20+21+22+23+24+25）</t>
  </si>
  <si>
    <t xml:space="preserve">        （1）证券承销业务</t>
  </si>
  <si>
    <t xml:space="preserve">        （2）证券经纪业务 </t>
  </si>
  <si>
    <t xml:space="preserve">        （3）受托客户资产管理业务 </t>
  </si>
  <si>
    <t xml:space="preserve">        （4）代理兑付证券 </t>
  </si>
  <si>
    <t xml:space="preserve">        （5）代理保管证券 </t>
  </si>
  <si>
    <t xml:space="preserve">       2.其他证券业务收入</t>
  </si>
  <si>
    <t xml:space="preserve">   （三）已赚保费（28-30-31）</t>
  </si>
  <si>
    <t xml:space="preserve">       1.保险业务收入</t>
  </si>
  <si>
    <t xml:space="preserve">         其中：分保费收入</t>
  </si>
  <si>
    <t xml:space="preserve">       2.分出保费</t>
  </si>
  <si>
    <t xml:space="preserve">       3.提取未到期责任准备金</t>
  </si>
  <si>
    <t xml:space="preserve">   （四）其他金融业务收入</t>
  </si>
  <si>
    <t xml:space="preserve">   （五）汇兑收益（损失以“-”号填列）</t>
  </si>
  <si>
    <t xml:space="preserve">   （六）其他业务收入</t>
  </si>
  <si>
    <t>二、营业外收入（36+37+38+39+40+41+42）</t>
  </si>
  <si>
    <t>第35行＝表A100000第11行</t>
  </si>
  <si>
    <t xml:space="preserve">   （一）非流动资产处置利得 </t>
  </si>
  <si>
    <t xml:space="preserve">   （二）非货币性资产交换利得 </t>
  </si>
  <si>
    <t xml:space="preserve">   （三）债务重组利得 </t>
  </si>
  <si>
    <t xml:space="preserve">   （四）政府补助利得 </t>
  </si>
  <si>
    <t xml:space="preserve">   （五）盘盈利得 </t>
  </si>
  <si>
    <t xml:space="preserve">   （六）捐赠利得 </t>
  </si>
  <si>
    <t xml:space="preserve">   （七）其他  </t>
  </si>
  <si>
    <t xml:space="preserve">A102010 </t>
  </si>
  <si>
    <t>一般企业成本支出明细表</t>
  </si>
  <si>
    <t xml:space="preserve">项         目 </t>
  </si>
  <si>
    <t>一、营业成本（2+9）</t>
  </si>
  <si>
    <t>第1行＝表A100000第2行</t>
  </si>
  <si>
    <t xml:space="preserve">   （一）主营业务成本（3+5+6+7+8）</t>
  </si>
  <si>
    <t xml:space="preserve">       1.销售商品成本</t>
  </si>
  <si>
    <t xml:space="preserve">         其中:非货币性资产交换成本</t>
  </si>
  <si>
    <t xml:space="preserve">       2.提供劳务成本</t>
  </si>
  <si>
    <t xml:space="preserve">       3.建造合同成本</t>
  </si>
  <si>
    <t xml:space="preserve">       4.让渡资产使用权成本</t>
  </si>
  <si>
    <t xml:space="preserve">   （二）其他业务成本（10+12+13+14+15）</t>
  </si>
  <si>
    <t xml:space="preserve">       1.材料销售成本</t>
  </si>
  <si>
    <t xml:space="preserve">       2.出租固定资产成本</t>
  </si>
  <si>
    <t xml:space="preserve">       3.出租无形资产成本</t>
  </si>
  <si>
    <t xml:space="preserve">       4.包装物出租成本</t>
  </si>
  <si>
    <t xml:space="preserve">       5.其他 </t>
  </si>
  <si>
    <t>二、营业外支出（17+18+19+20+21+22+23+24+25+26）</t>
  </si>
  <si>
    <t>第16行＝表A100000第12行</t>
  </si>
  <si>
    <t xml:space="preserve">   （一）非流动资产处置损失</t>
  </si>
  <si>
    <t xml:space="preserve">   （二）非货币性资产交换损失</t>
  </si>
  <si>
    <t xml:space="preserve">   （三）债务重组损失</t>
  </si>
  <si>
    <t xml:space="preserve">   （四）非常损失</t>
  </si>
  <si>
    <t xml:space="preserve">   （五）捐赠支出</t>
  </si>
  <si>
    <t xml:space="preserve">   （六）赞助支出</t>
  </si>
  <si>
    <t xml:space="preserve">   （七）罚没支出</t>
  </si>
  <si>
    <t xml:space="preserve">   （八）坏账损失</t>
  </si>
  <si>
    <t xml:space="preserve">   （九）无法收回的债券股权投资损失</t>
  </si>
  <si>
    <t xml:space="preserve">A102020 </t>
  </si>
  <si>
    <t>金融企业支出明细表</t>
  </si>
  <si>
    <t xml:space="preserve">项        目     </t>
  </si>
  <si>
    <t xml:space="preserve">金    额    </t>
  </si>
  <si>
    <t>一、营业支出（2+15+25+31+32）</t>
  </si>
  <si>
    <t xml:space="preserve">第1行＝表A100000第2行 </t>
  </si>
  <si>
    <t xml:space="preserve">   （一）银行业务支出（3+11）</t>
  </si>
  <si>
    <t xml:space="preserve">       1.银行利息支出（4+5+6+7+8+9+10）</t>
  </si>
  <si>
    <t xml:space="preserve">        （1）同业存放</t>
  </si>
  <si>
    <t xml:space="preserve">        （2）向中央银行借款</t>
  </si>
  <si>
    <t xml:space="preserve">        （3）拆入资金</t>
  </si>
  <si>
    <t xml:space="preserve">        （4）吸收存款</t>
  </si>
  <si>
    <t xml:space="preserve">        （5）卖出回购金融资产</t>
  </si>
  <si>
    <t xml:space="preserve">        （6）发行债券</t>
  </si>
  <si>
    <t xml:space="preserve">        （7）其他 </t>
  </si>
  <si>
    <t xml:space="preserve">       2.银行手续费及佣金支出（12+13+14）</t>
  </si>
  <si>
    <t xml:space="preserve">        （1）手续费支出</t>
  </si>
  <si>
    <t xml:space="preserve">        （2）佣金支出</t>
  </si>
  <si>
    <t xml:space="preserve">        （3）其他</t>
  </si>
  <si>
    <t xml:space="preserve">   （二）保险业务支出（16+17-18+19-20+21+22-23+24）</t>
  </si>
  <si>
    <t xml:space="preserve">       1.退保金</t>
  </si>
  <si>
    <t xml:space="preserve">       2.赔付支出</t>
  </si>
  <si>
    <t xml:space="preserve">         减：摊回赔付支出</t>
  </si>
  <si>
    <t xml:space="preserve">       3.提取保险责任准备金</t>
  </si>
  <si>
    <t xml:space="preserve">         减：摊回保险责任准备金</t>
  </si>
  <si>
    <t xml:space="preserve">       4.保单红利支出</t>
  </si>
  <si>
    <t xml:space="preserve">       5.分保费用</t>
  </si>
  <si>
    <t xml:space="preserve">         减：摊回分保费用</t>
  </si>
  <si>
    <t xml:space="preserve">       6.保险业务手续费及佣金支出</t>
  </si>
  <si>
    <t xml:space="preserve">    （三）证券业务支出（26+30）</t>
  </si>
  <si>
    <t xml:space="preserve">       1.证券业务手续费及佣金支出（27+28+29）</t>
  </si>
  <si>
    <t xml:space="preserve">        （1）证券经纪业务手续费支出</t>
  </si>
  <si>
    <t xml:space="preserve">       2.其他证券业务支出</t>
  </si>
  <si>
    <t xml:space="preserve">   （四）其他金融业务支出</t>
  </si>
  <si>
    <t xml:space="preserve">   （五）其他业务成本</t>
  </si>
  <si>
    <t>二、营业外支出（34+35+36+37+38+39）</t>
  </si>
  <si>
    <t>第33行＝表A100000第12行</t>
  </si>
  <si>
    <t xml:space="preserve">   （四）捐赠支出</t>
  </si>
  <si>
    <t xml:space="preserve">   （五）非常损失</t>
  </si>
  <si>
    <t xml:space="preserve">   （六）其他 </t>
  </si>
  <si>
    <t xml:space="preserve">A103000 </t>
  </si>
  <si>
    <t>事业单位、民间非营利组织收入、支出明细表</t>
  </si>
  <si>
    <t xml:space="preserve">项        目        </t>
  </si>
  <si>
    <t xml:space="preserve">金    额 </t>
  </si>
  <si>
    <t>一、事业单位收入（2+3+4+5+6+7）</t>
  </si>
  <si>
    <t>第2+3+4+5+6行或第11+12+13+14+15行＝表A100000第1行</t>
  </si>
  <si>
    <t xml:space="preserve">   （一）财政补助收入</t>
  </si>
  <si>
    <t xml:space="preserve">   （二）事业收入</t>
  </si>
  <si>
    <t xml:space="preserve">   （三）上级补助收入</t>
  </si>
  <si>
    <t xml:space="preserve">   （四）附属单位上缴收入 </t>
  </si>
  <si>
    <t xml:space="preserve">   （五）经营收入</t>
  </si>
  <si>
    <t xml:space="preserve">   （六）其他收入（8+9）</t>
  </si>
  <si>
    <t xml:space="preserve">        其中：投资收益</t>
  </si>
  <si>
    <t>第8行或第16行＝表A100000第9行</t>
  </si>
  <si>
    <t xml:space="preserve">              其他</t>
  </si>
  <si>
    <t>第9行或第17行＝表A100000第11行</t>
  </si>
  <si>
    <t>二、民间非营利组织收入(11+12+13+14+15+16+17)</t>
  </si>
  <si>
    <t xml:space="preserve">   （一）接受捐赠收入</t>
  </si>
  <si>
    <t xml:space="preserve">   （二）会费收入</t>
  </si>
  <si>
    <t xml:space="preserve">   （三）提供劳务收入</t>
  </si>
  <si>
    <t xml:space="preserve">   （四）商品销售收入</t>
  </si>
  <si>
    <t xml:space="preserve">   （五）政府补助收入</t>
  </si>
  <si>
    <t xml:space="preserve">   （六）投资收益</t>
  </si>
  <si>
    <t xml:space="preserve">   （七）其他收入</t>
  </si>
  <si>
    <t>三、事业单位支出（19+20+21+22+23）</t>
  </si>
  <si>
    <t xml:space="preserve">   （一）事业支出</t>
  </si>
  <si>
    <t>第19+20+21+22行或第25+26+27行＝表A100000第2行</t>
  </si>
  <si>
    <t xml:space="preserve">   （二）上缴上级支出</t>
  </si>
  <si>
    <t xml:space="preserve">   （三）对附属单位补助</t>
  </si>
  <si>
    <t xml:space="preserve">   （四）经营支出</t>
  </si>
  <si>
    <t xml:space="preserve">   （五）其他支出</t>
  </si>
  <si>
    <t>第23行或第28行＝表A100000第12行</t>
  </si>
  <si>
    <t>四、民间非营利组织支出（25+26+27+28）</t>
  </si>
  <si>
    <t xml:space="preserve">   （一）业务活动成本</t>
  </si>
  <si>
    <t xml:space="preserve">   （二）管理费用</t>
  </si>
  <si>
    <t xml:space="preserve">   （三）筹资费用</t>
  </si>
  <si>
    <t xml:space="preserve">   （四）其他费用</t>
  </si>
  <si>
    <t xml:space="preserve">A104000 </t>
  </si>
  <si>
    <t>期间费用明细表</t>
  </si>
  <si>
    <t>销售费用</t>
  </si>
  <si>
    <t>其中：境外支付</t>
  </si>
  <si>
    <t>一、职工薪酬</t>
  </si>
  <si>
    <t>二、劳务费</t>
  </si>
  <si>
    <t>三、咨询顾问费</t>
  </si>
  <si>
    <t>四、业务招待费</t>
  </si>
  <si>
    <t>五、广告费和业务宣传费</t>
  </si>
  <si>
    <t>六、佣金和手续费</t>
  </si>
  <si>
    <t>七、资产折旧摊销费</t>
  </si>
  <si>
    <t>八、财产损耗、盘亏及毁损损失</t>
  </si>
  <si>
    <t>九、办公费</t>
  </si>
  <si>
    <t>十、董事会费</t>
  </si>
  <si>
    <t>十一、租赁费</t>
  </si>
  <si>
    <t>十二、诉讼费</t>
  </si>
  <si>
    <t>十三、差旅费</t>
  </si>
  <si>
    <t>十四、保险费</t>
  </si>
  <si>
    <t>十五、运输、仓储费</t>
  </si>
  <si>
    <t>十六、修理费</t>
  </si>
  <si>
    <t>十七、包装费</t>
  </si>
  <si>
    <t>十八、技术转让费</t>
  </si>
  <si>
    <t>十九、研究费用</t>
  </si>
  <si>
    <t>二十、各项税费</t>
  </si>
  <si>
    <t>二十一、利息收支</t>
  </si>
  <si>
    <t>二十二、汇兑差额</t>
  </si>
  <si>
    <t>二十三、现金折扣</t>
  </si>
  <si>
    <t>二十四、其他</t>
  </si>
  <si>
    <t>合计(1+2+3+…24)</t>
  </si>
  <si>
    <t xml:space="preserve">1.第25行第1列＝表A100000第4行
2.第25行第3列＝表A100000第5行
3.第25行第5列＝表A100000第6行
</t>
  </si>
  <si>
    <t xml:space="preserve">A105000 </t>
  </si>
  <si>
    <t xml:space="preserve">项        目         </t>
  </si>
  <si>
    <t>一、收入类调整项目（2+3+4+5+6+7+8+10+11）</t>
  </si>
  <si>
    <t>　  （一）视同销售收入（填写A105010）</t>
  </si>
  <si>
    <t>第2行第2列＝表A105010第1行第1列；第2行第3列＝表A105010第1行第2列</t>
  </si>
  <si>
    <t>　  （二）未按权责发生制原则确认的收入（填写A105020）</t>
  </si>
  <si>
    <t>第3行第1列＝表A105020第14行第2列；第3行第2列＝表A105020第14行第4列；若表A105020第14行第6列≥0，填入第3行第3列；若表A105020第14行第6列＜0，将绝对值填入第3行第4列</t>
  </si>
  <si>
    <t xml:space="preserve">    （三）投资收益（填写A105030）</t>
  </si>
  <si>
    <t>第4行第1列＝ 表A105030第10行第1+8列；第4行第2列＝表A105030第10行第2+9列；若表A105030第10行第11列≥0，填入第4行第3列；若表A105030第10行第11列＜0，将绝对值填入第4行第4列</t>
  </si>
  <si>
    <t>　  （四）按权益法核算长期股权投资对初始投资成本调整确认收益</t>
  </si>
  <si>
    <t xml:space="preserve">    （五）交易性金融资产初始投资调整  </t>
  </si>
  <si>
    <t>　  （六）公允价值变动净损益</t>
  </si>
  <si>
    <t>第1列＜0，将绝对值填入第3列；若第1列≥0，填入第4列。</t>
  </si>
  <si>
    <t xml:space="preserve">    （七）不征税收入</t>
  </si>
  <si>
    <t xml:space="preserve">          其中：专项用途财政性资金（填写A105040）</t>
  </si>
  <si>
    <t>第9行第3列＝表A105040第7行第14列；第9行第4列＝表A105040第7行第4列</t>
  </si>
  <si>
    <t xml:space="preserve">    （八）销售折扣、折让和退回</t>
  </si>
  <si>
    <t>第1列减第2列，若余额≥0，填入第3列；若余额＜0，将绝对值填入第4列</t>
  </si>
  <si>
    <t>　  （九）其他</t>
  </si>
  <si>
    <t>若第2列≥第1列，将第2-1列的余额填入第3列，若第2列＜第1列，将第2-1列余额的绝对值填入第4列</t>
  </si>
  <si>
    <t>二、扣除类调整项目
    （13+14+15+16+17+18+19+20+21+22+23+24+26+27+28+29）</t>
  </si>
  <si>
    <t>　  （一）视同销售成本（填写A105010）</t>
  </si>
  <si>
    <t>第13行第2列＝表A105010第11行第1列；第13行第4列＝表A105010第11行第2列的绝对值</t>
  </si>
  <si>
    <t>　  （二）职工薪酬（填写A105050）</t>
  </si>
  <si>
    <t>第14行第1列＝表A105050第13行第1列；第14行第2列＝表A105050第13行第4列；若表A105050第13行第5列≥0，填入第14行第3列；若表A105050第13行第5列＜0，将绝对值填入第14行第4列</t>
  </si>
  <si>
    <t>　  （三）业务招待费支出</t>
  </si>
  <si>
    <t>第3列=第1-2列；第1列=表A104000第4行第1列+第4行第3列</t>
  </si>
  <si>
    <t>　  （四）广告费和业务宣传费支出（填写A105060）</t>
  </si>
  <si>
    <t>若表A105060第12行≥0，填入第16行第3列，若表A105060第12行＜0，将绝对值填入第16行第4列</t>
  </si>
  <si>
    <t>　  （五）捐赠支出（填写A105070）</t>
  </si>
  <si>
    <t>第17行第1列＝表A105070第20行第2+6列；第17行第2列＝表A105070第20行第4列；第17行第3列＝表A105070第20行第7列</t>
  </si>
  <si>
    <t>　  （六）利息支出</t>
  </si>
  <si>
    <t>若第1列≥第2列，将第1列减第2列余额填入第3列，若第1列＜第2列，将第1列减第2列余额的绝对值填入第4列</t>
  </si>
  <si>
    <t>　  （七）罚金、罚款和被没收财物的损失</t>
  </si>
  <si>
    <t>第3列=第1列</t>
  </si>
  <si>
    <t>　  （八）税收滞纳金、加收利息</t>
  </si>
  <si>
    <t>　  （九）赞助支出</t>
  </si>
  <si>
    <t>　  （十）与未实现融资收益相关在当期确认的财务费用</t>
  </si>
  <si>
    <t>若第1列≥第2列，将第1-2列余额填入第3列；若第1列＜第2列，将第1-2列余额的绝对值填入第4列</t>
  </si>
  <si>
    <t xml:space="preserve">    （十一）佣金和手续费支出</t>
  </si>
  <si>
    <t>第3列=第1-2列</t>
  </si>
  <si>
    <t xml:space="preserve">　  （十二）不征税收入用于支出所形成的费用 </t>
  </si>
  <si>
    <t xml:space="preserve">            其中：专项用途财政性资金用于支出所形成的费用（填写A105040）</t>
  </si>
  <si>
    <t>第25行第3列＝表A105040第7行第11列</t>
  </si>
  <si>
    <t>　  （十四）与取得收入无关的支出</t>
  </si>
  <si>
    <t xml:space="preserve">    （十五）境外所得分摊的共同支出</t>
  </si>
  <si>
    <t>第28行第3列＝表A108010第10行第16+17列</t>
  </si>
  <si>
    <t>　  （十六）其他</t>
  </si>
  <si>
    <t>三、资产类调整项目（31+32+33+34）</t>
  </si>
  <si>
    <t xml:space="preserve">    （一）资产折旧、摊销 （填写A105080）</t>
  </si>
  <si>
    <t>第31行第1列＝表A105080第27行第2列；第31行第2列＝表A105080第27行第5+6列；若表A105080第27行第9列≥0，填入第31行第3列，若表A105080第27行第9列＜0，将绝对值填入第31行第4列</t>
  </si>
  <si>
    <t xml:space="preserve">    （二）资产减值准备金</t>
  </si>
  <si>
    <t>第1列，若≥0，填入第3列；若＜0，将绝对值填入第4列</t>
  </si>
  <si>
    <t>　  （三）资产损失（填写A105090）</t>
  </si>
  <si>
    <t>第33行第1列＝表A105090第14行第1列；第33行第2列＝表A105090第14行第2列；若表A105090第14行第3列≥0，填入第33行第3列，若表A105090第14行第3列＜0，将绝对值填入第33行第4列</t>
  </si>
  <si>
    <t>　  （四）其他</t>
  </si>
  <si>
    <t>四、特殊事项调整项目（36+37+38+39+40）</t>
  </si>
  <si>
    <t>　  （一）企业重组（填写A105100）</t>
  </si>
  <si>
    <t>第36行第1列＝表A105100第14行第1+4列；第36行第2列＝表A105100第14行第2+5列；若表A105100第14行第7列≥0，填入第36行第3列，若表A105100第14行第7列＜0，将绝对值填入第36行第4列</t>
  </si>
  <si>
    <t xml:space="preserve">    （二）政策性搬迁（填写A105110）</t>
  </si>
  <si>
    <t>若表A105110第24行≥0，填入第37行第3列，若表A105110第24行＜0，将绝对值填入第37行第4列</t>
  </si>
  <si>
    <t xml:space="preserve">    （三）特殊行业准备金（填写A105120）</t>
  </si>
  <si>
    <t>第38行第1列＝表A105120第30行第1列；第38行第2列＝表A105120第30行第2列；若表A105120第30行第3列≥0，填入第38行第3列，若表A105120第30行第3列＜0，将绝对值填入第38行第4列</t>
  </si>
  <si>
    <t xml:space="preserve">    （四）房地产开发企业特定业务计算的纳税调整额(填写A105010)</t>
  </si>
  <si>
    <t>第39行第2列＝表A105010第21行第1列；若表A105010第21行第2列≥0，填入第39行第3列，若表A105010第21行第2列＜0，将绝对值填入第39行第4列</t>
  </si>
  <si>
    <t xml:space="preserve">    （五）其他</t>
  </si>
  <si>
    <t>五、特别纳税调整应税所得</t>
  </si>
  <si>
    <t xml:space="preserve">六、其他 </t>
  </si>
  <si>
    <t>合计（1+12+30+35+41+42）</t>
  </si>
  <si>
    <t>第43行第3列＝表A100000第15行；第43行第4列＝表A100000第16行</t>
  </si>
  <si>
    <t xml:space="preserve">A105010 </t>
  </si>
  <si>
    <t>视同销售和房地产开发企业特定业务纳税调整明细表</t>
  </si>
  <si>
    <t xml:space="preserve">纳税调整金额  </t>
  </si>
  <si>
    <t xml:space="preserve">表间关系        </t>
  </si>
  <si>
    <t>一、视同销售（营业）收入（2+3+4+5+6+7+8+9+10）</t>
  </si>
  <si>
    <t>第1行第1列＝表A105000第2行第2列</t>
  </si>
  <si>
    <t xml:space="preserve">    （一）非货币性资产交换视同销售收入</t>
  </si>
  <si>
    <t>第1行第2列＝表A105000第2行第3列</t>
  </si>
  <si>
    <t xml:space="preserve">    （二）用于市场推广或销售视同销售收入</t>
  </si>
  <si>
    <t xml:space="preserve">    （三）用于交际应酬视同销售收入</t>
  </si>
  <si>
    <t xml:space="preserve">    （四）用于职工奖励或福利视同销售收入</t>
  </si>
  <si>
    <t xml:space="preserve">    （五）用于股息分配视同销售收入</t>
  </si>
  <si>
    <t xml:space="preserve">    （六）用于对外捐赠视同销售收入</t>
  </si>
  <si>
    <t xml:space="preserve">    （七）用于对外投资项目视同销售收入</t>
  </si>
  <si>
    <t xml:space="preserve">    （八）提供劳务视同销售收入</t>
  </si>
  <si>
    <t xml:space="preserve">    （九）其他</t>
  </si>
  <si>
    <t>二、视同销售（营业）成本（12+13+14+15+16+17+18+19+20）</t>
  </si>
  <si>
    <t>第11行第1列＝表A105000第13行第2列，第11行第2列的绝对值＝表A105000第13行第4列</t>
  </si>
  <si>
    <t xml:space="preserve">    （一）非货币性资产交换视同销售成本</t>
  </si>
  <si>
    <t xml:space="preserve">    （二）用于市场推广或销售视同销售成本</t>
  </si>
  <si>
    <t xml:space="preserve">    （三）用于交际应酬视同销售成本</t>
  </si>
  <si>
    <t xml:space="preserve">    （四）用于职工奖励或福利视同销售成本</t>
  </si>
  <si>
    <t xml:space="preserve">    （五）用于股息分配视同销售成本</t>
  </si>
  <si>
    <t xml:space="preserve">    （六）用于对外捐赠视同销售成本</t>
  </si>
  <si>
    <t xml:space="preserve">    （七）用于对外投资项目视同销售成本</t>
  </si>
  <si>
    <t xml:space="preserve">    （八）提供劳务视同销售成本</t>
  </si>
  <si>
    <t>三、房地产开发企业特定业务计算的纳税调整额（22-26）</t>
  </si>
  <si>
    <t>第21行第1列＝表A105000第39行第2列，第21行第2列，若≥0，填入表A105000第39行第3列；若＜0，将绝对值填入表A105000第39行第4列</t>
  </si>
  <si>
    <t xml:space="preserve">    （一）房地产企业销售未完工开发产品特定业务计算的纳税调整额（24-25）</t>
  </si>
  <si>
    <t xml:space="preserve">        1.销售未完工产品的收入</t>
  </si>
  <si>
    <t xml:space="preserve">        2.销售未完工产品预计毛利额</t>
  </si>
  <si>
    <t xml:space="preserve">        3.实际发生的营业税金及附加、土地增值税</t>
  </si>
  <si>
    <t xml:space="preserve">    （二）房地产企业销售的未完工产品转完工产品特定业务计算的纳税调整额（28-29）</t>
  </si>
  <si>
    <t xml:space="preserve">        1.销售未完工产品转完工产品确认的销售收入</t>
  </si>
  <si>
    <t xml:space="preserve">        2.转回的销售未完工产品预计毛利额</t>
  </si>
  <si>
    <t xml:space="preserve">        3.转回实际发生的营业税金及附加、土地增值税</t>
  </si>
  <si>
    <t xml:space="preserve">A105020 </t>
  </si>
  <si>
    <t>未按权责发生制确认收入纳税调整明细表</t>
  </si>
  <si>
    <t>合同金额（交易金额）</t>
  </si>
  <si>
    <t xml:space="preserve"> 纳税调整金额</t>
  </si>
  <si>
    <t xml:space="preserve">本年 </t>
  </si>
  <si>
    <t>累计</t>
  </si>
  <si>
    <t>6（4-2）</t>
  </si>
  <si>
    <t>一、跨期收取的租金、利息、特许权使用费收入（2+3+4）</t>
  </si>
  <si>
    <t xml:space="preserve">   （一）租金</t>
  </si>
  <si>
    <t xml:space="preserve">   （二）利息</t>
  </si>
  <si>
    <t xml:space="preserve">   （三）特许权使用费</t>
  </si>
  <si>
    <t>二、分期确认收入（6+7+8）</t>
  </si>
  <si>
    <t xml:space="preserve">   （一）分期收款方式销售货物收入</t>
  </si>
  <si>
    <t xml:space="preserve">   （二）持续时间超过12个月的建造合同收入</t>
  </si>
  <si>
    <t xml:space="preserve">   （三）其他分期确认收入</t>
  </si>
  <si>
    <t>三、政府补助递延收入（10+11+12）</t>
  </si>
  <si>
    <t xml:space="preserve">   （一）与收益相关的政府补助</t>
  </si>
  <si>
    <t xml:space="preserve">   （二）与资产相关的政府补助</t>
  </si>
  <si>
    <t xml:space="preserve">   （三）其他 </t>
  </si>
  <si>
    <t>四、其他未按权责发生制确认收入</t>
  </si>
  <si>
    <t>合计（1+5+9+13）</t>
  </si>
  <si>
    <t xml:space="preserve">1.第14行第2列＝表A105000第3行第1列
2.第14行第4列＝表A105000第3行第2列
3.第14行第6列，若≥0，填入表A105000第3行第3列；若＜0，将绝对值填入表A105000第3行第4列
</t>
  </si>
  <si>
    <t xml:space="preserve">A105030 </t>
  </si>
  <si>
    <t>投资收益纳税调整明细表</t>
  </si>
  <si>
    <t>持有收益</t>
  </si>
  <si>
    <t>处置收益</t>
  </si>
  <si>
    <t>会计确认的处置收入</t>
  </si>
  <si>
    <t>税收计算的处置收入</t>
  </si>
  <si>
    <t>处置投资的账面价值</t>
  </si>
  <si>
    <t>处置投资的计税基础</t>
  </si>
  <si>
    <t>会计确认的处置所得或损失</t>
  </si>
  <si>
    <t>税收计算的处置所得</t>
  </si>
  <si>
    <t>3（2-1）</t>
  </si>
  <si>
    <t>8（4-6）</t>
  </si>
  <si>
    <t>9（5-7）</t>
  </si>
  <si>
    <t>10（9-8）</t>
  </si>
  <si>
    <t>11（3+10）</t>
  </si>
  <si>
    <t xml:space="preserve">一、交易性金融资产     </t>
  </si>
  <si>
    <t xml:space="preserve">二、可供出售金融资产    </t>
  </si>
  <si>
    <t xml:space="preserve">三、持有至到期投资    </t>
  </si>
  <si>
    <t xml:space="preserve">四、衍生工具        </t>
  </si>
  <si>
    <t xml:space="preserve">五、交易性金融负债      </t>
  </si>
  <si>
    <t>六、长期股权投资</t>
  </si>
  <si>
    <t>七、短期投资</t>
  </si>
  <si>
    <t>八、长期债券投资</t>
  </si>
  <si>
    <t xml:space="preserve">九、其他 </t>
  </si>
  <si>
    <t>合计(1+2+3+4+5+6+7+8+9)</t>
  </si>
  <si>
    <t xml:space="preserve">1.第10行1+8列＝表A105000第4行第1列
2.第10行2+9列＝表A105000第4行第2列
3.第10行第11列，若≥0，填入表A105000第4行第3列；若＜0，将绝对值填入表A105000第4行第4列
</t>
  </si>
  <si>
    <t xml:space="preserve">A105040 </t>
  </si>
  <si>
    <t>专项用途财政性资金纳税调整明细表</t>
  </si>
  <si>
    <t>取得年度</t>
  </si>
  <si>
    <t>财政性资金</t>
  </si>
  <si>
    <t>其中：符合不征税收入条件的财政性资金</t>
  </si>
  <si>
    <t>以前年度支出情况</t>
  </si>
  <si>
    <t>本年支出情况</t>
  </si>
  <si>
    <t>本年结余情况</t>
  </si>
  <si>
    <t xml:space="preserve">前五年度  </t>
  </si>
  <si>
    <t xml:space="preserve">前四年度 </t>
  </si>
  <si>
    <t xml:space="preserve">前三年度 </t>
  </si>
  <si>
    <t xml:space="preserve">前二年度 </t>
  </si>
  <si>
    <t xml:space="preserve">前一年度 </t>
  </si>
  <si>
    <t>支出金额</t>
  </si>
  <si>
    <t>其中：费用化支出金额</t>
  </si>
  <si>
    <t>结余金额</t>
  </si>
  <si>
    <t>其中：上缴财政金额</t>
  </si>
  <si>
    <t>应计入本年应税收入金额</t>
  </si>
  <si>
    <t>其中：计入本年损益的金额</t>
  </si>
  <si>
    <t xml:space="preserve">前五年度 </t>
  </si>
  <si>
    <t>本    年</t>
  </si>
  <si>
    <t>合计（1+2+3+4+5+6）</t>
  </si>
  <si>
    <t xml:space="preserve">1.第7行第4列＝表A105000第9行第4列
2.第7行第11列＝表A105000第25行第3列
3.第7行第14列＝表A105000第9行第3列
</t>
  </si>
  <si>
    <t xml:space="preserve">A105050 </t>
  </si>
  <si>
    <t>职工薪酬纳税调整明细表</t>
  </si>
  <si>
    <t>税收规定扣除率</t>
  </si>
  <si>
    <t>以前年度累计结转扣除额</t>
  </si>
  <si>
    <t xml:space="preserve">纳税调整金额 </t>
  </si>
  <si>
    <t>5（1-4）</t>
  </si>
  <si>
    <t>6（1+3-4）</t>
  </si>
  <si>
    <t>一、工资薪金支出</t>
  </si>
  <si>
    <t xml:space="preserve">    其中：股权激励</t>
  </si>
  <si>
    <t>二、职工福利费支出</t>
  </si>
  <si>
    <t>三、职工教育经费支出（5或5+6）</t>
  </si>
  <si>
    <t xml:space="preserve">    其中：按税收规定比例扣除的职工教育经费</t>
  </si>
  <si>
    <t xml:space="preserve">          按税收规定全额扣除的职工培训费用</t>
  </si>
  <si>
    <t>四、工会经费支出</t>
  </si>
  <si>
    <t>五、各类基本社会保障性缴款</t>
  </si>
  <si>
    <t>六、住房公积金</t>
  </si>
  <si>
    <t>七、补充养老保险</t>
  </si>
  <si>
    <t>八、补充医疗保险</t>
  </si>
  <si>
    <t>九、其他</t>
  </si>
  <si>
    <t>合计（1+3+4+7+8+9+10+11+12）</t>
  </si>
  <si>
    <t xml:space="preserve">1.第13行第1列＝表A105000第14行第1列
2.第13行第4列＝表A105000第14行第2列
3.第13行第5列，若≥0，填入表A105000第14行第3列；若＜0，将其绝对值填入表A105000第14行第4列
</t>
  </si>
  <si>
    <t xml:space="preserve">A105060 </t>
  </si>
  <si>
    <t>广告费和业务宣传费跨年度纳税调整明细表</t>
  </si>
  <si>
    <t xml:space="preserve">项        目 </t>
  </si>
  <si>
    <t>一、本年广告费和业务宣传费支出</t>
  </si>
  <si>
    <t>第1行=表A104000第五行第1列+第五行第3列</t>
  </si>
  <si>
    <t xml:space="preserve">    减：不允许扣除的广告费和业务宣传费支出</t>
  </si>
  <si>
    <t xml:space="preserve">二、本年符合条件的广告费和业务宣传费支出（1-2） </t>
  </si>
  <si>
    <t>三、本年计算广告费和业务宣传费扣除限额的销售（营业）收入</t>
  </si>
  <si>
    <t>第4行应等于A101010一般企业收入明细表的第1行+A105010表第1行“税收金额”+ A105010表第23行“税收金额”- A105010表第27行“税收金额”。</t>
  </si>
  <si>
    <t xml:space="preserve">    税收规定扣除率</t>
  </si>
  <si>
    <t>四、本企业计算的广告费和业务宣传费扣除限额（4×5）</t>
  </si>
  <si>
    <t>五、本年结转以后年度扣除额（3＞6，本行=3-6；3≤6，本行=0）</t>
  </si>
  <si>
    <t xml:space="preserve">    加：以前年度累计结转扣除额</t>
  </si>
  <si>
    <t xml:space="preserve">    减：本年扣除的以前年度结转额[3＞6，本行=0；3≤6，本行=8或（6-3）孰小值]</t>
  </si>
  <si>
    <t>六、按照分摊协议归集至其他关联方的广告费和业务宣传费（10≤3或6孰小值）</t>
  </si>
  <si>
    <t xml:space="preserve">    按照分摊协议从其他关联方归集至本企业的广告费和业务宣传费</t>
  </si>
  <si>
    <t>七、本年广告费和业务宣传费支出纳税调整金额（3＞6，本行=2+3-6+10-11；3≤6，本行=2+10-11-9）</t>
  </si>
  <si>
    <t>八、累计结转以后年度扣除额（7+8-9）</t>
  </si>
  <si>
    <t>第12行，若≥0，填入表A105000第16行第3列，若＜0，将第12行的绝对值填入表A105000第16行第4列</t>
  </si>
  <si>
    <t xml:space="preserve">A105070 </t>
  </si>
  <si>
    <t>捐赠支出纳税调整明细表</t>
  </si>
  <si>
    <t>受赠单位名称</t>
  </si>
  <si>
    <t>公益性捐赠</t>
  </si>
  <si>
    <t>非公益性捐赠</t>
  </si>
  <si>
    <t>按税收规定计算的扣除限额</t>
  </si>
  <si>
    <t xml:space="preserve">税收金额  </t>
  </si>
  <si>
    <t>5（2-4）</t>
  </si>
  <si>
    <t>7（5+6）</t>
  </si>
  <si>
    <t xml:space="preserve">*     </t>
  </si>
  <si>
    <t xml:space="preserve">合计    </t>
  </si>
  <si>
    <t xml:space="preserve">1.第20行第2+6列＝表A105000第17行第1列
2.第20行第4列＝表A105000第17行第2列
3.第20行第7列＝表A105000第17行第3列
</t>
  </si>
  <si>
    <t xml:space="preserve">A105080 </t>
  </si>
  <si>
    <t xml:space="preserve">资产折旧、摊销情况及纳税调整明细表              </t>
  </si>
  <si>
    <t xml:space="preserve">项        目  </t>
  </si>
  <si>
    <t>纳税调整</t>
  </si>
  <si>
    <t>资产账载金额</t>
  </si>
  <si>
    <t>本年折旧、摊销额</t>
  </si>
  <si>
    <t>累计折旧、摊销额</t>
  </si>
  <si>
    <t>资产计税基础</t>
  </si>
  <si>
    <t>按税收一般规定计算的本年折旧、摊销额</t>
  </si>
  <si>
    <t>本年加速折旧额</t>
  </si>
  <si>
    <t>其中：2014年及以后年度新增固定资产加速折旧额（填写A105081）</t>
  </si>
  <si>
    <t>9(2-5-6)</t>
  </si>
  <si>
    <t>一、固定资产（2+3+4+5+6+7）</t>
  </si>
  <si>
    <t>第1行第7列＝表A105081第1行第18列</t>
  </si>
  <si>
    <t xml:space="preserve">   （一）房屋、建筑物</t>
  </si>
  <si>
    <t>第2行第7列＝表A105081第1行第2列</t>
  </si>
  <si>
    <t xml:space="preserve">   （二）飞机、火车、轮船、机器、机械和其他生产设备</t>
  </si>
  <si>
    <t>第3行第7列＝表A105081第1行第5列</t>
  </si>
  <si>
    <t xml:space="preserve">   （三）与生产经营活动有关的器具、工具、家具等</t>
  </si>
  <si>
    <t>第4行第7列＝表A105081第1行第8列</t>
  </si>
  <si>
    <t xml:space="preserve">   （四）飞机、火车、轮船以外的运输工具</t>
  </si>
  <si>
    <t>第5行第7列＝表A105081第1行第11列</t>
  </si>
  <si>
    <t xml:space="preserve">   （五）电子设备</t>
  </si>
  <si>
    <t>第6行第7列＝表A105081第1行第14列</t>
  </si>
  <si>
    <t>二、生产性生物资产（9+10）</t>
  </si>
  <si>
    <t xml:space="preserve">   （一）林木类</t>
  </si>
  <si>
    <t xml:space="preserve">   （二）畜类</t>
  </si>
  <si>
    <t>三、无形资产（12+13+14+15+16+17+18）</t>
  </si>
  <si>
    <t xml:space="preserve">   （一）专利权</t>
  </si>
  <si>
    <t xml:space="preserve">   （二）商标权</t>
  </si>
  <si>
    <t xml:space="preserve">   （三）著作权</t>
  </si>
  <si>
    <t xml:space="preserve">   （四）土地使用权</t>
  </si>
  <si>
    <t xml:space="preserve">   （五）非专利技术</t>
  </si>
  <si>
    <t xml:space="preserve">   （六）特许权使用费</t>
  </si>
  <si>
    <t xml:space="preserve">   （七）其他</t>
  </si>
  <si>
    <t>四、长期待摊费用（20+21+22+23+24）</t>
  </si>
  <si>
    <t xml:space="preserve">   （一）已足额提取折旧的固定资产的改建支出</t>
  </si>
  <si>
    <t xml:space="preserve">   （二）租入固定资产的改建支出</t>
  </si>
  <si>
    <t xml:space="preserve">   （三）固定资产的大修理支出</t>
  </si>
  <si>
    <t xml:space="preserve">   （四）开办费</t>
  </si>
  <si>
    <t>合计（1+8+11+19+25+26）</t>
  </si>
  <si>
    <t xml:space="preserve">1.第27行第2列＝表A105000第31行第1列
2.第27行第5+6列＝表A105000第31行第2列
3.第27行第9列，若≥0，填入表A105000第31行第3列；若＜0，将绝对值填入表A105000第31行第4列
</t>
  </si>
  <si>
    <t>项    目</t>
  </si>
  <si>
    <t>房屋、建筑物</t>
  </si>
  <si>
    <t>飞机、火车、轮船、机器、机械和其他生产设备</t>
  </si>
  <si>
    <t>与生产经营活动有关的器具、工具、家具</t>
  </si>
  <si>
    <t>飞机、火车、轮船以外的运输工具</t>
  </si>
  <si>
    <t>原值</t>
  </si>
  <si>
    <t xml:space="preserve">1.第1行第18列=表A105080第1行第7列
2.第1行第2列=表A105080第2行第7列
3.第1行第5列=表A105080第3行第7列
4.第1行第8列=表A105080第4行第7列
5.第1行第11列=表A105080第5行第7列
6.第1行第14列=表A105080第6行第7列
</t>
  </si>
  <si>
    <t xml:space="preserve">A105090 </t>
  </si>
  <si>
    <t>资产损失税前扣除及纳税调整明细表</t>
  </si>
  <si>
    <t xml:space="preserve">项        目          </t>
  </si>
  <si>
    <t>2&gt;=0</t>
  </si>
  <si>
    <t>3（1-2）</t>
  </si>
  <si>
    <t>一、清单申报资产损失（2+3+4+5+6+7+8）</t>
  </si>
  <si>
    <t xml:space="preserve">   （一）正常经营管理活动中，按照公允价格销售、转让、变卖非货币资产的损失</t>
  </si>
  <si>
    <t xml:space="preserve">
7.第10行第1列＝表A105091第1行第2列。
8.第10行第2列＝表A105091第1行第6列。
9.第10行第3列＝表A105091第1行第7列。
10.第11行第1列＝表A105091第6行第2列。
11.第11行第2列＝表A105091第6行第6列。
12.第11行第3列＝表A105091第6行第7列。
13.第12行第1列＝表A105091第11行第2列。
14.第12行第2列＝表A105091第11行第6列。
15.第12行第3列＝表A105091第11行第7列。
16.第13行第1列＝表A105091第16行第2列。
17.第13行第2列＝表A105091第16行第6列。
18.第13行第3列＝表A105091第16行第7列。
</t>
  </si>
  <si>
    <t xml:space="preserve">   （二）存货发生的正常损耗</t>
  </si>
  <si>
    <t xml:space="preserve">   （三）固定资产达到或超过使用年限而正常报废清理的损失</t>
  </si>
  <si>
    <t xml:space="preserve">   （四）生产性生物资产达到或超过使用年限而正常死亡发生的资产损失</t>
  </si>
  <si>
    <t xml:space="preserve">   （五）按照市场公平交易原则，通过各种交易场所、市场等买卖债券、股票、期货、基金以及金融衍生产品等发生的损失</t>
  </si>
  <si>
    <t xml:space="preserve">   （六）分支机构上报的资产损失</t>
  </si>
  <si>
    <t xml:space="preserve">   （七）其他 </t>
  </si>
  <si>
    <t>二、专项申报资产损失（填写A105091）</t>
  </si>
  <si>
    <t xml:space="preserve">1.第9行第1列＝表A105091第20行第2列
2.第9行第2列＝表A105091第20行第6列
3.第9行第3列＝表A105091第20行第7列
</t>
  </si>
  <si>
    <t xml:space="preserve">   （一）货币资产损失（填写A105091）</t>
  </si>
  <si>
    <t xml:space="preserve">1.第10行第1列＝表A105091第1行第2列
2.第10行第2列＝表A105091第1行第6列
3.第10行第3列＝表A105091第1行第7列
</t>
  </si>
  <si>
    <t xml:space="preserve">   （二）非货币资产损失（填写A105091）</t>
  </si>
  <si>
    <t xml:space="preserve">1.第11行第1列＝表A105091第6行第2列。
2.第11行第2列＝表A105091第6行第6列。
3.第11行第3列＝表A105091第6行第7列
</t>
  </si>
  <si>
    <t xml:space="preserve">   （三）投资损失（填写A105091）</t>
  </si>
  <si>
    <t xml:space="preserve">1.第12行第1列＝表A105091第11行第2列
2.第12行第2列＝表A105091第11行第6列
3.第12行第3列＝表A105091第11行第7列
</t>
  </si>
  <si>
    <t xml:space="preserve">   （四）其他（填写A105091）</t>
  </si>
  <si>
    <t xml:space="preserve">1.第13行第1列＝表A105091第16行第2列。
2.第13行第2列＝表A105091第16行第6列。
3.第13行第3列＝表A105091第16行第7列
</t>
  </si>
  <si>
    <t>合计（1+9）</t>
  </si>
  <si>
    <t xml:space="preserve">1.第14行第1列＝表A105000第33行第1列
2.第14行第2列＝表A105000第33行第2列
3.第14行第3列，若≥0，填入表A105000第33行第3列；若＜0，将绝对值填入表A105000第33行第4列
</t>
  </si>
  <si>
    <t xml:space="preserve">A105091 </t>
  </si>
  <si>
    <t>资产损失（专项申报）税前扣除及纳税调整明细表</t>
  </si>
  <si>
    <t xml:space="preserve">项        目    </t>
  </si>
  <si>
    <t>处置收入</t>
  </si>
  <si>
    <t>赔偿收入</t>
  </si>
  <si>
    <t>纳税调整金额</t>
  </si>
  <si>
    <t xml:space="preserve">表间关系    </t>
  </si>
  <si>
    <t>6（5-3-4）</t>
  </si>
  <si>
    <t>7（2-6）</t>
  </si>
  <si>
    <t>一、货币资产损失(2+3+4+5)</t>
  </si>
  <si>
    <t xml:space="preserve">1.第1行第2列＝表A105090第10行第1列
2.第1行第6列＝表A105090第10行第2列
3.第1行第7列＝表A105090第10行第3列
</t>
  </si>
  <si>
    <t>二、非货币资产损失(7+8+9+10)</t>
  </si>
  <si>
    <t xml:space="preserve">1.第6行第2列＝表A105090第11行第1列。
2.第6行第6列＝表A105090第11行第2列。
3.第6行第7列＝表A105090第11行第3列
</t>
  </si>
  <si>
    <t>三、投资损失(12+13+14+15)</t>
  </si>
  <si>
    <t xml:space="preserve">1.第11行第2列＝表A105090第12行第1列
2.第11行第6列＝表A105090第12行第2列
3.第11行第7列＝表A105090第12行第3列
</t>
  </si>
  <si>
    <t>四、其他(17+18+19)</t>
  </si>
  <si>
    <t xml:space="preserve">1.第16行第2列＝表A105090第13行第1列。
2.第16行第6列＝表A105090第13行第2列。
3.第16行第7列＝表A105090第13行第3列
</t>
  </si>
  <si>
    <t>合计(1+6+11+16)</t>
  </si>
  <si>
    <t xml:space="preserve">1.第20行第2列＝表A105090第9行第1列。
2.第20行第6列＝表A105090第9行第2列。
3.第20行第7列＝表A105090第9行第3列
</t>
  </si>
  <si>
    <t xml:space="preserve">A105100 </t>
  </si>
  <si>
    <t>企业重组纳税调整明细表</t>
  </si>
  <si>
    <t>一般性税务处理</t>
  </si>
  <si>
    <t>特殊性税务处理</t>
  </si>
  <si>
    <t>3(2-1)</t>
  </si>
  <si>
    <t>6(5-4)</t>
  </si>
  <si>
    <t>7(3+6)</t>
  </si>
  <si>
    <t>一、债务重组</t>
  </si>
  <si>
    <t xml:space="preserve">    其中：以非货币性资产清偿债务</t>
  </si>
  <si>
    <t xml:space="preserve">          债转股</t>
  </si>
  <si>
    <t>二、股权收购</t>
  </si>
  <si>
    <t xml:space="preserve">    其中：涉及跨境重组的股权收购</t>
  </si>
  <si>
    <t>三、资产收购</t>
  </si>
  <si>
    <t xml:space="preserve">    其中：涉及跨境重组的资产收购</t>
  </si>
  <si>
    <t>四、企业合并（9+10）</t>
  </si>
  <si>
    <t xml:space="preserve">    其中：同一控制下企业合并</t>
  </si>
  <si>
    <t xml:space="preserve">          非同一控制下企业合并</t>
  </si>
  <si>
    <t>五、企业分立</t>
  </si>
  <si>
    <t>六、其他</t>
  </si>
  <si>
    <t xml:space="preserve">    其中：以非货币性资产对外投资</t>
  </si>
  <si>
    <t>合计（1+4+6+8+11+12）</t>
  </si>
  <si>
    <t xml:space="preserve">1.第14行第1+4列＝表A105000第36行第1列
2.第14行第2+5列＝表A105000第36行第2列
3.第14行第7列金额，若≥0，填入表A105000第36行第3列；若＜0，将绝对值填入表A105000第36行第4列
</t>
  </si>
  <si>
    <t xml:space="preserve">A105110 </t>
  </si>
  <si>
    <t>政策性搬迁纳税调整明细表</t>
  </si>
  <si>
    <t xml:space="preserve">项        目   </t>
  </si>
  <si>
    <t>一、搬迁收入(2+8)</t>
  </si>
  <si>
    <t xml:space="preserve">   （一）搬迁补偿收入（3+4+5+6+7）</t>
  </si>
  <si>
    <t xml:space="preserve">       1.对被征用资产价值的补偿</t>
  </si>
  <si>
    <t xml:space="preserve">       2.因搬迁、安置而给予的补偿</t>
  </si>
  <si>
    <t xml:space="preserve">       3.对停产停业形成的损失而给予的补偿</t>
  </si>
  <si>
    <t xml:space="preserve">       4.资产搬迁过程中遭到毁损而取得的保险赔款</t>
  </si>
  <si>
    <t xml:space="preserve">       5.其他补偿收入</t>
  </si>
  <si>
    <t xml:space="preserve">   （二）搬迁资产处置收入</t>
  </si>
  <si>
    <t>二、搬迁支出(10+16)</t>
  </si>
  <si>
    <t xml:space="preserve">   （一）搬迁费用支出(11+12+13+14+15)</t>
  </si>
  <si>
    <t xml:space="preserve">       1.安置职工实际发生的费用</t>
  </si>
  <si>
    <t xml:space="preserve">       2.停工期间支付给职工的工资及福利费</t>
  </si>
  <si>
    <t xml:space="preserve">       3.临时存放搬迁资产而发生的费用</t>
  </si>
  <si>
    <t xml:space="preserve">       4.各类资产搬迁安装费用</t>
  </si>
  <si>
    <t xml:space="preserve">       5.其他与搬迁相关的费用</t>
  </si>
  <si>
    <t xml:space="preserve">   （二）搬迁资产处置支出</t>
  </si>
  <si>
    <t>三、搬迁所得或损失（1-9）</t>
  </si>
  <si>
    <t>四、应计入本年应纳税所得额的搬迁所得或损失（19+20+21）</t>
  </si>
  <si>
    <t xml:space="preserve">    其中：搬迁所得</t>
  </si>
  <si>
    <t xml:space="preserve">          搬迁损失一次性扣除</t>
  </si>
  <si>
    <t xml:space="preserve">          搬迁损失分期扣除</t>
  </si>
  <si>
    <t>五、计入当期损益的搬迁收益或损失</t>
  </si>
  <si>
    <t>六、以前年度搬迁损失当期扣除金额</t>
  </si>
  <si>
    <t>七、纳税调整金额（18-22-23）</t>
  </si>
  <si>
    <t>第24行，若≥0，填入表A105000第37行第3列；若＜0，将绝对值填入表A105000第37行第4列</t>
  </si>
  <si>
    <t xml:space="preserve">A105120 </t>
  </si>
  <si>
    <t>特殊行业准备金纳税调整明细表</t>
  </si>
  <si>
    <t>一、保险公司（2+3+6+7+8+9+10）</t>
  </si>
  <si>
    <t xml:space="preserve">   （一）未到期责任准备金</t>
  </si>
  <si>
    <t xml:space="preserve">   （二）未决赔款准备金（4+5）</t>
  </si>
  <si>
    <t xml:space="preserve">        其中：已发生已报案未决赔款准备金</t>
  </si>
  <si>
    <t xml:space="preserve">              已发生未报案未决赔款准备金</t>
  </si>
  <si>
    <t xml:space="preserve">   （三）巨灾风险准备金</t>
  </si>
  <si>
    <t xml:space="preserve">   （四）寿险责任准备金</t>
  </si>
  <si>
    <t xml:space="preserve">   （五）长期健康险责任准备金</t>
  </si>
  <si>
    <t xml:space="preserve">   （六）保险保障基金</t>
  </si>
  <si>
    <t>二、证券行业（12+13+14+15）</t>
  </si>
  <si>
    <t xml:space="preserve">   （一）证券交易所风险基金</t>
  </si>
  <si>
    <t xml:space="preserve">   （二）证券结算风险基金</t>
  </si>
  <si>
    <t xml:space="preserve">   （三）证券投资者保护基金</t>
  </si>
  <si>
    <t>三、期货行业（17+18+19+20）</t>
  </si>
  <si>
    <t xml:space="preserve">   （一）期货交易所风险准备金</t>
  </si>
  <si>
    <t xml:space="preserve">   （二）期货公司风险准备金</t>
  </si>
  <si>
    <t xml:space="preserve">   （三）期货投资者保障基金</t>
  </si>
  <si>
    <t>四、金融企业（22+23+24)</t>
  </si>
  <si>
    <t xml:space="preserve">   （一）涉农和中小企业贷款损失准备金</t>
  </si>
  <si>
    <t xml:space="preserve">   （二）贷款损失准备金</t>
  </si>
  <si>
    <t>五、中小企业信用担保机构(26+27+28)</t>
  </si>
  <si>
    <t xml:space="preserve">   （一）担保赔偿准备</t>
  </si>
  <si>
    <t xml:space="preserve">   （二）未到期责任准备</t>
  </si>
  <si>
    <t>合计(1+11+16+21+25+29)</t>
  </si>
  <si>
    <t xml:space="preserve">1.第30行第1列＝表A105000第38行第1列
2.第30行第2列＝表A105000第38行第2列
3.第30行第3列，若≥0，填入表A105000第38行第3列；若＜0，将绝对值填入表A105000第38行第4列
</t>
  </si>
  <si>
    <t xml:space="preserve">A106000 </t>
  </si>
  <si>
    <t>合并、分立转入（转出）可弥补的亏损额</t>
  </si>
  <si>
    <t>当年可弥补的亏损额</t>
  </si>
  <si>
    <t>以前年度亏损已弥补额</t>
  </si>
  <si>
    <t xml:space="preserve">合计   </t>
  </si>
  <si>
    <t>本年度</t>
  </si>
  <si>
    <t>可结转以后年度弥补的亏损额合计
表内关系1.若第2列＜0，第4列＝第2+3列，否则第4列＝第3列。
2.若第3列＞0且第2列＜0，第3列＜第2列的绝对值。
3.第9列＝第5+6+7+8列。4.若第2列第6行＞0，第10列第1至5行同一行次≤第4列1至5行同一行次的绝对值-第9列1至5行同一行次；若第2列第6行＜0，第10列第1行至第5行＝0。
5.若第2列第6行＞0，第10列第6行＝第10列第1+2+3+4+5行且≤第2列第6行；若第2列第6行＜0，第10列第6行＝0。
6.第4列为负数的行次，第11列同一行次＝第4列该行的绝对值-第9列该行-第10列该行。否则第11列同一行次填“0”。
7.第11列第7行＝第11列第2+3+4+5+6行。</t>
  </si>
  <si>
    <t xml:space="preserve">1．表A100000第19行“纳税调整后所得”＞0，第20行“所得减免”＞0，则本表第2列第6行=本年度表A100000第19-20-21行，且减至0止。
第20行“所得减免”＜0，填报此处时，以0计算。
2．表A100000第19行“纳税调整后所得”＜0，则本表第2列第6行=本年度表A100000第19行。3.第6行第10列＝表A100000第22行
</t>
  </si>
  <si>
    <t xml:space="preserve">A107010  </t>
  </si>
  <si>
    <t>免税、减计收入及加计扣除优惠明细表</t>
  </si>
  <si>
    <t xml:space="preserve">表间关系     </t>
  </si>
  <si>
    <t>一、免税收入（2+3+4+5）</t>
  </si>
  <si>
    <t xml:space="preserve">   （一）国债利息收入</t>
  </si>
  <si>
    <t xml:space="preserve">   （二）符合条件的居民企业之间的股息、红利等权益性投资收益（填写A107011）</t>
  </si>
  <si>
    <t>第3行＝表A107011第10行第16列</t>
  </si>
  <si>
    <t xml:space="preserve">   （三）符合条件的非营利组织的收入</t>
  </si>
  <si>
    <t xml:space="preserve">   （四）其他专项优惠（6+7+8+9+10+11+12+13+14）</t>
  </si>
  <si>
    <t xml:space="preserve">       1.中国清洁发展机制基金取得的收入</t>
  </si>
  <si>
    <t xml:space="preserve">       2.证券投资基金从证券市场取得的收入</t>
  </si>
  <si>
    <t xml:space="preserve">       3.证券投资基金投资者获得的分配收入</t>
  </si>
  <si>
    <t xml:space="preserve">       4.证券投资基金管理人运用基金买卖股票、债券的差价收入</t>
  </si>
  <si>
    <t xml:space="preserve">       5.取得的地方政府债券利息所得或收入</t>
  </si>
  <si>
    <t xml:space="preserve">       6.受灾地区企业取得的救灾和灾后恢复重建款项等收入</t>
  </si>
  <si>
    <t xml:space="preserve">       7.中国期货保证金监控中心有限责任公司取得的银行存款利息等收入</t>
  </si>
  <si>
    <t xml:space="preserve">       8.中国保险保障基金有限责任公司取得的保险保障基金等收入</t>
  </si>
  <si>
    <t xml:space="preserve">       9.其他</t>
  </si>
  <si>
    <t>二、减计收入（16+17）</t>
  </si>
  <si>
    <t xml:space="preserve">   （一）综合利用资源生产产品取得的收入（填写A107012）</t>
  </si>
  <si>
    <t>第16行＝表107012第10行第10列</t>
  </si>
  <si>
    <t xml:space="preserve">   （二）其他专项优惠（18+19+20）</t>
  </si>
  <si>
    <t xml:space="preserve">       1.金融、保险等机构取得的涉农利息、保费收入（填写A107013）</t>
  </si>
  <si>
    <t>第18行＝表A107013第13行</t>
  </si>
  <si>
    <t xml:space="preserve">       2.取得的中国铁路建设债券利息收入</t>
  </si>
  <si>
    <t xml:space="preserve">       3.其他</t>
  </si>
  <si>
    <t>三、加计扣除（22+23+26）</t>
  </si>
  <si>
    <t xml:space="preserve">   （一）开发新技术、新产品、新工艺发生的研究开发费用加计扣除（填写A107014）</t>
  </si>
  <si>
    <t>第22行＝表A107014第10行第19列</t>
  </si>
  <si>
    <t xml:space="preserve">   （二）安置残疾人员及国家鼓励安置的其他就业人员所支付的工资加计扣除（24+25）</t>
  </si>
  <si>
    <t xml:space="preserve">       1.支付残疾人员工资加计扣除</t>
  </si>
  <si>
    <t xml:space="preserve">       2.国家鼓励的其他就业人员工资加计扣除</t>
  </si>
  <si>
    <t xml:space="preserve">   （三）其他专项优惠</t>
  </si>
  <si>
    <t>合计（1+15+21）</t>
  </si>
  <si>
    <t>第27行＝表A100000第17行</t>
  </si>
  <si>
    <t xml:space="preserve">A107011    </t>
  </si>
  <si>
    <t>符合条件的居民企业之间的股息、红利等权益性投资收益优惠明细表</t>
  </si>
  <si>
    <t>投资性质</t>
  </si>
  <si>
    <t xml:space="preserve">投资比例 </t>
  </si>
  <si>
    <t>被投资企业利润分配确认金额</t>
  </si>
  <si>
    <t>被投资企业清算确认金额</t>
  </si>
  <si>
    <t>撤回或减少投资确认金额</t>
  </si>
  <si>
    <t>被投资企业做出利润分配或转股决定时间</t>
  </si>
  <si>
    <t>依决定归属于本公司的股息、红利等权益性投资收益金额</t>
  </si>
  <si>
    <t>分得的被投资企业清算剩余资产</t>
  </si>
  <si>
    <t>被清算企业累计未分配利润和累计盈余公积应享有部分</t>
  </si>
  <si>
    <t>应确认的股息所得</t>
  </si>
  <si>
    <t>从被投资企业撤回或减少投资取得的资产</t>
  </si>
  <si>
    <t>减少投资比例</t>
  </si>
  <si>
    <t>收回初始投资成本</t>
  </si>
  <si>
    <t>取得资产中超过收回初始投资成本部分</t>
  </si>
  <si>
    <t>撤回或减少投资应享有被投资企业累计未分配利润和累计盈余公积</t>
  </si>
  <si>
    <t>9（7与8孰小)</t>
  </si>
  <si>
    <t>12（3×11）</t>
  </si>
  <si>
    <t>13（10-12）</t>
  </si>
  <si>
    <t>15(13与14孰小)</t>
  </si>
  <si>
    <t>16（6+9+15）</t>
  </si>
  <si>
    <t>10（1+2+3+4+5+6+7+8+9）</t>
  </si>
  <si>
    <t xml:space="preserve">* </t>
  </si>
  <si>
    <t>第10行第16列=表A107010第3行</t>
  </si>
  <si>
    <t xml:space="preserve">A107012 </t>
  </si>
  <si>
    <t>综合利用资源生产产品取得的收入优惠明细表</t>
  </si>
  <si>
    <t>生产的产品名称</t>
  </si>
  <si>
    <t>资源综合利用认定证书基本情况</t>
  </si>
  <si>
    <t>属于《资源综合利用企业所得税优惠目录》类别</t>
  </si>
  <si>
    <t>综合利用的资源</t>
  </si>
  <si>
    <t>综合利用的资源占生产产品材料的比例</t>
  </si>
  <si>
    <t>《资源综合利用企业所得税优惠目录》规定的标准</t>
  </si>
  <si>
    <t>符合条件的综合利用资源生产产品取得的收入总额</t>
  </si>
  <si>
    <t>综合利用资源减计收入</t>
  </si>
  <si>
    <t>《资源综合利用认定证书》取得时间</t>
  </si>
  <si>
    <t>《资源综合利用认定证书》有效期</t>
  </si>
  <si>
    <t>《资源综合利用认定证书》编号</t>
  </si>
  <si>
    <t>10（9×10%）</t>
  </si>
  <si>
    <t xml:space="preserve">合计  </t>
  </si>
  <si>
    <t>第10列1+2+3+4+5+6+7+8+9行</t>
  </si>
  <si>
    <t>第10行第10列＝表A107010第16行</t>
  </si>
  <si>
    <t xml:space="preserve">A107013 </t>
  </si>
  <si>
    <t>金融、保险等机构取得的涉农利息、保费收入优惠明细表</t>
  </si>
  <si>
    <t xml:space="preserve">金额   </t>
  </si>
  <si>
    <t>一、金融机构农户小额贷款的利息收入</t>
  </si>
  <si>
    <t xml:space="preserve">   （一）金融机构取得农户小额贷款利息收入总额</t>
  </si>
  <si>
    <t xml:space="preserve">   （二）金融机构取得农户小额贷款利息减计收入（2×10%）</t>
  </si>
  <si>
    <t>二、保险公司为种植业、养殖业提供保险业务取得的保费收入</t>
  </si>
  <si>
    <t xml:space="preserve">   （一）保险公司为种植业、养殖业提供保险业务取得的保费收入总额（6+7-8）</t>
  </si>
  <si>
    <t xml:space="preserve">       1.原保费收入</t>
  </si>
  <si>
    <t xml:space="preserve">       2.分保费收入</t>
  </si>
  <si>
    <t xml:space="preserve">       3.分出保费收入</t>
  </si>
  <si>
    <t xml:space="preserve">   （二）保险公司为种植业、养殖业提供保险业务取得的保费减计收入（5×10%）</t>
  </si>
  <si>
    <t>三、其他符合条件的机构农户小额贷款的利息收入</t>
  </si>
  <si>
    <t xml:space="preserve">   （一）其他符合条件的机构取得农户小额贷款利息收入总额</t>
  </si>
  <si>
    <t xml:space="preserve">   （二）其他符合条件的机构取得农户小额贷款利息减计收入（11×10%）</t>
  </si>
  <si>
    <t>合计（3+9+12）</t>
  </si>
  <si>
    <t>第13行＝表A107010第18行</t>
  </si>
  <si>
    <t xml:space="preserve">A107014 </t>
  </si>
  <si>
    <t>研发费用加计扣除优惠明细表</t>
  </si>
  <si>
    <t>研发项目</t>
  </si>
  <si>
    <t>本年研发费用明细</t>
  </si>
  <si>
    <t>减:作为不征税收入处理的财政性资金用于研发的部分</t>
  </si>
  <si>
    <t>可加计扣除的研发费用合计</t>
  </si>
  <si>
    <t>费用化部分</t>
  </si>
  <si>
    <t>资本化部分</t>
  </si>
  <si>
    <t>本年研发费用加计扣除额合计</t>
  </si>
  <si>
    <t>研发活动直接消耗的材料、燃料和动力费用</t>
  </si>
  <si>
    <t>直接从事研发活动的本企业在职人员费用</t>
  </si>
  <si>
    <t>专门用于研发活动的有关折旧费、租赁费、运行维护费</t>
  </si>
  <si>
    <t>专门用于研发活动的有关无形资产摊销费</t>
  </si>
  <si>
    <t>中间试验和产品试制的有关费用，样品、样机及一般测试手段购置费</t>
  </si>
  <si>
    <t>研发成果论证、评审、验收、鉴定费用</t>
  </si>
  <si>
    <t>勘探开发技术的现场试验费，新药研制的临床试验费</t>
  </si>
  <si>
    <t>设计、制定、资料和翻译费用</t>
  </si>
  <si>
    <t>年度研发费用合计</t>
  </si>
  <si>
    <t>计入本年损益的金额</t>
  </si>
  <si>
    <t>计入本年研发费用加计扣除额</t>
  </si>
  <si>
    <t>本年形成无形资产的金额</t>
  </si>
  <si>
    <t>本年形成无形资产加计摊销额</t>
  </si>
  <si>
    <t>以前年度形成无形资产本年加计摊销额</t>
  </si>
  <si>
    <t>无形资产本年加计摊销额</t>
  </si>
  <si>
    <t>10（2+3+4+5+6+7+8+9）</t>
  </si>
  <si>
    <t>12（10-11）</t>
  </si>
  <si>
    <t>13
13≤12</t>
  </si>
  <si>
    <t>14（13×50%）</t>
  </si>
  <si>
    <t>18（16+17）</t>
  </si>
  <si>
    <t>19（14+18）</t>
  </si>
  <si>
    <t>第10行第19列＝表A107010第22行</t>
  </si>
  <si>
    <t xml:space="preserve">A107020 </t>
  </si>
  <si>
    <t>所得减免优惠明细表</t>
  </si>
  <si>
    <t>项目收入</t>
  </si>
  <si>
    <t>项目成本</t>
  </si>
  <si>
    <t>相关税费</t>
  </si>
  <si>
    <t>应分摊期间费用</t>
  </si>
  <si>
    <t>项目所得额</t>
  </si>
  <si>
    <t>减免所得额</t>
  </si>
  <si>
    <t>6(1-2-3-4+5)</t>
  </si>
  <si>
    <t>一、农、林、牧、渔业项目(2+13)</t>
  </si>
  <si>
    <t xml:space="preserve">   （一）免税项目（3+4+5+6+7+8+9+11+12)</t>
  </si>
  <si>
    <t xml:space="preserve">       1.蔬菜、谷物、薯类、油料、豆类、棉花、麻类、糖料、水果、坚果的种植</t>
  </si>
  <si>
    <t xml:space="preserve">       2.农作物新品种的选育</t>
  </si>
  <si>
    <t xml:space="preserve">       3.中药材的种植</t>
  </si>
  <si>
    <t xml:space="preserve">       4.林木的培育和种植</t>
  </si>
  <si>
    <t xml:space="preserve">       5.牲畜、家禽的饲养</t>
  </si>
  <si>
    <t xml:space="preserve">       6.林产品的采集</t>
  </si>
  <si>
    <t xml:space="preserve">       7.灌溉、农产品初加工、兽医、农技推广、农机作业和维修等农、林、牧、渔服务业项目</t>
  </si>
  <si>
    <t xml:space="preserve">         其中：农产品初加工</t>
  </si>
  <si>
    <t xml:space="preserve">       8.远洋捕捞</t>
  </si>
  <si>
    <t xml:space="preserve">   （二）减半征税项目（14+15+16）</t>
  </si>
  <si>
    <t xml:space="preserve">       1.花卉、茶以及其他饮料作物和香料作物的种植</t>
  </si>
  <si>
    <t xml:space="preserve">       2.海水养殖、内陆养殖</t>
  </si>
  <si>
    <t>二、国家重点扶持的公共基础设施项目(18+19+20+21+22+23+24+25)</t>
  </si>
  <si>
    <t xml:space="preserve">   （一）港口码头项目</t>
  </si>
  <si>
    <t xml:space="preserve">   （二）机场项目</t>
  </si>
  <si>
    <t xml:space="preserve">   （三）铁路项目</t>
  </si>
  <si>
    <t xml:space="preserve">   （四）公路项目</t>
  </si>
  <si>
    <t xml:space="preserve">   （五）城市公共交通项目</t>
  </si>
  <si>
    <t xml:space="preserve">   （六）电力项目</t>
  </si>
  <si>
    <t xml:space="preserve">   （七）水利项目</t>
  </si>
  <si>
    <t xml:space="preserve">   （八）其他项目</t>
  </si>
  <si>
    <t>三、符合条件的环境保护、节能节水项目(27+28+29+30+31+32）</t>
  </si>
  <si>
    <t xml:space="preserve">   （一）公共污水处理项目</t>
  </si>
  <si>
    <t xml:space="preserve">   （二）公共垃圾处理项目</t>
  </si>
  <si>
    <t xml:space="preserve">   （三）沼气综合开发利用项目</t>
  </si>
  <si>
    <t xml:space="preserve">   （四）节能减排技术改造项目</t>
  </si>
  <si>
    <t xml:space="preserve">   （五）海水淡化项目</t>
  </si>
  <si>
    <t xml:space="preserve">   （六）其他项目</t>
  </si>
  <si>
    <t>四、符合条件的技术转让项目（34+35）</t>
  </si>
  <si>
    <t xml:space="preserve">   （一）技术转让所得不超过500万元部分</t>
  </si>
  <si>
    <t xml:space="preserve">   （二）技术转让所得超过500万元部分</t>
  </si>
  <si>
    <t>五、其他专项优惠项目（37+38+39）</t>
  </si>
  <si>
    <t xml:space="preserve">   （一）实施清洁发展机制项目</t>
  </si>
  <si>
    <t xml:space="preserve">   （二）符合条件的节能服务公司实施合同能源管理项目</t>
  </si>
  <si>
    <t xml:space="preserve">   （三）其他</t>
  </si>
  <si>
    <t>合计（1+17+26+33+36）</t>
  </si>
  <si>
    <t>第40行第7列＝表A100000第20行</t>
  </si>
  <si>
    <t xml:space="preserve">A107030 </t>
  </si>
  <si>
    <t>抵扣应纳税所得额明细表</t>
  </si>
  <si>
    <t>本年新增的符合条件的股权投资额</t>
  </si>
  <si>
    <t>税收规定的抵扣率</t>
  </si>
  <si>
    <t>以前年度结转的尚未抵扣的股权投资余额</t>
  </si>
  <si>
    <t>本年可用于抵扣的应纳税所得额</t>
  </si>
  <si>
    <t>第6行＝表A100000第19-20行，若小于0，则填报0</t>
  </si>
  <si>
    <t>第7行＝表A100000第21行</t>
  </si>
  <si>
    <t>结转以后年度抵扣的股权投资余额（5＞6，本行=5-7行；5≤6，本行=0）</t>
  </si>
  <si>
    <t xml:space="preserve">A107040 </t>
  </si>
  <si>
    <t>减免所得税优惠明细表</t>
  </si>
  <si>
    <t xml:space="preserve">   （十八）设在西部地区的鼓励类产业企业</t>
  </si>
  <si>
    <t xml:space="preserve">A107041 </t>
  </si>
  <si>
    <t>高新技术企业优惠情况及明细表</t>
  </si>
  <si>
    <t xml:space="preserve">行次    </t>
  </si>
  <si>
    <t>基本信息</t>
  </si>
  <si>
    <t>高新技术企业证书编号</t>
  </si>
  <si>
    <t>高新技术企业证书取得时间</t>
  </si>
  <si>
    <t>产品（服务）属于《国家重点支持的高新技术领域》规定的范围（填写具体范围名称）</t>
  </si>
  <si>
    <t>是否发生重大安全、质量事故</t>
  </si>
  <si>
    <t>是否有环境等违法、违规行为，受到有关部门处罚的</t>
  </si>
  <si>
    <t>是否发生偷骗税行为</t>
  </si>
  <si>
    <t>收入指标</t>
  </si>
  <si>
    <t>一、本年高新技术产品（服务）收入（8+9）</t>
  </si>
  <si>
    <t xml:space="preserve">    其中：产品（服务）收入</t>
  </si>
  <si>
    <t xml:space="preserve">          技术性收入</t>
  </si>
  <si>
    <t>二、本年企业总收入</t>
  </si>
  <si>
    <t>三、本年高新技术产品（服务）收入占企业总收入的比例（7÷10）</t>
  </si>
  <si>
    <t>人员指标</t>
  </si>
  <si>
    <t>四、本年具有大学专科以上学历的科技人员数</t>
  </si>
  <si>
    <t>五、本年研发人员数</t>
  </si>
  <si>
    <t>六、本年职工总数</t>
  </si>
  <si>
    <t>七、本年具有大学专科以上学历的科技人员占企业当年职工总数的比例（12÷14）</t>
  </si>
  <si>
    <t>八、本年研发人员占企业当年职工总数的比例（13÷14）</t>
  </si>
  <si>
    <t>研究开发费用指标</t>
  </si>
  <si>
    <t>九、本年归集的高新研发费用金额（18+27）</t>
  </si>
  <si>
    <t xml:space="preserve">   （一）内部研究开发投入（19+20+21+22+23+24+26）</t>
  </si>
  <si>
    <t xml:space="preserve">       1.人员人工</t>
  </si>
  <si>
    <t xml:space="preserve">       2.直接投入</t>
  </si>
  <si>
    <t xml:space="preserve">       3.折旧费用与长期费用摊销</t>
  </si>
  <si>
    <t xml:space="preserve">       4.设计费用</t>
  </si>
  <si>
    <t xml:space="preserve">       5.装备调试费</t>
  </si>
  <si>
    <t xml:space="preserve">       6.无形资产摊销</t>
  </si>
  <si>
    <t xml:space="preserve">       7.其他费用</t>
  </si>
  <si>
    <t xml:space="preserve">         其中：可计入研发费用的其他费用</t>
  </si>
  <si>
    <t xml:space="preserve">   （二）委托外部研究开发费用（28+29）</t>
  </si>
  <si>
    <t xml:space="preserve">       1.境内的外部研发费</t>
  </si>
  <si>
    <t xml:space="preserve">       2.境外的外部研发费</t>
  </si>
  <si>
    <t>十、本年研发费用占销售（营业）收入比例</t>
  </si>
  <si>
    <t>减免税金额</t>
  </si>
  <si>
    <t>第29行=表A107040第2行</t>
  </si>
  <si>
    <t xml:space="preserve">A107042 </t>
  </si>
  <si>
    <t>软件、集成电路企业优惠情况及明细表</t>
  </si>
  <si>
    <t xml:space="preserve">行次     </t>
  </si>
  <si>
    <t xml:space="preserve">基本信息 </t>
  </si>
  <si>
    <t xml:space="preserve">表间关系         </t>
  </si>
  <si>
    <t>基
本
信
息</t>
  </si>
  <si>
    <t>基本
信息</t>
  </si>
  <si>
    <t>企业成立日期</t>
  </si>
  <si>
    <t>软件企业证书取得日期</t>
  </si>
  <si>
    <t>软件企业认定证书编号</t>
  </si>
  <si>
    <t>软件产品登记证书编号</t>
  </si>
  <si>
    <t>计算机信息系统集成资质等级认定证书编号</t>
  </si>
  <si>
    <t>集成电路生产企业认定文号</t>
  </si>
  <si>
    <t>集成电路设计企业认定证书编号</t>
  </si>
  <si>
    <t xml:space="preserve">2011
年
1月
1日
以
后
成
立
企
业
填
报
</t>
  </si>
  <si>
    <t xml:space="preserve">人员指标 </t>
  </si>
  <si>
    <t>一、企业本年月平均职工总人数</t>
  </si>
  <si>
    <t xml:space="preserve">    其中:签订劳动合同关系且具有大学专科以上学历的职工人数</t>
  </si>
  <si>
    <t>二、研究开发人员人数</t>
  </si>
  <si>
    <t>三、签订劳动合同关系且具有大学专科以上学历的职工人数占企业当年月平均职工总人数的比例（9÷8）</t>
  </si>
  <si>
    <t>四、研究开发人员占企业本年月平均职工总数的比例（10÷8）</t>
  </si>
  <si>
    <t xml:space="preserve">收入指标 </t>
  </si>
  <si>
    <t>五、企业收入总额</t>
  </si>
  <si>
    <t>六、集成电路制造销售（营业）收入</t>
  </si>
  <si>
    <t>七、集成电路制造销售（营业）收入占企业收入总额的比例（14÷13）</t>
  </si>
  <si>
    <t>八、集成电路设计销售（营业）收入</t>
  </si>
  <si>
    <t xml:space="preserve">    其中：集成电路自主设计销售（营业）收入</t>
  </si>
  <si>
    <t>九、集成电路设计企业的集成电路设计销售（营业）收入占企业收入总额的比例（16÷13）</t>
  </si>
  <si>
    <t>十、集成电路自主设计销售（营业）收入占企业收入总额的比例（17÷13）</t>
  </si>
  <si>
    <t>十一、软件产品开发销售（营业）收入</t>
  </si>
  <si>
    <t xml:space="preserve">     其中：嵌入式软件产品和信息系统集成产品开发销售（营业）收入</t>
  </si>
  <si>
    <t>十二、软件产品自主开发销售（营业）收入</t>
  </si>
  <si>
    <t xml:space="preserve">     其中：嵌入式软件产品和信息系统集成产品自主开发销售（营业）收入</t>
  </si>
  <si>
    <t>十三、软件企业的软件产品开发销售（营业）收入占企业收入总额的比例（20÷13）</t>
  </si>
  <si>
    <t>十四、嵌入式软件产品和信息系统集成产品开发销售（营业）收入占企业收入总额的比例（21÷13）</t>
  </si>
  <si>
    <t>十五、软件产品自主开发销售（营业）收入占企业收入总额的比例（22÷13）</t>
  </si>
  <si>
    <t>十六、嵌入式软件产品和信息系统集成产品自主开发销售（营业）收入占企业收入总额的比例（23÷13）</t>
  </si>
  <si>
    <t xml:space="preserve">研究开发费用指标 </t>
  </si>
  <si>
    <t>十七、研究开发费用总额</t>
  </si>
  <si>
    <t xml:space="preserve">     其中：企业在中国境内发生的研究开发费用金额</t>
  </si>
  <si>
    <t>十八、研究开发费用总额占企业销售（营业）收入总额的比例</t>
  </si>
  <si>
    <t>十九、企业在中国境内发生的研究开发费用金额占研究开发费用总额的比例（29÷28）</t>
  </si>
  <si>
    <t>2011
年
1月
1日
以
前
成
立
企
业
填
报</t>
  </si>
  <si>
    <t>二十、企业职工总数</t>
  </si>
  <si>
    <t>二十一、从事软件产品开发和技术服务的技术人员</t>
  </si>
  <si>
    <t>二十二、从事软件产品开发和技术服务的技术人员占企业职工总数的比例（33÷32）</t>
  </si>
  <si>
    <t>二十三、企业年总收入</t>
  </si>
  <si>
    <t xml:space="preserve">    其中：企业年软件销售收入</t>
  </si>
  <si>
    <t xml:space="preserve">        其中：自产软件销售收入</t>
  </si>
  <si>
    <t>二十四、软件销售收入占企业年总收入比例（36÷35）</t>
  </si>
  <si>
    <t>二十五、自产软件收入占软件销售收入比例（37÷36）</t>
  </si>
  <si>
    <t>研究开发经费指标</t>
  </si>
  <si>
    <t>二十六、软件技术及产品的研究开发经费</t>
  </si>
  <si>
    <t>二十七、软件技术及产品的研究开发经费占企业年软件收入比例（40÷36）</t>
  </si>
  <si>
    <t xml:space="preserve">减免税金额 </t>
  </si>
  <si>
    <t>第41行=表A107040第18行或20行</t>
  </si>
  <si>
    <t xml:space="preserve">A107050 </t>
  </si>
  <si>
    <t>税额抵免优惠明细表</t>
  </si>
  <si>
    <t>本年
抵免前
应纳税额</t>
  </si>
  <si>
    <t>本年允许抵免的专用设备投资额</t>
  </si>
  <si>
    <t>本年
可抵免
税额</t>
  </si>
  <si>
    <t>以前年度已抵免额</t>
  </si>
  <si>
    <t>本年实际抵免的各年度税额</t>
  </si>
  <si>
    <t>可结转以后年度抵免的税额</t>
  </si>
  <si>
    <t>前五年度</t>
  </si>
  <si>
    <t>4=3×10%</t>
  </si>
  <si>
    <t>10（5+6+7+8+9）</t>
  </si>
  <si>
    <t>11（≤4－10）且第11列第1至6行合计数不得大于第6行第2列的金额</t>
  </si>
  <si>
    <t>12（4-10-11）</t>
  </si>
  <si>
    <t xml:space="preserve">第2列＝表A100000第25行-表 A100000第26行。
2009-2013年度：第2列＝原《企业所得税年度纳税申报表（A类）》第27-28行
</t>
  </si>
  <si>
    <t>本年实际抵免税额合计（第11列第1+2+…+6行）</t>
  </si>
  <si>
    <t xml:space="preserve">1. 第7行第11列≤表A100000第25-26行
2. 第7行第11列＝表A100000第27行
</t>
  </si>
  <si>
    <t>可结转以后年度抵免的税额合计（第12列第2+3+…+6行）</t>
  </si>
  <si>
    <t>专用设备
投资情况</t>
  </si>
  <si>
    <t>本年允许抵免的环境保护专用设备投资额</t>
  </si>
  <si>
    <t>本年允许抵免节能节水的专用设备投资额</t>
  </si>
  <si>
    <t>本年允许抵免的安全生产专用设备投资额</t>
  </si>
  <si>
    <t xml:space="preserve">A108000 </t>
  </si>
  <si>
    <t>境外所得税收抵免明细表</t>
  </si>
  <si>
    <t>国家
（地区）</t>
  </si>
  <si>
    <t>境外税前所得</t>
  </si>
  <si>
    <t>境外所得纳税调整后所得</t>
  </si>
  <si>
    <t>抵减境内亏损</t>
  </si>
  <si>
    <t>抵减境内亏损后的境外应纳税所得额</t>
  </si>
  <si>
    <t>境外所得抵免限额</t>
  </si>
  <si>
    <t>本年可抵免境外所得税额</t>
  </si>
  <si>
    <t>未超过境外所得税抵免限额的余额</t>
  </si>
  <si>
    <t>本年可抵免以前年度未抵免境外所得税额</t>
  </si>
  <si>
    <t>按简易办法计算</t>
  </si>
  <si>
    <t>境外所得抵免所得税额合计</t>
  </si>
  <si>
    <t>按低于12.5%的实际税率计算的抵免额</t>
  </si>
  <si>
    <t>按12.5%计算的抵免额</t>
  </si>
  <si>
    <t>按25%计算的抵免额</t>
  </si>
  <si>
    <t>5（3-4）</t>
  </si>
  <si>
    <t>9（7×8）</t>
  </si>
  <si>
    <t>12（10、11孰小）</t>
  </si>
  <si>
    <t>13（11-12）</t>
  </si>
  <si>
    <t>14（≤13）</t>
  </si>
  <si>
    <t>18（15+16+17）</t>
  </si>
  <si>
    <t>19（12+14+18）</t>
  </si>
  <si>
    <t xml:space="preserve">1.第2列各行＝表A108010第14列相应行次
2.第2列合计=表A108010第14列合计
</t>
  </si>
  <si>
    <t>第3列各行＝表A108010第18列相应行次</t>
  </si>
  <si>
    <t>第4列各行＝表A108020第4列相应行次+表A108020第13列相应行次</t>
  </si>
  <si>
    <t>第6列合计＝表A100000第18行</t>
  </si>
  <si>
    <t>第9列合计＝表A100000第29行</t>
  </si>
  <si>
    <t>第10列各行＝表A108010第13列相应行次</t>
  </si>
  <si>
    <t>第14列各行＝表A108030第13列相应行次</t>
  </si>
  <si>
    <t>第19列合计＝表A100000第30行</t>
  </si>
  <si>
    <t>境外所得纳税调整后所得明细表</t>
  </si>
  <si>
    <t>境外税后所得</t>
  </si>
  <si>
    <t>境外所得可抵免的所得税额</t>
  </si>
  <si>
    <t>境外分支机构收入与支出纳税调整额</t>
  </si>
  <si>
    <t>境外分支机构调整分摊扣除的有关成本费用</t>
  </si>
  <si>
    <t>境外所得对应调整的相关成本费用支出</t>
  </si>
  <si>
    <t>分支机构机构营业利润所得</t>
  </si>
  <si>
    <t>股息、红利等权益性投资所得</t>
  </si>
  <si>
    <t>利息所得</t>
  </si>
  <si>
    <t>租金所得</t>
  </si>
  <si>
    <t>特许权使用费所得</t>
  </si>
  <si>
    <t>财产转让所得</t>
  </si>
  <si>
    <t>其他所得</t>
  </si>
  <si>
    <t>直接缴纳的所得税额</t>
  </si>
  <si>
    <t>间接负担的所得税额</t>
  </si>
  <si>
    <t>享受税收饶让抵免税额</t>
  </si>
  <si>
    <t>9（2+3+4+5+6+7+8）</t>
  </si>
  <si>
    <t>13（10+11+12）</t>
  </si>
  <si>
    <t>14（9+10+11）</t>
  </si>
  <si>
    <t>18（14+15-16-17）</t>
  </si>
  <si>
    <t>第13列各行＝表A108000第10列相应行次</t>
  </si>
  <si>
    <t>1.第14列各行＝表A108000第2列相应行次
2.第14列－第11列=主表A100000第14行</t>
  </si>
  <si>
    <t>第16列合计+第17列合计＝表A105000第28行第3列</t>
  </si>
  <si>
    <t>第18列各行＝表A108000第3列相应各行</t>
  </si>
  <si>
    <t xml:space="preserve">A108020 </t>
  </si>
  <si>
    <t>境外分支机构弥补亏损明细表</t>
  </si>
  <si>
    <t>非实际亏损额的弥补</t>
  </si>
  <si>
    <t>实际亏损额的弥补</t>
  </si>
  <si>
    <t>以前年度结转尚未弥补的非实际亏损额</t>
  </si>
  <si>
    <t>本年发生的非实际亏损额</t>
  </si>
  <si>
    <t>本年弥补的以前年度非实际亏损额</t>
  </si>
  <si>
    <t>结转以后年度弥补的非实际亏损额</t>
  </si>
  <si>
    <t>以前年度结转尚未弥补的实际亏损额</t>
  </si>
  <si>
    <t>本年发生的实际亏损额</t>
  </si>
  <si>
    <t>本年弥补的以前年度实际亏损额</t>
  </si>
  <si>
    <t>结转以后年度弥补的实际亏损额</t>
  </si>
  <si>
    <t>前五年</t>
  </si>
  <si>
    <t>前四年</t>
  </si>
  <si>
    <t>前三年</t>
  </si>
  <si>
    <t>前二年</t>
  </si>
  <si>
    <t>前一年</t>
  </si>
  <si>
    <t xml:space="preserve">小计 </t>
  </si>
  <si>
    <t>5（2+3-4）</t>
  </si>
  <si>
    <t>11（6+7+8+9+10）</t>
  </si>
  <si>
    <t>19（14+15+16+17+18）</t>
  </si>
  <si>
    <t>表间
关系</t>
  </si>
  <si>
    <t>第4列各行+第13列各行＝表A108000第4列相应行次</t>
  </si>
  <si>
    <t xml:space="preserve">A108030 </t>
  </si>
  <si>
    <t>跨年度结转抵免境外所得税明细表</t>
  </si>
  <si>
    <t>前五年境外所得已缴所得税未抵免余额</t>
  </si>
  <si>
    <t>本年实际抵免以前年度未抵免的境外已缴所得税额</t>
  </si>
  <si>
    <t>结转以后年度抵免的境外所得已缴所得税额</t>
  </si>
  <si>
    <t>7（2+3+4+5+6）</t>
  </si>
  <si>
    <t>13（8+9+10+11+12）</t>
  </si>
  <si>
    <t>14（3-9）</t>
  </si>
  <si>
    <t>15（4-10）</t>
  </si>
  <si>
    <t>16（5-11）</t>
  </si>
  <si>
    <t>17（6-12）</t>
  </si>
  <si>
    <t>第13列各行＝表A108000第14列相应行次</t>
  </si>
  <si>
    <t>第18列各行＝表A108000第10列相应行次-表A108000第12列相应行次（当表A108000第10列相应行次大于表A108000第12列相应行次时填报）</t>
  </si>
  <si>
    <t xml:space="preserve">A109000 </t>
  </si>
  <si>
    <t>跨地区经营汇总纳税企业年度分摊企业所得税明细表</t>
  </si>
  <si>
    <t xml:space="preserve">金    额     </t>
  </si>
  <si>
    <t>一、总机构实际应纳所得税额</t>
  </si>
  <si>
    <t>第1行＝表A10000第31行</t>
  </si>
  <si>
    <t xml:space="preserve">   减：境外所得应纳所得税额</t>
  </si>
  <si>
    <t>第2行＝表A10000第29行</t>
  </si>
  <si>
    <t xml:space="preserve">   加：境外所得抵免所得税额</t>
  </si>
  <si>
    <t>第3行＝表A10000第30行</t>
  </si>
  <si>
    <t>二、总机构用于分摊的本年实际应纳所得税（1-2+3）</t>
  </si>
  <si>
    <t>三、本年累计已预分、已分摊所得税（6+7+8+9）</t>
  </si>
  <si>
    <t>第5行＝表A10000第32行</t>
  </si>
  <si>
    <t xml:space="preserve">   （一）总机构向其直接管理的建筑项目部所在地预分的所得税额</t>
  </si>
  <si>
    <t xml:space="preserve">   （二）总机构已分摊所得税额</t>
  </si>
  <si>
    <t xml:space="preserve">   （三）财政集中已分配所得税额</t>
  </si>
  <si>
    <t xml:space="preserve">   （四）总机构所属分支机构已分摊所得税额</t>
  </si>
  <si>
    <t xml:space="preserve">         其中：总机构主体生产经营部门已分摊所得税额</t>
  </si>
  <si>
    <t>四、总机构本年度应分摊的应补（退）的所得税（4-5）</t>
  </si>
  <si>
    <t xml:space="preserve">   （一）总机构分摊本年应补（退）的所得税额（11×25%）</t>
  </si>
  <si>
    <t>第12+16行＝表A10000第34行</t>
  </si>
  <si>
    <t xml:space="preserve">   （二）财政集中分配本年应补（退）的所得税额（11×25%）</t>
  </si>
  <si>
    <t>第13行＝表A100000第35行</t>
  </si>
  <si>
    <t xml:space="preserve">   （三）总机构所属分支机构分摊本年应补（退）的所得税额（11×50%）</t>
  </si>
  <si>
    <t xml:space="preserve">         其中：总机构主体生产经营部门分摊本年应补（退）的所得税额（11×总机构主体生产经营部门分摊比例。）</t>
  </si>
  <si>
    <t>第15行＝表A10000第36行=表A109010分配给本部门的税额</t>
  </si>
  <si>
    <t>五、总机构境外所得抵免后的应纳所得税额（2-3）</t>
  </si>
  <si>
    <t>六、总机构本年应补（退）的所得税额（12+13+15+16）</t>
  </si>
  <si>
    <t xml:space="preserve">A109010 </t>
  </si>
  <si>
    <t>金额单位: 元（列至角分）</t>
  </si>
  <si>
    <t>总机构纳税人识别号</t>
  </si>
  <si>
    <t>应纳所得税额＝表A109000第11行</t>
  </si>
  <si>
    <t>分支机构纳税人识别号</t>
  </si>
  <si>
    <t>分配
比例</t>
  </si>
  <si>
    <t>职工薪酬</t>
  </si>
  <si>
    <t>资产总额</t>
  </si>
  <si>
    <t>其他</t>
    <phoneticPr fontId="59" type="noConversion"/>
  </si>
  <si>
    <t>出租无形资产收入</t>
    <phoneticPr fontId="59" type="noConversion"/>
  </si>
  <si>
    <t xml:space="preserve">    出租无形资产收入</t>
    <phoneticPr fontId="59" type="noConversion"/>
  </si>
  <si>
    <t>跳转超链接所选页面</t>
  </si>
  <si>
    <t>建造合同</t>
    <phoneticPr fontId="59" type="noConversion"/>
  </si>
  <si>
    <t>4、</t>
    <phoneticPr fontId="59" type="noConversion"/>
  </si>
  <si>
    <t>出口退税免抵退税额</t>
    <phoneticPr fontId="59" type="noConversion"/>
  </si>
  <si>
    <t>出租房屋建筑收入</t>
    <phoneticPr fontId="59" type="noConversion"/>
  </si>
  <si>
    <t>出租有形动产收入</t>
    <phoneticPr fontId="59" type="noConversion"/>
  </si>
  <si>
    <t>5、</t>
    <phoneticPr fontId="59" type="noConversion"/>
  </si>
  <si>
    <t xml:space="preserve"> 6、
 其
 他</t>
    <phoneticPr fontId="59" type="noConversion"/>
  </si>
  <si>
    <t>销售材料收入</t>
    <phoneticPr fontId="59" type="noConversion"/>
  </si>
  <si>
    <t>出租包装物和商品收入</t>
    <phoneticPr fontId="59" type="noConversion"/>
  </si>
  <si>
    <t>收入与申报核对表</t>
    <phoneticPr fontId="59" type="noConversion"/>
  </si>
  <si>
    <t>未按权责发生制确认收入审核表</t>
    <phoneticPr fontId="59" type="noConversion"/>
  </si>
  <si>
    <t>投资收益审核表</t>
    <phoneticPr fontId="59" type="noConversion"/>
  </si>
  <si>
    <t>专项用途财政性资金审核表</t>
    <phoneticPr fontId="59" type="noConversion"/>
  </si>
  <si>
    <t>资产损失税前扣除审核表</t>
    <phoneticPr fontId="59" type="noConversion"/>
  </si>
  <si>
    <t>资产损失（专项申报）税前扣除审核表</t>
    <phoneticPr fontId="59" type="noConversion"/>
  </si>
  <si>
    <t>企业重组审核表</t>
    <phoneticPr fontId="59" type="noConversion"/>
  </si>
  <si>
    <t>政策性搬迁审核表</t>
    <phoneticPr fontId="59" type="noConversion"/>
  </si>
  <si>
    <t>特殊行业准备金审核表</t>
    <phoneticPr fontId="59" type="noConversion"/>
  </si>
  <si>
    <t>免税、减计收入及加计扣除优惠审核表</t>
    <phoneticPr fontId="59" type="noConversion"/>
  </si>
  <si>
    <t>符合条件的居民企业之间的股息、红利等权益性投资收益优惠审核表</t>
    <phoneticPr fontId="59" type="noConversion"/>
  </si>
  <si>
    <t>综合利用资源生产产品取得的收入优惠审核表</t>
    <phoneticPr fontId="59" type="noConversion"/>
  </si>
  <si>
    <t>金融、保险等机构取得的涉农利息、保费收入优惠审核表</t>
    <phoneticPr fontId="59" type="noConversion"/>
  </si>
  <si>
    <t>研发费用加计扣除优惠审核表</t>
    <phoneticPr fontId="59" type="noConversion"/>
  </si>
  <si>
    <t>所得减免优惠审核表</t>
    <phoneticPr fontId="59" type="noConversion"/>
  </si>
  <si>
    <t>抵扣应纳税所得额审核表</t>
    <phoneticPr fontId="59" type="noConversion"/>
  </si>
  <si>
    <t>减免所得税优惠审核表</t>
    <phoneticPr fontId="59" type="noConversion"/>
  </si>
  <si>
    <t>高新技术企业优惠情况审核表</t>
    <phoneticPr fontId="59" type="noConversion"/>
  </si>
  <si>
    <t>软件、集成电路企业优惠情况审核表</t>
    <phoneticPr fontId="59" type="noConversion"/>
  </si>
  <si>
    <t>跨地区经营汇总纳税企业年度分摊企业所得税审核表</t>
    <phoneticPr fontId="59" type="noConversion"/>
  </si>
  <si>
    <t>境外所得税收抵免审核表</t>
    <phoneticPr fontId="59" type="noConversion"/>
  </si>
  <si>
    <t>境外所得纳税调整后所得审核表</t>
    <phoneticPr fontId="59" type="noConversion"/>
  </si>
  <si>
    <t>境外分支机构弥补亏损审核表</t>
    <phoneticPr fontId="59" type="noConversion"/>
  </si>
  <si>
    <t>跨年度结转抵免境外所得税审核表</t>
    <phoneticPr fontId="59" type="noConversion"/>
  </si>
  <si>
    <t>税额抵免优惠审核表</t>
    <phoneticPr fontId="59" type="noConversion"/>
  </si>
  <si>
    <t>视同销售和房开企业特定业务</t>
    <phoneticPr fontId="59" type="noConversion"/>
  </si>
  <si>
    <t>未按权责发生制确认收入审核表</t>
    <phoneticPr fontId="59" type="noConversion"/>
  </si>
  <si>
    <t>固定资产加速折旧审核表</t>
    <phoneticPr fontId="59" type="noConversion"/>
  </si>
  <si>
    <t>资产损失税前扣除审核表</t>
    <phoneticPr fontId="59" type="noConversion"/>
  </si>
  <si>
    <t>资产损失（专项申报）审核表</t>
    <phoneticPr fontId="59" type="noConversion"/>
  </si>
  <si>
    <t>企业重组审核表</t>
    <phoneticPr fontId="59" type="noConversion"/>
  </si>
  <si>
    <t>政策性搬迁审核表</t>
    <phoneticPr fontId="59" type="noConversion"/>
  </si>
  <si>
    <t>特殊行业准备金审核表</t>
    <phoneticPr fontId="59" type="noConversion"/>
  </si>
  <si>
    <t>免税、减计收入及加计扣除优惠</t>
    <phoneticPr fontId="59" type="noConversion"/>
  </si>
  <si>
    <t>综合利用资源生产产品取得收入</t>
    <phoneticPr fontId="59" type="noConversion"/>
  </si>
  <si>
    <t>金融保险机构涉农利息保费收入</t>
    <phoneticPr fontId="59" type="noConversion"/>
  </si>
  <si>
    <t>研发费用加计扣除优惠审核表</t>
    <phoneticPr fontId="59" type="noConversion"/>
  </si>
  <si>
    <t>股息红利优惠审核表</t>
    <phoneticPr fontId="59" type="noConversion"/>
  </si>
  <si>
    <t>所得减免优惠审核表</t>
    <phoneticPr fontId="59" type="noConversion"/>
  </si>
  <si>
    <t>抵扣应纳税所得额审核表</t>
    <phoneticPr fontId="59" type="noConversion"/>
  </si>
  <si>
    <t>减免所得税优惠审核表</t>
    <phoneticPr fontId="59" type="noConversion"/>
  </si>
  <si>
    <t>高新技术企业优惠情况审核表</t>
    <phoneticPr fontId="59" type="noConversion"/>
  </si>
  <si>
    <t>境外分支机构弥补亏损审核表</t>
    <phoneticPr fontId="59" type="noConversion"/>
  </si>
  <si>
    <t>跨年度结转抵免境外所得税审核表</t>
    <phoneticPr fontId="59" type="noConversion"/>
  </si>
  <si>
    <t>税额抵免优惠审核表</t>
    <phoneticPr fontId="59" type="noConversion"/>
  </si>
  <si>
    <t>境外所得税收抵免审核表</t>
    <phoneticPr fontId="59" type="noConversion"/>
  </si>
  <si>
    <t>汇总纳税分支机构所得税分配表</t>
    <phoneticPr fontId="59" type="noConversion"/>
  </si>
  <si>
    <t>汇总纳税分摊企业所得税审核表</t>
    <phoneticPr fontId="59" type="noConversion"/>
  </si>
  <si>
    <t>企业所得税年度纳税申报表填报表单</t>
    <phoneticPr fontId="59" type="noConversion"/>
  </si>
  <si>
    <t>企业所得税年度纳税申报表填报表单</t>
  </si>
  <si>
    <t>首页</t>
  </si>
  <si>
    <t>业务约定</t>
  </si>
  <si>
    <t>地税、基本情况</t>
  </si>
  <si>
    <t>基本情况</t>
  </si>
  <si>
    <t>当局声明</t>
  </si>
  <si>
    <t>计划</t>
  </si>
  <si>
    <t>内控</t>
  </si>
  <si>
    <t>审核问卷</t>
  </si>
  <si>
    <t>重大问题</t>
  </si>
  <si>
    <t>交换意见</t>
  </si>
  <si>
    <t>资料清单</t>
  </si>
  <si>
    <t>审核标识</t>
  </si>
  <si>
    <t>盘点表</t>
  </si>
  <si>
    <t>通用记录</t>
  </si>
  <si>
    <t>资产负债</t>
  </si>
  <si>
    <t>利润</t>
  </si>
  <si>
    <t>补亏</t>
  </si>
  <si>
    <t>视同销售和房地产开发企业特定业务审核表</t>
  </si>
  <si>
    <t>未按权责发生制确认收入审核表</t>
  </si>
  <si>
    <t>投资收益审核表</t>
  </si>
  <si>
    <t>专项用途财政性资金审核表</t>
  </si>
  <si>
    <t>固定资产加速折旧审核表</t>
  </si>
  <si>
    <t>资产损失税前扣除审核表</t>
  </si>
  <si>
    <t>资产损失（专项申报）税前扣除审核表</t>
  </si>
  <si>
    <t>企业重组审核表</t>
  </si>
  <si>
    <t>政策性搬迁审核表</t>
  </si>
  <si>
    <t>特殊行业准备金审核表</t>
  </si>
  <si>
    <t>免税、减计收入及加计扣除优惠审核表</t>
  </si>
  <si>
    <t>股息红利优惠审核表</t>
  </si>
  <si>
    <t>综合利用资源生产产品取得的收入优惠审核表</t>
  </si>
  <si>
    <t>金融保险等机构取得涉农利息保费收入优惠审核表</t>
  </si>
  <si>
    <t>研发费用加计扣除优惠审核表</t>
  </si>
  <si>
    <t>所得减免优惠审核表</t>
  </si>
  <si>
    <t>抵扣应纳税所得额审核表</t>
  </si>
  <si>
    <t>减免所得税优惠审核表</t>
  </si>
  <si>
    <t>高新技术企业优惠情况审核表</t>
  </si>
  <si>
    <t>软件、集成电路企业优惠情况审核表</t>
  </si>
  <si>
    <t>税额抵免优惠审核表</t>
  </si>
  <si>
    <t>境外所得税收抵免审核表</t>
  </si>
  <si>
    <t>境外所得纳税调整后所得审核表</t>
  </si>
  <si>
    <t>境外分支机构弥补亏损审核表</t>
  </si>
  <si>
    <t>跨年度结转抵免境外所得税审核表</t>
  </si>
  <si>
    <t>跨地区经营汇总纳税企业年度分摊企业所得税审核表</t>
  </si>
  <si>
    <t>主页</t>
  </si>
  <si>
    <t>报告目录</t>
  </si>
  <si>
    <t>主营税金</t>
  </si>
  <si>
    <t>银行调节</t>
  </si>
  <si>
    <t>余额表</t>
  </si>
  <si>
    <t>税金申报明细</t>
  </si>
  <si>
    <t>检查表</t>
  </si>
  <si>
    <t>基本情况（封面）</t>
  </si>
  <si>
    <t>1.保留意见</t>
  </si>
  <si>
    <t>2.否定意见</t>
  </si>
  <si>
    <t>3.无保留意见</t>
  </si>
  <si>
    <t>4.无法表明意见</t>
  </si>
  <si>
    <t>(二)企业基本情况和审核事项说明</t>
  </si>
  <si>
    <t>(二)附表-科目说明</t>
  </si>
  <si>
    <t>(二)附表-纳税调整额的审核</t>
  </si>
  <si>
    <t>(三)主表</t>
  </si>
  <si>
    <t>(三)子表1.一般企业收入明细表</t>
  </si>
  <si>
    <t>(三)子表2.成本费用明细表</t>
  </si>
  <si>
    <t>(三)子表3.纳税调整明细表</t>
  </si>
  <si>
    <t>(三)子表4.弥补亏损明细表</t>
  </si>
  <si>
    <t>(三)子表5.税收优惠明细表</t>
  </si>
  <si>
    <t>(三)子表6.境外所得税抵免明细表</t>
  </si>
  <si>
    <t>(三)子表7.以公允价值计量调整表</t>
  </si>
  <si>
    <t>(三)子表8.广告费纳税调整表</t>
  </si>
  <si>
    <t>(三)子表9.资产折旧纳税调整表</t>
  </si>
  <si>
    <t>(三)子表10.减值准备纳税调整表</t>
  </si>
  <si>
    <t>(三)子表11.股权投资所得明细表</t>
  </si>
  <si>
    <t>(三)子表12.企业所得税汇总纳税分支机构所得税分配表</t>
  </si>
  <si>
    <t>(四)无限期结转扣除项目情况表</t>
  </si>
  <si>
    <t>(五)跨年度确认所得情况表</t>
  </si>
  <si>
    <t>（六）企业各税（费）审核汇总表</t>
  </si>
  <si>
    <t>（七）社会保险费明细表</t>
  </si>
  <si>
    <t>A000000企业基础信息表</t>
  </si>
  <si>
    <t>A100000中华人民共和国企业所得税年度纳税申报表（A类）</t>
  </si>
  <si>
    <t>A101010一般企业收入明细表</t>
  </si>
  <si>
    <t>A101020金融企业收入明细表</t>
  </si>
  <si>
    <t>A102010一般企业成本支出明细表</t>
  </si>
  <si>
    <t>A102020金融企业支出明细表</t>
  </si>
  <si>
    <t>A103000事业单位、民间非营利组织收入、支出明细表</t>
  </si>
  <si>
    <t>A104000期间费用明细表</t>
  </si>
  <si>
    <t>A105000纳税调整项目明细表</t>
  </si>
  <si>
    <t>A105010视同销售和房地产开发企业特定业务纳税调整明细表</t>
  </si>
  <si>
    <t>A105020未按权责发生制确认收入纳税调整明细表</t>
  </si>
  <si>
    <t>A105030投资收益纳税调整明细表</t>
  </si>
  <si>
    <t>A105040专项用途财政性资金纳税调整表</t>
  </si>
  <si>
    <t>A105050职工薪酬纳税调整明细表</t>
  </si>
  <si>
    <t>A105060广告费和业务宣传费跨年度纳税调整明细表</t>
  </si>
  <si>
    <t>A105070捐赠支出纳税调整明细表</t>
  </si>
  <si>
    <t>A105080资产折旧、摊销情况及纳税调整明细表</t>
  </si>
  <si>
    <t>A105081固定资产加速折旧、扣除明细表</t>
  </si>
  <si>
    <t>A105090资产损失税前扣除及纳税调整明细表</t>
  </si>
  <si>
    <t>A105091资产损失（专项申报）税前扣除及纳税调整明细表</t>
  </si>
  <si>
    <t>A105100企业重组纳税调整明细表</t>
  </si>
  <si>
    <t>A105110政策性搬迁纳税调整明细表</t>
  </si>
  <si>
    <t>A105120特殊行业准备金纳税调整明细表</t>
  </si>
  <si>
    <t>A106000企业所得税弥补亏损明细表</t>
  </si>
  <si>
    <t>A107010免税、减计收入及加计扣除优惠明细表</t>
  </si>
  <si>
    <t>A107011股息红利优惠明细表</t>
  </si>
  <si>
    <t>A107012综合利用资源生产产品取得的收入优惠明细表</t>
  </si>
  <si>
    <t>A107013金融保险等机构取得涉农利息保费收入优惠明细表</t>
  </si>
  <si>
    <t>A107014研发费用加计扣除优惠明细表</t>
  </si>
  <si>
    <t>A107020所得减免优惠明细表</t>
  </si>
  <si>
    <t>A107030抵扣应纳税所得额明细表</t>
  </si>
  <si>
    <t>A107040减免所得税优惠明细表</t>
  </si>
  <si>
    <t>A107041高新技术企业优惠情况及明细表</t>
  </si>
  <si>
    <t>A107042软件、集成电路企业优惠情况及明细表</t>
  </si>
  <si>
    <t>A107050税额抵免优惠明细表</t>
  </si>
  <si>
    <t>A108000境外所得税收抵免明细表</t>
  </si>
  <si>
    <t>A108010境外所得纳税调整后所得明细表</t>
  </si>
  <si>
    <t>A108020境外分支机构弥补亏损明细表</t>
  </si>
  <si>
    <t>A108030跨年度结转抵免境外所得税明细表</t>
  </si>
  <si>
    <t>A109000跨地区经营汇总纳税企业年度分摊企业所得税明细表</t>
  </si>
  <si>
    <t>A109010企业所得税汇总纳税分支机构所得税分配表</t>
  </si>
  <si>
    <t>相关链接：</t>
    <phoneticPr fontId="59" type="noConversion"/>
  </si>
  <si>
    <t>税法允许的加速折旧</t>
    <phoneticPr fontId="59" type="noConversion"/>
  </si>
  <si>
    <t>9</t>
    <phoneticPr fontId="59" type="noConversion"/>
  </si>
  <si>
    <t>10=7*丙+9</t>
    <phoneticPr fontId="59" type="noConversion"/>
  </si>
  <si>
    <t>按照分摊协议归集至其他关联方的广告费和业务宣传费</t>
    <phoneticPr fontId="59" type="noConversion"/>
  </si>
  <si>
    <t>按照分摊协议从其他关联方归集至本企业的广告费和业务宣传费</t>
    <phoneticPr fontId="59" type="noConversion"/>
  </si>
  <si>
    <t>按税收规定全额扣除的职工培训费用</t>
    <phoneticPr fontId="59" type="noConversion"/>
  </si>
  <si>
    <t>股权激励</t>
    <phoneticPr fontId="59" type="noConversion"/>
  </si>
  <si>
    <t>*</t>
    <phoneticPr fontId="59" type="noConversion"/>
  </si>
  <si>
    <t>（四）其他</t>
    <phoneticPr fontId="59" type="noConversion"/>
  </si>
  <si>
    <t>按权益法核算长期股权投资对初始投资成本调整确认收益</t>
    <phoneticPr fontId="59" type="noConversion"/>
  </si>
  <si>
    <t>交易性金融资产初始投资调整</t>
    <phoneticPr fontId="59" type="noConversion"/>
  </si>
  <si>
    <t>公允价值变动审定表</t>
    <phoneticPr fontId="59" type="noConversion"/>
  </si>
  <si>
    <t xml:space="preserve">1.第7行第4列＝表A105000第9行第4列
2.第7行第11列＝表A105000第25行第3列
3.第7行第14列＝表A105000第9行第3列
</t>
    <phoneticPr fontId="59" type="noConversion"/>
  </si>
  <si>
    <t>扣除税率</t>
    <phoneticPr fontId="59" type="noConversion"/>
  </si>
  <si>
    <t>减：不允许扣除的广告费和业务宣传费支出</t>
    <phoneticPr fontId="59" type="noConversion"/>
  </si>
  <si>
    <t>本年广告费和业务宣传费支出</t>
    <phoneticPr fontId="59" type="noConversion"/>
  </si>
  <si>
    <t>本年符合条件的广告费和业务宣传费支出</t>
    <phoneticPr fontId="59" type="noConversion"/>
  </si>
  <si>
    <t>与未实现融资收益相关在当期确认的财务费用</t>
    <phoneticPr fontId="59" type="noConversion"/>
  </si>
  <si>
    <t>跨期扣除项目</t>
    <phoneticPr fontId="59" type="noConversion"/>
  </si>
  <si>
    <t>A101010</t>
    <phoneticPr fontId="59" type="noConversion"/>
  </si>
  <si>
    <t>A100000</t>
    <phoneticPr fontId="59" type="noConversion"/>
  </si>
  <si>
    <t>A000000</t>
    <phoneticPr fontId="59" type="noConversion"/>
  </si>
  <si>
    <t>小规模应税增值税(4%/2)收入</t>
    <phoneticPr fontId="59" type="noConversion"/>
  </si>
  <si>
    <t xml:space="preserve"> 顺序号 </t>
  </si>
  <si>
    <t xml:space="preserve">会计科目名称 </t>
  </si>
  <si>
    <t>一、资产类</t>
  </si>
  <si>
    <t xml:space="preserve">二、负债类 </t>
  </si>
  <si>
    <t xml:space="preserve">三、所有者权益类 </t>
  </si>
  <si>
    <t xml:space="preserve">四、成本类 </t>
  </si>
  <si>
    <t xml:space="preserve">五、损益类 </t>
  </si>
  <si>
    <t>编号</t>
  </si>
  <si>
    <t>库存现金</t>
  </si>
  <si>
    <t>其他货币资金</t>
  </si>
  <si>
    <t>短期投资</t>
  </si>
  <si>
    <t>应收票据</t>
  </si>
  <si>
    <t>应收账款</t>
  </si>
  <si>
    <t>预付账款</t>
  </si>
  <si>
    <t>应收股利</t>
  </si>
  <si>
    <t>应收利息</t>
  </si>
  <si>
    <t>其他应收款</t>
  </si>
  <si>
    <t>材料采购</t>
  </si>
  <si>
    <t>在途物资</t>
  </si>
  <si>
    <t>原材料</t>
  </si>
  <si>
    <t>材料成本差异</t>
  </si>
  <si>
    <t>委托加工物资</t>
  </si>
  <si>
    <t>周转材料</t>
  </si>
  <si>
    <t>消耗性生物资产</t>
  </si>
  <si>
    <t>长期债券投资</t>
  </si>
  <si>
    <t>长期股权投资</t>
  </si>
  <si>
    <t>固定资产</t>
  </si>
  <si>
    <t>累计折旧</t>
  </si>
  <si>
    <t>工程物资</t>
  </si>
  <si>
    <t>固定资产清理</t>
  </si>
  <si>
    <t>生产性生物资产</t>
  </si>
  <si>
    <t>生产性生物资产累计折旧</t>
  </si>
  <si>
    <t>无形资产</t>
  </si>
  <si>
    <t>累计摊销</t>
  </si>
  <si>
    <t>长期待摊费用</t>
  </si>
  <si>
    <t>待处理财产损溢</t>
  </si>
  <si>
    <t>短期借款</t>
  </si>
  <si>
    <t>应付票据</t>
  </si>
  <si>
    <t>应付账款</t>
  </si>
  <si>
    <t>预收账款</t>
  </si>
  <si>
    <t>应付职工薪酬</t>
  </si>
  <si>
    <t>应交税费</t>
  </si>
  <si>
    <t>应付利息</t>
  </si>
  <si>
    <t>应付利润</t>
  </si>
  <si>
    <t>其他应付款</t>
  </si>
  <si>
    <t>递延收益</t>
  </si>
  <si>
    <t>长期借款</t>
  </si>
  <si>
    <t>长期应付款</t>
  </si>
  <si>
    <t>本年利润</t>
  </si>
  <si>
    <t>利润分配</t>
  </si>
  <si>
    <t>研发支出</t>
  </si>
  <si>
    <t>工程施工</t>
  </si>
  <si>
    <t>机械作业</t>
  </si>
  <si>
    <t>投资收益</t>
  </si>
  <si>
    <t>营业外收入</t>
  </si>
  <si>
    <t>其他业务成本</t>
  </si>
  <si>
    <t>营业税金及附加</t>
  </si>
  <si>
    <t>所得税费用</t>
  </si>
  <si>
    <t>1000</t>
  </si>
  <si>
    <t>1001</t>
  </si>
  <si>
    <t>1002</t>
  </si>
  <si>
    <t>1101</t>
  </si>
  <si>
    <t>1121</t>
  </si>
  <si>
    <t>1122</t>
  </si>
  <si>
    <t>1123</t>
  </si>
  <si>
    <t>1131</t>
  </si>
  <si>
    <t>1132</t>
  </si>
  <si>
    <t>1221</t>
  </si>
  <si>
    <t>1401</t>
  </si>
  <si>
    <t>1402</t>
  </si>
  <si>
    <t>1403</t>
  </si>
  <si>
    <t>1404</t>
  </si>
  <si>
    <t>1405</t>
  </si>
  <si>
    <t>1407</t>
  </si>
  <si>
    <t>1408</t>
  </si>
  <si>
    <t>1501</t>
  </si>
  <si>
    <t>1601</t>
  </si>
  <si>
    <t>1602</t>
  </si>
  <si>
    <t>1604</t>
  </si>
  <si>
    <t>1605</t>
  </si>
  <si>
    <t>1606</t>
  </si>
  <si>
    <t>1621</t>
  </si>
  <si>
    <t>1622</t>
  </si>
  <si>
    <t>1701</t>
  </si>
  <si>
    <t>1702</t>
  </si>
  <si>
    <t>1801</t>
  </si>
  <si>
    <t>1901</t>
  </si>
  <si>
    <t>2000</t>
  </si>
  <si>
    <t>2001</t>
  </si>
  <si>
    <t>2201</t>
  </si>
  <si>
    <t>2202</t>
  </si>
  <si>
    <t>2203</t>
  </si>
  <si>
    <t>2232</t>
  </si>
  <si>
    <t>2241</t>
  </si>
  <si>
    <t>2401</t>
  </si>
  <si>
    <t>2501</t>
  </si>
  <si>
    <t>2701</t>
  </si>
  <si>
    <t>3000</t>
  </si>
  <si>
    <t>3001</t>
  </si>
  <si>
    <t>3002</t>
  </si>
  <si>
    <t>3101</t>
  </si>
  <si>
    <t>3103</t>
  </si>
  <si>
    <t>3104</t>
  </si>
  <si>
    <t>4000</t>
  </si>
  <si>
    <t>4001</t>
  </si>
  <si>
    <t>4101</t>
  </si>
  <si>
    <t>4301</t>
  </si>
  <si>
    <t>4401</t>
  </si>
  <si>
    <t>4403</t>
  </si>
  <si>
    <t>5000</t>
  </si>
  <si>
    <t>5001</t>
  </si>
  <si>
    <t>5051</t>
  </si>
  <si>
    <t>5301</t>
  </si>
  <si>
    <t>5401</t>
  </si>
  <si>
    <t>5402</t>
  </si>
  <si>
    <t>5403</t>
  </si>
  <si>
    <t>5601</t>
  </si>
  <si>
    <t>5602</t>
  </si>
  <si>
    <t>5603</t>
  </si>
  <si>
    <t>5711</t>
  </si>
  <si>
    <t>5801</t>
  </si>
  <si>
    <t>劳务费</t>
  </si>
  <si>
    <t>咨询顾问费</t>
  </si>
  <si>
    <t>业务招待费</t>
  </si>
  <si>
    <t>广告费和业务宣传费</t>
  </si>
  <si>
    <t>佣金和手续费</t>
  </si>
  <si>
    <t>资产折旧摊销费</t>
  </si>
  <si>
    <t>财产损耗</t>
  </si>
  <si>
    <t>盘亏及毁损损失</t>
  </si>
  <si>
    <t>办公费</t>
  </si>
  <si>
    <t>董事会费</t>
  </si>
  <si>
    <t>租赁费</t>
  </si>
  <si>
    <t>诉讼费</t>
  </si>
  <si>
    <t>差旅费</t>
  </si>
  <si>
    <t>保险费</t>
  </si>
  <si>
    <t>运输</t>
  </si>
  <si>
    <t>仓储费</t>
  </si>
  <si>
    <t>修理费</t>
  </si>
  <si>
    <t>包装费</t>
  </si>
  <si>
    <t>技术转让费</t>
  </si>
  <si>
    <t>研究费用</t>
  </si>
  <si>
    <t>各项税费</t>
  </si>
  <si>
    <t>利息收支</t>
  </si>
  <si>
    <t>汇兑差额</t>
  </si>
  <si>
    <t>现金折扣</t>
  </si>
  <si>
    <t>01</t>
    <phoneticPr fontId="59" type="noConversion"/>
  </si>
  <si>
    <t>03</t>
  </si>
  <si>
    <t>04</t>
  </si>
  <si>
    <t>05</t>
  </si>
  <si>
    <t>06</t>
  </si>
  <si>
    <t>07</t>
  </si>
  <si>
    <t>08</t>
  </si>
  <si>
    <t>09</t>
  </si>
  <si>
    <t>10</t>
  </si>
  <si>
    <t>11</t>
  </si>
  <si>
    <t>12</t>
  </si>
  <si>
    <t>13</t>
  </si>
  <si>
    <t>14</t>
  </si>
  <si>
    <t>15</t>
  </si>
  <si>
    <t>16</t>
  </si>
  <si>
    <t>17</t>
  </si>
  <si>
    <t>18</t>
  </si>
  <si>
    <t>19</t>
  </si>
  <si>
    <t>20</t>
  </si>
  <si>
    <t>21</t>
  </si>
  <si>
    <t>560101</t>
  </si>
  <si>
    <t>560102</t>
  </si>
  <si>
    <t>560103</t>
  </si>
  <si>
    <t>560104</t>
  </si>
  <si>
    <t>560105</t>
  </si>
  <si>
    <t>560106</t>
  </si>
  <si>
    <t>560107</t>
  </si>
  <si>
    <t>560108</t>
  </si>
  <si>
    <t>560109</t>
  </si>
  <si>
    <t>560110</t>
  </si>
  <si>
    <t>560111</t>
  </si>
  <si>
    <t>560112</t>
  </si>
  <si>
    <t>560113</t>
  </si>
  <si>
    <t>560114</t>
  </si>
  <si>
    <t>560115</t>
  </si>
  <si>
    <t>560116</t>
  </si>
  <si>
    <t>560117</t>
  </si>
  <si>
    <t>560118</t>
  </si>
  <si>
    <t>560119</t>
  </si>
  <si>
    <t>560120</t>
  </si>
  <si>
    <t>560121</t>
  </si>
  <si>
    <t>销售费用-职工薪酬</t>
  </si>
  <si>
    <t>销售费用-劳务费</t>
  </si>
  <si>
    <t>销售费用-咨询顾问费</t>
  </si>
  <si>
    <t>销售费用-业务招待费</t>
  </si>
  <si>
    <t>销售费用-广告费和业务宣传费</t>
  </si>
  <si>
    <t>销售费用-佣金和手续费</t>
  </si>
  <si>
    <t>销售费用-资产折旧摊销费</t>
  </si>
  <si>
    <t>销售费用-财产损耗</t>
  </si>
  <si>
    <t>销售费用-办公费</t>
  </si>
  <si>
    <t>销售费用-董事会费</t>
  </si>
  <si>
    <t>销售费用-租赁费</t>
  </si>
  <si>
    <t>销售费用-诉讼费</t>
  </si>
  <si>
    <t>销售费用-差旅费</t>
  </si>
  <si>
    <t>销售费用-保险费</t>
  </si>
  <si>
    <t>销售费用-运输</t>
  </si>
  <si>
    <t>销售费用-修理费</t>
  </si>
  <si>
    <t>销售费用-包装费</t>
  </si>
  <si>
    <t>销售费用-技术转让费</t>
  </si>
  <si>
    <t>销售费用-研究费用</t>
  </si>
  <si>
    <t>销售费用-各项税费</t>
  </si>
  <si>
    <t>销售费用-其他</t>
  </si>
  <si>
    <t>560201</t>
  </si>
  <si>
    <t>管理费用-职工薪酬</t>
  </si>
  <si>
    <t>560202</t>
  </si>
  <si>
    <t>管理费用-劳务费</t>
  </si>
  <si>
    <t>560203</t>
  </si>
  <si>
    <t>管理费用-咨询顾问费</t>
  </si>
  <si>
    <t>560204</t>
  </si>
  <si>
    <t>管理费用-业务招待费</t>
  </si>
  <si>
    <t>560205</t>
  </si>
  <si>
    <t>管理费用-广告费和业务宣传费</t>
  </si>
  <si>
    <t>560206</t>
  </si>
  <si>
    <t>管理费用-佣金和手续费</t>
  </si>
  <si>
    <t>560207</t>
  </si>
  <si>
    <t>管理费用-资产折旧摊销费</t>
  </si>
  <si>
    <t>560208</t>
  </si>
  <si>
    <t>管理费用-财产损耗</t>
  </si>
  <si>
    <t>560209</t>
  </si>
  <si>
    <t>管理费用-办公费</t>
  </si>
  <si>
    <t>560210</t>
  </si>
  <si>
    <t>管理费用-董事会费</t>
  </si>
  <si>
    <t>560211</t>
  </si>
  <si>
    <t>管理费用-租赁费</t>
  </si>
  <si>
    <t>560212</t>
  </si>
  <si>
    <t>管理费用-诉讼费</t>
  </si>
  <si>
    <t>560213</t>
  </si>
  <si>
    <t>管理费用-差旅费</t>
  </si>
  <si>
    <t>560214</t>
  </si>
  <si>
    <t>管理费用-保险费</t>
  </si>
  <si>
    <t>560215</t>
  </si>
  <si>
    <t>管理费用-运输</t>
  </si>
  <si>
    <t>560216</t>
  </si>
  <si>
    <t>管理费用-修理费</t>
  </si>
  <si>
    <t>560217</t>
  </si>
  <si>
    <t>管理费用-包装费</t>
  </si>
  <si>
    <t>560218</t>
  </si>
  <si>
    <t>管理费用-技术转让费</t>
  </si>
  <si>
    <t>560219</t>
  </si>
  <si>
    <t>管理费用-研究费用</t>
  </si>
  <si>
    <t>560220</t>
  </si>
  <si>
    <t>管理费用-各项税费</t>
  </si>
  <si>
    <t>560221</t>
  </si>
  <si>
    <t>管理费用-其他</t>
  </si>
  <si>
    <t>矿产资源补偿费</t>
  </si>
  <si>
    <t>排污费</t>
  </si>
  <si>
    <t>印花税</t>
    <phoneticPr fontId="59" type="noConversion"/>
  </si>
  <si>
    <t>540301</t>
  </si>
  <si>
    <t>营业税金及附加-消费税</t>
  </si>
  <si>
    <t>540302</t>
  </si>
  <si>
    <t>营业税金及附加-营业税</t>
  </si>
  <si>
    <t>540303</t>
  </si>
  <si>
    <t>营业税金及附加-城市维护建设税</t>
  </si>
  <si>
    <t>540304</t>
  </si>
  <si>
    <t>营业税金及附加-资源税</t>
  </si>
  <si>
    <t>540305</t>
  </si>
  <si>
    <t>营业税金及附加-土地增值税</t>
  </si>
  <si>
    <t>540306</t>
  </si>
  <si>
    <t>营业税金及附加-城镇土地使用税</t>
  </si>
  <si>
    <t>540307</t>
  </si>
  <si>
    <t>营业税金及附加-房产税</t>
  </si>
  <si>
    <t>540308</t>
  </si>
  <si>
    <t>营业税金及附加-车船税</t>
  </si>
  <si>
    <t>540309</t>
  </si>
  <si>
    <t>营业税金及附加-印花税</t>
  </si>
  <si>
    <t>540310</t>
  </si>
  <si>
    <t>营业税金及附加-教育费附加</t>
  </si>
  <si>
    <t>540311</t>
  </si>
  <si>
    <t>营业税金及附加-矿产资源补偿费</t>
  </si>
  <si>
    <t>540312</t>
  </si>
  <si>
    <t>营业税金及附加-排污费</t>
  </si>
  <si>
    <t>540313</t>
  </si>
  <si>
    <t>营业税金及附加-其他</t>
  </si>
  <si>
    <t>560301</t>
  </si>
  <si>
    <t>财务费用-佣金和手续费</t>
  </si>
  <si>
    <t>560302</t>
  </si>
  <si>
    <t>财务费用-利息收支</t>
  </si>
  <si>
    <t>560303</t>
  </si>
  <si>
    <t>财务费用-汇兑差额</t>
  </si>
  <si>
    <t>560304</t>
  </si>
  <si>
    <t>财务费用-现金折扣</t>
  </si>
  <si>
    <t>560305</t>
  </si>
  <si>
    <t>财务费用-其他</t>
  </si>
  <si>
    <t>Z</t>
    <phoneticPr fontId="59" type="noConversion"/>
  </si>
  <si>
    <t>（一）已足额提取折旧的固定资产的改建支出</t>
    <phoneticPr fontId="59" type="noConversion"/>
  </si>
  <si>
    <t>（二）租入固定资产的改建支出</t>
    <phoneticPr fontId="59" type="noConversion"/>
  </si>
  <si>
    <t>（三）固定资产的大修理支出</t>
    <phoneticPr fontId="59" type="noConversion"/>
  </si>
  <si>
    <t>（四）开办费</t>
    <phoneticPr fontId="59" type="noConversion"/>
  </si>
  <si>
    <t>（五）其他</t>
    <phoneticPr fontId="59" type="noConversion"/>
  </si>
  <si>
    <r>
      <t xml:space="preserve">   （一）内部研究开发投入（19+20+21+22+23+24</t>
    </r>
    <r>
      <rPr>
        <sz val="10"/>
        <color rgb="FFFF0000"/>
        <rFont val="宋体"/>
        <family val="3"/>
        <charset val="134"/>
      </rPr>
      <t>+26</t>
    </r>
    <r>
      <rPr>
        <sz val="10"/>
        <rFont val="宋体"/>
        <family val="3"/>
        <charset val="134"/>
      </rPr>
      <t>）</t>
    </r>
    <phoneticPr fontId="59" type="noConversion"/>
  </si>
  <si>
    <t xml:space="preserve">
请
在
左
侧
粘
贴</t>
    <phoneticPr fontId="59" type="noConversion"/>
  </si>
  <si>
    <t>林木类</t>
  </si>
  <si>
    <t>林木类</t>
    <phoneticPr fontId="59" type="noConversion"/>
  </si>
  <si>
    <t>畜类</t>
  </si>
  <si>
    <t>畜类</t>
    <phoneticPr fontId="59" type="noConversion"/>
  </si>
  <si>
    <t>A105081固定资产加速折旧、扣除明细表!A1</t>
  </si>
  <si>
    <t>生产性生物性资产折旧</t>
    <phoneticPr fontId="59" type="noConversion"/>
  </si>
  <si>
    <t>生产性生物性资产原值</t>
    <phoneticPr fontId="59" type="noConversion"/>
  </si>
  <si>
    <t>本年加速折旧</t>
    <phoneticPr fontId="59" type="noConversion"/>
  </si>
  <si>
    <t>累计税收折旧</t>
    <phoneticPr fontId="59" type="noConversion"/>
  </si>
  <si>
    <t>累计税法摊销额</t>
    <phoneticPr fontId="59" type="noConversion"/>
  </si>
  <si>
    <t xml:space="preserve">   （一）专利权</t>
    <phoneticPr fontId="59" type="noConversion"/>
  </si>
  <si>
    <t xml:space="preserve">   （二）商标权</t>
    <phoneticPr fontId="59" type="noConversion"/>
  </si>
  <si>
    <t xml:space="preserve">   （三）著作权</t>
    <phoneticPr fontId="59" type="noConversion"/>
  </si>
  <si>
    <t xml:space="preserve">   （四）土地使用权</t>
    <phoneticPr fontId="59" type="noConversion"/>
  </si>
  <si>
    <t xml:space="preserve">   （五）非专利技术</t>
    <phoneticPr fontId="59" type="noConversion"/>
  </si>
  <si>
    <t xml:space="preserve">   （六）特许权使用费</t>
    <phoneticPr fontId="59" type="noConversion"/>
  </si>
  <si>
    <t xml:space="preserve">   （七）其他</t>
    <phoneticPr fontId="59" type="noConversion"/>
  </si>
  <si>
    <t>三、油气投资</t>
    <phoneticPr fontId="59" type="noConversion"/>
  </si>
  <si>
    <t xml:space="preserve">   （一）油气勘探投资</t>
    <phoneticPr fontId="59" type="noConversion"/>
  </si>
  <si>
    <t xml:space="preserve">   （二）油气开发投资</t>
    <phoneticPr fontId="59" type="noConversion"/>
  </si>
  <si>
    <t>总机构名称</t>
    <phoneticPr fontId="59" type="noConversion"/>
  </si>
  <si>
    <t>2008-2013审核报告</t>
    <phoneticPr fontId="59" type="noConversion"/>
  </si>
  <si>
    <t>资产折旧、摊销情况及纳税调整明细表</t>
  </si>
  <si>
    <t>固定资产加速折旧、扣除明细表</t>
  </si>
  <si>
    <t>审核报告</t>
    <phoneticPr fontId="59" type="noConversion"/>
  </si>
  <si>
    <t>A105010视同销售和房地产开发企业特定业务纳税调整明细表!A1</t>
  </si>
  <si>
    <t>视同销售和房地产开发企业特定业务审核表!A1</t>
  </si>
  <si>
    <t>A105020未按权责发生制确认收入纳税调整明细表!A1</t>
  </si>
  <si>
    <t>未按权责发生制确认收入审核表!A1</t>
  </si>
  <si>
    <t>A105030投资收益纳税调整明细表!A1</t>
  </si>
  <si>
    <t>投资收益审核表!A1</t>
  </si>
  <si>
    <t>A105040专项用途财政性资金纳税调整表!A1</t>
  </si>
  <si>
    <t>专项用途财政性资金审核表!A1</t>
  </si>
  <si>
    <t>A105080资产折旧、摊销情况及纳税调整明细表!A1</t>
  </si>
  <si>
    <t>固定资产加速折旧审核表!A1</t>
  </si>
  <si>
    <t>折旧测算!A1</t>
  </si>
  <si>
    <t>A105090资产损失税前扣除及纳税调整明细表!A1</t>
  </si>
  <si>
    <t>资产损失税前扣除审核表!A1</t>
  </si>
  <si>
    <t>A105091资产损失（专项申报）税前扣除及纳税调整明细表'!A1</t>
  </si>
  <si>
    <t>资产损失（专项申报）税前扣除审核表'!A1</t>
  </si>
  <si>
    <t>A105120特殊行业准备金纳税调整明细表!A1</t>
  </si>
  <si>
    <t>A105100企业重组纳税调整明细表!A1</t>
  </si>
  <si>
    <t>企业重组审核表!A1</t>
  </si>
  <si>
    <t>A105110政策性搬迁纳税调整明细表!A1</t>
  </si>
  <si>
    <t>政策性搬迁审核表!A1</t>
  </si>
  <si>
    <t>特殊行业准备金审核表!A1</t>
  </si>
  <si>
    <t>A107010免税、减计收入及加计扣除优惠明细表!A1</t>
  </si>
  <si>
    <t>免税、减计收入及加计扣除优惠审核表!A1</t>
  </si>
  <si>
    <t>A107011股息红利优惠明细表!A1</t>
  </si>
  <si>
    <t>股息红利优惠审核表!A1</t>
  </si>
  <si>
    <t>A107012综合利用资源生产产品取得的收入优惠明细表!A1</t>
  </si>
  <si>
    <t>综合利用资源生产产品取得的收入优惠审核表!A1</t>
  </si>
  <si>
    <t>A107013金融保险等机构取得涉农利息保费收入优惠明细表!A1</t>
  </si>
  <si>
    <t>金融保险等机构取得涉农利息保费收入优惠审核表!A1</t>
  </si>
  <si>
    <t>A107014研发费用加计扣除优惠明细表!A1</t>
  </si>
  <si>
    <t>研发费用加计扣除优惠审核表!A1</t>
  </si>
  <si>
    <t>A107020所得减免优惠明细表!A1</t>
  </si>
  <si>
    <t>所得减免优惠审核表!A1</t>
  </si>
  <si>
    <t>A107030抵扣应纳税所得额明细表!A1</t>
  </si>
  <si>
    <t>抵扣应纳税所得额审核表!A1</t>
  </si>
  <si>
    <t>A107040减免所得税优惠明细表!A1</t>
  </si>
  <si>
    <t>减免所得税优惠审核表!A1</t>
  </si>
  <si>
    <t>A107041高新技术企业优惠情况及明细表!A1</t>
  </si>
  <si>
    <t>高新技术企业优惠情况审核表!A1</t>
  </si>
  <si>
    <t>A107042软件、集成电路企业优惠情况及明细表!A1</t>
  </si>
  <si>
    <t>软件、集成电路企业优惠情况审核表!A1</t>
  </si>
  <si>
    <t>A107050税额抵免优惠明细表!A1</t>
  </si>
  <si>
    <t>税额抵免优惠审核表!A1</t>
  </si>
  <si>
    <t>A108000境外所得税收抵免明细表!A1</t>
  </si>
  <si>
    <t>境外所得税收抵免审核表!A1</t>
  </si>
  <si>
    <t>A108010境外所得纳税调整后所得明细表!A1</t>
  </si>
  <si>
    <t>A108020境外分支机构弥补亏损明细表!A1</t>
  </si>
  <si>
    <t>境外分支机构弥补亏损审核表!A1</t>
  </si>
  <si>
    <t>A108030跨年度结转抵免境外所得税明细表!A1</t>
  </si>
  <si>
    <t>跨年度结转抵免境外所得税审核表!A1</t>
  </si>
  <si>
    <t>A109000跨地区经营汇总纳税企业年度分摊企业所得税明细表!A1</t>
  </si>
  <si>
    <t>跨地区经营汇总纳税企业年度分摊企业所得税审核表!A1</t>
  </si>
  <si>
    <t>A109010企业所得税汇总纳税分支机构所得税分配表!A1</t>
  </si>
  <si>
    <t>企业所得税汇总纳税分支机构所得税分配表!A1</t>
  </si>
  <si>
    <t>备注/税收金额</t>
    <phoneticPr fontId="59" type="noConversion"/>
  </si>
  <si>
    <t xml:space="preserve">固定资产加速折旧、扣除审核表              </t>
    <phoneticPr fontId="59" type="noConversion"/>
  </si>
  <si>
    <t>销售折扣、折让和退回</t>
    <phoneticPr fontId="59" type="noConversion"/>
  </si>
  <si>
    <t>其他</t>
    <phoneticPr fontId="59" type="noConversion"/>
  </si>
  <si>
    <t>佣金和手续费支出</t>
    <phoneticPr fontId="59" type="noConversion"/>
  </si>
  <si>
    <t>不征税收入用于支出形成的费用（专项用途财政资金以外）</t>
    <phoneticPr fontId="59" type="noConversion"/>
  </si>
  <si>
    <t xml:space="preserve">    （十三）跨期扣除项目</t>
    <phoneticPr fontId="59" type="noConversion"/>
  </si>
  <si>
    <t>跨期扣除项目</t>
    <phoneticPr fontId="59" type="noConversion"/>
  </si>
  <si>
    <t>罚金、违法经营罚款和被没收财物损失</t>
    <phoneticPr fontId="59" type="noConversion"/>
  </si>
  <si>
    <t>特殊事项</t>
    <phoneticPr fontId="59" type="noConversion"/>
  </si>
  <si>
    <t>特别纳税调整</t>
    <phoneticPr fontId="59" type="noConversion"/>
  </si>
  <si>
    <t>其他</t>
    <phoneticPr fontId="59" type="noConversion"/>
  </si>
  <si>
    <t>资产减值准备审核表</t>
    <phoneticPr fontId="59" type="noConversion"/>
  </si>
  <si>
    <t>减值准备审核表</t>
  </si>
  <si>
    <t>公允价值变动审定表</t>
  </si>
  <si>
    <t>以前年度多缴的所得税额在本年抵减额</t>
    <phoneticPr fontId="59" type="noConversion"/>
  </si>
  <si>
    <t>以前年度应缴未缴在本年入库所得税额</t>
    <phoneticPr fontId="59" type="noConversion"/>
  </si>
  <si>
    <t>以前年度应缴未缴在本年入库所得税额</t>
    <phoneticPr fontId="59" type="noConversion"/>
  </si>
  <si>
    <t>其中非货币交换</t>
    <phoneticPr fontId="59" type="noConversion"/>
  </si>
  <si>
    <t>*</t>
    <phoneticPr fontId="59" type="noConversion"/>
  </si>
  <si>
    <t>*</t>
    <phoneticPr fontId="59" type="noConversion"/>
  </si>
  <si>
    <t xml:space="preserve">  其中：非货币性交换</t>
    <phoneticPr fontId="59" type="noConversion"/>
  </si>
  <si>
    <t>企业所得税年度纳税申报表填报表单!A1</t>
  </si>
  <si>
    <t>其中：境外支付</t>
    <phoneticPr fontId="59" type="noConversion"/>
  </si>
  <si>
    <t>其中：境外支付</t>
    <phoneticPr fontId="59" type="noConversion"/>
  </si>
  <si>
    <t>表间关系</t>
    <phoneticPr fontId="59" type="noConversion"/>
  </si>
  <si>
    <t xml:space="preserve">*  </t>
    <phoneticPr fontId="59" type="noConversion"/>
  </si>
  <si>
    <t>辞退福利</t>
  </si>
  <si>
    <t>长期待摊费用摊销</t>
  </si>
  <si>
    <t>车船使用税</t>
  </si>
  <si>
    <t>运输、仓储费</t>
  </si>
  <si>
    <t>560122</t>
  </si>
  <si>
    <t>560123</t>
  </si>
  <si>
    <t>560124</t>
  </si>
  <si>
    <t>560125</t>
  </si>
  <si>
    <t>560126</t>
  </si>
  <si>
    <t>560127</t>
  </si>
  <si>
    <t>560128</t>
  </si>
  <si>
    <t>560129</t>
  </si>
  <si>
    <t>560130</t>
  </si>
  <si>
    <t>560131</t>
  </si>
  <si>
    <t>560132</t>
  </si>
  <si>
    <t>560133</t>
  </si>
  <si>
    <t>560134</t>
  </si>
  <si>
    <t>560135</t>
  </si>
  <si>
    <t>560136</t>
  </si>
  <si>
    <t>560137</t>
  </si>
  <si>
    <t>560222</t>
  </si>
  <si>
    <t>560223</t>
  </si>
  <si>
    <t>560224</t>
  </si>
  <si>
    <t>560225</t>
  </si>
  <si>
    <t>560226</t>
  </si>
  <si>
    <t>560227</t>
  </si>
  <si>
    <t>560228</t>
  </si>
  <si>
    <t>560229</t>
  </si>
  <si>
    <t>560230</t>
  </si>
  <si>
    <t>560231</t>
  </si>
  <si>
    <t>560232</t>
  </si>
  <si>
    <t>560233</t>
  </si>
  <si>
    <t>560234</t>
  </si>
  <si>
    <t>560235</t>
  </si>
  <si>
    <t>560236</t>
  </si>
  <si>
    <t>560237</t>
  </si>
  <si>
    <t xml:space="preserve">  37.1</t>
    <phoneticPr fontId="59" type="noConversion"/>
  </si>
  <si>
    <t>其中：</t>
    <phoneticPr fontId="59" type="noConversion"/>
  </si>
  <si>
    <t>利息收入</t>
    <phoneticPr fontId="59" type="noConversion"/>
  </si>
  <si>
    <t>利息支出</t>
    <phoneticPr fontId="59" type="noConversion"/>
  </si>
  <si>
    <t>汇兑收益</t>
    <phoneticPr fontId="59" type="noConversion"/>
  </si>
  <si>
    <t>汇兑损失</t>
    <phoneticPr fontId="59" type="noConversion"/>
  </si>
  <si>
    <t>560306</t>
  </si>
  <si>
    <t>560307</t>
  </si>
  <si>
    <t>现金折扣</t>
    <phoneticPr fontId="59" type="noConversion"/>
  </si>
  <si>
    <t>加：其他</t>
    <phoneticPr fontId="59" type="noConversion"/>
  </si>
  <si>
    <t>*</t>
    <phoneticPr fontId="59" type="noConversion"/>
  </si>
  <si>
    <t xml:space="preserve">  商行031</t>
    <phoneticPr fontId="59" type="noConversion"/>
  </si>
  <si>
    <t xml:space="preserve">  商行498</t>
    <phoneticPr fontId="59" type="noConversion"/>
  </si>
  <si>
    <t xml:space="preserve">  兴行087</t>
    <phoneticPr fontId="59" type="noConversion"/>
  </si>
  <si>
    <t xml:space="preserve">  兴行256</t>
    <phoneticPr fontId="59" type="noConversion"/>
  </si>
  <si>
    <t xml:space="preserve">  兴行4481</t>
    <phoneticPr fontId="59" type="noConversion"/>
  </si>
  <si>
    <t xml:space="preserve">  招行结算户711</t>
    <phoneticPr fontId="59" type="noConversion"/>
  </si>
  <si>
    <t>其他</t>
    <phoneticPr fontId="59" type="noConversion"/>
  </si>
  <si>
    <t>A000000《企业基础信息表》填报说明</t>
  </si>
  <si>
    <t>纳税人在填报申报表前，首先填报基础信息表，为后续申报提供指引。基础信息表主要内容包括表头、基本信息、主要会计政策和估计、企业主要股东及对外投资情况等部分。有关项目填报说明如下：</t>
  </si>
  <si>
    <t>1.纳税人根据具体情况选择"正常申报"、"更正申报"或"补充申报"。</t>
  </si>
  <si>
    <t>正常申报：申报期内，纳税人第一次年度申报为"正常申报"；</t>
  </si>
  <si>
    <t>更正申报：申报期内，纳税人对已申报内容进行更正申报的为"更正申报"；</t>
  </si>
  <si>
    <t>补充申报：申报期后，由于纳税人自查、主管税务机关评估等发现以前年度申报有误而更改申报为"补充申报"。</t>
  </si>
  <si>
    <t>2."101汇总纳税企业"：纳税人根据情况选择。纳税人为《国家税务总局关于印发&lt;跨地区经营汇总纳税企业所得税征收管理办法&gt;的公告》（国家税务总局公告2012第57号）规定的跨地区经营企业总机构的，选择"总机构"，选择的纳税人需填报表A109000和A109010；纳税人根据相关政策规定按比例缴纳的总机构，选择"按比例缴纳总机构"；其他纳税人选择"否"。</t>
  </si>
  <si>
    <t>3."102注册资本"：填报全体股东或发起人在公司登记机关依法登记的出资或认缴的股本金额（单位：万元）。</t>
  </si>
  <si>
    <t>5."104从业人数"：填报纳税人全年平均从业人数，从业人数是指与企业建立劳动关系的职工人数和企业接受的劳务派遣用工人数之和；从业人数指标，按企业全年月平均值确定，具体计算公式如下：</t>
  </si>
  <si>
    <t>月平均值＝（月初值＋月末值）÷2</t>
  </si>
  <si>
    <t>全年月平均值＝全年各月平均值之和÷12</t>
  </si>
  <si>
    <t>全年从业人数＝月平均值×12</t>
  </si>
  <si>
    <t>年度中间开业或者终止经营活动的，以其实际经营期作为一个纳税年度确定上述相关指标。</t>
  </si>
  <si>
    <t>6."105资产总额（万元）"：填报纳税人全年资产总额平均数，依据和计算方法同"从业人数"口径，资产总额单位为万元，小数点后保留2位小数。</t>
  </si>
  <si>
    <t>7．"106境外中资控股居民企业"：根据《国家税务总局关于境外注册中资控股企业依据实际管理机构标准认定为居民企业有关问题的通知》（国税发〔2009〕82号）规定，境外中资控股企业被税务机关认定为实际管理机构在中国境内的居民企业选择"是"。其他选择"否"。</t>
  </si>
  <si>
    <t>9."108境外关联交易"：纳税人存在境外关联交易，选择"是"，不存在选择"否"。</t>
  </si>
  <si>
    <t>10."109上市公司"：纳税人根据情况，在境内上市的选择"境内"；在境外（含香港）上市的选择"境外"；其他选择"否"。</t>
  </si>
  <si>
    <t>11．"201适用的会计准则或会计制度"：纳税人根据采用的会计准则或会计制度选择。</t>
  </si>
  <si>
    <t>12."202会计档案存放地"：填报会计档案的存放地。</t>
  </si>
  <si>
    <t>13．"203会计核算软件"：填报会计电算化系统的会计核算软件，如ERP。</t>
  </si>
  <si>
    <t>14．"204记账本位币"：纳税人根据实际情况选择人民币或者其他币种。</t>
  </si>
  <si>
    <t>15．"205会计政策和估计是否发生变化"：纳税人本年会计政策和估计与上年度发生变更的选择"是"，未发生的选择"否"。</t>
  </si>
  <si>
    <t>16．"206固定资产折旧方法"：纳税人根据实际情况选择，可选择多项。</t>
  </si>
  <si>
    <t>17．"207存货成本计价方法"：纳税人根据实际情况选择，可选择多项。</t>
  </si>
  <si>
    <t>18．"208坏账损失核算方法"：纳税人根据实际情况选择。</t>
  </si>
  <si>
    <t>19．"209所得税会计核算方法"：纳税人根据实际情况选择。</t>
  </si>
  <si>
    <t>20．"301企业主要股东（前5位）"，填报本企业投资比例前5位的股东情况。包括股东名称，证件种类（税务登记证、组织机构代码证、身份证、护照等），证件号码（纳税人识别号、组织机构代码号、身份证号、护照号等），经济性质（单位投资的，按其登记注册类型填报；个人投资的，填报自然人），投资比例，国籍（注册地址）。</t>
  </si>
  <si>
    <t>国外非居民企业证件种类和证件号码可不填写。</t>
  </si>
  <si>
    <t>21．"302对外投资（前5位）"，填报本企业对境内投资金额前5位的投资情况。包括被投资者名称、纳税人识别号、经济性质、投资比例、投资金额、注册地址。</t>
  </si>
  <si>
    <t>A104000期间费用明细表!A1</t>
  </si>
  <si>
    <t>营业费用!A1</t>
  </si>
  <si>
    <t>管理费用!A1</t>
  </si>
  <si>
    <t>打印底稿</t>
    <phoneticPr fontId="59" type="noConversion"/>
  </si>
  <si>
    <t>与客户沟通</t>
    <phoneticPr fontId="59" type="noConversion"/>
  </si>
  <si>
    <t>跨年度确认所得情况表</t>
    <phoneticPr fontId="59" type="noConversion"/>
  </si>
  <si>
    <t>A101010</t>
    <phoneticPr fontId="59" type="noConversion"/>
  </si>
  <si>
    <t xml:space="preserve">   其中：</t>
    <phoneticPr fontId="59" type="noConversion"/>
  </si>
  <si>
    <t xml:space="preserve">   其中：</t>
    <phoneticPr fontId="59" type="noConversion"/>
  </si>
  <si>
    <t>应并入业务招待费的费用</t>
    <phoneticPr fontId="59" type="noConversion"/>
  </si>
  <si>
    <t>A105000纳税调整项目明细表!A1</t>
  </si>
  <si>
    <t>申报日期</t>
  </si>
  <si>
    <t>税种税目</t>
  </si>
  <si>
    <t>税款所属期</t>
  </si>
  <si>
    <t>计税金额</t>
  </si>
  <si>
    <t>抵扣额</t>
  </si>
  <si>
    <t>实缴税额</t>
  </si>
  <si>
    <t>入库日期</t>
  </si>
  <si>
    <t>科目对照后，</t>
    <phoneticPr fontId="59" type="noConversion"/>
  </si>
  <si>
    <t>期间费用审核表才有数</t>
    <phoneticPr fontId="59" type="noConversion"/>
  </si>
  <si>
    <t>卢卿洪</t>
  </si>
  <si>
    <t>350321197707291666</t>
  </si>
  <si>
    <t>潘申武</t>
  </si>
  <si>
    <t>340111198104027515</t>
  </si>
  <si>
    <t>朱茵茵</t>
  </si>
  <si>
    <t>352225197209105025</t>
  </si>
  <si>
    <t>张美治</t>
  </si>
  <si>
    <t>张泽艺</t>
  </si>
  <si>
    <t>350583198211264976</t>
  </si>
  <si>
    <t>林永平</t>
  </si>
  <si>
    <t>350525197107211315</t>
  </si>
  <si>
    <t>苏步干</t>
  </si>
  <si>
    <t>350211196509250078</t>
  </si>
  <si>
    <t xml:space="preserve"> 欧国良</t>
  </si>
  <si>
    <t>350321198212108414</t>
  </si>
  <si>
    <t>郑幼凤</t>
  </si>
  <si>
    <t>350881198004020921</t>
  </si>
  <si>
    <t>茅艳霞</t>
  </si>
  <si>
    <t>350322197609064327</t>
  </si>
  <si>
    <t xml:space="preserve">           其中：</t>
    <phoneticPr fontId="59" type="noConversion"/>
  </si>
  <si>
    <t>350221770809256</t>
    <phoneticPr fontId="59" type="noConversion"/>
  </si>
  <si>
    <t xml:space="preserve">A108010 </t>
    <phoneticPr fontId="59" type="noConversion"/>
  </si>
  <si>
    <t>境外所得纳税调整后所得审核表!A1</t>
  </si>
  <si>
    <t>不征税收入（专项用途财政资金以外）</t>
    <phoneticPr fontId="59" type="noConversion"/>
  </si>
  <si>
    <t>厦百邦税鉴[2015]第*S***号</t>
    <phoneticPr fontId="59" type="noConversion"/>
  </si>
  <si>
    <t>前五年度</t>
    <phoneticPr fontId="59" type="noConversion"/>
  </si>
  <si>
    <t>前五年度</t>
    <phoneticPr fontId="59" type="noConversion"/>
  </si>
  <si>
    <t>行次</t>
    <phoneticPr fontId="59" type="noConversion"/>
  </si>
  <si>
    <t>表间关系</t>
    <phoneticPr fontId="59" type="noConversion"/>
  </si>
  <si>
    <t>2A-15</t>
  </si>
  <si>
    <t>2A-16</t>
  </si>
  <si>
    <t>2A-17</t>
  </si>
  <si>
    <t>2A-18</t>
  </si>
  <si>
    <t>2A-19</t>
  </si>
  <si>
    <t>2A-20</t>
  </si>
  <si>
    <t>2A-21</t>
  </si>
  <si>
    <t>2A-22</t>
  </si>
  <si>
    <t>2A-23</t>
  </si>
  <si>
    <t>2A-24</t>
  </si>
  <si>
    <t>2A-25</t>
  </si>
  <si>
    <t>2A-26</t>
  </si>
  <si>
    <t>2A-27</t>
  </si>
  <si>
    <t>2A-28</t>
  </si>
  <si>
    <t>视同销售和房地产开发企业特定业务审核表</t>
    <phoneticPr fontId="59" type="noConversion"/>
  </si>
  <si>
    <t>未按权责发生制确认收入审核表</t>
    <phoneticPr fontId="59" type="noConversion"/>
  </si>
  <si>
    <t>投资收益审核表</t>
    <phoneticPr fontId="59" type="noConversion"/>
  </si>
  <si>
    <t>专项用途财政性资金审核表</t>
    <phoneticPr fontId="59" type="noConversion"/>
  </si>
  <si>
    <t>固定资产加速折旧审核表</t>
    <phoneticPr fontId="59" type="noConversion"/>
  </si>
  <si>
    <t>资产损失税前扣除审核表</t>
    <phoneticPr fontId="59" type="noConversion"/>
  </si>
  <si>
    <t>资产损失（专项申报）审核表</t>
    <phoneticPr fontId="59" type="noConversion"/>
  </si>
  <si>
    <t>企业重组审核表</t>
    <phoneticPr fontId="59" type="noConversion"/>
  </si>
  <si>
    <t>政策性搬迁审核表</t>
    <phoneticPr fontId="59" type="noConversion"/>
  </si>
  <si>
    <t>特殊行业准备金审核表</t>
    <phoneticPr fontId="59" type="noConversion"/>
  </si>
  <si>
    <t>免税、减计收入及加计扣除审核表</t>
    <phoneticPr fontId="59" type="noConversion"/>
  </si>
  <si>
    <t>股息红利优惠审核表</t>
    <phoneticPr fontId="59" type="noConversion"/>
  </si>
  <si>
    <t>综合利用资源生产产品取得收入审核表</t>
    <phoneticPr fontId="59" type="noConversion"/>
  </si>
  <si>
    <t>金融保险机构涉农利息保费收入审核表</t>
    <phoneticPr fontId="59" type="noConversion"/>
  </si>
  <si>
    <t>研发费用加计扣除优惠审核表</t>
    <phoneticPr fontId="59" type="noConversion"/>
  </si>
  <si>
    <t>所得减免优惠审核表</t>
    <phoneticPr fontId="59" type="noConversion"/>
  </si>
  <si>
    <t>抵扣应纳税所得额审核表</t>
    <phoneticPr fontId="59" type="noConversion"/>
  </si>
  <si>
    <t>减免所得税优惠审核表</t>
    <phoneticPr fontId="59" type="noConversion"/>
  </si>
  <si>
    <t>高新技术企业优惠情况审核表</t>
    <phoneticPr fontId="59" type="noConversion"/>
  </si>
  <si>
    <t>软件、集成电路企业优惠情况审核表</t>
    <phoneticPr fontId="59" type="noConversion"/>
  </si>
  <si>
    <t>软件、集成电路企业优惠情况审核表</t>
    <phoneticPr fontId="59" type="noConversion"/>
  </si>
  <si>
    <t>税额抵免优惠审核表</t>
    <phoneticPr fontId="59" type="noConversion"/>
  </si>
  <si>
    <t>境外所得税收抵免审核表</t>
    <phoneticPr fontId="59" type="noConversion"/>
  </si>
  <si>
    <t>境外所得纳税调整后所得审核表</t>
    <phoneticPr fontId="59" type="noConversion"/>
  </si>
  <si>
    <t>境外分支机构弥补亏损审核表</t>
    <phoneticPr fontId="59" type="noConversion"/>
  </si>
  <si>
    <t>跨年度结转抵免境外所得税审核表</t>
    <phoneticPr fontId="59" type="noConversion"/>
  </si>
  <si>
    <t>汇总纳税分摊企业所得税审核表</t>
    <phoneticPr fontId="59" type="noConversion"/>
  </si>
  <si>
    <t>汇总纳税分支机构所得税分配表</t>
    <phoneticPr fontId="59" type="noConversion"/>
  </si>
  <si>
    <t>减值准备审核表</t>
    <phoneticPr fontId="59" type="noConversion"/>
  </si>
  <si>
    <t>公允价值变动审定表</t>
    <phoneticPr fontId="59" type="noConversion"/>
  </si>
  <si>
    <t>2B-1</t>
    <phoneticPr fontId="59" type="noConversion"/>
  </si>
  <si>
    <t>2B-2</t>
  </si>
  <si>
    <t>2B-3</t>
  </si>
  <si>
    <t>2B-4</t>
  </si>
  <si>
    <t>2B-5</t>
  </si>
  <si>
    <t>2B-6</t>
  </si>
  <si>
    <t>2B-7</t>
  </si>
  <si>
    <t>2B-8</t>
  </si>
  <si>
    <t>2B-9</t>
  </si>
  <si>
    <t>2B-10</t>
  </si>
  <si>
    <t>2B-11</t>
  </si>
  <si>
    <t>2B-12</t>
  </si>
  <si>
    <t>2B-13</t>
  </si>
  <si>
    <t>2B-14</t>
  </si>
  <si>
    <t>2B-15</t>
  </si>
  <si>
    <t>视同销售和房地产开发企业特定业务审核表</t>
    <phoneticPr fontId="59" type="noConversion"/>
  </si>
  <si>
    <t>委托单位</t>
    <phoneticPr fontId="59" type="noConversion"/>
  </si>
  <si>
    <t>会计期间</t>
    <phoneticPr fontId="59" type="noConversion"/>
  </si>
  <si>
    <t>编制人及日期：</t>
    <phoneticPr fontId="59" type="noConversion"/>
  </si>
  <si>
    <t>审核人及日期：</t>
    <phoneticPr fontId="59" type="noConversion"/>
  </si>
  <si>
    <t>表间关系</t>
    <phoneticPr fontId="59" type="noConversion"/>
  </si>
  <si>
    <t>研发费用加计扣除优惠审核表</t>
    <phoneticPr fontId="59" type="noConversion"/>
  </si>
  <si>
    <t>软件、集成电路企业优惠情况审核表</t>
    <phoneticPr fontId="59" type="noConversion"/>
  </si>
  <si>
    <t>跨地区经营汇总纳税企业年度分摊企业所得税审核表</t>
    <phoneticPr fontId="59" type="noConversion"/>
  </si>
  <si>
    <t>企业所得税汇总纳税分支机构所得税分配表</t>
    <phoneticPr fontId="59" type="noConversion"/>
  </si>
  <si>
    <t>无限期结转扣除项目审核表</t>
    <phoneticPr fontId="59" type="noConversion"/>
  </si>
  <si>
    <t>免税、减计收入及加审核表计扣除优惠</t>
    <phoneticPr fontId="59" type="noConversion"/>
  </si>
  <si>
    <t>综合利用资源生产产审核表品取得的收入优惠</t>
    <phoneticPr fontId="59" type="noConversion"/>
  </si>
  <si>
    <t>金融保险等机构取得审核表涉农利息保费收入优惠</t>
    <phoneticPr fontId="59" type="noConversion"/>
  </si>
  <si>
    <t>所得减免优惠审核表</t>
    <phoneticPr fontId="59" type="noConversion"/>
  </si>
  <si>
    <t>抵扣应纳税所得额审核表</t>
    <phoneticPr fontId="59" type="noConversion"/>
  </si>
  <si>
    <t>减免所得税优惠审核表</t>
    <phoneticPr fontId="59" type="noConversion"/>
  </si>
  <si>
    <t>税额抵免优惠审核表</t>
    <phoneticPr fontId="59" type="noConversion"/>
  </si>
  <si>
    <t>境外所得税收抵免审核表</t>
    <phoneticPr fontId="59" type="noConversion"/>
  </si>
  <si>
    <t>境外所得纳税调整后所得审核表</t>
    <phoneticPr fontId="59" type="noConversion"/>
  </si>
  <si>
    <t>境外分支机构弥补亏损审核表</t>
    <phoneticPr fontId="59" type="noConversion"/>
  </si>
  <si>
    <t>跨年度结转抵免境外所得税审核表</t>
    <phoneticPr fontId="59" type="noConversion"/>
  </si>
  <si>
    <t>减值准备审核表</t>
    <phoneticPr fontId="59" type="noConversion"/>
  </si>
  <si>
    <r>
      <rPr>
        <b/>
        <sz val="18"/>
        <color rgb="FFFF0000"/>
        <rFont val="宋体"/>
        <family val="3"/>
        <charset val="134"/>
      </rPr>
      <t>福建省税务师事务所涉税鉴证服务收费标准闽价服</t>
    </r>
    <r>
      <rPr>
        <b/>
        <sz val="18"/>
        <color rgb="FFFF0000"/>
        <rFont val="Courier New"/>
        <family val="3"/>
      </rPr>
      <t>[2014]281</t>
    </r>
    <r>
      <rPr>
        <b/>
        <sz val="18"/>
        <color rgb="FFFF0000"/>
        <rFont val="宋体"/>
        <family val="3"/>
        <charset val="134"/>
      </rPr>
      <t>号计算器</t>
    </r>
    <phoneticPr fontId="148" type="noConversion"/>
  </si>
  <si>
    <t>序号</t>
    <phoneticPr fontId="59" type="noConversion"/>
  </si>
  <si>
    <t>类型</t>
  </si>
  <si>
    <t>标准收费金额(元）</t>
    <phoneticPr fontId="59" type="noConversion"/>
  </si>
  <si>
    <t>上浮30%</t>
  </si>
  <si>
    <t>下浮30%</t>
    <phoneticPr fontId="148" type="noConversion"/>
  </si>
  <si>
    <t>是否属于行政事业单位及社会团体等非营利单位、小微企业、特困企业、破产企业、个体工商户</t>
    <phoneticPr fontId="59" type="noConversion"/>
  </si>
  <si>
    <t>福建省税务师事务所涉税鉴证服务收费标准闽价服闽价服[2014]281号 摘要</t>
    <phoneticPr fontId="59" type="noConversion"/>
  </si>
  <si>
    <t>收费项目</t>
  </si>
  <si>
    <t>服务</t>
  </si>
  <si>
    <t>计费单位</t>
  </si>
  <si>
    <t>计费基础</t>
  </si>
  <si>
    <t>收费标准或费率</t>
  </si>
  <si>
    <t>内容</t>
  </si>
  <si>
    <t>企业所得税汇算清缴纳税申报鉴证</t>
    <phoneticPr fontId="59" type="noConversion"/>
  </si>
  <si>
    <t>是</t>
    <phoneticPr fontId="59" type="noConversion"/>
  </si>
  <si>
    <t>企业资产损失所得税前扣除鉴证</t>
    <phoneticPr fontId="59" type="noConversion"/>
  </si>
  <si>
    <t>否</t>
    <phoneticPr fontId="59" type="noConversion"/>
  </si>
  <si>
    <t>企业所得税税前弥补亏损鉴证</t>
  </si>
  <si>
    <t>土地增值税清算鉴证</t>
    <phoneticPr fontId="59" type="noConversion"/>
  </si>
  <si>
    <t>增值税纳税审核鉴证</t>
    <phoneticPr fontId="59" type="noConversion"/>
  </si>
  <si>
    <t>房地产开发企业完工产品结算鉴证</t>
    <phoneticPr fontId="59" type="noConversion"/>
  </si>
  <si>
    <t>研究开发费所得税前加计扣除鉴证</t>
    <phoneticPr fontId="59" type="noConversion"/>
  </si>
  <si>
    <t>福建省税务师事务所涉税鉴证服务收费标准</t>
    <phoneticPr fontId="59" type="noConversion"/>
  </si>
  <si>
    <t>企业所得税汇算清缴纳税申报鉴证</t>
    <phoneticPr fontId="59" type="noConversion"/>
  </si>
  <si>
    <t>对委托人进行企业所得税汇算结缴审核并出具鉴证报告</t>
    <phoneticPr fontId="59" type="noConversion"/>
  </si>
  <si>
    <t>元/年</t>
  </si>
  <si>
    <t>按资产总额或销售收入</t>
  </si>
  <si>
    <t>100万元以下</t>
  </si>
  <si>
    <t>3‰</t>
  </si>
  <si>
    <t>100万元—500万元</t>
  </si>
  <si>
    <t>500万元—1000万元</t>
  </si>
  <si>
    <t>1000万元—5000万元</t>
  </si>
  <si>
    <t>5000万元以上-1亿</t>
    <phoneticPr fontId="59" type="noConversion"/>
  </si>
  <si>
    <t>1亿以上</t>
    <phoneticPr fontId="59" type="noConversion"/>
  </si>
  <si>
    <t>双方协商确定</t>
    <phoneticPr fontId="59" type="noConversion"/>
  </si>
  <si>
    <t>对委托人税前财产损失额进行审核并出具鉴证报告</t>
    <phoneticPr fontId="59" type="noConversion"/>
  </si>
  <si>
    <t>元/次</t>
    <phoneticPr fontId="59" type="noConversion"/>
  </si>
  <si>
    <t>按企业委托报损金额</t>
    <phoneticPr fontId="59" type="noConversion"/>
  </si>
  <si>
    <t>1000万元以上</t>
  </si>
  <si>
    <t>企业所得税税前弥补亏损鉴证</t>
    <phoneticPr fontId="59" type="noConversion"/>
  </si>
  <si>
    <t>对委托人前年度的亏损结转弥补进行鉴证并出具鉴证报告</t>
    <phoneticPr fontId="59" type="noConversion"/>
  </si>
  <si>
    <t>参照企业所得税汇算清缴</t>
  </si>
  <si>
    <t>对委托人房地产开发项目的土地增值税清算进行审核并出具鉴证报告</t>
    <phoneticPr fontId="59" type="noConversion"/>
  </si>
  <si>
    <t>元/项目</t>
    <phoneticPr fontId="59" type="noConversion"/>
  </si>
  <si>
    <t>按项目销售收入</t>
  </si>
  <si>
    <t>5000万元以下</t>
  </si>
  <si>
    <t>5000万元—1亿元</t>
  </si>
  <si>
    <t>0.7‰</t>
  </si>
  <si>
    <t>1亿元—5亿元</t>
  </si>
  <si>
    <t>0.3‰</t>
    <phoneticPr fontId="59" type="noConversion"/>
  </si>
  <si>
    <t>5亿元以上</t>
  </si>
  <si>
    <t>对委托人增值税进行纳税审核并出具鉴证报告</t>
    <phoneticPr fontId="59" type="noConversion"/>
  </si>
  <si>
    <t>元/年</t>
    <phoneticPr fontId="59" type="noConversion"/>
  </si>
  <si>
    <t>按销售收入</t>
  </si>
  <si>
    <t>0.4‰</t>
  </si>
  <si>
    <t>5000万元以上</t>
  </si>
  <si>
    <t>房地产开发企业完工产品结算鉴证</t>
    <phoneticPr fontId="59" type="noConversion"/>
  </si>
  <si>
    <t>对委托人房地产开发项目的完工产品结算进行审核并出具鉴证报告</t>
    <phoneticPr fontId="59" type="noConversion"/>
  </si>
  <si>
    <t>元/项目</t>
  </si>
  <si>
    <t>0.3‰</t>
    <phoneticPr fontId="59" type="noConversion"/>
  </si>
  <si>
    <t>双方协商确定</t>
    <phoneticPr fontId="59" type="noConversion"/>
  </si>
  <si>
    <t>技术开发费所得税前加计扣除鉴证</t>
    <phoneticPr fontId="59" type="noConversion"/>
  </si>
  <si>
    <t>对委托人按规定归集的科技开发费进行审核并出具鉴证报告</t>
    <phoneticPr fontId="59" type="noConversion"/>
  </si>
  <si>
    <t>按企业委托技术开发费发生额</t>
  </si>
  <si>
    <t>18‰</t>
  </si>
  <si>
    <t>2‰</t>
  </si>
  <si>
    <t>0.8‰</t>
  </si>
  <si>
    <r>
      <t>备注：</t>
    </r>
    <r>
      <rPr>
        <sz val="10.5"/>
        <color indexed="8"/>
        <rFont val="仿宋_GB2312"/>
        <family val="3"/>
        <charset val="134"/>
      </rPr>
      <t>1、按差额定率累进计费，不足1500元的按1500元计费。2、上下允许浮动30%。</t>
    </r>
    <phoneticPr fontId="59" type="noConversion"/>
  </si>
  <si>
    <t>3、对行政事业单位及社会团体等非营利单位的服务收费，可按基准价下浮50%；对小微企业、特困企业、破产企业、个体工商户的服务收费可按基准价下浮50%。</t>
    <phoneticPr fontId="59" type="noConversion"/>
  </si>
  <si>
    <t>二、计时服务收费政府指导价</t>
  </si>
  <si>
    <r>
      <t>      </t>
    </r>
    <r>
      <rPr>
        <sz val="14"/>
        <color indexed="8"/>
        <rFont val="仿宋_GB2312"/>
        <family val="3"/>
        <charset val="134"/>
      </rPr>
      <t>（一）主任、副主任税务师</t>
    </r>
    <r>
      <rPr>
        <sz val="14"/>
        <color indexed="8"/>
        <rFont val="Times New Roman"/>
        <family val="1"/>
      </rPr>
      <t>  </t>
    </r>
    <r>
      <rPr>
        <sz val="14"/>
        <color indexed="8"/>
        <rFont val="仿宋_GB2312"/>
        <family val="3"/>
        <charset val="134"/>
      </rPr>
      <t>400</t>
    </r>
    <r>
      <rPr>
        <sz val="14"/>
        <color indexed="8"/>
        <rFont val="Times New Roman"/>
        <family val="1"/>
      </rPr>
      <t>—</t>
    </r>
    <r>
      <rPr>
        <sz val="14"/>
        <color indexed="8"/>
        <rFont val="仿宋_GB2312"/>
        <family val="3"/>
        <charset val="134"/>
      </rPr>
      <t>600元/小时</t>
    </r>
  </si>
  <si>
    <r>
      <t>      </t>
    </r>
    <r>
      <rPr>
        <sz val="14"/>
        <color indexed="8"/>
        <rFont val="仿宋_GB2312"/>
        <family val="3"/>
        <charset val="134"/>
      </rPr>
      <t>（二）注册税务师</t>
    </r>
    <r>
      <rPr>
        <sz val="14"/>
        <color indexed="8"/>
        <rFont val="Times New Roman"/>
        <family val="1"/>
      </rPr>
      <t>          </t>
    </r>
    <r>
      <rPr>
        <sz val="14"/>
        <color indexed="8"/>
        <rFont val="仿宋_GB2312"/>
        <family val="3"/>
        <charset val="134"/>
      </rPr>
      <t>150</t>
    </r>
    <r>
      <rPr>
        <sz val="14"/>
        <color indexed="8"/>
        <rFont val="Times New Roman"/>
        <family val="1"/>
      </rPr>
      <t>—</t>
    </r>
    <r>
      <rPr>
        <sz val="14"/>
        <color indexed="8"/>
        <rFont val="仿宋_GB2312"/>
        <family val="3"/>
        <charset val="134"/>
      </rPr>
      <t>300元/小时</t>
    </r>
  </si>
  <si>
    <r>
      <t>（三）助理人员</t>
    </r>
    <r>
      <rPr>
        <sz val="14"/>
        <color indexed="8"/>
        <rFont val="Times New Roman"/>
        <family val="1"/>
      </rPr>
      <t>            </t>
    </r>
    <r>
      <rPr>
        <sz val="14"/>
        <color indexed="8"/>
        <rFont val="仿宋_GB2312"/>
        <family val="3"/>
        <charset val="134"/>
      </rPr>
      <t>50—110元/小时</t>
    </r>
    <r>
      <rPr>
        <sz val="10.5"/>
        <color indexed="8"/>
        <rFont val="Times New Roman"/>
        <family val="1"/>
      </rPr>
      <t> </t>
    </r>
  </si>
  <si>
    <t>企业所得税汇算清缴纳税申报鉴证</t>
  </si>
  <si>
    <t xml:space="preserve">   4．注册资本（单位：万元）</t>
    <phoneticPr fontId="59" type="noConversion"/>
  </si>
  <si>
    <t xml:space="preserve">   5．投资总额（单位：万元）</t>
    <phoneticPr fontId="59" type="noConversion"/>
  </si>
  <si>
    <t>会计名称</t>
  </si>
  <si>
    <t>发生合计</t>
  </si>
  <si>
    <t>归集科目</t>
  </si>
  <si>
    <t>跨期费用</t>
    <phoneticPr fontId="59" type="noConversion"/>
  </si>
  <si>
    <t>行业中类</t>
  </si>
  <si>
    <t>行业小类</t>
  </si>
  <si>
    <t>汇总合并纳税企业类别:</t>
  </si>
  <si>
    <t>说明：请填写对应代码。企业所得税属地税管征的，将以地税征管系统中认定的代码为准。
代码对照表：10-非汇总（合并）纳税企业、20-总机构、30-分支机构、40-有独立生产经营部门的总机构</t>
  </si>
  <si>
    <t xml:space="preserve">总机构情况                                                   </t>
  </si>
  <si>
    <t>第17行＝表A107010第27行</t>
    <phoneticPr fontId="59" type="noConversion"/>
  </si>
  <si>
    <t>107从事国家限制或禁止行业</t>
    <phoneticPr fontId="59" type="noConversion"/>
  </si>
  <si>
    <t>8．"107从事国家限制或禁止行业"：纳税人从事国家限制和禁止行业，选择"是"，其他选择"否"。</t>
    <phoneticPr fontId="59" type="noConversion"/>
  </si>
  <si>
    <t>4."103所属行业明细代码"：根据《国民经济行业分类》（GB/4754-2011）标准填报纳税人的行业代码。如所属行业代码为7010的房地产开发经营企业，可以填报表A105010中第21至29行；所属行业代码为06**至4690，小型微利企业优惠判断为工业企业；所属行业代码为66**的银行业，67**的证券和资本投资，68**的保险业，填报表A101020、A102020。</t>
    <phoneticPr fontId="59" type="noConversion"/>
  </si>
  <si>
    <t>其他</t>
    <phoneticPr fontId="59" type="noConversion"/>
  </si>
  <si>
    <t>原值</t>
    <phoneticPr fontId="59" type="noConversion"/>
  </si>
  <si>
    <t>税收折旧（扣除）额</t>
    <phoneticPr fontId="59" type="noConversion"/>
  </si>
  <si>
    <t>税收折旧（扣除）额</t>
    <phoneticPr fontId="59" type="noConversion"/>
  </si>
  <si>
    <t>税收折旧（扣除）额合计</t>
    <phoneticPr fontId="59" type="noConversion"/>
  </si>
  <si>
    <t>会计折旧额</t>
    <phoneticPr fontId="59" type="noConversion"/>
  </si>
  <si>
    <t>正常折旧额</t>
    <phoneticPr fontId="59" type="noConversion"/>
  </si>
  <si>
    <t>税收折旧额</t>
    <phoneticPr fontId="59" type="noConversion"/>
  </si>
  <si>
    <t>纳税减少额</t>
    <phoneticPr fontId="59" type="noConversion"/>
  </si>
  <si>
    <t>加速折旧优惠统计额</t>
    <phoneticPr fontId="59" type="noConversion"/>
  </si>
  <si>
    <t>一、重要行业固定资产加速折旧</t>
    <phoneticPr fontId="59" type="noConversion"/>
  </si>
  <si>
    <t>税会处理一致</t>
    <phoneticPr fontId="59" type="noConversion"/>
  </si>
  <si>
    <t>税会处理不一致</t>
    <phoneticPr fontId="59" type="noConversion"/>
  </si>
  <si>
    <t>二、其他行业研发设备加速折旧</t>
    <phoneticPr fontId="59" type="noConversion"/>
  </si>
  <si>
    <t>100万元以上专用研发设备</t>
    <phoneticPr fontId="59" type="noConversion"/>
  </si>
  <si>
    <t>三、允许一次性扣除的固定资产</t>
    <phoneticPr fontId="59" type="noConversion"/>
  </si>
  <si>
    <t>1.单价不超过100万元研发设备</t>
    <phoneticPr fontId="59" type="noConversion"/>
  </si>
  <si>
    <t>2.5000元以下固定资产</t>
    <phoneticPr fontId="59" type="noConversion"/>
  </si>
  <si>
    <t>*</t>
    <phoneticPr fontId="59" type="noConversion"/>
  </si>
  <si>
    <t>合计（1行+4行+7行）</t>
    <phoneticPr fontId="59" type="noConversion"/>
  </si>
  <si>
    <t>四、其他固定资产加速折旧备案信息</t>
    <phoneticPr fontId="59" type="noConversion"/>
  </si>
  <si>
    <t>1.技术进步、更新换代固定资产</t>
    <phoneticPr fontId="59" type="noConversion"/>
  </si>
  <si>
    <t>*</t>
    <phoneticPr fontId="59" type="noConversion"/>
  </si>
  <si>
    <t>2.常年强震动、高腐蚀固定资产</t>
    <phoneticPr fontId="59" type="noConversion"/>
  </si>
  <si>
    <t>3.外购软件折旧（摊销）</t>
    <phoneticPr fontId="59" type="noConversion"/>
  </si>
  <si>
    <t>4.集成电路企业生产设备</t>
    <phoneticPr fontId="59" type="noConversion"/>
  </si>
  <si>
    <t>合计（16行+19行+22行+25行）</t>
    <phoneticPr fontId="59" type="noConversion"/>
  </si>
  <si>
    <t>一、创业投资企业直接投资于未上市中小高新企业按投资额一定比例抵扣应纳税所得额</t>
    <phoneticPr fontId="59" type="noConversion"/>
  </si>
  <si>
    <t>本年新增的可抵扣的股权投资额（1行×2行）</t>
  </si>
  <si>
    <t>本年可抵扣的股权投资额（3行+4行）</t>
  </si>
  <si>
    <t>本年实际抵扣应纳税所得额（5行≤6行，本行=5行；5行＞6行，本行=6行）</t>
  </si>
  <si>
    <t>二、通过有限合伙制创业投资企业投资未上市中小高新企业按一定比例抵扣分得的应纳税所得额</t>
    <phoneticPr fontId="59" type="noConversion"/>
  </si>
  <si>
    <t>三、抵扣应纳税所得额合计</t>
    <phoneticPr fontId="59" type="noConversion"/>
  </si>
  <si>
    <t>本年从有限合伙创投企业应分得的应纳税所得额</t>
  </si>
  <si>
    <t>本年新增的可抵扣投资额</t>
  </si>
  <si>
    <t>以前年度结转的可抵扣投资额余额</t>
  </si>
  <si>
    <t>本年可抵扣投资额（10行+11行）</t>
  </si>
  <si>
    <t>本年实际抵扣应分得的应纳税所得额（9行≤12行，本行=9行；9行＞12行，本行=12行）</t>
  </si>
  <si>
    <t>结转以后年度抵扣的投资额余额（9行≤12行，本行=12行-9行；9行＞12行，本行=0）</t>
  </si>
  <si>
    <t>合计：（7行+13行）</t>
    <phoneticPr fontId="59" type="noConversion"/>
  </si>
  <si>
    <t>由主表生成，不可填写：本行=表A100000第19-20-22行-本表第13行，若小于0，则填报0。</t>
    <phoneticPr fontId="59" type="noConversion"/>
  </si>
  <si>
    <t>表A100000第21行=本表15行</t>
    <phoneticPr fontId="59" type="noConversion"/>
  </si>
  <si>
    <t>应纳税所得额计算</t>
    <phoneticPr fontId="59" type="noConversion"/>
  </si>
  <si>
    <t>由主表生成，不可填写：本行=表A100000第19-20-22行-本表第13行，若小于0，则填报0。循环引用</t>
    <phoneticPr fontId="59" type="noConversion"/>
  </si>
  <si>
    <t>一、符合条件的小型微利企业</t>
  </si>
  <si>
    <t xml:space="preserve">    其中：减半征税</t>
  </si>
  <si>
    <t>二、国家需要重点扶持的高新技术企业（4+5）</t>
  </si>
  <si>
    <t xml:space="preserve">   （一）高新技术企业低税率优惠（填写A107041）</t>
  </si>
  <si>
    <t xml:space="preserve">   （二）经济特区和上海浦东新区新设立的高新技术企业定期减免（填写A107041）</t>
  </si>
  <si>
    <t>三、其他专项优惠（7+8+9+10+11…+14+15+16+…+31）</t>
  </si>
  <si>
    <t xml:space="preserve">   （一）受灾地区损失严重的企业（7.1+7.2+7.3）</t>
  </si>
  <si>
    <t xml:space="preserve">   （二）受灾地区农村信用社（8.1+8.2+8.3）</t>
  </si>
  <si>
    <t xml:space="preserve">   （三）受灾地区的促进就业企业（9.1+9.2+9.3）</t>
  </si>
  <si>
    <t xml:space="preserve">   （四）支持和促进重点群体创业就业企业(10.1+10.2+10.3)</t>
  </si>
  <si>
    <t xml:space="preserve">          2.高校毕业生就业</t>
  </si>
  <si>
    <t xml:space="preserve">          3.退役士兵就业</t>
  </si>
  <si>
    <t xml:space="preserve">   （五）技术先进型服务企业</t>
  </si>
  <si>
    <t xml:space="preserve">   （六）动漫企业</t>
  </si>
  <si>
    <t xml:space="preserve">   （七）集成电路线宽小于0.8微米（含）的集成电路生产企业</t>
  </si>
  <si>
    <t xml:space="preserve">   （八）集成电路线宽小于0.25微米的集成电路生产企业（14.1+14.2）</t>
  </si>
  <si>
    <t xml:space="preserve">   （九）投资额超过80亿元人民币的集成电路生产企业（15.1+15.2）</t>
  </si>
  <si>
    <t xml:space="preserve">   （十）新办集成电路设计企业（填写A107042）</t>
  </si>
  <si>
    <t xml:space="preserve">   （十一）国家规划布局内重点集成电路设计企业</t>
  </si>
  <si>
    <t xml:space="preserve">   （十二）集成电路封装、测试企业</t>
  </si>
  <si>
    <t xml:space="preserve">   （十三）集成电路关键专用材料生产企业或集成电路专用设备生产企业</t>
  </si>
  <si>
    <t xml:space="preserve">   （十四）符合条件的软件企业（填写A107042）</t>
  </si>
  <si>
    <t xml:space="preserve">   （十五）国家规划布局内重点软件企业</t>
  </si>
  <si>
    <t xml:space="preserve">   （十六）经营性文化事业单位转制企业</t>
  </si>
  <si>
    <t xml:space="preserve">   （十七）符合条件的生产和装配伤残人员专门用品企业</t>
  </si>
  <si>
    <t xml:space="preserve">   （十九）新疆困难地区新办企业</t>
  </si>
  <si>
    <t xml:space="preserve">   （二十）新疆喀什、霍尔果斯特殊经济开发区新办企业</t>
  </si>
  <si>
    <t xml:space="preserve">   （二十一）横琴新区、平潭综合实验区和前海深港现代化服务业合作区企业</t>
  </si>
  <si>
    <t xml:space="preserve">   （二十二）享受过渡期税收优惠企业</t>
  </si>
  <si>
    <t>四、减：项目所得额按法定税率减半征收企业所得税叠加享受减免税优惠</t>
  </si>
  <si>
    <t>五、减免地方分享所得税的民族自治地方企业</t>
    <phoneticPr fontId="59" type="noConversion"/>
  </si>
  <si>
    <t>合计：（1+3+6-32+33）</t>
    <phoneticPr fontId="59" type="noConversion"/>
  </si>
  <si>
    <t xml:space="preserve">           3.</t>
    <phoneticPr fontId="59" type="noConversion"/>
  </si>
  <si>
    <t xml:space="preserve">           2.</t>
    <phoneticPr fontId="59" type="noConversion"/>
  </si>
  <si>
    <t>　　　其中：1.</t>
    <phoneticPr fontId="59" type="noConversion"/>
  </si>
  <si>
    <t>未见相关单元格</t>
    <phoneticPr fontId="59" type="noConversion"/>
  </si>
  <si>
    <t>　　　其中：1.</t>
    <phoneticPr fontId="59" type="noConversion"/>
  </si>
  <si>
    <t>　　　其中:1.下岗失业人员再就业</t>
    <phoneticPr fontId="59" type="noConversion"/>
  </si>
  <si>
    <t>　　　其中：1.定期减免企业所得税</t>
    <phoneticPr fontId="59" type="noConversion"/>
  </si>
  <si>
    <t>　　　　　　2.减按15%税率征收企业所得税</t>
    <phoneticPr fontId="59" type="noConversion"/>
  </si>
  <si>
    <t>　　　其中：1.定期减免企业所得税</t>
    <phoneticPr fontId="59" type="noConversion"/>
  </si>
  <si>
    <t>　　　　　　2.减按15%税率征收企业所得税</t>
    <phoneticPr fontId="59" type="noConversion"/>
  </si>
  <si>
    <t xml:space="preserve">   （二十三）其他1</t>
    <phoneticPr fontId="59" type="noConversion"/>
  </si>
  <si>
    <t xml:space="preserve">   （二十四）其他2</t>
    <phoneticPr fontId="59" type="noConversion"/>
  </si>
  <si>
    <t xml:space="preserve">   （二十五）其他3</t>
    <phoneticPr fontId="59" type="noConversion"/>
  </si>
  <si>
    <t>统一社会信用代码</t>
    <phoneticPr fontId="59" type="noConversion"/>
  </si>
  <si>
    <t>第29行=表A107040第3行</t>
    <phoneticPr fontId="59" type="noConversion"/>
  </si>
  <si>
    <t>=表A100000第26行</t>
    <phoneticPr fontId="59" type="noConversion"/>
  </si>
  <si>
    <t>=表A100000第26行。</t>
    <phoneticPr fontId="59" type="noConversion"/>
  </si>
  <si>
    <t>2016年4月10日</t>
    <phoneticPr fontId="59" type="noConversion"/>
  </si>
  <si>
    <t>2016年3月3日</t>
    <phoneticPr fontId="59" type="noConversion"/>
  </si>
  <si>
    <t>注：已纳税额包含2016年1月份入库的所属期为2015年12月份的应纳税额。</t>
    <phoneticPr fontId="59" type="noConversion"/>
  </si>
  <si>
    <t xml:space="preserve">  应收股利</t>
    <phoneticPr fontId="59" type="noConversion"/>
  </si>
  <si>
    <t xml:space="preserve">  应收利息</t>
    <phoneticPr fontId="59" type="noConversion"/>
  </si>
  <si>
    <t xml:space="preserve">   应付职工薪酬</t>
    <phoneticPr fontId="59" type="noConversion"/>
  </si>
  <si>
    <t xml:space="preserve">   应交税费</t>
    <phoneticPr fontId="59" type="noConversion"/>
  </si>
  <si>
    <t xml:space="preserve">   应付票据</t>
    <phoneticPr fontId="59" type="noConversion"/>
  </si>
  <si>
    <t xml:space="preserve">   应付利息</t>
    <phoneticPr fontId="59" type="noConversion"/>
  </si>
  <si>
    <t>期初数</t>
    <phoneticPr fontId="59" type="noConversion"/>
  </si>
  <si>
    <t>负债及所有者权益</t>
    <phoneticPr fontId="59" type="noConversion"/>
  </si>
  <si>
    <t>会小企01表</t>
    <phoneticPr fontId="59" type="noConversion"/>
  </si>
  <si>
    <t>非流动资产:</t>
    <phoneticPr fontId="59" type="noConversion"/>
  </si>
  <si>
    <t xml:space="preserve">  长期债券投资</t>
    <phoneticPr fontId="59" type="noConversion"/>
  </si>
  <si>
    <t xml:space="preserve">  固定资产账面价值</t>
    <phoneticPr fontId="59" type="noConversion"/>
  </si>
  <si>
    <t xml:space="preserve">  固定资产清理</t>
    <phoneticPr fontId="59" type="noConversion"/>
  </si>
  <si>
    <t xml:space="preserve">  生产性生物资产</t>
    <phoneticPr fontId="59" type="noConversion"/>
  </si>
  <si>
    <t xml:space="preserve">  其他非流动资产</t>
    <phoneticPr fontId="59" type="noConversion"/>
  </si>
  <si>
    <t xml:space="preserve">   非流动资产合计</t>
    <phoneticPr fontId="59" type="noConversion"/>
  </si>
  <si>
    <t>非流动负债:</t>
    <phoneticPr fontId="59" type="noConversion"/>
  </si>
  <si>
    <t xml:space="preserve">   递延收益</t>
    <phoneticPr fontId="59" type="noConversion"/>
  </si>
  <si>
    <t xml:space="preserve">   其他非流动负债</t>
    <phoneticPr fontId="59" type="noConversion"/>
  </si>
  <si>
    <t xml:space="preserve">   非流动负债合计</t>
    <phoneticPr fontId="59" type="noConversion"/>
  </si>
  <si>
    <t>资产总计</t>
    <phoneticPr fontId="59" type="noConversion"/>
  </si>
  <si>
    <t>负债合计</t>
    <phoneticPr fontId="59" type="noConversion"/>
  </si>
  <si>
    <t xml:space="preserve">   实收资本（或股本）</t>
    <phoneticPr fontId="59" type="noConversion"/>
  </si>
  <si>
    <t xml:space="preserve">   未分配利润</t>
    <phoneticPr fontId="59" type="noConversion"/>
  </si>
  <si>
    <t>所有者权益（股东权益）：</t>
    <phoneticPr fontId="59" type="noConversion"/>
  </si>
  <si>
    <t xml:space="preserve">   所有者权益（股东权益）合计</t>
    <phoneticPr fontId="59" type="noConversion"/>
  </si>
  <si>
    <t>负债和所有者权益（股东权益）总计</t>
    <phoneticPr fontId="59" type="noConversion"/>
  </si>
  <si>
    <t>一、营业收入</t>
    <phoneticPr fontId="59" type="noConversion"/>
  </si>
  <si>
    <t>减: 营业成本</t>
    <phoneticPr fontId="59" type="noConversion"/>
  </si>
  <si>
    <t xml:space="preserve">    营业税金及附加</t>
    <phoneticPr fontId="59" type="noConversion"/>
  </si>
  <si>
    <t xml:space="preserve">      其中：消费税</t>
    <phoneticPr fontId="59" type="noConversion"/>
  </si>
  <si>
    <t xml:space="preserve">            营业税</t>
    <phoneticPr fontId="59" type="noConversion"/>
  </si>
  <si>
    <t xml:space="preserve">            城市维护建设税</t>
    <phoneticPr fontId="59" type="noConversion"/>
  </si>
  <si>
    <t xml:space="preserve">            资源税</t>
    <phoneticPr fontId="59" type="noConversion"/>
  </si>
  <si>
    <t xml:space="preserve">            土地增值税</t>
    <phoneticPr fontId="59" type="noConversion"/>
  </si>
  <si>
    <t xml:space="preserve">            城镇土地使用税、房产税、车船税、印花税</t>
    <phoneticPr fontId="59" type="noConversion"/>
  </si>
  <si>
    <t xml:space="preserve">            教育费附加、矿产资源补偿费、排污费</t>
    <phoneticPr fontId="59" type="noConversion"/>
  </si>
  <si>
    <t xml:space="preserve">    其中：原材料</t>
    <phoneticPr fontId="59" type="noConversion"/>
  </si>
  <si>
    <t xml:space="preserve">          在产品</t>
    <phoneticPr fontId="59" type="noConversion"/>
  </si>
  <si>
    <t xml:space="preserve">          库存商品</t>
    <phoneticPr fontId="59" type="noConversion"/>
  </si>
  <si>
    <t xml:space="preserve">          周转材料</t>
    <phoneticPr fontId="59" type="noConversion"/>
  </si>
  <si>
    <t xml:space="preserve">      其中：商品维修费</t>
    <phoneticPr fontId="59" type="noConversion"/>
  </si>
  <si>
    <t xml:space="preserve">            广告费及业务宣传费</t>
    <phoneticPr fontId="59" type="noConversion"/>
  </si>
  <si>
    <t xml:space="preserve">      其中：开办费</t>
    <phoneticPr fontId="59" type="noConversion"/>
  </si>
  <si>
    <t xml:space="preserve">            业务招待费</t>
    <phoneticPr fontId="59" type="noConversion"/>
  </si>
  <si>
    <t xml:space="preserve">            研究费用</t>
    <phoneticPr fontId="59" type="noConversion"/>
  </si>
  <si>
    <t xml:space="preserve">    财务费用</t>
    <phoneticPr fontId="59" type="noConversion"/>
  </si>
  <si>
    <t xml:space="preserve">      其中：利息费用（收入以“-”号填列）</t>
    <phoneticPr fontId="59" type="noConversion"/>
  </si>
  <si>
    <t xml:space="preserve">      其中：政府补助</t>
    <phoneticPr fontId="59" type="noConversion"/>
  </si>
  <si>
    <t xml:space="preserve">      其中：坏账损失</t>
    <phoneticPr fontId="59" type="noConversion"/>
  </si>
  <si>
    <t xml:space="preserve">            无法收回的长期债券投资损失</t>
    <phoneticPr fontId="59" type="noConversion"/>
  </si>
  <si>
    <t xml:space="preserve">            无法收回的长期股权投资损失</t>
    <phoneticPr fontId="59" type="noConversion"/>
  </si>
  <si>
    <t xml:space="preserve">            自然灾害等不可抗力因素造成的损失</t>
    <phoneticPr fontId="59" type="noConversion"/>
  </si>
  <si>
    <t xml:space="preserve">            税收滞纳金</t>
    <phoneticPr fontId="59" type="noConversion"/>
  </si>
  <si>
    <t xml:space="preserve">            固定资产清理损失</t>
    <phoneticPr fontId="59" type="noConversion"/>
  </si>
  <si>
    <t>三、利润总额（亏损以“-”号填列）</t>
    <phoneticPr fontId="59" type="noConversion"/>
  </si>
  <si>
    <t>减：所得税费用</t>
    <phoneticPr fontId="59" type="noConversion"/>
  </si>
  <si>
    <t>四、净利润（亏损以“-”号填列）</t>
    <phoneticPr fontId="59" type="noConversion"/>
  </si>
  <si>
    <t>本期累计金额</t>
    <phoneticPr fontId="59" type="noConversion"/>
  </si>
  <si>
    <t>上年金额</t>
    <phoneticPr fontId="59" type="noConversion"/>
  </si>
  <si>
    <t>七、可供分配的利润</t>
    <phoneticPr fontId="59" type="noConversion"/>
  </si>
  <si>
    <t>八、可供投资者分配的利润</t>
    <phoneticPr fontId="59" type="noConversion"/>
  </si>
  <si>
    <t>九、未分配利润</t>
    <phoneticPr fontId="59" type="noConversion"/>
  </si>
  <si>
    <t>减: 应付利润</t>
    <phoneticPr fontId="59" type="noConversion"/>
  </si>
  <si>
    <t>减: 转增资本</t>
    <phoneticPr fontId="59" type="noConversion"/>
  </si>
  <si>
    <t xml:space="preserve">    其他转入</t>
    <phoneticPr fontId="59" type="noConversion"/>
  </si>
  <si>
    <t xml:space="preserve">    上年利润调整</t>
    <phoneticPr fontId="59" type="noConversion"/>
  </si>
  <si>
    <t>减：上年所得税调整</t>
    <phoneticPr fontId="59" type="noConversion"/>
  </si>
  <si>
    <t>减：应交特种基金</t>
    <phoneticPr fontId="59" type="noConversion"/>
  </si>
  <si>
    <t>本期金额</t>
    <phoneticPr fontId="59" type="noConversion"/>
  </si>
  <si>
    <t xml:space="preserve">   其他应付款</t>
    <phoneticPr fontId="59" type="noConversion"/>
  </si>
  <si>
    <t xml:space="preserve">    销售费用</t>
    <phoneticPr fontId="59" type="noConversion"/>
  </si>
  <si>
    <t xml:space="preserve">    管理费用</t>
    <phoneticPr fontId="59" type="noConversion"/>
  </si>
  <si>
    <t>加: 营业外收入</t>
    <phoneticPr fontId="59" type="noConversion"/>
  </si>
  <si>
    <t>减: 营业外支出</t>
    <phoneticPr fontId="59" type="noConversion"/>
  </si>
  <si>
    <t xml:space="preserve">    提取任意盈余公积</t>
    <phoneticPr fontId="59" type="noConversion"/>
  </si>
  <si>
    <t>加：盈余公积补亏</t>
    <phoneticPr fontId="59" type="noConversion"/>
  </si>
  <si>
    <t>减：提取法定盈余公积</t>
    <phoneticPr fontId="59" type="noConversion"/>
  </si>
  <si>
    <r>
      <t xml:space="preserve">    提取职工奖励及福利基金</t>
    </r>
    <r>
      <rPr>
        <vertAlign val="superscript"/>
        <sz val="10"/>
        <color indexed="12"/>
        <rFont val="宋体"/>
        <family val="3"/>
        <charset val="134"/>
      </rPr>
      <t>*</t>
    </r>
    <phoneticPr fontId="59" type="noConversion"/>
  </si>
  <si>
    <r>
      <t xml:space="preserve">    提取储备基金</t>
    </r>
    <r>
      <rPr>
        <vertAlign val="superscript"/>
        <sz val="10"/>
        <color indexed="12"/>
        <rFont val="宋体"/>
        <family val="3"/>
        <charset val="134"/>
      </rPr>
      <t>*</t>
    </r>
    <phoneticPr fontId="59" type="noConversion"/>
  </si>
  <si>
    <r>
      <t xml:space="preserve">    提取企业发展基金</t>
    </r>
    <r>
      <rPr>
        <vertAlign val="superscript"/>
        <sz val="10"/>
        <color indexed="12"/>
        <rFont val="宋体"/>
        <family val="3"/>
        <charset val="134"/>
      </rPr>
      <t>*</t>
    </r>
    <phoneticPr fontId="59" type="noConversion"/>
  </si>
  <si>
    <r>
      <t xml:space="preserve">    利润归还投资</t>
    </r>
    <r>
      <rPr>
        <vertAlign val="superscript"/>
        <sz val="10"/>
        <color indexed="12"/>
        <rFont val="宋体"/>
        <family val="3"/>
        <charset val="134"/>
      </rPr>
      <t>**</t>
    </r>
    <phoneticPr fontId="59" type="noConversion"/>
  </si>
  <si>
    <t>小企业准则报表里没有这个科目</t>
  </si>
  <si>
    <t>小企业准则报表里没有这个科目</t>
    <phoneticPr fontId="59" type="noConversion"/>
  </si>
  <si>
    <r>
      <t>BaiBang</t>
    </r>
    <r>
      <rPr>
        <sz val="9"/>
        <rFont val="宋体"/>
        <family val="3"/>
        <charset val="134"/>
      </rPr>
      <t>厦门百邦税务师事务所有限公司</t>
    </r>
  </si>
  <si>
    <t xml:space="preserve">          企业所得税年度纳税申报鉴证报告</t>
  </si>
  <si>
    <t>目      录</t>
  </si>
  <si>
    <t xml:space="preserve">                          一、企业所得税年度纳税申报鉴证报告    </t>
  </si>
  <si>
    <t xml:space="preserve">                          二、企业基本情况表</t>
  </si>
  <si>
    <t xml:space="preserve">                          三、企业所得税年度纳税申报鉴证报告说明</t>
  </si>
  <si>
    <t xml:space="preserve">                          四、企业所得税年度纳税申报表及附表　</t>
  </si>
  <si>
    <t xml:space="preserve">                          审计单位： 厦门百邦税务师事务所有限公司</t>
  </si>
  <si>
    <t xml:space="preserve">                          联系电话：（0592）5881030  5881050</t>
  </si>
  <si>
    <t xml:space="preserve">                          传真号码：（0592）5881033  5882033</t>
  </si>
  <si>
    <r>
      <t xml:space="preserve">                          网    址：</t>
    </r>
    <r>
      <rPr>
        <u/>
        <sz val="10"/>
        <rFont val="宋体"/>
        <family val="3"/>
        <charset val="134"/>
      </rPr>
      <t>http://www.baibangcpa.com</t>
    </r>
  </si>
  <si>
    <t>企业所得税年度纳税申报鉴证报告</t>
  </si>
  <si>
    <t>　　贵单位的责任是，及时提供与企业所得税年度纳税申报事项有关的会计资料和纳税资料，并保证其真实、准确、完整和合法，确保贵单位填报的企业所得税纳税申报表符合《中华人民共和国企业所得税法》及其实施条例、《中华人民共和国税收征收管理法》及其实施细则以及其他税收法律、法规、规范的要求，并如实纳税申报。</t>
  </si>
  <si>
    <t>　　我们的责任是，本着独立、客观、公正的原则，依据《中华人民共和国企业所得税法》及其实施条例、《中华人民共和国税收征收管理法》及其实施细则和有关政策、规定，按照《注册税务师管理暂行办法》、《注册税务师涉税鉴证业务基本准则》等行业规范要求，对贵单位企业所得税年度纳税申报的真实性、准确性、完整性和合法性实施鉴证，并发表鉴证意见。</t>
  </si>
  <si>
    <t>　　在鉴证过程中，我们考虑了与企业所得税相关的鉴证材料的证据资格和证明能力，对贵单位提供的会计资料及纳税资料等实施了审核、验证、计算和职业推断等必要的鉴证程序。我们相信，我们获取的鉴证证据是充分的、适当的，为发表鉴证意见提供了基础。现将鉴证结果报告如下：</t>
  </si>
  <si>
    <t>加：纳税调整增加额</t>
  </si>
  <si>
    <t>减：纳税调整减少额</t>
  </si>
  <si>
    <t>加：境外应税所得弥补境内亏损</t>
  </si>
  <si>
    <t>减：弥补以前年度亏损</t>
  </si>
  <si>
    <t>应纳税所得额</t>
  </si>
  <si>
    <t>适用税率</t>
  </si>
  <si>
    <t>减：抵免所得税额</t>
  </si>
  <si>
    <t>加：境外所得应纳所得税额</t>
  </si>
  <si>
    <t>减：境外所得抵免所得税额</t>
  </si>
  <si>
    <t>实际应纳所得税额</t>
  </si>
  <si>
    <t>减:本年累计实际已预缴的所得税额</t>
  </si>
  <si>
    <t>本年应补（退）的所得税额</t>
  </si>
  <si>
    <t>　　注：1、表内第1栏“利润总额”：事业单位填写“收支结余”，民间非营利组织填写“净资产变动额”。</t>
  </si>
  <si>
    <t>　　    2、具体纳税调整项目及说明详见附件《企业所得税年度纳税申报鉴证报告说明》。</t>
    <phoneticPr fontId="59" type="noConversion"/>
  </si>
  <si>
    <t xml:space="preserve">     本报告仅供贵单位向主管税务机关办理企业所得税年度纳税申报事项时使用，不作其他用途。因使用不当造成的后果，与执行本鉴证业务的税务师事务所及其注册税务师无关。</t>
  </si>
  <si>
    <t xml:space="preserve">          1、企业基本情况表</t>
  </si>
  <si>
    <t>　　　　　2、企业所得税年度纳税申报鉴证报告说明</t>
  </si>
  <si>
    <t xml:space="preserve">中国注册税务师：   </t>
  </si>
  <si>
    <t>中国·厦门</t>
  </si>
  <si>
    <t xml:space="preserve">    中国注册税务师：   </t>
  </si>
  <si>
    <t>附件1:</t>
  </si>
  <si>
    <t>企 业 基 本 情 况 表</t>
  </si>
  <si>
    <t>单位：万元</t>
  </si>
  <si>
    <r>
      <t xml:space="preserve"> </t>
    </r>
    <r>
      <rPr>
        <sz val="10"/>
        <rFont val="宋体"/>
        <family val="3"/>
        <charset val="134"/>
      </rPr>
      <t xml:space="preserve">纳税人名称                                           </t>
    </r>
  </si>
  <si>
    <t>企业注册地址</t>
  </si>
  <si>
    <t>工商登记</t>
  </si>
  <si>
    <t>发照日期</t>
  </si>
  <si>
    <t>执照号码</t>
  </si>
  <si>
    <t>技术监督局识别号</t>
  </si>
  <si>
    <t>投  资  者  名  称</t>
  </si>
  <si>
    <t>投 资总 额</t>
  </si>
  <si>
    <t>注册金额</t>
  </si>
  <si>
    <t>出资比例％</t>
  </si>
  <si>
    <t>实收金额</t>
  </si>
  <si>
    <t>占注册资本总额％</t>
  </si>
  <si>
    <t>合        计</t>
  </si>
  <si>
    <t>分支机构概况</t>
  </si>
  <si>
    <t>名    称</t>
  </si>
  <si>
    <t>前事务所
鉴证报告编号</t>
  </si>
  <si>
    <t>企业所得税年度纳税申报鉴证报告说明</t>
  </si>
  <si>
    <t xml:space="preserve">    一、主要会计政策</t>
  </si>
  <si>
    <t xml:space="preserve">      3、会计核算方法：以权责发生制为记账原则，以历史成本为计价基础；</t>
  </si>
  <si>
    <t xml:space="preserve">       其中：记帐本位币：以人民币为记账本位币；</t>
  </si>
  <si>
    <t xml:space="preserve">             存货核算方法: 存货按实际成本计价;</t>
  </si>
  <si>
    <t xml:space="preserve">             固定资产及折旧核算方法：固定资产以历史成本计价、折旧采用直线法核算；</t>
  </si>
  <si>
    <t xml:space="preserve">             坏帐准备计提方法及比例：实际发生列支；</t>
  </si>
  <si>
    <t xml:space="preserve">    二、审核情况说明</t>
  </si>
  <si>
    <t xml:space="preserve">     1、会计调整事项说明</t>
  </si>
  <si>
    <t xml:space="preserve">    （1）调增会计利润：</t>
  </si>
  <si>
    <t>元。</t>
  </si>
  <si>
    <t>项　目</t>
  </si>
  <si>
    <t>金　额</t>
  </si>
  <si>
    <t>调整事项说明</t>
  </si>
  <si>
    <t>备    注</t>
  </si>
  <si>
    <t>调整多计税金及附加</t>
  </si>
  <si>
    <t>多提税金及附加</t>
  </si>
  <si>
    <t>各税费审核表</t>
  </si>
  <si>
    <t>合　计</t>
  </si>
  <si>
    <t xml:space="preserve">    （2）调减会计利润：</t>
  </si>
  <si>
    <t>调整少计税金及附加</t>
  </si>
  <si>
    <t>少计税金及附加</t>
  </si>
  <si>
    <t xml:space="preserve">    （3）调整后利润总额为：</t>
  </si>
  <si>
    <t xml:space="preserve">     2、纳税调整情况说明</t>
  </si>
  <si>
    <t>交换意见!A10</t>
  </si>
  <si>
    <t xml:space="preserve">    （1）纳税调整增加：</t>
  </si>
  <si>
    <t>插入10行</t>
    <phoneticPr fontId="59" type="noConversion"/>
  </si>
  <si>
    <t>数据来源为减值准备纳税调整表。</t>
  </si>
  <si>
    <t>需与其他事项审核表核对。</t>
  </si>
  <si>
    <t>其他事项!A17</t>
  </si>
  <si>
    <t>租金支出</t>
    <phoneticPr fontId="59" type="noConversion"/>
  </si>
  <si>
    <t>合                     计</t>
  </si>
  <si>
    <t xml:space="preserve">    （2）纳税调整减少：</t>
  </si>
  <si>
    <t>插入20行</t>
    <phoneticPr fontId="59" type="noConversion"/>
  </si>
  <si>
    <t xml:space="preserve">    （3）纳税调整后所得：</t>
  </si>
  <si>
    <t xml:space="preserve">    3、其他涉税事项说明</t>
  </si>
  <si>
    <t xml:space="preserve">    （2）</t>
  </si>
  <si>
    <t xml:space="preserve">    （3）</t>
  </si>
  <si>
    <t xml:space="preserve">    （4）</t>
  </si>
  <si>
    <t xml:space="preserve">    （5）</t>
  </si>
  <si>
    <t xml:space="preserve">    （6）</t>
  </si>
  <si>
    <t xml:space="preserve">    （7）</t>
  </si>
  <si>
    <t xml:space="preserve">    （8）</t>
  </si>
  <si>
    <t xml:space="preserve">   三、委托单位对审核事项意见：</t>
  </si>
  <si>
    <t xml:space="preserve">   企业同意审核调整事项,并据此办理企业所得税年度纳税申报事宜。</t>
  </si>
  <si>
    <t>委托单位盖章</t>
  </si>
  <si>
    <t xml:space="preserve">                                             </t>
  </si>
  <si>
    <t xml:space="preserve">  在建工程</t>
    <phoneticPr fontId="59" type="noConversion"/>
  </si>
  <si>
    <t xml:space="preserve">  工程物资</t>
    <phoneticPr fontId="59" type="noConversion"/>
  </si>
  <si>
    <t xml:space="preserve">  开发支出</t>
    <phoneticPr fontId="59" type="noConversion"/>
  </si>
  <si>
    <t xml:space="preserve">   长期应付款</t>
    <phoneticPr fontId="59" type="noConversion"/>
  </si>
  <si>
    <t>A107040《减免所得税优惠明细表》填报说明</t>
    <phoneticPr fontId="59" type="noConversion"/>
  </si>
  <si>
    <t>本表由享受减免所得税优惠的纳税人填报。纳税人根据税法和相关税收政策规定，填报本年享受减免所得税优惠情况。</t>
  </si>
  <si>
    <t>一、有关项目填报说明</t>
  </si>
  <si>
    <t>1.第1行“一、符合条件的小型微利企业”、第2行“其中减半征税”：由享受小型微利企业所得税政策的纳税人填报。该政策包括两种情形：一是小型微利企业2015年9月30日之前年应纳税所得额低于20万元的减半征税，应纳税所得税大于20万元、小于30万元的按20%税率征税。二是小型微利企业2015年10月1日之后应纳税所得额不超过30万元的减半征税。本行根据以下情形填写：</t>
  </si>
  <si>
    <t>（1）2015年度汇算清缴需区分以下情况：</t>
  </si>
  <si>
    <t>①2015年1月1日之前成立的企业</t>
  </si>
  <si>
    <t>当《中华人民共和国企业所得税年度纳税申报表(A类，2014版)》A100000表第23行&gt;0且≤20万元时，本行等于A100000表第23行×15%的积，该数字同时填入第2行“其中：减半征收”。</t>
  </si>
  <si>
    <t>当A100000表第23行&gt;20万元且≤30万元时，本行等于A100000表第23行×15%×(2015年10月1日之后经营月份数/2015年度经营月份数)+A100000表第23行×5%×（9/2015年度经营月份数）。A100000表第23行×15%×(2015年10月1日之后经营月份数/2015年度经营月份数)的计算金额，同时填入第2行“其中：减半征收”。</t>
  </si>
  <si>
    <t>②2015年1月1日-2015年9月30日之间成立的企业</t>
  </si>
  <si>
    <t>当A100000表第23行&gt;20万元且≤30万元时，本行等于A100000表第23行×15%×（2015年10月1日之后经营月份数/2015年度经营月份数）+A100000表第23行×5%×（2015年10月1日之前经营月份数/2015年度经营月份数）。A100000表第23行×5%×（2015年10月1日之前经营月份数/2015年度经营月份数）同时填入第2行“其中：减半征收”。</t>
  </si>
  <si>
    <t>③2015年10月1日之后的企业</t>
  </si>
  <si>
    <t>当《中华人民共和国企业所得税年度纳税申报表(A类，2014版)》A100000表第23行&gt;0且≤30万元时，本行等于A100000表第23行×15%的值，该数字同时填入第2行“其中：减半征收”。</t>
  </si>
  <si>
    <t>为简化计算，2015年度汇算清缴申报时，年度应纳税所得额大于20万元不超过30万元的小型微利企业，可以按照《20-30万元小型微利企业所得税优惠比例查询表》（见表1）计算填报该项优惠政策。</t>
  </si>
  <si>
    <t>2015年度汇算清缴结束后，本部分填报说明废止。</t>
  </si>
  <si>
    <t>（2）2016年及以后年度汇算清缴时</t>
  </si>
  <si>
    <t>当《中华人民共和国企业所得税年度纳税申报表(A类，2014版)》A100000表第23行≤30万元时，本行等于A100000表第23行×15%的值，该数字同时填入第3行“其中：减半征收”。</t>
  </si>
  <si>
    <t>表1：20-30万元小型微利企业所得税优惠比例查询表</t>
  </si>
  <si>
    <t>企业成立时间</t>
  </si>
  <si>
    <t>优惠率</t>
  </si>
  <si>
    <t>其中减半</t>
  </si>
  <si>
    <t>2015年1月及以前</t>
    <phoneticPr fontId="59" type="noConversion"/>
  </si>
  <si>
    <t>2015年2月</t>
    <phoneticPr fontId="59" type="noConversion"/>
  </si>
  <si>
    <t>2015年3月</t>
  </si>
  <si>
    <t>2015年4月</t>
  </si>
  <si>
    <t>2015年5月</t>
  </si>
  <si>
    <t>2015年6月</t>
  </si>
  <si>
    <t>2015年7月</t>
  </si>
  <si>
    <t>2015年8月</t>
  </si>
  <si>
    <t>2015年9月</t>
  </si>
  <si>
    <t>2015年10月</t>
  </si>
  <si>
    <t>2015年11月</t>
  </si>
  <si>
    <t>2015年12月</t>
  </si>
  <si>
    <t>查询方法说明：</t>
  </si>
  <si>
    <t>①本表由2015年度汇算清缴时应纳税所得额介于20万元至30万元之间的小型微利企业查询使用。</t>
  </si>
  <si>
    <t>②“企业成立时间”：企业根据其不同成立时间所在行次，查询申报税款所属期的对应优惠比率。</t>
  </si>
  <si>
    <t>③“优惠率、其中减半”：优惠率主要指企业同时享受20%、10%（减半征税）的综合优惠情况；“其中减半”指享受减半征税优惠情况。</t>
  </si>
  <si>
    <t>应纳税所得额与“优惠率”的乘积，填入本表第1行“符合条件的小型微利企业”；应纳税所得额与“其中减半”的乘积，填入本表第2行“其中：减半征税”。</t>
  </si>
  <si>
    <t>案例：A小型微利企业成立于2012年9月8日，2015年度应纳税所得额29.8万元。</t>
  </si>
  <si>
    <t>汇算清缴申报时，查询《20-30万元小型微利企业所得税优惠比例查询表》可知，成立时间“2015年1月及以前”对应“12月”列次的“优惠率”和“其中减半”为7.50%、3.75%。因此，A小型微利企业汇算清缴享受优惠税额=29.8×7.50%=2.235万元，减半征税=29.8×3.75%=1.1175万元。分别填写本表第1行、第2行。</t>
  </si>
  <si>
    <t>2.第3行“二、国家需要重点扶持的高新技术企业”：该行为合计行，填报第4+5行的合计数。合计高新技术企业享受的低税率和定期减免税优惠。</t>
  </si>
  <si>
    <t>（1）第4行“（一）高新技术企业低税率优惠”：国家需要重点扶持的高新技术企业（含文化产业支撑技术领域，高新技术领域扩围以后，按新规定执行）享受15%税率优惠金额填报本行。同时填报《高新技术企业优惠情况及明细表》（A107041）。</t>
  </si>
  <si>
    <t>（2）第5行“（二）经济特区和上海浦东新区新设立的高新技术企业定期减免”：填报纳税人根据《国务院关于经济特区和上海浦东新区新设立高新技术企业实行过渡性税收优惠的通知》（国发〔2007〕40号）、《财政部 国家税务总局关于贯彻落实国务院关于实施企业所得税过渡优惠政策有关问题的通知》（财税〔2008〕21号）等规定，经济特区和上海浦东新区内，在2008年1月1日（含）之后完成登记注册的国家需要重点扶持的高新技术企业，在经济特区和上海浦东新区内取得的所得，自取得第一笔生产经营收入所属纳税年度起，第一年至第二年免征企业所得税，第三年至第五年按照25%法定税率减半征收企业所得税。企业须同时填报《高新技术企业优惠情况及明细表》（A107041）。对于跨经济特区和上海浦东新区的高新技术企业，其区内所得优惠填写本行，区外所得优惠填写本表第4行。经济特区和上海浦东新区新设立的高新技术企业定期减免税期满后，只享受15%税率优惠的，填写本表第4行。</t>
  </si>
  <si>
    <t>3.第6行“三、其他专项优惠”：该行为合计行，填报第7+8+9+10+11…+14+15+16+…+31的合计金额。</t>
  </si>
  <si>
    <t>4.第7行“（一）受灾地区损失严重的企业”：填报受灾地区损失严重的企业免征企业所得税优惠金额。免征所得税金额根据表A100000第23行应纳税所得额和法定税率计算。本行为合计行，等于7.1行+7.2行+7.3行。</t>
  </si>
  <si>
    <t>《财政部 海关总署 国家税务总局关于支持芦山地震灾后恢复重建有关税收政策问题的通知》（财税〔2013〕58号）、《财政部 海关总署 国家税务总局关于支持鲁甸地震灾后恢复重建有关税收政策问题的通知》（财税〔2015〕27号）规定，对芦山、鲁甸受灾地区损失严重的企业，在规定期限内免征企业所得税。</t>
  </si>
  <si>
    <t>芦山受灾地区免征所得税政策执行至2015年12月31日，在7.1行填列；鲁甸受灾地区免征所得税政策执行至2016年12月31日，在7.2行填列。7.3行属于预留行次，需填报减免税项目名称、减免税代码和减免税金额。</t>
  </si>
  <si>
    <t>5.第8行“（二）受灾地区农村信用社”：填报受灾地区农村信用社免征企业所得税金额。免征所得税金额根据表A100000第23行应纳税所得额和法定税率计算。本行为合计行，等于8.1行+8.2行+8.3行。</t>
  </si>
  <si>
    <t>《财政部 海关总署 国家税务总局关于支持芦山地震灾后恢复重建有关税收政策问题的通知》（财税〔2013〕58号）、《财政部 海关总署 国家税务总局关于支持鲁甸地震灾后恢复重建有关税收政策问题的通知》（财税〔2015〕27号）规定，对芦山、鲁甸受灾地区农村信用社，在规定期限内免征企业所得税。</t>
  </si>
  <si>
    <t>芦山农村信用社在2017年12月31日前免征所得税，在8.1行填列；鲁甸农村信用社在2018年12月31日前免征所得税，在8.2行填列。8.3行属于预留行次，需填报减免税项目名称、减免税代码和减免税金额。</t>
  </si>
  <si>
    <t>6.第9行“（三）受灾地区的促进就业企业”：填报受灾地区促进就业企业限额免征的税款中，扣减企业所得税的金额。本行为合计行，等于9.1行+9.2行+9.3行。</t>
  </si>
  <si>
    <t>根据现行税收政策规定，对规定受灾地区范围内的企业招用当地因自然灾害失去工作人员就业的，按实际招用人数和实际工作时间予以定额依次扣减增值税、营业税、城市维护建设税、教育费附加和企业所得税。定额标准为每人每年4000元，可上下浮动20%，由省级人民政府根据当地实际情况具体确定。</t>
  </si>
  <si>
    <t>按上述标准计算的税收抵扣额在企业当年实际应缴增值税、营业税、城市维护建设税、教育费附加和企业所得税税额中依次扣减。企业所得税预缴时不享受该项优惠，汇算清缴时，企业税收抵扣额抵减增值税、营业税、城市维护建设税、教育费附加后有未抵减余额的，在本行限额填写。当年扣减不足的，不得结转下年使用。</t>
  </si>
  <si>
    <t>芦山受灾地区政策执行至2015年12月31日，在9.1行填列；鲁甸受灾地区政策执行至2016年12月31日，在9.2行填列。9.3行属于预留行次，需填报减免税项目名称、减免税代码和减免税金额。</t>
  </si>
  <si>
    <t>7.第10行“（四）支持和促进重点群体创业就业企业”：填报企业安置下岗人员再就业、高校毕业生就业、退役士兵就业等，以每人每年减税标准乘以安置人数计算的税收抵扣额，依次扣减营业税、城市维护建设税、教育费附加后仍有余额的，在汇算清缴时限额扣减企业所得税。本行为合计行，等于10.1行+10.2行+10.3行。</t>
  </si>
  <si>
    <t>安置下岗人员再就业、高校毕业生就业、退役士兵就业扣减的所得税，分别填写本表10.1行、10.2行、10.3行。</t>
  </si>
  <si>
    <t>8.第11行“（五）技术先进型服务企业”：根据《财政部 国家税务总局 商务部 科技部 国家发展改革委关于完善技术先进型服务企业有关企业所得税政策问题的通知》（财税〔2014〕59号）等规定，由经认定的技术先进型服务企业填报减按15%税率征收企业所得税的纳税人填报。本行根据表A100000第23行应纳税所得额乘以10%的积填写。</t>
  </si>
  <si>
    <t>9.第12行“（十六）动漫企业”：根据《财政部 国家税务总局关于扶持动漫产业发展有关税收政策问题的通知》（财税〔2009〕65号）、《文化部 财政部 国家税务总局关于印发&lt;动漫企业认定管理办法（试行）&gt;的通知》（文市发〔2008〕51号）、《文化部 财政部 国家税务总局关于实施&lt;动漫企业认定管理办法（试行）&gt;有关问题的通知》（文产发〔2009〕18号）等规定，经认定的动漫企业自主开发、生产动漫产品，享受软件企业所得税优惠政策。即在2017年12月31日前自获利年度起，第一年至第二年免征所得税，第三年至第五年按照25%的法定税率减半征收所得税，并享受至期满为止。本行填报根据表A100000第23行应纳税所得额计算的免征、减征企业所得税金额。</t>
  </si>
  <si>
    <t>10.第13行“（七）集成电路线宽小于0.8微米（含）的集成电路生产企业”：根据《财政部 国家税务总局关于进一步鼓励软件产业和集成电路产业发展企业所得税政策的通知》（财税〔2012〕27号）等规定，集成电路线宽小于0.8微米（含）的集成电路生产企业，在2017年12月31日前自获利年度起计算优惠期，第一年至第二年免征企业所得税，第三年至第五年按照25%的法定税率减半征收企业所得税，并享受至期满为止。本行填报根据表A100000第23行应纳税所得额计算的免征、减征企业所得税金额。</t>
  </si>
  <si>
    <t>11.第14行“（八）集成电路线宽小于0.25微米的集成电路生产企业”：根据《财政部 国家税务总局关于进一步鼓励软件产业和集成电路产业发展企业所得税政策的通知》（财税〔2012〕27号）等规定，经认定的线宽小于0.25微米的集成电路生产企业，享受15%税率，其中经营期超过15年的，享受“五免五减半”优惠政策。本行=第14.1行+第14.2行。</t>
  </si>
  <si>
    <t>第14.1行“1.定期减免企业所得税”：集成电路线宽小于0.25微米的集成电路生产企业享受定期减免税期间，填写本行。</t>
  </si>
  <si>
    <t>第14.2行“2.减按15%税率征收企业所得税”：集成电路线宽小于0.25微米的集成电路生产企业不符合定期减免税条件或享受定期减免税期满后，只享受15%税率优惠的，填写本行。</t>
  </si>
  <si>
    <t>12.第15行“（九）投资额超过80亿元人民币的集成电路生产企业”：根据《财政部 国家税务总局关于进一步鼓励软件产业和集成电路产业发展企业所得税政策的通知》（财税〔2012〕27号）等规定，经认定的投资额超过80亿元的集成电路生产企业，享受15%税率，其中经营期超过15年的，享受“五免五减半”优惠政策。本行=第15.1行+第15.2行。</t>
  </si>
  <si>
    <t>第15.1行“1.定期减免企业所得税”：投资额超过80亿元的集成电路生产企业，享受“五免五减半”优惠政策的填写本行。</t>
  </si>
  <si>
    <t>第15.2行“2.减按15%税率征收企业所得税”：投资额超过80亿元的集成电路生产企业，不符合定期减免税条件或享受定期减免税期满后，只享受15%税率优惠的，填写本行。</t>
  </si>
  <si>
    <t>13.第16行“（十）新办集成电路设计企业”：享受“二免三减半”优惠政策，填报《软件、集成电路企业优惠情况及明细表》（A107042）第41行的金额。</t>
  </si>
  <si>
    <t>14.第17行“（十一）国家规划布局内重点集成电路设计企业”：根据《财政部 国家税务总局关于进一步鼓励软件产业和集成电路产业发展企业所得税政策的通知》（财税〔2012〕27号）等规定，国家规划布局内的重点集成电路设计企业，如当年未享受免税优惠的，可减按10%税率征收企业所得税。本行填报A100000表第23行乘以15%的积。</t>
  </si>
  <si>
    <t>15.第18行“（十二）集成电路封装、测试企业”：根据《财政部 国家税务总局 发展改革委工业和信息化部关于进一步鼓励集成电路产业发展企业所得税政策的通知》（财税〔2015〕6号）规定，符合条件的集成电路封装、测试企业，自获利年度起第一年至第二年免征企业所得税，第三年至第五年按照25％的法定税率减半征收企业所得税。本行填报根据表A100000第23行应纳税所得额计算的免征、减征企业所得税金额。</t>
  </si>
  <si>
    <t>16.第19行“（十三）集成电路关键专用材料生产企业、集成电路专用设备生产企业”：根据《财政部 国家税务总局 发展改革委工业和信息化部关于进一步鼓励集成电路产业发展企业所得税政策的通知》（财税〔2015〕6号）规定，符合条件的集成电路关键专用材料生产企业、集成电路专用设备生产企业，自获利年度起第一年至第二年免征企业所得税，第三年至第五年按照25％的法定税率减半征收企业所得税。本行填报根据表A100000第23行应纳税所得额计算的免征、减征企业所得税金额。</t>
  </si>
  <si>
    <t>17.第20行“（十四）符合条件的软件企业”：享受“二免三减半”优惠政策的软件企业，填报《软件、集成电路企业优惠情况及明细表》（A107042）第41行的金额。</t>
  </si>
  <si>
    <t>18.第21行“（十五）国家规划布局内重点软件企业”：根据《财政部 国家税务总局关于进一步鼓励软件产业和集成电路产业发展企业所得税政策的通知》（财税〔2012〕27号）等规定，国家规划布局内的重点软件企业，如当年未享受免税优惠的，可减按10%税率征收企业所得税。本行填报A100000表第23行乘以15%的积。</t>
  </si>
  <si>
    <t>19.第22行“（十六）经营性文化事业单位转制企业”：根据《财政部 国家税务总局 中宣部关于继续实施文化体制改革中经营性文化事业单位转制为企业若干税收政策的通知》（财税〔2014〕84号）等规定，从事新闻出版、广播影视和文化艺术的经营性文化事业单位转制为企业的，转制注册之日起免征企业所得税。本行填报根据表A100000第23行应纳税所得额计算的免征企业所得税金额。</t>
  </si>
  <si>
    <t>20.第23行“（十七）符合条件的生产和装配伤残人员专门用品企业”：根据《财政部 国家税务总局 民政部关于生产和装配伤残人员专门用品企业免征企业所得税的通知》（财税〔2011〕81号）等规定，符合条件的生产和装配伤残人员专门用品的企业免征企业所得税。本行填报根据A100000表第23行应纳税所得额计算的免征企业所得税金额。</t>
  </si>
  <si>
    <t>21.第24行“（十八）设在西部地区的鼓励类产业企业”：根据《财政部 海关总署 国家税务总局关于深入实施西部大开发战略有关税收政策问题的通知》（财税〔2011〕58号）、《国家税务总局关于深入实施西部大开发战略有关企业所得税问题的公告》（国家税务总局公告2012第12号）、《财政部 海关总署 国家税务总局关于赣州市执行西部大开发税收政策问题的通知》（财税〔2013〕4号）等规定，对设在西部地区的鼓励类产业企业减按15%的税率征收企业所得税；对设在赣州市的鼓励类产业的内资和外商投资企业减按15%税率征收企业所得税。</t>
  </si>
  <si>
    <t>22.第25行“（十九）新疆困难地区新办企业”：根据《财政部 国家税务总局关于新疆困难地区新办企业所得税优惠政策的通知》（财税〔2011〕53号）、《财政部 国家税务总局 国家发展改革委 工业和信息化部关于公布新疆困难地区重点鼓励发展产业企业所得税优惠目录（试行）的通知》（财税〔2011〕60号）等规定，对新疆困难地区新办属于《新疆困难地区重点鼓励发展产业企业所得税优惠目录》范围内的企业，自取得第一笔生产经营收入所属纳税年度起享受“二免三减半”优惠政策。本行填报根据A100000表第23行应纳税所得额计算的免征、减征企业所得税金额。</t>
  </si>
  <si>
    <t>23.第26行“（二十）新疆喀什、霍尔果斯特殊经济开发区新办企业”：根据《财政部 国家税务总局 国家发展改革委 工业和信息化部关于公布新疆困难地区重点鼓励发展产业企业所得税优惠目录（试行）的通知》（财税〔2011〕60号）、《财政部 国家税务总局关于新疆喀什 霍尔果斯两个特殊经济开发区企业所得税优惠政策的通知》（财税〔2011〕112号）等规定，对在新疆喀什、霍尔果斯特殊经济开发区内新办属于《新疆困难地区重点鼓励发展产业企业所得税优惠目录》范围内的企业，自取得第一笔生产经营收入所属纳税年度起，享受“二免三减半”优惠政策。本行填报根据A100000表第23行应纳税所得额计算免征、减征企业所得税金额。</t>
  </si>
  <si>
    <t>24.第27行“（二十一）横琴新区、平潭综合实验区和前海深港现代化服务业合作区企业”：根据《财政部 国家税务总局关于广东横琴新区、福建平潭综合实验区、深圳前海深港现代化服务业合作区企业所得税优惠政策及优惠目录的通知》（财税〔2014〕26号）等规定，设在横琴新区、平潭综合实验区和前海深港现代化服务业合作区的鼓励类产业企业减按15%税率征收企业所得税。本行填报根据表A100000第23行应纳税所得额计算的减征10%企业所得税金额。</t>
  </si>
  <si>
    <t>25.第28行“（二十三）享受过渡期税收优惠企业”：填报《中华人民共和国企业所得税法》（以下简称税法）实施后，纳税人符合国务院规定以及经国务院批准给予的过渡期税收优惠政策。本行填报根据表A100000第23行应纳税所得额计算的免征、减征企业所得税金额。</t>
  </si>
  <si>
    <t>26.第29行至第31行“其他”：填报国务院根据税法授权制定的其他税收优惠政策，需填报减免税项目名称和减免税代码，以及免征、减征企业所得税金额。</t>
  </si>
  <si>
    <t>27.第32行“四、减：项目所得额按法定税率减半征收企业所得税叠加享受减免税优惠”：纳税人同时享受优惠税率和所得项目减半情形下，在填报本表低税率优惠时，所得项目按照优惠税率减半多计算享受的优惠部分。</t>
  </si>
  <si>
    <t>企业从事农林牧渔业项目、国家重点扶持的公共基础设施项目、符合条件的环境保护、节能节水项目、符合条件的技术转让、其他专项优惠等所得额应按法定税率25%减半征收，同时享受小型微利企业、高新技术企业、技术先进型服务企业、集成电路线宽小于0.25微米或投资额超过80亿元人民币集成电路生产企业、国家规划布局内重点软件企业和集成电路设计企业、西部大开发等优惠税率政策，由于申报表填报顺序，按优惠税率减半叠加享受减免税优惠部分，应在本行对该部分金额进行调整。</t>
  </si>
  <si>
    <t>计算公式：本行=所得项目金额×（12.5%－优惠税率÷2）。</t>
  </si>
  <si>
    <t>28.第33行“五、减免地方分享所得税的民族自治地方企业”：填报纳税人经省级民族自治地方权力机关批准，减征或者免征民族自治地方的企业缴纳的企业所得税中属于地方分享的企业所得税金额。</t>
  </si>
  <si>
    <t>29.第34行“合计”：金额等于第1+3+6-32+33行。</t>
  </si>
  <si>
    <t>二、表内、表间关系</t>
  </si>
  <si>
    <t>（一）表内关系</t>
  </si>
  <si>
    <t>1.第3行=第4+5行。</t>
  </si>
  <si>
    <t>2.第6行=第7+8+9+10+11…+14+15+16+…+31行。</t>
  </si>
  <si>
    <t>3.第7行=第7.1+7.2+7.3行。</t>
  </si>
  <si>
    <t>4.第8行=第8.1+8.2+8.3行。</t>
  </si>
  <si>
    <t>5.第9行=第9.1+9.2+9.3行。</t>
  </si>
  <si>
    <t>6.第10行=第10.1+10.2+10.3行。</t>
  </si>
  <si>
    <t>7.第14行=第14.1+14.2行。</t>
  </si>
  <si>
    <t>8.第15行=第15.1+15.2行。</t>
  </si>
  <si>
    <t>9.第34行=第1+3+6-32+33行。</t>
  </si>
  <si>
    <t>（二）表间关系</t>
  </si>
  <si>
    <t>1.本表第3行=表A107041第29行。</t>
  </si>
  <si>
    <t>2.本表第34行=表A100000第26行。</t>
  </si>
  <si>
    <t>减：资产减值损失</t>
    <phoneticPr fontId="59" type="noConversion"/>
  </si>
  <si>
    <t>加：公允价值变动收益（亏损以“-”号填列）</t>
    <phoneticPr fontId="59" type="noConversion"/>
  </si>
  <si>
    <t>二、营业利润（亏损以“-”号填列）</t>
    <phoneticPr fontId="59" type="noConversion"/>
  </si>
  <si>
    <t>加：投资收益（损失以“-”号填列）</t>
    <phoneticPr fontId="59" type="noConversion"/>
  </si>
  <si>
    <t>基本情况（封面）</t>
    <phoneticPr fontId="59" type="noConversion"/>
  </si>
  <si>
    <t>当期免抵税额</t>
    <phoneticPr fontId="59" type="noConversion"/>
  </si>
  <si>
    <t>出租有形动产</t>
    <phoneticPr fontId="59" type="noConversion"/>
  </si>
  <si>
    <t>其他方式</t>
    <phoneticPr fontId="59" type="noConversion"/>
  </si>
  <si>
    <t>b</t>
    <phoneticPr fontId="59" type="noConversion"/>
  </si>
  <si>
    <t>月末一次加权平均法</t>
    <phoneticPr fontId="59"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</si>
</sst>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24">
    <numFmt numFmtId="176" formatCode="_(* #,##0.00_);_(* \(#,##0.00\);_(* &quot;-&quot;??_);_(@_)"/>
    <numFmt numFmtId="177" formatCode="_-* #,##0.00_-;\-* #,##0.00_-;_-* &quot;-&quot;??_-;_-@_-"/>
    <numFmt numFmtId="178" formatCode="_-* #,##0_-;\-* #,##0_-;_-* \-_-;_-@_-"/>
    <numFmt numFmtId="179" formatCode="_-* #,##0.00_-;\-* #,##0.00_-;_-* \-??_-;_-@_-"/>
    <numFmt numFmtId="180" formatCode="_ * #,##0.00_ ;_ * \-#,##0.00_ ;_ * \-??_ ;_ @_ "/>
    <numFmt numFmtId="181" formatCode="_ * #,##0_ ;_ * \-#,##0_ ;_ * \-_ ;_ @_ "/>
    <numFmt numFmtId="182" formatCode="_(\$* #,##0.0_);_(\$* \(#,##0.0\);_(\$* \-??_);_(@_)"/>
    <numFmt numFmtId="183" formatCode="mm/dd/yy_)"/>
    <numFmt numFmtId="184" formatCode="_ &quot;￥&quot;* #,##0.00_ ;_ &quot;￥&quot;* \-#,##0.00_ ;_ &quot;￥&quot;* \-??_ ;_ @_ "/>
    <numFmt numFmtId="185" formatCode="_(\$* #,##0_);_(\$* \(#,##0\);_(\$* \-??_);_(@_)"/>
    <numFmt numFmtId="186" formatCode="mmm\ dd&quot;, &quot;yy"/>
    <numFmt numFmtId="187" formatCode="m/d;@"/>
    <numFmt numFmtId="188" formatCode="yyyy&quot;年&quot;m&quot;月&quot;;@"/>
    <numFmt numFmtId="189" formatCode="yyyy\-m\-d"/>
    <numFmt numFmtId="190" formatCode="#,##0.00_ "/>
    <numFmt numFmtId="191" formatCode="yyyy&quot;年&quot;m&quot;月&quot;d&quot;日&quot;;@"/>
    <numFmt numFmtId="192" formatCode="0.00_);[Red]\(0.00\)"/>
    <numFmt numFmtId="193" formatCode="0.00_ "/>
    <numFmt numFmtId="194" formatCode="_ * #,##0.00_ ;_ * \-#,##0.00_ ;_ * \-_ ;_ @_ "/>
    <numFmt numFmtId="195" formatCode="0_ "/>
    <numFmt numFmtId="196" formatCode="0_);[Red]\(0\)"/>
    <numFmt numFmtId="197" formatCode="0.0000_ "/>
    <numFmt numFmtId="198" formatCode="_ * #,##0.0000_ ;_ * \-#,##0.0000_ ;_ * \-??_ ;_ @_ "/>
    <numFmt numFmtId="199" formatCode="_-* #,##0_-;\-* #,##0_-;_-* &quot;-&quot;_-;_-@_-"/>
  </numFmts>
  <fonts count="167">
    <font>
      <sz val="12"/>
      <name val="宋体"/>
      <charset val="134"/>
    </font>
    <font>
      <sz val="11"/>
      <color theme="1"/>
      <name val="宋体"/>
      <family val="2"/>
      <charset val="134"/>
      <scheme val="minor"/>
    </font>
    <font>
      <sz val="10"/>
      <name val="Arial"/>
      <family val="2"/>
    </font>
    <font>
      <sz val="10"/>
      <name val="Arial"/>
      <family val="2"/>
    </font>
    <font>
      <sz val="10"/>
      <name val="宋体"/>
      <family val="3"/>
      <charset val="134"/>
    </font>
    <font>
      <sz val="10"/>
      <name val="Times New Roman"/>
      <family val="1"/>
    </font>
    <font>
      <b/>
      <sz val="15"/>
      <color indexed="56"/>
      <name val="宋体"/>
      <family val="3"/>
      <charset val="134"/>
    </font>
    <font>
      <b/>
      <sz val="18"/>
      <color indexed="56"/>
      <name val="宋体"/>
      <family val="3"/>
      <charset val="134"/>
    </font>
    <font>
      <sz val="11"/>
      <name val="蹈框"/>
      <charset val="134"/>
    </font>
    <font>
      <sz val="12"/>
      <name val="바탕체"/>
      <family val="3"/>
    </font>
    <font>
      <u/>
      <sz val="12"/>
      <name val="宋体"/>
      <family val="3"/>
      <charset val="134"/>
    </font>
    <font>
      <b/>
      <sz val="22"/>
      <name val="宋体"/>
      <family val="3"/>
      <charset val="134"/>
    </font>
    <font>
      <b/>
      <sz val="18"/>
      <name val="宋体"/>
      <family val="3"/>
      <charset val="134"/>
    </font>
    <font>
      <sz val="18"/>
      <name val="宋体"/>
      <family val="3"/>
      <charset val="134"/>
    </font>
    <font>
      <b/>
      <sz val="18"/>
      <name val="楷体_GB2312"/>
      <family val="3"/>
      <charset val="134"/>
    </font>
    <font>
      <b/>
      <sz val="12"/>
      <name val="宋体"/>
      <family val="3"/>
      <charset val="134"/>
    </font>
    <font>
      <sz val="12"/>
      <color indexed="12"/>
      <name val="宋体"/>
      <family val="3"/>
      <charset val="134"/>
    </font>
    <font>
      <u/>
      <sz val="12"/>
      <color indexed="12"/>
      <name val="宋体"/>
      <family val="3"/>
      <charset val="134"/>
    </font>
    <font>
      <sz val="10"/>
      <color indexed="12"/>
      <name val="宋体"/>
      <family val="3"/>
      <charset val="134"/>
    </font>
    <font>
      <sz val="10"/>
      <name val="仿宋_GB2312"/>
      <family val="3"/>
      <charset val="134"/>
    </font>
    <font>
      <sz val="12"/>
      <name val="仿宋_GB2312"/>
      <family val="3"/>
      <charset val="134"/>
    </font>
    <font>
      <sz val="11"/>
      <name val="宋体"/>
      <family val="3"/>
      <charset val="134"/>
    </font>
    <font>
      <b/>
      <sz val="10"/>
      <color indexed="10"/>
      <name val="宋体"/>
      <family val="3"/>
      <charset val="134"/>
    </font>
    <font>
      <sz val="10"/>
      <color indexed="10"/>
      <name val="宋体"/>
      <family val="3"/>
      <charset val="134"/>
    </font>
    <font>
      <b/>
      <sz val="9"/>
      <color indexed="8"/>
      <name val="宋体"/>
      <family val="3"/>
      <charset val="134"/>
    </font>
    <font>
      <sz val="9"/>
      <color indexed="8"/>
      <name val="宋体"/>
      <family val="3"/>
      <charset val="134"/>
    </font>
    <font>
      <sz val="11"/>
      <color indexed="8"/>
      <name val="宋体"/>
      <family val="3"/>
      <charset val="134"/>
    </font>
    <font>
      <b/>
      <sz val="9"/>
      <color indexed="8"/>
      <name val="Tahoma"/>
      <family val="2"/>
      <charset val="134"/>
    </font>
    <font>
      <sz val="9"/>
      <color indexed="8"/>
      <name val="Tahoma"/>
      <family val="2"/>
      <charset val="134"/>
    </font>
    <font>
      <b/>
      <sz val="20"/>
      <name val="宋体"/>
      <family val="3"/>
      <charset val="134"/>
    </font>
    <font>
      <sz val="20"/>
      <name val="宋体"/>
      <family val="3"/>
      <charset val="134"/>
    </font>
    <font>
      <sz val="10.5"/>
      <name val="宋体"/>
      <family val="3"/>
      <charset val="134"/>
    </font>
    <font>
      <u/>
      <sz val="10.5"/>
      <name val="宋体"/>
      <family val="3"/>
      <charset val="134"/>
    </font>
    <font>
      <b/>
      <sz val="10"/>
      <name val="宋体"/>
      <family val="3"/>
      <charset val="134"/>
    </font>
    <font>
      <sz val="14"/>
      <name val="宋体"/>
      <family val="3"/>
      <charset val="134"/>
    </font>
    <font>
      <sz val="12"/>
      <name val="楷体_GB2312"/>
      <family val="3"/>
      <charset val="134"/>
    </font>
    <font>
      <sz val="11"/>
      <color indexed="59"/>
      <name val="宋体"/>
      <family val="3"/>
      <charset val="134"/>
    </font>
    <font>
      <sz val="9"/>
      <color indexed="63"/>
      <name val="宋体"/>
      <family val="3"/>
      <charset val="134"/>
    </font>
    <font>
      <sz val="12"/>
      <color indexed="63"/>
      <name val="宋体"/>
      <family val="3"/>
      <charset val="134"/>
    </font>
    <font>
      <b/>
      <sz val="24"/>
      <name val="宋体"/>
      <family val="3"/>
      <charset val="134"/>
    </font>
    <font>
      <sz val="12"/>
      <name val="Times New Roman"/>
      <family val="1"/>
    </font>
    <font>
      <sz val="16"/>
      <name val="宋体"/>
      <family val="3"/>
      <charset val="134"/>
    </font>
    <font>
      <u/>
      <sz val="16"/>
      <name val="宋体"/>
      <family val="3"/>
      <charset val="134"/>
    </font>
    <font>
      <u/>
      <sz val="11"/>
      <color indexed="8"/>
      <name val="Arial"/>
      <family val="2"/>
    </font>
    <font>
      <u/>
      <sz val="12"/>
      <name val="Arial Narrow"/>
      <family val="2"/>
    </font>
    <font>
      <u/>
      <sz val="14"/>
      <name val="宋体"/>
      <family val="3"/>
      <charset val="134"/>
    </font>
    <font>
      <u/>
      <sz val="11"/>
      <color indexed="8"/>
      <name val="宋体"/>
      <family val="3"/>
      <charset val="134"/>
    </font>
    <font>
      <sz val="12"/>
      <name val="Arial Narrow"/>
      <family val="2"/>
    </font>
    <font>
      <sz val="22"/>
      <name val="宋体"/>
      <family val="3"/>
      <charset val="134"/>
    </font>
    <font>
      <b/>
      <u/>
      <sz val="18"/>
      <name val="楷体_GB2312"/>
      <family val="3"/>
      <charset val="134"/>
    </font>
    <font>
      <sz val="10"/>
      <name val="Arial Narrow"/>
      <family val="2"/>
    </font>
    <font>
      <sz val="12"/>
      <color indexed="10"/>
      <name val="宋体"/>
      <family val="3"/>
      <charset val="134"/>
    </font>
    <font>
      <sz val="12"/>
      <color indexed="50"/>
      <name val="宋体"/>
      <family val="3"/>
      <charset val="134"/>
    </font>
    <font>
      <sz val="16"/>
      <color indexed="50"/>
      <name val="楷体_GB2312"/>
      <family val="3"/>
      <charset val="134"/>
    </font>
    <font>
      <sz val="12"/>
      <color indexed="8"/>
      <name val="宋体"/>
      <family val="3"/>
      <charset val="134"/>
    </font>
    <font>
      <u/>
      <sz val="12"/>
      <color indexed="50"/>
      <name val="宋体"/>
      <family val="3"/>
      <charset val="134"/>
    </font>
    <font>
      <sz val="10"/>
      <color indexed="10"/>
      <name val="Arial Narrow"/>
      <family val="2"/>
    </font>
    <font>
      <b/>
      <sz val="22"/>
      <name val="楷体_GB2312"/>
      <family val="3"/>
      <charset val="134"/>
    </font>
    <font>
      <u/>
      <sz val="10"/>
      <color indexed="12"/>
      <name val="宋体"/>
      <family val="3"/>
      <charset val="134"/>
    </font>
    <font>
      <sz val="9"/>
      <name val="宋体"/>
      <family val="3"/>
      <charset val="134"/>
    </font>
    <font>
      <sz val="10"/>
      <name val="Times New Roman"/>
      <family val="1"/>
    </font>
    <font>
      <sz val="10"/>
      <color indexed="8"/>
      <name val="宋体"/>
      <family val="3"/>
      <charset val="134"/>
    </font>
    <font>
      <sz val="10"/>
      <name val="楷体_GB2312"/>
      <family val="3"/>
      <charset val="134"/>
    </font>
    <font>
      <b/>
      <sz val="9"/>
      <name val="宋体"/>
      <family val="3"/>
      <charset val="134"/>
    </font>
    <font>
      <sz val="11"/>
      <name val="楷体_GB2312"/>
      <family val="3"/>
      <charset val="134"/>
    </font>
    <font>
      <sz val="10.5"/>
      <name val="仿宋_GB2312"/>
      <family val="3"/>
      <charset val="134"/>
    </font>
    <font>
      <b/>
      <sz val="18"/>
      <color indexed="10"/>
      <name val="微软雅黑"/>
      <family val="2"/>
      <charset val="134"/>
    </font>
    <font>
      <u/>
      <sz val="12"/>
      <color indexed="10"/>
      <name val="宋体"/>
      <family val="3"/>
      <charset val="134"/>
    </font>
    <font>
      <b/>
      <sz val="12"/>
      <color indexed="10"/>
      <name val="幼圆"/>
      <family val="3"/>
      <charset val="134"/>
    </font>
    <font>
      <sz val="10"/>
      <name val="幼圆"/>
      <family val="3"/>
      <charset val="134"/>
    </font>
    <font>
      <u/>
      <sz val="10"/>
      <color indexed="10"/>
      <name val="宋体"/>
      <family val="3"/>
      <charset val="134"/>
    </font>
    <font>
      <sz val="8"/>
      <name val="宋体"/>
      <family val="3"/>
      <charset val="134"/>
    </font>
    <font>
      <b/>
      <sz val="18"/>
      <color indexed="10"/>
      <name val="楷体_GB2312"/>
      <family val="3"/>
      <charset val="134"/>
    </font>
    <font>
      <sz val="18"/>
      <name val="楷体_GB2312"/>
      <family val="3"/>
      <charset val="134"/>
    </font>
    <font>
      <sz val="10"/>
      <color indexed="10"/>
      <name val="楷体_GB2312"/>
      <family val="3"/>
      <charset val="134"/>
    </font>
    <font>
      <b/>
      <sz val="16"/>
      <name val="宋体"/>
      <family val="3"/>
      <charset val="134"/>
    </font>
    <font>
      <b/>
      <sz val="14"/>
      <name val="宋体"/>
      <family val="3"/>
      <charset val="134"/>
    </font>
    <font>
      <b/>
      <sz val="12"/>
      <color indexed="8"/>
      <name val="宋体"/>
      <family val="3"/>
      <charset val="134"/>
    </font>
    <font>
      <b/>
      <sz val="10"/>
      <color indexed="8"/>
      <name val="宋体"/>
      <family val="3"/>
      <charset val="134"/>
    </font>
    <font>
      <sz val="9"/>
      <name val="Arial Narrow"/>
      <family val="2"/>
    </font>
    <font>
      <sz val="9"/>
      <color indexed="10"/>
      <name val="宋体"/>
      <family val="3"/>
      <charset val="134"/>
    </font>
    <font>
      <b/>
      <sz val="10"/>
      <name val="Arial Narrow"/>
      <family val="2"/>
    </font>
    <font>
      <sz val="12"/>
      <name val="宋体"/>
      <family val="3"/>
      <charset val="134"/>
    </font>
    <font>
      <sz val="10"/>
      <name val="宋体"/>
      <family val="3"/>
      <charset val="134"/>
    </font>
    <font>
      <u/>
      <sz val="10"/>
      <color indexed="12"/>
      <name val="Arial Narrow"/>
      <family val="2"/>
    </font>
    <font>
      <sz val="9"/>
      <color indexed="81"/>
      <name val="宋体"/>
      <family val="3"/>
      <charset val="134"/>
    </font>
    <font>
      <b/>
      <sz val="9"/>
      <color indexed="81"/>
      <name val="宋体"/>
      <family val="3"/>
      <charset val="134"/>
    </font>
    <font>
      <sz val="10"/>
      <name val="宋体"/>
      <family val="3"/>
      <charset val="134"/>
    </font>
    <font>
      <sz val="9"/>
      <name val="宋体"/>
      <family val="3"/>
      <charset val="134"/>
    </font>
    <font>
      <u/>
      <sz val="12"/>
      <color indexed="12"/>
      <name val="宋体"/>
      <family val="3"/>
      <charset val="134"/>
    </font>
    <font>
      <sz val="10.5"/>
      <name val="Times New Roman"/>
      <family val="1"/>
    </font>
    <font>
      <b/>
      <sz val="18"/>
      <name val="仿宋_GB2312"/>
      <family val="3"/>
      <charset val="134"/>
    </font>
    <font>
      <sz val="11"/>
      <color indexed="20"/>
      <name val="宋体"/>
      <family val="3"/>
      <charset val="134"/>
    </font>
    <font>
      <sz val="11"/>
      <color indexed="10"/>
      <name val="宋体"/>
      <family val="3"/>
      <charset val="134"/>
    </font>
    <font>
      <b/>
      <sz val="10"/>
      <color indexed="12"/>
      <name val="宋体"/>
      <family val="3"/>
      <charset val="134"/>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9"/>
      <color rgb="FF000000"/>
      <name val="宋体"/>
      <family val="3"/>
      <charset val="134"/>
    </font>
    <font>
      <b/>
      <sz val="9"/>
      <color rgb="FF000000"/>
      <name val="宋体"/>
      <family val="3"/>
      <charset val="134"/>
    </font>
    <font>
      <sz val="11"/>
      <color rgb="FF006100"/>
      <name val="宋体"/>
      <family val="3"/>
      <charset val="134"/>
      <scheme val="minor"/>
    </font>
    <font>
      <sz val="11"/>
      <color rgb="FF9C0006"/>
      <name val="宋体"/>
      <family val="3"/>
      <charset val="134"/>
      <scheme val="minor"/>
    </font>
    <font>
      <sz val="48"/>
      <color rgb="FFFF0000"/>
      <name val="方正舒体"/>
      <family val="3"/>
      <charset val="134"/>
    </font>
    <font>
      <sz val="11"/>
      <color theme="1"/>
      <name val="宋体"/>
      <family val="3"/>
      <charset val="134"/>
      <scheme val="minor"/>
    </font>
    <font>
      <b/>
      <sz val="16"/>
      <color indexed="8"/>
      <name val="宋体"/>
      <family val="3"/>
      <charset val="134"/>
    </font>
    <font>
      <b/>
      <sz val="11"/>
      <color indexed="8"/>
      <name val="宋体"/>
      <family val="3"/>
      <charset val="134"/>
    </font>
    <font>
      <u/>
      <sz val="11"/>
      <color theme="10"/>
      <name val="宋体"/>
      <family val="3"/>
      <charset val="134"/>
    </font>
    <font>
      <sz val="10"/>
      <color indexed="12"/>
      <name val="Times New Roman"/>
      <family val="1"/>
    </font>
    <font>
      <b/>
      <sz val="16"/>
      <color indexed="8"/>
      <name val="黑体"/>
      <family val="3"/>
      <charset val="134"/>
    </font>
    <font>
      <sz val="10.5"/>
      <color indexed="8"/>
      <name val="宋体"/>
      <family val="3"/>
      <charset val="134"/>
    </font>
    <font>
      <sz val="10.5"/>
      <color indexed="8"/>
      <name val="Times New Roman"/>
      <family val="1"/>
    </font>
    <font>
      <b/>
      <sz val="16"/>
      <name val="黑体"/>
      <family val="3"/>
      <charset val="134"/>
    </font>
    <font>
      <b/>
      <sz val="11"/>
      <color indexed="56"/>
      <name val="宋体"/>
      <family val="3"/>
      <charset val="134"/>
    </font>
    <font>
      <b/>
      <sz val="11"/>
      <color indexed="52"/>
      <name val="宋体"/>
      <family val="3"/>
      <charset val="134"/>
    </font>
    <font>
      <sz val="11"/>
      <color indexed="60"/>
      <name val="宋体"/>
      <family val="3"/>
      <charset val="134"/>
    </font>
    <font>
      <sz val="11"/>
      <color indexed="62"/>
      <name val="宋体"/>
      <family val="3"/>
      <charset val="134"/>
    </font>
    <font>
      <sz val="11"/>
      <color indexed="17"/>
      <name val="宋体"/>
      <family val="3"/>
      <charset val="134"/>
    </font>
    <font>
      <i/>
      <sz val="11"/>
      <color indexed="23"/>
      <name val="宋体"/>
      <family val="3"/>
      <charset val="134"/>
    </font>
    <font>
      <sz val="11"/>
      <color indexed="9"/>
      <name val="宋体"/>
      <family val="3"/>
      <charset val="134"/>
    </font>
    <font>
      <sz val="11"/>
      <color indexed="52"/>
      <name val="宋体"/>
      <family val="3"/>
      <charset val="134"/>
    </font>
    <font>
      <b/>
      <sz val="11"/>
      <color indexed="63"/>
      <name val="宋体"/>
      <family val="3"/>
      <charset val="134"/>
    </font>
    <font>
      <b/>
      <sz val="11"/>
      <color indexed="9"/>
      <name val="宋体"/>
      <family val="3"/>
      <charset val="134"/>
    </font>
    <font>
      <u/>
      <sz val="24"/>
      <name val="宋体"/>
      <family val="3"/>
      <charset val="134"/>
    </font>
    <font>
      <sz val="22"/>
      <name val="华文琥珀"/>
      <family val="3"/>
      <charset val="134"/>
    </font>
    <font>
      <sz val="12"/>
      <color rgb="FFFF0000"/>
      <name val="宋体"/>
      <family val="3"/>
      <charset val="134"/>
    </font>
    <font>
      <u/>
      <sz val="26"/>
      <name val="宋体"/>
      <family val="3"/>
      <charset val="134"/>
    </font>
    <font>
      <sz val="12"/>
      <color theme="8" tint="-0.499984740745262"/>
      <name val="宋体"/>
      <family val="3"/>
      <charset val="134"/>
    </font>
    <font>
      <sz val="12"/>
      <color theme="9" tint="-0.499984740745262"/>
      <name val="宋体"/>
      <family val="3"/>
      <charset val="134"/>
    </font>
    <font>
      <sz val="12"/>
      <color theme="9" tint="-0.249977111117893"/>
      <name val="宋体"/>
      <family val="3"/>
      <charset val="134"/>
    </font>
    <font>
      <sz val="12"/>
      <color theme="8" tint="-0.249977111117893"/>
      <name val="宋体"/>
      <family val="3"/>
      <charset val="134"/>
    </font>
    <font>
      <sz val="36"/>
      <color rgb="FF9C0006"/>
      <name val="宋体"/>
      <family val="2"/>
      <charset val="134"/>
      <scheme val="minor"/>
    </font>
    <font>
      <sz val="36"/>
      <color rgb="FF9C0006"/>
      <name val="宋体"/>
      <family val="3"/>
      <charset val="134"/>
      <scheme val="minor"/>
    </font>
    <font>
      <sz val="11"/>
      <name val="宋体"/>
      <family val="2"/>
      <charset val="134"/>
      <scheme val="minor"/>
    </font>
    <font>
      <sz val="11"/>
      <color rgb="FFFF0000"/>
      <name val="宋体"/>
      <family val="2"/>
      <charset val="134"/>
      <scheme val="minor"/>
    </font>
    <font>
      <b/>
      <sz val="12"/>
      <name val="Times New Roman"/>
      <family val="1"/>
    </font>
    <font>
      <sz val="12"/>
      <color rgb="FF0000FF"/>
      <name val="宋体"/>
      <family val="3"/>
      <charset val="134"/>
    </font>
    <font>
      <sz val="11"/>
      <color rgb="FF0000FF"/>
      <name val="宋体"/>
      <family val="3"/>
      <charset val="134"/>
    </font>
    <font>
      <sz val="12"/>
      <color rgb="FF000000"/>
      <name val="宋体"/>
      <family val="3"/>
      <charset val="134"/>
    </font>
    <font>
      <sz val="14"/>
      <color indexed="8"/>
      <name val="宋体"/>
      <family val="3"/>
      <charset val="134"/>
    </font>
    <font>
      <sz val="14"/>
      <name val="Arial"/>
      <family val="2"/>
    </font>
    <font>
      <sz val="10"/>
      <color rgb="FFFF0000"/>
      <name val="宋体"/>
      <family val="3"/>
      <charset val="134"/>
    </font>
    <font>
      <sz val="12"/>
      <color theme="0"/>
      <name val="宋体"/>
      <family val="3"/>
      <charset val="134"/>
    </font>
    <font>
      <b/>
      <sz val="11"/>
      <name val="宋体"/>
      <family val="3"/>
      <charset val="134"/>
      <scheme val="minor"/>
    </font>
    <font>
      <sz val="10"/>
      <name val="宋体"/>
      <family val="3"/>
      <charset val="134"/>
      <scheme val="minor"/>
    </font>
    <font>
      <sz val="9"/>
      <color indexed="12"/>
      <name val="宋体"/>
      <family val="3"/>
      <charset val="134"/>
    </font>
    <font>
      <sz val="11"/>
      <color indexed="12"/>
      <name val="宋体"/>
      <family val="3"/>
      <charset val="134"/>
    </font>
    <font>
      <b/>
      <sz val="18"/>
      <color rgb="FFFF0000"/>
      <name val="Courier New"/>
      <family val="3"/>
    </font>
    <font>
      <b/>
      <sz val="18"/>
      <color rgb="FFFF0000"/>
      <name val="宋体"/>
      <family val="3"/>
      <charset val="134"/>
    </font>
    <font>
      <sz val="9"/>
      <name val="宋体"/>
      <family val="2"/>
      <charset val="134"/>
      <scheme val="minor"/>
    </font>
    <font>
      <b/>
      <sz val="18"/>
      <color indexed="8"/>
      <name val="方正小标宋简体"/>
      <family val="3"/>
      <charset val="134"/>
    </font>
    <font>
      <sz val="18"/>
      <color indexed="8"/>
      <name val="方正小标宋简体"/>
      <family val="3"/>
      <charset val="134"/>
    </font>
    <font>
      <b/>
      <sz val="10.5"/>
      <name val="宋体"/>
      <family val="3"/>
      <charset val="134"/>
    </font>
    <font>
      <sz val="12"/>
      <color theme="1"/>
      <name val="宋体"/>
      <family val="3"/>
      <charset val="134"/>
      <scheme val="minor"/>
    </font>
    <font>
      <sz val="10.5"/>
      <color indexed="8"/>
      <name val="仿宋_GB2312"/>
      <family val="3"/>
      <charset val="134"/>
    </font>
    <font>
      <sz val="14"/>
      <color indexed="8"/>
      <name val="仿宋_GB2312"/>
      <family val="3"/>
      <charset val="134"/>
    </font>
    <font>
      <b/>
      <sz val="14"/>
      <color indexed="8"/>
      <name val="仿宋_GB2312"/>
      <family val="3"/>
      <charset val="134"/>
    </font>
    <font>
      <sz val="14"/>
      <color indexed="8"/>
      <name val="Times New Roman"/>
      <family val="1"/>
    </font>
    <font>
      <vertAlign val="superscript"/>
      <sz val="10"/>
      <color indexed="12"/>
      <name val="宋体"/>
      <family val="3"/>
      <charset val="134"/>
    </font>
    <font>
      <b/>
      <sz val="16"/>
      <name val="Book Antiqua"/>
      <family val="1"/>
    </font>
    <font>
      <b/>
      <sz val="14"/>
      <name val="楷体_GB2312"/>
      <family val="3"/>
      <charset val="134"/>
    </font>
    <font>
      <u/>
      <sz val="10"/>
      <name val="宋体"/>
      <family val="3"/>
      <charset val="134"/>
    </font>
    <font>
      <sz val="14"/>
      <name val="楷体_GB2312"/>
      <family val="3"/>
      <charset val="134"/>
    </font>
    <font>
      <u/>
      <sz val="12"/>
      <name val="仿宋_GB2312"/>
      <family val="3"/>
      <charset val="134"/>
    </font>
    <font>
      <sz val="14"/>
      <name val="仿宋_GB2312"/>
      <family val="3"/>
      <charset val="134"/>
    </font>
    <font>
      <sz val="14"/>
      <color indexed="10"/>
      <name val="楷体_GB2312"/>
      <family val="3"/>
      <charset val="134"/>
    </font>
    <font>
      <b/>
      <sz val="13"/>
      <name val="宋体"/>
      <family val="3"/>
      <charset val="134"/>
    </font>
    <font>
      <b/>
      <sz val="12"/>
      <name val="楷体_GB2312"/>
      <family val="3"/>
      <charset val="134"/>
    </font>
  </fonts>
  <fills count="67">
    <fill>
      <patternFill patternType="none"/>
    </fill>
    <fill>
      <patternFill patternType="gray125"/>
    </fill>
    <fill>
      <patternFill patternType="solid">
        <fgColor indexed="45"/>
      </patternFill>
    </fill>
    <fill>
      <patternFill patternType="solid">
        <fgColor indexed="42"/>
        <bgColor indexed="27"/>
      </patternFill>
    </fill>
    <fill>
      <patternFill patternType="solid">
        <fgColor indexed="22"/>
        <bgColor indexed="31"/>
      </patternFill>
    </fill>
    <fill>
      <patternFill patternType="solid">
        <fgColor indexed="9"/>
        <bgColor indexed="26"/>
      </patternFill>
    </fill>
    <fill>
      <patternFill patternType="solid">
        <fgColor indexed="44"/>
        <bgColor indexed="31"/>
      </patternFill>
    </fill>
    <fill>
      <patternFill patternType="solid">
        <fgColor indexed="47"/>
        <bgColor indexed="22"/>
      </patternFill>
    </fill>
    <fill>
      <patternFill patternType="solid">
        <fgColor indexed="19"/>
        <bgColor indexed="23"/>
      </patternFill>
    </fill>
    <fill>
      <patternFill patternType="solid">
        <fgColor indexed="8"/>
        <bgColor indexed="58"/>
      </patternFill>
    </fill>
    <fill>
      <patternFill patternType="solid">
        <fgColor indexed="55"/>
        <bgColor indexed="23"/>
      </patternFill>
    </fill>
    <fill>
      <patternFill patternType="solid">
        <fgColor indexed="45"/>
        <bgColor indexed="29"/>
      </patternFill>
    </fill>
    <fill>
      <patternFill patternType="solid">
        <fgColor indexed="10"/>
        <bgColor indexed="60"/>
      </patternFill>
    </fill>
    <fill>
      <patternFill patternType="solid">
        <fgColor indexed="44"/>
        <bgColor indexed="64"/>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theme="0" tint="-0.249977111117893"/>
        <bgColor indexed="64"/>
      </patternFill>
    </fill>
    <fill>
      <patternFill patternType="solid">
        <fgColor theme="0" tint="-0.249977111117893"/>
        <bgColor indexed="26"/>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7CE"/>
        <bgColor indexed="64"/>
      </patternFill>
    </fill>
    <fill>
      <patternFill patternType="solid">
        <fgColor indexed="29"/>
        <bgColor indexed="64"/>
      </patternFill>
    </fill>
    <fill>
      <patternFill patternType="solid">
        <fgColor indexed="26"/>
      </patternFill>
    </fill>
    <fill>
      <patternFill patternType="solid">
        <fgColor indexed="22"/>
      </patternFill>
    </fill>
    <fill>
      <patternFill patternType="solid">
        <fgColor indexed="43"/>
      </patternFill>
    </fill>
    <fill>
      <patternFill patternType="solid">
        <fgColor indexed="47"/>
      </patternFill>
    </fill>
    <fill>
      <patternFill patternType="solid">
        <fgColor indexed="42"/>
      </patternFill>
    </fill>
    <fill>
      <patternFill patternType="solid">
        <fgColor indexed="36"/>
      </patternFill>
    </fill>
    <fill>
      <patternFill patternType="solid">
        <fgColor indexed="55"/>
      </patternFill>
    </fill>
    <fill>
      <patternFill patternType="solid">
        <fgColor indexed="53"/>
      </patternFill>
    </fill>
    <fill>
      <patternFill patternType="solid">
        <fgColor indexed="51"/>
      </patternFill>
    </fill>
    <fill>
      <patternFill patternType="solid">
        <fgColor indexed="44"/>
      </patternFill>
    </fill>
    <fill>
      <patternFill patternType="solid">
        <fgColor indexed="27"/>
      </patternFill>
    </fill>
    <fill>
      <patternFill patternType="solid">
        <fgColor indexed="31"/>
      </patternFill>
    </fill>
    <fill>
      <patternFill patternType="solid">
        <fgColor indexed="11"/>
      </patternFill>
    </fill>
    <fill>
      <patternFill patternType="solid">
        <fgColor indexed="52"/>
      </patternFill>
    </fill>
    <fill>
      <patternFill patternType="solid">
        <fgColor indexed="49"/>
      </patternFill>
    </fill>
    <fill>
      <patternFill patternType="solid">
        <fgColor indexed="30"/>
      </patternFill>
    </fill>
    <fill>
      <patternFill patternType="solid">
        <fgColor indexed="29"/>
      </patternFill>
    </fill>
    <fill>
      <patternFill patternType="solid">
        <fgColor indexed="46"/>
      </patternFill>
    </fill>
    <fill>
      <patternFill patternType="solid">
        <fgColor rgb="FFFFFF00"/>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99CCFF"/>
        <bgColor indexed="26"/>
      </patternFill>
    </fill>
    <fill>
      <patternFill patternType="solid">
        <fgColor rgb="FFFF0000"/>
        <bgColor indexed="64"/>
      </patternFill>
    </fill>
    <fill>
      <patternFill patternType="solid">
        <fgColor indexed="13"/>
        <bgColor indexed="64"/>
      </patternFill>
    </fill>
    <fill>
      <patternFill patternType="solid">
        <fgColor indexed="43"/>
        <bgColor indexed="64"/>
      </patternFill>
    </fill>
    <fill>
      <patternFill patternType="solid">
        <fgColor indexed="57"/>
      </patternFill>
    </fill>
    <fill>
      <patternFill patternType="solid">
        <fgColor indexed="9"/>
      </patternFill>
    </fill>
    <fill>
      <patternFill patternType="solid">
        <fgColor theme="0"/>
        <bgColor indexed="31"/>
      </patternFill>
    </fill>
    <fill>
      <patternFill patternType="solid">
        <fgColor theme="1"/>
        <bgColor indexed="64"/>
      </patternFill>
    </fill>
    <fill>
      <patternFill patternType="solid">
        <fgColor rgb="FFC0C0C0"/>
        <bgColor indexed="64"/>
      </patternFill>
    </fill>
    <fill>
      <patternFill patternType="solid">
        <fgColor rgb="FFC0C0C0"/>
        <bgColor indexed="31"/>
      </patternFill>
    </fill>
    <fill>
      <patternFill patternType="solid">
        <fgColor rgb="FF99CCFF"/>
        <bgColor indexed="64"/>
      </patternFill>
    </fill>
    <fill>
      <patternFill patternType="solid">
        <fgColor rgb="FFCCFFCC"/>
        <bgColor indexed="64"/>
      </patternFill>
    </fill>
    <fill>
      <patternFill patternType="solid">
        <fgColor rgb="FF808000"/>
        <bgColor indexed="31"/>
      </patternFill>
    </fill>
    <fill>
      <patternFill patternType="solid">
        <fgColor rgb="FFFFCC99"/>
        <bgColor indexed="64"/>
      </patternFill>
    </fill>
    <fill>
      <patternFill patternType="solid">
        <fgColor theme="0"/>
        <bgColor indexed="64"/>
      </patternFill>
    </fill>
    <fill>
      <patternFill patternType="solid">
        <fgColor rgb="FF808000"/>
        <bgColor indexed="64"/>
      </patternFill>
    </fill>
    <fill>
      <patternFill patternType="solid">
        <fgColor rgb="FF99CCFF"/>
        <bgColor indexed="22"/>
      </patternFill>
    </fill>
    <fill>
      <patternFill patternType="solid">
        <fgColor rgb="FFCCFFCC"/>
        <bgColor indexed="27"/>
      </patternFill>
    </fill>
    <fill>
      <patternFill patternType="solid">
        <fgColor rgb="FFCCFFCC"/>
        <bgColor indexed="26"/>
      </patternFill>
    </fill>
    <fill>
      <patternFill patternType="solid">
        <fgColor rgb="FFCCFFCC"/>
        <bgColor indexed="31"/>
      </patternFill>
    </fill>
    <fill>
      <patternFill patternType="solid">
        <fgColor rgb="FF99CCFF"/>
        <bgColor indexed="31"/>
      </patternFill>
    </fill>
  </fills>
  <borders count="213">
    <border>
      <left/>
      <right/>
      <top/>
      <bottom/>
      <diagonal/>
    </border>
    <border>
      <left/>
      <right/>
      <top/>
      <bottom style="thick">
        <color indexed="62"/>
      </bottom>
      <diagonal/>
    </border>
    <border>
      <left style="thin">
        <color indexed="8"/>
      </left>
      <right/>
      <top/>
      <bottom/>
      <diagonal/>
    </border>
    <border>
      <left/>
      <right style="thin">
        <color indexed="8"/>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style="thin">
        <color indexed="8"/>
      </right>
      <top style="thin">
        <color indexed="8"/>
      </top>
      <bottom style="thin">
        <color indexed="8"/>
      </bottom>
      <diagonal/>
    </border>
    <border>
      <left style="thin">
        <color indexed="8"/>
      </left>
      <right style="hair">
        <color indexed="8"/>
      </right>
      <top style="thin">
        <color indexed="8"/>
      </top>
      <bottom style="hair">
        <color indexed="8"/>
      </bottom>
      <diagonal/>
    </border>
    <border>
      <left style="thin">
        <color indexed="8"/>
      </left>
      <right style="hair">
        <color indexed="8"/>
      </right>
      <top style="hair">
        <color indexed="8"/>
      </top>
      <bottom style="hair">
        <color indexed="8"/>
      </bottom>
      <diagonal/>
    </border>
    <border>
      <left style="hair">
        <color indexed="8"/>
      </left>
      <right style="hair">
        <color indexed="8"/>
      </right>
      <top style="hair">
        <color indexed="8"/>
      </top>
      <bottom style="hair">
        <color indexed="8"/>
      </bottom>
      <diagonal/>
    </border>
    <border>
      <left style="hair">
        <color indexed="8"/>
      </left>
      <right style="thin">
        <color indexed="8"/>
      </right>
      <top style="hair">
        <color indexed="8"/>
      </top>
      <bottom style="hair">
        <color indexed="8"/>
      </bottom>
      <diagonal/>
    </border>
    <border>
      <left style="thin">
        <color indexed="8"/>
      </left>
      <right style="hair">
        <color indexed="8"/>
      </right>
      <top style="hair">
        <color indexed="8"/>
      </top>
      <bottom style="thin">
        <color indexed="8"/>
      </bottom>
      <diagonal/>
    </border>
    <border>
      <left style="hair">
        <color indexed="8"/>
      </left>
      <right style="thin">
        <color indexed="8"/>
      </right>
      <top style="thin">
        <color indexed="8"/>
      </top>
      <bottom style="hair">
        <color indexed="8"/>
      </bottom>
      <diagonal/>
    </border>
    <border>
      <left style="hair">
        <color indexed="8"/>
      </left>
      <right style="hair">
        <color indexed="8"/>
      </right>
      <top style="hair">
        <color indexed="8"/>
      </top>
      <bottom style="thin">
        <color indexed="8"/>
      </bottom>
      <diagonal/>
    </border>
    <border>
      <left style="thin">
        <color indexed="8"/>
      </left>
      <right/>
      <top style="thin">
        <color indexed="8"/>
      </top>
      <bottom style="hair">
        <color indexed="8"/>
      </bottom>
      <diagonal/>
    </border>
    <border>
      <left style="thin">
        <color indexed="8"/>
      </left>
      <right/>
      <top style="hair">
        <color indexed="8"/>
      </top>
      <bottom style="thin">
        <color indexed="8"/>
      </bottom>
      <diagonal/>
    </border>
    <border>
      <left/>
      <right style="hair">
        <color indexed="8"/>
      </right>
      <top style="hair">
        <color indexed="8"/>
      </top>
      <bottom style="hair">
        <color indexed="8"/>
      </bottom>
      <diagonal/>
    </border>
    <border>
      <left/>
      <right style="hair">
        <color indexed="8"/>
      </right>
      <top style="hair">
        <color indexed="8"/>
      </top>
      <bottom style="thin">
        <color indexed="8"/>
      </bottom>
      <diagonal/>
    </border>
    <border>
      <left style="hair">
        <color indexed="8"/>
      </left>
      <right/>
      <top style="hair">
        <color indexed="8"/>
      </top>
      <bottom style="thin">
        <color indexed="8"/>
      </bottom>
      <diagonal/>
    </border>
    <border>
      <left/>
      <right/>
      <top style="hair">
        <color indexed="8"/>
      </top>
      <bottom style="thin">
        <color indexed="8"/>
      </bottom>
      <diagonal/>
    </border>
    <border>
      <left style="hair">
        <color indexed="8"/>
      </left>
      <right style="hair">
        <color indexed="8"/>
      </right>
      <top style="thin">
        <color indexed="8"/>
      </top>
      <bottom style="hair">
        <color indexed="8"/>
      </bottom>
      <diagonal/>
    </border>
    <border>
      <left/>
      <right/>
      <top/>
      <bottom style="thin">
        <color indexed="8"/>
      </bottom>
      <diagonal/>
    </border>
    <border>
      <left/>
      <right/>
      <top style="thin">
        <color indexed="8"/>
      </top>
      <bottom style="thin">
        <color indexed="8"/>
      </bottom>
      <diagonal/>
    </border>
    <border>
      <left style="hair">
        <color indexed="8"/>
      </left>
      <right style="thin">
        <color indexed="8"/>
      </right>
      <top style="hair">
        <color indexed="8"/>
      </top>
      <bottom style="thin">
        <color indexed="8"/>
      </bottom>
      <diagonal/>
    </border>
    <border>
      <left style="hair">
        <color indexed="8"/>
      </left>
      <right/>
      <top style="hair">
        <color indexed="8"/>
      </top>
      <bottom style="hair">
        <color indexed="8"/>
      </bottom>
      <diagonal/>
    </border>
    <border>
      <left/>
      <right/>
      <top style="hair">
        <color indexed="8"/>
      </top>
      <bottom style="hair">
        <color indexed="8"/>
      </bottom>
      <diagonal/>
    </border>
    <border>
      <left/>
      <right style="thin">
        <color indexed="8"/>
      </right>
      <top style="hair">
        <color indexed="8"/>
      </top>
      <bottom style="hair">
        <color indexed="8"/>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style="thin">
        <color indexed="8"/>
      </left>
      <right/>
      <top style="thin">
        <color indexed="8"/>
      </top>
      <bottom style="thin">
        <color indexed="8"/>
      </bottom>
      <diagonal/>
    </border>
    <border>
      <left style="thin">
        <color indexed="8"/>
      </left>
      <right style="thin">
        <color indexed="8"/>
      </right>
      <top/>
      <bottom style="thin">
        <color indexed="8"/>
      </bottom>
      <diagonal/>
    </border>
    <border>
      <left style="thin">
        <color indexed="8"/>
      </left>
      <right style="thin">
        <color indexed="8"/>
      </right>
      <top/>
      <bottom/>
      <diagonal/>
    </border>
    <border>
      <left style="thin">
        <color indexed="8"/>
      </left>
      <right style="hair">
        <color indexed="8"/>
      </right>
      <top style="thin">
        <color indexed="8"/>
      </top>
      <bottom style="thin">
        <color indexed="8"/>
      </bottom>
      <diagonal/>
    </border>
    <border>
      <left style="hair">
        <color indexed="8"/>
      </left>
      <right style="hair">
        <color indexed="8"/>
      </right>
      <top style="thin">
        <color indexed="8"/>
      </top>
      <bottom style="thin">
        <color indexed="8"/>
      </bottom>
      <diagonal/>
    </border>
    <border>
      <left style="hair">
        <color indexed="8"/>
      </left>
      <right style="thin">
        <color indexed="8"/>
      </right>
      <top style="thin">
        <color indexed="8"/>
      </top>
      <bottom style="thin">
        <color indexed="8"/>
      </bottom>
      <diagonal/>
    </border>
    <border>
      <left style="thin">
        <color indexed="8"/>
      </left>
      <right/>
      <top style="hair">
        <color indexed="8"/>
      </top>
      <bottom style="hair">
        <color indexed="8"/>
      </bottom>
      <diagonal/>
    </border>
    <border>
      <left/>
      <right style="thin">
        <color indexed="8"/>
      </right>
      <top/>
      <bottom style="thin">
        <color indexed="8"/>
      </bottom>
      <diagonal/>
    </border>
    <border>
      <left/>
      <right/>
      <top/>
      <bottom style="medium">
        <color indexed="8"/>
      </bottom>
      <diagonal/>
    </border>
    <border>
      <left style="medium">
        <color indexed="8"/>
      </left>
      <right style="thin">
        <color indexed="8"/>
      </right>
      <top style="medium">
        <color indexed="8"/>
      </top>
      <bottom style="medium">
        <color indexed="8"/>
      </bottom>
      <diagonal/>
    </border>
    <border>
      <left/>
      <right style="medium">
        <color indexed="8"/>
      </right>
      <top/>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thin">
        <color indexed="8"/>
      </bottom>
      <diagonal/>
    </border>
    <border>
      <left style="thin">
        <color indexed="8"/>
      </left>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medium">
        <color indexed="8"/>
      </left>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medium">
        <color indexed="8"/>
      </left>
      <right/>
      <top/>
      <bottom/>
      <diagonal/>
    </border>
    <border>
      <left style="medium">
        <color indexed="8"/>
      </left>
      <right/>
      <top/>
      <bottom style="thin">
        <color indexed="8"/>
      </bottom>
      <diagonal/>
    </border>
    <border>
      <left style="thin">
        <color indexed="8"/>
      </left>
      <right style="medium">
        <color indexed="8"/>
      </right>
      <top/>
      <bottom style="thin">
        <color indexed="8"/>
      </bottom>
      <diagonal/>
    </border>
    <border>
      <left style="medium">
        <color indexed="8"/>
      </left>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thin">
        <color indexed="8"/>
      </left>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thin">
        <color indexed="8"/>
      </left>
      <right style="medium">
        <color indexed="8"/>
      </right>
      <top style="thin">
        <color indexed="8"/>
      </top>
      <bottom/>
      <diagonal/>
    </border>
    <border>
      <left style="thin">
        <color indexed="8"/>
      </left>
      <right style="medium">
        <color indexed="8"/>
      </right>
      <top/>
      <bottom/>
      <diagonal/>
    </border>
    <border>
      <left style="medium">
        <color indexed="8"/>
      </left>
      <right/>
      <top style="thin">
        <color indexed="8"/>
      </top>
      <bottom/>
      <diagonal/>
    </border>
    <border>
      <left/>
      <right style="thin">
        <color indexed="8"/>
      </right>
      <top style="medium">
        <color indexed="8"/>
      </top>
      <bottom style="thin">
        <color indexed="8"/>
      </bottom>
      <diagonal/>
    </border>
    <border>
      <left/>
      <right style="thin">
        <color indexed="8"/>
      </right>
      <top style="thin">
        <color indexed="8"/>
      </top>
      <bottom style="medium">
        <color indexed="8"/>
      </bottom>
      <diagonal/>
    </border>
    <border>
      <left style="hair">
        <color indexed="8"/>
      </left>
      <right style="hair">
        <color indexed="8"/>
      </right>
      <top style="thin">
        <color indexed="8"/>
      </top>
      <bottom/>
      <diagonal/>
    </border>
    <border>
      <left style="hair">
        <color indexed="8"/>
      </left>
      <right/>
      <top style="thin">
        <color indexed="8"/>
      </top>
      <bottom/>
      <diagonal/>
    </border>
    <border>
      <left style="hair">
        <color indexed="8"/>
      </left>
      <right/>
      <top style="thin">
        <color indexed="8"/>
      </top>
      <bottom style="hair">
        <color indexed="8"/>
      </bottom>
      <diagonal/>
    </border>
    <border>
      <left style="hair">
        <color indexed="8"/>
      </left>
      <right/>
      <top/>
      <bottom style="hair">
        <color indexed="8"/>
      </bottom>
      <diagonal/>
    </border>
    <border>
      <left style="hair">
        <color indexed="8"/>
      </left>
      <right style="hair">
        <color indexed="8"/>
      </right>
      <top/>
      <bottom style="hair">
        <color indexed="8"/>
      </bottom>
      <diagonal/>
    </border>
    <border>
      <left style="hair">
        <color indexed="8"/>
      </left>
      <right/>
      <top/>
      <bottom/>
      <diagonal/>
    </border>
    <border>
      <left style="hair">
        <color indexed="8"/>
      </left>
      <right/>
      <top/>
      <bottom style="thin">
        <color indexed="8"/>
      </bottom>
      <diagonal/>
    </border>
    <border>
      <left/>
      <right style="hair">
        <color indexed="8"/>
      </right>
      <top style="thin">
        <color indexed="8"/>
      </top>
      <bottom style="hair">
        <color indexed="8"/>
      </bottom>
      <diagonal/>
    </border>
    <border>
      <left style="hair">
        <color indexed="8"/>
      </left>
      <right style="hair">
        <color indexed="8"/>
      </right>
      <top/>
      <bottom/>
      <diagonal/>
    </border>
    <border>
      <left style="hair">
        <color indexed="8"/>
      </left>
      <right style="hair">
        <color indexed="8"/>
      </right>
      <top style="hair">
        <color indexed="8"/>
      </top>
      <bottom/>
      <diagonal/>
    </border>
    <border>
      <left style="thin">
        <color indexed="8"/>
      </left>
      <right style="hair">
        <color indexed="8"/>
      </right>
      <top style="thin">
        <color indexed="8"/>
      </top>
      <bottom/>
      <diagonal/>
    </border>
    <border>
      <left style="hair">
        <color indexed="8"/>
      </left>
      <right style="thin">
        <color indexed="8"/>
      </right>
      <top style="thin">
        <color indexed="8"/>
      </top>
      <bottom/>
      <diagonal/>
    </border>
    <border>
      <left style="thin">
        <color indexed="8"/>
      </left>
      <right style="hair">
        <color indexed="8"/>
      </right>
      <top/>
      <bottom style="hair">
        <color indexed="8"/>
      </bottom>
      <diagonal/>
    </border>
    <border>
      <left style="hair">
        <color indexed="8"/>
      </left>
      <right style="thin">
        <color indexed="8"/>
      </right>
      <top/>
      <bottom style="hair">
        <color indexed="8"/>
      </bottom>
      <diagonal/>
    </border>
    <border>
      <left style="thin">
        <color indexed="8"/>
      </left>
      <right style="hair">
        <color indexed="8"/>
      </right>
      <top style="hair">
        <color indexed="8"/>
      </top>
      <bottom/>
      <diagonal/>
    </border>
    <border>
      <left style="hair">
        <color indexed="8"/>
      </left>
      <right style="thin">
        <color indexed="8"/>
      </right>
      <top style="hair">
        <color indexed="8"/>
      </top>
      <bottom/>
      <diagonal/>
    </border>
    <border>
      <left/>
      <right/>
      <top style="thin">
        <color indexed="8"/>
      </top>
      <bottom style="hair">
        <color indexed="8"/>
      </bottom>
      <diagonal/>
    </border>
    <border>
      <left/>
      <right/>
      <top style="hair">
        <color indexed="8"/>
      </top>
      <bottom/>
      <diagonal/>
    </border>
    <border>
      <left style="hair">
        <color indexed="8"/>
      </left>
      <right/>
      <top style="thin">
        <color indexed="8"/>
      </top>
      <bottom style="thin">
        <color indexed="8"/>
      </bottom>
      <diagonal/>
    </border>
    <border>
      <left style="hair">
        <color indexed="8"/>
      </left>
      <right style="thin">
        <color indexed="8"/>
      </right>
      <top/>
      <bottom/>
      <diagonal/>
    </border>
    <border>
      <left style="hair">
        <color indexed="8"/>
      </left>
      <right/>
      <top style="hair">
        <color indexed="8"/>
      </top>
      <bottom/>
      <diagonal/>
    </border>
    <border>
      <left/>
      <right style="thin">
        <color indexed="8"/>
      </right>
      <top style="thin">
        <color indexed="8"/>
      </top>
      <bottom style="hair">
        <color indexed="8"/>
      </bottom>
      <diagonal/>
    </border>
    <border>
      <left/>
      <right style="thin">
        <color indexed="8"/>
      </right>
      <top style="hair">
        <color indexed="8"/>
      </top>
      <bottom/>
      <diagonal/>
    </border>
    <border>
      <left/>
      <right style="hair">
        <color indexed="8"/>
      </right>
      <top style="thin">
        <color indexed="8"/>
      </top>
      <bottom style="thin">
        <color indexed="8"/>
      </bottom>
      <diagonal/>
    </border>
    <border>
      <left style="medium">
        <color indexed="8"/>
      </left>
      <right style="hair">
        <color indexed="8"/>
      </right>
      <top style="hair">
        <color indexed="8"/>
      </top>
      <bottom style="hair">
        <color indexed="8"/>
      </bottom>
      <diagonal/>
    </border>
    <border>
      <left style="hair">
        <color indexed="8"/>
      </left>
      <right style="medium">
        <color indexed="8"/>
      </right>
      <top style="hair">
        <color indexed="8"/>
      </top>
      <bottom style="hair">
        <color indexed="8"/>
      </bottom>
      <diagonal/>
    </border>
    <border>
      <left style="medium">
        <color indexed="8"/>
      </left>
      <right/>
      <top style="hair">
        <color indexed="8"/>
      </top>
      <bottom style="hair">
        <color indexed="8"/>
      </bottom>
      <diagonal/>
    </border>
    <border>
      <left style="medium">
        <color indexed="8"/>
      </left>
      <right style="hair">
        <color indexed="8"/>
      </right>
      <top style="hair">
        <color indexed="8"/>
      </top>
      <bottom style="medium">
        <color indexed="8"/>
      </bottom>
      <diagonal/>
    </border>
    <border>
      <left style="hair">
        <color indexed="8"/>
      </left>
      <right style="hair">
        <color indexed="8"/>
      </right>
      <top style="hair">
        <color indexed="8"/>
      </top>
      <bottom style="medium">
        <color indexed="8"/>
      </bottom>
      <diagonal/>
    </border>
    <border>
      <left style="hair">
        <color indexed="8"/>
      </left>
      <right style="medium">
        <color indexed="8"/>
      </right>
      <top style="hair">
        <color indexed="8"/>
      </top>
      <bottom style="medium">
        <color indexed="8"/>
      </bottom>
      <diagonal/>
    </border>
    <border>
      <left style="hair">
        <color indexed="8"/>
      </left>
      <right style="hair">
        <color indexed="8"/>
      </right>
      <top/>
      <bottom style="thin">
        <color indexed="8"/>
      </bottom>
      <diagonal/>
    </border>
    <border>
      <left style="hair">
        <color indexed="8"/>
      </left>
      <right style="thin">
        <color indexed="8"/>
      </right>
      <top/>
      <bottom style="thin">
        <color indexed="8"/>
      </bottom>
      <diagonal/>
    </border>
    <border>
      <left style="thin">
        <color indexed="8"/>
      </left>
      <right style="hair">
        <color indexed="8"/>
      </right>
      <top/>
      <bottom/>
      <diagonal/>
    </border>
    <border>
      <left style="medium">
        <color indexed="8"/>
      </left>
      <right style="medium">
        <color indexed="8"/>
      </right>
      <top style="medium">
        <color indexed="8"/>
      </top>
      <bottom style="medium">
        <color indexed="8"/>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hair">
        <color indexed="8"/>
      </top>
      <bottom style="hair">
        <color indexed="8"/>
      </bottom>
      <diagonal/>
    </border>
    <border>
      <left/>
      <right style="thin">
        <color indexed="8"/>
      </right>
      <top style="hair">
        <color indexed="8"/>
      </top>
      <bottom style="thin">
        <color indexed="8"/>
      </bottom>
      <diagonal/>
    </border>
    <border>
      <left style="thin">
        <color indexed="8"/>
      </left>
      <right style="thin">
        <color indexed="8"/>
      </right>
      <top style="thin">
        <color indexed="8"/>
      </top>
      <bottom style="hair">
        <color indexed="8"/>
      </bottom>
      <diagonal/>
    </border>
    <border>
      <left style="thin">
        <color indexed="8"/>
      </left>
      <right/>
      <top style="hair">
        <color indexed="8"/>
      </top>
      <bottom/>
      <diagonal/>
    </border>
    <border>
      <left style="thin">
        <color indexed="8"/>
      </left>
      <right style="thin">
        <color indexed="8"/>
      </right>
      <top style="hair">
        <color indexed="8"/>
      </top>
      <bottom style="thin">
        <color indexed="8"/>
      </bottom>
      <diagonal/>
    </border>
    <border>
      <left style="thin">
        <color indexed="8"/>
      </left>
      <right/>
      <top/>
      <bottom style="hair">
        <color indexed="8"/>
      </bottom>
      <diagonal/>
    </border>
    <border>
      <left style="thin">
        <color indexed="8"/>
      </left>
      <right style="thin">
        <color indexed="8"/>
      </right>
      <top/>
      <bottom style="hair">
        <color indexed="8"/>
      </bottom>
      <diagonal/>
    </border>
    <border>
      <left style="medium">
        <color indexed="8"/>
      </left>
      <right/>
      <top style="medium">
        <color indexed="8"/>
      </top>
      <bottom/>
      <diagonal/>
    </border>
    <border>
      <left style="medium">
        <color indexed="8"/>
      </left>
      <right/>
      <top style="medium">
        <color indexed="8"/>
      </top>
      <bottom style="medium">
        <color indexed="8"/>
      </bottom>
      <diagonal/>
    </border>
    <border>
      <left style="medium">
        <color indexed="8"/>
      </left>
      <right style="thin">
        <color indexed="8"/>
      </right>
      <top style="thin">
        <color indexed="8"/>
      </top>
      <bottom/>
      <diagonal/>
    </border>
    <border>
      <left/>
      <right style="hair">
        <color indexed="8"/>
      </right>
      <top/>
      <bottom style="thin">
        <color indexed="8"/>
      </bottom>
      <diagonal/>
    </border>
    <border>
      <left/>
      <right style="hair">
        <color indexed="8"/>
      </right>
      <top/>
      <bottom/>
      <diagonal/>
    </border>
    <border>
      <left/>
      <right style="hair">
        <color indexed="8"/>
      </right>
      <top style="thin">
        <color indexed="8"/>
      </top>
      <bottom/>
      <diagonal/>
    </border>
    <border>
      <left style="thin">
        <color indexed="8"/>
      </left>
      <right style="hair">
        <color indexed="8"/>
      </right>
      <top/>
      <bottom style="thin">
        <color indexed="8"/>
      </bottom>
      <diagonal/>
    </border>
    <border>
      <left/>
      <right style="thin">
        <color indexed="8"/>
      </right>
      <top/>
      <bottom style="hair">
        <color indexed="8"/>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8"/>
      </left>
      <right/>
      <top style="thin">
        <color indexed="8"/>
      </top>
      <bottom style="thin">
        <color indexed="64"/>
      </bottom>
      <diagonal/>
    </border>
    <border>
      <left/>
      <right/>
      <top style="thin">
        <color indexed="8"/>
      </top>
      <bottom style="thin">
        <color indexed="64"/>
      </bottom>
      <diagonal/>
    </border>
    <border>
      <left/>
      <right style="thin">
        <color indexed="8"/>
      </right>
      <top style="thin">
        <color indexed="8"/>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8"/>
      </left>
      <right style="hair">
        <color indexed="8"/>
      </right>
      <top style="medium">
        <color indexed="8"/>
      </top>
      <bottom style="hair">
        <color indexed="8"/>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style="thin">
        <color indexed="64"/>
      </left>
      <right style="thin">
        <color indexed="64"/>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double">
        <color indexed="63"/>
      </left>
      <right style="double">
        <color indexed="63"/>
      </right>
      <top style="double">
        <color indexed="63"/>
      </top>
      <bottom style="double">
        <color indexed="63"/>
      </bottom>
      <diagonal/>
    </border>
    <border>
      <left style="thin">
        <color rgb="FF000000"/>
      </left>
      <right/>
      <top/>
      <bottom/>
      <diagonal/>
    </border>
    <border>
      <left style="thin">
        <color rgb="FF000000"/>
      </left>
      <right style="thin">
        <color rgb="FF000000"/>
      </right>
      <top style="thin">
        <color rgb="FF000000"/>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style="medium">
        <color indexed="64"/>
      </bottom>
      <diagonal/>
    </border>
    <border>
      <left/>
      <right style="hair">
        <color indexed="8"/>
      </right>
      <top style="hair">
        <color indexed="8"/>
      </top>
      <bottom/>
      <diagonal/>
    </border>
    <border>
      <left/>
      <right/>
      <top/>
      <bottom style="hair">
        <color indexed="8"/>
      </bottom>
      <diagonal/>
    </border>
    <border>
      <left/>
      <right style="hair">
        <color indexed="8"/>
      </right>
      <top/>
      <bottom style="hair">
        <color indexed="8"/>
      </bottom>
      <diagonal/>
    </border>
    <border>
      <left style="medium">
        <color indexed="8"/>
      </left>
      <right style="hair">
        <color indexed="8"/>
      </right>
      <top style="hair">
        <color indexed="8"/>
      </top>
      <bottom/>
      <diagonal/>
    </border>
    <border>
      <left style="hair">
        <color indexed="8"/>
      </left>
      <right style="medium">
        <color indexed="8"/>
      </right>
      <top style="hair">
        <color indexed="8"/>
      </top>
      <bottom/>
      <diagonal/>
    </border>
    <border>
      <left style="hair">
        <color indexed="8"/>
      </left>
      <right/>
      <top style="medium">
        <color indexed="8"/>
      </top>
      <bottom style="hair">
        <color indexed="8"/>
      </bottom>
      <diagonal/>
    </border>
    <border>
      <left style="hair">
        <color indexed="8"/>
      </left>
      <right/>
      <top style="hair">
        <color indexed="8"/>
      </top>
      <bottom style="medium">
        <color indexed="8"/>
      </bottom>
      <diagonal/>
    </border>
    <border>
      <left style="hair">
        <color indexed="8"/>
      </left>
      <right style="medium">
        <color indexed="8"/>
      </right>
      <top style="medium">
        <color indexed="8"/>
      </top>
      <bottom/>
      <diagonal/>
    </border>
    <border>
      <left style="hair">
        <color indexed="8"/>
      </left>
      <right style="medium">
        <color indexed="8"/>
      </right>
      <top/>
      <bottom style="hair">
        <color indexed="8"/>
      </bottom>
      <diagonal/>
    </border>
    <border>
      <left/>
      <right/>
      <top style="medium">
        <color indexed="8"/>
      </top>
      <bottom style="hair">
        <color indexed="8"/>
      </bottom>
      <diagonal/>
    </border>
    <border>
      <left/>
      <right style="hair">
        <color indexed="8"/>
      </right>
      <top style="medium">
        <color indexed="8"/>
      </top>
      <bottom style="hair">
        <color indexed="8"/>
      </bottom>
      <diagonal/>
    </border>
    <border>
      <left/>
      <right style="hair">
        <color indexed="8"/>
      </right>
      <top style="hair">
        <color indexed="8"/>
      </top>
      <bottom style="medium">
        <color indexed="8"/>
      </bottom>
      <diagonal/>
    </border>
    <border>
      <left style="hair">
        <color indexed="8"/>
      </left>
      <right/>
      <top style="medium">
        <color indexed="8"/>
      </top>
      <bottom/>
      <diagonal/>
    </border>
    <border>
      <left/>
      <right style="hair">
        <color indexed="8"/>
      </right>
      <top style="medium">
        <color indexed="8"/>
      </top>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diagonalDown="1">
      <left style="thin">
        <color indexed="64"/>
      </left>
      <right style="thin">
        <color indexed="64"/>
      </right>
      <top style="thin">
        <color indexed="64"/>
      </top>
      <bottom/>
      <diagonal style="thin">
        <color indexed="64"/>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right style="hair">
        <color indexed="64"/>
      </right>
      <top style="hair">
        <color indexed="64"/>
      </top>
      <bottom style="thin">
        <color indexed="64"/>
      </bottom>
      <diagonal/>
    </border>
    <border>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indexed="64"/>
      </right>
      <top/>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top style="hair">
        <color indexed="64"/>
      </top>
      <bottom style="hair">
        <color indexed="64"/>
      </bottom>
      <diagonal/>
    </border>
    <border>
      <left/>
      <right/>
      <top/>
      <bottom style="double">
        <color indexed="8"/>
      </bottom>
      <diagonal/>
    </border>
    <border>
      <left style="medium">
        <color indexed="8"/>
      </left>
      <right style="medium">
        <color indexed="8"/>
      </right>
      <top/>
      <bottom style="medium">
        <color indexed="8"/>
      </bottom>
      <diagonal/>
    </border>
    <border>
      <left style="thick">
        <color indexed="64"/>
      </left>
      <right style="thick">
        <color indexed="64"/>
      </right>
      <top style="thick">
        <color indexed="64"/>
      </top>
      <bottom/>
      <diagonal/>
    </border>
    <border>
      <left style="thick">
        <color indexed="64"/>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style="thick">
        <color indexed="64"/>
      </right>
      <top/>
      <bottom style="medium">
        <color indexed="64"/>
      </bottom>
      <diagonal/>
    </border>
    <border>
      <left/>
      <right style="thick">
        <color indexed="64"/>
      </right>
      <top/>
      <bottom style="medium">
        <color indexed="64"/>
      </bottom>
      <diagonal/>
    </border>
    <border>
      <left style="thick">
        <color indexed="64"/>
      </left>
      <right style="thick">
        <color indexed="64"/>
      </right>
      <top/>
      <bottom style="thick">
        <color indexed="64"/>
      </bottom>
      <diagonal/>
    </border>
    <border>
      <left/>
      <right style="medium">
        <color indexed="64"/>
      </right>
      <top/>
      <bottom style="thick">
        <color indexed="64"/>
      </bottom>
      <diagonal/>
    </border>
    <border>
      <left/>
      <right style="thick">
        <color indexed="64"/>
      </right>
      <top/>
      <bottom style="thick">
        <color indexed="64"/>
      </bottom>
      <diagonal/>
    </border>
  </borders>
  <cellStyleXfs count="157">
    <xf numFmtId="0" fontId="0" fillId="0" borderId="0">
      <alignment vertical="center"/>
    </xf>
    <xf numFmtId="0" fontId="92" fillId="2" borderId="0" applyNumberFormat="0" applyBorder="0" applyAlignment="0" applyProtection="0">
      <alignment vertical="center"/>
    </xf>
    <xf numFmtId="0" fontId="3" fillId="0" borderId="0"/>
    <xf numFmtId="0" fontId="3" fillId="0" borderId="0"/>
    <xf numFmtId="0" fontId="3" fillId="0" borderId="0"/>
    <xf numFmtId="0" fontId="2" fillId="0" borderId="0"/>
    <xf numFmtId="0" fontId="2" fillId="0" borderId="0"/>
    <xf numFmtId="0" fontId="3" fillId="0" borderId="0"/>
    <xf numFmtId="0" fontId="2" fillId="0" borderId="0"/>
    <xf numFmtId="0" fontId="2" fillId="0" borderId="0"/>
    <xf numFmtId="0" fontId="3" fillId="0" borderId="0"/>
    <xf numFmtId="0" fontId="3" fillId="0" borderId="0"/>
    <xf numFmtId="0" fontId="3" fillId="0" borderId="0"/>
    <xf numFmtId="0" fontId="2" fillId="0" borderId="0"/>
    <xf numFmtId="0" fontId="2" fillId="0" borderId="0"/>
    <xf numFmtId="0" fontId="3" fillId="0" borderId="0"/>
    <xf numFmtId="0" fontId="2" fillId="0" borderId="0"/>
    <xf numFmtId="0" fontId="2" fillId="0" borderId="0"/>
    <xf numFmtId="9" fontId="82" fillId="0" borderId="0" applyFill="0" applyBorder="0" applyProtection="0">
      <alignment vertical="center"/>
    </xf>
    <xf numFmtId="9" fontId="82" fillId="0" borderId="0" applyFill="0" applyBorder="0" applyProtection="0">
      <alignment vertical="center"/>
    </xf>
    <xf numFmtId="0" fontId="6" fillId="0" borderId="1" applyNumberFormat="0" applyFill="0" applyProtection="0">
      <alignment vertical="center"/>
    </xf>
    <xf numFmtId="0" fontId="6" fillId="0" borderId="1" applyNumberFormat="0" applyFill="0" applyProtection="0">
      <alignment vertical="center"/>
    </xf>
    <xf numFmtId="0" fontId="6" fillId="0" borderId="1" applyNumberFormat="0" applyFill="0" applyProtection="0">
      <alignment vertical="center"/>
    </xf>
    <xf numFmtId="0" fontId="7" fillId="0" borderId="0" applyNumberFormat="0" applyFill="0" applyBorder="0" applyProtection="0">
      <alignment vertical="center"/>
    </xf>
    <xf numFmtId="0" fontId="7" fillId="0" borderId="0" applyNumberFormat="0" applyFill="0" applyBorder="0" applyProtection="0">
      <alignment vertical="center"/>
    </xf>
    <xf numFmtId="0" fontId="7" fillId="0" borderId="0" applyNumberFormat="0" applyFill="0" applyBorder="0" applyProtection="0">
      <alignment vertical="center"/>
    </xf>
    <xf numFmtId="0" fontId="82" fillId="0" borderId="0">
      <alignment vertical="center"/>
    </xf>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4" fillId="0" borderId="0"/>
    <xf numFmtId="0" fontId="82" fillId="0" borderId="0">
      <alignment vertical="center"/>
    </xf>
    <xf numFmtId="0" fontId="82" fillId="0" borderId="0"/>
    <xf numFmtId="0" fontId="82" fillId="0" borderId="0"/>
    <xf numFmtId="0" fontId="82" fillId="0" borderId="0">
      <alignment vertical="center"/>
    </xf>
    <xf numFmtId="0" fontId="82" fillId="0" borderId="0">
      <alignment vertical="center"/>
    </xf>
    <xf numFmtId="0" fontId="82" fillId="0" borderId="0"/>
    <xf numFmtId="0" fontId="82" fillId="0" borderId="0"/>
    <xf numFmtId="0" fontId="82" fillId="0" borderId="0">
      <alignment vertical="center"/>
    </xf>
    <xf numFmtId="0" fontId="82" fillId="0" borderId="0"/>
    <xf numFmtId="0" fontId="82" fillId="0" borderId="0">
      <alignment vertical="center"/>
    </xf>
    <xf numFmtId="0" fontId="17" fillId="0" borderId="0" applyNumberFormat="0" applyFill="0" applyBorder="0" applyProtection="0">
      <alignment vertical="center"/>
    </xf>
    <xf numFmtId="184" fontId="82" fillId="0" borderId="0" applyFill="0" applyBorder="0" applyProtection="0">
      <alignment vertical="center"/>
    </xf>
    <xf numFmtId="38" fontId="82" fillId="0" borderId="0" applyFill="0" applyBorder="0" applyProtection="0">
      <alignment vertical="center"/>
    </xf>
    <xf numFmtId="40" fontId="82" fillId="0" borderId="0" applyFill="0" applyBorder="0" applyProtection="0">
      <alignment vertical="center"/>
    </xf>
    <xf numFmtId="0" fontId="82" fillId="0" borderId="0" applyFill="0" applyBorder="0" applyProtection="0">
      <alignment vertical="center"/>
    </xf>
    <xf numFmtId="0" fontId="82" fillId="0" borderId="0" applyFill="0" applyBorder="0" applyProtection="0">
      <alignment vertical="center"/>
    </xf>
    <xf numFmtId="0" fontId="9" fillId="0" borderId="0"/>
    <xf numFmtId="185" fontId="82" fillId="0" borderId="0" applyFill="0" applyBorder="0" applyProtection="0">
      <alignment vertical="center"/>
    </xf>
    <xf numFmtId="186" fontId="82" fillId="0" borderId="0" applyFill="0" applyBorder="0" applyProtection="0">
      <alignment vertical="center"/>
    </xf>
    <xf numFmtId="182" fontId="82" fillId="0" borderId="0" applyFill="0" applyBorder="0" applyProtection="0">
      <alignment vertical="center"/>
    </xf>
    <xf numFmtId="183" fontId="82" fillId="0" borderId="0" applyFill="0" applyBorder="0" applyProtection="0">
      <alignment vertical="center"/>
    </xf>
    <xf numFmtId="0" fontId="5" fillId="0" borderId="0"/>
    <xf numFmtId="181" fontId="82" fillId="0" borderId="0" applyFill="0" applyBorder="0" applyProtection="0">
      <alignment vertical="center"/>
    </xf>
    <xf numFmtId="180" fontId="82" fillId="0" borderId="0" applyFill="0" applyBorder="0" applyProtection="0">
      <alignment vertical="center"/>
    </xf>
    <xf numFmtId="178" fontId="82" fillId="0" borderId="0" applyFill="0" applyBorder="0" applyProtection="0">
      <alignment vertical="center"/>
    </xf>
    <xf numFmtId="179" fontId="82" fillId="0" borderId="0" applyFill="0" applyBorder="0" applyProtection="0">
      <alignment vertical="center"/>
    </xf>
    <xf numFmtId="180" fontId="82" fillId="0" borderId="0" applyFill="0" applyBorder="0" applyProtection="0">
      <alignment vertical="center"/>
    </xf>
    <xf numFmtId="180" fontId="82" fillId="0" borderId="0" applyFill="0" applyBorder="0" applyProtection="0">
      <alignment vertical="center"/>
    </xf>
    <xf numFmtId="181" fontId="82" fillId="0" borderId="0" applyFill="0" applyBorder="0" applyProtection="0">
      <alignment vertical="center"/>
    </xf>
    <xf numFmtId="0" fontId="8" fillId="0" borderId="0"/>
    <xf numFmtId="0" fontId="3" fillId="0" borderId="0"/>
    <xf numFmtId="0" fontId="95" fillId="19" borderId="0" applyNumberFormat="0" applyBorder="0" applyAlignment="0" applyProtection="0">
      <alignment vertical="center"/>
    </xf>
    <xf numFmtId="0" fontId="96" fillId="20" borderId="0" applyNumberFormat="0" applyBorder="0" applyAlignment="0" applyProtection="0">
      <alignment vertical="center"/>
    </xf>
    <xf numFmtId="0" fontId="97" fillId="21" borderId="0" applyNumberFormat="0" applyBorder="0" applyAlignment="0" applyProtection="0">
      <alignment vertical="center"/>
    </xf>
    <xf numFmtId="0" fontId="103" fillId="0" borderId="0">
      <alignment vertical="center"/>
    </xf>
    <xf numFmtId="0" fontId="106" fillId="0" borderId="0" applyNumberFormat="0" applyFill="0" applyBorder="0" applyAlignment="0" applyProtection="0">
      <alignment vertical="top"/>
      <protection locked="0"/>
    </xf>
    <xf numFmtId="0" fontId="101" fillId="22" borderId="0" applyNumberFormat="0" applyBorder="0" applyAlignment="0" applyProtection="0">
      <alignment vertical="center"/>
    </xf>
    <xf numFmtId="0" fontId="82" fillId="0" borderId="0"/>
    <xf numFmtId="0" fontId="82" fillId="0" borderId="0">
      <alignment vertical="center"/>
    </xf>
    <xf numFmtId="0" fontId="82" fillId="24" borderId="129" applyNumberFormat="0" applyFont="0" applyAlignment="0" applyProtection="0">
      <alignment vertical="center"/>
    </xf>
    <xf numFmtId="0" fontId="112" fillId="0" borderId="0" applyNumberFormat="0" applyFill="0" applyBorder="0" applyAlignment="0" applyProtection="0">
      <alignment vertical="center"/>
    </xf>
    <xf numFmtId="0" fontId="105" fillId="0" borderId="130" applyNumberFormat="0" applyFill="0" applyAlignment="0" applyProtection="0">
      <alignment vertical="center"/>
    </xf>
    <xf numFmtId="0" fontId="113" fillId="25" borderId="131" applyNumberFormat="0" applyAlignment="0" applyProtection="0">
      <alignment vertical="center"/>
    </xf>
    <xf numFmtId="0" fontId="114" fillId="26" borderId="0" applyNumberFormat="0" applyBorder="0" applyAlignment="0" applyProtection="0">
      <alignment vertical="center"/>
    </xf>
    <xf numFmtId="0" fontId="115" fillId="27" borderId="131" applyNumberFormat="0" applyAlignment="0" applyProtection="0">
      <alignment vertical="center"/>
    </xf>
    <xf numFmtId="0" fontId="116" fillId="28" borderId="0" applyNumberFormat="0" applyBorder="0" applyAlignment="0" applyProtection="0">
      <alignment vertical="center"/>
    </xf>
    <xf numFmtId="0" fontId="117" fillId="0" borderId="0" applyNumberFormat="0" applyFill="0" applyBorder="0" applyAlignment="0" applyProtection="0">
      <alignment vertical="center"/>
    </xf>
    <xf numFmtId="0" fontId="26" fillId="27" borderId="0" applyNumberFormat="0" applyBorder="0" applyAlignment="0" applyProtection="0">
      <alignment vertical="center"/>
    </xf>
    <xf numFmtId="0" fontId="26" fillId="24" borderId="129" applyNumberFormat="0" applyFont="0" applyAlignment="0" applyProtection="0">
      <alignment vertical="center"/>
    </xf>
    <xf numFmtId="0" fontId="118" fillId="29" borderId="0" applyNumberFormat="0" applyBorder="0" applyAlignment="0" applyProtection="0">
      <alignment vertical="center"/>
    </xf>
    <xf numFmtId="0" fontId="119" fillId="0" borderId="132" applyNumberFormat="0" applyFill="0" applyAlignment="0" applyProtection="0">
      <alignment vertical="center"/>
    </xf>
    <xf numFmtId="0" fontId="113" fillId="25" borderId="131" applyNumberFormat="0" applyAlignment="0" applyProtection="0">
      <alignment vertical="center"/>
    </xf>
    <xf numFmtId="0" fontId="120" fillId="25" borderId="133" applyNumberFormat="0" applyAlignment="0" applyProtection="0">
      <alignment vertical="center"/>
    </xf>
    <xf numFmtId="0" fontId="121" fillId="30" borderId="134" applyNumberFormat="0" applyAlignment="0" applyProtection="0">
      <alignment vertical="center"/>
    </xf>
    <xf numFmtId="0" fontId="119" fillId="0" borderId="132" applyNumberFormat="0" applyFill="0" applyAlignment="0" applyProtection="0">
      <alignment vertical="center"/>
    </xf>
    <xf numFmtId="0" fontId="105" fillId="0" borderId="130" applyNumberFormat="0" applyFill="0" applyAlignment="0" applyProtection="0">
      <alignment vertical="center"/>
    </xf>
    <xf numFmtId="0" fontId="93" fillId="0" borderId="0" applyNumberFormat="0" applyFill="0" applyBorder="0" applyAlignment="0" applyProtection="0">
      <alignment vertical="center"/>
    </xf>
    <xf numFmtId="0" fontId="118" fillId="31" borderId="0" applyNumberFormat="0" applyBorder="0" applyAlignment="0" applyProtection="0">
      <alignment vertical="center"/>
    </xf>
    <xf numFmtId="0" fontId="7" fillId="0" borderId="0" applyNumberFormat="0" applyFill="0" applyBorder="0" applyAlignment="0" applyProtection="0">
      <alignment vertical="center"/>
    </xf>
    <xf numFmtId="0" fontId="121" fillId="30" borderId="134" applyNumberFormat="0" applyAlignment="0" applyProtection="0">
      <alignment vertical="center"/>
    </xf>
    <xf numFmtId="0" fontId="26" fillId="32" borderId="0" applyNumberFormat="0" applyBorder="0" applyAlignment="0" applyProtection="0">
      <alignment vertical="center"/>
    </xf>
    <xf numFmtId="0" fontId="118" fillId="29" borderId="0" applyNumberFormat="0" applyBorder="0" applyAlignment="0" applyProtection="0">
      <alignment vertical="center"/>
    </xf>
    <xf numFmtId="0" fontId="26" fillId="33" borderId="0" applyNumberFormat="0" applyBorder="0" applyAlignment="0" applyProtection="0">
      <alignment vertical="center"/>
    </xf>
    <xf numFmtId="0" fontId="26" fillId="34" borderId="0" applyNumberFormat="0" applyBorder="0" applyAlignment="0" applyProtection="0">
      <alignment vertical="center"/>
    </xf>
    <xf numFmtId="0" fontId="26" fillId="2" borderId="0" applyNumberFormat="0" applyBorder="0" applyAlignment="0" applyProtection="0">
      <alignment vertical="center"/>
    </xf>
    <xf numFmtId="0" fontId="26" fillId="35" borderId="0" applyNumberFormat="0" applyBorder="0" applyAlignment="0" applyProtection="0">
      <alignment vertical="center"/>
    </xf>
    <xf numFmtId="0" fontId="26" fillId="33" borderId="0" applyNumberFormat="0" applyBorder="0" applyAlignment="0" applyProtection="0">
      <alignment vertical="center"/>
    </xf>
    <xf numFmtId="0" fontId="26" fillId="28" borderId="0" applyNumberFormat="0" applyBorder="0" applyAlignment="0" applyProtection="0">
      <alignment vertical="center"/>
    </xf>
    <xf numFmtId="0" fontId="26" fillId="36" borderId="0" applyNumberFormat="0" applyBorder="0" applyAlignment="0" applyProtection="0">
      <alignment vertical="center"/>
    </xf>
    <xf numFmtId="0" fontId="118" fillId="37" borderId="0" applyNumberFormat="0" applyBorder="0" applyAlignment="0" applyProtection="0">
      <alignment vertical="center"/>
    </xf>
    <xf numFmtId="0" fontId="118" fillId="38" borderId="0" applyNumberFormat="0" applyBorder="0" applyAlignment="0" applyProtection="0">
      <alignment vertical="center"/>
    </xf>
    <xf numFmtId="0" fontId="118" fillId="39" borderId="0" applyNumberFormat="0" applyBorder="0" applyAlignment="0" applyProtection="0">
      <alignment vertical="center"/>
    </xf>
    <xf numFmtId="0" fontId="118" fillId="36" borderId="0" applyNumberFormat="0" applyBorder="0" applyAlignment="0" applyProtection="0">
      <alignment vertical="center"/>
    </xf>
    <xf numFmtId="0" fontId="26" fillId="40" borderId="0" applyNumberFormat="0" applyBorder="0" applyAlignment="0" applyProtection="0">
      <alignment vertical="center"/>
    </xf>
    <xf numFmtId="0" fontId="26" fillId="41" borderId="0" applyNumberFormat="0" applyBorder="0" applyAlignment="0" applyProtection="0">
      <alignment vertical="center"/>
    </xf>
    <xf numFmtId="0" fontId="26" fillId="27" borderId="0" applyNumberFormat="0" applyBorder="0" applyAlignment="0" applyProtection="0">
      <alignment vertical="center"/>
    </xf>
    <xf numFmtId="0" fontId="26" fillId="41" borderId="0" applyNumberFormat="0" applyBorder="0" applyAlignment="0" applyProtection="0">
      <alignment vertical="center"/>
    </xf>
    <xf numFmtId="0" fontId="114" fillId="26" borderId="0" applyNumberFormat="0" applyBorder="0" applyAlignment="0" applyProtection="0">
      <alignment vertical="center"/>
    </xf>
    <xf numFmtId="0" fontId="93"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82" fillId="0" borderId="0"/>
    <xf numFmtId="0" fontId="17" fillId="0" borderId="0" applyNumberFormat="0" applyFill="0" applyBorder="0" applyAlignment="0" applyProtection="0">
      <alignment vertical="top"/>
      <protection locked="0"/>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xf numFmtId="0" fontId="92" fillId="2" borderId="0" applyNumberFormat="0" applyBorder="0" applyAlignment="0" applyProtection="0">
      <alignment vertical="center"/>
    </xf>
    <xf numFmtId="0" fontId="92" fillId="2" borderId="0" applyNumberFormat="0" applyBorder="0" applyAlignment="0" applyProtection="0">
      <alignment vertical="center"/>
    </xf>
    <xf numFmtId="0" fontId="92" fillId="2" borderId="0" applyNumberFormat="0" applyBorder="0" applyAlignment="0" applyProtection="0">
      <alignment vertical="center"/>
    </xf>
    <xf numFmtId="0" fontId="92" fillId="2" borderId="0" applyNumberFormat="0" applyBorder="0" applyAlignment="0" applyProtection="0">
      <alignment vertical="center"/>
    </xf>
    <xf numFmtId="0" fontId="116" fillId="28" borderId="0" applyNumberFormat="0" applyBorder="0" applyAlignment="0" applyProtection="0">
      <alignment vertical="center"/>
    </xf>
    <xf numFmtId="0" fontId="116" fillId="28" borderId="0" applyNumberFormat="0" applyBorder="0" applyAlignment="0" applyProtection="0">
      <alignment vertical="center"/>
    </xf>
    <xf numFmtId="0" fontId="116" fillId="28" borderId="0" applyNumberFormat="0" applyBorder="0" applyAlignment="0" applyProtection="0">
      <alignment vertical="center"/>
    </xf>
    <xf numFmtId="0" fontId="116" fillId="28" borderId="0" applyNumberFormat="0" applyBorder="0" applyAlignment="0" applyProtection="0">
      <alignment vertical="center"/>
    </xf>
    <xf numFmtId="0" fontId="114" fillId="49" borderId="0" applyNumberFormat="0" applyBorder="0" applyAlignment="0" applyProtection="0">
      <alignment vertical="center"/>
    </xf>
    <xf numFmtId="0" fontId="117" fillId="0" borderId="0" applyNumberFormat="0" applyFill="0" applyBorder="0" applyAlignment="0" applyProtection="0">
      <alignment vertical="center"/>
    </xf>
    <xf numFmtId="176" fontId="82" fillId="0" borderId="0" applyFont="0" applyFill="0" applyBorder="0" applyAlignment="0" applyProtection="0">
      <alignment vertical="center"/>
    </xf>
    <xf numFmtId="0" fontId="118" fillId="31" borderId="0" applyNumberFormat="0" applyBorder="0" applyAlignment="0" applyProtection="0">
      <alignment vertical="center"/>
    </xf>
    <xf numFmtId="0" fontId="118" fillId="27" borderId="0" applyNumberFormat="0" applyBorder="0" applyAlignment="0" applyProtection="0">
      <alignment vertical="center"/>
    </xf>
    <xf numFmtId="0" fontId="118" fillId="25" borderId="0" applyNumberFormat="0" applyBorder="0" applyAlignment="0" applyProtection="0">
      <alignment vertical="center"/>
    </xf>
    <xf numFmtId="0" fontId="118" fillId="50" borderId="0" applyNumberFormat="0" applyBorder="0" applyAlignment="0" applyProtection="0">
      <alignment vertical="center"/>
    </xf>
    <xf numFmtId="0" fontId="118" fillId="38" borderId="0" applyNumberFormat="0" applyBorder="0" applyAlignment="0" applyProtection="0">
      <alignment vertical="center"/>
    </xf>
    <xf numFmtId="0" fontId="118" fillId="33" borderId="0" applyNumberFormat="0" applyBorder="0" applyAlignment="0" applyProtection="0">
      <alignment vertical="center"/>
    </xf>
    <xf numFmtId="0" fontId="26" fillId="26" borderId="0" applyNumberFormat="0" applyBorder="0" applyAlignment="0" applyProtection="0">
      <alignment vertical="center"/>
    </xf>
    <xf numFmtId="0" fontId="26" fillId="33" borderId="0" applyNumberFormat="0" applyBorder="0" applyAlignment="0" applyProtection="0">
      <alignment vertical="center"/>
    </xf>
    <xf numFmtId="0" fontId="26" fillId="33" borderId="0" applyNumberFormat="0" applyBorder="0" applyAlignment="0" applyProtection="0">
      <alignment vertical="center"/>
    </xf>
    <xf numFmtId="0" fontId="26" fillId="35" borderId="0" applyNumberFormat="0" applyBorder="0" applyAlignment="0" applyProtection="0">
      <alignment vertical="center"/>
    </xf>
    <xf numFmtId="0" fontId="26" fillId="27" borderId="0" applyNumberFormat="0" applyBorder="0" applyAlignment="0" applyProtection="0">
      <alignment vertical="center"/>
    </xf>
    <xf numFmtId="0" fontId="26" fillId="34" borderId="0" applyNumberFormat="0" applyBorder="0" applyAlignment="0" applyProtection="0">
      <alignment vertical="center"/>
    </xf>
    <xf numFmtId="0" fontId="26" fillId="28" borderId="0" applyNumberFormat="0" applyBorder="0" applyAlignment="0" applyProtection="0">
      <alignment vertical="center"/>
    </xf>
    <xf numFmtId="0" fontId="118" fillId="26" borderId="0" applyNumberFormat="0" applyBorder="0" applyAlignment="0" applyProtection="0">
      <alignment vertical="center"/>
    </xf>
    <xf numFmtId="0" fontId="26" fillId="51" borderId="0" applyNumberFormat="0" applyBorder="0" applyAlignment="0" applyProtection="0">
      <alignment vertical="center"/>
    </xf>
    <xf numFmtId="0" fontId="26" fillId="24" borderId="0" applyNumberFormat="0" applyBorder="0" applyAlignment="0" applyProtection="0">
      <alignment vertical="center"/>
    </xf>
    <xf numFmtId="0" fontId="26" fillId="27" borderId="0" applyNumberFormat="0" applyBorder="0" applyAlignment="0" applyProtection="0">
      <alignment vertical="center"/>
    </xf>
    <xf numFmtId="0" fontId="26" fillId="25" borderId="0" applyNumberFormat="0" applyBorder="0" applyAlignment="0" applyProtection="0">
      <alignment vertical="center"/>
    </xf>
    <xf numFmtId="0" fontId="26" fillId="26" borderId="0" applyNumberFormat="0" applyBorder="0" applyAlignment="0" applyProtection="0">
      <alignment vertical="center"/>
    </xf>
    <xf numFmtId="0" fontId="1" fillId="0" borderId="0">
      <alignment vertical="center"/>
    </xf>
    <xf numFmtId="0" fontId="82" fillId="0" borderId="0"/>
    <xf numFmtId="0" fontId="82" fillId="0" borderId="0"/>
    <xf numFmtId="0" fontId="82" fillId="0" borderId="0"/>
    <xf numFmtId="0" fontId="82" fillId="0" borderId="0">
      <alignment vertical="center"/>
    </xf>
  </cellStyleXfs>
  <cellXfs count="3940">
    <xf numFmtId="0" fontId="0" fillId="0" borderId="0" xfId="0">
      <alignment vertical="center"/>
    </xf>
    <xf numFmtId="0" fontId="82" fillId="0" borderId="2" xfId="41" applyBorder="1"/>
    <xf numFmtId="0" fontId="82" fillId="0" borderId="0" xfId="41"/>
    <xf numFmtId="0" fontId="82" fillId="0" borderId="0" xfId="41" applyBorder="1" applyAlignment="1" applyProtection="1">
      <protection locked="0"/>
    </xf>
    <xf numFmtId="0" fontId="0" fillId="0" borderId="0" xfId="41" applyFont="1" applyBorder="1" applyAlignment="1" applyProtection="1">
      <alignment horizontal="right"/>
      <protection locked="0"/>
    </xf>
    <xf numFmtId="0" fontId="82" fillId="0" borderId="0" xfId="41" applyBorder="1" applyProtection="1">
      <protection locked="0"/>
    </xf>
    <xf numFmtId="0" fontId="0" fillId="0" borderId="0" xfId="41" applyFont="1" applyBorder="1" applyAlignment="1" applyProtection="1">
      <protection locked="0"/>
    </xf>
    <xf numFmtId="0" fontId="82" fillId="0" borderId="0" xfId="41" applyBorder="1" applyAlignment="1" applyProtection="1">
      <alignment horizontal="center"/>
      <protection locked="0"/>
    </xf>
    <xf numFmtId="0" fontId="13" fillId="0" borderId="0" xfId="41" applyFont="1" applyBorder="1" applyAlignment="1" applyProtection="1">
      <alignment horizontal="left"/>
      <protection locked="0"/>
    </xf>
    <xf numFmtId="0" fontId="82" fillId="0" borderId="3" xfId="41" applyBorder="1" applyAlignment="1" applyProtection="1">
      <protection locked="0"/>
    </xf>
    <xf numFmtId="0" fontId="82" fillId="0" borderId="2" xfId="41" applyBorder="1" applyAlignment="1" applyProtection="1">
      <protection locked="0"/>
    </xf>
    <xf numFmtId="0" fontId="82" fillId="0" borderId="0" xfId="41" applyBorder="1"/>
    <xf numFmtId="0" fontId="82" fillId="0" borderId="0" xfId="26">
      <alignment vertical="center"/>
    </xf>
    <xf numFmtId="0" fontId="82" fillId="0" borderId="0" xfId="26" applyProtection="1">
      <alignment vertical="center"/>
      <protection locked="0"/>
    </xf>
    <xf numFmtId="0" fontId="0" fillId="3" borderId="4" xfId="26" applyFont="1" applyFill="1" applyBorder="1" applyAlignment="1" applyProtection="1">
      <alignment horizontal="center" vertical="center"/>
      <protection locked="0"/>
    </xf>
    <xf numFmtId="0" fontId="15" fillId="3" borderId="4" xfId="26" applyFont="1" applyFill="1" applyBorder="1" applyProtection="1">
      <alignment vertical="center"/>
      <protection locked="0"/>
    </xf>
    <xf numFmtId="0" fontId="0" fillId="3" borderId="4" xfId="26" applyFont="1" applyFill="1" applyBorder="1" applyProtection="1">
      <alignment vertical="center"/>
      <protection locked="0"/>
    </xf>
    <xf numFmtId="187" fontId="0" fillId="0" borderId="4" xfId="26" applyNumberFormat="1" applyFont="1" applyBorder="1" applyProtection="1">
      <alignment vertical="center"/>
      <protection locked="0"/>
    </xf>
    <xf numFmtId="187" fontId="0" fillId="3" borderId="4" xfId="26" applyNumberFormat="1" applyFont="1" applyFill="1" applyBorder="1" applyProtection="1">
      <alignment vertical="center"/>
      <protection locked="0"/>
    </xf>
    <xf numFmtId="49" fontId="0" fillId="0" borderId="4" xfId="26" applyNumberFormat="1" applyFont="1" applyBorder="1" applyAlignment="1" applyProtection="1">
      <alignment horizontal="center" vertical="center"/>
      <protection locked="0"/>
    </xf>
    <xf numFmtId="49" fontId="0" fillId="3" borderId="4" xfId="26" applyNumberFormat="1" applyFont="1" applyFill="1" applyBorder="1" applyAlignment="1" applyProtection="1">
      <alignment horizontal="center" vertical="center"/>
      <protection locked="0"/>
    </xf>
    <xf numFmtId="0" fontId="16" fillId="3" borderId="4" xfId="45" applyNumberFormat="1" applyFont="1" applyFill="1" applyBorder="1" applyProtection="1">
      <alignment vertical="center"/>
      <protection locked="0"/>
    </xf>
    <xf numFmtId="187" fontId="0" fillId="0" borderId="4" xfId="26" applyNumberFormat="1" applyFont="1" applyBorder="1" applyAlignment="1" applyProtection="1">
      <alignment horizontal="center" vertical="center"/>
      <protection locked="0"/>
    </xf>
    <xf numFmtId="0" fontId="0" fillId="0" borderId="4" xfId="26" applyFont="1" applyBorder="1" applyProtection="1">
      <alignment vertical="center"/>
      <protection locked="0"/>
    </xf>
    <xf numFmtId="187" fontId="15" fillId="3" borderId="4" xfId="26" applyNumberFormat="1" applyFont="1" applyFill="1" applyBorder="1" applyProtection="1">
      <alignment vertical="center"/>
      <protection locked="0"/>
    </xf>
    <xf numFmtId="49" fontId="15" fillId="0" borderId="4" xfId="26" applyNumberFormat="1" applyFont="1" applyBorder="1" applyProtection="1">
      <alignment vertical="center"/>
      <protection locked="0"/>
    </xf>
    <xf numFmtId="0" fontId="15" fillId="3" borderId="4" xfId="26" applyFont="1" applyFill="1" applyBorder="1" applyAlignment="1" applyProtection="1">
      <alignment vertical="center"/>
      <protection locked="0"/>
    </xf>
    <xf numFmtId="0" fontId="18" fillId="3" borderId="4" xfId="45" applyNumberFormat="1" applyFont="1" applyFill="1" applyBorder="1" applyProtection="1">
      <alignment vertical="center"/>
      <protection locked="0"/>
    </xf>
    <xf numFmtId="49" fontId="0" fillId="0" borderId="4" xfId="26" applyNumberFormat="1" applyFont="1" applyFill="1" applyBorder="1" applyAlignment="1" applyProtection="1">
      <alignment horizontal="center" vertical="center"/>
      <protection locked="0"/>
    </xf>
    <xf numFmtId="0" fontId="0" fillId="0" borderId="4" xfId="26" applyFont="1" applyFill="1" applyBorder="1" applyProtection="1">
      <alignment vertical="center"/>
      <protection locked="0"/>
    </xf>
    <xf numFmtId="0" fontId="16" fillId="3" borderId="5" xfId="45" applyNumberFormat="1" applyFont="1" applyFill="1" applyBorder="1" applyProtection="1">
      <alignment vertical="center"/>
      <protection locked="0"/>
    </xf>
    <xf numFmtId="49" fontId="0" fillId="0" borderId="5" xfId="26" applyNumberFormat="1" applyFont="1" applyBorder="1" applyAlignment="1" applyProtection="1">
      <alignment horizontal="center" vertical="center"/>
      <protection locked="0"/>
    </xf>
    <xf numFmtId="0" fontId="15" fillId="0" borderId="5" xfId="26" applyFont="1" applyFill="1" applyBorder="1" applyAlignment="1" applyProtection="1">
      <alignment vertical="center"/>
      <protection locked="0"/>
    </xf>
    <xf numFmtId="0" fontId="0" fillId="0" borderId="5" xfId="26" applyFont="1" applyFill="1" applyBorder="1" applyProtection="1">
      <alignment vertical="center"/>
      <protection locked="0"/>
    </xf>
    <xf numFmtId="0" fontId="19" fillId="0" borderId="4" xfId="26" applyFont="1" applyFill="1" applyBorder="1" applyProtection="1">
      <alignment vertical="center"/>
      <protection locked="0"/>
    </xf>
    <xf numFmtId="0" fontId="15" fillId="3" borderId="5" xfId="26" applyFont="1" applyFill="1" applyBorder="1" applyAlignment="1" applyProtection="1">
      <alignment vertical="center"/>
      <protection locked="0"/>
    </xf>
    <xf numFmtId="0" fontId="20" fillId="3" borderId="4" xfId="26" applyFont="1" applyFill="1" applyBorder="1">
      <alignment vertical="center"/>
    </xf>
    <xf numFmtId="0" fontId="19" fillId="0" borderId="6" xfId="26" applyFont="1" applyBorder="1" applyProtection="1">
      <alignment vertical="center"/>
      <protection locked="0"/>
    </xf>
    <xf numFmtId="0" fontId="20" fillId="0" borderId="4" xfId="26" applyFont="1" applyBorder="1">
      <alignment vertical="center"/>
    </xf>
    <xf numFmtId="0" fontId="15" fillId="0" borderId="4" xfId="26" applyFont="1" applyFill="1" applyBorder="1" applyAlignment="1" applyProtection="1">
      <alignment vertical="center"/>
      <protection locked="0"/>
    </xf>
    <xf numFmtId="0" fontId="20" fillId="0" borderId="4" xfId="26" applyFont="1" applyFill="1" applyBorder="1">
      <alignment vertical="center"/>
    </xf>
    <xf numFmtId="187" fontId="20" fillId="0" borderId="0" xfId="26" applyNumberFormat="1" applyFont="1">
      <alignment vertical="center"/>
    </xf>
    <xf numFmtId="0" fontId="20" fillId="0" borderId="0" xfId="26" applyFont="1">
      <alignment vertical="center"/>
    </xf>
    <xf numFmtId="187" fontId="82" fillId="0" borderId="0" xfId="26" applyNumberFormat="1">
      <alignment vertical="center"/>
    </xf>
    <xf numFmtId="0" fontId="0" fillId="0" borderId="0" xfId="33" applyFont="1"/>
    <xf numFmtId="0" fontId="21" fillId="0" borderId="0" xfId="33" applyFont="1"/>
    <xf numFmtId="10" fontId="21" fillId="0" borderId="0" xfId="33" applyNumberFormat="1" applyFont="1"/>
    <xf numFmtId="0" fontId="4" fillId="0" borderId="0" xfId="33" applyFont="1"/>
    <xf numFmtId="0" fontId="4" fillId="0" borderId="0" xfId="33" applyFont="1" applyProtection="1">
      <protection locked="0"/>
    </xf>
    <xf numFmtId="0" fontId="21" fillId="0" borderId="0" xfId="33" applyFont="1" applyProtection="1">
      <protection locked="0"/>
    </xf>
    <xf numFmtId="0" fontId="21" fillId="4" borderId="7" xfId="44" applyFont="1" applyFill="1" applyBorder="1" applyAlignment="1" applyProtection="1">
      <alignment horizontal="left" vertical="center"/>
    </xf>
    <xf numFmtId="0" fontId="21" fillId="4" borderId="8" xfId="44" applyFont="1" applyFill="1" applyBorder="1" applyAlignment="1" applyProtection="1">
      <alignment horizontal="left" vertical="center"/>
    </xf>
    <xf numFmtId="0" fontId="4" fillId="5" borderId="0" xfId="33" applyFont="1" applyFill="1" applyProtection="1">
      <protection locked="0"/>
    </xf>
    <xf numFmtId="0" fontId="21" fillId="5" borderId="0" xfId="33" applyFont="1" applyFill="1" applyProtection="1">
      <protection locked="0"/>
    </xf>
    <xf numFmtId="0" fontId="21" fillId="5" borderId="0" xfId="33" applyFont="1" applyFill="1"/>
    <xf numFmtId="0" fontId="4" fillId="4" borderId="0" xfId="33" applyFont="1" applyFill="1" applyProtection="1">
      <protection locked="0"/>
    </xf>
    <xf numFmtId="0" fontId="21" fillId="4" borderId="0" xfId="33" applyFont="1" applyFill="1" applyProtection="1">
      <protection locked="0"/>
    </xf>
    <xf numFmtId="0" fontId="0" fillId="0" borderId="0" xfId="32" applyFont="1" applyProtection="1">
      <protection locked="0"/>
    </xf>
    <xf numFmtId="49" fontId="17" fillId="5" borderId="0" xfId="45" applyNumberFormat="1" applyFont="1" applyFill="1" applyBorder="1" applyProtection="1">
      <alignment vertical="center"/>
      <protection locked="0"/>
    </xf>
    <xf numFmtId="0" fontId="17" fillId="5" borderId="0" xfId="45" applyNumberFormat="1" applyFont="1" applyFill="1" applyBorder="1" applyProtection="1">
      <alignment vertical="center"/>
      <protection locked="0"/>
    </xf>
    <xf numFmtId="0" fontId="22" fillId="5" borderId="0" xfId="33" applyFont="1" applyFill="1" applyProtection="1">
      <protection locked="0"/>
    </xf>
    <xf numFmtId="188" fontId="22" fillId="5" borderId="0" xfId="33" applyNumberFormat="1" applyFont="1" applyFill="1" applyProtection="1">
      <protection locked="0"/>
    </xf>
    <xf numFmtId="0" fontId="22" fillId="5" borderId="0" xfId="33" applyNumberFormat="1" applyFont="1" applyFill="1" applyProtection="1">
      <protection locked="0"/>
    </xf>
    <xf numFmtId="0" fontId="21" fillId="4" borderId="8" xfId="33" applyFont="1" applyFill="1" applyBorder="1" applyAlignment="1" applyProtection="1">
      <alignment horizontal="left"/>
    </xf>
    <xf numFmtId="0" fontId="4" fillId="0" borderId="0" xfId="33" applyNumberFormat="1" applyFont="1" applyProtection="1">
      <protection locked="0"/>
    </xf>
    <xf numFmtId="10" fontId="21" fillId="3" borderId="8" xfId="44" applyNumberFormat="1" applyFont="1" applyFill="1" applyBorder="1" applyAlignment="1" applyProtection="1">
      <alignment horizontal="left" vertical="center"/>
      <protection locked="0"/>
    </xf>
    <xf numFmtId="10" fontId="21" fillId="4" borderId="8" xfId="44" applyNumberFormat="1" applyFont="1" applyFill="1" applyBorder="1" applyAlignment="1" applyProtection="1">
      <alignment horizontal="left" vertical="center"/>
    </xf>
    <xf numFmtId="0" fontId="23" fillId="0" borderId="0" xfId="33" applyFont="1" applyProtection="1">
      <protection locked="0"/>
    </xf>
    <xf numFmtId="0" fontId="22" fillId="0" borderId="0" xfId="33" applyFont="1" applyProtection="1">
      <protection locked="0"/>
    </xf>
    <xf numFmtId="0" fontId="21" fillId="4" borderId="8" xfId="39" applyFont="1" applyFill="1" applyBorder="1" applyAlignment="1" applyProtection="1">
      <alignment horizontal="left" vertical="center"/>
    </xf>
    <xf numFmtId="0" fontId="21" fillId="4" borderId="8" xfId="33" applyFont="1" applyFill="1" applyBorder="1" applyProtection="1"/>
    <xf numFmtId="0" fontId="21" fillId="4" borderId="8" xfId="33" applyFont="1" applyFill="1" applyBorder="1" applyAlignment="1" applyProtection="1">
      <alignment horizontal="left" vertical="center"/>
    </xf>
    <xf numFmtId="0" fontId="26" fillId="4" borderId="8" xfId="33" applyFont="1" applyFill="1" applyBorder="1" applyAlignment="1" applyProtection="1">
      <alignment horizontal="center" vertical="center"/>
    </xf>
    <xf numFmtId="0" fontId="26" fillId="5" borderId="9" xfId="33" applyFont="1" applyFill="1" applyBorder="1" applyAlignment="1" applyProtection="1">
      <alignment horizontal="center" vertical="center"/>
      <protection locked="0"/>
    </xf>
    <xf numFmtId="0" fontId="26" fillId="5" borderId="10" xfId="33" applyFont="1" applyFill="1" applyBorder="1" applyAlignment="1" applyProtection="1">
      <alignment horizontal="center" vertical="center" shrinkToFit="1"/>
      <protection locked="0"/>
    </xf>
    <xf numFmtId="0" fontId="4" fillId="0" borderId="0" xfId="33" applyFont="1" applyAlignment="1" applyProtection="1">
      <alignment vertical="center"/>
      <protection locked="0"/>
    </xf>
    <xf numFmtId="0" fontId="21" fillId="0" borderId="0" xfId="33" applyFont="1" applyAlignment="1" applyProtection="1">
      <alignment vertical="center"/>
      <protection locked="0"/>
    </xf>
    <xf numFmtId="0" fontId="21" fillId="0" borderId="0" xfId="33" applyFont="1" applyAlignment="1">
      <alignment vertical="center"/>
    </xf>
    <xf numFmtId="10" fontId="26" fillId="4" borderId="9" xfId="33" applyNumberFormat="1" applyFont="1" applyFill="1" applyBorder="1" applyProtection="1"/>
    <xf numFmtId="10" fontId="26" fillId="4" borderId="10" xfId="33" applyNumberFormat="1" applyFont="1" applyFill="1" applyBorder="1" applyProtection="1"/>
    <xf numFmtId="0" fontId="26" fillId="4" borderId="8" xfId="33" applyFont="1" applyFill="1" applyBorder="1" applyAlignment="1" applyProtection="1">
      <alignment horizontal="center"/>
    </xf>
    <xf numFmtId="0" fontId="26" fillId="4" borderId="8" xfId="33" applyFont="1" applyFill="1" applyBorder="1" applyAlignment="1" applyProtection="1">
      <alignment horizontal="left" vertical="center"/>
    </xf>
    <xf numFmtId="0" fontId="26" fillId="4" borderId="11" xfId="33" applyFont="1" applyFill="1" applyBorder="1" applyAlignment="1" applyProtection="1">
      <alignment horizontal="left" vertical="center"/>
    </xf>
    <xf numFmtId="0" fontId="0" fillId="0" borderId="0" xfId="0" applyProtection="1">
      <alignment vertical="center"/>
      <protection locked="0"/>
    </xf>
    <xf numFmtId="0" fontId="0" fillId="3" borderId="0" xfId="27" applyFont="1" applyFill="1" applyProtection="1">
      <protection locked="0"/>
    </xf>
    <xf numFmtId="49" fontId="0" fillId="3" borderId="12" xfId="27" applyNumberFormat="1" applyFont="1" applyFill="1" applyBorder="1" applyAlignment="1" applyProtection="1">
      <alignment horizontal="center" vertical="center"/>
      <protection locked="0"/>
    </xf>
    <xf numFmtId="0" fontId="0" fillId="3" borderId="11" xfId="27" applyFont="1" applyFill="1" applyBorder="1" applyAlignment="1" applyProtection="1">
      <alignment horizontal="center" vertical="center"/>
      <protection locked="0"/>
    </xf>
    <xf numFmtId="31" fontId="0" fillId="6" borderId="13" xfId="27" applyNumberFormat="1" applyFont="1" applyFill="1" applyBorder="1" applyAlignment="1" applyProtection="1">
      <alignment vertical="center"/>
    </xf>
    <xf numFmtId="0" fontId="0" fillId="3" borderId="13" xfId="27" applyFont="1" applyFill="1" applyBorder="1" applyAlignment="1" applyProtection="1">
      <alignment horizontal="center" vertical="center"/>
      <protection locked="0"/>
    </xf>
    <xf numFmtId="0" fontId="0" fillId="0" borderId="0" xfId="0" applyFont="1" applyProtection="1">
      <alignment vertical="center"/>
      <protection locked="0"/>
    </xf>
    <xf numFmtId="0" fontId="0" fillId="0" borderId="0" xfId="41" applyFont="1" applyAlignment="1">
      <alignment horizontal="center"/>
    </xf>
    <xf numFmtId="0" fontId="0" fillId="0" borderId="0" xfId="41" applyFont="1"/>
    <xf numFmtId="0" fontId="30" fillId="5" borderId="0" xfId="41" applyFont="1" applyFill="1" applyProtection="1">
      <protection locked="0"/>
    </xf>
    <xf numFmtId="0" fontId="30" fillId="0" borderId="0" xfId="41" applyFont="1" applyProtection="1">
      <protection locked="0"/>
    </xf>
    <xf numFmtId="0" fontId="30" fillId="0" borderId="0" xfId="41" applyFont="1"/>
    <xf numFmtId="0" fontId="4" fillId="6" borderId="0" xfId="41" applyFont="1" applyFill="1" applyAlignment="1" applyProtection="1"/>
    <xf numFmtId="0" fontId="0" fillId="5" borderId="0" xfId="41" applyFont="1" applyFill="1" applyProtection="1">
      <protection locked="0"/>
    </xf>
    <xf numFmtId="0" fontId="0" fillId="0" borderId="0" xfId="41" applyFont="1" applyProtection="1">
      <protection locked="0"/>
    </xf>
    <xf numFmtId="0" fontId="0" fillId="3" borderId="4" xfId="41" applyFont="1" applyFill="1" applyBorder="1" applyAlignment="1" applyProtection="1">
      <alignment horizontal="center" vertical="center" wrapText="1"/>
      <protection locked="0"/>
    </xf>
    <xf numFmtId="31" fontId="0" fillId="6" borderId="4" xfId="41" applyNumberFormat="1" applyFont="1" applyFill="1" applyBorder="1" applyAlignment="1" applyProtection="1">
      <alignment vertical="center" wrapText="1"/>
    </xf>
    <xf numFmtId="0" fontId="21" fillId="0" borderId="14" xfId="41" applyFont="1" applyFill="1" applyBorder="1" applyAlignment="1" applyProtection="1">
      <alignment wrapText="1"/>
      <protection locked="0"/>
    </xf>
    <xf numFmtId="0" fontId="21" fillId="0" borderId="15" xfId="41" applyFont="1" applyFill="1" applyBorder="1" applyAlignment="1" applyProtection="1">
      <alignment wrapText="1"/>
      <protection locked="0"/>
    </xf>
    <xf numFmtId="0" fontId="0" fillId="0" borderId="0" xfId="38" applyFont="1">
      <alignment vertical="center"/>
    </xf>
    <xf numFmtId="0" fontId="0" fillId="0" borderId="0" xfId="38" applyFont="1" applyProtection="1">
      <alignment vertical="center"/>
      <protection locked="0"/>
    </xf>
    <xf numFmtId="0" fontId="21" fillId="3" borderId="12" xfId="38" applyFont="1" applyFill="1" applyBorder="1" applyAlignment="1" applyProtection="1">
      <alignment horizontal="center" vertical="center"/>
      <protection locked="0"/>
    </xf>
    <xf numFmtId="0" fontId="21" fillId="7" borderId="9" xfId="38" applyFont="1" applyFill="1" applyBorder="1" applyAlignment="1" applyProtection="1">
      <alignment vertical="center"/>
      <protection locked="0"/>
    </xf>
    <xf numFmtId="0" fontId="21" fillId="7" borderId="16" xfId="38" applyFont="1" applyFill="1" applyBorder="1" applyAlignment="1" applyProtection="1">
      <alignment vertical="center"/>
      <protection locked="0"/>
    </xf>
    <xf numFmtId="0" fontId="21" fillId="6" borderId="11" xfId="38" applyFont="1" applyFill="1" applyBorder="1" applyAlignment="1" applyProtection="1">
      <alignment vertical="center"/>
    </xf>
    <xf numFmtId="0" fontId="21" fillId="6" borderId="17" xfId="38" applyFont="1" applyFill="1" applyBorder="1" applyAlignment="1" applyProtection="1">
      <alignment vertical="center"/>
    </xf>
    <xf numFmtId="0" fontId="0" fillId="6" borderId="13" xfId="38" applyFont="1" applyFill="1" applyBorder="1" applyAlignment="1" applyProtection="1">
      <alignment vertical="center"/>
    </xf>
    <xf numFmtId="0" fontId="0" fillId="6" borderId="18" xfId="38" applyFont="1" applyFill="1" applyBorder="1" applyAlignment="1" applyProtection="1">
      <alignment vertical="center"/>
    </xf>
    <xf numFmtId="0" fontId="0" fillId="6" borderId="19" xfId="38" applyFont="1" applyFill="1" applyBorder="1" applyAlignment="1" applyProtection="1">
      <alignment vertical="center"/>
    </xf>
    <xf numFmtId="0" fontId="21" fillId="3" borderId="7" xfId="38" applyFont="1" applyFill="1" applyBorder="1" applyAlignment="1" applyProtection="1">
      <alignment horizontal="center" vertical="center" wrapText="1"/>
      <protection locked="0"/>
    </xf>
    <xf numFmtId="0" fontId="21" fillId="3" borderId="20" xfId="38" applyFont="1" applyFill="1" applyBorder="1" applyAlignment="1" applyProtection="1">
      <alignment horizontal="center" vertical="center" wrapText="1"/>
      <protection locked="0"/>
    </xf>
    <xf numFmtId="0" fontId="21" fillId="3" borderId="12" xfId="38" applyFont="1" applyFill="1" applyBorder="1" applyAlignment="1" applyProtection="1">
      <alignment horizontal="center" vertical="center" wrapText="1"/>
      <protection locked="0"/>
    </xf>
    <xf numFmtId="0" fontId="31" fillId="0" borderId="0" xfId="41" applyFont="1" applyAlignment="1" applyProtection="1">
      <protection locked="0"/>
    </xf>
    <xf numFmtId="0" fontId="31" fillId="0" borderId="0" xfId="41" applyFont="1" applyAlignment="1" applyProtection="1">
      <alignment horizontal="left"/>
      <protection locked="0"/>
    </xf>
    <xf numFmtId="0" fontId="31" fillId="0" borderId="0" xfId="41" applyFont="1" applyBorder="1" applyAlignment="1" applyProtection="1">
      <protection locked="0"/>
    </xf>
    <xf numFmtId="0" fontId="0" fillId="0" borderId="21" xfId="41" applyFont="1" applyBorder="1" applyProtection="1">
      <protection locked="0"/>
    </xf>
    <xf numFmtId="0" fontId="0" fillId="0" borderId="22" xfId="41" applyFont="1" applyBorder="1" applyProtection="1">
      <protection locked="0"/>
    </xf>
    <xf numFmtId="0" fontId="31" fillId="0" borderId="0" xfId="41" applyFont="1" applyAlignment="1" applyProtection="1">
      <alignment horizontal="justify"/>
      <protection locked="0"/>
    </xf>
    <xf numFmtId="0" fontId="0" fillId="0" borderId="0" xfId="35" applyFont="1" applyAlignment="1">
      <alignment vertical="center"/>
    </xf>
    <xf numFmtId="0" fontId="14" fillId="0" borderId="0" xfId="35" applyFont="1" applyBorder="1" applyAlignment="1">
      <alignment vertical="center"/>
    </xf>
    <xf numFmtId="0" fontId="0" fillId="0" borderId="0" xfId="35" applyFont="1" applyAlignment="1" applyProtection="1">
      <alignment vertical="center"/>
      <protection locked="0"/>
    </xf>
    <xf numFmtId="0" fontId="31" fillId="0" borderId="0" xfId="35" applyFont="1" applyAlignment="1" applyProtection="1">
      <alignment horizontal="center" vertical="center"/>
      <protection locked="0"/>
    </xf>
    <xf numFmtId="49" fontId="31" fillId="6" borderId="0" xfId="35" applyNumberFormat="1" applyFont="1" applyFill="1" applyAlignment="1" applyProtection="1">
      <alignment horizontal="center" vertical="center"/>
    </xf>
    <xf numFmtId="49" fontId="33" fillId="0" borderId="0" xfId="35" applyNumberFormat="1" applyFont="1" applyAlignment="1">
      <alignment vertical="center"/>
    </xf>
    <xf numFmtId="0" fontId="34" fillId="0" borderId="0" xfId="35" applyFont="1" applyAlignment="1" applyProtection="1">
      <alignment vertical="center"/>
      <protection locked="0"/>
    </xf>
    <xf numFmtId="0" fontId="0" fillId="0" borderId="0" xfId="35" applyFont="1" applyBorder="1" applyAlignment="1">
      <alignment vertical="center"/>
    </xf>
    <xf numFmtId="0" fontId="0" fillId="0" borderId="0" xfId="35" applyFont="1" applyFill="1" applyAlignment="1" applyProtection="1">
      <alignment vertical="center"/>
      <protection locked="0"/>
    </xf>
    <xf numFmtId="49" fontId="0" fillId="6" borderId="0" xfId="35" applyNumberFormat="1" applyFont="1" applyFill="1" applyAlignment="1" applyProtection="1">
      <alignment horizontal="center" vertical="center"/>
    </xf>
    <xf numFmtId="0" fontId="35" fillId="0" borderId="0" xfId="0" applyFont="1">
      <alignment vertical="center"/>
    </xf>
    <xf numFmtId="0" fontId="0" fillId="0" borderId="0" xfId="0" applyBorder="1">
      <alignment vertical="center"/>
    </xf>
    <xf numFmtId="0" fontId="14" fillId="3" borderId="0" xfId="0" applyFont="1" applyFill="1" applyBorder="1" applyAlignment="1" applyProtection="1">
      <alignment horizontal="center" vertical="top"/>
      <protection locked="0"/>
    </xf>
    <xf numFmtId="0" fontId="4" fillId="3" borderId="0" xfId="0" applyFont="1" applyFill="1" applyAlignment="1" applyProtection="1">
      <alignment horizontal="right"/>
      <protection locked="0"/>
    </xf>
    <xf numFmtId="49" fontId="4" fillId="6" borderId="0" xfId="0" applyNumberFormat="1" applyFont="1" applyFill="1" applyBorder="1" applyAlignment="1" applyProtection="1">
      <alignment horizontal="center" vertical="top"/>
    </xf>
    <xf numFmtId="0" fontId="4" fillId="3" borderId="7" xfId="0" applyFont="1" applyFill="1" applyBorder="1" applyAlignment="1" applyProtection="1">
      <alignment horizontal="center" vertical="center"/>
      <protection locked="0"/>
    </xf>
    <xf numFmtId="0" fontId="4" fillId="3" borderId="20" xfId="0" applyFont="1" applyFill="1" applyBorder="1" applyAlignment="1" applyProtection="1">
      <alignment horizontal="center" vertical="center"/>
      <protection locked="0"/>
    </xf>
    <xf numFmtId="0" fontId="4" fillId="8" borderId="12" xfId="0" applyNumberFormat="1" applyFont="1" applyFill="1" applyBorder="1" applyAlignment="1" applyProtection="1">
      <alignment horizontal="center" vertical="center"/>
      <protection locked="0"/>
    </xf>
    <xf numFmtId="0" fontId="4" fillId="3" borderId="11" xfId="0" applyFont="1" applyFill="1" applyBorder="1" applyAlignment="1" applyProtection="1">
      <alignment horizontal="center" vertical="center"/>
      <protection locked="0"/>
    </xf>
    <xf numFmtId="31" fontId="4" fillId="6" borderId="13" xfId="0" applyNumberFormat="1" applyFont="1" applyFill="1" applyBorder="1" applyAlignment="1" applyProtection="1">
      <alignment vertical="center"/>
    </xf>
    <xf numFmtId="0" fontId="4" fillId="3" borderId="13" xfId="0" applyFont="1" applyFill="1" applyBorder="1" applyAlignment="1" applyProtection="1">
      <alignment horizontal="center" vertical="center"/>
      <protection locked="0"/>
    </xf>
    <xf numFmtId="191" fontId="4" fillId="6" borderId="23" xfId="0" applyNumberFormat="1" applyFont="1" applyFill="1" applyBorder="1" applyAlignment="1" applyProtection="1">
      <alignment horizontal="center" vertical="center"/>
      <protection locked="0"/>
    </xf>
    <xf numFmtId="0" fontId="15" fillId="0" borderId="0" xfId="0" applyFont="1" applyBorder="1">
      <alignment vertical="center"/>
    </xf>
    <xf numFmtId="0" fontId="4" fillId="3" borderId="8" xfId="0" applyFont="1" applyFill="1" applyBorder="1" applyAlignment="1" applyProtection="1">
      <alignment horizontal="center" vertical="center"/>
      <protection locked="0"/>
    </xf>
    <xf numFmtId="0" fontId="4" fillId="0" borderId="0" xfId="0" applyFont="1" applyProtection="1">
      <alignment vertical="center"/>
      <protection locked="0"/>
    </xf>
    <xf numFmtId="191" fontId="4" fillId="4" borderId="24" xfId="0" applyNumberFormat="1" applyFont="1" applyFill="1" applyBorder="1" applyAlignment="1" applyProtection="1">
      <alignment vertical="center"/>
      <protection locked="0"/>
    </xf>
    <xf numFmtId="191" fontId="4" fillId="3" borderId="16" xfId="0" applyNumberFormat="1" applyFont="1" applyFill="1" applyBorder="1" applyAlignment="1" applyProtection="1">
      <alignment horizontal="center" vertical="center"/>
      <protection locked="0"/>
    </xf>
    <xf numFmtId="191" fontId="4" fillId="4" borderId="9" xfId="0" applyNumberFormat="1" applyFont="1" applyFill="1" applyBorder="1" applyAlignment="1" applyProtection="1">
      <alignment horizontal="center" vertical="center"/>
      <protection locked="0"/>
    </xf>
    <xf numFmtId="191" fontId="4" fillId="3" borderId="24" xfId="0" applyNumberFormat="1" applyFont="1" applyFill="1" applyBorder="1" applyAlignment="1" applyProtection="1">
      <alignment horizontal="center" vertical="center"/>
      <protection locked="0"/>
    </xf>
    <xf numFmtId="0" fontId="4" fillId="0" borderId="25" xfId="0" applyNumberFormat="1" applyFont="1" applyFill="1" applyBorder="1" applyAlignment="1" applyProtection="1">
      <alignment horizontal="center" vertical="center"/>
      <protection locked="0"/>
    </xf>
    <xf numFmtId="191" fontId="4" fillId="3" borderId="25" xfId="0" applyNumberFormat="1" applyFont="1" applyFill="1" applyBorder="1" applyAlignment="1" applyProtection="1">
      <alignment vertical="center"/>
      <protection locked="0"/>
    </xf>
    <xf numFmtId="0" fontId="4" fillId="4" borderId="25" xfId="0" applyNumberFormat="1" applyFont="1" applyFill="1" applyBorder="1" applyAlignment="1" applyProtection="1">
      <alignment horizontal="center" vertical="center"/>
      <protection locked="0"/>
    </xf>
    <xf numFmtId="191" fontId="4" fillId="3" borderId="26" xfId="0" applyNumberFormat="1" applyFont="1" applyFill="1" applyBorder="1" applyAlignment="1" applyProtection="1">
      <alignment vertical="center"/>
      <protection locked="0"/>
    </xf>
    <xf numFmtId="49" fontId="4" fillId="6" borderId="9" xfId="0" applyNumberFormat="1" applyFont="1" applyFill="1" applyBorder="1" applyAlignment="1" applyProtection="1">
      <alignment horizontal="center" vertical="center"/>
      <protection locked="0"/>
    </xf>
    <xf numFmtId="49" fontId="4" fillId="3" borderId="24" xfId="0" applyNumberFormat="1" applyFont="1" applyFill="1" applyBorder="1" applyAlignment="1" applyProtection="1">
      <alignment vertical="center"/>
      <protection locked="0"/>
    </xf>
    <xf numFmtId="49" fontId="4" fillId="3" borderId="25" xfId="0" applyNumberFormat="1" applyFont="1" applyFill="1" applyBorder="1" applyAlignment="1" applyProtection="1">
      <alignment vertical="center"/>
      <protection locked="0"/>
    </xf>
    <xf numFmtId="49" fontId="4" fillId="3" borderId="26" xfId="0" applyNumberFormat="1" applyFont="1" applyFill="1" applyBorder="1" applyAlignment="1" applyProtection="1">
      <alignment vertical="center"/>
      <protection locked="0"/>
    </xf>
    <xf numFmtId="0" fontId="0" fillId="0" borderId="0" xfId="0" applyAlignment="1">
      <alignment horizontal="center"/>
    </xf>
    <xf numFmtId="0" fontId="4" fillId="3" borderId="9" xfId="0" applyFont="1" applyFill="1" applyBorder="1" applyAlignment="1" applyProtection="1">
      <alignment horizontal="center" vertical="center"/>
      <protection locked="0"/>
    </xf>
    <xf numFmtId="0" fontId="4" fillId="3" borderId="10" xfId="0" applyFont="1" applyFill="1" applyBorder="1" applyAlignment="1" applyProtection="1">
      <alignment horizontal="center" vertical="center"/>
      <protection locked="0"/>
    </xf>
    <xf numFmtId="0" fontId="0" fillId="0" borderId="0" xfId="0" applyAlignment="1" applyProtection="1">
      <alignment horizontal="center"/>
      <protection locked="0"/>
    </xf>
    <xf numFmtId="0" fontId="4" fillId="7" borderId="8" xfId="0" applyFont="1" applyFill="1" applyBorder="1" applyAlignment="1" applyProtection="1">
      <alignment horizontal="center" vertical="center"/>
      <protection locked="0"/>
    </xf>
    <xf numFmtId="0" fontId="4" fillId="7" borderId="9" xfId="0" applyFont="1" applyFill="1" applyBorder="1" applyAlignment="1" applyProtection="1">
      <alignment horizontal="center" vertical="center"/>
      <protection locked="0"/>
    </xf>
    <xf numFmtId="0" fontId="4" fillId="0" borderId="9" xfId="0" applyFont="1" applyFill="1" applyBorder="1" applyAlignment="1" applyProtection="1">
      <alignment horizontal="center" vertical="center"/>
      <protection locked="0"/>
    </xf>
    <xf numFmtId="0" fontId="4" fillId="0" borderId="10" xfId="0" applyFont="1" applyBorder="1" applyAlignment="1" applyProtection="1">
      <alignment vertical="center"/>
      <protection locked="0"/>
    </xf>
    <xf numFmtId="0" fontId="4" fillId="7" borderId="11" xfId="0" applyFont="1" applyFill="1" applyBorder="1" applyAlignment="1" applyProtection="1">
      <alignment horizontal="center" vertical="center"/>
      <protection locked="0"/>
    </xf>
    <xf numFmtId="0" fontId="4" fillId="7" borderId="13" xfId="0" applyFont="1" applyFill="1" applyBorder="1" applyAlignment="1" applyProtection="1">
      <alignment horizontal="center" vertical="center"/>
      <protection locked="0"/>
    </xf>
    <xf numFmtId="0" fontId="4" fillId="0" borderId="23" xfId="0" applyFont="1" applyBorder="1" applyAlignment="1" applyProtection="1">
      <alignment vertical="center"/>
      <protection locked="0"/>
    </xf>
    <xf numFmtId="0" fontId="82" fillId="0" borderId="0" xfId="27"/>
    <xf numFmtId="0" fontId="82" fillId="0" borderId="0" xfId="27" applyProtection="1">
      <protection locked="0"/>
    </xf>
    <xf numFmtId="0" fontId="82" fillId="3" borderId="0" xfId="27" applyFill="1" applyProtection="1">
      <protection locked="0"/>
    </xf>
    <xf numFmtId="0" fontId="82" fillId="0" borderId="0" xfId="27" applyAlignment="1" applyProtection="1">
      <alignment vertical="center"/>
      <protection locked="0"/>
    </xf>
    <xf numFmtId="0" fontId="82" fillId="0" borderId="0" xfId="27" applyAlignment="1">
      <alignment vertical="center"/>
    </xf>
    <xf numFmtId="0" fontId="0" fillId="3" borderId="23" xfId="27" applyFont="1" applyFill="1" applyBorder="1" applyAlignment="1" applyProtection="1">
      <alignment horizontal="center" vertical="center"/>
      <protection locked="0"/>
    </xf>
    <xf numFmtId="0" fontId="82" fillId="7" borderId="20" xfId="27" applyFill="1" applyBorder="1" applyAlignment="1" applyProtection="1">
      <alignment vertical="center"/>
      <protection locked="0"/>
    </xf>
    <xf numFmtId="0" fontId="82" fillId="7" borderId="12" xfId="27" applyFill="1" applyBorder="1" applyAlignment="1" applyProtection="1">
      <alignment vertical="center"/>
      <protection locked="0"/>
    </xf>
    <xf numFmtId="0" fontId="82" fillId="7" borderId="9" xfId="27" applyFill="1" applyBorder="1" applyAlignment="1" applyProtection="1">
      <alignment vertical="center"/>
      <protection locked="0"/>
    </xf>
    <xf numFmtId="0" fontId="82" fillId="7" borderId="10" xfId="27" applyFill="1" applyBorder="1" applyAlignment="1" applyProtection="1">
      <alignment vertical="center"/>
      <protection locked="0"/>
    </xf>
    <xf numFmtId="0" fontId="36" fillId="0" borderId="0" xfId="0" applyFont="1" applyAlignment="1">
      <alignment horizontal="left" vertical="center"/>
    </xf>
    <xf numFmtId="0" fontId="82" fillId="7" borderId="13" xfId="27" applyFill="1" applyBorder="1" applyAlignment="1" applyProtection="1">
      <alignment vertical="center"/>
      <protection locked="0"/>
    </xf>
    <xf numFmtId="0" fontId="82" fillId="7" borderId="23" xfId="27" applyFill="1" applyBorder="1" applyAlignment="1" applyProtection="1">
      <alignment vertical="center"/>
      <protection locked="0"/>
    </xf>
    <xf numFmtId="0" fontId="0" fillId="3" borderId="0" xfId="37" applyFont="1" applyFill="1" applyBorder="1" applyAlignment="1" applyProtection="1">
      <alignment horizontal="left"/>
      <protection locked="0"/>
    </xf>
    <xf numFmtId="0" fontId="4" fillId="0" borderId="27" xfId="37" applyFont="1" applyBorder="1" applyAlignment="1" applyProtection="1">
      <protection locked="0"/>
    </xf>
    <xf numFmtId="0" fontId="4" fillId="7" borderId="28" xfId="37" applyFont="1" applyFill="1" applyBorder="1" applyAlignment="1" applyProtection="1">
      <protection locked="0"/>
    </xf>
    <xf numFmtId="0" fontId="4" fillId="0" borderId="29" xfId="37" applyFont="1" applyBorder="1" applyAlignment="1" applyProtection="1">
      <protection locked="0"/>
    </xf>
    <xf numFmtId="0" fontId="4" fillId="0" borderId="4" xfId="37" applyFont="1" applyBorder="1" applyAlignment="1" applyProtection="1">
      <protection locked="0"/>
    </xf>
    <xf numFmtId="0" fontId="4" fillId="0" borderId="30" xfId="37" applyFont="1" applyBorder="1" applyAlignment="1" applyProtection="1">
      <protection locked="0"/>
    </xf>
    <xf numFmtId="0" fontId="4" fillId="0" borderId="21" xfId="37" applyFont="1" applyBorder="1" applyAlignment="1" applyProtection="1">
      <protection locked="0"/>
    </xf>
    <xf numFmtId="0" fontId="4" fillId="7" borderId="21" xfId="37" applyFont="1" applyFill="1" applyBorder="1" applyAlignment="1" applyProtection="1">
      <protection locked="0"/>
    </xf>
    <xf numFmtId="0" fontId="4" fillId="0" borderId="31" xfId="37" applyFont="1" applyBorder="1" applyAlignment="1" applyProtection="1">
      <protection locked="0"/>
    </xf>
    <xf numFmtId="0" fontId="4" fillId="7" borderId="22" xfId="37" applyFont="1" applyFill="1" applyBorder="1" applyAlignment="1" applyProtection="1">
      <protection locked="0"/>
    </xf>
    <xf numFmtId="0" fontId="4" fillId="0" borderId="22" xfId="37" applyFont="1" applyBorder="1" applyAlignment="1" applyProtection="1">
      <protection locked="0"/>
    </xf>
    <xf numFmtId="0" fontId="4" fillId="0" borderId="2" xfId="37" applyFont="1" applyBorder="1" applyAlignment="1" applyProtection="1">
      <protection locked="0"/>
    </xf>
    <xf numFmtId="0" fontId="4" fillId="7" borderId="0" xfId="37" applyFont="1" applyFill="1" applyBorder="1" applyAlignment="1" applyProtection="1">
      <protection locked="0"/>
    </xf>
    <xf numFmtId="0" fontId="4" fillId="0" borderId="28" xfId="37" applyFont="1" applyBorder="1" applyAlignment="1" applyProtection="1">
      <protection locked="0"/>
    </xf>
    <xf numFmtId="0" fontId="4" fillId="0" borderId="0" xfId="37" applyFont="1" applyBorder="1" applyAlignment="1" applyProtection="1">
      <protection locked="0"/>
    </xf>
    <xf numFmtId="0" fontId="4" fillId="0" borderId="3" xfId="37" applyFont="1" applyBorder="1" applyAlignment="1" applyProtection="1">
      <protection locked="0"/>
    </xf>
    <xf numFmtId="0" fontId="4" fillId="0" borderId="27" xfId="37" applyFont="1" applyBorder="1" applyAlignment="1" applyProtection="1">
      <alignment vertical="top"/>
      <protection locked="0"/>
    </xf>
    <xf numFmtId="0" fontId="4" fillId="0" borderId="28" xfId="37" applyFont="1" applyBorder="1" applyAlignment="1" applyProtection="1">
      <alignment vertical="top"/>
      <protection locked="0"/>
    </xf>
    <xf numFmtId="0" fontId="4" fillId="7" borderId="28" xfId="37" applyFont="1" applyFill="1" applyBorder="1" applyAlignment="1" applyProtection="1">
      <alignment vertical="top"/>
      <protection locked="0"/>
    </xf>
    <xf numFmtId="0" fontId="4" fillId="0" borderId="29" xfId="37" applyFont="1" applyBorder="1" applyAlignment="1" applyProtection="1">
      <alignment vertical="top"/>
      <protection locked="0"/>
    </xf>
    <xf numFmtId="0" fontId="4" fillId="0" borderId="4" xfId="37" applyFont="1" applyBorder="1" applyAlignment="1" applyProtection="1">
      <alignment vertical="top"/>
      <protection locked="0"/>
    </xf>
    <xf numFmtId="0" fontId="4" fillId="0" borderId="2" xfId="37" applyFont="1" applyBorder="1" applyAlignment="1" applyProtection="1">
      <alignment vertical="top"/>
      <protection locked="0"/>
    </xf>
    <xf numFmtId="0" fontId="4" fillId="0" borderId="0" xfId="37" applyFont="1" applyBorder="1" applyAlignment="1" applyProtection="1">
      <alignment vertical="top"/>
      <protection locked="0"/>
    </xf>
    <xf numFmtId="0" fontId="4" fillId="7" borderId="0" xfId="37" applyFont="1" applyFill="1" applyBorder="1" applyAlignment="1" applyProtection="1">
      <alignment vertical="top"/>
      <protection locked="0"/>
    </xf>
    <xf numFmtId="0" fontId="4" fillId="0" borderId="31" xfId="37" applyFont="1" applyBorder="1" applyAlignment="1" applyProtection="1">
      <alignment vertical="center"/>
      <protection locked="0"/>
    </xf>
    <xf numFmtId="0" fontId="4" fillId="7" borderId="22" xfId="37" applyFont="1" applyFill="1" applyBorder="1" applyAlignment="1" applyProtection="1">
      <alignment vertical="center"/>
      <protection locked="0"/>
    </xf>
    <xf numFmtId="0" fontId="4" fillId="0" borderId="22" xfId="37" applyFont="1" applyBorder="1" applyAlignment="1" applyProtection="1">
      <alignment vertical="center"/>
      <protection locked="0"/>
    </xf>
    <xf numFmtId="0" fontId="4" fillId="0" borderId="29" xfId="37" applyFont="1" applyBorder="1" applyAlignment="1" applyProtection="1">
      <alignment vertical="center"/>
      <protection locked="0"/>
    </xf>
    <xf numFmtId="0" fontId="4" fillId="0" borderId="31" xfId="37" applyFont="1" applyBorder="1" applyAlignment="1" applyProtection="1">
      <alignment vertical="top"/>
      <protection locked="0"/>
    </xf>
    <xf numFmtId="0" fontId="4" fillId="0" borderId="22" xfId="37" applyFont="1" applyBorder="1" applyAlignment="1" applyProtection="1">
      <alignment vertical="top"/>
      <protection locked="0"/>
    </xf>
    <xf numFmtId="0" fontId="4" fillId="7" borderId="21" xfId="37" applyFont="1" applyFill="1" applyBorder="1" applyAlignment="1" applyProtection="1">
      <alignment vertical="center"/>
      <protection locked="0"/>
    </xf>
    <xf numFmtId="0" fontId="4" fillId="0" borderId="2" xfId="37" applyFont="1" applyBorder="1" applyAlignment="1" applyProtection="1">
      <alignment vertical="center"/>
      <protection locked="0"/>
    </xf>
    <xf numFmtId="0" fontId="4" fillId="0" borderId="0" xfId="37" applyFont="1" applyBorder="1" applyAlignment="1" applyProtection="1">
      <alignment vertical="center" wrapText="1"/>
      <protection locked="0"/>
    </xf>
    <xf numFmtId="0" fontId="4" fillId="0" borderId="32" xfId="37" applyFont="1" applyBorder="1" applyAlignment="1" applyProtection="1">
      <alignment vertical="center" wrapText="1"/>
      <protection locked="0"/>
    </xf>
    <xf numFmtId="0" fontId="4" fillId="0" borderId="0" xfId="37" applyFont="1" applyBorder="1" applyAlignment="1" applyProtection="1">
      <alignment vertical="center"/>
      <protection locked="0"/>
    </xf>
    <xf numFmtId="0" fontId="4" fillId="0" borderId="3" xfId="37" applyFont="1" applyBorder="1" applyAlignment="1" applyProtection="1">
      <alignment vertical="center"/>
      <protection locked="0"/>
    </xf>
    <xf numFmtId="0" fontId="4" fillId="0" borderId="4" xfId="37" applyFont="1" applyBorder="1" applyAlignment="1" applyProtection="1">
      <alignment vertical="center" wrapText="1"/>
      <protection locked="0"/>
    </xf>
    <xf numFmtId="0" fontId="4" fillId="0" borderId="30" xfId="37" applyFont="1" applyBorder="1" applyAlignment="1" applyProtection="1">
      <alignment vertical="center"/>
      <protection locked="0"/>
    </xf>
    <xf numFmtId="0" fontId="4" fillId="0" borderId="21" xfId="37" applyFont="1" applyBorder="1" applyAlignment="1" applyProtection="1">
      <alignment vertical="center"/>
      <protection locked="0"/>
    </xf>
    <xf numFmtId="0" fontId="4" fillId="0" borderId="6" xfId="37" applyFont="1" applyBorder="1" applyAlignment="1" applyProtection="1">
      <protection locked="0"/>
    </xf>
    <xf numFmtId="0" fontId="4" fillId="3" borderId="0" xfId="37" applyFont="1" applyFill="1" applyProtection="1">
      <protection locked="0"/>
    </xf>
    <xf numFmtId="0" fontId="82" fillId="0" borderId="0" xfId="30"/>
    <xf numFmtId="0" fontId="82" fillId="0" borderId="0" xfId="30" applyProtection="1">
      <protection locked="0"/>
    </xf>
    <xf numFmtId="0" fontId="82" fillId="3" borderId="0" xfId="30" applyFill="1" applyProtection="1">
      <protection locked="0"/>
    </xf>
    <xf numFmtId="0" fontId="0" fillId="3" borderId="4" xfId="30" applyFont="1" applyFill="1" applyBorder="1" applyAlignment="1" applyProtection="1">
      <alignment horizontal="center" vertical="center"/>
      <protection locked="0"/>
    </xf>
    <xf numFmtId="49" fontId="0" fillId="6" borderId="6" xfId="30" applyNumberFormat="1" applyFont="1" applyFill="1" applyBorder="1" applyAlignment="1" applyProtection="1">
      <alignment horizontal="center" vertical="center"/>
    </xf>
    <xf numFmtId="0" fontId="0" fillId="6" borderId="6" xfId="30" applyFont="1" applyFill="1" applyBorder="1" applyAlignment="1" applyProtection="1">
      <alignment horizontal="center" vertical="center" wrapText="1"/>
    </xf>
    <xf numFmtId="0" fontId="0" fillId="0" borderId="4" xfId="30" applyFont="1" applyFill="1" applyBorder="1" applyAlignment="1" applyProtection="1">
      <alignment vertical="center"/>
      <protection locked="0"/>
    </xf>
    <xf numFmtId="0" fontId="0" fillId="6" borderId="5" xfId="30" applyNumberFormat="1" applyFont="1" applyFill="1" applyBorder="1" applyAlignment="1" applyProtection="1">
      <alignment horizontal="center" vertical="center"/>
    </xf>
    <xf numFmtId="0" fontId="0" fillId="3" borderId="33" xfId="30" applyFont="1" applyFill="1" applyBorder="1" applyAlignment="1" applyProtection="1">
      <alignment horizontal="center" vertical="center"/>
      <protection locked="0"/>
    </xf>
    <xf numFmtId="31" fontId="0" fillId="6" borderId="4" xfId="30" applyNumberFormat="1" applyFont="1" applyFill="1" applyBorder="1" applyAlignment="1" applyProtection="1">
      <alignment horizontal="center" vertical="center" wrapText="1"/>
    </xf>
    <xf numFmtId="0" fontId="17" fillId="0" borderId="0" xfId="45" applyNumberFormat="1" applyFont="1" applyFill="1" applyBorder="1" applyProtection="1">
      <alignment vertical="center"/>
      <protection locked="0"/>
    </xf>
    <xf numFmtId="0" fontId="37" fillId="0" borderId="0" xfId="0" applyFont="1" applyProtection="1">
      <alignment vertical="center"/>
      <protection locked="0"/>
    </xf>
    <xf numFmtId="0" fontId="38" fillId="0" borderId="0" xfId="0" applyFont="1" applyProtection="1">
      <alignment vertical="center"/>
      <protection locked="0"/>
    </xf>
    <xf numFmtId="0" fontId="4" fillId="0" borderId="0" xfId="34" applyFont="1"/>
    <xf numFmtId="0" fontId="33" fillId="0" borderId="0" xfId="34" applyFont="1" applyProtection="1">
      <protection locked="0"/>
    </xf>
    <xf numFmtId="0" fontId="29" fillId="0" borderId="0" xfId="34" applyFont="1" applyAlignment="1" applyProtection="1">
      <alignment horizontal="center"/>
      <protection locked="0"/>
    </xf>
    <xf numFmtId="0" fontId="33" fillId="0" borderId="0" xfId="34" applyFont="1"/>
    <xf numFmtId="0" fontId="21" fillId="3" borderId="34" xfId="34" applyFont="1" applyFill="1" applyBorder="1" applyAlignment="1" applyProtection="1">
      <alignment horizontal="center" vertical="center"/>
      <protection locked="0"/>
    </xf>
    <xf numFmtId="0" fontId="21" fillId="3" borderId="35" xfId="34" applyFont="1" applyFill="1" applyBorder="1" applyAlignment="1" applyProtection="1">
      <alignment horizontal="center" vertical="center"/>
      <protection locked="0"/>
    </xf>
    <xf numFmtId="49" fontId="21" fillId="6" borderId="36" xfId="34" applyNumberFormat="1" applyFont="1" applyFill="1" applyBorder="1" applyAlignment="1" applyProtection="1">
      <alignment horizontal="center" vertical="center"/>
    </xf>
    <xf numFmtId="0" fontId="21" fillId="0" borderId="0" xfId="34" applyFont="1" applyBorder="1" applyAlignment="1" applyProtection="1">
      <alignment horizontal="center" vertical="center"/>
      <protection locked="0"/>
    </xf>
    <xf numFmtId="0" fontId="21" fillId="0" borderId="0" xfId="34" applyFont="1" applyBorder="1" applyAlignment="1" applyProtection="1">
      <alignment vertical="center"/>
      <protection locked="0"/>
    </xf>
    <xf numFmtId="0" fontId="21" fillId="0" borderId="0" xfId="34" applyFont="1" applyBorder="1" applyAlignment="1">
      <alignment vertical="center"/>
    </xf>
    <xf numFmtId="0" fontId="21" fillId="0" borderId="0" xfId="34" applyFont="1" applyAlignment="1" applyProtection="1">
      <alignment vertical="center"/>
      <protection locked="0"/>
    </xf>
    <xf numFmtId="0" fontId="21" fillId="0" borderId="0" xfId="34" applyFont="1" applyAlignment="1">
      <alignment vertical="center"/>
    </xf>
    <xf numFmtId="0" fontId="21" fillId="6" borderId="37" xfId="34" applyFont="1" applyFill="1" applyBorder="1" applyAlignment="1" applyProtection="1">
      <alignment vertical="center"/>
    </xf>
    <xf numFmtId="0" fontId="21" fillId="0" borderId="2" xfId="34" applyFont="1" applyBorder="1" applyAlignment="1" applyProtection="1">
      <alignment vertical="center"/>
      <protection locked="0"/>
    </xf>
    <xf numFmtId="0" fontId="21" fillId="0" borderId="3" xfId="34" applyFont="1" applyBorder="1" applyAlignment="1" applyProtection="1">
      <alignment vertical="center"/>
      <protection locked="0"/>
    </xf>
    <xf numFmtId="0" fontId="21" fillId="0" borderId="2" xfId="34" applyFont="1" applyBorder="1" applyAlignment="1" applyProtection="1">
      <alignment horizontal="center" vertical="center"/>
      <protection locked="0"/>
    </xf>
    <xf numFmtId="0" fontId="21" fillId="0" borderId="30" xfId="34" applyFont="1" applyBorder="1" applyAlignment="1" applyProtection="1">
      <alignment vertical="center"/>
      <protection locked="0"/>
    </xf>
    <xf numFmtId="0" fontId="21" fillId="0" borderId="21" xfId="34" applyFont="1" applyBorder="1" applyAlignment="1" applyProtection="1">
      <alignment vertical="center"/>
      <protection locked="0"/>
    </xf>
    <xf numFmtId="0" fontId="21" fillId="0" borderId="38" xfId="34" applyFont="1" applyBorder="1" applyAlignment="1" applyProtection="1">
      <alignment vertical="center"/>
      <protection locked="0"/>
    </xf>
    <xf numFmtId="0" fontId="82" fillId="0" borderId="0" xfId="42" applyAlignment="1">
      <alignment vertical="center"/>
    </xf>
    <xf numFmtId="0" fontId="82" fillId="0" borderId="0" xfId="42">
      <alignment vertical="center"/>
    </xf>
    <xf numFmtId="0" fontId="82" fillId="0" borderId="0" xfId="42" applyProtection="1">
      <alignment vertical="center"/>
      <protection locked="0"/>
    </xf>
    <xf numFmtId="0" fontId="82" fillId="0" borderId="0" xfId="42" applyBorder="1" applyAlignment="1" applyProtection="1">
      <alignment vertical="center"/>
      <protection locked="0"/>
    </xf>
    <xf numFmtId="0" fontId="82" fillId="0" borderId="0" xfId="42" applyBorder="1" applyAlignment="1" applyProtection="1">
      <alignment horizontal="center" vertical="center"/>
      <protection locked="0"/>
    </xf>
    <xf numFmtId="0" fontId="82" fillId="0" borderId="0" xfId="42" applyBorder="1" applyProtection="1">
      <alignment vertical="center"/>
      <protection locked="0"/>
    </xf>
    <xf numFmtId="49" fontId="0" fillId="6" borderId="39" xfId="42" applyNumberFormat="1" applyFont="1" applyFill="1" applyBorder="1" applyAlignment="1" applyProtection="1">
      <alignment horizontal="center" wrapText="1" shrinkToFit="1"/>
    </xf>
    <xf numFmtId="0" fontId="82" fillId="0" borderId="0" xfId="42" applyAlignment="1" applyProtection="1">
      <protection locked="0"/>
    </xf>
    <xf numFmtId="0" fontId="82" fillId="0" borderId="0" xfId="42" applyAlignment="1"/>
    <xf numFmtId="0" fontId="4" fillId="3" borderId="40" xfId="42" applyFont="1" applyFill="1" applyBorder="1" applyAlignment="1" applyProtection="1">
      <alignment horizontal="center" vertical="center"/>
      <protection locked="0"/>
    </xf>
    <xf numFmtId="0" fontId="4" fillId="3" borderId="41" xfId="42" applyFont="1" applyFill="1" applyBorder="1" applyAlignment="1" applyProtection="1">
      <alignment horizontal="center" vertical="center"/>
      <protection locked="0"/>
    </xf>
    <xf numFmtId="0" fontId="21" fillId="3" borderId="42" xfId="42" applyFont="1" applyFill="1" applyBorder="1" applyAlignment="1" applyProtection="1">
      <alignment vertical="center"/>
      <protection locked="0"/>
    </xf>
    <xf numFmtId="0" fontId="82" fillId="7" borderId="43" xfId="42" applyFill="1" applyBorder="1" applyProtection="1">
      <alignment vertical="center"/>
      <protection locked="0"/>
    </xf>
    <xf numFmtId="0" fontId="82" fillId="7" borderId="44" xfId="42" applyFill="1" applyBorder="1" applyProtection="1">
      <alignment vertical="center"/>
      <protection locked="0"/>
    </xf>
    <xf numFmtId="0" fontId="82" fillId="7" borderId="45" xfId="42" applyFill="1" applyBorder="1" applyProtection="1">
      <alignment vertical="center"/>
      <protection locked="0"/>
    </xf>
    <xf numFmtId="0" fontId="21" fillId="3" borderId="46" xfId="42" applyFont="1" applyFill="1" applyBorder="1" applyAlignment="1" applyProtection="1">
      <alignment vertical="center"/>
      <protection locked="0"/>
    </xf>
    <xf numFmtId="0" fontId="82" fillId="7" borderId="4" xfId="42" applyFill="1" applyBorder="1" applyProtection="1">
      <alignment vertical="center"/>
      <protection locked="0"/>
    </xf>
    <xf numFmtId="0" fontId="82" fillId="7" borderId="31" xfId="42" applyFill="1" applyBorder="1" applyProtection="1">
      <alignment vertical="center"/>
      <protection locked="0"/>
    </xf>
    <xf numFmtId="0" fontId="82" fillId="7" borderId="47" xfId="42" applyFill="1" applyBorder="1" applyProtection="1">
      <alignment vertical="center"/>
      <protection locked="0"/>
    </xf>
    <xf numFmtId="0" fontId="82" fillId="3" borderId="48" xfId="42" applyFill="1" applyBorder="1" applyAlignment="1" applyProtection="1">
      <alignment vertical="center"/>
      <protection locked="0"/>
    </xf>
    <xf numFmtId="0" fontId="21" fillId="3" borderId="49" xfId="42" applyFont="1" applyFill="1" applyBorder="1" applyAlignment="1" applyProtection="1">
      <alignment vertical="center"/>
      <protection locked="0"/>
    </xf>
    <xf numFmtId="0" fontId="82" fillId="7" borderId="32" xfId="42" applyFill="1" applyBorder="1" applyProtection="1">
      <alignment vertical="center"/>
      <protection locked="0"/>
    </xf>
    <xf numFmtId="0" fontId="82" fillId="7" borderId="30" xfId="42" applyFill="1" applyBorder="1" applyProtection="1">
      <alignment vertical="center"/>
      <protection locked="0"/>
    </xf>
    <xf numFmtId="0" fontId="82" fillId="7" borderId="50" xfId="42" applyFill="1" applyBorder="1" applyProtection="1">
      <alignment vertical="center"/>
      <protection locked="0"/>
    </xf>
    <xf numFmtId="0" fontId="21" fillId="3" borderId="51" xfId="42" applyFont="1" applyFill="1" applyBorder="1" applyAlignment="1" applyProtection="1">
      <alignment vertical="center"/>
      <protection locked="0"/>
    </xf>
    <xf numFmtId="0" fontId="82" fillId="7" borderId="52" xfId="42" applyFill="1" applyBorder="1" applyProtection="1">
      <alignment vertical="center"/>
      <protection locked="0"/>
    </xf>
    <xf numFmtId="0" fontId="82" fillId="7" borderId="53" xfId="42" applyFill="1" applyBorder="1" applyProtection="1">
      <alignment vertical="center"/>
      <protection locked="0"/>
    </xf>
    <xf numFmtId="0" fontId="82" fillId="7" borderId="54" xfId="42" applyFill="1" applyBorder="1" applyProtection="1">
      <alignment vertical="center"/>
      <protection locked="0"/>
    </xf>
    <xf numFmtId="0" fontId="82" fillId="7" borderId="5" xfId="42" applyFill="1" applyBorder="1" applyProtection="1">
      <alignment vertical="center"/>
      <protection locked="0"/>
    </xf>
    <xf numFmtId="0" fontId="82" fillId="7" borderId="27" xfId="42" applyFill="1" applyBorder="1" applyProtection="1">
      <alignment vertical="center"/>
      <protection locked="0"/>
    </xf>
    <xf numFmtId="0" fontId="82" fillId="7" borderId="55" xfId="42" applyFill="1" applyBorder="1" applyProtection="1">
      <alignment vertical="center"/>
      <protection locked="0"/>
    </xf>
    <xf numFmtId="0" fontId="82" fillId="7" borderId="33" xfId="42" applyFill="1" applyBorder="1" applyProtection="1">
      <alignment vertical="center"/>
      <protection locked="0"/>
    </xf>
    <xf numFmtId="0" fontId="82" fillId="7" borderId="2" xfId="42" applyFill="1" applyBorder="1" applyProtection="1">
      <alignment vertical="center"/>
      <protection locked="0"/>
    </xf>
    <xf numFmtId="0" fontId="82" fillId="7" borderId="56" xfId="42" applyFill="1" applyBorder="1" applyProtection="1">
      <alignment vertical="center"/>
      <protection locked="0"/>
    </xf>
    <xf numFmtId="0" fontId="21" fillId="3" borderId="57" xfId="42" applyFont="1" applyFill="1" applyBorder="1" applyAlignment="1" applyProtection="1">
      <alignment vertical="center"/>
      <protection locked="0"/>
    </xf>
    <xf numFmtId="0" fontId="21" fillId="0" borderId="58" xfId="42" applyFont="1" applyBorder="1" applyProtection="1">
      <alignment vertical="center"/>
      <protection locked="0"/>
    </xf>
    <xf numFmtId="0" fontId="82" fillId="0" borderId="43" xfId="42" applyBorder="1" applyProtection="1">
      <alignment vertical="center"/>
      <protection locked="0"/>
    </xf>
    <xf numFmtId="0" fontId="82" fillId="0" borderId="44" xfId="42" applyBorder="1" applyProtection="1">
      <alignment vertical="center"/>
      <protection locked="0"/>
    </xf>
    <xf numFmtId="0" fontId="82" fillId="0" borderId="45" xfId="42" applyBorder="1" applyProtection="1">
      <alignment vertical="center"/>
      <protection locked="0"/>
    </xf>
    <xf numFmtId="0" fontId="21" fillId="0" borderId="6" xfId="42" applyFont="1" applyBorder="1" applyProtection="1">
      <alignment vertical="center"/>
      <protection locked="0"/>
    </xf>
    <xf numFmtId="0" fontId="82" fillId="0" borderId="4" xfId="42" applyBorder="1" applyProtection="1">
      <alignment vertical="center"/>
      <protection locked="0"/>
    </xf>
    <xf numFmtId="0" fontId="82" fillId="0" borderId="31" xfId="42" applyBorder="1" applyProtection="1">
      <alignment vertical="center"/>
      <protection locked="0"/>
    </xf>
    <xf numFmtId="0" fontId="82" fillId="0" borderId="47" xfId="42" applyBorder="1" applyProtection="1">
      <alignment vertical="center"/>
      <protection locked="0"/>
    </xf>
    <xf numFmtId="0" fontId="21" fillId="0" borderId="59" xfId="42" applyFont="1" applyBorder="1" applyProtection="1">
      <alignment vertical="center"/>
      <protection locked="0"/>
    </xf>
    <xf numFmtId="0" fontId="82" fillId="0" borderId="52" xfId="42" applyBorder="1" applyProtection="1">
      <alignment vertical="center"/>
      <protection locked="0"/>
    </xf>
    <xf numFmtId="0" fontId="82" fillId="0" borderId="53" xfId="42" applyBorder="1" applyProtection="1">
      <alignment vertical="center"/>
      <protection locked="0"/>
    </xf>
    <xf numFmtId="0" fontId="82" fillId="0" borderId="54" xfId="42" applyBorder="1" applyProtection="1">
      <alignment vertical="center"/>
      <protection locked="0"/>
    </xf>
    <xf numFmtId="0" fontId="82" fillId="0" borderId="0" xfId="31"/>
    <xf numFmtId="0" fontId="82" fillId="0" borderId="0" xfId="31" applyProtection="1">
      <protection locked="0"/>
    </xf>
    <xf numFmtId="0" fontId="82" fillId="3" borderId="0" xfId="31" applyFill="1" applyProtection="1">
      <protection locked="0"/>
    </xf>
    <xf numFmtId="0" fontId="82" fillId="3" borderId="0" xfId="31" applyFill="1" applyAlignment="1" applyProtection="1">
      <alignment vertical="center"/>
      <protection locked="0"/>
    </xf>
    <xf numFmtId="0" fontId="4" fillId="3" borderId="0" xfId="31" applyFont="1" applyFill="1" applyAlignment="1" applyProtection="1">
      <alignment horizontal="center" vertical="center"/>
      <protection locked="0"/>
    </xf>
    <xf numFmtId="49" fontId="4" fillId="6" borderId="0" xfId="31" applyNumberFormat="1" applyFont="1" applyFill="1" applyAlignment="1" applyProtection="1">
      <alignment horizontal="center" vertical="center"/>
    </xf>
    <xf numFmtId="0" fontId="0" fillId="3" borderId="4" xfId="31" applyFont="1" applyFill="1" applyBorder="1" applyAlignment="1" applyProtection="1">
      <alignment horizontal="center" vertical="center"/>
      <protection locked="0"/>
    </xf>
    <xf numFmtId="0" fontId="0" fillId="8" borderId="4" xfId="31" applyFont="1" applyFill="1" applyBorder="1" applyAlignment="1" applyProtection="1">
      <alignment horizontal="center" vertical="center"/>
    </xf>
    <xf numFmtId="0" fontId="0" fillId="8" borderId="4" xfId="31" applyFont="1" applyFill="1" applyBorder="1" applyAlignment="1" applyProtection="1">
      <alignment vertical="center"/>
    </xf>
    <xf numFmtId="0" fontId="40" fillId="8" borderId="4" xfId="31" applyFont="1" applyFill="1" applyBorder="1" applyAlignment="1" applyProtection="1">
      <alignment horizontal="center" vertical="center"/>
    </xf>
    <xf numFmtId="0" fontId="0" fillId="0" borderId="4" xfId="31" applyFont="1" applyFill="1" applyBorder="1" applyAlignment="1" applyProtection="1">
      <alignment horizontal="center" vertical="center"/>
      <protection locked="0"/>
    </xf>
    <xf numFmtId="0" fontId="0" fillId="0" borderId="4" xfId="31" applyFont="1" applyFill="1" applyBorder="1" applyAlignment="1" applyProtection="1">
      <alignment vertical="center"/>
      <protection locked="0"/>
    </xf>
    <xf numFmtId="0" fontId="0" fillId="0" borderId="4" xfId="31" applyFont="1" applyBorder="1" applyAlignment="1" applyProtection="1">
      <alignment horizontal="center" vertical="center"/>
      <protection locked="0"/>
    </xf>
    <xf numFmtId="0" fontId="0" fillId="0" borderId="4" xfId="31" applyFont="1" applyBorder="1" applyAlignment="1" applyProtection="1">
      <alignment vertical="center"/>
      <protection locked="0"/>
    </xf>
    <xf numFmtId="0" fontId="0" fillId="3" borderId="0" xfId="41" applyFont="1" applyFill="1" applyAlignment="1" applyProtection="1">
      <alignment vertical="center"/>
      <protection locked="0"/>
    </xf>
    <xf numFmtId="0" fontId="0" fillId="0" borderId="0" xfId="41" applyFont="1" applyAlignment="1" applyProtection="1">
      <alignment vertical="center"/>
      <protection locked="0"/>
    </xf>
    <xf numFmtId="0" fontId="0" fillId="0" borderId="0" xfId="41" applyFont="1" applyAlignment="1">
      <alignment vertical="center"/>
    </xf>
    <xf numFmtId="0" fontId="0" fillId="3" borderId="0" xfId="41" applyFont="1" applyFill="1" applyProtection="1">
      <protection locked="0"/>
    </xf>
    <xf numFmtId="0" fontId="41" fillId="3" borderId="0" xfId="41" applyFont="1" applyFill="1" applyAlignment="1" applyProtection="1">
      <protection locked="0"/>
    </xf>
    <xf numFmtId="0" fontId="41" fillId="3" borderId="0" xfId="41" applyFont="1" applyFill="1" applyAlignment="1" applyProtection="1">
      <alignment horizontal="left"/>
      <protection locked="0"/>
    </xf>
    <xf numFmtId="0" fontId="26" fillId="0" borderId="0" xfId="0" applyFont="1" applyProtection="1">
      <alignment vertical="center"/>
      <protection locked="0"/>
    </xf>
    <xf numFmtId="0" fontId="43" fillId="4" borderId="0" xfId="0" applyFont="1" applyFill="1" applyAlignment="1" applyProtection="1">
      <alignment horizontal="right" wrapText="1"/>
    </xf>
    <xf numFmtId="179" fontId="44" fillId="8" borderId="0" xfId="41" applyNumberFormat="1" applyFont="1" applyFill="1" applyAlignment="1" applyProtection="1">
      <alignment horizontal="right"/>
      <protection locked="0"/>
    </xf>
    <xf numFmtId="0" fontId="45" fillId="3" borderId="0" xfId="41" applyFont="1" applyFill="1" applyAlignment="1" applyProtection="1">
      <alignment horizontal="justify"/>
      <protection locked="0"/>
    </xf>
    <xf numFmtId="0" fontId="46" fillId="4" borderId="0" xfId="0" applyFont="1" applyFill="1" applyAlignment="1" applyProtection="1">
      <alignment wrapText="1"/>
    </xf>
    <xf numFmtId="0" fontId="34" fillId="3" borderId="0" xfId="41" applyFont="1" applyFill="1" applyProtection="1">
      <protection locked="0"/>
    </xf>
    <xf numFmtId="0" fontId="34" fillId="3" borderId="0" xfId="41" applyFont="1" applyFill="1" applyAlignment="1" applyProtection="1">
      <alignment horizontal="right"/>
      <protection locked="0"/>
    </xf>
    <xf numFmtId="0" fontId="34" fillId="0" borderId="0" xfId="41" applyFont="1" applyProtection="1">
      <protection locked="0"/>
    </xf>
    <xf numFmtId="0" fontId="34" fillId="0" borderId="0" xfId="41" applyFont="1"/>
    <xf numFmtId="0" fontId="0" fillId="0" borderId="0" xfId="41" applyFont="1" applyAlignment="1">
      <alignment horizontal="right" indent="1"/>
    </xf>
    <xf numFmtId="0" fontId="0" fillId="0" borderId="7" xfId="41" applyFont="1" applyBorder="1" applyAlignment="1" applyProtection="1">
      <alignment horizontal="center" wrapText="1"/>
      <protection locked="0"/>
    </xf>
    <xf numFmtId="0" fontId="0" fillId="0" borderId="20" xfId="41" applyFont="1" applyBorder="1" applyAlignment="1" applyProtection="1">
      <alignment horizontal="center" wrapText="1"/>
      <protection locked="0"/>
    </xf>
    <xf numFmtId="179" fontId="0" fillId="0" borderId="20" xfId="41" applyNumberFormat="1" applyFont="1" applyBorder="1" applyAlignment="1" applyProtection="1">
      <alignment horizontal="center" wrapText="1"/>
      <protection locked="0"/>
    </xf>
    <xf numFmtId="0" fontId="0" fillId="0" borderId="12" xfId="41" applyFont="1" applyBorder="1" applyAlignment="1" applyProtection="1">
      <alignment horizontal="center" wrapText="1"/>
      <protection locked="0"/>
    </xf>
    <xf numFmtId="0" fontId="0" fillId="0" borderId="8" xfId="41" applyFont="1" applyBorder="1" applyAlignment="1" applyProtection="1">
      <alignment horizontal="center" wrapText="1"/>
      <protection locked="0"/>
    </xf>
    <xf numFmtId="0" fontId="0" fillId="0" borderId="9" xfId="41" applyFont="1" applyBorder="1" applyAlignment="1" applyProtection="1">
      <alignment horizontal="center" wrapText="1"/>
      <protection locked="0"/>
    </xf>
    <xf numFmtId="179" fontId="0" fillId="0" borderId="9" xfId="41" applyNumberFormat="1" applyFont="1" applyBorder="1" applyAlignment="1" applyProtection="1">
      <alignment horizontal="center" wrapText="1"/>
      <protection locked="0"/>
    </xf>
    <xf numFmtId="0" fontId="0" fillId="0" borderId="10" xfId="41" applyFont="1" applyBorder="1" applyAlignment="1" applyProtection="1">
      <alignment horizontal="center" wrapText="1"/>
      <protection locked="0"/>
    </xf>
    <xf numFmtId="0" fontId="0" fillId="0" borderId="11" xfId="41" applyFont="1" applyBorder="1" applyAlignment="1" applyProtection="1">
      <alignment horizontal="center" wrapText="1"/>
      <protection locked="0"/>
    </xf>
    <xf numFmtId="0" fontId="0" fillId="0" borderId="13" xfId="41" applyFont="1" applyBorder="1" applyAlignment="1" applyProtection="1">
      <alignment horizontal="center" wrapText="1"/>
      <protection locked="0"/>
    </xf>
    <xf numFmtId="179" fontId="0" fillId="0" borderId="13" xfId="41" applyNumberFormat="1" applyFont="1" applyBorder="1" applyAlignment="1" applyProtection="1">
      <alignment horizontal="center" wrapText="1"/>
      <protection locked="0"/>
    </xf>
    <xf numFmtId="0" fontId="0" fillId="0" borderId="23" xfId="41" applyFont="1" applyBorder="1" applyAlignment="1" applyProtection="1">
      <alignment horizontal="center" wrapText="1"/>
      <protection locked="0"/>
    </xf>
    <xf numFmtId="0" fontId="0" fillId="3" borderId="4" xfId="41" applyFont="1" applyFill="1" applyBorder="1" applyAlignment="1" applyProtection="1">
      <alignment horizontal="center" wrapText="1"/>
      <protection locked="0"/>
    </xf>
    <xf numFmtId="179" fontId="47" fillId="4" borderId="4" xfId="41" applyNumberFormat="1" applyFont="1" applyFill="1" applyBorder="1" applyAlignment="1" applyProtection="1">
      <alignment horizontal="center" wrapText="1"/>
      <protection locked="0"/>
    </xf>
    <xf numFmtId="179" fontId="0" fillId="3" borderId="4" xfId="41" applyNumberFormat="1" applyFont="1" applyFill="1" applyBorder="1" applyAlignment="1" applyProtection="1">
      <alignment horizontal="center" wrapText="1"/>
      <protection locked="0"/>
    </xf>
    <xf numFmtId="0" fontId="0" fillId="0" borderId="0" xfId="41" applyFont="1" applyBorder="1" applyAlignment="1" applyProtection="1">
      <alignment horizontal="center" wrapText="1"/>
      <protection locked="0"/>
    </xf>
    <xf numFmtId="0" fontId="0" fillId="0" borderId="0" xfId="41" applyFont="1" applyBorder="1"/>
    <xf numFmtId="0" fontId="0" fillId="3" borderId="0" xfId="41" applyFont="1" applyFill="1" applyAlignment="1" applyProtection="1">
      <protection locked="0"/>
    </xf>
    <xf numFmtId="0" fontId="48" fillId="3" borderId="0" xfId="41" applyFont="1" applyFill="1" applyAlignment="1" applyProtection="1">
      <alignment horizontal="center"/>
      <protection locked="0"/>
    </xf>
    <xf numFmtId="0" fontId="21" fillId="3" borderId="7" xfId="41" applyFont="1" applyFill="1" applyBorder="1" applyAlignment="1" applyProtection="1">
      <alignment horizontal="center" vertical="center"/>
      <protection locked="0"/>
    </xf>
    <xf numFmtId="0" fontId="21" fillId="3" borderId="20" xfId="41" applyFont="1" applyFill="1" applyBorder="1" applyAlignment="1" applyProtection="1">
      <alignment horizontal="center" vertical="center"/>
      <protection locked="0"/>
    </xf>
    <xf numFmtId="0" fontId="21" fillId="3" borderId="11" xfId="41" applyFont="1" applyFill="1" applyBorder="1" applyAlignment="1" applyProtection="1">
      <alignment horizontal="center" vertical="center"/>
      <protection locked="0"/>
    </xf>
    <xf numFmtId="0" fontId="21" fillId="3" borderId="13" xfId="41" applyFont="1" applyFill="1" applyBorder="1" applyAlignment="1" applyProtection="1">
      <alignment horizontal="center" vertical="center"/>
      <protection locked="0"/>
    </xf>
    <xf numFmtId="0" fontId="21" fillId="0" borderId="27" xfId="41" applyFont="1" applyBorder="1" applyAlignment="1" applyProtection="1">
      <protection locked="0"/>
    </xf>
    <xf numFmtId="0" fontId="21" fillId="0" borderId="28" xfId="41" applyFont="1" applyBorder="1" applyAlignment="1" applyProtection="1">
      <protection locked="0"/>
    </xf>
    <xf numFmtId="0" fontId="21" fillId="0" borderId="29" xfId="41" applyFont="1" applyBorder="1" applyAlignment="1" applyProtection="1">
      <protection locked="0"/>
    </xf>
    <xf numFmtId="0" fontId="21" fillId="0" borderId="2" xfId="41" applyFont="1" applyBorder="1" applyAlignment="1" applyProtection="1">
      <protection locked="0"/>
    </xf>
    <xf numFmtId="0" fontId="21" fillId="0" borderId="0" xfId="41" applyFont="1" applyBorder="1" applyAlignment="1" applyProtection="1">
      <protection locked="0"/>
    </xf>
    <xf numFmtId="0" fontId="21" fillId="0" borderId="3" xfId="41" applyFont="1" applyBorder="1" applyAlignment="1" applyProtection="1">
      <protection locked="0"/>
    </xf>
    <xf numFmtId="0" fontId="21" fillId="0" borderId="30" xfId="41" applyFont="1" applyBorder="1" applyAlignment="1" applyProtection="1">
      <protection locked="0"/>
    </xf>
    <xf numFmtId="0" fontId="21" fillId="0" borderId="21" xfId="41" applyFont="1" applyBorder="1" applyAlignment="1" applyProtection="1">
      <protection locked="0"/>
    </xf>
    <xf numFmtId="0" fontId="21" fillId="0" borderId="38" xfId="41" applyFont="1" applyBorder="1" applyAlignment="1" applyProtection="1">
      <protection locked="0"/>
    </xf>
    <xf numFmtId="0" fontId="21" fillId="7" borderId="38" xfId="41" applyFont="1" applyFill="1" applyBorder="1" applyAlignment="1" applyProtection="1">
      <alignment horizontal="center"/>
      <protection locked="0"/>
    </xf>
    <xf numFmtId="0" fontId="21" fillId="3" borderId="11" xfId="41" applyFont="1" applyFill="1" applyBorder="1" applyAlignment="1" applyProtection="1">
      <alignment vertical="center"/>
      <protection locked="0"/>
    </xf>
    <xf numFmtId="0" fontId="21" fillId="6" borderId="23" xfId="41" applyNumberFormat="1" applyFont="1" applyFill="1" applyBorder="1" applyAlignment="1" applyProtection="1">
      <alignment horizontal="center"/>
    </xf>
    <xf numFmtId="0" fontId="21" fillId="0" borderId="0" xfId="41" applyFont="1"/>
    <xf numFmtId="0" fontId="14" fillId="0" borderId="0" xfId="27" applyFont="1" applyFill="1" applyBorder="1" applyAlignment="1" applyProtection="1">
      <protection locked="0"/>
    </xf>
    <xf numFmtId="0" fontId="4" fillId="3" borderId="7" xfId="27" applyFont="1" applyFill="1" applyBorder="1" applyAlignment="1" applyProtection="1">
      <alignment horizontal="center" vertical="center"/>
      <protection locked="0"/>
    </xf>
    <xf numFmtId="0" fontId="4" fillId="3" borderId="20" xfId="27" applyFont="1" applyFill="1" applyBorder="1" applyAlignment="1" applyProtection="1">
      <alignment horizontal="center" vertical="center"/>
      <protection locked="0"/>
    </xf>
    <xf numFmtId="0" fontId="4" fillId="8" borderId="20" xfId="27" applyNumberFormat="1" applyFont="1" applyFill="1" applyBorder="1" applyAlignment="1" applyProtection="1">
      <alignment horizontal="center" vertical="center"/>
      <protection locked="0"/>
    </xf>
    <xf numFmtId="189" fontId="4" fillId="3" borderId="60" xfId="27" applyNumberFormat="1" applyFont="1" applyFill="1" applyBorder="1" applyAlignment="1" applyProtection="1">
      <alignment horizontal="center" vertical="center"/>
      <protection locked="0"/>
    </xf>
    <xf numFmtId="0" fontId="4" fillId="3" borderId="11" xfId="27" applyFont="1" applyFill="1" applyBorder="1" applyAlignment="1" applyProtection="1">
      <alignment horizontal="center" vertical="center"/>
      <protection locked="0"/>
    </xf>
    <xf numFmtId="0" fontId="4" fillId="3" borderId="13" xfId="27" applyFont="1" applyFill="1" applyBorder="1" applyAlignment="1" applyProtection="1">
      <alignment horizontal="center" vertical="center"/>
      <protection locked="0"/>
    </xf>
    <xf numFmtId="0" fontId="4" fillId="6" borderId="13" xfId="27" applyNumberFormat="1" applyFont="1" applyFill="1" applyBorder="1" applyAlignment="1" applyProtection="1">
      <alignment horizontal="center" vertical="center"/>
    </xf>
    <xf numFmtId="189" fontId="4" fillId="3" borderId="13" xfId="27" applyNumberFormat="1" applyFont="1" applyFill="1" applyBorder="1" applyAlignment="1" applyProtection="1">
      <alignment horizontal="center" vertical="center"/>
      <protection locked="0"/>
    </xf>
    <xf numFmtId="0" fontId="4" fillId="3" borderId="35" xfId="27" applyFont="1" applyFill="1" applyBorder="1" applyAlignment="1" applyProtection="1">
      <alignment horizontal="center" vertical="center" wrapText="1"/>
      <protection locked="0"/>
    </xf>
    <xf numFmtId="0" fontId="4" fillId="3" borderId="18" xfId="27" applyFont="1" applyFill="1" applyBorder="1" applyAlignment="1" applyProtection="1">
      <alignment horizontal="center" vertical="center"/>
      <protection locked="0"/>
    </xf>
    <xf numFmtId="0" fontId="4" fillId="0" borderId="7" xfId="27" applyFont="1" applyBorder="1" applyAlignment="1" applyProtection="1">
      <alignment vertical="center"/>
      <protection locked="0"/>
    </xf>
    <xf numFmtId="0" fontId="4" fillId="0" borderId="20" xfId="27" applyFont="1" applyBorder="1" applyAlignment="1" applyProtection="1">
      <alignment vertical="center"/>
      <protection locked="0"/>
    </xf>
    <xf numFmtId="0" fontId="4" fillId="0" borderId="61" xfId="27" applyFont="1" applyBorder="1" applyAlignment="1" applyProtection="1">
      <alignment vertical="center"/>
      <protection locked="0"/>
    </xf>
    <xf numFmtId="0" fontId="4" fillId="0" borderId="60" xfId="27" applyFont="1" applyBorder="1" applyAlignment="1" applyProtection="1">
      <alignment vertical="center"/>
      <protection locked="0"/>
    </xf>
    <xf numFmtId="0" fontId="50" fillId="0" borderId="62" xfId="27" applyNumberFormat="1" applyFont="1" applyBorder="1" applyAlignment="1" applyProtection="1">
      <alignment horizontal="center" vertical="center"/>
      <protection locked="0"/>
    </xf>
    <xf numFmtId="0" fontId="4" fillId="0" borderId="12" xfId="27" applyFont="1" applyBorder="1" applyAlignment="1" applyProtection="1">
      <alignment vertical="center"/>
      <protection locked="0"/>
    </xf>
    <xf numFmtId="0" fontId="4" fillId="0" borderId="8" xfId="27" applyFont="1" applyBorder="1" applyAlignment="1" applyProtection="1">
      <alignment vertical="center"/>
      <protection locked="0"/>
    </xf>
    <xf numFmtId="0" fontId="4" fillId="0" borderId="9" xfId="27" applyFont="1" applyBorder="1" applyAlignment="1" applyProtection="1">
      <alignment vertical="center"/>
      <protection locked="0"/>
    </xf>
    <xf numFmtId="0" fontId="4" fillId="0" borderId="24" xfId="27" applyFont="1" applyBorder="1" applyAlignment="1" applyProtection="1">
      <alignment vertical="center"/>
      <protection locked="0"/>
    </xf>
    <xf numFmtId="0" fontId="50" fillId="0" borderId="24" xfId="27" applyNumberFormat="1" applyFont="1" applyBorder="1" applyAlignment="1" applyProtection="1">
      <alignment horizontal="center" vertical="center"/>
      <protection locked="0"/>
    </xf>
    <xf numFmtId="0" fontId="4" fillId="0" borderId="10" xfId="27" applyFont="1" applyBorder="1" applyAlignment="1" applyProtection="1">
      <alignment vertical="center"/>
      <protection locked="0"/>
    </xf>
    <xf numFmtId="0" fontId="0" fillId="0" borderId="0" xfId="27" applyFont="1" applyFill="1" applyProtection="1">
      <protection locked="0"/>
    </xf>
    <xf numFmtId="0" fontId="82" fillId="0" borderId="0" xfId="27" applyFill="1" applyProtection="1">
      <protection locked="0"/>
    </xf>
    <xf numFmtId="0" fontId="82" fillId="4" borderId="0" xfId="27" applyFill="1" applyProtection="1"/>
    <xf numFmtId="0" fontId="0" fillId="4" borderId="0" xfId="27" applyFont="1" applyFill="1" applyProtection="1"/>
    <xf numFmtId="0" fontId="82" fillId="4" borderId="0" xfId="27" applyFill="1" applyProtection="1">
      <protection locked="0"/>
    </xf>
    <xf numFmtId="0" fontId="0" fillId="4" borderId="0" xfId="27" applyFont="1" applyFill="1" applyProtection="1">
      <protection locked="0"/>
    </xf>
    <xf numFmtId="0" fontId="4" fillId="0" borderId="63" xfId="27" applyFont="1" applyBorder="1" applyAlignment="1" applyProtection="1">
      <alignment vertical="center"/>
      <protection locked="0"/>
    </xf>
    <xf numFmtId="0" fontId="4" fillId="0" borderId="64" xfId="27" applyFont="1" applyBorder="1" applyAlignment="1" applyProtection="1">
      <alignment vertical="center"/>
      <protection locked="0"/>
    </xf>
    <xf numFmtId="0" fontId="0" fillId="0" borderId="0" xfId="27" applyFont="1" applyFill="1" applyBorder="1" applyAlignment="1" applyProtection="1">
      <alignment vertical="center"/>
      <protection locked="0"/>
    </xf>
    <xf numFmtId="0" fontId="4" fillId="0" borderId="23" xfId="27" applyFont="1" applyBorder="1" applyAlignment="1" applyProtection="1">
      <alignment vertical="center"/>
      <protection locked="0"/>
    </xf>
    <xf numFmtId="0" fontId="4" fillId="0" borderId="61" xfId="27" applyFont="1" applyFill="1" applyBorder="1" applyAlignment="1" applyProtection="1">
      <alignment horizontal="center" vertical="center"/>
      <protection locked="0"/>
    </xf>
    <xf numFmtId="0" fontId="4" fillId="0" borderId="65" xfId="27" applyFont="1" applyFill="1" applyBorder="1" applyAlignment="1" applyProtection="1">
      <alignment horizontal="center" vertical="center"/>
      <protection locked="0"/>
    </xf>
    <xf numFmtId="0" fontId="4" fillId="4" borderId="3" xfId="27" applyFont="1" applyFill="1" applyBorder="1" applyAlignment="1" applyProtection="1">
      <alignment vertical="center"/>
    </xf>
    <xf numFmtId="0" fontId="4" fillId="0" borderId="66" xfId="27" applyFont="1" applyFill="1" applyBorder="1" applyAlignment="1" applyProtection="1">
      <alignment horizontal="center" vertical="center"/>
      <protection locked="0"/>
    </xf>
    <xf numFmtId="0" fontId="0" fillId="0" borderId="0" xfId="27" applyFont="1"/>
    <xf numFmtId="0" fontId="82" fillId="0" borderId="28" xfId="27" applyBorder="1"/>
    <xf numFmtId="0" fontId="82" fillId="0" borderId="0" xfId="27" applyBorder="1"/>
    <xf numFmtId="0" fontId="0" fillId="0" borderId="0" xfId="27" applyFont="1" applyAlignment="1" applyProtection="1">
      <alignment wrapText="1"/>
      <protection locked="0"/>
    </xf>
    <xf numFmtId="0" fontId="0" fillId="9" borderId="0" xfId="0" applyFill="1">
      <alignment vertical="center"/>
    </xf>
    <xf numFmtId="0" fontId="52" fillId="9" borderId="0" xfId="0" applyFont="1" applyFill="1" applyAlignment="1">
      <alignment horizontal="left" vertical="top" wrapText="1"/>
    </xf>
    <xf numFmtId="0" fontId="0" fillId="9" borderId="0" xfId="0" applyFill="1" applyProtection="1">
      <alignment vertical="center"/>
      <protection locked="0"/>
    </xf>
    <xf numFmtId="0" fontId="53" fillId="9" borderId="0" xfId="0" applyFont="1" applyFill="1">
      <alignment vertical="center"/>
    </xf>
    <xf numFmtId="0" fontId="0" fillId="9" borderId="0" xfId="0" applyFill="1" applyProtection="1">
      <alignment vertical="center"/>
    </xf>
    <xf numFmtId="0" fontId="53" fillId="9" borderId="0" xfId="0" applyFont="1" applyFill="1" applyAlignment="1">
      <alignment horizontal="left" vertical="top" wrapText="1"/>
    </xf>
    <xf numFmtId="0" fontId="54" fillId="5" borderId="0" xfId="0" applyFont="1" applyFill="1" applyAlignment="1">
      <alignment horizontal="left" vertical="top" wrapText="1"/>
    </xf>
    <xf numFmtId="0" fontId="54" fillId="7" borderId="0" xfId="0" applyFont="1" applyFill="1" applyAlignment="1">
      <alignment horizontal="left" vertical="top" wrapText="1"/>
    </xf>
    <xf numFmtId="0" fontId="54" fillId="10" borderId="0" xfId="0" applyFont="1" applyFill="1" applyAlignment="1">
      <alignment horizontal="left" vertical="top" wrapText="1"/>
    </xf>
    <xf numFmtId="0" fontId="54" fillId="8" borderId="0" xfId="0" applyFont="1" applyFill="1" applyAlignment="1">
      <alignment horizontal="left" vertical="top" wrapText="1"/>
    </xf>
    <xf numFmtId="0" fontId="54" fillId="6" borderId="0" xfId="0" applyFont="1" applyFill="1" applyAlignment="1">
      <alignment horizontal="left" vertical="top" wrapText="1"/>
    </xf>
    <xf numFmtId="0" fontId="54" fillId="11" borderId="0" xfId="0" applyFont="1" applyFill="1" applyAlignment="1">
      <alignment horizontal="left" vertical="top" wrapText="1"/>
    </xf>
    <xf numFmtId="0" fontId="54" fillId="3" borderId="0" xfId="0" applyFont="1" applyFill="1" applyAlignment="1">
      <alignment horizontal="left" vertical="top" wrapText="1"/>
    </xf>
    <xf numFmtId="0" fontId="54" fillId="9" borderId="0" xfId="0" applyFont="1" applyFill="1" applyAlignment="1">
      <alignment horizontal="left" vertical="top" wrapText="1"/>
    </xf>
    <xf numFmtId="0" fontId="55" fillId="9" borderId="0" xfId="45" applyNumberFormat="1" applyFont="1" applyFill="1" applyBorder="1" applyProtection="1">
      <alignment vertical="center"/>
    </xf>
    <xf numFmtId="0" fontId="0" fillId="0" borderId="0" xfId="32" applyFont="1" applyFill="1"/>
    <xf numFmtId="190" fontId="0" fillId="0" borderId="0" xfId="32" applyNumberFormat="1" applyFont="1"/>
    <xf numFmtId="0" fontId="0" fillId="0" borderId="0" xfId="32" applyFont="1"/>
    <xf numFmtId="0" fontId="4" fillId="3" borderId="0" xfId="32" applyFont="1" applyFill="1" applyAlignment="1">
      <alignment horizontal="left"/>
    </xf>
    <xf numFmtId="190" fontId="4" fillId="3" borderId="0" xfId="32" applyNumberFormat="1" applyFont="1" applyFill="1" applyAlignment="1">
      <alignment horizontal="left"/>
    </xf>
    <xf numFmtId="0" fontId="0" fillId="0" borderId="0" xfId="32" applyFont="1" applyBorder="1" applyAlignment="1" applyProtection="1">
      <protection locked="0"/>
    </xf>
    <xf numFmtId="4" fontId="4" fillId="3" borderId="0" xfId="32" applyNumberFormat="1" applyFont="1" applyFill="1" applyBorder="1" applyAlignment="1" applyProtection="1">
      <alignment horizontal="left" vertical="center"/>
    </xf>
    <xf numFmtId="190" fontId="4" fillId="3" borderId="0" xfId="32" applyNumberFormat="1" applyFont="1" applyFill="1" applyBorder="1" applyAlignment="1" applyProtection="1">
      <alignment horizontal="right" vertical="center"/>
    </xf>
    <xf numFmtId="0" fontId="4" fillId="3" borderId="67" xfId="32" applyFont="1" applyFill="1" applyBorder="1" applyAlignment="1">
      <alignment horizontal="center" vertical="center"/>
    </xf>
    <xf numFmtId="0" fontId="4" fillId="3" borderId="20" xfId="32" applyFont="1" applyFill="1" applyBorder="1" applyAlignment="1" applyProtection="1">
      <alignment horizontal="center" vertical="center"/>
    </xf>
    <xf numFmtId="190" fontId="4" fillId="3" borderId="20" xfId="32" applyNumberFormat="1" applyFont="1" applyFill="1" applyBorder="1" applyAlignment="1" applyProtection="1">
      <alignment horizontal="center" vertical="center"/>
    </xf>
    <xf numFmtId="190" fontId="4" fillId="3" borderId="62" xfId="32" applyNumberFormat="1" applyFont="1" applyFill="1" applyBorder="1" applyAlignment="1" applyProtection="1">
      <alignment horizontal="center" vertical="center"/>
    </xf>
    <xf numFmtId="0" fontId="4" fillId="0" borderId="0" xfId="32" applyFont="1" applyProtection="1">
      <protection locked="0"/>
    </xf>
    <xf numFmtId="0" fontId="4" fillId="0" borderId="0" xfId="32" applyFont="1"/>
    <xf numFmtId="0" fontId="4" fillId="3" borderId="16" xfId="32" applyFont="1" applyFill="1" applyBorder="1" applyAlignment="1" applyProtection="1">
      <alignment horizontal="left" vertical="center"/>
    </xf>
    <xf numFmtId="0" fontId="4" fillId="3" borderId="9" xfId="32" applyFont="1" applyFill="1" applyBorder="1" applyAlignment="1" applyProtection="1">
      <alignment horizontal="center" vertical="center"/>
    </xf>
    <xf numFmtId="179" fontId="4" fillId="3" borderId="9" xfId="32" applyNumberFormat="1" applyFont="1" applyFill="1" applyBorder="1" applyAlignment="1" applyProtection="1">
      <alignment vertical="center"/>
    </xf>
    <xf numFmtId="179" fontId="4" fillId="3" borderId="24" xfId="32" applyNumberFormat="1" applyFont="1" applyFill="1" applyBorder="1" applyAlignment="1" applyProtection="1">
      <alignment vertical="center"/>
    </xf>
    <xf numFmtId="0" fontId="18" fillId="3" borderId="16" xfId="45" applyNumberFormat="1" applyFont="1" applyFill="1" applyBorder="1" applyAlignment="1" applyProtection="1">
      <alignment horizontal="left" vertical="center"/>
    </xf>
    <xf numFmtId="0" fontId="4" fillId="3" borderId="9" xfId="32" applyFont="1" applyFill="1" applyBorder="1" applyAlignment="1" applyProtection="1">
      <alignment horizontal="left" vertical="center"/>
    </xf>
    <xf numFmtId="0" fontId="17" fillId="0" borderId="0" xfId="45" applyNumberFormat="1" applyFont="1" applyFill="1" applyBorder="1" applyAlignment="1" applyProtection="1">
      <protection locked="0"/>
    </xf>
    <xf numFmtId="0" fontId="18" fillId="3" borderId="9" xfId="45" applyNumberFormat="1" applyFont="1" applyFill="1" applyBorder="1" applyAlignment="1" applyProtection="1">
      <alignment horizontal="left" vertical="center"/>
    </xf>
    <xf numFmtId="0" fontId="4" fillId="3" borderId="0" xfId="0" applyFont="1" applyFill="1">
      <alignment vertical="center"/>
    </xf>
    <xf numFmtId="0" fontId="4" fillId="3" borderId="16" xfId="32" applyFont="1" applyFill="1" applyBorder="1" applyAlignment="1" applyProtection="1">
      <alignment horizontal="center" vertical="center"/>
    </xf>
    <xf numFmtId="180" fontId="50" fillId="4" borderId="9" xfId="61" applyNumberFormat="1" applyFont="1" applyFill="1" applyBorder="1" applyAlignment="1" applyProtection="1">
      <alignment vertical="center"/>
    </xf>
    <xf numFmtId="180" fontId="50" fillId="4" borderId="24" xfId="61" applyNumberFormat="1" applyFont="1" applyFill="1" applyBorder="1" applyAlignment="1" applyProtection="1">
      <alignment vertical="center"/>
    </xf>
    <xf numFmtId="0" fontId="4" fillId="3" borderId="17" xfId="32" applyFont="1" applyFill="1" applyBorder="1" applyAlignment="1" applyProtection="1">
      <alignment horizontal="center" vertical="center"/>
    </xf>
    <xf numFmtId="0" fontId="4" fillId="3" borderId="13" xfId="32" applyFont="1" applyFill="1" applyBorder="1" applyAlignment="1" applyProtection="1">
      <alignment horizontal="center" vertical="center"/>
    </xf>
    <xf numFmtId="180" fontId="50" fillId="4" borderId="13" xfId="61" applyNumberFormat="1" applyFont="1" applyFill="1" applyBorder="1" applyAlignment="1" applyProtection="1">
      <alignment vertical="center"/>
    </xf>
    <xf numFmtId="180" fontId="56" fillId="4" borderId="32" xfId="32" applyNumberFormat="1" applyFont="1" applyFill="1" applyBorder="1" applyAlignment="1" applyProtection="1"/>
    <xf numFmtId="180" fontId="56" fillId="4" borderId="4" xfId="32" applyNumberFormat="1" applyFont="1" applyFill="1" applyBorder="1" applyAlignment="1" applyProtection="1"/>
    <xf numFmtId="180" fontId="4" fillId="0" borderId="0" xfId="32" applyNumberFormat="1" applyFont="1"/>
    <xf numFmtId="0" fontId="57" fillId="3" borderId="0" xfId="32" applyFont="1" applyFill="1" applyAlignment="1" applyProtection="1">
      <alignment horizontal="center"/>
      <protection locked="0"/>
    </xf>
    <xf numFmtId="0" fontId="4" fillId="3" borderId="0" xfId="32" applyFont="1" applyFill="1" applyAlignment="1" applyProtection="1">
      <alignment horizontal="left"/>
      <protection locked="0"/>
    </xf>
    <xf numFmtId="0" fontId="4" fillId="3" borderId="0" xfId="32" applyFont="1" applyFill="1" applyAlignment="1" applyProtection="1">
      <protection locked="0"/>
    </xf>
    <xf numFmtId="190" fontId="4" fillId="3" borderId="0" xfId="32" applyNumberFormat="1" applyFont="1" applyFill="1" applyBorder="1" applyAlignment="1" applyProtection="1">
      <alignment horizontal="right"/>
      <protection locked="0"/>
    </xf>
    <xf numFmtId="0" fontId="4" fillId="3" borderId="67" xfId="32" applyFont="1" applyFill="1" applyBorder="1" applyAlignment="1" applyProtection="1">
      <alignment horizontal="left" vertical="center"/>
      <protection locked="0"/>
    </xf>
    <xf numFmtId="0" fontId="4" fillId="3" borderId="20" xfId="32" applyFont="1" applyFill="1" applyBorder="1" applyAlignment="1" applyProtection="1">
      <alignment horizontal="center" vertical="center"/>
      <protection locked="0"/>
    </xf>
    <xf numFmtId="190" fontId="4" fillId="3" borderId="20" xfId="32" applyNumberFormat="1" applyFont="1" applyFill="1" applyBorder="1" applyAlignment="1" applyProtection="1">
      <alignment horizontal="center" vertical="center"/>
      <protection locked="0"/>
    </xf>
    <xf numFmtId="190" fontId="4" fillId="3" borderId="62" xfId="32" applyNumberFormat="1" applyFont="1" applyFill="1" applyBorder="1" applyAlignment="1" applyProtection="1">
      <alignment horizontal="center" vertical="center"/>
      <protection locked="0"/>
    </xf>
    <xf numFmtId="0" fontId="0" fillId="0" borderId="0" xfId="32" applyFont="1" applyAlignment="1" applyProtection="1">
      <alignment horizontal="left"/>
      <protection locked="0"/>
    </xf>
    <xf numFmtId="0" fontId="0" fillId="0" borderId="0" xfId="32" applyFont="1" applyAlignment="1" applyProtection="1">
      <alignment horizontal="center"/>
      <protection locked="0"/>
    </xf>
    <xf numFmtId="0" fontId="0" fillId="0" borderId="0" xfId="32" applyFont="1" applyAlignment="1">
      <alignment horizontal="center"/>
    </xf>
    <xf numFmtId="0" fontId="18" fillId="3" borderId="16" xfId="45" applyNumberFormat="1" applyFont="1" applyFill="1" applyBorder="1" applyAlignment="1" applyProtection="1">
      <alignment horizontal="left" vertical="center"/>
      <protection locked="0"/>
    </xf>
    <xf numFmtId="0" fontId="4" fillId="3" borderId="9" xfId="32" applyFont="1" applyFill="1" applyBorder="1" applyAlignment="1" applyProtection="1">
      <alignment horizontal="center" vertical="center"/>
      <protection locked="0"/>
    </xf>
    <xf numFmtId="0" fontId="4" fillId="3" borderId="9" xfId="32" applyFont="1" applyFill="1" applyBorder="1" applyAlignment="1" applyProtection="1">
      <alignment horizontal="left" vertical="center"/>
      <protection locked="0"/>
    </xf>
    <xf numFmtId="0" fontId="4" fillId="3" borderId="16" xfId="32" applyFont="1" applyFill="1" applyBorder="1" applyAlignment="1" applyProtection="1">
      <alignment horizontal="left" vertical="center"/>
      <protection locked="0"/>
    </xf>
    <xf numFmtId="0" fontId="4" fillId="3" borderId="16" xfId="45" applyNumberFormat="1" applyFont="1" applyFill="1" applyBorder="1" applyAlignment="1" applyProtection="1">
      <alignment horizontal="left" vertical="center"/>
      <protection locked="0"/>
    </xf>
    <xf numFmtId="0" fontId="4" fillId="3" borderId="0" xfId="0" applyFont="1" applyFill="1" applyProtection="1">
      <alignment vertical="center"/>
      <protection locked="0"/>
    </xf>
    <xf numFmtId="190" fontId="0" fillId="0" borderId="0" xfId="32" applyNumberFormat="1" applyFont="1" applyProtection="1">
      <protection locked="0"/>
    </xf>
    <xf numFmtId="0" fontId="4" fillId="3" borderId="17" xfId="32" applyFont="1" applyFill="1" applyBorder="1" applyAlignment="1" applyProtection="1">
      <alignment horizontal="left" vertical="center"/>
      <protection locked="0"/>
    </xf>
    <xf numFmtId="0" fontId="4" fillId="3" borderId="13" xfId="32" applyFont="1" applyFill="1" applyBorder="1" applyAlignment="1" applyProtection="1">
      <alignment horizontal="center" vertical="center"/>
      <protection locked="0"/>
    </xf>
    <xf numFmtId="0" fontId="58" fillId="3" borderId="13" xfId="45" applyNumberFormat="1" applyFont="1" applyFill="1" applyBorder="1" applyProtection="1">
      <alignment vertical="center"/>
      <protection locked="0"/>
    </xf>
    <xf numFmtId="0" fontId="4" fillId="0" borderId="0" xfId="32" applyFont="1" applyProtection="1"/>
    <xf numFmtId="0" fontId="4" fillId="5" borderId="0" xfId="32" applyFont="1" applyFill="1" applyAlignment="1">
      <alignment horizontal="left"/>
    </xf>
    <xf numFmtId="0" fontId="0" fillId="5" borderId="0" xfId="32" applyFont="1" applyFill="1"/>
    <xf numFmtId="179" fontId="0" fillId="5" borderId="0" xfId="32" applyNumberFormat="1" applyFont="1" applyFill="1"/>
    <xf numFmtId="0" fontId="0" fillId="0" borderId="0" xfId="32" applyFont="1" applyAlignment="1">
      <alignment horizontal="left"/>
    </xf>
    <xf numFmtId="0" fontId="0" fillId="0" borderId="0" xfId="0" applyAlignment="1" applyProtection="1">
      <alignment vertical="center"/>
      <protection locked="0"/>
    </xf>
    <xf numFmtId="0" fontId="4" fillId="3" borderId="0" xfId="40" applyFont="1" applyFill="1" applyBorder="1" applyAlignment="1" applyProtection="1">
      <alignment horizontal="center" vertical="center"/>
      <protection locked="0"/>
    </xf>
    <xf numFmtId="0" fontId="33" fillId="3" borderId="0" xfId="40" applyFont="1" applyFill="1" applyBorder="1" applyAlignment="1" applyProtection="1">
      <alignment horizontal="center" vertical="center"/>
      <protection locked="0"/>
    </xf>
    <xf numFmtId="0" fontId="0" fillId="3" borderId="0" xfId="0" applyFill="1" applyProtection="1">
      <alignment vertical="center"/>
      <protection locked="0"/>
    </xf>
    <xf numFmtId="0" fontId="4" fillId="0" borderId="0" xfId="0" applyFont="1" applyFill="1" applyProtection="1">
      <alignment vertical="center"/>
      <protection locked="0"/>
    </xf>
    <xf numFmtId="0" fontId="4" fillId="3" borderId="12" xfId="0" applyFont="1" applyFill="1" applyBorder="1" applyAlignment="1" applyProtection="1">
      <alignment horizontal="center" vertical="center"/>
      <protection locked="0"/>
    </xf>
    <xf numFmtId="0" fontId="4" fillId="3" borderId="9" xfId="40" applyFont="1" applyFill="1" applyBorder="1" applyAlignment="1" applyProtection="1">
      <alignment horizontal="center" vertical="center"/>
      <protection locked="0"/>
    </xf>
    <xf numFmtId="0" fontId="4" fillId="3" borderId="10" xfId="40" applyFont="1" applyFill="1" applyBorder="1" applyAlignment="1" applyProtection="1">
      <alignment horizontal="center" vertical="center"/>
      <protection locked="0"/>
    </xf>
    <xf numFmtId="0" fontId="4" fillId="3" borderId="8" xfId="40" applyFont="1" applyFill="1" applyBorder="1" applyAlignment="1" applyProtection="1">
      <alignment horizontal="center" vertical="center" textRotation="255"/>
      <protection locked="0"/>
    </xf>
    <xf numFmtId="0" fontId="4" fillId="3" borderId="9" xfId="40" applyFont="1" applyFill="1" applyBorder="1" applyAlignment="1" applyProtection="1">
      <alignment horizontal="left" vertical="center"/>
      <protection locked="0"/>
    </xf>
    <xf numFmtId="180" fontId="4" fillId="3" borderId="9" xfId="40" applyNumberFormat="1" applyFont="1" applyFill="1" applyBorder="1" applyAlignment="1" applyProtection="1">
      <alignment horizontal="center" vertical="center" shrinkToFit="1"/>
      <protection locked="0"/>
    </xf>
    <xf numFmtId="180" fontId="50" fillId="8" borderId="9" xfId="40" applyNumberFormat="1" applyFont="1" applyFill="1" applyBorder="1" applyAlignment="1" applyProtection="1">
      <alignment vertical="center" shrinkToFit="1"/>
      <protection locked="0"/>
    </xf>
    <xf numFmtId="0" fontId="4" fillId="4" borderId="9" xfId="0" applyFont="1" applyFill="1" applyBorder="1" applyAlignment="1" applyProtection="1">
      <alignment horizontal="left" vertical="center"/>
    </xf>
    <xf numFmtId="0" fontId="17" fillId="0" borderId="0" xfId="45" applyNumberFormat="1" applyFont="1" applyFill="1" applyBorder="1" applyAlignment="1" applyProtection="1">
      <alignment vertical="center"/>
      <protection locked="0"/>
    </xf>
    <xf numFmtId="0" fontId="4" fillId="4" borderId="9" xfId="0" applyFont="1" applyFill="1" applyBorder="1" applyAlignment="1" applyProtection="1">
      <alignment vertical="center"/>
    </xf>
    <xf numFmtId="180" fontId="50" fillId="4" borderId="9" xfId="40" applyNumberFormat="1" applyFont="1" applyFill="1" applyBorder="1" applyAlignment="1" applyProtection="1">
      <alignment horizontal="center" vertical="center" shrinkToFit="1"/>
    </xf>
    <xf numFmtId="180" fontId="50" fillId="4" borderId="10" xfId="0" applyNumberFormat="1" applyFont="1" applyFill="1" applyBorder="1" applyProtection="1">
      <alignment vertical="center"/>
    </xf>
    <xf numFmtId="0" fontId="59" fillId="0" borderId="0" xfId="0" applyFont="1" applyProtection="1">
      <alignment vertical="center"/>
      <protection locked="0"/>
    </xf>
    <xf numFmtId="180" fontId="50" fillId="4" borderId="9" xfId="40" applyNumberFormat="1" applyFont="1" applyFill="1" applyBorder="1" applyAlignment="1" applyProtection="1">
      <alignment vertical="center" shrinkToFit="1"/>
    </xf>
    <xf numFmtId="0" fontId="4" fillId="3" borderId="9" xfId="40" applyFont="1" applyFill="1" applyBorder="1" applyAlignment="1" applyProtection="1">
      <alignment horizontal="center" vertical="center" shrinkToFit="1"/>
      <protection locked="0"/>
    </xf>
    <xf numFmtId="0" fontId="0" fillId="3" borderId="0" xfId="0" applyFill="1">
      <alignment vertical="center"/>
    </xf>
    <xf numFmtId="0" fontId="0" fillId="0" borderId="0" xfId="0" applyAlignment="1">
      <alignment vertical="center"/>
    </xf>
    <xf numFmtId="0" fontId="4" fillId="0" borderId="0" xfId="0" applyFont="1">
      <alignment vertical="center"/>
    </xf>
    <xf numFmtId="0" fontId="4" fillId="3" borderId="7" xfId="0" applyFont="1" applyFill="1" applyBorder="1" applyAlignment="1" applyProtection="1">
      <alignment vertical="center" wrapText="1"/>
      <protection locked="0"/>
    </xf>
    <xf numFmtId="0" fontId="4" fillId="3" borderId="20" xfId="0" applyFont="1" applyFill="1" applyBorder="1" applyAlignment="1" applyProtection="1">
      <alignment horizontal="center" vertical="center" wrapText="1"/>
      <protection locked="0"/>
    </xf>
    <xf numFmtId="0" fontId="4" fillId="3" borderId="12" xfId="0" applyFont="1" applyFill="1" applyBorder="1" applyAlignment="1" applyProtection="1">
      <alignment horizontal="center" vertical="center" wrapText="1"/>
      <protection locked="0"/>
    </xf>
    <xf numFmtId="0" fontId="4" fillId="3" borderId="8" xfId="0" applyFont="1" applyFill="1" applyBorder="1" applyAlignment="1" applyProtection="1">
      <alignment horizontal="center" vertical="center" wrapText="1"/>
      <protection locked="0"/>
    </xf>
    <xf numFmtId="0" fontId="4" fillId="3" borderId="9" xfId="0" applyFont="1" applyFill="1" applyBorder="1" applyAlignment="1" applyProtection="1">
      <alignment horizontal="center" vertical="center" wrapText="1"/>
      <protection locked="0"/>
    </xf>
    <xf numFmtId="0" fontId="4" fillId="3" borderId="0" xfId="0" applyFont="1" applyFill="1" applyAlignment="1">
      <alignment horizontal="left" vertical="top" wrapText="1"/>
    </xf>
    <xf numFmtId="0" fontId="4" fillId="3" borderId="20" xfId="0" applyFont="1" applyFill="1" applyBorder="1" applyProtection="1">
      <alignment vertical="center"/>
      <protection locked="0"/>
    </xf>
    <xf numFmtId="0" fontId="4" fillId="8" borderId="9" xfId="0" applyNumberFormat="1" applyFont="1" applyFill="1" applyBorder="1" applyAlignment="1" applyProtection="1">
      <alignment horizontal="center" vertical="center"/>
      <protection locked="0"/>
    </xf>
    <xf numFmtId="0" fontId="4" fillId="6" borderId="9" xfId="0" applyNumberFormat="1" applyFont="1" applyFill="1" applyBorder="1" applyAlignment="1" applyProtection="1">
      <alignment horizontal="center" vertical="center" shrinkToFit="1"/>
    </xf>
    <xf numFmtId="49" fontId="4" fillId="6" borderId="23" xfId="0" applyNumberFormat="1" applyFont="1" applyFill="1" applyBorder="1" applyAlignment="1" applyProtection="1">
      <alignment horizontal="center" vertical="center"/>
    </xf>
    <xf numFmtId="0" fontId="4" fillId="6" borderId="13" xfId="0" applyNumberFormat="1" applyFont="1" applyFill="1" applyBorder="1" applyAlignment="1" applyProtection="1">
      <alignment horizontal="center" vertical="center"/>
    </xf>
    <xf numFmtId="0" fontId="4" fillId="6" borderId="13" xfId="0" applyNumberFormat="1" applyFont="1" applyFill="1" applyBorder="1" applyAlignment="1" applyProtection="1">
      <alignment horizontal="center" vertical="center" shrinkToFit="1"/>
    </xf>
    <xf numFmtId="3" fontId="4" fillId="3" borderId="20" xfId="0" applyNumberFormat="1" applyFont="1" applyFill="1" applyBorder="1" applyAlignment="1" applyProtection="1">
      <alignment horizontal="center" vertical="center"/>
      <protection locked="0"/>
    </xf>
    <xf numFmtId="180" fontId="50" fillId="6" borderId="9" xfId="0" applyNumberFormat="1" applyFont="1" applyFill="1" applyBorder="1" applyAlignment="1" applyProtection="1">
      <alignment horizontal="center" vertical="center"/>
    </xf>
    <xf numFmtId="0" fontId="4" fillId="0" borderId="10" xfId="0" applyFont="1" applyFill="1" applyBorder="1" applyAlignment="1" applyProtection="1">
      <alignment vertical="center"/>
      <protection locked="0"/>
    </xf>
    <xf numFmtId="180" fontId="50" fillId="6" borderId="9" xfId="0" applyNumberFormat="1" applyFont="1" applyFill="1" applyBorder="1" applyAlignment="1" applyProtection="1">
      <alignment vertical="center"/>
    </xf>
    <xf numFmtId="0" fontId="4" fillId="0" borderId="10" xfId="0" applyFont="1" applyBorder="1" applyAlignment="1" applyProtection="1">
      <alignment vertical="top" wrapText="1"/>
      <protection locked="0"/>
    </xf>
    <xf numFmtId="180" fontId="50" fillId="6" borderId="9" xfId="0" applyNumberFormat="1" applyFont="1" applyFill="1" applyBorder="1" applyAlignment="1" applyProtection="1">
      <alignment vertical="center" wrapText="1"/>
    </xf>
    <xf numFmtId="179" fontId="50" fillId="4" borderId="9" xfId="0" applyNumberFormat="1" applyFont="1" applyFill="1" applyBorder="1" applyAlignment="1" applyProtection="1">
      <alignment horizontal="center" vertical="center"/>
    </xf>
    <xf numFmtId="179" fontId="50" fillId="4" borderId="9" xfId="0" applyNumberFormat="1" applyFont="1" applyFill="1" applyBorder="1" applyAlignment="1" applyProtection="1">
      <alignment vertical="center"/>
    </xf>
    <xf numFmtId="0" fontId="4" fillId="0" borderId="2" xfId="0" applyFont="1" applyBorder="1" applyAlignment="1" applyProtection="1">
      <alignment vertical="center" wrapText="1"/>
      <protection locked="0"/>
    </xf>
    <xf numFmtId="180" fontId="50" fillId="4" borderId="9" xfId="0" applyNumberFormat="1" applyFont="1" applyFill="1" applyBorder="1" applyAlignment="1" applyProtection="1">
      <alignment horizontal="center" vertical="center"/>
    </xf>
    <xf numFmtId="180" fontId="50" fillId="4" borderId="9" xfId="0" applyNumberFormat="1" applyFont="1" applyFill="1" applyBorder="1" applyAlignment="1" applyProtection="1">
      <alignment vertical="center"/>
    </xf>
    <xf numFmtId="180" fontId="4" fillId="3" borderId="9" xfId="0" applyNumberFormat="1" applyFont="1" applyFill="1" applyBorder="1" applyAlignment="1" applyProtection="1">
      <alignment horizontal="center" vertical="center"/>
    </xf>
    <xf numFmtId="180" fontId="50" fillId="4" borderId="68" xfId="0" applyNumberFormat="1" applyFont="1" applyFill="1" applyBorder="1" applyAlignment="1" applyProtection="1">
      <alignment horizontal="center" vertical="center"/>
    </xf>
    <xf numFmtId="0" fontId="4" fillId="3" borderId="11" xfId="0" applyFont="1" applyFill="1" applyBorder="1" applyAlignment="1" applyProtection="1">
      <alignment horizontal="center" vertical="center" wrapText="1"/>
      <protection locked="0"/>
    </xf>
    <xf numFmtId="180" fontId="50" fillId="4" borderId="13" xfId="0" applyNumberFormat="1" applyFont="1" applyFill="1" applyBorder="1" applyAlignment="1" applyProtection="1">
      <alignment horizontal="center" vertical="center"/>
    </xf>
    <xf numFmtId="180" fontId="4" fillId="0" borderId="10" xfId="0" applyNumberFormat="1" applyFont="1" applyFill="1" applyBorder="1" applyAlignment="1" applyProtection="1">
      <alignment vertical="center"/>
      <protection locked="0"/>
    </xf>
    <xf numFmtId="180" fontId="50" fillId="4" borderId="10" xfId="0" applyNumberFormat="1" applyFont="1" applyFill="1" applyBorder="1" applyAlignment="1" applyProtection="1">
      <alignment vertical="center" shrinkToFit="1"/>
    </xf>
    <xf numFmtId="0" fontId="4" fillId="3" borderId="34" xfId="0" applyFont="1" applyFill="1" applyBorder="1" applyAlignment="1" applyProtection="1">
      <alignment horizontal="center" vertical="center"/>
      <protection locked="0"/>
    </xf>
    <xf numFmtId="180" fontId="50" fillId="4" borderId="36" xfId="0" applyNumberFormat="1" applyFont="1" applyFill="1" applyBorder="1" applyAlignment="1" applyProtection="1">
      <alignment vertical="center"/>
    </xf>
    <xf numFmtId="0" fontId="25" fillId="0" borderId="0" xfId="0" applyFont="1" applyAlignment="1" applyProtection="1">
      <alignment horizontal="left" vertical="center"/>
      <protection locked="0"/>
    </xf>
    <xf numFmtId="0" fontId="25" fillId="0" borderId="0" xfId="0" applyFont="1" applyAlignment="1">
      <alignment horizontal="left" vertical="center"/>
    </xf>
    <xf numFmtId="0" fontId="0" fillId="0" borderId="0" xfId="0" applyFont="1" applyAlignment="1" applyProtection="1">
      <alignment vertical="center"/>
      <protection locked="0"/>
    </xf>
    <xf numFmtId="0" fontId="82" fillId="3" borderId="20" xfId="27" applyFill="1" applyBorder="1" applyProtection="1">
      <protection locked="0"/>
    </xf>
    <xf numFmtId="0" fontId="4" fillId="3" borderId="9" xfId="27" applyFont="1" applyFill="1" applyBorder="1" applyAlignment="1" applyProtection="1">
      <alignment horizontal="center" vertical="center"/>
      <protection locked="0"/>
    </xf>
    <xf numFmtId="0" fontId="4" fillId="8" borderId="9" xfId="27" applyNumberFormat="1" applyFont="1" applyFill="1" applyBorder="1" applyAlignment="1" applyProtection="1">
      <alignment horizontal="center" vertical="center"/>
      <protection locked="0"/>
    </xf>
    <xf numFmtId="0" fontId="4" fillId="4" borderId="9" xfId="27" applyFont="1" applyFill="1" applyBorder="1" applyAlignment="1" applyProtection="1">
      <alignment vertical="center"/>
      <protection locked="0"/>
    </xf>
    <xf numFmtId="49" fontId="4" fillId="6" borderId="23" xfId="27" applyNumberFormat="1" applyFont="1" applyFill="1" applyBorder="1" applyAlignment="1" applyProtection="1">
      <alignment horizontal="center" vertical="center"/>
    </xf>
    <xf numFmtId="0" fontId="4" fillId="4" borderId="13" xfId="27" applyFont="1" applyFill="1" applyBorder="1" applyAlignment="1" applyProtection="1">
      <alignment vertical="center"/>
      <protection locked="0"/>
    </xf>
    <xf numFmtId="0" fontId="62" fillId="0" borderId="0" xfId="0" applyFont="1" applyBorder="1" applyProtection="1">
      <alignment vertical="center"/>
      <protection locked="0"/>
    </xf>
    <xf numFmtId="0" fontId="4" fillId="3" borderId="36" xfId="27" applyFont="1" applyFill="1" applyBorder="1" applyAlignment="1" applyProtection="1">
      <alignment horizontal="center" vertical="center" wrapText="1"/>
      <protection locked="0"/>
    </xf>
    <xf numFmtId="180" fontId="50" fillId="4" borderId="9" xfId="62" applyNumberFormat="1" applyFont="1" applyFill="1" applyBorder="1" applyAlignment="1" applyProtection="1">
      <alignment vertical="center"/>
    </xf>
    <xf numFmtId="0" fontId="82" fillId="0" borderId="0" xfId="27" applyAlignment="1">
      <alignment vertical="center" wrapText="1"/>
    </xf>
    <xf numFmtId="0" fontId="4" fillId="0" borderId="2" xfId="27" applyFont="1" applyBorder="1" applyAlignment="1" applyProtection="1">
      <alignment vertical="center" wrapText="1"/>
      <protection locked="0"/>
    </xf>
    <xf numFmtId="180" fontId="4" fillId="3" borderId="69" xfId="62" applyNumberFormat="1" applyFont="1" applyFill="1" applyBorder="1" applyAlignment="1" applyProtection="1">
      <alignment horizontal="center" vertical="center"/>
    </xf>
    <xf numFmtId="180" fontId="4" fillId="3" borderId="13" xfId="62" applyNumberFormat="1" applyFont="1" applyFill="1" applyBorder="1" applyAlignment="1" applyProtection="1">
      <alignment horizontal="center" vertical="center"/>
    </xf>
    <xf numFmtId="0" fontId="4" fillId="8" borderId="61" xfId="0" applyFont="1" applyFill="1" applyBorder="1" applyAlignment="1" applyProtection="1">
      <alignment horizontal="right" vertical="center"/>
      <protection locked="0"/>
    </xf>
    <xf numFmtId="0" fontId="4" fillId="0" borderId="0" xfId="27" applyFont="1" applyBorder="1" applyAlignment="1" applyProtection="1">
      <alignment vertical="center" wrapText="1"/>
      <protection locked="0"/>
    </xf>
    <xf numFmtId="0" fontId="82" fillId="0" borderId="28" xfId="27" applyBorder="1" applyProtection="1">
      <protection locked="0"/>
    </xf>
    <xf numFmtId="0" fontId="82" fillId="0" borderId="0" xfId="27" applyBorder="1" applyProtection="1">
      <protection locked="0"/>
    </xf>
    <xf numFmtId="0" fontId="0" fillId="0" borderId="0" xfId="0" applyFont="1">
      <alignment vertical="center"/>
    </xf>
    <xf numFmtId="0" fontId="0" fillId="0" borderId="0" xfId="0" applyFont="1" applyBorder="1" applyAlignment="1" applyProtection="1">
      <alignment horizontal="center" vertical="center"/>
      <protection locked="0"/>
    </xf>
    <xf numFmtId="0" fontId="4" fillId="3" borderId="20" xfId="0" applyFont="1" applyFill="1" applyBorder="1" applyAlignment="1" applyProtection="1">
      <alignment horizontal="right" vertical="center"/>
      <protection locked="0"/>
    </xf>
    <xf numFmtId="0" fontId="62" fillId="0" borderId="0" xfId="0" applyFont="1" applyProtection="1">
      <alignment vertical="center"/>
      <protection locked="0"/>
    </xf>
    <xf numFmtId="0" fontId="62" fillId="0" borderId="0" xfId="0" applyFont="1">
      <alignment vertical="center"/>
    </xf>
    <xf numFmtId="0" fontId="4" fillId="6" borderId="9" xfId="0" applyNumberFormat="1" applyFont="1" applyFill="1" applyBorder="1" applyAlignment="1" applyProtection="1">
      <alignment horizontal="center" vertical="center"/>
    </xf>
    <xf numFmtId="0" fontId="4" fillId="3" borderId="31" xfId="0" applyFont="1" applyFill="1" applyBorder="1" applyAlignment="1" applyProtection="1">
      <alignment horizontal="left" vertical="center"/>
      <protection locked="0"/>
    </xf>
    <xf numFmtId="0" fontId="4" fillId="3" borderId="22" xfId="0" applyFont="1" applyFill="1" applyBorder="1" applyAlignment="1" applyProtection="1">
      <alignment horizontal="left" vertical="center"/>
      <protection locked="0"/>
    </xf>
    <xf numFmtId="0" fontId="4" fillId="3" borderId="22" xfId="0" applyFont="1" applyFill="1" applyBorder="1" applyAlignment="1" applyProtection="1">
      <alignment vertical="center"/>
      <protection locked="0"/>
    </xf>
    <xf numFmtId="0" fontId="4" fillId="3" borderId="22" xfId="0" applyFont="1" applyFill="1" applyBorder="1" applyAlignment="1" applyProtection="1">
      <alignment horizontal="center" vertical="center"/>
      <protection locked="0"/>
    </xf>
    <xf numFmtId="0" fontId="4" fillId="3" borderId="6" xfId="0" applyFont="1" applyFill="1" applyBorder="1" applyAlignment="1" applyProtection="1">
      <alignment horizontal="center" vertical="center"/>
      <protection locked="0"/>
    </xf>
    <xf numFmtId="0" fontId="62" fillId="0" borderId="0" xfId="0" applyFont="1" applyBorder="1">
      <alignment vertical="center"/>
    </xf>
    <xf numFmtId="0" fontId="4" fillId="3" borderId="70" xfId="0" applyFont="1" applyFill="1" applyBorder="1" applyAlignment="1" applyProtection="1">
      <alignment horizontal="center" vertical="center" wrapText="1"/>
      <protection locked="0"/>
    </xf>
    <xf numFmtId="0" fontId="4" fillId="3" borderId="60" xfId="0" applyFont="1" applyFill="1" applyBorder="1" applyAlignment="1" applyProtection="1">
      <alignment horizontal="center" vertical="center"/>
      <protection locked="0"/>
    </xf>
    <xf numFmtId="0" fontId="4" fillId="3" borderId="71" xfId="0" applyFont="1" applyFill="1" applyBorder="1" applyAlignment="1" applyProtection="1">
      <alignment horizontal="center" vertical="center"/>
      <protection locked="0"/>
    </xf>
    <xf numFmtId="0" fontId="4" fillId="3" borderId="20" xfId="0" applyFont="1" applyFill="1" applyBorder="1" applyAlignment="1" applyProtection="1">
      <alignment vertical="center"/>
      <protection locked="0"/>
    </xf>
    <xf numFmtId="0" fontId="4" fillId="3" borderId="12" xfId="0" applyFont="1" applyFill="1" applyBorder="1" applyProtection="1">
      <alignment vertical="center"/>
      <protection locked="0"/>
    </xf>
    <xf numFmtId="0" fontId="4" fillId="4" borderId="64" xfId="0" applyFont="1" applyFill="1" applyBorder="1" applyAlignment="1" applyProtection="1">
      <alignment horizontal="center" vertical="center"/>
    </xf>
    <xf numFmtId="180" fontId="50" fillId="6" borderId="64" xfId="0" applyNumberFormat="1" applyFont="1" applyFill="1" applyBorder="1" applyProtection="1">
      <alignment vertical="center"/>
    </xf>
    <xf numFmtId="180" fontId="50" fillId="6" borderId="9" xfId="0" applyNumberFormat="1" applyFont="1" applyFill="1" applyBorder="1" applyProtection="1">
      <alignment vertical="center"/>
    </xf>
    <xf numFmtId="180" fontId="50" fillId="4" borderId="73" xfId="0" applyNumberFormat="1" applyFont="1" applyFill="1" applyBorder="1" applyProtection="1">
      <alignment vertical="center"/>
    </xf>
    <xf numFmtId="0" fontId="17" fillId="0" borderId="0" xfId="45" applyNumberFormat="1" applyFont="1" applyFill="1" applyBorder="1" applyAlignment="1" applyProtection="1">
      <alignment horizontal="left" vertical="center"/>
      <protection locked="0"/>
    </xf>
    <xf numFmtId="0" fontId="4" fillId="3" borderId="8" xfId="0" applyFont="1" applyFill="1" applyBorder="1" applyProtection="1">
      <alignment vertical="center"/>
      <protection locked="0"/>
    </xf>
    <xf numFmtId="0" fontId="4" fillId="4" borderId="9" xfId="0" applyFont="1" applyFill="1" applyBorder="1" applyAlignment="1" applyProtection="1">
      <alignment horizontal="center" vertical="center"/>
    </xf>
    <xf numFmtId="0" fontId="4" fillId="4" borderId="69" xfId="0" applyFont="1" applyFill="1" applyBorder="1" applyAlignment="1" applyProtection="1">
      <alignment horizontal="center" vertical="center"/>
    </xf>
    <xf numFmtId="180" fontId="50" fillId="6" borderId="69" xfId="0" applyNumberFormat="1" applyFont="1" applyFill="1" applyBorder="1" applyProtection="1">
      <alignment vertical="center"/>
    </xf>
    <xf numFmtId="180" fontId="50" fillId="6" borderId="68" xfId="0" applyNumberFormat="1" applyFont="1" applyFill="1" applyBorder="1" applyProtection="1">
      <alignment vertical="center"/>
    </xf>
    <xf numFmtId="0" fontId="4" fillId="3" borderId="34" xfId="0" applyFont="1" applyFill="1" applyBorder="1" applyProtection="1">
      <alignment vertical="center"/>
      <protection locked="0"/>
    </xf>
    <xf numFmtId="0" fontId="4" fillId="3" borderId="35" xfId="0" applyFont="1" applyFill="1" applyBorder="1" applyAlignment="1" applyProtection="1">
      <alignment horizontal="center" vertical="center"/>
      <protection locked="0"/>
    </xf>
    <xf numFmtId="180" fontId="50" fillId="4" borderId="35" xfId="0" applyNumberFormat="1" applyFont="1" applyFill="1" applyBorder="1" applyAlignment="1" applyProtection="1">
      <alignment horizontal="center" vertical="center"/>
    </xf>
    <xf numFmtId="180" fontId="50" fillId="4" borderId="36" xfId="0" applyNumberFormat="1" applyFont="1" applyFill="1" applyBorder="1" applyAlignment="1" applyProtection="1">
      <alignment horizontal="center" vertical="center"/>
    </xf>
    <xf numFmtId="180" fontId="50" fillId="4" borderId="64" xfId="0" applyNumberFormat="1" applyFont="1" applyFill="1" applyBorder="1" applyProtection="1">
      <alignment vertical="center"/>
    </xf>
    <xf numFmtId="180" fontId="50" fillId="6" borderId="73" xfId="0" applyNumberFormat="1" applyFont="1" applyFill="1" applyBorder="1" applyProtection="1">
      <alignment vertical="center"/>
    </xf>
    <xf numFmtId="0" fontId="4" fillId="0" borderId="0" xfId="0" applyFont="1" applyBorder="1" applyAlignment="1">
      <alignment vertical="center" wrapText="1"/>
    </xf>
    <xf numFmtId="180" fontId="50" fillId="4" borderId="9" xfId="0" applyNumberFormat="1" applyFont="1" applyFill="1" applyBorder="1" applyProtection="1">
      <alignment vertical="center"/>
    </xf>
    <xf numFmtId="180" fontId="50" fillId="4" borderId="69" xfId="0" applyNumberFormat="1" applyFont="1" applyFill="1" applyBorder="1" applyProtection="1">
      <alignment vertical="center"/>
    </xf>
    <xf numFmtId="180" fontId="50" fillId="4" borderId="35" xfId="0" applyNumberFormat="1" applyFont="1" applyFill="1" applyBorder="1" applyAlignment="1" applyProtection="1">
      <alignment vertical="center"/>
    </xf>
    <xf numFmtId="0" fontId="4" fillId="12" borderId="0" xfId="0" applyFont="1" applyFill="1" applyProtection="1">
      <alignment vertical="center"/>
      <protection locked="0"/>
    </xf>
    <xf numFmtId="0" fontId="4" fillId="0" borderId="0" xfId="0" applyFont="1" applyAlignment="1" applyProtection="1">
      <alignment vertical="center" wrapText="1"/>
      <protection locked="0"/>
    </xf>
    <xf numFmtId="0" fontId="4" fillId="3" borderId="64" xfId="0" applyFont="1" applyFill="1" applyBorder="1" applyAlignment="1" applyProtection="1">
      <alignment horizontal="center" vertical="center"/>
      <protection locked="0"/>
    </xf>
    <xf numFmtId="0" fontId="4" fillId="3" borderId="73" xfId="0" applyFont="1" applyFill="1" applyBorder="1" applyAlignment="1" applyProtection="1">
      <alignment horizontal="center" vertical="center"/>
      <protection locked="0"/>
    </xf>
    <xf numFmtId="180" fontId="50" fillId="6" borderId="13" xfId="0" applyNumberFormat="1" applyFont="1" applyFill="1" applyBorder="1" applyAlignment="1" applyProtection="1">
      <alignment vertical="center"/>
    </xf>
    <xf numFmtId="180" fontId="50" fillId="4" borderId="23" xfId="0" applyNumberFormat="1" applyFont="1" applyFill="1" applyBorder="1" applyAlignment="1" applyProtection="1">
      <alignment vertical="center"/>
    </xf>
    <xf numFmtId="0" fontId="4" fillId="3" borderId="7" xfId="0" applyFont="1" applyFill="1" applyBorder="1" applyAlignment="1" applyProtection="1">
      <alignment horizontal="center" vertical="center" wrapText="1"/>
      <protection locked="0"/>
    </xf>
    <xf numFmtId="0" fontId="35" fillId="0" borderId="0" xfId="0" applyFont="1" applyProtection="1">
      <alignment vertical="center"/>
      <protection locked="0"/>
    </xf>
    <xf numFmtId="0" fontId="4" fillId="0" borderId="28" xfId="0" applyFont="1" applyBorder="1" applyAlignment="1">
      <alignment horizontal="right" vertical="center"/>
    </xf>
    <xf numFmtId="180" fontId="4" fillId="0" borderId="0" xfId="0" applyNumberFormat="1" applyFont="1">
      <alignment vertical="center"/>
    </xf>
    <xf numFmtId="189" fontId="4" fillId="0" borderId="0" xfId="0" applyNumberFormat="1" applyFont="1">
      <alignment vertical="center"/>
    </xf>
    <xf numFmtId="0" fontId="4" fillId="3" borderId="76" xfId="0" applyFont="1" applyFill="1" applyBorder="1" applyAlignment="1" applyProtection="1">
      <alignment horizontal="center" vertical="center"/>
      <protection locked="0"/>
    </xf>
    <xf numFmtId="0" fontId="4" fillId="8" borderId="20" xfId="0" applyFont="1" applyFill="1" applyBorder="1" applyAlignment="1" applyProtection="1">
      <alignment horizontal="center" vertical="center"/>
      <protection locked="0"/>
    </xf>
    <xf numFmtId="0" fontId="4" fillId="3" borderId="77" xfId="0" applyFont="1" applyFill="1" applyBorder="1" applyAlignment="1" applyProtection="1">
      <alignment horizontal="center" vertical="center"/>
      <protection locked="0"/>
    </xf>
    <xf numFmtId="0" fontId="4" fillId="3" borderId="69" xfId="0" applyFont="1" applyFill="1" applyBorder="1" applyAlignment="1" applyProtection="1">
      <alignment horizontal="center" vertical="center"/>
      <protection locked="0"/>
    </xf>
    <xf numFmtId="0" fontId="4" fillId="0" borderId="0" xfId="0" applyFont="1" applyAlignment="1" applyProtection="1">
      <alignment vertical="center"/>
      <protection locked="0"/>
    </xf>
    <xf numFmtId="0" fontId="4" fillId="0" borderId="0" xfId="0" applyFont="1" applyAlignment="1">
      <alignment vertical="center"/>
    </xf>
    <xf numFmtId="180" fontId="4" fillId="3" borderId="20" xfId="0" applyNumberFormat="1" applyFont="1" applyFill="1" applyBorder="1" applyAlignment="1" applyProtection="1">
      <alignment horizontal="center" vertical="center" wrapText="1"/>
      <protection locked="0"/>
    </xf>
    <xf numFmtId="189" fontId="4" fillId="3" borderId="64" xfId="0" applyNumberFormat="1" applyFont="1" applyFill="1" applyBorder="1" applyAlignment="1" applyProtection="1">
      <alignment horizontal="center" vertical="center" wrapText="1"/>
      <protection locked="0"/>
    </xf>
    <xf numFmtId="0" fontId="4" fillId="3" borderId="74" xfId="0" applyFont="1" applyFill="1" applyBorder="1" applyAlignment="1" applyProtection="1">
      <alignment horizontal="center" vertical="center" wrapText="1"/>
      <protection locked="0"/>
    </xf>
    <xf numFmtId="0" fontId="4" fillId="3" borderId="69" xfId="0" applyFont="1" applyFill="1" applyBorder="1" applyAlignment="1" applyProtection="1">
      <alignment horizontal="center" vertical="center" wrapText="1"/>
      <protection locked="0"/>
    </xf>
    <xf numFmtId="49" fontId="4" fillId="3" borderId="69" xfId="0" applyNumberFormat="1" applyFont="1" applyFill="1" applyBorder="1" applyAlignment="1" applyProtection="1">
      <alignment horizontal="center" vertical="center" wrapText="1"/>
      <protection locked="0"/>
    </xf>
    <xf numFmtId="189" fontId="4" fillId="3" borderId="68" xfId="0" applyNumberFormat="1" applyFont="1" applyFill="1" applyBorder="1" applyAlignment="1" applyProtection="1">
      <alignment horizontal="center" vertical="center" wrapText="1"/>
      <protection locked="0"/>
    </xf>
    <xf numFmtId="49" fontId="4" fillId="3" borderId="68" xfId="0" applyNumberFormat="1" applyFont="1" applyFill="1" applyBorder="1" applyAlignment="1" applyProtection="1">
      <alignment horizontal="center" vertical="center" wrapText="1"/>
      <protection locked="0"/>
    </xf>
    <xf numFmtId="0" fontId="4" fillId="3" borderId="68" xfId="0" applyFont="1" applyFill="1" applyBorder="1" applyAlignment="1" applyProtection="1">
      <alignment horizontal="center" vertical="center" wrapText="1"/>
      <protection locked="0"/>
    </xf>
    <xf numFmtId="49" fontId="4" fillId="3" borderId="13" xfId="0" applyNumberFormat="1" applyFont="1" applyFill="1" applyBorder="1" applyAlignment="1" applyProtection="1">
      <alignment horizontal="center" vertical="center" wrapText="1"/>
      <protection locked="0"/>
    </xf>
    <xf numFmtId="0" fontId="4" fillId="3" borderId="13" xfId="0" applyFont="1" applyFill="1" applyBorder="1" applyAlignment="1" applyProtection="1">
      <alignment horizontal="center" vertical="center" wrapText="1"/>
      <protection locked="0"/>
    </xf>
    <xf numFmtId="0" fontId="4" fillId="3" borderId="23" xfId="0" applyFont="1" applyFill="1" applyBorder="1" applyAlignment="1" applyProtection="1">
      <alignment horizontal="center" vertical="center" wrapText="1"/>
      <protection locked="0"/>
    </xf>
    <xf numFmtId="180" fontId="50" fillId="4" borderId="35" xfId="0" applyNumberFormat="1" applyFont="1" applyFill="1" applyBorder="1" applyAlignment="1" applyProtection="1">
      <alignment vertical="center" shrinkToFit="1"/>
    </xf>
    <xf numFmtId="189" fontId="4" fillId="3" borderId="35" xfId="0" applyNumberFormat="1" applyFont="1" applyFill="1" applyBorder="1" applyAlignment="1" applyProtection="1">
      <alignment horizontal="center" vertical="center" shrinkToFit="1"/>
      <protection locked="0"/>
    </xf>
    <xf numFmtId="179" fontId="50" fillId="4" borderId="35" xfId="0" applyNumberFormat="1" applyFont="1" applyFill="1" applyBorder="1" applyAlignment="1" applyProtection="1">
      <alignment vertical="center" shrinkToFit="1"/>
    </xf>
    <xf numFmtId="179" fontId="50" fillId="4" borderId="78" xfId="0" applyNumberFormat="1" applyFont="1" applyFill="1" applyBorder="1" applyAlignment="1" applyProtection="1">
      <alignment horizontal="center" vertical="center" shrinkToFit="1"/>
    </xf>
    <xf numFmtId="179" fontId="50" fillId="4" borderId="36" xfId="0" applyNumberFormat="1" applyFont="1" applyFill="1" applyBorder="1" applyAlignment="1" applyProtection="1">
      <alignment horizontal="center" vertical="center" shrinkToFit="1"/>
    </xf>
    <xf numFmtId="0" fontId="4" fillId="7" borderId="7" xfId="0" applyFont="1" applyFill="1" applyBorder="1" applyProtection="1">
      <alignment vertical="center"/>
      <protection locked="0"/>
    </xf>
    <xf numFmtId="10" fontId="4" fillId="0" borderId="20" xfId="0" applyNumberFormat="1" applyFont="1" applyBorder="1" applyProtection="1">
      <alignment vertical="center"/>
      <protection locked="0"/>
    </xf>
    <xf numFmtId="189" fontId="4" fillId="0" borderId="20" xfId="0" applyNumberFormat="1" applyFont="1" applyBorder="1" applyAlignment="1" applyProtection="1">
      <alignment vertical="center" shrinkToFit="1"/>
      <protection locked="0"/>
    </xf>
    <xf numFmtId="179" fontId="50" fillId="4" borderId="20" xfId="0" applyNumberFormat="1" applyFont="1" applyFill="1" applyBorder="1" applyAlignment="1" applyProtection="1">
      <alignment vertical="center" shrinkToFit="1"/>
    </xf>
    <xf numFmtId="189" fontId="4" fillId="0" borderId="60" xfId="0" applyNumberFormat="1" applyFont="1" applyBorder="1" applyAlignment="1" applyProtection="1">
      <alignment vertical="center" shrinkToFit="1"/>
      <protection locked="0"/>
    </xf>
    <xf numFmtId="179" fontId="50" fillId="4" borderId="60" xfId="0" applyNumberFormat="1" applyFont="1" applyFill="1" applyBorder="1" applyAlignment="1" applyProtection="1">
      <alignment vertical="center" shrinkToFit="1"/>
    </xf>
    <xf numFmtId="0" fontId="4" fillId="7" borderId="8" xfId="0" applyFont="1" applyFill="1" applyBorder="1" applyProtection="1">
      <alignment vertical="center"/>
      <protection locked="0"/>
    </xf>
    <xf numFmtId="10" fontId="4" fillId="0" borderId="9" xfId="0" applyNumberFormat="1" applyFont="1" applyBorder="1" applyProtection="1">
      <alignment vertical="center"/>
      <protection locked="0"/>
    </xf>
    <xf numFmtId="189" fontId="4" fillId="0" borderId="9" xfId="0" applyNumberFormat="1" applyFont="1" applyBorder="1" applyAlignment="1" applyProtection="1">
      <alignment vertical="center" shrinkToFit="1"/>
      <protection locked="0"/>
    </xf>
    <xf numFmtId="179" fontId="50" fillId="4" borderId="9" xfId="0" applyNumberFormat="1" applyFont="1" applyFill="1" applyBorder="1" applyAlignment="1" applyProtection="1">
      <alignment vertical="center" shrinkToFit="1"/>
    </xf>
    <xf numFmtId="179" fontId="50" fillId="4" borderId="10" xfId="0" applyNumberFormat="1" applyFont="1" applyFill="1" applyBorder="1" applyAlignment="1" applyProtection="1">
      <alignment vertical="center" shrinkToFit="1"/>
    </xf>
    <xf numFmtId="0" fontId="0" fillId="0" borderId="0" xfId="45" applyNumberFormat="1" applyFont="1" applyFill="1" applyBorder="1" applyAlignment="1" applyProtection="1">
      <alignment horizontal="left" vertical="center"/>
      <protection locked="0"/>
    </xf>
    <xf numFmtId="0" fontId="22" fillId="0" borderId="0" xfId="0" applyFont="1" applyProtection="1">
      <alignment vertical="center"/>
      <protection locked="0"/>
    </xf>
    <xf numFmtId="10" fontId="0" fillId="0" borderId="0" xfId="0" applyNumberFormat="1" applyFill="1" applyAlignment="1" applyProtection="1">
      <alignment horizontal="left" vertical="center"/>
      <protection locked="0"/>
    </xf>
    <xf numFmtId="0" fontId="4" fillId="7" borderId="11" xfId="0" applyFont="1" applyFill="1" applyBorder="1" applyProtection="1">
      <alignment vertical="center"/>
      <protection locked="0"/>
    </xf>
    <xf numFmtId="10" fontId="4" fillId="0" borderId="13" xfId="0" applyNumberFormat="1" applyFont="1" applyBorder="1" applyProtection="1">
      <alignment vertical="center"/>
      <protection locked="0"/>
    </xf>
    <xf numFmtId="189" fontId="4" fillId="0" borderId="13" xfId="0" applyNumberFormat="1" applyFont="1" applyBorder="1" applyAlignment="1" applyProtection="1">
      <alignment vertical="center" shrinkToFit="1"/>
      <protection locked="0"/>
    </xf>
    <xf numFmtId="179" fontId="50" fillId="4" borderId="13" xfId="0" applyNumberFormat="1" applyFont="1" applyFill="1" applyBorder="1" applyAlignment="1" applyProtection="1">
      <alignment vertical="center" shrinkToFit="1"/>
    </xf>
    <xf numFmtId="180" fontId="4" fillId="0" borderId="0" xfId="0" applyNumberFormat="1" applyFont="1" applyFill="1" applyBorder="1" applyAlignment="1">
      <alignment vertical="center" shrinkToFit="1"/>
    </xf>
    <xf numFmtId="0" fontId="35" fillId="0" borderId="0" xfId="0" applyFont="1" applyAlignment="1">
      <alignment horizontal="center" vertical="center"/>
    </xf>
    <xf numFmtId="0" fontId="4" fillId="6" borderId="62" xfId="0" applyNumberFormat="1" applyFont="1" applyFill="1" applyBorder="1" applyAlignment="1" applyProtection="1">
      <alignment horizontal="center" vertical="center"/>
    </xf>
    <xf numFmtId="0" fontId="4" fillId="6" borderId="18" xfId="0" applyNumberFormat="1" applyFont="1" applyFill="1" applyBorder="1" applyAlignment="1" applyProtection="1">
      <alignment horizontal="center" vertical="center"/>
    </xf>
    <xf numFmtId="49" fontId="60" fillId="6" borderId="23" xfId="0" applyNumberFormat="1" applyFont="1" applyFill="1" applyBorder="1" applyAlignment="1" applyProtection="1">
      <alignment horizontal="center" vertical="center"/>
    </xf>
    <xf numFmtId="0" fontId="4" fillId="3" borderId="36" xfId="0" applyFont="1" applyFill="1" applyBorder="1" applyAlignment="1" applyProtection="1">
      <alignment horizontal="center" vertical="center" wrapText="1"/>
      <protection locked="0"/>
    </xf>
    <xf numFmtId="0" fontId="62" fillId="0" borderId="0" xfId="0" applyFont="1" applyAlignment="1" applyProtection="1">
      <alignment vertical="center"/>
      <protection locked="0"/>
    </xf>
    <xf numFmtId="0" fontId="62" fillId="0" borderId="0" xfId="0" applyFont="1" applyAlignment="1">
      <alignment vertical="center"/>
    </xf>
    <xf numFmtId="0" fontId="4" fillId="3" borderId="80" xfId="0" applyFont="1" applyFill="1" applyBorder="1" applyAlignment="1" applyProtection="1">
      <alignment horizontal="center" vertical="center" wrapText="1"/>
      <protection locked="0"/>
    </xf>
    <xf numFmtId="0" fontId="4" fillId="4" borderId="7" xfId="0" applyFont="1" applyFill="1" applyBorder="1" applyProtection="1">
      <alignment vertical="center"/>
    </xf>
    <xf numFmtId="189" fontId="4" fillId="0" borderId="20" xfId="0" applyNumberFormat="1" applyFont="1" applyFill="1" applyBorder="1" applyAlignment="1" applyProtection="1">
      <alignment vertical="center" shrinkToFit="1"/>
      <protection locked="0"/>
    </xf>
    <xf numFmtId="180" fontId="50" fillId="4" borderId="20" xfId="0" applyNumberFormat="1" applyFont="1" applyFill="1" applyBorder="1" applyAlignment="1" applyProtection="1">
      <alignment vertical="center" shrinkToFit="1"/>
    </xf>
    <xf numFmtId="0" fontId="4" fillId="0" borderId="20" xfId="0" applyNumberFormat="1" applyFont="1" applyFill="1" applyBorder="1" applyAlignment="1" applyProtection="1">
      <alignment vertical="center" shrinkToFit="1"/>
      <protection locked="0"/>
    </xf>
    <xf numFmtId="180" fontId="50" fillId="4" borderId="12" xfId="0" applyNumberFormat="1" applyFont="1" applyFill="1" applyBorder="1" applyAlignment="1" applyProtection="1">
      <alignment vertical="center" shrinkToFit="1"/>
    </xf>
    <xf numFmtId="0" fontId="4" fillId="4" borderId="72" xfId="0" applyFont="1" applyFill="1" applyBorder="1" applyAlignment="1" applyProtection="1">
      <alignment vertical="center" wrapText="1"/>
    </xf>
    <xf numFmtId="189" fontId="4" fillId="0" borderId="64" xfId="0" applyNumberFormat="1" applyFont="1" applyFill="1" applyBorder="1" applyAlignment="1" applyProtection="1">
      <alignment vertical="center" shrinkToFit="1"/>
      <protection locked="0"/>
    </xf>
    <xf numFmtId="180" fontId="4" fillId="0" borderId="64" xfId="0" applyNumberFormat="1" applyFont="1" applyBorder="1" applyAlignment="1" applyProtection="1">
      <alignment vertical="center" shrinkToFit="1"/>
      <protection locked="0"/>
    </xf>
    <xf numFmtId="180" fontId="50" fillId="4" borderId="64" xfId="0" applyNumberFormat="1" applyFont="1" applyFill="1" applyBorder="1" applyAlignment="1" applyProtection="1">
      <alignment vertical="center" shrinkToFit="1"/>
    </xf>
    <xf numFmtId="0" fontId="4" fillId="0" borderId="64" xfId="0" applyNumberFormat="1" applyFont="1" applyFill="1" applyBorder="1" applyAlignment="1" applyProtection="1">
      <alignment vertical="center" shrinkToFit="1"/>
      <protection locked="0"/>
    </xf>
    <xf numFmtId="0" fontId="4" fillId="0" borderId="64" xfId="0" applyNumberFormat="1" applyFont="1" applyBorder="1" applyAlignment="1" applyProtection="1">
      <alignment vertical="center" shrinkToFit="1"/>
      <protection locked="0"/>
    </xf>
    <xf numFmtId="180" fontId="50" fillId="4" borderId="73" xfId="0" applyNumberFormat="1" applyFont="1" applyFill="1" applyBorder="1" applyAlignment="1" applyProtection="1">
      <alignment vertical="center" shrinkToFit="1"/>
    </xf>
    <xf numFmtId="0" fontId="4" fillId="4" borderId="8" xfId="0" applyFont="1" applyFill="1" applyBorder="1" applyAlignment="1" applyProtection="1">
      <alignment vertical="center" wrapText="1"/>
    </xf>
    <xf numFmtId="189" fontId="4" fillId="0" borderId="9" xfId="0" applyNumberFormat="1" applyFont="1" applyFill="1" applyBorder="1" applyAlignment="1" applyProtection="1">
      <alignment vertical="center" shrinkToFit="1"/>
      <protection locked="0"/>
    </xf>
    <xf numFmtId="180" fontId="4" fillId="0" borderId="9" xfId="0" applyNumberFormat="1" applyFont="1" applyBorder="1" applyAlignment="1" applyProtection="1">
      <alignment vertical="center" shrinkToFit="1"/>
      <protection locked="0"/>
    </xf>
    <xf numFmtId="180" fontId="50" fillId="4" borderId="9" xfId="0" applyNumberFormat="1" applyFont="1" applyFill="1" applyBorder="1" applyAlignment="1" applyProtection="1">
      <alignment vertical="center" shrinkToFit="1"/>
    </xf>
    <xf numFmtId="0" fontId="4" fillId="0" borderId="9" xfId="0" applyNumberFormat="1" applyFont="1" applyFill="1" applyBorder="1" applyAlignment="1" applyProtection="1">
      <alignment vertical="center" shrinkToFit="1"/>
      <protection locked="0"/>
    </xf>
    <xf numFmtId="0" fontId="4" fillId="0" borderId="9" xfId="0" applyNumberFormat="1" applyFont="1" applyBorder="1" applyAlignment="1" applyProtection="1">
      <alignment vertical="center" shrinkToFit="1"/>
      <protection locked="0"/>
    </xf>
    <xf numFmtId="180" fontId="50" fillId="4" borderId="9" xfId="0" applyNumberFormat="1" applyFont="1" applyFill="1" applyBorder="1" applyAlignment="1" applyProtection="1">
      <alignment horizontal="center" vertical="center" shrinkToFit="1"/>
    </xf>
    <xf numFmtId="180" fontId="50" fillId="4" borderId="24" xfId="0" applyNumberFormat="1" applyFont="1" applyFill="1" applyBorder="1" applyAlignment="1" applyProtection="1">
      <alignment vertical="center" shrinkToFit="1"/>
    </xf>
    <xf numFmtId="0" fontId="23" fillId="0" borderId="0" xfId="0" applyFont="1" applyBorder="1" applyProtection="1">
      <alignment vertical="center"/>
      <protection locked="0"/>
    </xf>
    <xf numFmtId="0" fontId="4" fillId="0" borderId="8" xfId="0" applyFont="1" applyBorder="1" applyAlignment="1" applyProtection="1">
      <alignment vertical="center" wrapText="1"/>
      <protection locked="0"/>
    </xf>
    <xf numFmtId="0" fontId="4" fillId="0" borderId="0" xfId="0" applyFont="1" applyAlignment="1">
      <alignment vertical="center" wrapText="1"/>
    </xf>
    <xf numFmtId="0" fontId="4" fillId="0" borderId="74" xfId="0" applyFont="1" applyBorder="1" applyAlignment="1" applyProtection="1">
      <alignment vertical="center" wrapText="1"/>
      <protection locked="0"/>
    </xf>
    <xf numFmtId="189" fontId="4" fillId="0" borderId="69" xfId="0" applyNumberFormat="1" applyFont="1" applyFill="1" applyBorder="1" applyAlignment="1" applyProtection="1">
      <alignment vertical="center" shrinkToFit="1"/>
      <protection locked="0"/>
    </xf>
    <xf numFmtId="180" fontId="50" fillId="4" borderId="69" xfId="0" applyNumberFormat="1" applyFont="1" applyFill="1" applyBorder="1" applyAlignment="1" applyProtection="1">
      <alignment vertical="center" shrinkToFit="1"/>
    </xf>
    <xf numFmtId="0" fontId="4" fillId="0" borderId="69" xfId="0" applyNumberFormat="1" applyFont="1" applyFill="1" applyBorder="1" applyAlignment="1" applyProtection="1">
      <alignment vertical="center" shrinkToFit="1"/>
      <protection locked="0"/>
    </xf>
    <xf numFmtId="0" fontId="4" fillId="0" borderId="69" xfId="0" applyNumberFormat="1" applyFont="1" applyBorder="1" applyAlignment="1" applyProtection="1">
      <alignment vertical="center" shrinkToFit="1"/>
      <protection locked="0"/>
    </xf>
    <xf numFmtId="180" fontId="50" fillId="4" borderId="62" xfId="0" applyNumberFormat="1" applyFont="1" applyFill="1" applyBorder="1" applyAlignment="1" applyProtection="1">
      <alignment vertical="center" shrinkToFit="1"/>
    </xf>
    <xf numFmtId="0" fontId="4" fillId="0" borderId="8" xfId="0" applyFont="1" applyBorder="1" applyAlignment="1" applyProtection="1">
      <alignment vertical="center"/>
      <protection locked="0"/>
    </xf>
    <xf numFmtId="189" fontId="4" fillId="5" borderId="9" xfId="0" applyNumberFormat="1" applyFont="1" applyFill="1" applyBorder="1" applyAlignment="1" applyProtection="1">
      <alignment vertical="center" shrinkToFit="1"/>
      <protection locked="0"/>
    </xf>
    <xf numFmtId="0" fontId="4" fillId="0" borderId="11" xfId="0" applyFont="1" applyBorder="1" applyAlignment="1" applyProtection="1">
      <alignment vertical="center"/>
      <protection locked="0"/>
    </xf>
    <xf numFmtId="189" fontId="4" fillId="5" borderId="13" xfId="0" applyNumberFormat="1" applyFont="1" applyFill="1" applyBorder="1" applyAlignment="1" applyProtection="1">
      <alignment vertical="center" shrinkToFit="1"/>
      <protection locked="0"/>
    </xf>
    <xf numFmtId="180" fontId="50" fillId="4" borderId="13" xfId="0" applyNumberFormat="1" applyFont="1" applyFill="1" applyBorder="1" applyAlignment="1" applyProtection="1">
      <alignment vertical="center" shrinkToFit="1"/>
    </xf>
    <xf numFmtId="0" fontId="4" fillId="0" borderId="13" xfId="0" applyNumberFormat="1" applyFont="1" applyBorder="1" applyAlignment="1" applyProtection="1">
      <alignment vertical="center" shrinkToFit="1"/>
      <protection locked="0"/>
    </xf>
    <xf numFmtId="0" fontId="23" fillId="0" borderId="0" xfId="0" applyFont="1" applyBorder="1">
      <alignment vertical="center"/>
    </xf>
    <xf numFmtId="0" fontId="4" fillId="0" borderId="0" xfId="0" applyFont="1" applyBorder="1">
      <alignment vertical="center"/>
    </xf>
    <xf numFmtId="0" fontId="4" fillId="0" borderId="0" xfId="0" applyFont="1" applyBorder="1" applyAlignment="1">
      <alignment horizontal="center" vertical="center"/>
    </xf>
    <xf numFmtId="189" fontId="4" fillId="0" borderId="0" xfId="0" applyNumberFormat="1" applyFont="1" applyBorder="1">
      <alignment vertical="center"/>
    </xf>
    <xf numFmtId="189" fontId="0" fillId="0" borderId="0" xfId="0" applyNumberFormat="1" applyFont="1" applyBorder="1">
      <alignment vertical="center"/>
    </xf>
    <xf numFmtId="0" fontId="62" fillId="0" borderId="0" xfId="0" applyFont="1" applyBorder="1" applyAlignment="1">
      <alignment horizontal="center" vertical="center"/>
    </xf>
    <xf numFmtId="0" fontId="62" fillId="0" borderId="0" xfId="0" applyFont="1" applyAlignment="1">
      <alignment horizontal="center" vertical="center"/>
    </xf>
    <xf numFmtId="0" fontId="14" fillId="0" borderId="0" xfId="0" applyFont="1" applyAlignment="1" applyProtection="1">
      <alignment vertical="center"/>
      <protection locked="0"/>
    </xf>
    <xf numFmtId="180" fontId="4" fillId="3" borderId="10" xfId="0" applyNumberFormat="1" applyFont="1" applyFill="1" applyBorder="1" applyAlignment="1" applyProtection="1">
      <alignment horizontal="center" vertical="center"/>
    </xf>
    <xf numFmtId="0" fontId="4" fillId="3" borderId="74" xfId="0" applyFont="1" applyFill="1" applyBorder="1" applyAlignment="1" applyProtection="1">
      <alignment horizontal="center" vertical="center"/>
      <protection locked="0"/>
    </xf>
    <xf numFmtId="0" fontId="4" fillId="3" borderId="13" xfId="0" applyFont="1" applyFill="1" applyBorder="1" applyAlignment="1" applyProtection="1">
      <alignment vertical="center"/>
      <protection locked="0"/>
    </xf>
    <xf numFmtId="180" fontId="50" fillId="4" borderId="35" xfId="0" applyNumberFormat="1" applyFont="1" applyFill="1" applyBorder="1" applyAlignment="1" applyProtection="1"/>
    <xf numFmtId="180" fontId="4" fillId="3" borderId="36" xfId="0" applyNumberFormat="1" applyFont="1" applyFill="1" applyBorder="1" applyAlignment="1" applyProtection="1"/>
    <xf numFmtId="180" fontId="50" fillId="4" borderId="10" xfId="0" applyNumberFormat="1" applyFont="1" applyFill="1" applyBorder="1" applyAlignment="1" applyProtection="1">
      <alignment vertical="center"/>
    </xf>
    <xf numFmtId="49" fontId="62" fillId="0" borderId="0" xfId="0" applyNumberFormat="1" applyFont="1" applyProtection="1">
      <alignment vertical="center"/>
      <protection locked="0"/>
    </xf>
    <xf numFmtId="180" fontId="50" fillId="6" borderId="69" xfId="0" applyNumberFormat="1" applyFont="1" applyFill="1" applyBorder="1" applyAlignment="1" applyProtection="1">
      <alignment vertical="center"/>
    </xf>
    <xf numFmtId="180" fontId="50" fillId="4" borderId="75" xfId="0" applyNumberFormat="1" applyFont="1" applyFill="1" applyBorder="1" applyAlignment="1" applyProtection="1">
      <alignment vertical="center"/>
    </xf>
    <xf numFmtId="0" fontId="4" fillId="0" borderId="73" xfId="0" applyFont="1" applyBorder="1" applyAlignment="1" applyProtection="1">
      <alignment vertical="center"/>
      <protection locked="0"/>
    </xf>
    <xf numFmtId="0" fontId="4" fillId="0" borderId="0" xfId="0" applyFont="1" applyAlignment="1">
      <alignment horizontal="justify" vertical="center"/>
    </xf>
    <xf numFmtId="0" fontId="0" fillId="5" borderId="0" xfId="0" applyFill="1">
      <alignment vertical="center"/>
    </xf>
    <xf numFmtId="0" fontId="0" fillId="5" borderId="0" xfId="0" applyFont="1" applyFill="1" applyProtection="1">
      <alignment vertical="center"/>
      <protection locked="0"/>
    </xf>
    <xf numFmtId="0" fontId="0" fillId="3" borderId="8" xfId="0" applyFill="1" applyBorder="1">
      <alignment vertical="center"/>
    </xf>
    <xf numFmtId="0" fontId="17" fillId="5" borderId="0" xfId="45" applyNumberFormat="1" applyFont="1" applyFill="1" applyBorder="1" applyProtection="1">
      <alignment vertical="center"/>
    </xf>
    <xf numFmtId="0" fontId="0" fillId="3" borderId="11" xfId="0" applyFont="1" applyFill="1" applyBorder="1">
      <alignment vertical="center"/>
    </xf>
    <xf numFmtId="49" fontId="4" fillId="3" borderId="20" xfId="27" applyNumberFormat="1" applyFont="1" applyFill="1" applyBorder="1" applyAlignment="1" applyProtection="1">
      <alignment horizontal="center" vertical="center"/>
      <protection locked="0"/>
    </xf>
    <xf numFmtId="0" fontId="4" fillId="6" borderId="20" xfId="27" applyNumberFormat="1" applyFont="1" applyFill="1" applyBorder="1" applyAlignment="1" applyProtection="1">
      <alignment horizontal="center" vertical="center"/>
    </xf>
    <xf numFmtId="49" fontId="4" fillId="3" borderId="12" xfId="27" applyNumberFormat="1" applyFont="1" applyFill="1" applyBorder="1" applyAlignment="1" applyProtection="1">
      <alignment horizontal="center" vertical="center"/>
      <protection locked="0"/>
    </xf>
    <xf numFmtId="49" fontId="4" fillId="3" borderId="13" xfId="27" applyNumberFormat="1" applyFont="1" applyFill="1" applyBorder="1" applyAlignment="1" applyProtection="1">
      <alignment horizontal="center" vertical="center"/>
      <protection locked="0"/>
    </xf>
    <xf numFmtId="180" fontId="50" fillId="4" borderId="20" xfId="27" applyNumberFormat="1" applyFont="1" applyFill="1" applyBorder="1" applyAlignment="1" applyProtection="1">
      <alignment vertical="center"/>
    </xf>
    <xf numFmtId="180" fontId="50" fillId="4" borderId="20" xfId="62" applyNumberFormat="1" applyFont="1" applyFill="1" applyBorder="1" applyAlignment="1" applyProtection="1">
      <alignment vertical="center"/>
    </xf>
    <xf numFmtId="180" fontId="50" fillId="4" borderId="13" xfId="62" applyNumberFormat="1" applyFont="1" applyFill="1" applyBorder="1" applyAlignment="1" applyProtection="1">
      <alignment vertical="center"/>
    </xf>
    <xf numFmtId="0" fontId="4" fillId="0" borderId="0" xfId="27" applyFont="1" applyAlignment="1"/>
    <xf numFmtId="180" fontId="50" fillId="4" borderId="13" xfId="27" applyNumberFormat="1" applyFont="1" applyFill="1" applyBorder="1" applyAlignment="1" applyProtection="1">
      <alignment vertical="center"/>
    </xf>
    <xf numFmtId="0" fontId="4" fillId="0" borderId="81" xfId="0" applyFont="1" applyFill="1" applyBorder="1" applyAlignment="1" applyProtection="1">
      <alignment vertical="center"/>
      <protection locked="0"/>
    </xf>
    <xf numFmtId="0" fontId="4" fillId="0" borderId="26" xfId="0" applyFont="1" applyFill="1" applyBorder="1" applyAlignment="1" applyProtection="1">
      <alignment vertical="center"/>
      <protection locked="0"/>
    </xf>
    <xf numFmtId="180" fontId="50" fillId="4" borderId="69" xfId="0" applyNumberFormat="1" applyFont="1" applyFill="1" applyBorder="1" applyAlignment="1" applyProtection="1">
      <alignment vertical="center"/>
    </xf>
    <xf numFmtId="180" fontId="4" fillId="0" borderId="82" xfId="0" applyNumberFormat="1" applyFont="1" applyFill="1" applyBorder="1" applyAlignment="1" applyProtection="1">
      <alignment vertical="center"/>
      <protection locked="0"/>
    </xf>
    <xf numFmtId="180" fontId="4" fillId="0" borderId="36" xfId="0" applyNumberFormat="1" applyFont="1" applyFill="1" applyBorder="1" applyAlignment="1" applyProtection="1">
      <alignment vertical="center"/>
      <protection locked="0"/>
    </xf>
    <xf numFmtId="180" fontId="50" fillId="6" borderId="20" xfId="27" applyNumberFormat="1" applyFont="1" applyFill="1" applyBorder="1" applyAlignment="1" applyProtection="1">
      <alignment vertical="center"/>
    </xf>
    <xf numFmtId="0" fontId="4" fillId="3" borderId="9" xfId="27" applyFont="1" applyFill="1" applyBorder="1" applyAlignment="1" applyProtection="1">
      <alignment horizontal="center" vertical="center"/>
    </xf>
    <xf numFmtId="9" fontId="60" fillId="7" borderId="9" xfId="27" applyNumberFormat="1" applyFont="1" applyFill="1" applyBorder="1" applyAlignment="1" applyProtection="1">
      <alignment horizontal="center" vertical="center"/>
      <protection locked="0"/>
    </xf>
    <xf numFmtId="180" fontId="50" fillId="4" borderId="9" xfId="27" applyNumberFormat="1" applyFont="1" applyFill="1" applyBorder="1" applyAlignment="1" applyProtection="1">
      <alignment vertical="center"/>
    </xf>
    <xf numFmtId="0" fontId="4" fillId="0" borderId="10" xfId="27" applyFont="1" applyBorder="1" applyAlignment="1" applyProtection="1">
      <alignment horizontal="center" vertical="center"/>
      <protection locked="0"/>
    </xf>
    <xf numFmtId="0" fontId="0" fillId="0" borderId="0" xfId="27" applyFont="1" applyProtection="1">
      <protection locked="0"/>
    </xf>
    <xf numFmtId="180" fontId="82" fillId="0" borderId="0" xfId="27" applyNumberFormat="1" applyProtection="1">
      <protection locked="0"/>
    </xf>
    <xf numFmtId="0" fontId="4" fillId="0" borderId="0" xfId="27" applyFont="1"/>
    <xf numFmtId="0" fontId="4" fillId="0" borderId="8" xfId="0" applyFont="1" applyFill="1" applyBorder="1" applyAlignment="1" applyProtection="1">
      <alignment vertical="center"/>
      <protection locked="0"/>
    </xf>
    <xf numFmtId="0" fontId="4" fillId="5" borderId="9" xfId="0" applyFont="1" applyFill="1" applyBorder="1" applyAlignment="1" applyProtection="1">
      <alignment vertical="center"/>
      <protection locked="0"/>
    </xf>
    <xf numFmtId="180" fontId="4" fillId="5" borderId="9" xfId="0" applyNumberFormat="1" applyFont="1" applyFill="1" applyBorder="1" applyAlignment="1" applyProtection="1">
      <alignment vertical="center"/>
      <protection locked="0"/>
    </xf>
    <xf numFmtId="180" fontId="4" fillId="7" borderId="9" xfId="0" applyNumberFormat="1" applyFont="1" applyFill="1" applyBorder="1" applyAlignment="1" applyProtection="1">
      <alignment vertical="center"/>
      <protection locked="0"/>
    </xf>
    <xf numFmtId="180" fontId="50" fillId="4" borderId="10" xfId="0" applyNumberFormat="1" applyFont="1" applyFill="1" applyBorder="1" applyAlignment="1" applyProtection="1">
      <alignment horizontal="center" vertical="center"/>
    </xf>
    <xf numFmtId="0" fontId="4" fillId="0" borderId="74" xfId="0" applyFont="1" applyFill="1" applyBorder="1" applyAlignment="1" applyProtection="1">
      <alignment vertical="center"/>
      <protection locked="0"/>
    </xf>
    <xf numFmtId="0" fontId="4" fillId="5" borderId="69" xfId="0" applyFont="1" applyFill="1" applyBorder="1" applyAlignment="1" applyProtection="1">
      <alignment vertical="center"/>
      <protection locked="0"/>
    </xf>
    <xf numFmtId="180" fontId="4" fillId="5" borderId="69" xfId="0" applyNumberFormat="1" applyFont="1" applyFill="1" applyBorder="1" applyAlignment="1" applyProtection="1">
      <alignment vertical="center"/>
      <protection locked="0"/>
    </xf>
    <xf numFmtId="180" fontId="4" fillId="7" borderId="69" xfId="0" applyNumberFormat="1" applyFont="1" applyFill="1" applyBorder="1" applyAlignment="1" applyProtection="1">
      <alignment vertical="center"/>
      <protection locked="0"/>
    </xf>
    <xf numFmtId="180" fontId="50" fillId="4" borderId="75" xfId="0" applyNumberFormat="1" applyFont="1" applyFill="1" applyBorder="1" applyAlignment="1" applyProtection="1">
      <alignment horizontal="center" vertical="center"/>
    </xf>
    <xf numFmtId="180" fontId="4" fillId="3" borderId="35" xfId="0" applyNumberFormat="1" applyFont="1" applyFill="1" applyBorder="1" applyAlignment="1" applyProtection="1">
      <alignment vertical="center"/>
      <protection locked="0"/>
    </xf>
    <xf numFmtId="0" fontId="35" fillId="0" borderId="0" xfId="0" applyFont="1" applyAlignment="1" applyProtection="1">
      <alignment vertical="center"/>
      <protection locked="0"/>
    </xf>
    <xf numFmtId="0" fontId="35" fillId="0" borderId="0" xfId="0" applyFont="1" applyAlignment="1">
      <alignment vertical="center"/>
    </xf>
    <xf numFmtId="180" fontId="4" fillId="3" borderId="35" xfId="0" applyNumberFormat="1" applyFont="1" applyFill="1" applyBorder="1" applyAlignment="1" applyProtection="1">
      <alignment horizontal="center" vertical="center"/>
    </xf>
    <xf numFmtId="180" fontId="50" fillId="4" borderId="6" xfId="0" applyNumberFormat="1" applyFont="1" applyFill="1" applyBorder="1" applyAlignment="1" applyProtection="1">
      <alignment vertical="center"/>
    </xf>
    <xf numFmtId="0" fontId="35" fillId="3" borderId="0" xfId="0" applyFont="1" applyFill="1" applyAlignment="1" applyProtection="1">
      <alignment vertical="center"/>
      <protection locked="0"/>
    </xf>
    <xf numFmtId="0" fontId="4" fillId="0" borderId="0" xfId="0" applyFont="1" applyBorder="1" applyAlignment="1" applyProtection="1">
      <alignment vertical="center" wrapText="1"/>
      <protection locked="0"/>
    </xf>
    <xf numFmtId="0" fontId="59" fillId="0" borderId="0" xfId="0" applyFont="1" applyAlignment="1">
      <alignment vertical="center"/>
    </xf>
    <xf numFmtId="0" fontId="35" fillId="3" borderId="0" xfId="0" applyFont="1" applyFill="1" applyAlignment="1">
      <alignment horizontal="left" vertical="top" wrapText="1"/>
    </xf>
    <xf numFmtId="0" fontId="35" fillId="3" borderId="0" xfId="0" applyFont="1" applyFill="1" applyAlignment="1">
      <alignment vertical="center"/>
    </xf>
    <xf numFmtId="0" fontId="62" fillId="3" borderId="0" xfId="0" applyFont="1" applyFill="1" applyAlignment="1">
      <alignment vertical="center"/>
    </xf>
    <xf numFmtId="0" fontId="82" fillId="3" borderId="0" xfId="27" applyFill="1"/>
    <xf numFmtId="0" fontId="4" fillId="3" borderId="7" xfId="27" applyFont="1" applyFill="1" applyBorder="1" applyAlignment="1">
      <alignment horizontal="center" vertical="center"/>
    </xf>
    <xf numFmtId="0" fontId="4" fillId="3" borderId="20" xfId="27" applyFont="1" applyFill="1" applyBorder="1" applyAlignment="1">
      <alignment horizontal="center" vertical="center"/>
    </xf>
    <xf numFmtId="0" fontId="4" fillId="8" borderId="20" xfId="27" applyNumberFormat="1" applyFont="1" applyFill="1" applyBorder="1" applyAlignment="1">
      <alignment horizontal="center" vertical="center"/>
    </xf>
    <xf numFmtId="0" fontId="4" fillId="6" borderId="20" xfId="27" applyNumberFormat="1" applyFont="1" applyFill="1" applyBorder="1" applyAlignment="1">
      <alignment horizontal="center" vertical="center"/>
    </xf>
    <xf numFmtId="0" fontId="4" fillId="3" borderId="11" xfId="27" applyFont="1" applyFill="1" applyBorder="1" applyAlignment="1">
      <alignment horizontal="center" vertical="center"/>
    </xf>
    <xf numFmtId="0" fontId="4" fillId="3" borderId="13" xfId="27" applyFont="1" applyFill="1" applyBorder="1" applyAlignment="1">
      <alignment horizontal="center" vertical="center"/>
    </xf>
    <xf numFmtId="0" fontId="4" fillId="6" borderId="13" xfId="27" applyNumberFormat="1" applyFont="1" applyFill="1" applyBorder="1" applyAlignment="1">
      <alignment horizontal="center" vertical="center"/>
    </xf>
    <xf numFmtId="0" fontId="4" fillId="3" borderId="8" xfId="27" applyFont="1" applyFill="1" applyBorder="1" applyAlignment="1">
      <alignment horizontal="center" vertical="center"/>
    </xf>
    <xf numFmtId="178" fontId="4" fillId="0" borderId="35" xfId="62" applyNumberFormat="1" applyFont="1" applyFill="1" applyBorder="1" applyAlignment="1" applyProtection="1">
      <alignment vertical="center"/>
    </xf>
    <xf numFmtId="0" fontId="4" fillId="3" borderId="9" xfId="0" applyFont="1" applyFill="1" applyBorder="1" applyAlignment="1">
      <alignment horizontal="center" vertical="center"/>
    </xf>
    <xf numFmtId="0" fontId="4" fillId="8" borderId="61" xfId="27" applyFont="1" applyFill="1" applyBorder="1" applyAlignment="1">
      <alignment horizontal="right" vertical="center"/>
    </xf>
    <xf numFmtId="0" fontId="4" fillId="0" borderId="13" xfId="27" applyFont="1" applyFill="1" applyBorder="1" applyAlignment="1" applyProtection="1">
      <alignment horizontal="center" vertical="center"/>
      <protection locked="0"/>
    </xf>
    <xf numFmtId="0" fontId="82" fillId="0" borderId="13" xfId="27" applyFill="1" applyBorder="1" applyAlignment="1" applyProtection="1">
      <alignment horizontal="center" vertical="center"/>
      <protection locked="0"/>
    </xf>
    <xf numFmtId="0" fontId="82" fillId="0" borderId="23" xfId="27" applyFill="1" applyBorder="1" applyAlignment="1" applyProtection="1">
      <alignment horizontal="center" vertical="center"/>
      <protection locked="0"/>
    </xf>
    <xf numFmtId="0" fontId="4" fillId="3" borderId="9" xfId="62" applyNumberFormat="1" applyFont="1" applyFill="1" applyBorder="1" applyAlignment="1" applyProtection="1">
      <alignment horizontal="center" vertical="center"/>
      <protection locked="0"/>
    </xf>
    <xf numFmtId="0" fontId="4" fillId="4" borderId="65" xfId="27" applyFont="1" applyFill="1" applyBorder="1" applyAlignment="1" applyProtection="1">
      <alignment vertical="center"/>
    </xf>
    <xf numFmtId="0" fontId="4" fillId="4" borderId="0" xfId="27" applyFont="1" applyFill="1" applyBorder="1" applyAlignment="1" applyProtection="1">
      <alignment vertical="center"/>
    </xf>
    <xf numFmtId="0" fontId="64" fillId="0" borderId="0" xfId="0" applyFont="1">
      <alignment vertical="center"/>
    </xf>
    <xf numFmtId="0" fontId="4" fillId="3" borderId="36" xfId="0" applyFont="1" applyFill="1" applyBorder="1" applyAlignment="1" applyProtection="1">
      <alignment horizontal="center" vertical="center"/>
      <protection locked="0"/>
    </xf>
    <xf numFmtId="180" fontId="50" fillId="4" borderId="20" xfId="0" applyNumberFormat="1" applyFont="1" applyFill="1" applyBorder="1" applyAlignment="1" applyProtection="1">
      <alignment vertical="center"/>
    </xf>
    <xf numFmtId="180" fontId="50" fillId="4" borderId="12" xfId="0" applyNumberFormat="1" applyFont="1" applyFill="1" applyBorder="1" applyAlignment="1" applyProtection="1">
      <alignment vertical="center"/>
    </xf>
    <xf numFmtId="0" fontId="4" fillId="0" borderId="8" xfId="0" applyFont="1" applyFill="1" applyBorder="1" applyAlignment="1" applyProtection="1">
      <alignment vertical="center" wrapText="1"/>
      <protection locked="0"/>
    </xf>
    <xf numFmtId="180" fontId="4" fillId="0" borderId="75" xfId="0" applyNumberFormat="1" applyFont="1" applyFill="1" applyBorder="1" applyAlignment="1" applyProtection="1">
      <alignment vertical="center"/>
      <protection locked="0"/>
    </xf>
    <xf numFmtId="0" fontId="4" fillId="8" borderId="9" xfId="0" applyFont="1" applyFill="1" applyBorder="1" applyAlignment="1" applyProtection="1">
      <alignment horizontal="center" vertical="center"/>
      <protection locked="0"/>
    </xf>
    <xf numFmtId="0" fontId="4" fillId="6" borderId="13" xfId="0" applyFont="1" applyFill="1" applyBorder="1" applyAlignment="1" applyProtection="1">
      <alignment horizontal="center" vertical="center"/>
      <protection locked="0"/>
    </xf>
    <xf numFmtId="0" fontId="4" fillId="3" borderId="78" xfId="0" applyFont="1" applyFill="1" applyBorder="1" applyAlignment="1" applyProtection="1">
      <alignment horizontal="center" vertical="center"/>
      <protection locked="0"/>
    </xf>
    <xf numFmtId="0" fontId="4" fillId="3" borderId="83" xfId="0" applyFont="1" applyFill="1" applyBorder="1" applyAlignment="1" applyProtection="1">
      <alignment horizontal="center" vertical="center" wrapText="1"/>
      <protection locked="0"/>
    </xf>
    <xf numFmtId="0" fontId="0" fillId="3" borderId="7" xfId="0" applyFill="1" applyBorder="1" applyAlignment="1">
      <alignment horizontal="center" vertical="center"/>
    </xf>
    <xf numFmtId="0" fontId="0" fillId="7" borderId="12" xfId="0" applyFont="1" applyFill="1" applyBorder="1" applyAlignment="1">
      <alignment horizontal="center" vertical="center"/>
    </xf>
    <xf numFmtId="0" fontId="0" fillId="3" borderId="8" xfId="0" applyFill="1" applyBorder="1" applyAlignment="1">
      <alignment horizontal="center" vertical="center"/>
    </xf>
    <xf numFmtId="0" fontId="0" fillId="7" borderId="10" xfId="0" applyFont="1" applyFill="1" applyBorder="1" applyAlignment="1">
      <alignment horizontal="center" vertical="center"/>
    </xf>
    <xf numFmtId="0" fontId="4" fillId="3" borderId="14" xfId="0" applyFont="1" applyFill="1" applyBorder="1" applyAlignment="1" applyProtection="1">
      <alignment horizontal="center" vertical="center" wrapText="1"/>
      <protection locked="0"/>
    </xf>
    <xf numFmtId="0" fontId="4" fillId="3" borderId="9" xfId="0" applyNumberFormat="1" applyFont="1" applyFill="1" applyBorder="1" applyAlignment="1" applyProtection="1">
      <alignment horizontal="center" vertical="center"/>
    </xf>
    <xf numFmtId="0" fontId="0" fillId="0" borderId="0" xfId="0" applyFill="1" applyProtection="1">
      <alignment vertical="center"/>
      <protection locked="0"/>
    </xf>
    <xf numFmtId="0" fontId="4" fillId="3" borderId="64" xfId="0" applyNumberFormat="1" applyFont="1" applyFill="1" applyBorder="1" applyAlignment="1" applyProtection="1">
      <alignment horizontal="center" vertical="center"/>
    </xf>
    <xf numFmtId="0" fontId="51" fillId="0" borderId="0" xfId="0" applyFont="1" applyFill="1" applyProtection="1">
      <alignment vertical="center"/>
      <protection locked="0"/>
    </xf>
    <xf numFmtId="0" fontId="4" fillId="4" borderId="9" xfId="0" applyFont="1" applyFill="1" applyBorder="1" applyAlignment="1" applyProtection="1">
      <alignment vertical="center" shrinkToFit="1"/>
    </xf>
    <xf numFmtId="180" fontId="56" fillId="4" borderId="10" xfId="0" applyNumberFormat="1" applyFont="1" applyFill="1" applyBorder="1" applyAlignment="1" applyProtection="1">
      <alignment vertical="center"/>
    </xf>
    <xf numFmtId="179" fontId="0" fillId="0" borderId="0" xfId="0" applyNumberFormat="1" applyProtection="1">
      <alignment vertical="center"/>
      <protection locked="0"/>
    </xf>
    <xf numFmtId="0" fontId="51" fillId="0" borderId="0" xfId="0" applyFont="1" applyProtection="1">
      <alignment vertical="center"/>
      <protection locked="0"/>
    </xf>
    <xf numFmtId="0" fontId="4" fillId="3" borderId="4" xfId="0" applyFont="1" applyFill="1" applyBorder="1" applyProtection="1">
      <alignment vertical="center"/>
      <protection locked="0"/>
    </xf>
    <xf numFmtId="180" fontId="50" fillId="4" borderId="4" xfId="0" applyNumberFormat="1" applyFont="1" applyFill="1" applyBorder="1" applyAlignment="1" applyProtection="1">
      <alignment vertical="center"/>
    </xf>
    <xf numFmtId="0" fontId="51" fillId="5" borderId="0" xfId="0" applyFont="1" applyFill="1">
      <alignment vertical="center"/>
    </xf>
    <xf numFmtId="0" fontId="51" fillId="5" borderId="0" xfId="0" applyFont="1" applyFill="1" applyAlignment="1">
      <alignment horizontal="center" vertical="center"/>
    </xf>
    <xf numFmtId="0" fontId="66" fillId="5" borderId="0" xfId="0" applyFont="1" applyFill="1" applyBorder="1" applyAlignment="1">
      <alignment vertical="center"/>
    </xf>
    <xf numFmtId="0" fontId="66" fillId="5" borderId="0" xfId="0" applyFont="1" applyFill="1" applyAlignment="1">
      <alignment horizontal="center" vertical="center"/>
    </xf>
    <xf numFmtId="0" fontId="22" fillId="5" borderId="0" xfId="0" applyFont="1" applyFill="1" applyBorder="1" applyAlignment="1">
      <alignment horizontal="center" vertical="center"/>
    </xf>
    <xf numFmtId="0" fontId="67" fillId="5" borderId="0" xfId="45" applyNumberFormat="1" applyFont="1" applyFill="1" applyBorder="1" applyAlignment="1" applyProtection="1">
      <alignment horizontal="center" vertical="center"/>
    </xf>
    <xf numFmtId="0" fontId="51" fillId="5" borderId="0" xfId="0" applyFont="1" applyFill="1" applyBorder="1">
      <alignment vertical="center"/>
    </xf>
    <xf numFmtId="0" fontId="67" fillId="5" borderId="0" xfId="45" applyNumberFormat="1" applyFont="1" applyFill="1" applyBorder="1" applyAlignment="1" applyProtection="1">
      <alignment horizontal="left" vertical="center"/>
    </xf>
    <xf numFmtId="0" fontId="23" fillId="5" borderId="0" xfId="0" applyFont="1" applyFill="1">
      <alignment vertical="center"/>
    </xf>
    <xf numFmtId="0" fontId="23" fillId="5" borderId="0" xfId="0" applyFont="1" applyFill="1" applyBorder="1">
      <alignment vertical="center"/>
    </xf>
    <xf numFmtId="0" fontId="70" fillId="5" borderId="0" xfId="45" applyNumberFormat="1" applyFont="1" applyFill="1" applyBorder="1" applyAlignment="1" applyProtection="1">
      <alignment horizontal="left" vertical="center"/>
    </xf>
    <xf numFmtId="0" fontId="68" fillId="0" borderId="9" xfId="0" applyFont="1" applyBorder="1" applyAlignment="1">
      <alignment horizontal="center" vertical="center"/>
    </xf>
    <xf numFmtId="0" fontId="68" fillId="5" borderId="9" xfId="45" applyNumberFormat="1" applyFont="1" applyFill="1" applyBorder="1" applyAlignment="1" applyProtection="1">
      <alignment horizontal="center" vertical="center"/>
    </xf>
    <xf numFmtId="0" fontId="4" fillId="5" borderId="0" xfId="0" applyFont="1" applyFill="1">
      <alignment vertical="center"/>
    </xf>
    <xf numFmtId="0" fontId="18" fillId="0" borderId="9" xfId="0" applyFont="1" applyBorder="1" applyAlignment="1">
      <alignment horizontal="center" vertical="center"/>
    </xf>
    <xf numFmtId="0" fontId="18" fillId="5" borderId="9" xfId="0" applyFont="1" applyFill="1" applyBorder="1" applyAlignment="1">
      <alignment horizontal="center" vertical="center"/>
    </xf>
    <xf numFmtId="0" fontId="0" fillId="0" borderId="0" xfId="0" applyBorder="1" applyProtection="1">
      <alignment vertical="center"/>
      <protection locked="0"/>
    </xf>
    <xf numFmtId="0" fontId="33" fillId="3" borderId="0" xfId="0" applyFont="1" applyFill="1" applyAlignment="1" applyProtection="1">
      <alignment horizontal="center" vertical="center"/>
      <protection locked="0"/>
    </xf>
    <xf numFmtId="49" fontId="4" fillId="6" borderId="0" xfId="0" applyNumberFormat="1" applyFont="1" applyFill="1" applyAlignment="1" applyProtection="1">
      <alignment horizontal="center"/>
    </xf>
    <xf numFmtId="0" fontId="4" fillId="0" borderId="0" xfId="0" applyFont="1" applyBorder="1" applyProtection="1">
      <alignment vertical="center"/>
      <protection locked="0"/>
    </xf>
    <xf numFmtId="0" fontId="4" fillId="6" borderId="10" xfId="0" applyNumberFormat="1" applyFont="1" applyFill="1" applyBorder="1" applyAlignment="1" applyProtection="1">
      <alignment horizontal="center" vertical="center"/>
    </xf>
    <xf numFmtId="0" fontId="0" fillId="0" borderId="0" xfId="0" applyFont="1" applyBorder="1" applyProtection="1">
      <alignment vertical="center"/>
      <protection locked="0"/>
    </xf>
    <xf numFmtId="190" fontId="4" fillId="4" borderId="35" xfId="0" applyNumberFormat="1" applyFont="1" applyFill="1" applyBorder="1" applyAlignment="1" applyProtection="1">
      <alignment horizontal="center" vertical="center"/>
    </xf>
    <xf numFmtId="190" fontId="4" fillId="3" borderId="35" xfId="0" applyNumberFormat="1" applyFont="1" applyFill="1" applyBorder="1" applyAlignment="1" applyProtection="1">
      <alignment horizontal="center" vertical="center"/>
      <protection locked="0"/>
    </xf>
    <xf numFmtId="0" fontId="4" fillId="0" borderId="2" xfId="45" applyNumberFormat="1" applyFont="1" applyFill="1" applyBorder="1" applyAlignment="1" applyProtection="1">
      <alignment vertical="center" wrapText="1"/>
      <protection locked="0"/>
    </xf>
    <xf numFmtId="58" fontId="60" fillId="3" borderId="9" xfId="0" applyNumberFormat="1" applyFont="1" applyFill="1" applyBorder="1" applyAlignment="1" applyProtection="1">
      <alignment horizontal="center" vertical="center"/>
      <protection locked="0"/>
    </xf>
    <xf numFmtId="0" fontId="60" fillId="3" borderId="9" xfId="0" applyFont="1" applyFill="1" applyBorder="1" applyAlignment="1" applyProtection="1">
      <alignment horizontal="center" vertical="center"/>
      <protection locked="0"/>
    </xf>
    <xf numFmtId="180" fontId="50" fillId="4" borderId="13" xfId="0" applyNumberFormat="1" applyFont="1" applyFill="1" applyBorder="1" applyAlignment="1" applyProtection="1">
      <alignment vertical="center"/>
    </xf>
    <xf numFmtId="0" fontId="60" fillId="3" borderId="20" xfId="0" applyFont="1" applyFill="1" applyBorder="1" applyAlignment="1" applyProtection="1">
      <alignment horizontal="center" vertical="center"/>
      <protection locked="0"/>
    </xf>
    <xf numFmtId="0" fontId="4" fillId="3" borderId="20" xfId="0" applyFont="1" applyFill="1" applyBorder="1" applyAlignment="1" applyProtection="1">
      <alignment horizontal="left" vertical="center"/>
      <protection locked="0"/>
    </xf>
    <xf numFmtId="0" fontId="4" fillId="4" borderId="13" xfId="0" applyFont="1" applyFill="1" applyBorder="1" applyAlignment="1" applyProtection="1">
      <alignment horizontal="center" vertical="center"/>
    </xf>
    <xf numFmtId="180" fontId="50" fillId="4" borderId="20" xfId="0" applyNumberFormat="1" applyFont="1" applyFill="1" applyBorder="1" applyProtection="1">
      <alignment vertical="center"/>
    </xf>
    <xf numFmtId="0" fontId="4" fillId="3" borderId="9" xfId="0" applyFont="1" applyFill="1" applyBorder="1" applyProtection="1">
      <alignment vertical="center"/>
      <protection locked="0"/>
    </xf>
    <xf numFmtId="180" fontId="50" fillId="8" borderId="9" xfId="0" applyNumberFormat="1" applyFont="1" applyFill="1" applyBorder="1" applyProtection="1">
      <alignment vertical="center"/>
      <protection locked="0"/>
    </xf>
    <xf numFmtId="0" fontId="4" fillId="3" borderId="69" xfId="0" applyFont="1" applyFill="1" applyBorder="1" applyProtection="1">
      <alignment vertical="center"/>
      <protection locked="0"/>
    </xf>
    <xf numFmtId="0" fontId="4" fillId="3" borderId="13" xfId="0" applyFont="1" applyFill="1" applyBorder="1" applyProtection="1">
      <alignment vertical="center"/>
      <protection locked="0"/>
    </xf>
    <xf numFmtId="0" fontId="4" fillId="3" borderId="60" xfId="0" applyFont="1" applyFill="1" applyBorder="1" applyProtection="1">
      <alignment vertical="center"/>
      <protection locked="0"/>
    </xf>
    <xf numFmtId="180" fontId="50" fillId="4" borderId="60" xfId="0" applyNumberFormat="1" applyFont="1" applyFill="1" applyBorder="1" applyProtection="1">
      <alignment vertical="center"/>
    </xf>
    <xf numFmtId="0" fontId="4" fillId="3" borderId="64" xfId="0" applyFont="1" applyFill="1" applyBorder="1" applyProtection="1">
      <alignment vertical="center"/>
      <protection locked="0"/>
    </xf>
    <xf numFmtId="0" fontId="4" fillId="0" borderId="0" xfId="45" applyNumberFormat="1" applyFont="1" applyFill="1" applyBorder="1" applyAlignment="1" applyProtection="1">
      <alignment vertical="center"/>
      <protection locked="0"/>
    </xf>
    <xf numFmtId="0" fontId="0" fillId="0" borderId="0" xfId="45" applyNumberFormat="1" applyFont="1" applyFill="1" applyBorder="1" applyAlignment="1" applyProtection="1">
      <alignment vertical="center"/>
      <protection locked="0"/>
    </xf>
    <xf numFmtId="0" fontId="4" fillId="3" borderId="34" xfId="0" applyFont="1" applyFill="1" applyBorder="1" applyAlignment="1" applyProtection="1">
      <alignment vertical="center" wrapText="1"/>
      <protection locked="0"/>
    </xf>
    <xf numFmtId="49" fontId="4" fillId="0" borderId="0" xfId="0" applyNumberFormat="1" applyFont="1" applyFill="1" applyAlignment="1" applyProtection="1">
      <alignment horizontal="center"/>
      <protection locked="0"/>
    </xf>
    <xf numFmtId="0" fontId="0" fillId="5" borderId="0" xfId="0" applyFont="1" applyFill="1" applyBorder="1" applyProtection="1">
      <alignment vertical="center"/>
      <protection locked="0"/>
    </xf>
    <xf numFmtId="190" fontId="4" fillId="4" borderId="60" xfId="0" applyNumberFormat="1" applyFont="1" applyFill="1" applyBorder="1" applyAlignment="1" applyProtection="1">
      <alignment horizontal="center" vertical="center"/>
    </xf>
    <xf numFmtId="190" fontId="4" fillId="3" borderId="60" xfId="0" applyNumberFormat="1" applyFont="1" applyFill="1" applyBorder="1" applyAlignment="1" applyProtection="1">
      <alignment horizontal="center" vertical="center"/>
      <protection locked="0"/>
    </xf>
    <xf numFmtId="180" fontId="4" fillId="0" borderId="12" xfId="0" applyNumberFormat="1" applyFont="1" applyFill="1" applyBorder="1" applyAlignment="1" applyProtection="1">
      <alignment vertical="center"/>
      <protection locked="0"/>
    </xf>
    <xf numFmtId="180" fontId="4" fillId="0" borderId="73" xfId="0" applyNumberFormat="1" applyFont="1" applyFill="1" applyBorder="1" applyAlignment="1" applyProtection="1">
      <alignment vertical="center"/>
      <protection locked="0"/>
    </xf>
    <xf numFmtId="180" fontId="4" fillId="0" borderId="23" xfId="0" applyNumberFormat="1" applyFont="1" applyFill="1" applyBorder="1" applyAlignment="1" applyProtection="1">
      <alignment vertical="center"/>
      <protection locked="0"/>
    </xf>
    <xf numFmtId="0" fontId="0" fillId="3" borderId="0" xfId="0" applyFont="1" applyFill="1" applyAlignment="1" applyProtection="1">
      <alignment horizontal="right" vertical="center"/>
      <protection locked="0"/>
    </xf>
    <xf numFmtId="49" fontId="0" fillId="6" borderId="0" xfId="0" applyNumberFormat="1" applyFill="1" applyAlignment="1" applyProtection="1">
      <alignment horizontal="center" vertical="center"/>
    </xf>
    <xf numFmtId="0" fontId="4" fillId="6" borderId="23" xfId="0" applyNumberFormat="1" applyFont="1" applyFill="1" applyBorder="1" applyAlignment="1" applyProtection="1">
      <alignment horizontal="center" vertical="center"/>
    </xf>
    <xf numFmtId="0" fontId="4" fillId="3" borderId="8" xfId="0" applyFont="1" applyFill="1" applyBorder="1" applyAlignment="1" applyProtection="1">
      <alignment vertical="center" wrapText="1"/>
      <protection locked="0"/>
    </xf>
    <xf numFmtId="0" fontId="38" fillId="5" borderId="0" xfId="0" applyFont="1" applyFill="1" applyProtection="1">
      <alignment vertical="center"/>
      <protection locked="0"/>
    </xf>
    <xf numFmtId="0" fontId="4" fillId="0" borderId="11" xfId="0" applyFont="1" applyFill="1" applyBorder="1" applyAlignment="1" applyProtection="1">
      <alignment horizontal="center" vertical="center"/>
      <protection locked="0"/>
    </xf>
    <xf numFmtId="0" fontId="4" fillId="5" borderId="0" xfId="0" applyFont="1" applyFill="1" applyProtection="1">
      <alignment vertical="center"/>
      <protection locked="0"/>
    </xf>
    <xf numFmtId="0" fontId="4" fillId="4" borderId="8" xfId="0" applyFont="1" applyFill="1" applyBorder="1" applyProtection="1">
      <alignment vertical="center"/>
    </xf>
    <xf numFmtId="0" fontId="4" fillId="4" borderId="8" xfId="0" applyFont="1" applyFill="1" applyBorder="1" applyProtection="1">
      <alignment vertical="center"/>
      <protection locked="0"/>
    </xf>
    <xf numFmtId="0" fontId="0" fillId="5" borderId="0" xfId="0" applyFill="1" applyBorder="1" applyProtection="1">
      <alignment vertical="center"/>
      <protection locked="0"/>
    </xf>
    <xf numFmtId="0" fontId="4" fillId="5" borderId="0" xfId="0" applyFont="1" applyFill="1" applyBorder="1" applyProtection="1">
      <alignment vertical="center"/>
      <protection locked="0"/>
    </xf>
    <xf numFmtId="0" fontId="71" fillId="3" borderId="8" xfId="0" applyFont="1" applyFill="1" applyBorder="1" applyProtection="1">
      <alignment vertical="center"/>
      <protection locked="0"/>
    </xf>
    <xf numFmtId="0" fontId="4" fillId="0" borderId="11" xfId="0" applyFont="1" applyFill="1" applyBorder="1" applyAlignment="1" applyProtection="1">
      <alignment vertical="center" wrapText="1"/>
      <protection locked="0"/>
    </xf>
    <xf numFmtId="0" fontId="4" fillId="3" borderId="20" xfId="26" applyFont="1" applyFill="1" applyBorder="1" applyAlignment="1" applyProtection="1">
      <alignment vertical="center"/>
    </xf>
    <xf numFmtId="0" fontId="4" fillId="3" borderId="12" xfId="26" applyFont="1" applyFill="1" applyBorder="1" applyAlignment="1" applyProtection="1">
      <alignment horizontal="center" vertical="center"/>
      <protection locked="0"/>
    </xf>
    <xf numFmtId="0" fontId="4" fillId="3" borderId="9" xfId="26" applyFont="1" applyFill="1" applyBorder="1" applyAlignment="1" applyProtection="1">
      <alignment horizontal="center" vertical="center"/>
    </xf>
    <xf numFmtId="31" fontId="4" fillId="3" borderId="13" xfId="26" applyNumberFormat="1" applyFont="1" applyFill="1" applyBorder="1" applyAlignment="1" applyProtection="1">
      <alignment horizontal="center" vertical="center"/>
    </xf>
    <xf numFmtId="0" fontId="4" fillId="3" borderId="35" xfId="26" applyFont="1" applyFill="1" applyBorder="1" applyAlignment="1" applyProtection="1">
      <alignment horizontal="center" vertical="center"/>
      <protection locked="0"/>
    </xf>
    <xf numFmtId="0" fontId="4" fillId="3" borderId="36" xfId="26" applyFont="1" applyFill="1" applyBorder="1" applyAlignment="1" applyProtection="1">
      <alignment horizontal="center" vertical="center"/>
      <protection locked="0"/>
    </xf>
    <xf numFmtId="0" fontId="4" fillId="0" borderId="12" xfId="26" applyFont="1" applyFill="1" applyBorder="1" applyAlignment="1" applyProtection="1">
      <alignment vertical="center"/>
      <protection locked="0"/>
    </xf>
    <xf numFmtId="0" fontId="4" fillId="0" borderId="10" xfId="26" applyFont="1" applyFill="1" applyBorder="1" applyAlignment="1" applyProtection="1">
      <alignment vertical="center"/>
      <protection locked="0"/>
    </xf>
    <xf numFmtId="0" fontId="4" fillId="0" borderId="10" xfId="26" applyFont="1" applyFill="1" applyBorder="1" applyAlignment="1" applyProtection="1">
      <alignment vertical="center" wrapText="1"/>
      <protection locked="0"/>
    </xf>
    <xf numFmtId="180" fontId="50" fillId="4" borderId="20" xfId="26" applyNumberFormat="1" applyFont="1" applyFill="1" applyBorder="1" applyProtection="1">
      <alignment vertical="center"/>
      <protection locked="0"/>
    </xf>
    <xf numFmtId="0" fontId="4" fillId="0" borderId="12" xfId="26" applyFont="1" applyFill="1" applyBorder="1" applyAlignment="1" applyProtection="1">
      <alignment vertical="center" wrapText="1"/>
      <protection locked="0"/>
    </xf>
    <xf numFmtId="0" fontId="4" fillId="0" borderId="23" xfId="26" applyFont="1" applyFill="1" applyBorder="1" applyAlignment="1" applyProtection="1">
      <alignment vertical="center" wrapText="1"/>
      <protection locked="0"/>
    </xf>
    <xf numFmtId="0" fontId="4" fillId="0" borderId="73" xfId="26" applyFont="1" applyFill="1" applyBorder="1" applyAlignment="1" applyProtection="1">
      <alignment vertical="center" wrapText="1"/>
      <protection locked="0"/>
    </xf>
    <xf numFmtId="0" fontId="4" fillId="0" borderId="23" xfId="26" applyFont="1" applyFill="1" applyBorder="1" applyAlignment="1" applyProtection="1">
      <alignment vertical="center"/>
      <protection locked="0"/>
    </xf>
    <xf numFmtId="180" fontId="50" fillId="4" borderId="35" xfId="26" applyNumberFormat="1" applyFont="1" applyFill="1" applyBorder="1" applyAlignment="1" applyProtection="1">
      <alignment vertical="center"/>
    </xf>
    <xf numFmtId="0" fontId="4" fillId="0" borderId="36" xfId="26" applyFont="1" applyFill="1" applyBorder="1" applyAlignment="1" applyProtection="1">
      <alignment horizontal="center" vertical="center"/>
      <protection locked="0"/>
    </xf>
    <xf numFmtId="0" fontId="4" fillId="0" borderId="0" xfId="26" applyFont="1" applyProtection="1">
      <alignment vertical="center"/>
      <protection locked="0"/>
    </xf>
    <xf numFmtId="0" fontId="4" fillId="0" borderId="0" xfId="26" applyFont="1">
      <alignment vertical="center"/>
    </xf>
    <xf numFmtId="0" fontId="82" fillId="0" borderId="0" xfId="43"/>
    <xf numFmtId="0" fontId="82" fillId="0" borderId="0" xfId="43" applyProtection="1">
      <protection locked="0"/>
    </xf>
    <xf numFmtId="0" fontId="21" fillId="3" borderId="0" xfId="43" applyFont="1" applyFill="1" applyProtection="1">
      <protection locked="0"/>
    </xf>
    <xf numFmtId="0" fontId="82" fillId="3" borderId="0" xfId="43" applyFill="1" applyProtection="1">
      <protection locked="0"/>
    </xf>
    <xf numFmtId="0" fontId="4" fillId="3" borderId="20" xfId="43" applyFont="1" applyFill="1" applyBorder="1" applyAlignment="1" applyProtection="1">
      <alignment horizontal="center" vertical="center" wrapText="1"/>
      <protection locked="0"/>
    </xf>
    <xf numFmtId="0" fontId="4" fillId="8" borderId="20" xfId="43" applyNumberFormat="1" applyFont="1" applyFill="1" applyBorder="1" applyAlignment="1" applyProtection="1">
      <alignment horizontal="center" vertical="center"/>
      <protection locked="0"/>
    </xf>
    <xf numFmtId="0" fontId="4" fillId="3" borderId="12" xfId="43" applyFont="1" applyFill="1" applyBorder="1" applyAlignment="1" applyProtection="1">
      <alignment horizontal="center" vertical="center"/>
      <protection locked="0"/>
    </xf>
    <xf numFmtId="0" fontId="4" fillId="3" borderId="13" xfId="43" applyFont="1" applyFill="1" applyBorder="1" applyAlignment="1" applyProtection="1">
      <alignment horizontal="center" vertical="center" wrapText="1"/>
      <protection locked="0"/>
    </xf>
    <xf numFmtId="0" fontId="4" fillId="6" borderId="13" xfId="43" applyNumberFormat="1" applyFont="1" applyFill="1" applyBorder="1" applyAlignment="1" applyProtection="1">
      <alignment horizontal="center" vertical="center"/>
    </xf>
    <xf numFmtId="0" fontId="4" fillId="0" borderId="23" xfId="43" applyFont="1" applyFill="1" applyBorder="1" applyAlignment="1" applyProtection="1">
      <alignment horizontal="center"/>
      <protection locked="0"/>
    </xf>
    <xf numFmtId="0" fontId="4" fillId="3" borderId="7" xfId="43" applyFont="1" applyFill="1" applyBorder="1" applyAlignment="1" applyProtection="1">
      <alignment horizontal="center" vertical="center"/>
      <protection locked="0"/>
    </xf>
    <xf numFmtId="180" fontId="50" fillId="4" borderId="20" xfId="43" applyNumberFormat="1" applyFont="1" applyFill="1" applyBorder="1" applyAlignment="1" applyProtection="1">
      <alignment vertical="center"/>
    </xf>
    <xf numFmtId="180" fontId="50" fillId="4" borderId="12" xfId="43" applyNumberFormat="1" applyFont="1" applyFill="1" applyBorder="1" applyAlignment="1" applyProtection="1">
      <alignment vertical="center"/>
    </xf>
    <xf numFmtId="0" fontId="4" fillId="3" borderId="8" xfId="43" applyFont="1" applyFill="1" applyBorder="1" applyAlignment="1" applyProtection="1">
      <alignment horizontal="center" vertical="center"/>
      <protection locked="0"/>
    </xf>
    <xf numFmtId="180" fontId="50" fillId="4" borderId="9" xfId="43" applyNumberFormat="1" applyFont="1" applyFill="1" applyBorder="1" applyAlignment="1" applyProtection="1">
      <alignment vertical="center"/>
    </xf>
    <xf numFmtId="180" fontId="50" fillId="8" borderId="9" xfId="43" applyNumberFormat="1" applyFont="1" applyFill="1" applyBorder="1" applyAlignment="1" applyProtection="1">
      <alignment vertical="center"/>
      <protection locked="0"/>
    </xf>
    <xf numFmtId="180" fontId="50" fillId="4" borderId="10" xfId="43" applyNumberFormat="1" applyFont="1" applyFill="1" applyBorder="1" applyAlignment="1" applyProtection="1">
      <alignment vertical="center"/>
    </xf>
    <xf numFmtId="0" fontId="4" fillId="3" borderId="11" xfId="43" applyFont="1" applyFill="1" applyBorder="1" applyAlignment="1" applyProtection="1">
      <alignment horizontal="center" vertical="center"/>
      <protection locked="0"/>
    </xf>
    <xf numFmtId="180" fontId="50" fillId="4" borderId="13" xfId="43" applyNumberFormat="1" applyFont="1" applyFill="1" applyBorder="1" applyAlignment="1" applyProtection="1">
      <alignment vertical="center"/>
    </xf>
    <xf numFmtId="180" fontId="50" fillId="4" borderId="23" xfId="43" applyNumberFormat="1" applyFont="1" applyFill="1" applyBorder="1" applyAlignment="1" applyProtection="1">
      <alignment vertical="center"/>
    </xf>
    <xf numFmtId="0" fontId="33" fillId="3" borderId="34" xfId="43" applyFont="1" applyFill="1" applyBorder="1" applyAlignment="1" applyProtection="1">
      <alignment horizontal="center" vertical="center"/>
      <protection locked="0"/>
    </xf>
    <xf numFmtId="180" fontId="50" fillId="4" borderId="35" xfId="43" applyNumberFormat="1" applyFont="1" applyFill="1" applyBorder="1" applyAlignment="1" applyProtection="1">
      <alignment vertical="center"/>
    </xf>
    <xf numFmtId="180" fontId="50" fillId="4" borderId="36" xfId="43" applyNumberFormat="1" applyFont="1" applyFill="1" applyBorder="1" applyAlignment="1" applyProtection="1">
      <alignment vertical="center"/>
    </xf>
    <xf numFmtId="0" fontId="0" fillId="0" borderId="0" xfId="43" applyFont="1" applyProtection="1">
      <protection locked="0"/>
    </xf>
    <xf numFmtId="0" fontId="4" fillId="4" borderId="64" xfId="0" applyFont="1" applyFill="1" applyBorder="1" applyAlignment="1" applyProtection="1">
      <alignment horizontal="center" vertical="center"/>
      <protection locked="0"/>
    </xf>
    <xf numFmtId="180" fontId="50" fillId="6" borderId="64" xfId="0" applyNumberFormat="1" applyFont="1" applyFill="1" applyBorder="1" applyAlignment="1" applyProtection="1">
      <alignment vertical="center"/>
    </xf>
    <xf numFmtId="9" fontId="4" fillId="7" borderId="64" xfId="0" applyNumberFormat="1" applyFont="1" applyFill="1" applyBorder="1" applyAlignment="1" applyProtection="1">
      <alignment horizontal="center" vertical="center"/>
      <protection locked="0"/>
    </xf>
    <xf numFmtId="180" fontId="50" fillId="4" borderId="64" xfId="0" applyNumberFormat="1" applyFont="1" applyFill="1" applyBorder="1" applyAlignment="1" applyProtection="1">
      <alignment vertical="center"/>
    </xf>
    <xf numFmtId="0" fontId="4" fillId="4" borderId="9" xfId="0" applyFont="1" applyFill="1" applyBorder="1" applyAlignment="1" applyProtection="1">
      <alignment horizontal="center" vertical="center"/>
      <protection locked="0"/>
    </xf>
    <xf numFmtId="9" fontId="4" fillId="7" borderId="9" xfId="0" applyNumberFormat="1" applyFont="1" applyFill="1" applyBorder="1" applyAlignment="1" applyProtection="1">
      <alignment horizontal="center" vertical="center"/>
      <protection locked="0"/>
    </xf>
    <xf numFmtId="0" fontId="71" fillId="0" borderId="73" xfId="0" applyFont="1" applyBorder="1" applyAlignment="1" applyProtection="1">
      <alignment vertical="center" wrapText="1"/>
      <protection locked="0"/>
    </xf>
    <xf numFmtId="0" fontId="51" fillId="0" borderId="0" xfId="45" applyNumberFormat="1" applyFont="1" applyFill="1" applyBorder="1" applyAlignment="1" applyProtection="1">
      <alignment vertical="center"/>
      <protection locked="0"/>
    </xf>
    <xf numFmtId="0" fontId="4" fillId="0" borderId="0" xfId="45" applyNumberFormat="1" applyFont="1" applyFill="1" applyBorder="1" applyAlignment="1" applyProtection="1">
      <alignment vertical="center" wrapText="1"/>
      <protection locked="0"/>
    </xf>
    <xf numFmtId="0" fontId="4" fillId="0" borderId="69" xfId="0" applyFont="1" applyFill="1" applyBorder="1" applyAlignment="1" applyProtection="1">
      <alignment horizontal="center" vertical="center"/>
      <protection locked="0"/>
    </xf>
    <xf numFmtId="9" fontId="4" fillId="0" borderId="69" xfId="0" applyNumberFormat="1" applyFont="1" applyFill="1" applyBorder="1" applyAlignment="1" applyProtection="1">
      <alignment horizontal="center" vertical="center"/>
      <protection locked="0"/>
    </xf>
    <xf numFmtId="0" fontId="4" fillId="0" borderId="75" xfId="0" applyFont="1" applyBorder="1" applyAlignment="1" applyProtection="1">
      <alignment vertical="center"/>
      <protection locked="0"/>
    </xf>
    <xf numFmtId="0" fontId="4" fillId="3" borderId="23" xfId="0" applyFont="1" applyFill="1" applyBorder="1" applyAlignment="1" applyProtection="1">
      <alignment vertical="center"/>
      <protection locked="0"/>
    </xf>
    <xf numFmtId="0" fontId="4" fillId="3" borderId="7" xfId="0" applyFont="1" applyFill="1" applyBorder="1" applyAlignment="1" applyProtection="1">
      <alignment horizontal="center" vertical="center" wrapText="1"/>
      <protection hidden="1"/>
    </xf>
    <xf numFmtId="0" fontId="4" fillId="3" borderId="20" xfId="0" applyFont="1" applyFill="1" applyBorder="1" applyAlignment="1" applyProtection="1">
      <alignment horizontal="center" vertical="center" wrapText="1"/>
      <protection hidden="1"/>
    </xf>
    <xf numFmtId="193" fontId="4" fillId="3" borderId="20" xfId="61" applyNumberFormat="1" applyFont="1" applyFill="1" applyBorder="1" applyAlignment="1" applyProtection="1">
      <alignment horizontal="center" vertical="center" wrapText="1"/>
      <protection hidden="1"/>
    </xf>
    <xf numFmtId="0" fontId="4" fillId="3" borderId="9" xfId="0" applyFont="1" applyFill="1" applyBorder="1" applyAlignment="1" applyProtection="1">
      <alignment horizontal="center" vertical="center" wrapText="1"/>
      <protection hidden="1"/>
    </xf>
    <xf numFmtId="0" fontId="4" fillId="3" borderId="11" xfId="0" applyFont="1" applyFill="1" applyBorder="1" applyAlignment="1" applyProtection="1">
      <alignment vertical="center" wrapText="1"/>
      <protection hidden="1"/>
    </xf>
    <xf numFmtId="0" fontId="4" fillId="3" borderId="13" xfId="0" applyFont="1" applyFill="1" applyBorder="1" applyAlignment="1" applyProtection="1">
      <alignment horizontal="center" vertical="center" wrapText="1"/>
      <protection hidden="1"/>
    </xf>
    <xf numFmtId="0" fontId="4" fillId="3" borderId="12" xfId="0" applyFont="1" applyFill="1" applyBorder="1" applyAlignment="1" applyProtection="1">
      <alignment vertical="center"/>
      <protection hidden="1"/>
    </xf>
    <xf numFmtId="193" fontId="4" fillId="3" borderId="9" xfId="0" applyNumberFormat="1" applyFont="1" applyFill="1" applyBorder="1" applyAlignment="1" applyProtection="1">
      <alignment horizontal="center" vertical="center"/>
      <protection hidden="1"/>
    </xf>
    <xf numFmtId="0" fontId="4" fillId="3" borderId="9" xfId="0" applyFont="1" applyFill="1" applyBorder="1" applyAlignment="1" applyProtection="1">
      <alignment horizontal="center" vertical="center"/>
      <protection hidden="1"/>
    </xf>
    <xf numFmtId="0" fontId="4" fillId="3" borderId="10" xfId="0" applyFont="1" applyFill="1" applyBorder="1" applyAlignment="1" applyProtection="1">
      <alignment horizontal="center" vertical="center"/>
      <protection hidden="1"/>
    </xf>
    <xf numFmtId="49" fontId="4" fillId="3" borderId="20" xfId="0" applyNumberFormat="1" applyFont="1" applyFill="1" applyBorder="1" applyAlignment="1" applyProtection="1">
      <alignment vertical="center"/>
      <protection hidden="1"/>
    </xf>
    <xf numFmtId="0" fontId="4" fillId="0" borderId="20" xfId="0" applyFont="1" applyBorder="1" applyAlignment="1" applyProtection="1">
      <alignment horizontal="center" vertical="center"/>
      <protection hidden="1"/>
    </xf>
    <xf numFmtId="194" fontId="4" fillId="5" borderId="12" xfId="63" applyNumberFormat="1" applyFont="1" applyFill="1" applyBorder="1" applyAlignment="1" applyProtection="1">
      <alignment horizontal="center" vertical="center"/>
      <protection locked="0"/>
    </xf>
    <xf numFmtId="0" fontId="4" fillId="3" borderId="9" xfId="0" applyFont="1" applyFill="1" applyBorder="1" applyAlignment="1" applyProtection="1">
      <alignment vertical="center"/>
      <protection hidden="1"/>
    </xf>
    <xf numFmtId="0" fontId="4" fillId="3" borderId="9" xfId="0" applyFont="1" applyFill="1" applyBorder="1" applyAlignment="1" applyProtection="1">
      <alignment vertical="center" wrapText="1"/>
      <protection hidden="1"/>
    </xf>
    <xf numFmtId="0" fontId="4" fillId="0" borderId="9" xfId="0" applyFont="1" applyBorder="1" applyAlignment="1" applyProtection="1">
      <alignment horizontal="center" vertical="center"/>
      <protection hidden="1"/>
    </xf>
    <xf numFmtId="10" fontId="4" fillId="3" borderId="9" xfId="0" applyNumberFormat="1" applyFont="1" applyFill="1" applyBorder="1" applyAlignment="1" applyProtection="1">
      <alignment horizontal="center" vertical="center"/>
      <protection hidden="1"/>
    </xf>
    <xf numFmtId="0" fontId="4" fillId="0" borderId="9" xfId="0" applyFont="1" applyFill="1" applyBorder="1" applyAlignment="1" applyProtection="1">
      <alignment horizontal="center" vertical="center"/>
      <protection hidden="1"/>
    </xf>
    <xf numFmtId="0" fontId="4" fillId="0" borderId="9" xfId="0" applyFont="1" applyFill="1" applyBorder="1" applyAlignment="1" applyProtection="1">
      <alignment vertical="center"/>
      <protection hidden="1"/>
    </xf>
    <xf numFmtId="194" fontId="4" fillId="0" borderId="9" xfId="63" applyNumberFormat="1" applyFont="1" applyFill="1" applyBorder="1" applyAlignment="1" applyProtection="1">
      <alignment vertical="center"/>
      <protection hidden="1"/>
    </xf>
    <xf numFmtId="9" fontId="4" fillId="0" borderId="9" xfId="18" applyFont="1" applyFill="1" applyBorder="1" applyAlignment="1" applyProtection="1">
      <alignment horizontal="center" vertical="center"/>
      <protection hidden="1"/>
    </xf>
    <xf numFmtId="0" fontId="4" fillId="0" borderId="13" xfId="0" applyFont="1" applyFill="1" applyBorder="1" applyAlignment="1" applyProtection="1">
      <alignment vertical="center"/>
      <protection locked="0"/>
    </xf>
    <xf numFmtId="194" fontId="4" fillId="0" borderId="13" xfId="63" applyNumberFormat="1" applyFont="1" applyFill="1" applyBorder="1" applyAlignment="1" applyProtection="1">
      <alignment vertical="center"/>
      <protection locked="0"/>
    </xf>
    <xf numFmtId="0" fontId="4" fillId="0" borderId="35" xfId="0" applyFont="1" applyBorder="1" applyAlignment="1" applyProtection="1">
      <alignment vertical="center"/>
      <protection hidden="1"/>
    </xf>
    <xf numFmtId="0" fontId="20" fillId="0" borderId="0" xfId="0" applyFont="1" applyBorder="1" applyAlignment="1" applyProtection="1">
      <alignment vertical="center"/>
      <protection locked="0"/>
    </xf>
    <xf numFmtId="0" fontId="0" fillId="0" borderId="0" xfId="0" applyBorder="1" applyAlignment="1" applyProtection="1">
      <alignment vertical="center"/>
      <protection locked="0"/>
    </xf>
    <xf numFmtId="0" fontId="65" fillId="0" borderId="0" xfId="0" applyFont="1" applyBorder="1" applyAlignment="1" applyProtection="1">
      <alignment vertical="top" wrapText="1"/>
      <protection locked="0"/>
    </xf>
    <xf numFmtId="9" fontId="65" fillId="0" borderId="0" xfId="0" applyNumberFormat="1" applyFont="1" applyBorder="1" applyAlignment="1" applyProtection="1">
      <alignment vertical="top" wrapText="1"/>
      <protection locked="0"/>
    </xf>
    <xf numFmtId="0" fontId="31" fillId="0" borderId="0" xfId="0" applyFont="1" applyBorder="1" applyAlignment="1" applyProtection="1">
      <alignment vertical="center"/>
      <protection locked="0"/>
    </xf>
    <xf numFmtId="0" fontId="64" fillId="0" borderId="0" xfId="0" applyFont="1" applyAlignment="1">
      <alignment vertical="center"/>
    </xf>
    <xf numFmtId="0" fontId="0" fillId="0" borderId="0" xfId="0" applyFont="1" applyAlignment="1" applyProtection="1">
      <alignment vertical="top"/>
      <protection locked="0"/>
    </xf>
    <xf numFmtId="0" fontId="0" fillId="0" borderId="0" xfId="0" applyFont="1" applyAlignment="1">
      <alignment vertical="top"/>
    </xf>
    <xf numFmtId="0" fontId="35" fillId="0" borderId="0" xfId="0" applyFont="1" applyBorder="1" applyAlignment="1" applyProtection="1">
      <alignment vertical="center"/>
      <protection locked="0"/>
    </xf>
    <xf numFmtId="0" fontId="35" fillId="0" borderId="0" xfId="0" applyFont="1" applyBorder="1" applyAlignment="1">
      <alignment vertical="center"/>
    </xf>
    <xf numFmtId="0" fontId="4" fillId="3" borderId="23" xfId="0" applyFont="1" applyFill="1" applyBorder="1" applyAlignment="1" applyProtection="1">
      <alignment horizontal="center" vertical="center"/>
      <protection locked="0"/>
    </xf>
    <xf numFmtId="180" fontId="50" fillId="8" borderId="20" xfId="0" applyNumberFormat="1" applyFont="1" applyFill="1" applyBorder="1" applyAlignment="1" applyProtection="1">
      <alignment vertical="center"/>
      <protection locked="0"/>
    </xf>
    <xf numFmtId="0" fontId="4" fillId="0" borderId="9" xfId="0" applyFont="1" applyFill="1" applyBorder="1" applyAlignment="1" applyProtection="1">
      <alignment vertical="center"/>
    </xf>
    <xf numFmtId="180" fontId="50" fillId="8" borderId="9" xfId="0" applyNumberFormat="1" applyFont="1" applyFill="1" applyBorder="1" applyAlignment="1" applyProtection="1">
      <alignment vertical="center"/>
      <protection locked="0"/>
    </xf>
    <xf numFmtId="0" fontId="74" fillId="0" borderId="0" xfId="0" applyFont="1" applyProtection="1">
      <alignment vertical="center"/>
    </xf>
    <xf numFmtId="0" fontId="35" fillId="0" borderId="0" xfId="0" applyFont="1" applyProtection="1">
      <alignment vertical="center"/>
    </xf>
    <xf numFmtId="0" fontId="4" fillId="3" borderId="0" xfId="0" applyFont="1" applyFill="1" applyBorder="1" applyAlignment="1" applyProtection="1">
      <alignment horizontal="left" vertical="top" wrapText="1"/>
      <protection locked="0"/>
    </xf>
    <xf numFmtId="0" fontId="0" fillId="3" borderId="0" xfId="0" applyFont="1" applyFill="1">
      <alignment vertical="center"/>
    </xf>
    <xf numFmtId="0" fontId="64" fillId="0" borderId="0" xfId="0" applyFont="1" applyAlignment="1">
      <alignment horizontal="center"/>
    </xf>
    <xf numFmtId="0" fontId="4" fillId="6" borderId="20" xfId="0" applyFont="1" applyFill="1" applyBorder="1" applyAlignment="1" applyProtection="1">
      <alignment vertical="center" shrinkToFit="1"/>
    </xf>
    <xf numFmtId="0" fontId="4" fillId="3" borderId="20" xfId="0" applyFont="1" applyFill="1" applyBorder="1" applyAlignment="1" applyProtection="1">
      <alignment horizontal="center" vertical="center" shrinkToFit="1"/>
      <protection locked="0"/>
    </xf>
    <xf numFmtId="0" fontId="4" fillId="6" borderId="20" xfId="0" applyNumberFormat="1" applyFont="1" applyFill="1" applyBorder="1" applyAlignment="1" applyProtection="1">
      <alignment horizontal="center" vertical="center"/>
    </xf>
    <xf numFmtId="31" fontId="4" fillId="6" borderId="69" xfId="0" applyNumberFormat="1" applyFont="1" applyFill="1" applyBorder="1" applyAlignment="1" applyProtection="1">
      <alignment vertical="center"/>
    </xf>
    <xf numFmtId="0" fontId="4" fillId="6" borderId="13" xfId="0" applyFont="1" applyFill="1" applyBorder="1" applyAlignment="1" applyProtection="1">
      <alignment horizontal="center" vertical="center"/>
    </xf>
    <xf numFmtId="0" fontId="4" fillId="6" borderId="64" xfId="0" applyNumberFormat="1" applyFont="1" applyFill="1" applyBorder="1" applyAlignment="1" applyProtection="1">
      <alignment horizontal="center" vertical="center"/>
    </xf>
    <xf numFmtId="49" fontId="4" fillId="6" borderId="75" xfId="0" applyNumberFormat="1" applyFont="1" applyFill="1" applyBorder="1" applyAlignment="1" applyProtection="1">
      <alignment horizontal="center" vertical="center"/>
    </xf>
    <xf numFmtId="0" fontId="0" fillId="0" borderId="0" xfId="0" applyFont="1" applyFill="1" applyBorder="1" applyAlignment="1" applyProtection="1">
      <alignment horizontal="left" vertical="center"/>
      <protection locked="0"/>
    </xf>
    <xf numFmtId="0" fontId="4" fillId="4" borderId="64" xfId="0" applyFont="1" applyFill="1" applyBorder="1" applyAlignment="1" applyProtection="1">
      <alignment vertical="center"/>
    </xf>
    <xf numFmtId="0" fontId="4" fillId="0" borderId="9" xfId="0" applyFont="1" applyFill="1" applyBorder="1" applyAlignment="1" applyProtection="1">
      <alignment vertical="center"/>
      <protection locked="0"/>
    </xf>
    <xf numFmtId="0" fontId="4" fillId="8" borderId="80" xfId="0" applyFont="1" applyFill="1" applyBorder="1" applyAlignment="1" applyProtection="1">
      <alignment horizontal="right" vertical="center"/>
      <protection locked="0"/>
    </xf>
    <xf numFmtId="0" fontId="4" fillId="0" borderId="0" xfId="0" applyFont="1" applyFill="1" applyBorder="1" applyAlignment="1" applyProtection="1">
      <alignment horizontal="center" vertical="center"/>
      <protection locked="0"/>
    </xf>
    <xf numFmtId="180" fontId="50" fillId="4" borderId="73" xfId="0" applyNumberFormat="1" applyFont="1" applyFill="1" applyBorder="1" applyAlignment="1" applyProtection="1">
      <alignment vertical="center"/>
    </xf>
    <xf numFmtId="0" fontId="4" fillId="0" borderId="9" xfId="0" applyFont="1" applyBorder="1" applyAlignment="1" applyProtection="1">
      <alignment vertical="center"/>
      <protection locked="0"/>
    </xf>
    <xf numFmtId="0" fontId="4" fillId="0" borderId="0" xfId="0" applyFont="1" applyAlignment="1">
      <alignment horizontal="center"/>
    </xf>
    <xf numFmtId="0" fontId="4" fillId="4" borderId="0" xfId="0" applyFont="1" applyFill="1" applyBorder="1" applyProtection="1">
      <alignment vertical="center"/>
    </xf>
    <xf numFmtId="0" fontId="4" fillId="0" borderId="9" xfId="0" applyFont="1" applyFill="1" applyBorder="1" applyAlignment="1" applyProtection="1">
      <alignment horizontal="left" vertical="center"/>
      <protection locked="0"/>
    </xf>
    <xf numFmtId="0" fontId="4" fillId="0" borderId="2" xfId="0" applyFont="1" applyBorder="1" applyAlignment="1">
      <alignment vertical="center" wrapText="1"/>
    </xf>
    <xf numFmtId="0" fontId="0" fillId="0" borderId="0" xfId="0" applyFill="1" applyBorder="1">
      <alignment vertical="center"/>
    </xf>
    <xf numFmtId="0" fontId="4" fillId="6" borderId="68" xfId="0" applyFont="1" applyFill="1" applyBorder="1" applyAlignment="1" applyProtection="1">
      <alignment horizontal="center" vertical="center"/>
    </xf>
    <xf numFmtId="0" fontId="4" fillId="4" borderId="20" xfId="0" applyFont="1" applyFill="1" applyBorder="1" applyProtection="1">
      <alignment vertical="center"/>
    </xf>
    <xf numFmtId="0" fontId="4" fillId="0" borderId="12" xfId="0" applyFont="1" applyBorder="1" applyAlignment="1" applyProtection="1">
      <alignment vertical="center"/>
      <protection locked="0"/>
    </xf>
    <xf numFmtId="0" fontId="33" fillId="0" borderId="0" xfId="0" applyFont="1" applyFill="1" applyBorder="1">
      <alignment vertical="center"/>
    </xf>
    <xf numFmtId="0" fontId="4" fillId="4" borderId="9" xfId="0" applyFont="1" applyFill="1" applyBorder="1" applyProtection="1">
      <alignment vertical="center"/>
    </xf>
    <xf numFmtId="0" fontId="4" fillId="0" borderId="0" xfId="0" applyFont="1" applyFill="1" applyBorder="1">
      <alignment vertical="center"/>
    </xf>
    <xf numFmtId="0" fontId="4" fillId="5" borderId="9" xfId="0" applyFont="1" applyFill="1" applyBorder="1" applyProtection="1">
      <alignment vertical="center"/>
      <protection locked="0"/>
    </xf>
    <xf numFmtId="0" fontId="4" fillId="5" borderId="13" xfId="0" applyFont="1" applyFill="1" applyBorder="1" applyProtection="1">
      <alignment vertical="center"/>
      <protection locked="0"/>
    </xf>
    <xf numFmtId="0" fontId="4" fillId="0" borderId="36" xfId="0" applyFont="1" applyBorder="1" applyAlignment="1" applyProtection="1">
      <alignment vertical="center"/>
      <protection locked="0"/>
    </xf>
    <xf numFmtId="0" fontId="23" fillId="0" borderId="0" xfId="0" applyFont="1" applyProtection="1">
      <alignment vertical="center"/>
      <protection locked="0"/>
    </xf>
    <xf numFmtId="0" fontId="4" fillId="8" borderId="64" xfId="0" applyFont="1" applyFill="1" applyBorder="1" applyAlignment="1" applyProtection="1">
      <alignment horizontal="center" vertical="center"/>
      <protection locked="0"/>
    </xf>
    <xf numFmtId="180" fontId="50" fillId="4" borderId="20" xfId="0" applyNumberFormat="1" applyFont="1" applyFill="1" applyBorder="1" applyAlignment="1" applyProtection="1">
      <alignment horizontal="center" vertical="center"/>
    </xf>
    <xf numFmtId="180" fontId="50" fillId="4" borderId="12" xfId="0" applyNumberFormat="1" applyFont="1" applyFill="1" applyBorder="1" applyAlignment="1" applyProtection="1">
      <alignment horizontal="center" vertical="center"/>
    </xf>
    <xf numFmtId="0" fontId="4" fillId="0" borderId="80" xfId="0" applyFont="1" applyBorder="1" applyAlignment="1" applyProtection="1">
      <alignment horizontal="center" vertical="center"/>
      <protection locked="0"/>
    </xf>
    <xf numFmtId="0" fontId="4" fillId="0" borderId="77" xfId="0" applyFont="1" applyBorder="1" applyAlignment="1" applyProtection="1">
      <alignment horizontal="center" vertical="center"/>
      <protection locked="0"/>
    </xf>
    <xf numFmtId="180" fontId="50" fillId="4" borderId="23" xfId="0" applyNumberFormat="1" applyFont="1" applyFill="1" applyBorder="1" applyAlignment="1" applyProtection="1">
      <alignment horizontal="center" vertical="center"/>
    </xf>
    <xf numFmtId="180" fontId="4" fillId="3" borderId="20" xfId="0" applyNumberFormat="1" applyFont="1" applyFill="1" applyBorder="1" applyAlignment="1" applyProtection="1">
      <alignment horizontal="center" vertical="center"/>
      <protection locked="0"/>
    </xf>
    <xf numFmtId="180" fontId="4" fillId="3" borderId="12" xfId="0" applyNumberFormat="1" applyFont="1" applyFill="1" applyBorder="1" applyAlignment="1" applyProtection="1">
      <alignment horizontal="center" vertical="center"/>
      <protection locked="0"/>
    </xf>
    <xf numFmtId="0" fontId="17" fillId="0" borderId="65" xfId="45" applyNumberFormat="1" applyFont="1" applyFill="1" applyBorder="1" applyProtection="1">
      <alignment vertical="center"/>
      <protection locked="0"/>
    </xf>
    <xf numFmtId="179" fontId="50" fillId="8" borderId="9" xfId="0" applyNumberFormat="1" applyFont="1" applyFill="1" applyBorder="1" applyAlignment="1" applyProtection="1">
      <alignment horizontal="center" vertical="center"/>
      <protection locked="0"/>
    </xf>
    <xf numFmtId="49" fontId="4" fillId="0" borderId="9" xfId="0" applyNumberFormat="1" applyFont="1" applyBorder="1" applyAlignment="1" applyProtection="1">
      <alignment vertical="center"/>
      <protection locked="0"/>
    </xf>
    <xf numFmtId="180" fontId="50" fillId="4" borderId="90" xfId="0" applyNumberFormat="1" applyFont="1" applyFill="1" applyBorder="1" applyAlignment="1" applyProtection="1">
      <alignment horizontal="center" vertical="center"/>
    </xf>
    <xf numFmtId="180" fontId="4" fillId="3" borderId="90" xfId="0" applyNumberFormat="1" applyFont="1" applyFill="1" applyBorder="1" applyAlignment="1" applyProtection="1">
      <alignment horizontal="center" vertical="center"/>
      <protection locked="0"/>
    </xf>
    <xf numFmtId="180" fontId="50" fillId="4" borderId="91" xfId="0" applyNumberFormat="1" applyFont="1" applyFill="1" applyBorder="1" applyAlignment="1" applyProtection="1">
      <alignment horizontal="center" vertical="center"/>
    </xf>
    <xf numFmtId="0" fontId="0" fillId="6" borderId="21" xfId="41" applyFont="1" applyFill="1" applyBorder="1" applyAlignment="1" applyProtection="1">
      <alignment vertical="center" shrinkToFit="1"/>
    </xf>
    <xf numFmtId="0" fontId="4" fillId="3" borderId="4" xfId="41" applyFont="1" applyFill="1" applyBorder="1" applyAlignment="1" applyProtection="1">
      <alignment horizontal="justify" vertical="center" wrapText="1"/>
      <protection locked="0"/>
    </xf>
    <xf numFmtId="0" fontId="4" fillId="3" borderId="5" xfId="41" applyFont="1" applyFill="1" applyBorder="1" applyAlignment="1" applyProtection="1">
      <alignment horizontal="justify" vertical="center" wrapText="1"/>
      <protection locked="0"/>
    </xf>
    <xf numFmtId="49" fontId="4" fillId="0" borderId="33" xfId="41" applyNumberFormat="1" applyFont="1" applyBorder="1" applyAlignment="1" applyProtection="1">
      <alignment horizontal="justify" vertical="center" wrapText="1"/>
      <protection locked="0"/>
    </xf>
    <xf numFmtId="0" fontId="4" fillId="0" borderId="33" xfId="41" applyFont="1" applyBorder="1" applyAlignment="1" applyProtection="1">
      <alignment horizontal="justify" vertical="center" wrapText="1"/>
      <protection locked="0"/>
    </xf>
    <xf numFmtId="0" fontId="4" fillId="0" borderId="47" xfId="41" applyFont="1" applyBorder="1" applyAlignment="1" applyProtection="1">
      <alignment horizontal="justify" vertical="center" wrapText="1"/>
      <protection locked="0"/>
    </xf>
    <xf numFmtId="0" fontId="4" fillId="0" borderId="6" xfId="41" applyFont="1" applyBorder="1" applyAlignment="1" applyProtection="1">
      <alignment horizontal="justify" vertical="center" wrapText="1"/>
      <protection locked="0"/>
    </xf>
    <xf numFmtId="0" fontId="0" fillId="0" borderId="0" xfId="41" applyFont="1" applyAlignment="1" applyProtection="1">
      <alignment horizontal="center" vertical="center"/>
      <protection locked="0"/>
    </xf>
    <xf numFmtId="0" fontId="0" fillId="0" borderId="0" xfId="41" applyFont="1" applyAlignment="1">
      <alignment horizontal="justify" vertical="center"/>
    </xf>
    <xf numFmtId="0" fontId="0" fillId="0" borderId="0" xfId="41" applyFont="1" applyAlignment="1">
      <alignment horizontal="center" vertical="center"/>
    </xf>
    <xf numFmtId="0" fontId="4" fillId="3" borderId="0" xfId="0" applyFont="1" applyFill="1" applyBorder="1" applyProtection="1">
      <alignment vertical="center"/>
      <protection locked="0"/>
    </xf>
    <xf numFmtId="0" fontId="0" fillId="3" borderId="0" xfId="0" applyFont="1" applyFill="1" applyProtection="1">
      <alignment vertical="center"/>
      <protection locked="0"/>
    </xf>
    <xf numFmtId="0" fontId="17" fillId="3" borderId="0" xfId="45" applyNumberFormat="1" applyFont="1" applyFill="1" applyBorder="1" applyAlignment="1" applyProtection="1">
      <alignment vertical="center"/>
      <protection locked="0"/>
    </xf>
    <xf numFmtId="0" fontId="4" fillId="3" borderId="62" xfId="0" applyFont="1" applyFill="1" applyBorder="1" applyAlignment="1" applyProtection="1">
      <alignment horizontal="center" vertical="center"/>
      <protection locked="0"/>
    </xf>
    <xf numFmtId="0" fontId="4" fillId="3" borderId="0" xfId="0" applyFont="1" applyFill="1" applyAlignment="1" applyProtection="1">
      <alignment vertical="center"/>
      <protection locked="0"/>
    </xf>
    <xf numFmtId="0" fontId="4" fillId="3" borderId="92" xfId="0" applyFont="1" applyFill="1" applyBorder="1" applyAlignment="1" applyProtection="1">
      <alignment horizontal="center" vertical="center"/>
      <protection locked="0"/>
    </xf>
    <xf numFmtId="180" fontId="50" fillId="6" borderId="65" xfId="0" applyNumberFormat="1" applyFont="1" applyFill="1" applyBorder="1" applyAlignment="1" applyProtection="1">
      <alignment horizontal="center" vertical="center"/>
    </xf>
    <xf numFmtId="180" fontId="50" fillId="4" borderId="9" xfId="0" applyNumberFormat="1" applyFont="1" applyFill="1" applyBorder="1" applyAlignment="1" applyProtection="1"/>
    <xf numFmtId="180" fontId="50" fillId="6" borderId="10" xfId="0" applyNumberFormat="1" applyFont="1" applyFill="1" applyBorder="1" applyAlignment="1" applyProtection="1">
      <alignment horizontal="center" vertical="center"/>
    </xf>
    <xf numFmtId="180" fontId="50" fillId="4" borderId="18" xfId="0" applyNumberFormat="1" applyFont="1" applyFill="1" applyBorder="1" applyAlignment="1" applyProtection="1">
      <alignment vertical="center"/>
    </xf>
    <xf numFmtId="0" fontId="4" fillId="0" borderId="7" xfId="0" applyFont="1" applyBorder="1" applyAlignment="1" applyProtection="1">
      <alignment vertical="center"/>
      <protection locked="0"/>
    </xf>
    <xf numFmtId="180" fontId="50" fillId="4" borderId="20" xfId="0" applyNumberFormat="1" applyFont="1" applyFill="1" applyBorder="1" applyAlignment="1" applyProtection="1"/>
    <xf numFmtId="180" fontId="50" fillId="4" borderId="13" xfId="0" applyNumberFormat="1" applyFont="1" applyFill="1" applyBorder="1" applyAlignment="1" applyProtection="1"/>
    <xf numFmtId="0" fontId="62" fillId="3" borderId="0" xfId="0" applyFont="1" applyFill="1" applyBorder="1" applyProtection="1">
      <alignment vertical="center"/>
      <protection locked="0"/>
    </xf>
    <xf numFmtId="0" fontId="4" fillId="3" borderId="2" xfId="0" applyFont="1" applyFill="1" applyBorder="1" applyAlignment="1" applyProtection="1">
      <alignment vertical="top" wrapText="1"/>
      <protection locked="0"/>
    </xf>
    <xf numFmtId="180" fontId="50" fillId="6" borderId="79" xfId="0" applyNumberFormat="1" applyFont="1" applyFill="1" applyBorder="1" applyAlignment="1" applyProtection="1">
      <alignment horizontal="center" vertical="center"/>
    </xf>
    <xf numFmtId="0" fontId="4" fillId="0" borderId="7" xfId="0" applyFont="1" applyBorder="1" applyProtection="1">
      <alignment vertical="center"/>
      <protection locked="0"/>
    </xf>
    <xf numFmtId="0" fontId="4" fillId="0" borderId="8" xfId="0" applyFont="1" applyBorder="1" applyProtection="1">
      <alignment vertical="center"/>
      <protection locked="0"/>
    </xf>
    <xf numFmtId="0" fontId="62" fillId="3" borderId="0" xfId="0" applyFont="1" applyFill="1" applyProtection="1">
      <alignment vertical="center"/>
      <protection locked="0"/>
    </xf>
    <xf numFmtId="0" fontId="4" fillId="0" borderId="11" xfId="0" applyFont="1" applyBorder="1" applyProtection="1">
      <alignment vertical="center"/>
      <protection locked="0"/>
    </xf>
    <xf numFmtId="0" fontId="0" fillId="3" borderId="0" xfId="0" applyFont="1" applyFill="1" applyAlignment="1" applyProtection="1">
      <alignment horizontal="left" vertical="top" wrapText="1"/>
      <protection locked="0"/>
    </xf>
    <xf numFmtId="0" fontId="4" fillId="3" borderId="0" xfId="0" applyFont="1" applyFill="1" applyAlignment="1" applyProtection="1">
      <alignment horizontal="left" vertical="top" wrapText="1"/>
      <protection locked="0"/>
    </xf>
    <xf numFmtId="0" fontId="17" fillId="3" borderId="0" xfId="45" applyNumberFormat="1" applyFont="1" applyFill="1" applyBorder="1" applyAlignment="1" applyProtection="1">
      <alignment horizontal="left" vertical="top" wrapText="1"/>
      <protection locked="0"/>
    </xf>
    <xf numFmtId="0" fontId="0" fillId="3" borderId="0" xfId="0" applyFill="1" applyAlignment="1">
      <alignment vertical="center"/>
    </xf>
    <xf numFmtId="0" fontId="4" fillId="3" borderId="20" xfId="0" applyFont="1" applyFill="1" applyBorder="1" applyAlignment="1">
      <alignment horizontal="center" vertical="center"/>
    </xf>
    <xf numFmtId="0" fontId="4" fillId="8" borderId="20" xfId="0" applyNumberFormat="1" applyFont="1" applyFill="1" applyBorder="1" applyAlignment="1">
      <alignment horizontal="center" vertical="center"/>
    </xf>
    <xf numFmtId="0" fontId="4" fillId="6" borderId="20"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6" borderId="13" xfId="0" applyNumberFormat="1" applyFont="1" applyFill="1" applyBorder="1" applyAlignment="1">
      <alignment horizontal="center" vertical="center"/>
    </xf>
    <xf numFmtId="0" fontId="4" fillId="3" borderId="34" xfId="0" applyFont="1" applyFill="1" applyBorder="1" applyAlignment="1">
      <alignment horizontal="center" vertical="center" wrapText="1"/>
    </xf>
    <xf numFmtId="0" fontId="4" fillId="3" borderId="35" xfId="0" applyFont="1" applyFill="1" applyBorder="1" applyAlignment="1">
      <alignment horizontal="center" vertical="center" wrapText="1"/>
    </xf>
    <xf numFmtId="0" fontId="4" fillId="3" borderId="36" xfId="0" applyFont="1" applyFill="1" applyBorder="1" applyAlignment="1">
      <alignment horizontal="center" vertical="center" wrapText="1"/>
    </xf>
    <xf numFmtId="0" fontId="4" fillId="0" borderId="20" xfId="0" applyFont="1" applyBorder="1" applyAlignment="1">
      <alignment horizontal="center" vertical="center"/>
    </xf>
    <xf numFmtId="0" fontId="4" fillId="0" borderId="9" xfId="0" applyFont="1" applyBorder="1" applyAlignment="1">
      <alignment horizontal="center" vertical="center"/>
    </xf>
    <xf numFmtId="0" fontId="17" fillId="0" borderId="0" xfId="45" applyNumberFormat="1" applyFont="1" applyFill="1" applyBorder="1" applyAlignment="1" applyProtection="1">
      <alignment vertical="center"/>
    </xf>
    <xf numFmtId="0" fontId="4" fillId="3" borderId="64" xfId="0" applyFont="1" applyFill="1" applyBorder="1" applyAlignment="1">
      <alignment horizontal="center" vertical="center"/>
    </xf>
    <xf numFmtId="0" fontId="4" fillId="0" borderId="64" xfId="0" applyFont="1" applyBorder="1" applyAlignment="1">
      <alignment horizontal="center" vertical="center"/>
    </xf>
    <xf numFmtId="0" fontId="4" fillId="8" borderId="61" xfId="0" applyFont="1" applyFill="1" applyBorder="1" applyAlignment="1">
      <alignment horizontal="right" vertical="center"/>
    </xf>
    <xf numFmtId="0" fontId="4" fillId="6" borderId="69" xfId="0" applyNumberFormat="1" applyFont="1" applyFill="1" applyBorder="1" applyAlignment="1" applyProtection="1">
      <alignment horizontal="center" vertical="center"/>
    </xf>
    <xf numFmtId="0" fontId="4" fillId="0" borderId="8" xfId="0" applyFont="1" applyBorder="1" applyAlignment="1" applyProtection="1">
      <alignment horizontal="center" vertical="center"/>
      <protection locked="0"/>
    </xf>
    <xf numFmtId="0" fontId="4" fillId="0" borderId="9" xfId="0" applyFont="1" applyBorder="1" applyAlignment="1" applyProtection="1">
      <alignment horizontal="left" vertical="center"/>
      <protection locked="0"/>
    </xf>
    <xf numFmtId="0" fontId="4" fillId="3" borderId="11" xfId="0" applyFont="1" applyFill="1" applyBorder="1" applyAlignment="1" applyProtection="1">
      <alignment vertical="center"/>
      <protection locked="0"/>
    </xf>
    <xf numFmtId="0" fontId="0" fillId="0" borderId="0" xfId="0" applyFont="1" applyAlignment="1">
      <alignment vertical="center"/>
    </xf>
    <xf numFmtId="0" fontId="4" fillId="0" borderId="2" xfId="0" applyFont="1" applyBorder="1" applyAlignment="1" applyProtection="1">
      <alignment vertical="center"/>
      <protection locked="0"/>
    </xf>
    <xf numFmtId="0" fontId="62" fillId="3" borderId="0" xfId="0" applyFont="1" applyFill="1" applyAlignment="1" applyProtection="1">
      <alignment vertical="center"/>
      <protection locked="0"/>
    </xf>
    <xf numFmtId="0" fontId="62" fillId="0" borderId="0" xfId="0" applyFont="1" applyAlignment="1" applyProtection="1">
      <alignment horizontal="center" vertical="center"/>
      <protection locked="0"/>
    </xf>
    <xf numFmtId="0" fontId="62" fillId="0" borderId="0" xfId="0" applyFont="1" applyBorder="1" applyAlignment="1" applyProtection="1">
      <alignment vertical="center"/>
      <protection locked="0"/>
    </xf>
    <xf numFmtId="0" fontId="62" fillId="0" borderId="0" xfId="0" applyFont="1" applyBorder="1" applyAlignment="1">
      <alignment vertical="center"/>
    </xf>
    <xf numFmtId="0" fontId="4" fillId="0" borderId="64" xfId="0" applyFont="1" applyBorder="1" applyAlignment="1" applyProtection="1">
      <alignment vertical="center"/>
      <protection locked="0"/>
    </xf>
    <xf numFmtId="180" fontId="50" fillId="4" borderId="23" xfId="0" applyNumberFormat="1" applyFont="1" applyFill="1" applyBorder="1" applyAlignment="1" applyProtection="1">
      <alignment vertical="center" shrinkToFit="1"/>
    </xf>
    <xf numFmtId="0" fontId="4" fillId="0" borderId="20" xfId="0" applyFont="1" applyBorder="1" applyAlignment="1" applyProtection="1">
      <alignment vertical="center"/>
      <protection locked="0"/>
    </xf>
    <xf numFmtId="0" fontId="4" fillId="7" borderId="20" xfId="0" applyFont="1" applyFill="1" applyBorder="1" applyAlignment="1" applyProtection="1">
      <alignment horizontal="center" vertical="center" shrinkToFit="1"/>
      <protection locked="0"/>
    </xf>
    <xf numFmtId="0" fontId="0" fillId="0" borderId="0" xfId="29" applyFont="1" applyProtection="1">
      <protection locked="0"/>
    </xf>
    <xf numFmtId="180" fontId="50" fillId="4" borderId="4" xfId="0" applyNumberFormat="1" applyFont="1" applyFill="1" applyBorder="1" applyProtection="1">
      <alignment vertical="center"/>
    </xf>
    <xf numFmtId="0" fontId="4" fillId="3" borderId="4" xfId="0" applyNumberFormat="1" applyFont="1" applyFill="1" applyBorder="1" applyAlignment="1" applyProtection="1">
      <alignment horizontal="center" vertical="center"/>
    </xf>
    <xf numFmtId="0" fontId="0" fillId="5" borderId="0" xfId="29" applyFont="1" applyFill="1" applyAlignment="1">
      <alignment vertical="center"/>
    </xf>
    <xf numFmtId="0" fontId="33" fillId="3" borderId="0" xfId="29" applyFont="1" applyFill="1" applyAlignment="1" applyProtection="1">
      <alignment vertical="center"/>
      <protection locked="0"/>
    </xf>
    <xf numFmtId="0" fontId="0" fillId="3" borderId="0" xfId="29" applyFont="1" applyFill="1" applyAlignment="1" applyProtection="1">
      <alignment vertical="center"/>
      <protection locked="0"/>
    </xf>
    <xf numFmtId="0" fontId="0" fillId="5" borderId="0" xfId="29" applyFont="1" applyFill="1" applyAlignment="1" applyProtection="1">
      <alignment vertical="center"/>
      <protection locked="0"/>
    </xf>
    <xf numFmtId="0" fontId="4" fillId="5" borderId="0" xfId="29" applyFont="1" applyFill="1" applyAlignment="1" applyProtection="1">
      <alignment vertical="center"/>
      <protection locked="0"/>
    </xf>
    <xf numFmtId="0" fontId="4" fillId="5" borderId="0" xfId="29" applyFont="1" applyFill="1" applyAlignment="1">
      <alignment vertical="center"/>
    </xf>
    <xf numFmtId="0" fontId="4" fillId="6" borderId="0" xfId="29" applyFont="1" applyFill="1" applyAlignment="1" applyProtection="1">
      <protection locked="0"/>
    </xf>
    <xf numFmtId="0" fontId="4" fillId="6" borderId="0" xfId="29" applyFont="1" applyFill="1" applyAlignment="1" applyProtection="1">
      <alignment horizontal="center"/>
    </xf>
    <xf numFmtId="0" fontId="4" fillId="3" borderId="0" xfId="29" applyFont="1" applyFill="1" applyAlignment="1" applyProtection="1">
      <alignment horizontal="center"/>
      <protection locked="0"/>
    </xf>
    <xf numFmtId="0" fontId="4" fillId="3" borderId="0" xfId="29" applyFont="1" applyFill="1" applyAlignment="1" applyProtection="1">
      <alignment horizontal="right"/>
      <protection locked="0"/>
    </xf>
    <xf numFmtId="0" fontId="4" fillId="5" borderId="0" xfId="29" applyFont="1" applyFill="1" applyAlignment="1" applyProtection="1">
      <protection locked="0"/>
    </xf>
    <xf numFmtId="0" fontId="4" fillId="5" borderId="0" xfId="29" applyFont="1" applyFill="1" applyAlignment="1"/>
    <xf numFmtId="0" fontId="4" fillId="3" borderId="4" xfId="29" applyFont="1" applyFill="1" applyBorder="1" applyAlignment="1" applyProtection="1">
      <alignment horizontal="center" vertical="center" wrapText="1"/>
      <protection locked="0"/>
    </xf>
    <xf numFmtId="0" fontId="4" fillId="3" borderId="4" xfId="29" applyFont="1" applyFill="1" applyBorder="1" applyAlignment="1" applyProtection="1">
      <alignment vertical="center" wrapText="1"/>
      <protection locked="0"/>
    </xf>
    <xf numFmtId="180" fontId="4" fillId="5" borderId="4" xfId="29" applyNumberFormat="1" applyFont="1" applyFill="1" applyBorder="1" applyAlignment="1" applyProtection="1">
      <alignment vertical="center" wrapText="1"/>
      <protection locked="0"/>
    </xf>
    <xf numFmtId="180" fontId="50" fillId="6" borderId="4" xfId="29" applyNumberFormat="1" applyFont="1" applyFill="1" applyBorder="1" applyAlignment="1" applyProtection="1">
      <alignment vertical="center" wrapText="1"/>
    </xf>
    <xf numFmtId="180" fontId="50" fillId="4" borderId="4" xfId="29" applyNumberFormat="1" applyFont="1" applyFill="1" applyBorder="1" applyAlignment="1" applyProtection="1">
      <alignment vertical="center" wrapText="1"/>
    </xf>
    <xf numFmtId="180" fontId="4" fillId="5" borderId="0" xfId="29" applyNumberFormat="1" applyFont="1" applyFill="1" applyAlignment="1" applyProtection="1">
      <alignment vertical="center"/>
      <protection locked="0"/>
    </xf>
    <xf numFmtId="0" fontId="17" fillId="5" borderId="0" xfId="45" applyNumberFormat="1" applyFont="1" applyFill="1" applyBorder="1" applyAlignment="1" applyProtection="1">
      <alignment vertical="center"/>
      <protection locked="0"/>
    </xf>
    <xf numFmtId="180" fontId="4" fillId="5" borderId="0" xfId="29" applyNumberFormat="1" applyFont="1" applyFill="1" applyAlignment="1">
      <alignment vertical="center"/>
    </xf>
    <xf numFmtId="180" fontId="50" fillId="4" borderId="4" xfId="29" applyNumberFormat="1" applyFont="1" applyFill="1" applyBorder="1" applyAlignment="1" applyProtection="1">
      <alignment vertical="center" wrapText="1"/>
      <protection locked="0"/>
    </xf>
    <xf numFmtId="0" fontId="17" fillId="5" borderId="0" xfId="45" applyNumberFormat="1" applyFill="1" applyBorder="1" applyProtection="1">
      <alignment vertical="center"/>
      <protection locked="0"/>
    </xf>
    <xf numFmtId="0" fontId="17" fillId="5" borderId="0" xfId="45" applyFill="1" applyProtection="1">
      <alignment vertical="center"/>
      <protection locked="0"/>
    </xf>
    <xf numFmtId="0" fontId="4" fillId="3" borderId="8" xfId="0" applyFont="1" applyFill="1" applyBorder="1" applyAlignment="1" applyProtection="1">
      <alignment horizontal="center" vertical="center" wrapText="1"/>
      <protection hidden="1"/>
    </xf>
    <xf numFmtId="0" fontId="4" fillId="3" borderId="8" xfId="0" applyFont="1" applyFill="1" applyBorder="1" applyAlignment="1" applyProtection="1">
      <alignment horizontal="center" vertical="center"/>
      <protection hidden="1"/>
    </xf>
    <xf numFmtId="0" fontId="0" fillId="3" borderId="8" xfId="0" applyFont="1" applyFill="1" applyBorder="1" applyAlignment="1">
      <alignment horizontal="center" vertical="center"/>
    </xf>
    <xf numFmtId="0" fontId="83" fillId="3" borderId="8" xfId="0" applyFont="1" applyFill="1" applyBorder="1" applyAlignment="1">
      <alignment horizontal="center" vertical="center"/>
    </xf>
    <xf numFmtId="0" fontId="4" fillId="3" borderId="7" xfId="0" applyFont="1" applyFill="1" applyBorder="1" applyAlignment="1" applyProtection="1">
      <alignment horizontal="center" vertical="center"/>
      <protection hidden="1"/>
    </xf>
    <xf numFmtId="0" fontId="4" fillId="3" borderId="11" xfId="0" applyFont="1" applyFill="1" applyBorder="1" applyAlignment="1" applyProtection="1">
      <alignment horizontal="center" vertical="center"/>
      <protection hidden="1"/>
    </xf>
    <xf numFmtId="0" fontId="72" fillId="5" borderId="0" xfId="0" applyFont="1" applyFill="1" applyBorder="1" applyAlignment="1">
      <alignment vertical="center"/>
    </xf>
    <xf numFmtId="179" fontId="44" fillId="0" borderId="0" xfId="41" applyNumberFormat="1" applyFont="1" applyProtection="1">
      <protection locked="0"/>
    </xf>
    <xf numFmtId="180" fontId="50" fillId="0" borderId="20" xfId="27" applyNumberFormat="1" applyFont="1" applyBorder="1" applyAlignment="1" applyProtection="1">
      <alignment vertical="center"/>
      <protection locked="0"/>
    </xf>
    <xf numFmtId="180" fontId="50" fillId="0" borderId="9" xfId="27" applyNumberFormat="1" applyFont="1" applyBorder="1" applyAlignment="1" applyProtection="1">
      <alignment vertical="center"/>
      <protection locked="0"/>
    </xf>
    <xf numFmtId="180" fontId="50" fillId="5" borderId="9" xfId="61" applyNumberFormat="1" applyFont="1" applyFill="1" applyBorder="1" applyAlignment="1" applyProtection="1">
      <alignment vertical="center"/>
    </xf>
    <xf numFmtId="180" fontId="50" fillId="5" borderId="9" xfId="61" applyNumberFormat="1" applyFont="1" applyFill="1" applyBorder="1" applyAlignment="1" applyProtection="1">
      <alignment vertical="center"/>
      <protection locked="0"/>
    </xf>
    <xf numFmtId="180" fontId="50" fillId="0" borderId="9" xfId="61" applyNumberFormat="1" applyFont="1" applyFill="1" applyBorder="1" applyAlignment="1" applyProtection="1">
      <alignment vertical="center"/>
    </xf>
    <xf numFmtId="180" fontId="50" fillId="5" borderId="24" xfId="61" applyNumberFormat="1" applyFont="1" applyFill="1" applyBorder="1" applyAlignment="1" applyProtection="1">
      <alignment vertical="center"/>
      <protection locked="0"/>
    </xf>
    <xf numFmtId="180" fontId="50" fillId="0" borderId="24" xfId="61" applyNumberFormat="1" applyFont="1" applyFill="1" applyBorder="1" applyAlignment="1" applyProtection="1">
      <alignment vertical="center"/>
    </xf>
    <xf numFmtId="180" fontId="50" fillId="0" borderId="9" xfId="61" applyNumberFormat="1" applyFont="1" applyFill="1" applyBorder="1" applyAlignment="1" applyProtection="1">
      <alignment vertical="center"/>
      <protection locked="0"/>
    </xf>
    <xf numFmtId="180" fontId="50" fillId="0" borderId="24" xfId="61" applyNumberFormat="1" applyFont="1" applyFill="1" applyBorder="1" applyAlignment="1" applyProtection="1">
      <alignment vertical="center"/>
      <protection locked="0"/>
    </xf>
    <xf numFmtId="180" fontId="50" fillId="0" borderId="9" xfId="40" applyNumberFormat="1" applyFont="1" applyBorder="1" applyAlignment="1" applyProtection="1">
      <alignment vertical="center" shrinkToFit="1"/>
      <protection locked="0"/>
    </xf>
    <xf numFmtId="180" fontId="50" fillId="0" borderId="9" xfId="40" applyNumberFormat="1" applyFont="1" applyFill="1" applyBorder="1" applyAlignment="1" applyProtection="1">
      <alignment horizontal="center" vertical="center" shrinkToFit="1"/>
      <protection locked="0"/>
    </xf>
    <xf numFmtId="180" fontId="50" fillId="5" borderId="9" xfId="40" applyNumberFormat="1" applyFont="1" applyFill="1" applyBorder="1" applyAlignment="1" applyProtection="1">
      <alignment vertical="center" shrinkToFit="1"/>
      <protection locked="0"/>
    </xf>
    <xf numFmtId="180" fontId="50" fillId="0" borderId="10" xfId="0" applyNumberFormat="1" applyFont="1" applyBorder="1" applyProtection="1">
      <alignment vertical="center"/>
      <protection locked="0"/>
    </xf>
    <xf numFmtId="180" fontId="50" fillId="5" borderId="10" xfId="0" applyNumberFormat="1" applyFont="1" applyFill="1" applyBorder="1" applyProtection="1">
      <alignment vertical="center"/>
      <protection locked="0"/>
    </xf>
    <xf numFmtId="180" fontId="50" fillId="0" borderId="9" xfId="0" applyNumberFormat="1" applyFont="1" applyFill="1" applyBorder="1" applyAlignment="1" applyProtection="1">
      <alignment horizontal="center" vertical="center"/>
      <protection locked="0"/>
    </xf>
    <xf numFmtId="180" fontId="50" fillId="0" borderId="64" xfId="0" applyNumberFormat="1" applyFont="1" applyFill="1" applyBorder="1" applyAlignment="1" applyProtection="1">
      <alignment vertical="center" wrapText="1"/>
      <protection locked="0"/>
    </xf>
    <xf numFmtId="180" fontId="50" fillId="0" borderId="9" xfId="0" applyNumberFormat="1" applyFont="1" applyFill="1" applyBorder="1" applyAlignment="1" applyProtection="1">
      <alignment vertical="center"/>
      <protection locked="0"/>
    </xf>
    <xf numFmtId="0" fontId="50" fillId="0" borderId="9" xfId="0" applyFont="1" applyBorder="1" applyAlignment="1" applyProtection="1">
      <alignment vertical="center" wrapText="1"/>
      <protection locked="0"/>
    </xf>
    <xf numFmtId="180" fontId="50" fillId="0" borderId="9" xfId="0" applyNumberFormat="1" applyFont="1" applyBorder="1" applyAlignment="1" applyProtection="1">
      <alignment vertical="center" wrapText="1"/>
      <protection locked="0"/>
    </xf>
    <xf numFmtId="180" fontId="50" fillId="0" borderId="69" xfId="0" applyNumberFormat="1" applyFont="1" applyFill="1" applyBorder="1" applyAlignment="1" applyProtection="1">
      <alignment vertical="center"/>
      <protection locked="0"/>
    </xf>
    <xf numFmtId="180" fontId="50" fillId="0" borderId="9" xfId="0" applyNumberFormat="1" applyFont="1" applyBorder="1" applyAlignment="1" applyProtection="1">
      <alignment vertical="top" wrapText="1"/>
      <protection locked="0"/>
    </xf>
    <xf numFmtId="180" fontId="50" fillId="0" borderId="69" xfId="0" applyNumberFormat="1" applyFont="1" applyFill="1" applyBorder="1" applyAlignment="1" applyProtection="1">
      <alignment horizontal="center" vertical="center"/>
      <protection locked="0"/>
    </xf>
    <xf numFmtId="180" fontId="50" fillId="0" borderId="20" xfId="62" applyNumberFormat="1" applyFont="1" applyFill="1" applyBorder="1" applyAlignment="1" applyProtection="1">
      <alignment vertical="center"/>
      <protection locked="0"/>
    </xf>
    <xf numFmtId="180" fontId="50" fillId="0" borderId="9" xfId="62" applyNumberFormat="1" applyFont="1" applyFill="1" applyBorder="1" applyAlignment="1" applyProtection="1">
      <alignment vertical="center"/>
      <protection locked="0"/>
    </xf>
    <xf numFmtId="180" fontId="50" fillId="0" borderId="64" xfId="0" applyNumberFormat="1" applyFont="1" applyBorder="1" applyAlignment="1" applyProtection="1">
      <alignment vertical="center"/>
      <protection locked="0"/>
    </xf>
    <xf numFmtId="180" fontId="50" fillId="0" borderId="64" xfId="0" applyNumberFormat="1" applyFont="1" applyBorder="1" applyProtection="1">
      <alignment vertical="center"/>
      <protection locked="0"/>
    </xf>
    <xf numFmtId="180" fontId="50" fillId="0" borderId="9" xfId="0" applyNumberFormat="1" applyFont="1" applyBorder="1" applyAlignment="1" applyProtection="1">
      <alignment vertical="center"/>
      <protection locked="0"/>
    </xf>
    <xf numFmtId="180" fontId="50" fillId="0" borderId="9" xfId="0" applyNumberFormat="1" applyFont="1" applyBorder="1" applyProtection="1">
      <alignment vertical="center"/>
      <protection locked="0"/>
    </xf>
    <xf numFmtId="180" fontId="50" fillId="0" borderId="69" xfId="0" applyNumberFormat="1" applyFont="1" applyBorder="1" applyAlignment="1" applyProtection="1">
      <alignment vertical="center"/>
      <protection locked="0"/>
    </xf>
    <xf numFmtId="180" fontId="50" fillId="0" borderId="69" xfId="0" applyNumberFormat="1" applyFont="1" applyBorder="1" applyProtection="1">
      <alignment vertical="center"/>
      <protection locked="0"/>
    </xf>
    <xf numFmtId="180" fontId="50" fillId="0" borderId="13" xfId="0" applyNumberFormat="1" applyFont="1" applyFill="1" applyBorder="1" applyAlignment="1" applyProtection="1">
      <alignment vertical="center"/>
      <protection locked="0"/>
    </xf>
    <xf numFmtId="180" fontId="50" fillId="0" borderId="13" xfId="0" applyNumberFormat="1" applyFont="1" applyBorder="1" applyAlignment="1" applyProtection="1">
      <alignment vertical="center"/>
      <protection locked="0"/>
    </xf>
    <xf numFmtId="179" fontId="50" fillId="0" borderId="20" xfId="0" applyNumberFormat="1" applyFont="1" applyBorder="1" applyAlignment="1" applyProtection="1">
      <alignment vertical="center" shrinkToFit="1"/>
      <protection locked="0"/>
    </xf>
    <xf numFmtId="179" fontId="50" fillId="0" borderId="9" xfId="0" applyNumberFormat="1" applyFont="1" applyBorder="1" applyAlignment="1" applyProtection="1">
      <alignment vertical="center" shrinkToFit="1"/>
      <protection locked="0"/>
    </xf>
    <xf numFmtId="179" fontId="50" fillId="0" borderId="13" xfId="0" applyNumberFormat="1" applyFont="1" applyBorder="1" applyAlignment="1" applyProtection="1">
      <alignment vertical="center" shrinkToFit="1"/>
      <protection locked="0"/>
    </xf>
    <xf numFmtId="179" fontId="50" fillId="0" borderId="60" xfId="0" applyNumberFormat="1" applyFont="1" applyBorder="1" applyAlignment="1" applyProtection="1">
      <alignment vertical="center" shrinkToFit="1"/>
      <protection locked="0"/>
    </xf>
    <xf numFmtId="180" fontId="50" fillId="0" borderId="64" xfId="0" applyNumberFormat="1" applyFont="1" applyBorder="1" applyAlignment="1" applyProtection="1">
      <alignment vertical="center" shrinkToFit="1"/>
      <protection locked="0"/>
    </xf>
    <xf numFmtId="180" fontId="50" fillId="0" borderId="9" xfId="0" applyNumberFormat="1" applyFont="1" applyBorder="1" applyAlignment="1" applyProtection="1">
      <alignment vertical="center" shrinkToFit="1"/>
      <protection locked="0"/>
    </xf>
    <xf numFmtId="180" fontId="50" fillId="0" borderId="69" xfId="0" applyNumberFormat="1" applyFont="1" applyBorder="1" applyAlignment="1" applyProtection="1">
      <alignment vertical="center" shrinkToFit="1"/>
      <protection locked="0"/>
    </xf>
    <xf numFmtId="180" fontId="50" fillId="0" borderId="13" xfId="0" applyNumberFormat="1" applyFont="1" applyBorder="1" applyAlignment="1" applyProtection="1">
      <alignment vertical="center" shrinkToFit="1"/>
      <protection locked="0"/>
    </xf>
    <xf numFmtId="180" fontId="50" fillId="13" borderId="9" xfId="0" applyNumberFormat="1" applyFont="1" applyFill="1" applyBorder="1" applyAlignment="1" applyProtection="1">
      <alignment vertical="center"/>
      <protection locked="0"/>
    </xf>
    <xf numFmtId="180" fontId="50" fillId="14" borderId="9" xfId="0" applyNumberFormat="1" applyFont="1" applyFill="1" applyBorder="1" applyAlignment="1" applyProtection="1">
      <alignment vertical="center"/>
      <protection locked="0"/>
    </xf>
    <xf numFmtId="180" fontId="50" fillId="0" borderId="9" xfId="27" applyNumberFormat="1" applyFont="1" applyFill="1" applyBorder="1" applyAlignment="1" applyProtection="1">
      <alignment vertical="center"/>
      <protection locked="0"/>
    </xf>
    <xf numFmtId="180" fontId="50" fillId="0" borderId="13" xfId="27" applyNumberFormat="1" applyFont="1" applyBorder="1" applyAlignment="1" applyProtection="1">
      <alignment vertical="center"/>
      <protection locked="0"/>
    </xf>
    <xf numFmtId="180" fontId="50" fillId="0" borderId="13" xfId="62" applyNumberFormat="1" applyFont="1" applyFill="1" applyBorder="1" applyAlignment="1" applyProtection="1">
      <alignment vertical="center"/>
      <protection locked="0"/>
    </xf>
    <xf numFmtId="180" fontId="50" fillId="5" borderId="9" xfId="0" applyNumberFormat="1" applyFont="1" applyFill="1" applyBorder="1" applyAlignment="1" applyProtection="1">
      <alignment vertical="center"/>
      <protection locked="0"/>
    </xf>
    <xf numFmtId="180" fontId="50" fillId="5" borderId="69" xfId="0" applyNumberFormat="1" applyFont="1" applyFill="1" applyBorder="1" applyAlignment="1" applyProtection="1">
      <alignment vertical="center"/>
      <protection locked="0"/>
    </xf>
    <xf numFmtId="180" fontId="50" fillId="0" borderId="20" xfId="27" applyNumberFormat="1" applyFont="1" applyBorder="1" applyAlignment="1">
      <alignment vertical="center"/>
    </xf>
    <xf numFmtId="180" fontId="50" fillId="0" borderId="9" xfId="27" applyNumberFormat="1" applyFont="1" applyBorder="1" applyAlignment="1">
      <alignment vertical="center"/>
    </xf>
    <xf numFmtId="180" fontId="50" fillId="0" borderId="13" xfId="27" applyNumberFormat="1" applyFont="1" applyBorder="1" applyAlignment="1">
      <alignment vertical="center"/>
    </xf>
    <xf numFmtId="180" fontId="50" fillId="4" borderId="35" xfId="62" applyNumberFormat="1" applyFont="1" applyFill="1" applyBorder="1" applyAlignment="1" applyProtection="1">
      <alignment vertical="center"/>
    </xf>
    <xf numFmtId="180" fontId="50" fillId="0" borderId="20" xfId="62" applyNumberFormat="1" applyFont="1" applyFill="1" applyBorder="1" applyAlignment="1" applyProtection="1">
      <alignment vertical="center"/>
    </xf>
    <xf numFmtId="180" fontId="50" fillId="0" borderId="9" xfId="62" applyNumberFormat="1" applyFont="1" applyFill="1" applyBorder="1" applyAlignment="1" applyProtection="1">
      <alignment vertical="center"/>
    </xf>
    <xf numFmtId="180" fontId="50" fillId="0" borderId="13" xfId="62" applyNumberFormat="1" applyFont="1" applyFill="1" applyBorder="1" applyAlignment="1" applyProtection="1">
      <alignment vertical="center"/>
    </xf>
    <xf numFmtId="10" fontId="50" fillId="0" borderId="35" xfId="27" applyNumberFormat="1" applyFont="1" applyBorder="1" applyAlignment="1">
      <alignment vertical="center"/>
    </xf>
    <xf numFmtId="10" fontId="50" fillId="0" borderId="35" xfId="19" applyNumberFormat="1" applyFont="1" applyFill="1" applyBorder="1" applyAlignment="1" applyProtection="1">
      <alignment vertical="center"/>
    </xf>
    <xf numFmtId="180" fontId="50" fillId="6" borderId="69" xfId="0" applyNumberFormat="1" applyFont="1" applyFill="1" applyBorder="1" applyAlignment="1">
      <alignment vertical="center"/>
    </xf>
    <xf numFmtId="180" fontId="50" fillId="4" borderId="69" xfId="0" applyNumberFormat="1" applyFont="1" applyFill="1" applyBorder="1" applyAlignment="1">
      <alignment vertical="center"/>
    </xf>
    <xf numFmtId="180" fontId="47" fillId="0" borderId="20" xfId="27" applyNumberFormat="1" applyFont="1" applyBorder="1" applyAlignment="1" applyProtection="1">
      <alignment vertical="center"/>
      <protection locked="0"/>
    </xf>
    <xf numFmtId="180" fontId="47" fillId="0" borderId="12" xfId="27" applyNumberFormat="1" applyFont="1" applyBorder="1" applyAlignment="1" applyProtection="1">
      <alignment vertical="center"/>
      <protection locked="0"/>
    </xf>
    <xf numFmtId="180" fontId="47" fillId="0" borderId="9" xfId="27" applyNumberFormat="1" applyFont="1" applyBorder="1" applyAlignment="1" applyProtection="1">
      <alignment vertical="center"/>
      <protection locked="0"/>
    </xf>
    <xf numFmtId="180" fontId="47" fillId="0" borderId="10" xfId="27" applyNumberFormat="1" applyFont="1" applyBorder="1" applyAlignment="1" applyProtection="1">
      <alignment vertical="center"/>
      <protection locked="0"/>
    </xf>
    <xf numFmtId="180" fontId="50" fillId="0" borderId="9" xfId="62" applyFont="1" applyFill="1" applyBorder="1" applyAlignment="1" applyProtection="1">
      <alignment vertical="center"/>
      <protection locked="0"/>
    </xf>
    <xf numFmtId="0" fontId="47" fillId="0" borderId="9" xfId="27" applyFont="1" applyBorder="1" applyAlignment="1" applyProtection="1">
      <alignment vertical="center"/>
      <protection locked="0"/>
    </xf>
    <xf numFmtId="0" fontId="47" fillId="0" borderId="10" xfId="27" applyFont="1" applyBorder="1" applyAlignment="1" applyProtection="1">
      <alignment vertical="center"/>
      <protection locked="0"/>
    </xf>
    <xf numFmtId="180" fontId="47" fillId="0" borderId="13" xfId="27" applyNumberFormat="1" applyFont="1" applyBorder="1" applyAlignment="1" applyProtection="1">
      <alignment vertical="center"/>
      <protection locked="0"/>
    </xf>
    <xf numFmtId="180" fontId="47" fillId="0" borderId="23" xfId="27" applyNumberFormat="1" applyFont="1" applyBorder="1" applyAlignment="1" applyProtection="1">
      <alignment vertical="center"/>
      <protection locked="0"/>
    </xf>
    <xf numFmtId="180" fontId="50" fillId="0" borderId="20" xfId="0" applyNumberFormat="1" applyFont="1" applyBorder="1" applyAlignment="1" applyProtection="1">
      <alignment vertical="center"/>
      <protection locked="0"/>
    </xf>
    <xf numFmtId="180" fontId="50" fillId="5" borderId="20" xfId="0" applyNumberFormat="1" applyFont="1" applyFill="1" applyBorder="1" applyAlignment="1" applyProtection="1">
      <alignment horizontal="center" vertical="center"/>
      <protection locked="0"/>
    </xf>
    <xf numFmtId="180" fontId="50" fillId="5" borderId="9" xfId="0" applyNumberFormat="1" applyFont="1" applyFill="1" applyBorder="1" applyProtection="1">
      <alignment vertical="center"/>
      <protection locked="0"/>
    </xf>
    <xf numFmtId="180" fontId="50" fillId="5" borderId="75" xfId="0" applyNumberFormat="1" applyFont="1" applyFill="1" applyBorder="1" applyAlignment="1" applyProtection="1">
      <alignment vertical="center"/>
      <protection locked="0"/>
    </xf>
    <xf numFmtId="180" fontId="50" fillId="0" borderId="20" xfId="0" applyNumberFormat="1" applyFont="1" applyFill="1" applyBorder="1" applyProtection="1">
      <alignment vertical="center"/>
      <protection locked="0"/>
    </xf>
    <xf numFmtId="180" fontId="50" fillId="0" borderId="20" xfId="0" applyNumberFormat="1" applyFont="1" applyBorder="1" applyProtection="1">
      <alignment vertical="center"/>
      <protection locked="0"/>
    </xf>
    <xf numFmtId="180" fontId="50" fillId="0" borderId="69" xfId="0" applyNumberFormat="1" applyFont="1" applyFill="1" applyBorder="1" applyProtection="1">
      <alignment vertical="center"/>
    </xf>
    <xf numFmtId="180" fontId="50" fillId="0" borderId="60" xfId="0" applyNumberFormat="1" applyFont="1" applyBorder="1" applyProtection="1">
      <alignment vertical="center"/>
      <protection locked="0"/>
    </xf>
    <xf numFmtId="180" fontId="50" fillId="5" borderId="12" xfId="0" applyNumberFormat="1" applyFont="1" applyFill="1" applyBorder="1" applyProtection="1">
      <alignment vertical="center"/>
      <protection locked="0"/>
    </xf>
    <xf numFmtId="180" fontId="50" fillId="5" borderId="73" xfId="0" applyNumberFormat="1" applyFont="1" applyFill="1" applyBorder="1" applyProtection="1">
      <alignment vertical="center"/>
      <protection locked="0"/>
    </xf>
    <xf numFmtId="180" fontId="50" fillId="0" borderId="75" xfId="0" applyNumberFormat="1" applyFont="1" applyFill="1" applyBorder="1" applyAlignment="1" applyProtection="1">
      <alignment horizontal="center" vertical="center"/>
    </xf>
    <xf numFmtId="10" fontId="50" fillId="6" borderId="20" xfId="0" applyNumberFormat="1" applyFont="1" applyFill="1" applyBorder="1" applyAlignment="1" applyProtection="1">
      <alignment vertical="center"/>
    </xf>
    <xf numFmtId="10" fontId="50" fillId="6" borderId="9" xfId="0" applyNumberFormat="1" applyFont="1" applyFill="1" applyBorder="1" applyAlignment="1" applyProtection="1">
      <alignment vertical="center"/>
    </xf>
    <xf numFmtId="10" fontId="50" fillId="6" borderId="69" xfId="0" applyNumberFormat="1" applyFont="1" applyFill="1" applyBorder="1" applyAlignment="1" applyProtection="1">
      <alignment vertical="center"/>
    </xf>
    <xf numFmtId="180" fontId="50" fillId="0" borderId="20" xfId="0" applyNumberFormat="1" applyFont="1" applyFill="1" applyBorder="1" applyAlignment="1" applyProtection="1">
      <alignment vertical="center"/>
      <protection locked="0"/>
    </xf>
    <xf numFmtId="180" fontId="50" fillId="0" borderId="13" xfId="0" applyNumberFormat="1" applyFont="1" applyFill="1" applyBorder="1" applyAlignment="1" applyProtection="1">
      <alignment horizontal="center" vertical="center"/>
      <protection locked="0"/>
    </xf>
    <xf numFmtId="0" fontId="50" fillId="0" borderId="20" xfId="26" applyFont="1" applyFill="1" applyBorder="1" applyAlignment="1" applyProtection="1">
      <alignment horizontal="center" vertical="center"/>
      <protection locked="0"/>
    </xf>
    <xf numFmtId="180" fontId="50" fillId="0" borderId="9" xfId="26" applyNumberFormat="1" applyFont="1" applyBorder="1" applyProtection="1">
      <alignment vertical="center"/>
      <protection locked="0"/>
    </xf>
    <xf numFmtId="180" fontId="50" fillId="0" borderId="13" xfId="26" applyNumberFormat="1" applyFont="1" applyFill="1" applyBorder="1" applyAlignment="1" applyProtection="1">
      <alignment vertical="center"/>
    </xf>
    <xf numFmtId="180" fontId="50" fillId="0" borderId="13" xfId="26" applyNumberFormat="1" applyFont="1" applyBorder="1" applyProtection="1">
      <alignment vertical="center"/>
      <protection locked="0"/>
    </xf>
    <xf numFmtId="180" fontId="50" fillId="0" borderId="64" xfId="26" applyNumberFormat="1" applyFont="1" applyBorder="1" applyProtection="1">
      <alignment vertical="center"/>
      <protection locked="0"/>
    </xf>
    <xf numFmtId="180" fontId="50" fillId="0" borderId="20" xfId="26" applyNumberFormat="1" applyFont="1" applyBorder="1" applyProtection="1">
      <alignment vertical="center"/>
      <protection locked="0"/>
    </xf>
    <xf numFmtId="180" fontId="50" fillId="0" borderId="9" xfId="26" applyNumberFormat="1" applyFont="1" applyFill="1" applyBorder="1" applyAlignment="1" applyProtection="1">
      <alignment vertical="center"/>
    </xf>
    <xf numFmtId="180" fontId="50" fillId="0" borderId="20" xfId="43" applyNumberFormat="1" applyFont="1" applyBorder="1" applyAlignment="1" applyProtection="1">
      <alignment vertical="center"/>
      <protection locked="0"/>
    </xf>
    <xf numFmtId="180" fontId="50" fillId="0" borderId="9" xfId="43" applyNumberFormat="1" applyFont="1" applyBorder="1" applyAlignment="1" applyProtection="1">
      <alignment vertical="center"/>
      <protection locked="0"/>
    </xf>
    <xf numFmtId="180" fontId="50" fillId="0" borderId="13" xfId="43" applyNumberFormat="1" applyFont="1" applyBorder="1" applyAlignment="1" applyProtection="1">
      <alignment vertical="center"/>
      <protection locked="0"/>
    </xf>
    <xf numFmtId="194" fontId="50" fillId="0" borderId="10" xfId="63" applyNumberFormat="1" applyFont="1" applyFill="1" applyBorder="1" applyAlignment="1" applyProtection="1">
      <alignment vertical="center"/>
      <protection locked="0"/>
    </xf>
    <xf numFmtId="194" fontId="50" fillId="0" borderId="23" xfId="63" applyNumberFormat="1" applyFont="1" applyFill="1" applyBorder="1" applyAlignment="1" applyProtection="1">
      <alignment vertical="center"/>
      <protection locked="0"/>
    </xf>
    <xf numFmtId="194" fontId="50" fillId="0" borderId="36" xfId="63" applyNumberFormat="1" applyFont="1" applyFill="1" applyBorder="1" applyAlignment="1" applyProtection="1">
      <alignment horizontal="center" vertical="center"/>
      <protection locked="0"/>
    </xf>
    <xf numFmtId="180" fontId="50" fillId="0" borderId="9" xfId="0" applyNumberFormat="1" applyFont="1" applyBorder="1" applyAlignment="1" applyProtection="1">
      <alignment horizontal="center" vertical="center"/>
      <protection locked="0"/>
    </xf>
    <xf numFmtId="180" fontId="50" fillId="7" borderId="9" xfId="0" applyNumberFormat="1" applyFont="1" applyFill="1" applyBorder="1" applyAlignment="1" applyProtection="1">
      <alignment horizontal="center" vertical="center"/>
      <protection locked="0"/>
    </xf>
    <xf numFmtId="180" fontId="50" fillId="3" borderId="13" xfId="0" applyNumberFormat="1" applyFont="1" applyFill="1" applyBorder="1" applyAlignment="1" applyProtection="1">
      <alignment horizontal="center" vertical="center"/>
      <protection locked="0"/>
    </xf>
    <xf numFmtId="180" fontId="50" fillId="0" borderId="20" xfId="0" applyNumberFormat="1" applyFont="1" applyBorder="1" applyAlignment="1" applyProtection="1">
      <alignment horizontal="center" vertical="center"/>
      <protection locked="0"/>
    </xf>
    <xf numFmtId="180" fontId="50" fillId="0" borderId="20" xfId="0" applyNumberFormat="1" applyFont="1" applyFill="1" applyBorder="1" applyAlignment="1" applyProtection="1">
      <alignment horizontal="center" vertical="center"/>
      <protection locked="0"/>
    </xf>
    <xf numFmtId="180" fontId="50" fillId="0" borderId="18" xfId="0" applyNumberFormat="1" applyFont="1" applyFill="1" applyBorder="1" applyAlignment="1" applyProtection="1">
      <alignment vertical="center" wrapText="1"/>
      <protection locked="0"/>
    </xf>
    <xf numFmtId="180" fontId="50" fillId="5" borderId="17" xfId="0" applyNumberFormat="1" applyFont="1" applyFill="1" applyBorder="1" applyAlignment="1" applyProtection="1">
      <alignment vertical="center"/>
      <protection locked="0"/>
    </xf>
    <xf numFmtId="180" fontId="50" fillId="0" borderId="65" xfId="0" applyNumberFormat="1" applyFont="1" applyFill="1" applyBorder="1" applyAlignment="1" applyProtection="1">
      <alignment horizontal="center" vertical="center"/>
      <protection locked="0"/>
    </xf>
    <xf numFmtId="180" fontId="50" fillId="0" borderId="62" xfId="0" applyNumberFormat="1" applyFont="1" applyBorder="1" applyAlignment="1" applyProtection="1">
      <alignment vertical="center"/>
      <protection locked="0"/>
    </xf>
    <xf numFmtId="180" fontId="50" fillId="0" borderId="12" xfId="0" applyNumberFormat="1" applyFont="1" applyBorder="1" applyAlignment="1" applyProtection="1">
      <protection locked="0"/>
    </xf>
    <xf numFmtId="180" fontId="50" fillId="0" borderId="24" xfId="0" applyNumberFormat="1" applyFont="1" applyBorder="1" applyAlignment="1" applyProtection="1">
      <alignment vertical="center"/>
      <protection locked="0"/>
    </xf>
    <xf numFmtId="180" fontId="50" fillId="0" borderId="10" xfId="0" applyNumberFormat="1" applyFont="1" applyBorder="1" applyAlignment="1" applyProtection="1">
      <protection locked="0"/>
    </xf>
    <xf numFmtId="180" fontId="50" fillId="0" borderId="18" xfId="0" applyNumberFormat="1" applyFont="1" applyBorder="1" applyAlignment="1" applyProtection="1">
      <alignment vertical="center"/>
      <protection locked="0"/>
    </xf>
    <xf numFmtId="180" fontId="50" fillId="0" borderId="23" xfId="0" applyNumberFormat="1" applyFont="1" applyBorder="1" applyAlignment="1" applyProtection="1">
      <protection locked="0"/>
    </xf>
    <xf numFmtId="0" fontId="50" fillId="0" borderId="68" xfId="0" applyFont="1" applyFill="1" applyBorder="1" applyAlignment="1" applyProtection="1">
      <alignment horizontal="center" vertical="center"/>
      <protection locked="0"/>
    </xf>
    <xf numFmtId="180" fontId="50" fillId="0" borderId="13" xfId="0" applyNumberFormat="1" applyFont="1" applyBorder="1" applyProtection="1">
      <alignment vertical="center"/>
      <protection locked="0"/>
    </xf>
    <xf numFmtId="180" fontId="50" fillId="0" borderId="20" xfId="0" applyNumberFormat="1" applyFont="1" applyBorder="1" applyAlignment="1">
      <alignment vertical="center"/>
    </xf>
    <xf numFmtId="180" fontId="50" fillId="4" borderId="20" xfId="0" applyNumberFormat="1" applyFont="1" applyFill="1" applyBorder="1" applyAlignment="1">
      <alignment vertical="center" wrapText="1"/>
    </xf>
    <xf numFmtId="180" fontId="50" fillId="4" borderId="12" xfId="0" applyNumberFormat="1" applyFont="1" applyFill="1" applyBorder="1" applyAlignment="1">
      <alignment vertical="center"/>
    </xf>
    <xf numFmtId="180" fontId="50" fillId="0" borderId="9" xfId="0" applyNumberFormat="1" applyFont="1" applyBorder="1" applyAlignment="1">
      <alignment vertical="center"/>
    </xf>
    <xf numFmtId="180" fontId="50" fillId="4" borderId="9" xfId="0" applyNumberFormat="1" applyFont="1" applyFill="1" applyBorder="1" applyAlignment="1">
      <alignment vertical="center" wrapText="1"/>
    </xf>
    <xf numFmtId="180" fontId="50" fillId="4" borderId="10" xfId="0" applyNumberFormat="1" applyFont="1" applyFill="1" applyBorder="1" applyAlignment="1">
      <alignment vertical="center"/>
    </xf>
    <xf numFmtId="180" fontId="50" fillId="4" borderId="13" xfId="0" applyNumberFormat="1" applyFont="1" applyFill="1" applyBorder="1" applyAlignment="1">
      <alignment vertical="center"/>
    </xf>
    <xf numFmtId="180" fontId="50" fillId="4" borderId="23" xfId="0" applyNumberFormat="1" applyFont="1" applyFill="1" applyBorder="1" applyAlignment="1">
      <alignment vertical="center"/>
    </xf>
    <xf numFmtId="180" fontId="50" fillId="0" borderId="64" xfId="0" applyNumberFormat="1" applyFont="1" applyBorder="1" applyAlignment="1">
      <alignment horizontal="center" vertical="center"/>
    </xf>
    <xf numFmtId="180" fontId="50" fillId="4" borderId="64" xfId="0" applyNumberFormat="1" applyFont="1" applyFill="1" applyBorder="1" applyAlignment="1">
      <alignment vertical="center"/>
    </xf>
    <xf numFmtId="180" fontId="50" fillId="0" borderId="64" xfId="0" applyNumberFormat="1" applyFont="1" applyBorder="1" applyAlignment="1">
      <alignment vertical="center"/>
    </xf>
    <xf numFmtId="180" fontId="50" fillId="4" borderId="73" xfId="0" applyNumberFormat="1" applyFont="1" applyFill="1" applyBorder="1" applyAlignment="1">
      <alignment vertical="center"/>
    </xf>
    <xf numFmtId="180" fontId="50" fillId="0" borderId="9" xfId="0" applyNumberFormat="1" applyFont="1" applyBorder="1" applyAlignment="1">
      <alignment horizontal="center" vertical="center"/>
    </xf>
    <xf numFmtId="180" fontId="50" fillId="4" borderId="9" xfId="0" applyNumberFormat="1" applyFont="1" applyFill="1" applyBorder="1" applyAlignment="1">
      <alignment vertical="center"/>
    </xf>
    <xf numFmtId="180" fontId="50" fillId="0" borderId="9" xfId="0" applyNumberFormat="1" applyFont="1" applyBorder="1" applyAlignment="1" applyProtection="1">
      <alignment horizontal="left" vertical="center"/>
      <protection locked="0"/>
    </xf>
    <xf numFmtId="180" fontId="50" fillId="0" borderId="20" xfId="0" applyNumberFormat="1" applyFont="1" applyBorder="1" applyAlignment="1" applyProtection="1">
      <alignment vertical="center" shrinkToFit="1"/>
      <protection locked="0"/>
    </xf>
    <xf numFmtId="180" fontId="50" fillId="0" borderId="20" xfId="0" applyNumberFormat="1" applyFont="1" applyBorder="1" applyAlignment="1" applyProtection="1">
      <alignment horizontal="center" vertical="center" shrinkToFit="1"/>
      <protection locked="0"/>
    </xf>
    <xf numFmtId="180" fontId="50" fillId="5" borderId="4" xfId="0" applyNumberFormat="1" applyFont="1" applyFill="1" applyBorder="1" applyProtection="1">
      <alignment vertical="center"/>
      <protection locked="0"/>
    </xf>
    <xf numFmtId="180" fontId="50" fillId="0" borderId="4" xfId="0" applyNumberFormat="1" applyFont="1" applyFill="1" applyBorder="1" applyProtection="1">
      <alignment vertical="center"/>
      <protection locked="0"/>
    </xf>
    <xf numFmtId="180" fontId="50" fillId="0" borderId="4" xfId="0" applyNumberFormat="1" applyFont="1" applyBorder="1" applyProtection="1">
      <alignment vertical="center"/>
      <protection locked="0"/>
    </xf>
    <xf numFmtId="180" fontId="50" fillId="5" borderId="4" xfId="29" applyNumberFormat="1" applyFont="1" applyFill="1" applyBorder="1" applyAlignment="1" applyProtection="1">
      <alignment vertical="center" wrapText="1"/>
      <protection locked="0"/>
    </xf>
    <xf numFmtId="180" fontId="50" fillId="0" borderId="9" xfId="0" applyNumberFormat="1" applyFont="1" applyBorder="1" applyAlignment="1" applyProtection="1">
      <alignment horizontal="center" vertical="center" shrinkToFit="1"/>
      <protection locked="0"/>
    </xf>
    <xf numFmtId="180" fontId="50" fillId="0" borderId="69" xfId="0" applyNumberFormat="1" applyFont="1" applyBorder="1" applyAlignment="1" applyProtection="1">
      <alignment horizontal="center" vertical="center" shrinkToFit="1"/>
      <protection locked="0"/>
    </xf>
    <xf numFmtId="180" fontId="50" fillId="0" borderId="24" xfId="0" applyNumberFormat="1" applyFont="1" applyBorder="1" applyAlignment="1" applyProtection="1">
      <alignment vertical="center" shrinkToFit="1"/>
      <protection locked="0"/>
    </xf>
    <xf numFmtId="180" fontId="4" fillId="0" borderId="63" xfId="0" applyNumberFormat="1" applyFont="1" applyBorder="1" applyAlignment="1" applyProtection="1">
      <alignment vertical="center" shrinkToFit="1"/>
      <protection locked="0"/>
    </xf>
    <xf numFmtId="180" fontId="4" fillId="0" borderId="24" xfId="0" applyNumberFormat="1" applyFont="1" applyBorder="1" applyAlignment="1" applyProtection="1">
      <alignment vertical="center" shrinkToFit="1"/>
      <protection locked="0"/>
    </xf>
    <xf numFmtId="180" fontId="50" fillId="0" borderId="80" xfId="0" applyNumberFormat="1" applyFont="1" applyBorder="1" applyAlignment="1" applyProtection="1">
      <alignment vertical="center" shrinkToFit="1"/>
      <protection locked="0"/>
    </xf>
    <xf numFmtId="180" fontId="50" fillId="0" borderId="63" xfId="0" applyNumberFormat="1" applyFont="1" applyBorder="1" applyAlignment="1" applyProtection="1">
      <alignment vertical="center" shrinkToFit="1"/>
      <protection locked="0"/>
    </xf>
    <xf numFmtId="180" fontId="50" fillId="0" borderId="18" xfId="0" applyNumberFormat="1" applyFont="1" applyBorder="1" applyAlignment="1" applyProtection="1">
      <alignment vertical="center" shrinkToFit="1"/>
      <protection locked="0"/>
    </xf>
    <xf numFmtId="0" fontId="17" fillId="0" borderId="0" xfId="45" applyProtection="1">
      <alignment vertical="center"/>
      <protection locked="0"/>
    </xf>
    <xf numFmtId="180" fontId="4" fillId="0" borderId="20" xfId="27" applyNumberFormat="1" applyFont="1" applyBorder="1" applyAlignment="1">
      <alignment vertical="center"/>
    </xf>
    <xf numFmtId="180" fontId="4" fillId="0" borderId="20" xfId="62" applyNumberFormat="1" applyFont="1" applyFill="1" applyBorder="1" applyAlignment="1" applyProtection="1">
      <alignment vertical="center"/>
    </xf>
    <xf numFmtId="180" fontId="50" fillId="0" borderId="20" xfId="19" applyNumberFormat="1" applyFont="1" applyFill="1" applyBorder="1" applyAlignment="1" applyProtection="1">
      <alignment vertical="center"/>
    </xf>
    <xf numFmtId="180" fontId="4" fillId="0" borderId="9" xfId="27" applyNumberFormat="1" applyFont="1" applyBorder="1" applyAlignment="1">
      <alignment vertical="center"/>
    </xf>
    <xf numFmtId="180" fontId="4" fillId="0" borderId="9" xfId="62" applyNumberFormat="1" applyFont="1" applyFill="1" applyBorder="1" applyAlignment="1" applyProtection="1">
      <alignment vertical="center"/>
    </xf>
    <xf numFmtId="180" fontId="50" fillId="0" borderId="9" xfId="19" applyNumberFormat="1" applyFont="1" applyFill="1" applyBorder="1" applyAlignment="1" applyProtection="1">
      <alignment vertical="center"/>
    </xf>
    <xf numFmtId="180" fontId="4" fillId="0" borderId="13" xfId="27" applyNumberFormat="1" applyFont="1" applyBorder="1" applyAlignment="1">
      <alignment vertical="center"/>
    </xf>
    <xf numFmtId="180" fontId="4" fillId="0" borderId="13" xfId="62" applyNumberFormat="1" applyFont="1" applyFill="1" applyBorder="1" applyAlignment="1" applyProtection="1">
      <alignment vertical="center"/>
    </xf>
    <xf numFmtId="180" fontId="50" fillId="0" borderId="13" xfId="19" applyNumberFormat="1" applyFont="1" applyFill="1" applyBorder="1" applyAlignment="1" applyProtection="1">
      <alignment vertical="center"/>
    </xf>
    <xf numFmtId="180" fontId="50" fillId="4" borderId="9" xfId="63" applyNumberFormat="1" applyFont="1" applyFill="1" applyBorder="1" applyAlignment="1" applyProtection="1">
      <alignment horizontal="right" vertical="center" wrapText="1"/>
      <protection hidden="1"/>
    </xf>
    <xf numFmtId="180" fontId="50" fillId="0" borderId="9" xfId="63" applyNumberFormat="1" applyFont="1" applyFill="1" applyBorder="1" applyAlignment="1" applyProtection="1">
      <alignment horizontal="right" vertical="center" wrapText="1"/>
      <protection locked="0"/>
    </xf>
    <xf numFmtId="180" fontId="50" fillId="6" borderId="9" xfId="63" applyNumberFormat="1" applyFont="1" applyFill="1" applyBorder="1" applyAlignment="1" applyProtection="1">
      <alignment horizontal="right" vertical="center" wrapText="1"/>
      <protection hidden="1"/>
    </xf>
    <xf numFmtId="180" fontId="84" fillId="0" borderId="9" xfId="63" applyNumberFormat="1" applyFont="1" applyFill="1" applyBorder="1" applyAlignment="1" applyProtection="1">
      <alignment horizontal="right" vertical="center" wrapText="1"/>
      <protection locked="0"/>
    </xf>
    <xf numFmtId="180" fontId="50" fillId="4" borderId="13" xfId="63" applyNumberFormat="1" applyFont="1" applyFill="1" applyBorder="1" applyAlignment="1" applyProtection="1">
      <alignment horizontal="right" vertical="center" wrapText="1"/>
      <protection hidden="1"/>
    </xf>
    <xf numFmtId="180" fontId="50" fillId="4" borderId="20" xfId="63" applyNumberFormat="1" applyFont="1" applyFill="1" applyBorder="1" applyAlignment="1" applyProtection="1">
      <alignment horizontal="right" vertical="center"/>
      <protection hidden="1"/>
    </xf>
    <xf numFmtId="180" fontId="50" fillId="4" borderId="20" xfId="63" applyNumberFormat="1" applyFont="1" applyFill="1" applyBorder="1" applyAlignment="1" applyProtection="1">
      <alignment vertical="center"/>
      <protection hidden="1"/>
    </xf>
    <xf numFmtId="180" fontId="50" fillId="0" borderId="9" xfId="63" applyNumberFormat="1" applyFont="1" applyFill="1" applyBorder="1" applyAlignment="1" applyProtection="1">
      <alignment vertical="center"/>
      <protection locked="0"/>
    </xf>
    <xf numFmtId="180" fontId="50" fillId="4" borderId="9" xfId="63" applyNumberFormat="1" applyFont="1" applyFill="1" applyBorder="1" applyAlignment="1" applyProtection="1">
      <alignment vertical="center"/>
      <protection hidden="1"/>
    </xf>
    <xf numFmtId="180" fontId="50" fillId="4" borderId="9" xfId="63" applyNumberFormat="1" applyFont="1" applyFill="1" applyBorder="1" applyAlignment="1" applyProtection="1">
      <alignment horizontal="right" vertical="center"/>
      <protection hidden="1"/>
    </xf>
    <xf numFmtId="180" fontId="50" fillId="0" borderId="13" xfId="63" applyNumberFormat="1" applyFont="1" applyFill="1" applyBorder="1" applyAlignment="1" applyProtection="1">
      <alignment vertical="center"/>
      <protection locked="0"/>
    </xf>
    <xf numFmtId="180" fontId="50" fillId="4" borderId="13" xfId="63" applyNumberFormat="1" applyFont="1" applyFill="1" applyBorder="1" applyAlignment="1" applyProtection="1">
      <alignment horizontal="right" vertical="center"/>
      <protection hidden="1"/>
    </xf>
    <xf numFmtId="180" fontId="50" fillId="4" borderId="35" xfId="63" applyNumberFormat="1" applyFont="1" applyFill="1" applyBorder="1" applyAlignment="1" applyProtection="1">
      <alignment vertical="center"/>
      <protection hidden="1"/>
    </xf>
    <xf numFmtId="0" fontId="18" fillId="3" borderId="9" xfId="45" applyNumberFormat="1" applyFont="1" applyFill="1" applyBorder="1" applyProtection="1">
      <alignment vertical="center"/>
    </xf>
    <xf numFmtId="180" fontId="50" fillId="0" borderId="10" xfId="0" applyNumberFormat="1" applyFont="1" applyBorder="1">
      <alignment vertical="center"/>
    </xf>
    <xf numFmtId="180" fontId="50" fillId="14" borderId="23" xfId="0" applyNumberFormat="1" applyFont="1" applyFill="1" applyBorder="1">
      <alignment vertical="center"/>
    </xf>
    <xf numFmtId="180" fontId="50" fillId="0" borderId="20" xfId="0" applyNumberFormat="1" applyFont="1" applyBorder="1">
      <alignment vertical="center"/>
    </xf>
    <xf numFmtId="180" fontId="50" fillId="0" borderId="9" xfId="0" applyNumberFormat="1" applyFont="1" applyBorder="1">
      <alignment vertical="center"/>
    </xf>
    <xf numFmtId="180" fontId="84" fillId="4" borderId="9" xfId="45" applyNumberFormat="1" applyFont="1" applyFill="1" applyBorder="1" applyProtection="1">
      <alignment vertical="center"/>
      <protection hidden="1"/>
    </xf>
    <xf numFmtId="180" fontId="84" fillId="4" borderId="9" xfId="45" applyNumberFormat="1" applyFont="1" applyFill="1" applyBorder="1" applyProtection="1">
      <alignment vertical="center"/>
      <protection locked="0"/>
    </xf>
    <xf numFmtId="180" fontId="50" fillId="0" borderId="9" xfId="63" applyNumberFormat="1" applyFont="1" applyFill="1" applyBorder="1" applyAlignment="1" applyProtection="1">
      <alignment horizontal="center"/>
      <protection locked="0"/>
    </xf>
    <xf numFmtId="0" fontId="17" fillId="0" borderId="0" xfId="45" applyNumberFormat="1" applyFill="1" applyBorder="1" applyProtection="1">
      <alignment vertical="center"/>
      <protection locked="0"/>
    </xf>
    <xf numFmtId="0" fontId="4" fillId="0" borderId="73" xfId="0" applyFont="1" applyFill="1" applyBorder="1" applyAlignment="1" applyProtection="1">
      <alignment horizontal="center" vertical="center"/>
      <protection locked="0"/>
    </xf>
    <xf numFmtId="0" fontId="87" fillId="3" borderId="83" xfId="0" applyFont="1" applyFill="1" applyBorder="1" applyAlignment="1" applyProtection="1">
      <alignment horizontal="center" vertical="center" wrapText="1"/>
      <protection locked="0"/>
    </xf>
    <xf numFmtId="0" fontId="89" fillId="0" borderId="0" xfId="45" applyNumberFormat="1" applyFont="1" applyFill="1" applyBorder="1" applyProtection="1">
      <alignment vertical="center"/>
      <protection locked="0"/>
    </xf>
    <xf numFmtId="0" fontId="89" fillId="5" borderId="0" xfId="45" applyFont="1" applyFill="1">
      <alignment vertical="center"/>
    </xf>
    <xf numFmtId="0" fontId="4" fillId="3" borderId="72" xfId="0" applyFont="1" applyFill="1" applyBorder="1" applyAlignment="1" applyProtection="1">
      <alignment horizontal="center" vertical="center" wrapText="1"/>
      <protection hidden="1"/>
    </xf>
    <xf numFmtId="0" fontId="4" fillId="3" borderId="64" xfId="0" applyFont="1" applyFill="1" applyBorder="1" applyAlignment="1" applyProtection="1">
      <alignment horizontal="center" vertical="center" wrapText="1"/>
      <protection hidden="1"/>
    </xf>
    <xf numFmtId="0" fontId="4" fillId="0" borderId="64" xfId="0" applyFont="1" applyFill="1" applyBorder="1" applyAlignment="1" applyProtection="1">
      <alignment horizontal="center" vertical="center" wrapText="1"/>
      <protection hidden="1"/>
    </xf>
    <xf numFmtId="193" fontId="4" fillId="0" borderId="64" xfId="61" applyNumberFormat="1" applyFont="1" applyFill="1" applyBorder="1" applyAlignment="1" applyProtection="1">
      <alignment horizontal="center" vertical="center" wrapText="1"/>
      <protection hidden="1"/>
    </xf>
    <xf numFmtId="180" fontId="50" fillId="0" borderId="4" xfId="29" applyNumberFormat="1" applyFont="1" applyFill="1" applyBorder="1" applyAlignment="1" applyProtection="1">
      <alignment vertical="center" wrapText="1"/>
    </xf>
    <xf numFmtId="0" fontId="4" fillId="15" borderId="94" xfId="0" applyFont="1" applyFill="1" applyBorder="1" applyAlignment="1">
      <alignment horizontal="center" vertical="center" wrapText="1"/>
    </xf>
    <xf numFmtId="0" fontId="90" fillId="0" borderId="0" xfId="0" applyFont="1" applyAlignment="1">
      <alignment horizontal="justify" vertical="center"/>
    </xf>
    <xf numFmtId="0" fontId="65" fillId="0" borderId="94" xfId="0" applyFont="1" applyBorder="1" applyAlignment="1">
      <alignment horizontal="justify" vertical="center" wrapText="1"/>
    </xf>
    <xf numFmtId="177" fontId="50" fillId="14" borderId="94" xfId="0" applyNumberFormat="1" applyFont="1" applyFill="1" applyBorder="1" applyAlignment="1">
      <alignment horizontal="justify" vertical="center" wrapText="1"/>
    </xf>
    <xf numFmtId="0" fontId="65" fillId="0" borderId="0" xfId="0" applyFont="1" applyAlignment="1">
      <alignment horizontal="justify" vertical="center"/>
    </xf>
    <xf numFmtId="0" fontId="16" fillId="15" borderId="5" xfId="45" applyNumberFormat="1" applyFont="1" applyFill="1" applyBorder="1" applyProtection="1">
      <alignment vertical="center"/>
      <protection locked="0"/>
    </xf>
    <xf numFmtId="0" fontId="16" fillId="15" borderId="4" xfId="45" applyNumberFormat="1" applyFont="1" applyFill="1" applyBorder="1" applyProtection="1">
      <alignment vertical="center"/>
      <protection locked="0"/>
    </xf>
    <xf numFmtId="0" fontId="4" fillId="0" borderId="0" xfId="0" applyFont="1" applyFill="1" applyBorder="1" applyAlignment="1" applyProtection="1">
      <alignment vertical="center"/>
      <protection locked="0"/>
    </xf>
    <xf numFmtId="0" fontId="4" fillId="15" borderId="20" xfId="0" applyFont="1" applyFill="1" applyBorder="1">
      <alignment vertical="center"/>
    </xf>
    <xf numFmtId="0" fontId="4" fillId="15" borderId="8" xfId="0" applyFont="1" applyFill="1" applyBorder="1" applyAlignment="1">
      <alignment horizontal="justify" vertical="center"/>
    </xf>
    <xf numFmtId="0" fontId="4" fillId="15" borderId="9" xfId="0" applyFont="1" applyFill="1" applyBorder="1">
      <alignment vertical="center"/>
    </xf>
    <xf numFmtId="0" fontId="0" fillId="13" borderId="9" xfId="0" applyFill="1" applyBorder="1">
      <alignment vertical="center"/>
    </xf>
    <xf numFmtId="0" fontId="4" fillId="15" borderId="11" xfId="0" applyFont="1" applyFill="1" applyBorder="1">
      <alignment vertical="center"/>
    </xf>
    <xf numFmtId="0" fontId="4" fillId="13" borderId="13" xfId="0" applyFont="1" applyFill="1" applyBorder="1" applyAlignment="1">
      <alignment vertical="center"/>
    </xf>
    <xf numFmtId="0" fontId="4" fillId="15" borderId="13" xfId="0" applyFont="1" applyFill="1" applyBorder="1">
      <alignment vertical="center"/>
    </xf>
    <xf numFmtId="0" fontId="4" fillId="13" borderId="13" xfId="0" applyFont="1" applyFill="1" applyBorder="1">
      <alignment vertical="center"/>
    </xf>
    <xf numFmtId="0" fontId="4" fillId="15" borderId="7" xfId="0" applyFont="1" applyFill="1" applyBorder="1" applyAlignment="1">
      <alignment horizontal="justify" vertical="center"/>
    </xf>
    <xf numFmtId="0" fontId="4" fillId="13" borderId="20" xfId="0" applyFont="1" applyFill="1" applyBorder="1" applyAlignment="1">
      <alignment vertical="center"/>
    </xf>
    <xf numFmtId="0" fontId="4" fillId="15" borderId="20" xfId="0" applyFont="1" applyFill="1" applyBorder="1" applyAlignment="1">
      <alignment vertical="center"/>
    </xf>
    <xf numFmtId="49" fontId="4" fillId="13" borderId="20" xfId="0" applyNumberFormat="1" applyFont="1" applyFill="1" applyBorder="1">
      <alignment vertical="center"/>
    </xf>
    <xf numFmtId="0" fontId="4" fillId="15" borderId="11" xfId="0" applyFont="1" applyFill="1" applyBorder="1" applyAlignment="1">
      <alignment horizontal="justify" vertical="center"/>
    </xf>
    <xf numFmtId="0" fontId="4" fillId="15" borderId="13" xfId="0" applyFont="1" applyFill="1" applyBorder="1" applyAlignment="1">
      <alignment vertical="center"/>
    </xf>
    <xf numFmtId="49" fontId="4" fillId="13" borderId="13" xfId="0" applyNumberFormat="1" applyFont="1" applyFill="1" applyBorder="1">
      <alignment vertical="center"/>
    </xf>
    <xf numFmtId="0" fontId="0" fillId="15" borderId="13" xfId="0" applyFill="1" applyBorder="1">
      <alignment vertical="center"/>
    </xf>
    <xf numFmtId="0" fontId="0" fillId="0" borderId="94" xfId="0" applyBorder="1">
      <alignment vertical="center"/>
    </xf>
    <xf numFmtId="0" fontId="0" fillId="15" borderId="94" xfId="0" applyFill="1" applyBorder="1" applyAlignment="1">
      <alignment horizontal="center" vertical="center"/>
    </xf>
    <xf numFmtId="49" fontId="61" fillId="0" borderId="94" xfId="1" applyNumberFormat="1" applyFont="1" applyFill="1" applyBorder="1" applyAlignment="1">
      <alignment horizontal="left" vertical="center" wrapText="1"/>
    </xf>
    <xf numFmtId="0" fontId="61" fillId="16" borderId="0" xfId="0" applyFont="1" applyFill="1" applyAlignment="1">
      <alignment vertical="center" wrapText="1"/>
    </xf>
    <xf numFmtId="0" fontId="61" fillId="0" borderId="94" xfId="0" applyFont="1" applyBorder="1" applyAlignment="1">
      <alignment horizontal="right" vertical="center" indent="1"/>
    </xf>
    <xf numFmtId="0" fontId="61" fillId="0" borderId="94" xfId="0" applyFont="1" applyBorder="1">
      <alignment vertical="center"/>
    </xf>
    <xf numFmtId="0" fontId="61" fillId="16" borderId="0" xfId="0" applyFont="1" applyFill="1" applyBorder="1" applyAlignment="1">
      <alignment horizontal="center" vertical="center" wrapText="1"/>
    </xf>
    <xf numFmtId="0" fontId="61" fillId="16" borderId="94" xfId="0" applyFont="1" applyFill="1" applyBorder="1" applyAlignment="1">
      <alignment horizontal="center" vertical="center" wrapText="1"/>
    </xf>
    <xf numFmtId="0" fontId="61" fillId="16" borderId="94" xfId="1" applyFont="1" applyFill="1" applyBorder="1" applyAlignment="1">
      <alignment horizontal="center" vertical="center" wrapText="1"/>
    </xf>
    <xf numFmtId="0" fontId="94" fillId="16" borderId="94" xfId="1" applyFont="1" applyFill="1" applyBorder="1" applyAlignment="1">
      <alignment horizontal="center" vertical="center" wrapText="1"/>
    </xf>
    <xf numFmtId="49" fontId="61" fillId="0" borderId="94" xfId="1" applyNumberFormat="1" applyFont="1" applyFill="1" applyBorder="1" applyAlignment="1">
      <alignment horizontal="center" vertical="center" wrapText="1"/>
    </xf>
    <xf numFmtId="193" fontId="61" fillId="0" borderId="94" xfId="1" applyNumberFormat="1" applyFont="1" applyFill="1" applyBorder="1" applyAlignment="1">
      <alignment horizontal="right" vertical="center" wrapText="1" indent="1"/>
    </xf>
    <xf numFmtId="0" fontId="61" fillId="14" borderId="94" xfId="1" applyFont="1" applyFill="1" applyBorder="1" applyAlignment="1">
      <alignment horizontal="center" vertical="center" wrapText="1"/>
    </xf>
    <xf numFmtId="0" fontId="93" fillId="0" borderId="0" xfId="33" applyFont="1" applyProtection="1">
      <protection locked="0"/>
    </xf>
    <xf numFmtId="177" fontId="0" fillId="13" borderId="4" xfId="41" applyNumberFormat="1" applyFont="1" applyFill="1" applyBorder="1" applyAlignment="1" applyProtection="1">
      <alignment horizontal="left" vertical="center" wrapText="1"/>
      <protection locked="0"/>
    </xf>
    <xf numFmtId="180" fontId="50" fillId="0" borderId="9" xfId="27" applyNumberFormat="1" applyFont="1" applyBorder="1" applyAlignment="1" applyProtection="1">
      <alignment vertical="center"/>
      <protection locked="0"/>
    </xf>
    <xf numFmtId="49" fontId="0" fillId="0" borderId="0" xfId="0" applyNumberFormat="1">
      <alignment vertical="center"/>
    </xf>
    <xf numFmtId="49" fontId="0" fillId="17" borderId="0" xfId="0" applyNumberFormat="1" applyFill="1">
      <alignment vertical="center"/>
    </xf>
    <xf numFmtId="49" fontId="82" fillId="0" borderId="0" xfId="0" applyNumberFormat="1" applyFont="1">
      <alignment vertical="center"/>
    </xf>
    <xf numFmtId="190" fontId="61" fillId="18" borderId="9" xfId="33" applyNumberFormat="1" applyFont="1" applyFill="1" applyBorder="1" applyProtection="1">
      <protection locked="0"/>
    </xf>
    <xf numFmtId="176" fontId="4" fillId="0" borderId="0" xfId="0" applyNumberFormat="1" applyFont="1">
      <alignment vertical="center"/>
    </xf>
    <xf numFmtId="0" fontId="0" fillId="0" borderId="0" xfId="0" applyNumberFormat="1">
      <alignment vertical="center"/>
    </xf>
    <xf numFmtId="0" fontId="95" fillId="19" borderId="0" xfId="66">
      <alignment vertical="center"/>
    </xf>
    <xf numFmtId="49" fontId="4" fillId="0" borderId="9" xfId="0" applyNumberFormat="1" applyFont="1" applyBorder="1" applyAlignment="1" applyProtection="1">
      <alignment horizontal="left" vertical="center"/>
      <protection locked="0"/>
    </xf>
    <xf numFmtId="0" fontId="82" fillId="0" borderId="0" xfId="0" applyNumberFormat="1" applyFont="1">
      <alignment vertical="center"/>
    </xf>
    <xf numFmtId="176" fontId="0" fillId="0" borderId="0" xfId="0" applyNumberFormat="1">
      <alignment vertical="center"/>
    </xf>
    <xf numFmtId="0" fontId="82" fillId="0" borderId="0" xfId="0" applyFont="1">
      <alignment vertical="center"/>
    </xf>
    <xf numFmtId="0" fontId="0" fillId="0" borderId="0" xfId="0" applyFill="1">
      <alignment vertical="center"/>
    </xf>
    <xf numFmtId="0" fontId="100" fillId="19" borderId="0" xfId="66" applyFont="1">
      <alignment vertical="center"/>
    </xf>
    <xf numFmtId="0" fontId="4" fillId="3" borderId="11" xfId="0" applyFont="1" applyFill="1" applyBorder="1" applyAlignment="1" applyProtection="1">
      <alignment horizontal="center" vertical="center" wrapText="1"/>
      <protection locked="0"/>
    </xf>
    <xf numFmtId="0" fontId="101" fillId="20" borderId="0" xfId="67" applyNumberFormat="1" applyFont="1">
      <alignment vertical="center"/>
    </xf>
    <xf numFmtId="0" fontId="96" fillId="20" borderId="0" xfId="67" applyNumberFormat="1">
      <alignment vertical="center"/>
    </xf>
    <xf numFmtId="0" fontId="82" fillId="0" borderId="0" xfId="0" applyFont="1" applyProtection="1">
      <alignment vertical="center"/>
      <protection locked="0"/>
    </xf>
    <xf numFmtId="0" fontId="82" fillId="0" borderId="0" xfId="41" applyFont="1" applyProtection="1">
      <protection locked="0"/>
    </xf>
    <xf numFmtId="0" fontId="82" fillId="0" borderId="0" xfId="32" applyFont="1" applyProtection="1">
      <protection locked="0"/>
    </xf>
    <xf numFmtId="0" fontId="61" fillId="0" borderId="94" xfId="69" applyFont="1" applyBorder="1" applyAlignment="1">
      <alignment horizontal="right" wrapText="1"/>
    </xf>
    <xf numFmtId="0" fontId="103" fillId="0" borderId="0" xfId="69" applyFont="1">
      <alignment vertical="center"/>
    </xf>
    <xf numFmtId="0" fontId="78" fillId="0" borderId="94" xfId="69" applyFont="1" applyBorder="1" applyAlignment="1">
      <alignment horizontal="center" vertical="center" wrapText="1"/>
    </xf>
    <xf numFmtId="0" fontId="18" fillId="0" borderId="94" xfId="69" applyFont="1" applyBorder="1" applyAlignment="1">
      <alignment horizontal="center" vertical="center" wrapText="1"/>
    </xf>
    <xf numFmtId="0" fontId="61" fillId="0" borderId="94" xfId="69" applyNumberFormat="1" applyFont="1" applyBorder="1" applyAlignment="1">
      <alignment horizontal="left" vertical="center" wrapText="1"/>
    </xf>
    <xf numFmtId="0" fontId="61" fillId="0" borderId="94" xfId="69" applyFont="1" applyBorder="1" applyAlignment="1">
      <alignment horizontal="center" vertical="center" wrapText="1"/>
    </xf>
    <xf numFmtId="49" fontId="103" fillId="0" borderId="94" xfId="69" applyNumberFormat="1" applyBorder="1">
      <alignment vertical="center"/>
    </xf>
    <xf numFmtId="49" fontId="103" fillId="0" borderId="94" xfId="69" applyNumberFormat="1" applyBorder="1" applyAlignment="1">
      <alignment horizontal="center" vertical="center"/>
    </xf>
    <xf numFmtId="49" fontId="103" fillId="0" borderId="0" xfId="69" applyNumberFormat="1" applyBorder="1" applyAlignment="1">
      <alignment horizontal="center" vertical="center"/>
    </xf>
    <xf numFmtId="0" fontId="61" fillId="0" borderId="116" xfId="69" applyFont="1" applyFill="1" applyBorder="1" applyAlignment="1">
      <alignment vertical="center" wrapText="1"/>
    </xf>
    <xf numFmtId="0" fontId="4" fillId="0" borderId="94" xfId="69" applyFont="1" applyBorder="1" applyAlignment="1">
      <alignment horizontal="center" vertical="center" wrapText="1"/>
    </xf>
    <xf numFmtId="0" fontId="4" fillId="0" borderId="94" xfId="69" applyNumberFormat="1" applyFont="1" applyBorder="1" applyAlignment="1">
      <alignment horizontal="left" vertical="center" wrapText="1"/>
    </xf>
    <xf numFmtId="0" fontId="105" fillId="0" borderId="94" xfId="69" applyFont="1" applyBorder="1" applyAlignment="1">
      <alignment vertical="center" wrapText="1"/>
    </xf>
    <xf numFmtId="49" fontId="61" fillId="0" borderId="94" xfId="69" applyNumberFormat="1" applyFont="1" applyBorder="1" applyAlignment="1">
      <alignment horizontal="left" vertical="center" wrapText="1"/>
    </xf>
    <xf numFmtId="49" fontId="106" fillId="0" borderId="94" xfId="70" applyNumberFormat="1" applyBorder="1" applyAlignment="1" applyProtection="1">
      <alignment horizontal="left" vertical="center" wrapText="1"/>
    </xf>
    <xf numFmtId="195" fontId="61" fillId="0" borderId="94" xfId="69" applyNumberFormat="1" applyFont="1" applyBorder="1" applyAlignment="1">
      <alignment horizontal="left" vertical="center" wrapText="1"/>
    </xf>
    <xf numFmtId="0" fontId="18" fillId="0" borderId="0" xfId="69" applyFont="1" applyBorder="1" applyAlignment="1">
      <alignment horizontal="center" vertical="center" wrapText="1"/>
    </xf>
    <xf numFmtId="0" fontId="61" fillId="0" borderId="0" xfId="69" applyFont="1" applyBorder="1" applyAlignment="1">
      <alignment horizontal="left" vertical="center" wrapText="1"/>
    </xf>
    <xf numFmtId="0" fontId="61" fillId="0" borderId="0" xfId="69" applyFont="1" applyBorder="1" applyAlignment="1">
      <alignment horizontal="center" vertical="center" wrapText="1"/>
    </xf>
    <xf numFmtId="0" fontId="61" fillId="0" borderId="0" xfId="69" applyFont="1" applyAlignment="1">
      <alignment horizontal="center" vertical="center" wrapText="1"/>
    </xf>
    <xf numFmtId="0" fontId="61" fillId="0" borderId="0" xfId="69" applyFont="1" applyAlignment="1">
      <alignment horizontal="left" vertical="center" wrapText="1"/>
    </xf>
    <xf numFmtId="0" fontId="103" fillId="0" borderId="0" xfId="69" applyFont="1" applyAlignment="1">
      <alignment vertical="center" wrapText="1"/>
    </xf>
    <xf numFmtId="0" fontId="18" fillId="0" borderId="94" xfId="69" applyFont="1" applyBorder="1" applyAlignment="1">
      <alignment vertical="center" wrapText="1"/>
    </xf>
    <xf numFmtId="49" fontId="61" fillId="16" borderId="94" xfId="1" applyNumberFormat="1" applyFont="1" applyFill="1" applyBorder="1" applyAlignment="1">
      <alignment horizontal="left" vertical="center" wrapText="1"/>
    </xf>
    <xf numFmtId="0" fontId="107" fillId="0" borderId="94" xfId="69" applyFont="1" applyBorder="1" applyAlignment="1">
      <alignment vertical="center" wrapText="1"/>
    </xf>
    <xf numFmtId="0" fontId="4" fillId="16" borderId="94" xfId="69" applyFont="1" applyFill="1" applyBorder="1" applyAlignment="1">
      <alignment horizontal="center" vertical="center" wrapText="1"/>
    </xf>
    <xf numFmtId="0" fontId="103" fillId="16" borderId="0" xfId="69" applyFont="1" applyFill="1" applyAlignment="1">
      <alignment vertical="top" wrapText="1"/>
    </xf>
    <xf numFmtId="0" fontId="103" fillId="0" borderId="0" xfId="69" applyFont="1" applyAlignment="1">
      <alignment horizontal="center" vertical="center" wrapText="1"/>
    </xf>
    <xf numFmtId="49" fontId="61" fillId="16" borderId="94" xfId="1" applyNumberFormat="1" applyFont="1" applyFill="1" applyBorder="1" applyAlignment="1">
      <alignment horizontal="left" vertical="top" wrapText="1"/>
    </xf>
    <xf numFmtId="0" fontId="18" fillId="0" borderId="94" xfId="69" applyFont="1" applyBorder="1" applyAlignment="1">
      <alignment horizontal="center" vertical="top" wrapText="1"/>
    </xf>
    <xf numFmtId="0" fontId="61" fillId="0" borderId="0" xfId="69" applyFont="1" applyAlignment="1">
      <alignment vertical="center" wrapText="1"/>
    </xf>
    <xf numFmtId="0" fontId="103" fillId="0" borderId="0" xfId="69" applyFont="1" applyAlignment="1">
      <alignment horizontal="left" vertical="top" wrapText="1"/>
    </xf>
    <xf numFmtId="49" fontId="61" fillId="16" borderId="94" xfId="71" applyNumberFormat="1" applyFont="1" applyFill="1" applyBorder="1" applyAlignment="1">
      <alignment horizontal="left" vertical="center" wrapText="1"/>
    </xf>
    <xf numFmtId="0" fontId="103" fillId="16" borderId="0" xfId="69" applyFont="1" applyFill="1" applyAlignment="1">
      <alignment horizontal="left" vertical="top"/>
    </xf>
    <xf numFmtId="0" fontId="103" fillId="0" borderId="0" xfId="69" applyFont="1" applyAlignment="1">
      <alignment horizontal="center" vertical="center"/>
    </xf>
    <xf numFmtId="0" fontId="61" fillId="0" borderId="94" xfId="69" applyFont="1" applyBorder="1" applyAlignment="1">
      <alignment horizontal="center" vertical="center"/>
    </xf>
    <xf numFmtId="0" fontId="61" fillId="0" borderId="0" xfId="69" applyFont="1">
      <alignment vertical="center"/>
    </xf>
    <xf numFmtId="0" fontId="18" fillId="0" borderId="94" xfId="69" applyFont="1" applyFill="1" applyBorder="1" applyAlignment="1">
      <alignment vertical="top" wrapText="1"/>
    </xf>
    <xf numFmtId="0" fontId="103" fillId="16" borderId="0" xfId="69" applyFont="1" applyFill="1">
      <alignment vertical="center"/>
    </xf>
    <xf numFmtId="0" fontId="61" fillId="16" borderId="0" xfId="69" applyFont="1" applyFill="1" applyAlignment="1">
      <alignment vertical="center" wrapText="1"/>
    </xf>
    <xf numFmtId="0" fontId="61" fillId="16" borderId="94" xfId="69" applyFont="1" applyFill="1" applyBorder="1" applyAlignment="1">
      <alignment horizontal="center" vertical="center" wrapText="1"/>
    </xf>
    <xf numFmtId="49" fontId="18" fillId="16" borderId="94" xfId="69" applyNumberFormat="1" applyFont="1" applyFill="1" applyBorder="1" applyAlignment="1">
      <alignment vertical="center" wrapText="1"/>
    </xf>
    <xf numFmtId="0" fontId="61" fillId="16" borderId="94" xfId="69" applyNumberFormat="1" applyFont="1" applyFill="1" applyBorder="1" applyAlignment="1">
      <alignment horizontal="center" vertical="center" wrapText="1"/>
    </xf>
    <xf numFmtId="0" fontId="61" fillId="16" borderId="94" xfId="1" applyNumberFormat="1" applyFont="1" applyFill="1" applyBorder="1" applyAlignment="1">
      <alignment horizontal="center" vertical="center" wrapText="1"/>
    </xf>
    <xf numFmtId="0" fontId="23" fillId="16" borderId="94" xfId="69" applyFont="1" applyFill="1" applyBorder="1" applyAlignment="1">
      <alignment horizontal="center" vertical="center" wrapText="1"/>
    </xf>
    <xf numFmtId="49" fontId="61" fillId="16" borderId="94" xfId="1" applyNumberFormat="1" applyFont="1" applyFill="1" applyBorder="1" applyAlignment="1">
      <alignment horizontal="center" vertical="center" wrapText="1"/>
    </xf>
    <xf numFmtId="0" fontId="61" fillId="16" borderId="0" xfId="69" applyFont="1" applyFill="1" applyBorder="1" applyAlignment="1">
      <alignment horizontal="center" vertical="center" wrapText="1"/>
    </xf>
    <xf numFmtId="0" fontId="61" fillId="0" borderId="94" xfId="69" applyFont="1" applyBorder="1" applyAlignment="1">
      <alignment horizontal="right" vertical="center" indent="1"/>
    </xf>
    <xf numFmtId="0" fontId="61" fillId="0" borderId="94" xfId="69" applyFont="1" applyBorder="1">
      <alignment vertical="center"/>
    </xf>
    <xf numFmtId="0" fontId="104" fillId="16" borderId="0" xfId="69" applyFont="1" applyFill="1" applyBorder="1" applyAlignment="1">
      <alignment vertical="center" wrapText="1"/>
    </xf>
    <xf numFmtId="0" fontId="103" fillId="0" borderId="0" xfId="69">
      <alignment vertical="center"/>
    </xf>
    <xf numFmtId="49" fontId="33" fillId="16" borderId="94" xfId="69" applyNumberFormat="1" applyFont="1" applyFill="1" applyBorder="1" applyAlignment="1">
      <alignment horizontal="center" vertical="center" wrapText="1"/>
    </xf>
    <xf numFmtId="193" fontId="33" fillId="16" borderId="94" xfId="69" applyNumberFormat="1" applyFont="1" applyFill="1" applyBorder="1" applyAlignment="1">
      <alignment horizontal="center" vertical="center" wrapText="1"/>
    </xf>
    <xf numFmtId="49" fontId="61" fillId="16" borderId="94" xfId="69" applyNumberFormat="1" applyFont="1" applyFill="1" applyBorder="1" applyAlignment="1">
      <alignment horizontal="center" vertical="center" wrapText="1"/>
    </xf>
    <xf numFmtId="49" fontId="61" fillId="16" borderId="94" xfId="1" applyNumberFormat="1" applyFont="1" applyFill="1" applyBorder="1" applyAlignment="1">
      <alignment vertical="center" wrapText="1"/>
    </xf>
    <xf numFmtId="193" fontId="61" fillId="16" borderId="94" xfId="1" applyNumberFormat="1" applyFont="1" applyFill="1" applyBorder="1" applyAlignment="1">
      <alignment horizontal="right" vertical="center" wrapText="1" indent="1"/>
    </xf>
    <xf numFmtId="49" fontId="103" fillId="0" borderId="94" xfId="69" applyNumberFormat="1" applyBorder="1" applyAlignment="1">
      <alignment vertical="center" wrapText="1"/>
    </xf>
    <xf numFmtId="193" fontId="103" fillId="0" borderId="94" xfId="69" applyNumberFormat="1" applyBorder="1" applyAlignment="1">
      <alignment horizontal="right" vertical="center" indent="1"/>
    </xf>
    <xf numFmtId="0" fontId="26" fillId="0" borderId="0" xfId="69" applyFont="1">
      <alignment vertical="center"/>
    </xf>
    <xf numFmtId="49" fontId="103" fillId="0" borderId="0" xfId="69" applyNumberFormat="1" applyAlignment="1">
      <alignment vertical="center" wrapText="1"/>
    </xf>
    <xf numFmtId="193" fontId="103" fillId="0" borderId="0" xfId="69" applyNumberFormat="1" applyAlignment="1">
      <alignment horizontal="right" vertical="center" indent="1"/>
    </xf>
    <xf numFmtId="49" fontId="94" fillId="16" borderId="94" xfId="69" applyNumberFormat="1" applyFont="1" applyFill="1" applyBorder="1" applyAlignment="1">
      <alignment horizontal="center" vertical="center" wrapText="1"/>
    </xf>
    <xf numFmtId="193" fontId="94" fillId="16" borderId="94" xfId="69" applyNumberFormat="1" applyFont="1" applyFill="1" applyBorder="1" applyAlignment="1">
      <alignment horizontal="center" vertical="center" wrapText="1"/>
    </xf>
    <xf numFmtId="49" fontId="61" fillId="16" borderId="94" xfId="1" applyNumberFormat="1" applyFont="1" applyFill="1" applyBorder="1" applyAlignment="1">
      <alignment horizontal="right" vertical="center" wrapText="1"/>
    </xf>
    <xf numFmtId="49" fontId="103" fillId="0" borderId="94" xfId="69" applyNumberFormat="1" applyBorder="1" applyAlignment="1">
      <alignment horizontal="right" vertical="center" wrapText="1"/>
    </xf>
    <xf numFmtId="49" fontId="103" fillId="0" borderId="0" xfId="69" applyNumberFormat="1" applyAlignment="1">
      <alignment horizontal="right" vertical="center" wrapText="1"/>
    </xf>
    <xf numFmtId="193" fontId="103" fillId="0" borderId="0" xfId="69" applyNumberFormat="1">
      <alignment vertical="center"/>
    </xf>
    <xf numFmtId="0" fontId="103" fillId="0" borderId="0" xfId="69" applyAlignment="1">
      <alignment vertical="center"/>
    </xf>
    <xf numFmtId="0" fontId="4" fillId="0" borderId="0" xfId="72" applyFont="1" applyBorder="1" applyAlignment="1">
      <alignment horizontal="left" vertical="center"/>
    </xf>
    <xf numFmtId="0" fontId="103" fillId="0" borderId="0" xfId="69" applyAlignment="1">
      <alignment vertical="center" wrapText="1"/>
    </xf>
    <xf numFmtId="0" fontId="103" fillId="0" borderId="0" xfId="69" applyAlignment="1">
      <alignment horizontal="center" vertical="center"/>
    </xf>
    <xf numFmtId="49" fontId="4" fillId="0" borderId="94" xfId="69" applyNumberFormat="1" applyFont="1" applyBorder="1" applyAlignment="1">
      <alignment vertical="center" wrapText="1"/>
    </xf>
    <xf numFmtId="49" fontId="4" fillId="0" borderId="94" xfId="69" applyNumberFormat="1" applyFont="1" applyBorder="1" applyAlignment="1">
      <alignment horizontal="right" vertical="center" wrapText="1"/>
    </xf>
    <xf numFmtId="49" fontId="4" fillId="0" borderId="94" xfId="69" applyNumberFormat="1" applyFont="1" applyBorder="1" applyAlignment="1">
      <alignment horizontal="right" vertical="center"/>
    </xf>
    <xf numFmtId="49" fontId="4" fillId="0" borderId="94" xfId="69" applyNumberFormat="1" applyFont="1" applyBorder="1" applyAlignment="1">
      <alignment vertical="center"/>
    </xf>
    <xf numFmtId="49" fontId="21" fillId="16" borderId="0" xfId="69" applyNumberFormat="1" applyFont="1" applyFill="1" applyAlignment="1">
      <alignment vertical="center" wrapText="1"/>
    </xf>
    <xf numFmtId="193" fontId="21" fillId="16" borderId="0" xfId="69" applyNumberFormat="1" applyFont="1" applyFill="1" applyAlignment="1">
      <alignment vertical="center"/>
    </xf>
    <xf numFmtId="193" fontId="94" fillId="16" borderId="94" xfId="69" applyNumberFormat="1" applyFont="1" applyFill="1" applyBorder="1" applyAlignment="1">
      <alignment horizontal="center" vertical="center"/>
    </xf>
    <xf numFmtId="0" fontId="4" fillId="16" borderId="94" xfId="69" applyNumberFormat="1" applyFont="1" applyFill="1" applyBorder="1" applyAlignment="1">
      <alignment horizontal="left" vertical="center" wrapText="1"/>
    </xf>
    <xf numFmtId="49" fontId="33" fillId="16" borderId="94" xfId="69" applyNumberFormat="1" applyFont="1" applyFill="1" applyBorder="1" applyAlignment="1">
      <alignment horizontal="left" vertical="center" wrapText="1"/>
    </xf>
    <xf numFmtId="193" fontId="33" fillId="16" borderId="94" xfId="69" applyNumberFormat="1" applyFont="1" applyFill="1" applyBorder="1" applyAlignment="1">
      <alignment horizontal="right" vertical="center"/>
    </xf>
    <xf numFmtId="193" fontId="103" fillId="0" borderId="0" xfId="69" applyNumberFormat="1" applyAlignment="1">
      <alignment vertical="center"/>
    </xf>
    <xf numFmtId="49" fontId="103" fillId="0" borderId="0" xfId="69" applyNumberFormat="1" applyBorder="1" applyAlignment="1">
      <alignment vertical="center" wrapText="1"/>
    </xf>
    <xf numFmtId="49" fontId="103" fillId="0" borderId="0" xfId="69" applyNumberFormat="1" applyFont="1" applyAlignment="1">
      <alignment vertical="center" wrapText="1"/>
    </xf>
    <xf numFmtId="49" fontId="94" fillId="0" borderId="94" xfId="69" applyNumberFormat="1" applyFont="1" applyBorder="1" applyAlignment="1">
      <alignment horizontal="center" vertical="center"/>
    </xf>
    <xf numFmtId="193" fontId="94" fillId="0" borderId="94" xfId="69" applyNumberFormat="1" applyFont="1" applyBorder="1" applyAlignment="1">
      <alignment horizontal="center" vertical="center" wrapText="1"/>
    </xf>
    <xf numFmtId="0" fontId="61" fillId="0" borderId="94" xfId="69" applyNumberFormat="1" applyFont="1" applyBorder="1" applyAlignment="1">
      <alignment horizontal="center" vertical="center" wrapText="1"/>
    </xf>
    <xf numFmtId="49" fontId="61" fillId="0" borderId="94" xfId="69" applyNumberFormat="1" applyFont="1" applyBorder="1" applyAlignment="1">
      <alignment horizontal="justify" vertical="center" wrapText="1"/>
    </xf>
    <xf numFmtId="193" fontId="61" fillId="0" borderId="94" xfId="69" applyNumberFormat="1" applyFont="1" applyBorder="1" applyAlignment="1">
      <alignment horizontal="justify" vertical="center" wrapText="1"/>
    </xf>
    <xf numFmtId="49" fontId="61" fillId="0" borderId="94" xfId="69" applyNumberFormat="1" applyFont="1" applyBorder="1" applyAlignment="1">
      <alignment horizontal="justify" vertical="center"/>
    </xf>
    <xf numFmtId="49" fontId="61" fillId="0" borderId="94" xfId="69" applyNumberFormat="1" applyFont="1" applyBorder="1" applyAlignment="1">
      <alignment vertical="center" wrapText="1"/>
    </xf>
    <xf numFmtId="193" fontId="61" fillId="0" borderId="94" xfId="69" applyNumberFormat="1" applyFont="1" applyBorder="1" applyAlignment="1">
      <alignment vertical="center" wrapText="1"/>
    </xf>
    <xf numFmtId="49" fontId="61" fillId="0" borderId="94" xfId="69" applyNumberFormat="1" applyFont="1" applyBorder="1" applyAlignment="1">
      <alignment vertical="center"/>
    </xf>
    <xf numFmtId="193" fontId="103" fillId="0" borderId="94" xfId="69" applyNumberFormat="1" applyBorder="1" applyAlignment="1">
      <alignment vertical="center" wrapText="1"/>
    </xf>
    <xf numFmtId="49" fontId="103" fillId="0" borderId="94" xfId="69" applyNumberFormat="1" applyBorder="1" applyAlignment="1">
      <alignment vertical="center"/>
    </xf>
    <xf numFmtId="193" fontId="103" fillId="0" borderId="0" xfId="69" applyNumberFormat="1" applyAlignment="1">
      <alignment vertical="center" wrapText="1"/>
    </xf>
    <xf numFmtId="49" fontId="103" fillId="0" borderId="0" xfId="69" applyNumberFormat="1" applyAlignment="1">
      <alignment vertical="center"/>
    </xf>
    <xf numFmtId="0" fontId="103" fillId="16" borderId="0" xfId="69" applyFill="1">
      <alignment vertical="center"/>
    </xf>
    <xf numFmtId="0" fontId="4" fillId="16" borderId="122" xfId="72" applyNumberFormat="1" applyFont="1" applyFill="1" applyBorder="1" applyAlignment="1">
      <alignment vertical="center"/>
    </xf>
    <xf numFmtId="0" fontId="61" fillId="16" borderId="0" xfId="69" applyFont="1" applyFill="1">
      <alignment vertical="center"/>
    </xf>
    <xf numFmtId="0" fontId="4" fillId="16" borderId="112" xfId="72" applyNumberFormat="1" applyFont="1" applyFill="1" applyBorder="1" applyAlignment="1">
      <alignment vertical="center"/>
    </xf>
    <xf numFmtId="0" fontId="78" fillId="16" borderId="94" xfId="69" applyFont="1" applyFill="1" applyBorder="1" applyAlignment="1">
      <alignment horizontal="center" vertical="center" wrapText="1"/>
    </xf>
    <xf numFmtId="0" fontId="78" fillId="16" borderId="94" xfId="69" applyFont="1" applyFill="1" applyBorder="1" applyAlignment="1">
      <alignment vertical="center" wrapText="1"/>
    </xf>
    <xf numFmtId="0" fontId="61" fillId="16" borderId="94" xfId="69" applyFont="1" applyFill="1" applyBorder="1" applyAlignment="1">
      <alignment vertical="center" wrapText="1"/>
    </xf>
    <xf numFmtId="193" fontId="4" fillId="16" borderId="94" xfId="69" applyNumberFormat="1" applyFont="1" applyFill="1" applyBorder="1" applyAlignment="1">
      <alignment horizontal="center" vertical="center" wrapText="1"/>
    </xf>
    <xf numFmtId="49" fontId="23" fillId="16" borderId="94" xfId="69" applyNumberFormat="1" applyFont="1" applyFill="1" applyBorder="1" applyAlignment="1">
      <alignment horizontal="center" vertical="center" wrapText="1"/>
    </xf>
    <xf numFmtId="49" fontId="18" fillId="16" borderId="94" xfId="69" applyNumberFormat="1" applyFont="1" applyFill="1" applyBorder="1" applyAlignment="1">
      <alignment horizontal="center" vertical="center" wrapText="1"/>
    </xf>
    <xf numFmtId="0" fontId="61" fillId="16" borderId="0" xfId="69" applyFont="1" applyFill="1" applyAlignment="1">
      <alignment horizontal="justify" vertical="center"/>
    </xf>
    <xf numFmtId="0" fontId="61" fillId="16" borderId="0" xfId="69" applyFont="1" applyFill="1" applyAlignment="1">
      <alignment vertical="center"/>
    </xf>
    <xf numFmtId="193" fontId="61" fillId="16" borderId="0" xfId="69" applyNumberFormat="1" applyFont="1" applyFill="1">
      <alignment vertical="center"/>
    </xf>
    <xf numFmtId="49" fontId="61" fillId="16" borderId="0" xfId="69" applyNumberFormat="1" applyFont="1" applyFill="1" applyAlignment="1">
      <alignment vertical="center" wrapText="1"/>
    </xf>
    <xf numFmtId="0" fontId="110" fillId="16" borderId="0" xfId="69" applyFont="1" applyFill="1">
      <alignment vertical="center"/>
    </xf>
    <xf numFmtId="0" fontId="103" fillId="16" borderId="0" xfId="69" applyFill="1" applyAlignment="1">
      <alignment vertical="center"/>
    </xf>
    <xf numFmtId="193" fontId="103" fillId="16" borderId="0" xfId="69" applyNumberFormat="1" applyFill="1">
      <alignment vertical="center"/>
    </xf>
    <xf numFmtId="49" fontId="103" fillId="16" borderId="0" xfId="69" applyNumberFormat="1" applyFill="1" applyAlignment="1">
      <alignment vertical="center" wrapText="1"/>
    </xf>
    <xf numFmtId="0" fontId="4" fillId="16" borderId="0" xfId="69" applyFont="1" applyFill="1" applyAlignment="1">
      <alignment wrapText="1"/>
    </xf>
    <xf numFmtId="0" fontId="21" fillId="16" borderId="0" xfId="69" applyFont="1" applyFill="1" applyAlignment="1">
      <alignment vertical="center" wrapText="1"/>
    </xf>
    <xf numFmtId="0" fontId="33" fillId="16" borderId="94" xfId="69" applyFont="1" applyFill="1" applyBorder="1" applyAlignment="1">
      <alignment horizontal="center" vertical="center" wrapText="1"/>
    </xf>
    <xf numFmtId="195" fontId="4" fillId="16" borderId="94" xfId="69" applyNumberFormat="1" applyFont="1" applyFill="1" applyBorder="1" applyAlignment="1">
      <alignment horizontal="center" vertical="center" wrapText="1"/>
    </xf>
    <xf numFmtId="49" fontId="4" fillId="16" borderId="94" xfId="69" applyNumberFormat="1" applyFont="1" applyFill="1" applyBorder="1" applyAlignment="1">
      <alignment horizontal="center" vertical="center" wrapText="1"/>
    </xf>
    <xf numFmtId="0" fontId="0" fillId="43" borderId="0" xfId="0" applyFill="1" applyBorder="1">
      <alignment vertical="center"/>
    </xf>
    <xf numFmtId="0" fontId="82" fillId="43" borderId="0" xfId="0" applyFont="1" applyFill="1" applyBorder="1">
      <alignment vertical="center"/>
    </xf>
    <xf numFmtId="176" fontId="82" fillId="0" borderId="0" xfId="0" applyNumberFormat="1" applyFont="1" applyAlignment="1">
      <alignment horizontal="right" vertical="center"/>
    </xf>
    <xf numFmtId="176" fontId="0" fillId="0" borderId="0" xfId="0" applyNumberFormat="1" applyAlignment="1">
      <alignment horizontal="right" vertical="center"/>
    </xf>
    <xf numFmtId="0" fontId="82" fillId="45" borderId="0" xfId="0" applyFont="1" applyFill="1">
      <alignment vertical="center"/>
    </xf>
    <xf numFmtId="0" fontId="96" fillId="20" borderId="0" xfId="67" applyNumberFormat="1" applyBorder="1">
      <alignment vertical="center"/>
    </xf>
    <xf numFmtId="176" fontId="4" fillId="42" borderId="0" xfId="0" applyNumberFormat="1" applyFont="1" applyFill="1">
      <alignment vertical="center"/>
    </xf>
    <xf numFmtId="0" fontId="82" fillId="0" borderId="0" xfId="0" applyNumberFormat="1" applyFont="1" applyFill="1" applyBorder="1">
      <alignment vertical="center"/>
    </xf>
    <xf numFmtId="0" fontId="4" fillId="0" borderId="0" xfId="0" applyNumberFormat="1" applyFont="1" applyFill="1" applyBorder="1" applyAlignment="1" applyProtection="1">
      <alignment vertical="center"/>
    </xf>
    <xf numFmtId="0" fontId="0" fillId="0" borderId="0" xfId="0" applyNumberFormat="1" applyFill="1" applyBorder="1">
      <alignment vertical="center"/>
    </xf>
    <xf numFmtId="0" fontId="26" fillId="46" borderId="8" xfId="33" applyFont="1" applyFill="1" applyBorder="1" applyAlignment="1" applyProtection="1">
      <alignment shrinkToFit="1"/>
      <protection locked="0"/>
    </xf>
    <xf numFmtId="190" fontId="61" fillId="46" borderId="9" xfId="33" applyNumberFormat="1" applyFont="1" applyFill="1" applyBorder="1" applyProtection="1"/>
    <xf numFmtId="190" fontId="61" fillId="46" borderId="9" xfId="33" applyNumberFormat="1" applyFont="1" applyFill="1" applyBorder="1" applyProtection="1">
      <protection locked="0"/>
    </xf>
    <xf numFmtId="0" fontId="123" fillId="0" borderId="0" xfId="0" applyFont="1" applyFill="1" applyAlignment="1">
      <alignment vertical="center"/>
    </xf>
    <xf numFmtId="0" fontId="124" fillId="0" borderId="0" xfId="0" applyFont="1" applyFill="1" applyAlignment="1">
      <alignment vertical="center"/>
    </xf>
    <xf numFmtId="0" fontId="101" fillId="20" borderId="0" xfId="67" applyNumberFormat="1" applyFont="1" applyBorder="1">
      <alignment vertical="center"/>
    </xf>
    <xf numFmtId="0" fontId="101" fillId="20" borderId="0" xfId="67" applyFont="1">
      <alignment vertical="center"/>
    </xf>
    <xf numFmtId="0" fontId="122" fillId="43" borderId="0" xfId="0" applyFont="1" applyFill="1" applyBorder="1" applyAlignment="1">
      <alignment vertical="center"/>
    </xf>
    <xf numFmtId="14" fontId="98" fillId="0" borderId="119" xfId="0" applyNumberFormat="1" applyFont="1" applyFill="1" applyBorder="1">
      <alignment vertical="center"/>
    </xf>
    <xf numFmtId="0" fontId="98" fillId="0" borderId="119" xfId="0" applyFont="1" applyFill="1" applyBorder="1" applyAlignment="1">
      <alignment vertical="center" wrapText="1"/>
    </xf>
    <xf numFmtId="0" fontId="98" fillId="0" borderId="119" xfId="0" applyFont="1" applyFill="1" applyBorder="1" applyAlignment="1">
      <alignment horizontal="right" vertical="center" wrapText="1"/>
    </xf>
    <xf numFmtId="0" fontId="99" fillId="0" borderId="119" xfId="0" applyFont="1" applyFill="1" applyBorder="1" applyAlignment="1">
      <alignment vertical="center" wrapText="1"/>
    </xf>
    <xf numFmtId="0" fontId="99" fillId="0" borderId="119" xfId="0" applyFont="1" applyFill="1" applyBorder="1" applyAlignment="1">
      <alignment horizontal="right" vertical="center" wrapText="1"/>
    </xf>
    <xf numFmtId="0" fontId="0" fillId="45" borderId="0" xfId="0" applyNumberFormat="1" applyFill="1">
      <alignment vertical="center"/>
    </xf>
    <xf numFmtId="0" fontId="126" fillId="45" borderId="0" xfId="0" applyNumberFormat="1" applyFont="1" applyFill="1">
      <alignment vertical="center"/>
    </xf>
    <xf numFmtId="0" fontId="82" fillId="0" borderId="0" xfId="0" applyFont="1" applyFill="1" applyAlignment="1">
      <alignment vertical="center" wrapText="1"/>
    </xf>
    <xf numFmtId="0" fontId="82" fillId="0" borderId="0" xfId="0" applyFont="1" applyFill="1" applyAlignment="1">
      <alignment vertical="center"/>
    </xf>
    <xf numFmtId="14" fontId="98" fillId="0" borderId="119" xfId="0" applyNumberFormat="1" applyFont="1" applyBorder="1">
      <alignment vertical="center"/>
    </xf>
    <xf numFmtId="0" fontId="98" fillId="0" borderId="119" xfId="0" applyFont="1" applyBorder="1" applyAlignment="1">
      <alignment vertical="center" wrapText="1"/>
    </xf>
    <xf numFmtId="0" fontId="98" fillId="0" borderId="119" xfId="0" applyFont="1" applyBorder="1" applyAlignment="1">
      <alignment horizontal="right" vertical="center" wrapText="1"/>
    </xf>
    <xf numFmtId="0" fontId="59" fillId="0" borderId="0" xfId="0" applyFont="1" applyAlignment="1">
      <alignment horizontal="left" vertical="center" wrapText="1"/>
    </xf>
    <xf numFmtId="0" fontId="82" fillId="0" borderId="0" xfId="0" applyFont="1" applyAlignment="1">
      <alignment horizontal="right" vertical="center" wrapText="1"/>
    </xf>
    <xf numFmtId="0" fontId="98" fillId="0" borderId="119" xfId="0" applyFont="1" applyBorder="1" applyAlignment="1">
      <alignment horizontal="center" vertical="center" wrapText="1"/>
    </xf>
    <xf numFmtId="0" fontId="99" fillId="0" borderId="119" xfId="0" applyFont="1" applyBorder="1" applyAlignment="1">
      <alignment vertical="center" wrapText="1"/>
    </xf>
    <xf numFmtId="0" fontId="99" fillId="0" borderId="119" xfId="0" applyFont="1" applyBorder="1" applyAlignment="1">
      <alignment horizontal="right" vertical="center" wrapText="1"/>
    </xf>
    <xf numFmtId="0" fontId="82" fillId="47" borderId="0" xfId="0" applyFont="1" applyFill="1">
      <alignment vertical="center"/>
    </xf>
    <xf numFmtId="0" fontId="41" fillId="0" borderId="94" xfId="0" applyFont="1" applyBorder="1" applyAlignment="1">
      <alignment horizontal="center" vertical="center"/>
    </xf>
    <xf numFmtId="0" fontId="82" fillId="0" borderId="94" xfId="0" applyFont="1" applyBorder="1">
      <alignment vertical="center"/>
    </xf>
    <xf numFmtId="176" fontId="41" fillId="0" borderId="94" xfId="0" applyNumberFormat="1" applyFont="1" applyBorder="1" applyAlignment="1">
      <alignment horizontal="center" vertical="center"/>
    </xf>
    <xf numFmtId="176" fontId="82" fillId="0" borderId="94" xfId="0" applyNumberFormat="1" applyFont="1" applyBorder="1" applyAlignment="1">
      <alignment horizontal="right" vertical="center"/>
    </xf>
    <xf numFmtId="176" fontId="0" fillId="0" borderId="94" xfId="0" applyNumberFormat="1" applyBorder="1" applyAlignment="1">
      <alignment horizontal="right" vertical="center"/>
    </xf>
    <xf numFmtId="0" fontId="0" fillId="0" borderId="0" xfId="0" applyNumberFormat="1" applyFill="1">
      <alignment vertical="center"/>
    </xf>
    <xf numFmtId="0" fontId="132" fillId="0" borderId="0" xfId="66" applyNumberFormat="1" applyFont="1" applyFill="1" applyBorder="1" applyAlignment="1">
      <alignment horizontal="center" vertical="center"/>
    </xf>
    <xf numFmtId="0" fontId="132" fillId="0" borderId="0" xfId="66" applyNumberFormat="1" applyFont="1" applyFill="1" applyBorder="1" applyAlignment="1">
      <alignment horizontal="left" vertical="center"/>
    </xf>
    <xf numFmtId="0" fontId="96" fillId="20" borderId="0" xfId="67" applyNumberFormat="1" applyAlignment="1">
      <alignment horizontal="left" vertical="center"/>
    </xf>
    <xf numFmtId="49" fontId="4" fillId="0" borderId="9" xfId="0" applyNumberFormat="1" applyFont="1" applyFill="1" applyBorder="1" applyAlignment="1" applyProtection="1">
      <alignment horizontal="center" vertical="center"/>
    </xf>
    <xf numFmtId="0" fontId="4" fillId="0" borderId="9" xfId="0" applyNumberFormat="1" applyFont="1" applyFill="1" applyBorder="1" applyAlignment="1" applyProtection="1">
      <alignment vertical="center"/>
    </xf>
    <xf numFmtId="0" fontId="94" fillId="0" borderId="116" xfId="69" applyFont="1" applyBorder="1" applyAlignment="1">
      <alignment horizontal="center" vertical="center" wrapText="1"/>
    </xf>
    <xf numFmtId="49" fontId="4" fillId="0" borderId="94" xfId="69" applyNumberFormat="1" applyFont="1" applyBorder="1" applyAlignment="1">
      <alignment horizontal="center" vertical="center"/>
    </xf>
    <xf numFmtId="0" fontId="94" fillId="0" borderId="94" xfId="69" applyFont="1" applyBorder="1" applyAlignment="1">
      <alignment horizontal="center" vertical="center" wrapText="1"/>
    </xf>
    <xf numFmtId="49" fontId="4" fillId="0" borderId="110" xfId="69" applyNumberFormat="1" applyFont="1" applyBorder="1" applyAlignment="1">
      <alignment horizontal="right" vertical="center"/>
    </xf>
    <xf numFmtId="14" fontId="98" fillId="0" borderId="136" xfId="0" applyNumberFormat="1" applyFont="1" applyBorder="1">
      <alignment vertical="center"/>
    </xf>
    <xf numFmtId="0" fontId="98" fillId="0" borderId="136" xfId="0" applyFont="1" applyBorder="1" applyAlignment="1">
      <alignment vertical="center" wrapText="1"/>
    </xf>
    <xf numFmtId="0" fontId="98" fillId="0" borderId="136" xfId="0" applyFont="1" applyBorder="1" applyAlignment="1">
      <alignment horizontal="right" vertical="center" wrapText="1"/>
    </xf>
    <xf numFmtId="0" fontId="61" fillId="16" borderId="94" xfId="71" applyNumberFormat="1" applyFont="1" applyFill="1" applyBorder="1" applyAlignment="1">
      <alignment horizontal="left" vertical="center" wrapText="1"/>
    </xf>
    <xf numFmtId="0" fontId="82" fillId="0" borderId="137" xfId="69" applyFont="1" applyBorder="1" applyAlignment="1">
      <alignment vertical="center" wrapText="1"/>
    </xf>
    <xf numFmtId="0" fontId="105" fillId="0" borderId="140" xfId="69" applyFont="1" applyBorder="1" applyAlignment="1">
      <alignment horizontal="center" vertical="center"/>
    </xf>
    <xf numFmtId="49" fontId="4" fillId="0" borderId="94" xfId="69" applyNumberFormat="1" applyFont="1" applyBorder="1" applyAlignment="1">
      <alignment horizontal="center" vertical="center" wrapText="1"/>
    </xf>
    <xf numFmtId="49" fontId="4" fillId="0" borderId="110" xfId="69" applyNumberFormat="1" applyFont="1" applyBorder="1" applyAlignment="1">
      <alignment horizontal="center" vertical="center" wrapText="1"/>
    </xf>
    <xf numFmtId="0" fontId="103" fillId="0" borderId="0" xfId="69" applyBorder="1" applyAlignment="1">
      <alignment vertical="center"/>
    </xf>
    <xf numFmtId="49" fontId="4" fillId="0" borderId="143" xfId="69" applyNumberFormat="1" applyFont="1" applyBorder="1" applyAlignment="1">
      <alignment horizontal="center" vertical="center" textRotation="255"/>
    </xf>
    <xf numFmtId="49" fontId="33" fillId="0" borderId="94" xfId="69" applyNumberFormat="1" applyFont="1" applyBorder="1" applyAlignment="1">
      <alignment horizontal="right" vertical="center" wrapText="1"/>
    </xf>
    <xf numFmtId="49" fontId="4" fillId="0" borderId="110" xfId="69" applyNumberFormat="1" applyFont="1" applyBorder="1" applyAlignment="1">
      <alignment horizontal="right" vertical="center" wrapText="1"/>
    </xf>
    <xf numFmtId="0" fontId="4" fillId="0" borderId="147" xfId="69" applyFont="1" applyBorder="1" applyAlignment="1">
      <alignment horizontal="center" vertical="center"/>
    </xf>
    <xf numFmtId="49" fontId="4" fillId="0" borderId="147" xfId="69" applyNumberFormat="1" applyFont="1" applyBorder="1" applyAlignment="1">
      <alignment horizontal="right" vertical="center"/>
    </xf>
    <xf numFmtId="49" fontId="4" fillId="0" borderId="147" xfId="69" applyNumberFormat="1" applyFont="1" applyBorder="1" applyAlignment="1">
      <alignment vertical="center"/>
    </xf>
    <xf numFmtId="49" fontId="4" fillId="0" borderId="145" xfId="69" applyNumberFormat="1" applyFont="1" applyBorder="1" applyAlignment="1">
      <alignment horizontal="right" vertical="center"/>
    </xf>
    <xf numFmtId="0" fontId="15" fillId="0" borderId="0" xfId="115" applyFont="1"/>
    <xf numFmtId="0" fontId="15" fillId="0" borderId="0" xfId="115" applyFont="1" applyAlignment="1">
      <alignment horizontal="center" vertical="center"/>
    </xf>
    <xf numFmtId="0" fontId="33" fillId="0" borderId="0" xfId="115" applyFont="1" applyAlignment="1">
      <alignment vertical="center"/>
    </xf>
    <xf numFmtId="0" fontId="33" fillId="0" borderId="94" xfId="115" applyFont="1" applyBorder="1" applyAlignment="1">
      <alignment horizontal="center" vertical="center"/>
    </xf>
    <xf numFmtId="0" fontId="94" fillId="0" borderId="94" xfId="115" applyFont="1" applyBorder="1" applyAlignment="1">
      <alignment horizontal="center" vertical="center" wrapText="1"/>
    </xf>
    <xf numFmtId="0" fontId="33" fillId="0" borderId="94" xfId="115" applyFont="1" applyBorder="1" applyAlignment="1">
      <alignment horizontal="center" vertical="center" wrapText="1"/>
    </xf>
    <xf numFmtId="0" fontId="4" fillId="0" borderId="94" xfId="115" applyFont="1" applyBorder="1" applyAlignment="1">
      <alignment horizontal="center" vertical="center" wrapText="1"/>
    </xf>
    <xf numFmtId="0" fontId="4" fillId="0" borderId="116" xfId="115" applyFont="1" applyBorder="1" applyAlignment="1">
      <alignment horizontal="center" vertical="center" wrapText="1"/>
    </xf>
    <xf numFmtId="192" fontId="4" fillId="0" borderId="94" xfId="115" applyNumberFormat="1" applyFont="1" applyBorder="1" applyAlignment="1">
      <alignment vertical="center" wrapText="1"/>
    </xf>
    <xf numFmtId="0" fontId="33" fillId="0" borderId="111" xfId="69" applyFont="1" applyBorder="1" applyAlignment="1">
      <alignment horizontal="center" vertical="center" wrapText="1"/>
    </xf>
    <xf numFmtId="0" fontId="4" fillId="0" borderId="117" xfId="115" applyFont="1" applyBorder="1" applyAlignment="1">
      <alignment horizontal="center" vertical="center" wrapText="1"/>
    </xf>
    <xf numFmtId="49" fontId="4" fillId="0" borderId="94" xfId="115" applyNumberFormat="1" applyFont="1" applyBorder="1" applyAlignment="1">
      <alignment vertical="center" wrapText="1"/>
    </xf>
    <xf numFmtId="0" fontId="82" fillId="0" borderId="0" xfId="115" applyFont="1" applyAlignment="1">
      <alignment horizontal="center"/>
    </xf>
    <xf numFmtId="0" fontId="15" fillId="0" borderId="0" xfId="115" applyFont="1" applyAlignment="1">
      <alignment vertical="center"/>
    </xf>
    <xf numFmtId="0" fontId="134" fillId="0" borderId="0" xfId="115" applyFont="1" applyBorder="1" applyAlignment="1">
      <alignment horizontal="center" vertical="center" wrapText="1"/>
    </xf>
    <xf numFmtId="0" fontId="15" fillId="0" borderId="0" xfId="69" applyFont="1" applyBorder="1" applyAlignment="1">
      <alignment vertical="center" wrapText="1"/>
    </xf>
    <xf numFmtId="0" fontId="15" fillId="0" borderId="0" xfId="69" applyFont="1" applyBorder="1" applyAlignment="1">
      <alignment horizontal="left" vertical="center" wrapText="1"/>
    </xf>
    <xf numFmtId="0" fontId="15" fillId="0" borderId="0" xfId="115" applyFont="1" applyBorder="1" applyAlignment="1">
      <alignment horizontal="justify" vertical="center" wrapText="1"/>
    </xf>
    <xf numFmtId="0" fontId="15" fillId="0" borderId="0" xfId="115" applyFont="1" applyBorder="1" applyAlignment="1">
      <alignment horizontal="right" vertical="center"/>
    </xf>
    <xf numFmtId="0" fontId="4" fillId="0" borderId="0" xfId="27" applyFont="1" applyFill="1" applyAlignment="1">
      <alignment vertical="center"/>
    </xf>
    <xf numFmtId="0" fontId="17" fillId="0" borderId="94" xfId="116" applyFill="1" applyBorder="1" applyAlignment="1" applyProtection="1">
      <alignment horizontal="justify" vertical="center"/>
    </xf>
    <xf numFmtId="0" fontId="17" fillId="0" borderId="0" xfId="116" applyAlignment="1" applyProtection="1"/>
    <xf numFmtId="0" fontId="17" fillId="0" borderId="94" xfId="116" applyFill="1" applyBorder="1" applyAlignment="1" applyProtection="1">
      <alignment horizontal="left" vertical="center" wrapText="1"/>
    </xf>
    <xf numFmtId="0" fontId="4" fillId="0" borderId="0" xfId="27" applyFont="1" applyFill="1" applyAlignment="1">
      <alignment horizontal="center" vertical="center"/>
    </xf>
    <xf numFmtId="0" fontId="4" fillId="0" borderId="110" xfId="27" applyFont="1" applyBorder="1" applyAlignment="1">
      <alignment horizontal="center" vertical="center"/>
    </xf>
    <xf numFmtId="0" fontId="4" fillId="0" borderId="94" xfId="27" applyFont="1" applyBorder="1" applyAlignment="1">
      <alignment horizontal="center" vertical="center"/>
    </xf>
    <xf numFmtId="0" fontId="4" fillId="0" borderId="111" xfId="27" applyFont="1" applyBorder="1" applyAlignment="1">
      <alignment horizontal="center" vertical="center"/>
    </xf>
    <xf numFmtId="0" fontId="82" fillId="0" borderId="94" xfId="27" quotePrefix="1" applyFont="1" applyBorder="1" applyAlignment="1">
      <alignment vertical="center"/>
    </xf>
    <xf numFmtId="49" fontId="82" fillId="0" borderId="94" xfId="27" applyNumberFormat="1" applyBorder="1" applyAlignment="1">
      <alignment vertical="center"/>
    </xf>
    <xf numFmtId="0" fontId="82" fillId="0" borderId="94" xfId="27" applyBorder="1" applyAlignment="1">
      <alignment horizontal="left" vertical="center"/>
    </xf>
    <xf numFmtId="49" fontId="82" fillId="0" borderId="0" xfId="27" applyNumberFormat="1" applyAlignment="1">
      <alignment vertical="center"/>
    </xf>
    <xf numFmtId="0" fontId="12" fillId="0" borderId="0" xfId="27" applyFont="1" applyAlignment="1">
      <alignment vertical="center"/>
    </xf>
    <xf numFmtId="0" fontId="33" fillId="0" borderId="0" xfId="27" applyFont="1" applyAlignment="1">
      <alignment vertical="center"/>
    </xf>
    <xf numFmtId="0" fontId="33" fillId="0" borderId="0" xfId="27" applyFont="1" applyFill="1" applyAlignment="1">
      <alignment vertical="center"/>
    </xf>
    <xf numFmtId="0" fontId="12" fillId="0" borderId="0" xfId="27" applyFont="1" applyAlignment="1">
      <alignment vertical="center" wrapText="1"/>
    </xf>
    <xf numFmtId="0" fontId="82" fillId="0" borderId="0" xfId="27" applyFont="1" applyAlignment="1">
      <alignment vertical="center"/>
    </xf>
    <xf numFmtId="0" fontId="15" fillId="0" borderId="0" xfId="27" applyFont="1" applyAlignment="1">
      <alignment vertical="center"/>
    </xf>
    <xf numFmtId="0" fontId="82" fillId="0" borderId="0" xfId="117" applyFont="1">
      <alignment vertical="center"/>
    </xf>
    <xf numFmtId="0" fontId="4" fillId="0" borderId="0" xfId="117" applyFont="1">
      <alignment vertical="center"/>
    </xf>
    <xf numFmtId="0" fontId="34" fillId="0" borderId="0" xfId="27" applyFont="1" applyAlignment="1">
      <alignment vertical="center"/>
    </xf>
    <xf numFmtId="0" fontId="4" fillId="0" borderId="0" xfId="27" applyFont="1" applyAlignment="1">
      <alignment vertical="center"/>
    </xf>
    <xf numFmtId="0" fontId="4" fillId="0" borderId="0" xfId="117" applyFont="1" applyAlignment="1">
      <alignment vertical="center"/>
    </xf>
    <xf numFmtId="0" fontId="4" fillId="0" borderId="0" xfId="117" applyFont="1" applyFill="1" applyAlignment="1">
      <alignment vertical="center"/>
    </xf>
    <xf numFmtId="0" fontId="4" fillId="0" borderId="0" xfId="73" applyFont="1" applyBorder="1" applyAlignment="1">
      <alignment horizontal="center" vertical="center"/>
    </xf>
    <xf numFmtId="0" fontId="4" fillId="0" borderId="0" xfId="73" applyFont="1" applyBorder="1" applyAlignment="1">
      <alignment vertical="center"/>
    </xf>
    <xf numFmtId="0" fontId="13" fillId="0" borderId="0" xfId="27" applyFont="1" applyAlignment="1">
      <alignment vertical="center"/>
    </xf>
    <xf numFmtId="0" fontId="54" fillId="0" borderId="0" xfId="73" applyFont="1" applyBorder="1" applyAlignment="1">
      <alignment vertical="center"/>
    </xf>
    <xf numFmtId="0" fontId="82" fillId="0" borderId="0" xfId="73" applyFont="1" applyBorder="1" applyAlignment="1">
      <alignment vertical="center"/>
    </xf>
    <xf numFmtId="0" fontId="34" fillId="0" borderId="0" xfId="73" applyFont="1" applyBorder="1" applyAlignment="1">
      <alignment vertical="center"/>
    </xf>
    <xf numFmtId="0" fontId="59" fillId="0" borderId="0" xfId="73" applyFont="1" applyBorder="1" applyAlignment="1">
      <alignment vertical="center" wrapText="1"/>
    </xf>
    <xf numFmtId="0" fontId="59" fillId="0" borderId="0" xfId="73" applyFont="1" applyBorder="1" applyAlignment="1">
      <alignment vertical="center"/>
    </xf>
    <xf numFmtId="0" fontId="82" fillId="0" borderId="0" xfId="73" applyFont="1" applyFill="1" applyBorder="1" applyAlignment="1">
      <alignment vertical="center"/>
    </xf>
    <xf numFmtId="0" fontId="82" fillId="0" borderId="0" xfId="73" applyFont="1" applyBorder="1" applyAlignment="1">
      <alignment horizontal="center" vertical="center"/>
    </xf>
    <xf numFmtId="0" fontId="82" fillId="0" borderId="0" xfId="73" applyFont="1" applyFill="1" applyBorder="1" applyAlignment="1">
      <alignment horizontal="center" vertical="center"/>
    </xf>
    <xf numFmtId="0" fontId="82" fillId="0" borderId="0" xfId="73" applyFont="1" applyAlignment="1">
      <alignment vertical="center"/>
    </xf>
    <xf numFmtId="0" fontId="4" fillId="0" borderId="0" xfId="73" applyFont="1" applyAlignment="1">
      <alignment vertical="center"/>
    </xf>
    <xf numFmtId="0" fontId="4" fillId="0" borderId="94" xfId="73" applyFont="1" applyFill="1" applyBorder="1" applyAlignment="1">
      <alignment vertical="center"/>
    </xf>
    <xf numFmtId="0" fontId="4" fillId="0" borderId="0" xfId="73" applyFont="1" applyFill="1" applyAlignment="1">
      <alignment vertical="center"/>
    </xf>
    <xf numFmtId="0" fontId="82" fillId="0" borderId="0" xfId="73" applyFont="1" applyAlignment="1">
      <alignment horizontal="center" vertical="center"/>
    </xf>
    <xf numFmtId="0" fontId="4" fillId="0" borderId="0" xfId="73" applyFont="1" applyAlignment="1">
      <alignment vertical="center" wrapText="1"/>
    </xf>
    <xf numFmtId="0" fontId="4" fillId="0" borderId="0" xfId="73" applyFont="1" applyAlignment="1">
      <alignment horizontal="center" vertical="center"/>
    </xf>
    <xf numFmtId="0" fontId="82" fillId="0" borderId="0" xfId="73" applyFont="1" applyAlignment="1"/>
    <xf numFmtId="0" fontId="82" fillId="0" borderId="0" xfId="73" applyFont="1" applyFill="1" applyAlignment="1"/>
    <xf numFmtId="0" fontId="4" fillId="0" borderId="0" xfId="73" applyFont="1" applyAlignment="1"/>
    <xf numFmtId="0" fontId="4" fillId="0" borderId="0" xfId="73" applyFont="1" applyBorder="1" applyAlignment="1">
      <alignment horizontal="left" vertical="center"/>
    </xf>
    <xf numFmtId="0" fontId="4" fillId="0" borderId="0" xfId="73" applyFont="1" applyBorder="1" applyAlignment="1">
      <alignment horizontal="left" vertical="center" wrapText="1"/>
    </xf>
    <xf numFmtId="0" fontId="34" fillId="0" borderId="0" xfId="73" applyFont="1" applyAlignment="1">
      <alignment horizontal="center" vertical="center"/>
    </xf>
    <xf numFmtId="0" fontId="34" fillId="0" borderId="0" xfId="27" applyFont="1" applyAlignment="1">
      <alignment horizontal="center" vertical="center"/>
    </xf>
    <xf numFmtId="0" fontId="4" fillId="0" borderId="0" xfId="27" applyFont="1" applyAlignment="1">
      <alignment vertical="center" wrapText="1"/>
    </xf>
    <xf numFmtId="0" fontId="15" fillId="0" borderId="0" xfId="73" applyFont="1" applyAlignment="1"/>
    <xf numFmtId="0" fontId="34" fillId="0" borderId="0" xfId="73" applyFont="1" applyAlignment="1"/>
    <xf numFmtId="0" fontId="4" fillId="0" borderId="0" xfId="73" applyFont="1" applyAlignment="1">
      <alignment wrapText="1"/>
    </xf>
    <xf numFmtId="0" fontId="51" fillId="0" borderId="0" xfId="73" applyFont="1" applyAlignment="1"/>
    <xf numFmtId="0" fontId="82" fillId="0" borderId="0" xfId="27" applyFont="1"/>
    <xf numFmtId="0" fontId="4" fillId="0" borderId="94" xfId="27" applyFont="1" applyFill="1" applyBorder="1" applyAlignment="1">
      <alignment vertical="center"/>
    </xf>
    <xf numFmtId="0" fontId="4" fillId="0" borderId="0" xfId="27" applyFont="1" applyAlignment="1">
      <alignment wrapText="1"/>
    </xf>
    <xf numFmtId="0" fontId="4" fillId="0" borderId="94" xfId="27" applyNumberFormat="1" applyFont="1" applyFill="1" applyBorder="1" applyAlignment="1">
      <alignment horizontal="left" vertical="center"/>
    </xf>
    <xf numFmtId="49" fontId="4" fillId="0" borderId="94" xfId="27" applyNumberFormat="1" applyFont="1" applyFill="1" applyBorder="1"/>
    <xf numFmtId="0" fontId="82" fillId="0" borderId="0" xfId="27" applyFont="1" applyAlignment="1">
      <alignment wrapText="1"/>
    </xf>
    <xf numFmtId="0" fontId="82" fillId="0" borderId="0" xfId="27" applyFont="1" applyFill="1" applyAlignment="1"/>
    <xf numFmtId="0" fontId="82" fillId="0" borderId="0" xfId="73" applyFont="1" applyAlignment="1">
      <alignment horizontal="left" vertical="center"/>
    </xf>
    <xf numFmtId="0" fontId="82" fillId="0" borderId="0" xfId="73" applyFont="1" applyAlignment="1">
      <alignment horizontal="center" vertical="center" wrapText="1"/>
    </xf>
    <xf numFmtId="0" fontId="82" fillId="0" borderId="0" xfId="73" applyFont="1" applyFill="1" applyAlignment="1">
      <alignment horizontal="center" vertical="center"/>
    </xf>
    <xf numFmtId="0" fontId="4" fillId="0" borderId="0" xfId="73" applyFont="1" applyFill="1" applyAlignment="1">
      <alignment horizontal="center" vertical="center"/>
    </xf>
    <xf numFmtId="0" fontId="82" fillId="0" borderId="0" xfId="73" applyFont="1" applyAlignment="1">
      <alignment vertical="center" wrapText="1"/>
    </xf>
    <xf numFmtId="0" fontId="4" fillId="0" borderId="94" xfId="120" applyFont="1" applyFill="1" applyBorder="1" applyAlignment="1">
      <alignment horizontal="center" vertical="center"/>
    </xf>
    <xf numFmtId="0" fontId="15" fillId="0" borderId="0" xfId="120" applyFont="1" applyFill="1">
      <alignment vertical="center"/>
    </xf>
    <xf numFmtId="0" fontId="82" fillId="0" borderId="0" xfId="121" applyFont="1" applyFill="1"/>
    <xf numFmtId="0" fontId="4" fillId="0" borderId="0" xfId="121" applyFont="1" applyFill="1" applyAlignment="1">
      <alignment horizontal="center"/>
    </xf>
    <xf numFmtId="0" fontId="82" fillId="0" borderId="0" xfId="121" applyFont="1" applyFill="1" applyAlignment="1">
      <alignment wrapText="1"/>
    </xf>
    <xf numFmtId="0" fontId="4" fillId="0" borderId="94" xfId="120" applyFont="1" applyFill="1" applyBorder="1">
      <alignment vertical="center"/>
    </xf>
    <xf numFmtId="0" fontId="23" fillId="0" borderId="94" xfId="120" applyFont="1" applyFill="1" applyBorder="1" applyAlignment="1">
      <alignment horizontal="center" vertical="center" wrapText="1"/>
    </xf>
    <xf numFmtId="0" fontId="34" fillId="0" borderId="0" xfId="120" applyFont="1" applyFill="1">
      <alignment vertical="center"/>
    </xf>
    <xf numFmtId="0" fontId="82" fillId="0" borderId="0" xfId="121" applyFill="1"/>
    <xf numFmtId="0" fontId="22" fillId="0" borderId="94" xfId="120" applyFont="1" applyFill="1" applyBorder="1">
      <alignment vertical="center"/>
    </xf>
    <xf numFmtId="0" fontId="4" fillId="0" borderId="94" xfId="120" applyFont="1" applyFill="1" applyBorder="1" applyAlignment="1">
      <alignment vertical="center" wrapText="1"/>
    </xf>
    <xf numFmtId="0" fontId="15" fillId="0" borderId="0" xfId="120" applyFont="1" applyAlignment="1">
      <alignment vertical="center"/>
    </xf>
    <xf numFmtId="0" fontId="34" fillId="0" borderId="0" xfId="120" applyFont="1" applyAlignment="1">
      <alignment vertical="center"/>
    </xf>
    <xf numFmtId="0" fontId="4" fillId="0" borderId="0" xfId="120" applyFont="1" applyAlignment="1">
      <alignment vertical="center"/>
    </xf>
    <xf numFmtId="0" fontId="4" fillId="0" borderId="0" xfId="120" applyFont="1" applyAlignment="1">
      <alignment vertical="center" wrapText="1"/>
    </xf>
    <xf numFmtId="0" fontId="82" fillId="0" borderId="0" xfId="121" applyAlignment="1">
      <alignment vertical="center"/>
    </xf>
    <xf numFmtId="0" fontId="82" fillId="0" borderId="0" xfId="27" applyFont="1" applyFill="1" applyAlignment="1">
      <alignment vertical="center"/>
    </xf>
    <xf numFmtId="0" fontId="82" fillId="0" borderId="0" xfId="27" applyFont="1" applyFill="1" applyBorder="1" applyAlignment="1">
      <alignment vertical="center"/>
    </xf>
    <xf numFmtId="0" fontId="4" fillId="0" borderId="0" xfId="27" applyFont="1" applyFill="1" applyAlignment="1">
      <alignment vertical="center" wrapText="1"/>
    </xf>
    <xf numFmtId="0" fontId="4" fillId="0" borderId="94" xfId="120" applyFont="1" applyFill="1" applyBorder="1" applyAlignment="1">
      <alignment vertical="center"/>
    </xf>
    <xf numFmtId="0" fontId="4" fillId="0" borderId="117" xfId="120" applyFont="1" applyFill="1" applyBorder="1" applyAlignment="1">
      <alignment vertical="center"/>
    </xf>
    <xf numFmtId="0" fontId="4" fillId="0" borderId="0" xfId="120" applyFont="1" applyFill="1">
      <alignment vertical="center"/>
    </xf>
    <xf numFmtId="0" fontId="4" fillId="0" borderId="0" xfId="120" applyFont="1" applyFill="1" applyAlignment="1">
      <alignment vertical="center" wrapText="1"/>
    </xf>
    <xf numFmtId="0" fontId="82" fillId="0" borderId="0" xfId="120" applyFont="1" applyFill="1">
      <alignment vertical="center"/>
    </xf>
    <xf numFmtId="0" fontId="82" fillId="0" borderId="0" xfId="120" applyFont="1" applyFill="1" applyAlignment="1">
      <alignment vertical="center" wrapText="1"/>
    </xf>
    <xf numFmtId="0" fontId="82" fillId="0" borderId="0" xfId="120" applyFont="1" applyFill="1" applyAlignment="1">
      <alignment horizontal="center" vertical="center"/>
    </xf>
    <xf numFmtId="0" fontId="82" fillId="0" borderId="0" xfId="121" applyFont="1"/>
    <xf numFmtId="0" fontId="34" fillId="0" borderId="0" xfId="121" applyFont="1"/>
    <xf numFmtId="0" fontId="4" fillId="0" borderId="0" xfId="121" applyFont="1"/>
    <xf numFmtId="0" fontId="4" fillId="0" borderId="0" xfId="121" applyFont="1" applyAlignment="1">
      <alignment wrapText="1"/>
    </xf>
    <xf numFmtId="9" fontId="4" fillId="0" borderId="94" xfId="121" applyNumberFormat="1" applyFont="1" applyBorder="1" applyAlignment="1">
      <alignment horizontal="center" vertical="center" wrapText="1"/>
    </xf>
    <xf numFmtId="0" fontId="33" fillId="0" borderId="0" xfId="120" applyFont="1" applyFill="1">
      <alignment vertical="center"/>
    </xf>
    <xf numFmtId="0" fontId="4" fillId="0" borderId="0" xfId="27" applyFont="1" applyAlignment="1">
      <alignment horizontal="center" vertical="center"/>
    </xf>
    <xf numFmtId="0" fontId="82" fillId="0" borderId="0" xfId="27" applyFont="1" applyAlignment="1">
      <alignment vertical="center" wrapText="1"/>
    </xf>
    <xf numFmtId="0" fontId="4" fillId="0" borderId="0" xfId="117" applyFont="1" applyFill="1" applyAlignment="1">
      <alignment vertical="center" wrapText="1"/>
    </xf>
    <xf numFmtId="0" fontId="2" fillId="0" borderId="0" xfId="117" applyFont="1" applyFill="1" applyAlignment="1">
      <alignment vertical="center" wrapText="1"/>
    </xf>
    <xf numFmtId="0" fontId="4" fillId="0" borderId="0" xfId="117" applyFont="1" applyFill="1" applyAlignment="1">
      <alignment horizontal="center" vertical="center" wrapText="1"/>
    </xf>
    <xf numFmtId="0" fontId="4" fillId="0" borderId="94" xfId="117" applyFont="1" applyFill="1" applyBorder="1" applyAlignment="1">
      <alignment vertical="center" wrapText="1"/>
    </xf>
    <xf numFmtId="0" fontId="139" fillId="0" borderId="0" xfId="117" applyFont="1" applyFill="1" applyAlignment="1">
      <alignment vertical="center" wrapText="1"/>
    </xf>
    <xf numFmtId="0" fontId="15" fillId="0" borderId="0" xfId="117" applyFont="1" applyFill="1" applyAlignment="1">
      <alignment vertical="center"/>
    </xf>
    <xf numFmtId="0" fontId="34" fillId="0" borderId="0" xfId="117" applyFont="1" applyFill="1" applyAlignment="1">
      <alignment vertical="center"/>
    </xf>
    <xf numFmtId="0" fontId="15" fillId="0" borderId="0" xfId="117" applyFont="1" applyFill="1">
      <alignment vertical="center"/>
    </xf>
    <xf numFmtId="0" fontId="34" fillId="0" borderId="0" xfId="117" applyFont="1" applyFill="1">
      <alignment vertical="center"/>
    </xf>
    <xf numFmtId="0" fontId="4" fillId="0" borderId="0" xfId="117" applyFont="1" applyFill="1">
      <alignment vertical="center"/>
    </xf>
    <xf numFmtId="0" fontId="2" fillId="0" borderId="0" xfId="117" applyFont="1" applyFill="1">
      <alignment vertical="center"/>
    </xf>
    <xf numFmtId="0" fontId="33" fillId="0" borderId="0" xfId="117" applyFont="1" applyFill="1" applyAlignment="1">
      <alignment vertical="center"/>
    </xf>
    <xf numFmtId="0" fontId="33" fillId="0" borderId="0" xfId="117" applyFont="1" applyFill="1" applyAlignment="1">
      <alignment vertical="center" wrapText="1"/>
    </xf>
    <xf numFmtId="0" fontId="82" fillId="0" borderId="0" xfId="117" applyFont="1" applyFill="1" applyAlignment="1">
      <alignment vertical="center"/>
    </xf>
    <xf numFmtId="0" fontId="82" fillId="0" borderId="0" xfId="73" applyFont="1" applyFill="1" applyAlignment="1">
      <alignment vertical="center"/>
    </xf>
    <xf numFmtId="0" fontId="2" fillId="0" borderId="0" xfId="117" applyFont="1" applyFill="1" applyAlignment="1">
      <alignment vertical="center"/>
    </xf>
    <xf numFmtId="180" fontId="50" fillId="0" borderId="9" xfId="0" applyNumberFormat="1" applyFont="1" applyBorder="1" applyAlignment="1" applyProtection="1">
      <alignment vertical="center"/>
      <protection locked="0"/>
    </xf>
    <xf numFmtId="0" fontId="4" fillId="3" borderId="71" xfId="0" applyFont="1" applyFill="1" applyBorder="1" applyAlignment="1" applyProtection="1">
      <alignment horizontal="center" vertical="center" wrapText="1"/>
      <protection locked="0"/>
    </xf>
    <xf numFmtId="180" fontId="79" fillId="0" borderId="9" xfId="0" applyNumberFormat="1" applyFont="1" applyBorder="1" applyAlignment="1" applyProtection="1">
      <alignment vertical="center"/>
      <protection locked="0"/>
    </xf>
    <xf numFmtId="180" fontId="79" fillId="0" borderId="20" xfId="0" applyNumberFormat="1" applyFont="1" applyBorder="1" applyAlignment="1" applyProtection="1">
      <alignment vertical="center"/>
      <protection locked="0"/>
    </xf>
    <xf numFmtId="180" fontId="79" fillId="4" borderId="12" xfId="0" applyNumberFormat="1" applyFont="1" applyFill="1" applyBorder="1" applyAlignment="1" applyProtection="1">
      <alignment vertical="center"/>
    </xf>
    <xf numFmtId="180" fontId="79" fillId="4" borderId="10" xfId="0" applyNumberFormat="1" applyFont="1" applyFill="1" applyBorder="1" applyAlignment="1" applyProtection="1">
      <alignment vertical="center"/>
    </xf>
    <xf numFmtId="180" fontId="79" fillId="4" borderId="9" xfId="0" applyNumberFormat="1" applyFont="1" applyFill="1" applyBorder="1" applyAlignment="1" applyProtection="1">
      <alignment vertical="center"/>
    </xf>
    <xf numFmtId="180" fontId="79" fillId="4" borderId="13" xfId="0" applyNumberFormat="1" applyFont="1" applyFill="1" applyBorder="1" applyAlignment="1" applyProtection="1">
      <alignment vertical="center"/>
    </xf>
    <xf numFmtId="180" fontId="79" fillId="4" borderId="23" xfId="0" applyNumberFormat="1" applyFont="1" applyFill="1" applyBorder="1" applyAlignment="1" applyProtection="1">
      <alignment vertical="center"/>
    </xf>
    <xf numFmtId="190" fontId="4" fillId="3" borderId="78" xfId="0" applyNumberFormat="1" applyFont="1" applyFill="1" applyBorder="1" applyAlignment="1" applyProtection="1">
      <alignment horizontal="center" vertical="center"/>
      <protection locked="0"/>
    </xf>
    <xf numFmtId="180" fontId="79" fillId="0" borderId="62" xfId="0" applyNumberFormat="1" applyFont="1" applyBorder="1" applyAlignment="1" applyProtection="1">
      <alignment vertical="center"/>
      <protection locked="0"/>
    </xf>
    <xf numFmtId="180" fontId="79" fillId="0" borderId="24" xfId="0" applyNumberFormat="1" applyFont="1" applyBorder="1" applyAlignment="1" applyProtection="1">
      <alignment vertical="center"/>
      <protection locked="0"/>
    </xf>
    <xf numFmtId="0" fontId="4" fillId="3" borderId="9" xfId="40" applyFont="1" applyFill="1" applyBorder="1" applyAlignment="1" applyProtection="1">
      <alignment horizontal="center" vertical="center"/>
      <protection locked="0"/>
    </xf>
    <xf numFmtId="0" fontId="4" fillId="3" borderId="8" xfId="0" applyFont="1" applyFill="1" applyBorder="1" applyAlignment="1" applyProtection="1">
      <alignment horizontal="center" vertical="center" wrapText="1"/>
      <protection locked="0"/>
    </xf>
    <xf numFmtId="180" fontId="50" fillId="0" borderId="9" xfId="0" applyNumberFormat="1" applyFont="1" applyFill="1" applyBorder="1" applyAlignment="1" applyProtection="1">
      <alignment vertical="center"/>
      <protection locked="0"/>
    </xf>
    <xf numFmtId="180" fontId="50" fillId="4" borderId="13" xfId="0" applyNumberFormat="1" applyFont="1" applyFill="1" applyBorder="1" applyAlignment="1" applyProtection="1">
      <alignment vertical="center"/>
    </xf>
    <xf numFmtId="180" fontId="50" fillId="4" borderId="35" xfId="0" applyNumberFormat="1" applyFont="1" applyFill="1" applyBorder="1" applyAlignment="1" applyProtection="1">
      <alignment vertical="center"/>
    </xf>
    <xf numFmtId="180" fontId="50" fillId="8" borderId="9" xfId="0" applyNumberFormat="1" applyFont="1" applyFill="1" applyBorder="1" applyAlignment="1" applyProtection="1">
      <alignment vertical="center"/>
      <protection locked="0"/>
    </xf>
    <xf numFmtId="0" fontId="82" fillId="0" borderId="0" xfId="73" applyFont="1" applyAlignment="1">
      <alignment horizontal="left" vertical="center"/>
    </xf>
    <xf numFmtId="0" fontId="82" fillId="0" borderId="0" xfId="73" applyFont="1" applyAlignment="1">
      <alignment vertical="center"/>
    </xf>
    <xf numFmtId="0" fontId="4" fillId="0" borderId="116" xfId="27" applyFont="1" applyBorder="1" applyAlignment="1">
      <alignment horizontal="center" vertical="center"/>
    </xf>
    <xf numFmtId="0" fontId="4" fillId="0" borderId="0" xfId="27" applyFont="1" applyAlignment="1">
      <alignment wrapText="1"/>
    </xf>
    <xf numFmtId="0" fontId="4" fillId="0" borderId="94" xfId="120" applyFont="1" applyFill="1" applyBorder="1" applyAlignment="1">
      <alignment horizontal="center" vertical="center"/>
    </xf>
    <xf numFmtId="0" fontId="34" fillId="0" borderId="0" xfId="120" applyFont="1" applyAlignment="1">
      <alignment vertical="center"/>
    </xf>
    <xf numFmtId="0" fontId="82" fillId="0" borderId="0" xfId="117" applyFont="1" applyFill="1" applyAlignment="1">
      <alignment vertical="center"/>
    </xf>
    <xf numFmtId="0" fontId="4" fillId="0" borderId="94" xfId="118" applyFont="1" applyBorder="1" applyAlignment="1">
      <alignment horizontal="center" vertical="center" wrapText="1"/>
    </xf>
    <xf numFmtId="0" fontId="4" fillId="0" borderId="94" xfId="118" applyFont="1" applyBorder="1" applyAlignment="1">
      <alignment horizontal="center" vertical="center"/>
    </xf>
    <xf numFmtId="0" fontId="4" fillId="4" borderId="65" xfId="40" applyFont="1" applyFill="1" applyBorder="1" applyAlignment="1" applyProtection="1">
      <alignment vertical="center"/>
    </xf>
    <xf numFmtId="0" fontId="4" fillId="4" borderId="0" xfId="40" applyFont="1" applyFill="1" applyBorder="1" applyAlignment="1" applyProtection="1">
      <alignment vertical="center"/>
    </xf>
    <xf numFmtId="0" fontId="4" fillId="4" borderId="106" xfId="40" applyFont="1" applyFill="1" applyBorder="1" applyAlignment="1" applyProtection="1">
      <alignment vertical="center"/>
    </xf>
    <xf numFmtId="0" fontId="4" fillId="4" borderId="63" xfId="40" applyFont="1" applyFill="1" applyBorder="1" applyAlignment="1" applyProtection="1">
      <alignment vertical="center"/>
    </xf>
    <xf numFmtId="0" fontId="4" fillId="4" borderId="150" xfId="40" applyFont="1" applyFill="1" applyBorder="1" applyAlignment="1" applyProtection="1">
      <alignment vertical="center"/>
    </xf>
    <xf numFmtId="0" fontId="4" fillId="4" borderId="151" xfId="40" applyFont="1" applyFill="1" applyBorder="1" applyAlignment="1" applyProtection="1">
      <alignment vertical="center"/>
    </xf>
    <xf numFmtId="180" fontId="50" fillId="0" borderId="149" xfId="40" applyNumberFormat="1" applyFont="1" applyFill="1" applyBorder="1" applyAlignment="1" applyProtection="1">
      <alignment vertical="center" shrinkToFit="1"/>
    </xf>
    <xf numFmtId="0" fontId="4" fillId="0" borderId="20" xfId="0" applyFont="1" applyFill="1" applyBorder="1" applyAlignment="1" applyProtection="1">
      <alignment vertical="center"/>
      <protection locked="0"/>
    </xf>
    <xf numFmtId="0" fontId="18" fillId="5" borderId="69" xfId="0" applyFont="1" applyFill="1" applyBorder="1" applyAlignment="1">
      <alignment horizontal="center" vertical="center"/>
    </xf>
    <xf numFmtId="0" fontId="18" fillId="5" borderId="153" xfId="0" applyFont="1" applyFill="1" applyBorder="1" applyAlignment="1">
      <alignment horizontal="center" vertical="center"/>
    </xf>
    <xf numFmtId="0" fontId="51" fillId="5" borderId="84" xfId="0" applyFont="1" applyFill="1" applyBorder="1" applyAlignment="1">
      <alignment horizontal="center" vertical="center"/>
    </xf>
    <xf numFmtId="0" fontId="51" fillId="5" borderId="9" xfId="0" applyFont="1" applyFill="1" applyBorder="1" applyAlignment="1">
      <alignment horizontal="center" vertical="center"/>
    </xf>
    <xf numFmtId="0" fontId="51" fillId="5" borderId="85" xfId="0" applyFont="1" applyFill="1" applyBorder="1" applyAlignment="1">
      <alignment horizontal="center" vertical="center"/>
    </xf>
    <xf numFmtId="0" fontId="51" fillId="5" borderId="87" xfId="0" applyFont="1" applyFill="1" applyBorder="1" applyAlignment="1">
      <alignment horizontal="center" vertical="center"/>
    </xf>
    <xf numFmtId="0" fontId="51" fillId="5" borderId="88" xfId="0" applyFont="1" applyFill="1" applyBorder="1" applyAlignment="1">
      <alignment horizontal="center" vertical="center"/>
    </xf>
    <xf numFmtId="0" fontId="51" fillId="5" borderId="89" xfId="0" applyFont="1" applyFill="1" applyBorder="1" applyAlignment="1">
      <alignment horizontal="center" vertical="center"/>
    </xf>
    <xf numFmtId="0" fontId="17" fillId="0" borderId="0" xfId="45">
      <alignment vertical="center"/>
    </xf>
    <xf numFmtId="0" fontId="17" fillId="0" borderId="0" xfId="45" applyProtection="1">
      <alignment vertical="center"/>
      <protection locked="0"/>
    </xf>
    <xf numFmtId="0" fontId="4" fillId="3" borderId="4" xfId="0" applyFont="1" applyFill="1" applyBorder="1" applyAlignment="1" applyProtection="1">
      <alignment horizontal="center" vertical="center"/>
      <protection locked="0"/>
    </xf>
    <xf numFmtId="0" fontId="4" fillId="3" borderId="4" xfId="0" applyFont="1" applyFill="1" applyBorder="1" applyAlignment="1" applyProtection="1">
      <alignment horizontal="center" vertical="center" wrapText="1"/>
      <protection locked="0"/>
    </xf>
    <xf numFmtId="180" fontId="50" fillId="0" borderId="9" xfId="27" applyNumberFormat="1" applyFont="1" applyFill="1" applyBorder="1" applyAlignment="1" applyProtection="1">
      <alignment vertical="center"/>
    </xf>
    <xf numFmtId="0" fontId="4" fillId="0" borderId="94" xfId="27" applyFont="1" applyFill="1" applyBorder="1" applyAlignment="1">
      <alignment horizontal="center" vertical="center"/>
    </xf>
    <xf numFmtId="0" fontId="4" fillId="0" borderId="94" xfId="27" applyFont="1" applyFill="1" applyBorder="1" applyAlignment="1">
      <alignment horizontal="center" vertical="center" wrapText="1"/>
    </xf>
    <xf numFmtId="180" fontId="50" fillId="4" borderId="9" xfId="0" applyNumberFormat="1" applyFont="1" applyFill="1" applyBorder="1" applyAlignment="1" applyProtection="1">
      <alignment vertical="center"/>
    </xf>
    <xf numFmtId="180" fontId="50" fillId="4" borderId="9" xfId="0" applyNumberFormat="1" applyFont="1" applyFill="1" applyBorder="1" applyAlignment="1" applyProtection="1">
      <alignment vertical="center"/>
    </xf>
    <xf numFmtId="0" fontId="0" fillId="42" borderId="0" xfId="0" applyFill="1">
      <alignment vertical="center"/>
    </xf>
    <xf numFmtId="0" fontId="4" fillId="6" borderId="61" xfId="0" applyFont="1" applyFill="1" applyBorder="1" applyAlignment="1" applyProtection="1">
      <alignment horizontal="center" vertical="center"/>
    </xf>
    <xf numFmtId="0" fontId="4" fillId="6" borderId="65" xfId="0" applyFont="1" applyFill="1" applyBorder="1" applyAlignment="1" applyProtection="1">
      <alignment horizontal="center" vertical="center"/>
    </xf>
    <xf numFmtId="179" fontId="50" fillId="0" borderId="61" xfId="0" applyNumberFormat="1" applyFont="1" applyBorder="1" applyAlignment="1" applyProtection="1">
      <alignment vertical="center" shrinkToFit="1"/>
      <protection locked="0"/>
    </xf>
    <xf numFmtId="179" fontId="50" fillId="0" borderId="69" xfId="0" applyNumberFormat="1" applyFont="1" applyBorder="1" applyAlignment="1" applyProtection="1">
      <alignment vertical="center" shrinkToFit="1"/>
      <protection locked="0"/>
    </xf>
    <xf numFmtId="179" fontId="50" fillId="4" borderId="62" xfId="0" applyNumberFormat="1" applyFont="1" applyFill="1" applyBorder="1" applyAlignment="1" applyProtection="1">
      <alignment vertical="center" shrinkToFit="1"/>
    </xf>
    <xf numFmtId="179" fontId="50" fillId="4" borderId="12" xfId="0" applyNumberFormat="1" applyFont="1" applyFill="1" applyBorder="1" applyAlignment="1" applyProtection="1">
      <alignment vertical="center" shrinkToFit="1"/>
    </xf>
    <xf numFmtId="179" fontId="50" fillId="4" borderId="24" xfId="0" applyNumberFormat="1" applyFont="1" applyFill="1" applyBorder="1" applyAlignment="1" applyProtection="1">
      <alignment vertical="center" shrinkToFit="1"/>
    </xf>
    <xf numFmtId="180" fontId="4" fillId="3" borderId="64" xfId="0" applyNumberFormat="1" applyFont="1" applyFill="1" applyBorder="1" applyAlignment="1" applyProtection="1">
      <alignment horizontal="center" vertical="center"/>
    </xf>
    <xf numFmtId="180" fontId="4" fillId="3" borderId="63" xfId="0" applyNumberFormat="1" applyFont="1" applyFill="1" applyBorder="1" applyAlignment="1" applyProtection="1">
      <alignment horizontal="center" vertical="center"/>
    </xf>
    <xf numFmtId="180" fontId="50" fillId="52" borderId="9" xfId="0" applyNumberFormat="1" applyFont="1" applyFill="1" applyBorder="1" applyAlignment="1" applyProtection="1">
      <alignment vertical="center"/>
    </xf>
    <xf numFmtId="0" fontId="0" fillId="53" borderId="0" xfId="0" applyFill="1">
      <alignment vertical="center"/>
    </xf>
    <xf numFmtId="180" fontId="4" fillId="0" borderId="9" xfId="0" applyNumberFormat="1" applyFont="1" applyBorder="1" applyProtection="1">
      <alignment vertical="center"/>
      <protection locked="0"/>
    </xf>
    <xf numFmtId="180" fontId="4" fillId="4" borderId="10" xfId="0" applyNumberFormat="1" applyFont="1" applyFill="1" applyBorder="1" applyAlignment="1" applyProtection="1">
      <alignment vertical="center"/>
    </xf>
    <xf numFmtId="180" fontId="50" fillId="0" borderId="69" xfId="0" applyNumberFormat="1" applyFont="1" applyFill="1" applyBorder="1" applyAlignment="1" applyProtection="1">
      <alignment vertical="center"/>
    </xf>
    <xf numFmtId="0" fontId="4" fillId="0" borderId="69" xfId="0" applyNumberFormat="1" applyFont="1" applyFill="1" applyBorder="1" applyAlignment="1" applyProtection="1">
      <alignment horizontal="center" vertical="center"/>
    </xf>
    <xf numFmtId="180" fontId="4" fillId="0" borderId="10" xfId="0" applyNumberFormat="1" applyFont="1" applyFill="1" applyBorder="1" applyAlignment="1" applyProtection="1">
      <alignment horizontal="center" vertical="center"/>
    </xf>
    <xf numFmtId="180" fontId="4" fillId="0" borderId="12" xfId="0" applyNumberFormat="1" applyFont="1" applyFill="1" applyBorder="1" applyAlignment="1" applyProtection="1">
      <alignment horizontal="center" vertical="center"/>
    </xf>
    <xf numFmtId="0" fontId="82" fillId="0" borderId="0" xfId="0" quotePrefix="1" applyFont="1">
      <alignment vertical="center"/>
    </xf>
    <xf numFmtId="0" fontId="4" fillId="0" borderId="0" xfId="0" applyNumberFormat="1" applyFont="1">
      <alignment vertical="center"/>
    </xf>
    <xf numFmtId="0" fontId="4" fillId="0" borderId="0" xfId="0" applyNumberFormat="1" applyFont="1" applyFill="1" applyBorder="1">
      <alignment vertical="center"/>
    </xf>
    <xf numFmtId="0" fontId="4" fillId="0" borderId="2" xfId="0" applyFont="1" applyBorder="1" applyAlignment="1" applyProtection="1">
      <alignment vertical="center" wrapText="1"/>
      <protection locked="0"/>
    </xf>
    <xf numFmtId="0" fontId="4" fillId="0" borderId="0" xfId="0" applyFont="1" applyBorder="1" applyAlignment="1">
      <alignment vertical="center" wrapText="1"/>
    </xf>
    <xf numFmtId="0" fontId="17" fillId="0" borderId="0" xfId="45" applyNumberFormat="1" applyFont="1" applyFill="1" applyBorder="1" applyProtection="1">
      <alignment vertical="center"/>
      <protection locked="0"/>
    </xf>
    <xf numFmtId="0" fontId="141" fillId="0" borderId="0" xfId="27" applyFont="1" applyAlignment="1">
      <alignment vertical="center"/>
    </xf>
    <xf numFmtId="0" fontId="82" fillId="0" borderId="0" xfId="27" applyAlignment="1">
      <alignment vertical="center"/>
    </xf>
    <xf numFmtId="0" fontId="4" fillId="3" borderId="20" xfId="0" applyFont="1" applyFill="1" applyBorder="1" applyAlignment="1" applyProtection="1">
      <alignment horizontal="center" vertical="center"/>
      <protection locked="0"/>
    </xf>
    <xf numFmtId="0" fontId="4" fillId="3" borderId="64" xfId="0" applyFont="1" applyFill="1" applyBorder="1" applyAlignment="1" applyProtection="1">
      <alignment horizontal="center" vertical="center" wrapText="1"/>
      <protection locked="0"/>
    </xf>
    <xf numFmtId="0" fontId="4" fillId="3" borderId="60" xfId="0" applyFont="1" applyFill="1" applyBorder="1" applyAlignment="1" applyProtection="1">
      <alignment horizontal="center" vertical="center" wrapText="1"/>
      <protection locked="0"/>
    </xf>
    <xf numFmtId="180" fontId="50" fillId="4" borderId="35" xfId="0" applyNumberFormat="1" applyFont="1" applyFill="1" applyBorder="1" applyAlignment="1" applyProtection="1">
      <alignment horizontal="center" vertical="center"/>
    </xf>
    <xf numFmtId="0" fontId="4" fillId="3" borderId="35" xfId="0" applyFont="1" applyFill="1" applyBorder="1" applyAlignment="1" applyProtection="1">
      <alignment horizontal="center" vertical="center" wrapText="1"/>
      <protection locked="0"/>
    </xf>
    <xf numFmtId="0" fontId="4" fillId="6" borderId="18" xfId="0" applyNumberFormat="1" applyFont="1" applyFill="1" applyBorder="1" applyAlignment="1" applyProtection="1">
      <alignment horizontal="center" vertical="center"/>
    </xf>
    <xf numFmtId="0" fontId="4" fillId="0" borderId="0" xfId="0" applyFont="1" applyBorder="1" applyAlignment="1">
      <alignment vertical="center" wrapText="1"/>
    </xf>
    <xf numFmtId="0" fontId="4" fillId="3" borderId="4" xfId="0" applyFont="1" applyFill="1" applyBorder="1" applyAlignment="1" applyProtection="1">
      <alignment horizontal="center" vertical="center"/>
      <protection locked="0"/>
    </xf>
    <xf numFmtId="0" fontId="4" fillId="3" borderId="9" xfId="0" applyFont="1" applyFill="1" applyBorder="1" applyAlignment="1" applyProtection="1">
      <alignment horizontal="center" vertical="center"/>
      <protection locked="0"/>
    </xf>
    <xf numFmtId="0" fontId="4" fillId="0" borderId="2" xfId="0" applyFont="1" applyBorder="1" applyAlignment="1" applyProtection="1">
      <alignment vertical="center" wrapText="1"/>
      <protection locked="0"/>
    </xf>
    <xf numFmtId="0" fontId="4" fillId="3" borderId="108" xfId="0" applyFont="1" applyFill="1" applyBorder="1" applyAlignment="1" applyProtection="1">
      <alignment horizontal="center" vertical="center" wrapText="1"/>
      <protection locked="0"/>
    </xf>
    <xf numFmtId="0" fontId="4" fillId="3" borderId="72" xfId="0" applyFont="1" applyFill="1" applyBorder="1" applyAlignment="1" applyProtection="1">
      <alignment horizontal="center" vertical="center" wrapText="1"/>
      <protection locked="0"/>
    </xf>
    <xf numFmtId="0" fontId="4" fillId="0" borderId="0" xfId="0" applyFont="1" applyBorder="1" applyAlignment="1">
      <alignment vertical="center" wrapText="1"/>
    </xf>
    <xf numFmtId="180" fontId="50" fillId="4" borderId="9" xfId="0" applyNumberFormat="1" applyFont="1" applyFill="1" applyBorder="1" applyAlignment="1" applyProtection="1">
      <alignment vertical="center"/>
    </xf>
    <xf numFmtId="180" fontId="50" fillId="4" borderId="35" xfId="0" applyNumberFormat="1" applyFont="1" applyFill="1" applyBorder="1" applyAlignment="1" applyProtection="1">
      <alignment vertical="center"/>
    </xf>
    <xf numFmtId="0" fontId="17" fillId="0" borderId="0" xfId="45" applyNumberFormat="1" applyFont="1" applyFill="1" applyBorder="1" applyProtection="1">
      <alignment vertical="center"/>
      <protection locked="0"/>
    </xf>
    <xf numFmtId="180" fontId="50" fillId="0" borderId="64" xfId="0" applyNumberFormat="1" applyFont="1" applyFill="1" applyBorder="1" applyAlignment="1" applyProtection="1">
      <alignment vertical="center"/>
      <protection locked="0"/>
    </xf>
    <xf numFmtId="180" fontId="50" fillId="4" borderId="60" xfId="0" applyNumberFormat="1" applyFont="1" applyFill="1" applyBorder="1" applyAlignment="1" applyProtection="1">
      <alignment horizontal="center" vertical="center"/>
    </xf>
    <xf numFmtId="180" fontId="50" fillId="0" borderId="68" xfId="0" applyNumberFormat="1" applyFont="1" applyFill="1" applyBorder="1" applyAlignment="1" applyProtection="1">
      <alignment horizontal="center" vertical="center"/>
    </xf>
    <xf numFmtId="180" fontId="50" fillId="4" borderId="79" xfId="0" applyNumberFormat="1" applyFont="1" applyFill="1" applyBorder="1" applyAlignment="1" applyProtection="1">
      <alignment horizontal="center" vertical="center"/>
    </xf>
    <xf numFmtId="180" fontId="50" fillId="0" borderId="64" xfId="0" applyNumberFormat="1" applyFont="1" applyFill="1" applyBorder="1" applyAlignment="1" applyProtection="1">
      <alignment horizontal="center" vertical="center"/>
    </xf>
    <xf numFmtId="180" fontId="50" fillId="4" borderId="64" xfId="0" applyNumberFormat="1" applyFont="1" applyFill="1" applyBorder="1" applyAlignment="1" applyProtection="1">
      <alignment horizontal="center" vertical="center"/>
    </xf>
    <xf numFmtId="180" fontId="50" fillId="4" borderId="73" xfId="0" applyNumberFormat="1" applyFont="1" applyFill="1" applyBorder="1" applyAlignment="1" applyProtection="1">
      <alignment horizontal="center" vertical="center"/>
    </xf>
    <xf numFmtId="0" fontId="4" fillId="3" borderId="70" xfId="0" applyFont="1" applyFill="1" applyBorder="1" applyAlignment="1" applyProtection="1">
      <alignment vertical="center"/>
      <protection locked="0"/>
    </xf>
    <xf numFmtId="0" fontId="4" fillId="3" borderId="90" xfId="0" applyFont="1" applyFill="1" applyBorder="1" applyAlignment="1" applyProtection="1">
      <alignment horizontal="center" vertical="center"/>
      <protection locked="0"/>
    </xf>
    <xf numFmtId="180" fontId="50" fillId="0" borderId="90" xfId="0" applyNumberFormat="1" applyFont="1" applyFill="1" applyBorder="1" applyAlignment="1" applyProtection="1">
      <alignment vertical="center"/>
    </xf>
    <xf numFmtId="180" fontId="50" fillId="0" borderId="20" xfId="0" applyNumberFormat="1" applyFont="1" applyFill="1" applyBorder="1" applyAlignment="1" applyProtection="1">
      <alignment vertical="center"/>
    </xf>
    <xf numFmtId="0" fontId="4" fillId="3" borderId="6" xfId="0" applyFont="1" applyFill="1" applyBorder="1" applyAlignment="1" applyProtection="1">
      <alignment vertical="center"/>
      <protection locked="0"/>
    </xf>
    <xf numFmtId="180" fontId="50" fillId="0" borderId="12" xfId="0" applyNumberFormat="1" applyFont="1" applyFill="1" applyBorder="1" applyAlignment="1" applyProtection="1">
      <alignment horizontal="center" vertical="center"/>
    </xf>
    <xf numFmtId="180" fontId="50" fillId="0" borderId="73" xfId="0" applyNumberFormat="1" applyFont="1" applyFill="1" applyBorder="1" applyAlignment="1" applyProtection="1">
      <alignment horizontal="center" vertical="center"/>
    </xf>
    <xf numFmtId="0" fontId="4" fillId="0" borderId="7" xfId="0" applyFont="1" applyFill="1" applyBorder="1" applyAlignment="1" applyProtection="1">
      <alignment vertical="center"/>
      <protection locked="0"/>
    </xf>
    <xf numFmtId="0" fontId="4" fillId="0" borderId="108" xfId="0" applyFont="1" applyFill="1" applyBorder="1" applyAlignment="1" applyProtection="1">
      <alignment vertical="center"/>
      <protection locked="0"/>
    </xf>
    <xf numFmtId="0" fontId="4" fillId="0" borderId="72" xfId="0" applyFont="1" applyFill="1" applyBorder="1" applyAlignment="1" applyProtection="1">
      <alignment vertical="center"/>
      <protection locked="0"/>
    </xf>
    <xf numFmtId="0" fontId="4" fillId="0" borderId="72" xfId="0" applyFont="1" applyFill="1" applyBorder="1" applyProtection="1">
      <alignment vertical="center"/>
      <protection locked="0"/>
    </xf>
    <xf numFmtId="0" fontId="4" fillId="0" borderId="11" xfId="0" applyFont="1" applyFill="1" applyBorder="1" applyProtection="1">
      <alignment vertical="center"/>
      <protection locked="0"/>
    </xf>
    <xf numFmtId="0" fontId="4" fillId="0" borderId="8" xfId="0" applyFont="1" applyFill="1" applyBorder="1" applyProtection="1">
      <alignment vertical="center"/>
      <protection locked="0"/>
    </xf>
    <xf numFmtId="0" fontId="4" fillId="0" borderId="74" xfId="0" applyFont="1" applyFill="1" applyBorder="1" applyProtection="1">
      <alignment vertical="center"/>
      <protection locked="0"/>
    </xf>
    <xf numFmtId="0" fontId="4" fillId="3" borderId="14" xfId="0" applyFont="1" applyFill="1" applyBorder="1" applyAlignment="1" applyProtection="1">
      <alignment vertical="center" wrapText="1"/>
      <protection locked="0"/>
    </xf>
    <xf numFmtId="180" fontId="50" fillId="0" borderId="65" xfId="0" applyNumberFormat="1" applyFont="1" applyBorder="1" applyAlignment="1" applyProtection="1">
      <alignment vertical="center" shrinkToFit="1"/>
      <protection locked="0"/>
    </xf>
    <xf numFmtId="189" fontId="4" fillId="5" borderId="105" xfId="0" applyNumberFormat="1" applyFont="1" applyFill="1" applyBorder="1" applyAlignment="1" applyProtection="1">
      <alignment vertical="center" shrinkToFit="1"/>
      <protection locked="0"/>
    </xf>
    <xf numFmtId="180" fontId="50" fillId="0" borderId="90" xfId="0" applyNumberFormat="1" applyFont="1" applyBorder="1" applyAlignment="1" applyProtection="1">
      <alignment vertical="center" shrinkToFit="1"/>
      <protection locked="0"/>
    </xf>
    <xf numFmtId="0" fontId="4" fillId="0" borderId="66" xfId="0" applyNumberFormat="1" applyFont="1" applyBorder="1" applyAlignment="1" applyProtection="1">
      <alignment vertical="center" shrinkToFit="1"/>
      <protection locked="0"/>
    </xf>
    <xf numFmtId="180" fontId="50" fillId="0" borderId="66" xfId="0" applyNumberFormat="1" applyFont="1" applyBorder="1" applyAlignment="1" applyProtection="1">
      <alignment vertical="center" shrinkToFit="1"/>
      <protection locked="0"/>
    </xf>
    <xf numFmtId="180" fontId="50" fillId="4" borderId="79" xfId="0" applyNumberFormat="1" applyFont="1" applyFill="1" applyBorder="1" applyAlignment="1" applyProtection="1">
      <alignment vertical="center" shrinkToFit="1"/>
    </xf>
    <xf numFmtId="189" fontId="4" fillId="5" borderId="106" xfId="0" applyNumberFormat="1" applyFont="1" applyFill="1" applyBorder="1" applyAlignment="1" applyProtection="1">
      <alignment vertical="center" shrinkToFit="1"/>
      <protection locked="0"/>
    </xf>
    <xf numFmtId="180" fontId="50" fillId="0" borderId="68" xfId="0" applyNumberFormat="1" applyFont="1" applyBorder="1" applyAlignment="1" applyProtection="1">
      <alignment vertical="center" shrinkToFit="1"/>
      <protection locked="0"/>
    </xf>
    <xf numFmtId="0" fontId="4" fillId="0" borderId="65" xfId="0" applyNumberFormat="1" applyFont="1" applyBorder="1" applyAlignment="1" applyProtection="1">
      <alignment vertical="center" shrinkToFit="1"/>
      <protection locked="0"/>
    </xf>
    <xf numFmtId="189" fontId="4" fillId="5" borderId="16" xfId="0" applyNumberFormat="1" applyFont="1" applyFill="1" applyBorder="1" applyAlignment="1" applyProtection="1">
      <alignment vertical="center" shrinkToFit="1"/>
      <protection locked="0"/>
    </xf>
    <xf numFmtId="0" fontId="4" fillId="0" borderId="24" xfId="0" applyNumberFormat="1" applyFont="1" applyBorder="1" applyAlignment="1" applyProtection="1">
      <alignment vertical="center" shrinkToFit="1"/>
      <protection locked="0"/>
    </xf>
    <xf numFmtId="0" fontId="4" fillId="4" borderId="74" xfId="0" applyFont="1" applyFill="1" applyBorder="1" applyAlignment="1" applyProtection="1">
      <alignment vertical="center" wrapText="1"/>
    </xf>
    <xf numFmtId="0" fontId="4" fillId="4" borderId="7" xfId="0" applyFont="1" applyFill="1" applyBorder="1" applyAlignment="1" applyProtection="1">
      <alignment vertical="center" wrapText="1"/>
    </xf>
    <xf numFmtId="180" fontId="50" fillId="54" borderId="68" xfId="0" applyNumberFormat="1" applyFont="1" applyFill="1" applyBorder="1" applyAlignment="1" applyProtection="1">
      <alignment vertical="center" shrinkToFit="1"/>
      <protection locked="0"/>
    </xf>
    <xf numFmtId="180" fontId="50" fillId="55" borderId="68" xfId="0" applyNumberFormat="1" applyFont="1" applyFill="1" applyBorder="1" applyAlignment="1" applyProtection="1">
      <alignment vertical="center" shrinkToFit="1"/>
    </xf>
    <xf numFmtId="0" fontId="51" fillId="5" borderId="24" xfId="0" applyFont="1" applyFill="1" applyBorder="1" applyAlignment="1">
      <alignment horizontal="center" vertical="center"/>
    </xf>
    <xf numFmtId="0" fontId="51" fillId="5" borderId="155" xfId="0" applyFont="1" applyFill="1" applyBorder="1" applyAlignment="1">
      <alignment horizontal="center" vertical="center"/>
    </xf>
    <xf numFmtId="0" fontId="18" fillId="5" borderId="16" xfId="0" applyFont="1" applyFill="1" applyBorder="1" applyAlignment="1">
      <alignment horizontal="center" vertical="center"/>
    </xf>
    <xf numFmtId="0" fontId="18" fillId="5" borderId="149" xfId="0" applyFont="1" applyFill="1" applyBorder="1" applyAlignment="1">
      <alignment horizontal="center" vertical="center"/>
    </xf>
    <xf numFmtId="0" fontId="51" fillId="5" borderId="16" xfId="0" applyFont="1" applyFill="1" applyBorder="1" applyAlignment="1">
      <alignment horizontal="center" vertical="center"/>
    </xf>
    <xf numFmtId="0" fontId="51" fillId="5" borderId="160" xfId="0" applyFont="1" applyFill="1" applyBorder="1" applyAlignment="1">
      <alignment horizontal="center" vertical="center"/>
    </xf>
    <xf numFmtId="0" fontId="58" fillId="0" borderId="0" xfId="116" applyFont="1" applyFill="1" applyBorder="1" applyAlignment="1" applyProtection="1">
      <alignment horizontal="center" vertical="center"/>
    </xf>
    <xf numFmtId="0" fontId="68" fillId="5" borderId="16" xfId="45" applyNumberFormat="1" applyFont="1" applyFill="1" applyBorder="1" applyAlignment="1" applyProtection="1">
      <alignment horizontal="center" vertical="center"/>
    </xf>
    <xf numFmtId="0" fontId="17" fillId="0" borderId="0" xfId="45" quotePrefix="1">
      <alignment vertical="center"/>
    </xf>
    <xf numFmtId="0" fontId="17" fillId="0" borderId="0" xfId="45" applyFill="1">
      <alignment vertical="center"/>
    </xf>
    <xf numFmtId="180" fontId="4" fillId="54" borderId="10" xfId="0" applyNumberFormat="1" applyFont="1" applyFill="1" applyBorder="1" applyAlignment="1" applyProtection="1">
      <alignment vertical="top" wrapText="1"/>
      <protection locked="0"/>
    </xf>
    <xf numFmtId="180" fontId="4" fillId="5" borderId="9" xfId="0" applyNumberFormat="1" applyFont="1" applyFill="1" applyBorder="1" applyProtection="1">
      <alignment vertical="center"/>
      <protection locked="0"/>
    </xf>
    <xf numFmtId="180" fontId="50" fillId="56" borderId="69" xfId="0" applyNumberFormat="1" applyFont="1" applyFill="1" applyBorder="1" applyAlignment="1" applyProtection="1">
      <alignment vertical="center"/>
    </xf>
    <xf numFmtId="180" fontId="50" fillId="4" borderId="91" xfId="0" applyNumberFormat="1" applyFont="1" applyFill="1" applyBorder="1" applyAlignment="1" applyProtection="1">
      <alignment vertical="center"/>
    </xf>
    <xf numFmtId="180" fontId="4" fillId="0" borderId="20" xfId="0" applyNumberFormat="1" applyFont="1" applyBorder="1" applyAlignment="1" applyProtection="1">
      <alignment vertical="center"/>
      <protection locked="0"/>
    </xf>
    <xf numFmtId="0" fontId="4" fillId="0" borderId="60" xfId="0" applyNumberFormat="1" applyFont="1" applyFill="1" applyBorder="1" applyAlignment="1" applyProtection="1">
      <alignment horizontal="center" vertical="center"/>
    </xf>
    <xf numFmtId="180" fontId="4" fillId="0" borderId="9" xfId="0" applyNumberFormat="1" applyFont="1" applyFill="1" applyBorder="1" applyAlignment="1" applyProtection="1">
      <alignment vertical="center"/>
    </xf>
    <xf numFmtId="0" fontId="82" fillId="54" borderId="0" xfId="27" applyFill="1" applyProtection="1">
      <protection locked="0"/>
    </xf>
    <xf numFmtId="0" fontId="82" fillId="54" borderId="0" xfId="27" applyFont="1" applyFill="1" applyProtection="1">
      <protection locked="0"/>
    </xf>
    <xf numFmtId="180" fontId="50" fillId="56" borderId="9" xfId="0" applyNumberFormat="1" applyFont="1" applyFill="1" applyBorder="1" applyAlignment="1" applyProtection="1">
      <alignment vertical="center"/>
      <protection locked="0"/>
    </xf>
    <xf numFmtId="180" fontId="4" fillId="0" borderId="9" xfId="0" applyNumberFormat="1" applyFont="1" applyBorder="1" applyAlignment="1" applyProtection="1">
      <alignment vertical="center"/>
      <protection locked="0"/>
    </xf>
    <xf numFmtId="180" fontId="4" fillId="0" borderId="9" xfId="0" applyNumberFormat="1" applyFont="1" applyFill="1" applyBorder="1" applyAlignment="1" applyProtection="1">
      <alignment vertical="center"/>
      <protection locked="0"/>
    </xf>
    <xf numFmtId="0" fontId="4" fillId="3" borderId="108" xfId="0" applyFont="1" applyFill="1" applyBorder="1" applyAlignment="1" applyProtection="1">
      <alignment vertical="center"/>
      <protection locked="0"/>
    </xf>
    <xf numFmtId="180" fontId="50" fillId="5" borderId="79" xfId="0" applyNumberFormat="1" applyFont="1" applyFill="1" applyBorder="1" applyAlignment="1" applyProtection="1">
      <alignment vertical="center"/>
      <protection locked="0"/>
    </xf>
    <xf numFmtId="0" fontId="4" fillId="3" borderId="34" xfId="0" applyFont="1" applyFill="1" applyBorder="1" applyAlignment="1" applyProtection="1">
      <alignment vertical="center"/>
      <protection locked="0"/>
    </xf>
    <xf numFmtId="180" fontId="50" fillId="5" borderId="36" xfId="0" applyNumberFormat="1" applyFont="1" applyFill="1" applyBorder="1" applyAlignment="1" applyProtection="1">
      <alignment vertical="center"/>
      <protection locked="0"/>
    </xf>
    <xf numFmtId="0" fontId="71" fillId="3" borderId="34" xfId="0" applyFont="1" applyFill="1" applyBorder="1" applyAlignment="1" applyProtection="1">
      <alignment vertical="center"/>
      <protection locked="0"/>
    </xf>
    <xf numFmtId="180" fontId="79" fillId="4" borderId="69" xfId="0" applyNumberFormat="1" applyFont="1" applyFill="1" applyBorder="1" applyAlignment="1" applyProtection="1">
      <alignment vertical="center"/>
    </xf>
    <xf numFmtId="180" fontId="79" fillId="4" borderId="75" xfId="0" applyNumberFormat="1" applyFont="1" applyFill="1" applyBorder="1" applyAlignment="1" applyProtection="1">
      <alignment vertical="center"/>
    </xf>
    <xf numFmtId="0" fontId="71" fillId="3" borderId="90" xfId="0" applyFont="1" applyFill="1" applyBorder="1" applyAlignment="1" applyProtection="1">
      <alignment horizontal="center" vertical="center"/>
      <protection locked="0"/>
    </xf>
    <xf numFmtId="180" fontId="79" fillId="0" borderId="13" xfId="0" applyNumberFormat="1" applyFont="1" applyFill="1" applyBorder="1" applyAlignment="1" applyProtection="1">
      <alignment vertical="center"/>
    </xf>
    <xf numFmtId="180" fontId="79" fillId="57" borderId="13" xfId="0" applyNumberFormat="1" applyFont="1" applyFill="1" applyBorder="1" applyAlignment="1" applyProtection="1">
      <alignment horizontal="center" vertical="center"/>
    </xf>
    <xf numFmtId="180" fontId="79" fillId="57" borderId="18" xfId="0" applyNumberFormat="1" applyFont="1" applyFill="1" applyBorder="1" applyAlignment="1" applyProtection="1">
      <alignment horizontal="center" vertical="center"/>
    </xf>
    <xf numFmtId="0" fontId="4" fillId="0" borderId="64" xfId="0" applyFont="1" applyFill="1" applyBorder="1" applyAlignment="1" applyProtection="1">
      <alignment vertical="center"/>
      <protection locked="0"/>
    </xf>
    <xf numFmtId="180" fontId="50" fillId="4" borderId="60" xfId="0" applyNumberFormat="1" applyFont="1" applyFill="1" applyBorder="1" applyAlignment="1" applyProtection="1">
      <alignment vertical="center"/>
    </xf>
    <xf numFmtId="180" fontId="79" fillId="0" borderId="69" xfId="0" applyNumberFormat="1" applyFont="1" applyFill="1" applyBorder="1" applyAlignment="1" applyProtection="1">
      <alignment vertical="center"/>
    </xf>
    <xf numFmtId="180" fontId="79" fillId="57" borderId="69" xfId="0" applyNumberFormat="1" applyFont="1" applyFill="1" applyBorder="1" applyAlignment="1" applyProtection="1">
      <alignment horizontal="center" vertical="center"/>
    </xf>
    <xf numFmtId="180" fontId="79" fillId="57" borderId="80" xfId="0" applyNumberFormat="1" applyFont="1" applyFill="1" applyBorder="1" applyAlignment="1" applyProtection="1">
      <alignment horizontal="center" vertical="center"/>
    </xf>
    <xf numFmtId="0" fontId="4" fillId="6" borderId="65" xfId="0" applyNumberFormat="1" applyFont="1" applyFill="1" applyBorder="1" applyAlignment="1" applyProtection="1">
      <alignment horizontal="center" vertical="center"/>
    </xf>
    <xf numFmtId="180" fontId="50" fillId="0" borderId="63" xfId="0" applyNumberFormat="1" applyFont="1" applyBorder="1" applyAlignment="1" applyProtection="1">
      <alignment vertical="center"/>
      <protection locked="0"/>
    </xf>
    <xf numFmtId="0" fontId="4" fillId="58" borderId="20" xfId="0" applyNumberFormat="1" applyFont="1" applyFill="1" applyBorder="1" applyAlignment="1" applyProtection="1">
      <alignment horizontal="center" vertical="center"/>
    </xf>
    <xf numFmtId="0" fontId="82" fillId="57" borderId="0" xfId="73" applyFont="1" applyFill="1" applyAlignment="1">
      <alignment vertical="center"/>
    </xf>
    <xf numFmtId="0" fontId="4" fillId="57" borderId="0" xfId="73" applyFont="1" applyFill="1" applyAlignment="1">
      <alignment vertical="center"/>
    </xf>
    <xf numFmtId="0" fontId="4" fillId="57" borderId="0" xfId="73" applyFont="1" applyFill="1" applyBorder="1" applyAlignment="1">
      <alignment vertical="center"/>
    </xf>
    <xf numFmtId="0" fontId="4" fillId="57" borderId="0" xfId="73" applyFont="1" applyFill="1" applyBorder="1" applyAlignment="1">
      <alignment horizontal="right" vertical="center"/>
    </xf>
    <xf numFmtId="0" fontId="4" fillId="57" borderId="94" xfId="118" applyFont="1" applyFill="1" applyBorder="1" applyAlignment="1">
      <alignment horizontal="center" vertical="center"/>
    </xf>
    <xf numFmtId="0" fontId="4" fillId="57" borderId="94" xfId="118" applyFont="1" applyFill="1" applyBorder="1" applyAlignment="1">
      <alignment horizontal="center" vertical="center" wrapText="1"/>
    </xf>
    <xf numFmtId="0" fontId="4" fillId="57" borderId="94" xfId="73" applyFont="1" applyFill="1" applyBorder="1" applyAlignment="1">
      <alignment horizontal="center" vertical="center"/>
    </xf>
    <xf numFmtId="0" fontId="4" fillId="57" borderId="94" xfId="73" applyFont="1" applyFill="1" applyBorder="1" applyAlignment="1">
      <alignment vertical="center"/>
    </xf>
    <xf numFmtId="0" fontId="4" fillId="57" borderId="94" xfId="73" applyFont="1" applyFill="1" applyBorder="1" applyAlignment="1">
      <alignment vertical="center" wrapText="1"/>
    </xf>
    <xf numFmtId="0" fontId="4" fillId="57" borderId="116" xfId="73" applyFont="1" applyFill="1" applyBorder="1" applyAlignment="1">
      <alignment vertical="center"/>
    </xf>
    <xf numFmtId="0" fontId="4" fillId="57" borderId="116" xfId="73" applyFont="1" applyFill="1" applyBorder="1" applyAlignment="1">
      <alignment horizontal="center" vertical="center"/>
    </xf>
    <xf numFmtId="0" fontId="4" fillId="57" borderId="116" xfId="73" applyFont="1" applyFill="1" applyBorder="1" applyAlignment="1">
      <alignment horizontal="left" vertical="center" wrapText="1"/>
    </xf>
    <xf numFmtId="0" fontId="4" fillId="57" borderId="116" xfId="73" applyFont="1" applyFill="1" applyBorder="1" applyAlignment="1">
      <alignment horizontal="center" vertical="center" wrapText="1"/>
    </xf>
    <xf numFmtId="0" fontId="4" fillId="57" borderId="94" xfId="73" applyFont="1" applyFill="1" applyBorder="1" applyAlignment="1">
      <alignment horizontal="center" vertical="center" wrapText="1"/>
    </xf>
    <xf numFmtId="0" fontId="4" fillId="57" borderId="112" xfId="73" applyFont="1" applyFill="1" applyBorder="1" applyAlignment="1">
      <alignment vertical="center"/>
    </xf>
    <xf numFmtId="0" fontId="4" fillId="57" borderId="110" xfId="73" applyFont="1" applyFill="1" applyBorder="1" applyAlignment="1">
      <alignment vertical="center"/>
    </xf>
    <xf numFmtId="0" fontId="4" fillId="57" borderId="94" xfId="73" applyFont="1" applyFill="1" applyBorder="1" applyAlignment="1">
      <alignment horizontal="left" vertical="center"/>
    </xf>
    <xf numFmtId="0" fontId="4" fillId="57" borderId="94" xfId="73" applyFont="1" applyFill="1" applyBorder="1" applyAlignment="1">
      <alignment horizontal="left" vertical="center" wrapText="1"/>
    </xf>
    <xf numFmtId="0" fontId="4" fillId="57" borderId="111" xfId="73" applyFont="1" applyFill="1" applyBorder="1" applyAlignment="1">
      <alignment vertical="center"/>
    </xf>
    <xf numFmtId="0" fontId="82" fillId="57" borderId="112" xfId="73" applyFont="1" applyFill="1" applyBorder="1" applyAlignment="1">
      <alignment vertical="center"/>
    </xf>
    <xf numFmtId="0" fontId="34" fillId="57" borderId="112" xfId="73" applyFont="1" applyFill="1" applyBorder="1" applyAlignment="1"/>
    <xf numFmtId="196" fontId="4" fillId="57" borderId="94" xfId="73" applyNumberFormat="1" applyFont="1" applyFill="1" applyBorder="1" applyAlignment="1">
      <alignment horizontal="center" vertical="center" wrapText="1"/>
    </xf>
    <xf numFmtId="0" fontId="61" fillId="57" borderId="94" xfId="73" applyFont="1" applyFill="1" applyBorder="1" applyAlignment="1">
      <alignment horizontal="center" vertical="center" wrapText="1"/>
    </xf>
    <xf numFmtId="0" fontId="61" fillId="57" borderId="116" xfId="73" applyFont="1" applyFill="1" applyBorder="1" applyAlignment="1">
      <alignment horizontal="center" vertical="center" wrapText="1"/>
    </xf>
    <xf numFmtId="0" fontId="82" fillId="57" borderId="112" xfId="27" applyFont="1" applyFill="1" applyBorder="1"/>
    <xf numFmtId="0" fontId="4" fillId="57" borderId="94" xfId="27" applyFont="1" applyFill="1" applyBorder="1" applyAlignment="1">
      <alignment horizontal="center" vertical="center"/>
    </xf>
    <xf numFmtId="0" fontId="4" fillId="57" borderId="94" xfId="27" applyFont="1" applyFill="1" applyBorder="1" applyAlignment="1">
      <alignment horizontal="center" vertical="center" wrapText="1"/>
    </xf>
    <xf numFmtId="0" fontId="4" fillId="57" borderId="94" xfId="27" applyFont="1" applyFill="1" applyBorder="1" applyAlignment="1">
      <alignment vertical="center"/>
    </xf>
    <xf numFmtId="0" fontId="82" fillId="57" borderId="112" xfId="73" applyFont="1" applyFill="1" applyBorder="1" applyAlignment="1"/>
    <xf numFmtId="0" fontId="82" fillId="57" borderId="111" xfId="73" applyFont="1" applyFill="1" applyBorder="1" applyAlignment="1">
      <alignment horizontal="center" vertical="center"/>
    </xf>
    <xf numFmtId="0" fontId="4" fillId="57" borderId="117" xfId="73" applyFont="1" applyFill="1" applyBorder="1" applyAlignment="1">
      <alignment horizontal="center" vertical="center"/>
    </xf>
    <xf numFmtId="0" fontId="82" fillId="57" borderId="111" xfId="73" applyFont="1" applyFill="1" applyBorder="1" applyAlignment="1">
      <alignment vertical="center"/>
    </xf>
    <xf numFmtId="0" fontId="82" fillId="57" borderId="111" xfId="27" applyFont="1" applyFill="1" applyBorder="1"/>
    <xf numFmtId="0" fontId="4" fillId="57" borderId="94" xfId="120" applyFont="1" applyFill="1" applyBorder="1" applyAlignment="1">
      <alignment horizontal="center" vertical="center"/>
    </xf>
    <xf numFmtId="0" fontId="4" fillId="57" borderId="94" xfId="120" applyFont="1" applyFill="1" applyBorder="1">
      <alignment vertical="center"/>
    </xf>
    <xf numFmtId="0" fontId="4" fillId="57" borderId="116" xfId="120" applyFont="1" applyFill="1" applyBorder="1" applyAlignment="1">
      <alignment horizontal="center" vertical="center"/>
    </xf>
    <xf numFmtId="0" fontId="4" fillId="57" borderId="116" xfId="120" applyFont="1" applyFill="1" applyBorder="1" applyAlignment="1">
      <alignment horizontal="left" vertical="center" wrapText="1"/>
    </xf>
    <xf numFmtId="0" fontId="4" fillId="57" borderId="94" xfId="120" applyFont="1" applyFill="1" applyBorder="1" applyAlignment="1">
      <alignment vertical="center" wrapText="1"/>
    </xf>
    <xf numFmtId="0" fontId="4" fillId="57" borderId="94" xfId="73" applyFont="1" applyFill="1" applyBorder="1" applyAlignment="1">
      <alignment horizontal="center" vertical="center"/>
    </xf>
    <xf numFmtId="0" fontId="4" fillId="57" borderId="116" xfId="73" applyFont="1" applyFill="1" applyBorder="1" applyAlignment="1">
      <alignment horizontal="center" vertical="center"/>
    </xf>
    <xf numFmtId="0" fontId="4" fillId="57" borderId="117" xfId="73" applyFont="1" applyFill="1" applyBorder="1" applyAlignment="1">
      <alignment horizontal="center" vertical="center"/>
    </xf>
    <xf numFmtId="0" fontId="4" fillId="57" borderId="116" xfId="73" applyFont="1" applyFill="1" applyBorder="1" applyAlignment="1">
      <alignment horizontal="center" vertical="center" wrapText="1"/>
    </xf>
    <xf numFmtId="0" fontId="4" fillId="57" borderId="94" xfId="73" applyFont="1" applyFill="1" applyBorder="1" applyAlignment="1">
      <alignment horizontal="center" vertical="center" wrapText="1"/>
    </xf>
    <xf numFmtId="0" fontId="4" fillId="57" borderId="111" xfId="73" applyFont="1" applyFill="1" applyBorder="1" applyAlignment="1">
      <alignment horizontal="center" vertical="center"/>
    </xf>
    <xf numFmtId="0" fontId="4" fillId="57" borderId="94" xfId="27" applyFont="1" applyFill="1" applyBorder="1" applyAlignment="1">
      <alignment horizontal="center" vertical="center"/>
    </xf>
    <xf numFmtId="0" fontId="4" fillId="57" borderId="116" xfId="27" applyFont="1" applyFill="1" applyBorder="1" applyAlignment="1">
      <alignment horizontal="center" vertical="center"/>
    </xf>
    <xf numFmtId="0" fontId="4" fillId="57" borderId="94" xfId="27" applyFont="1" applyFill="1" applyBorder="1" applyAlignment="1">
      <alignment horizontal="center" vertical="center" wrapText="1"/>
    </xf>
    <xf numFmtId="0" fontId="4" fillId="57" borderId="94" xfId="118" applyFont="1" applyFill="1" applyBorder="1" applyAlignment="1">
      <alignment horizontal="center" vertical="center" wrapText="1"/>
    </xf>
    <xf numFmtId="0" fontId="4" fillId="57" borderId="94" xfId="73" applyFont="1" applyFill="1" applyBorder="1" applyAlignment="1">
      <alignment horizontal="center" vertical="center"/>
    </xf>
    <xf numFmtId="0" fontId="4" fillId="57" borderId="116" xfId="73" applyFont="1" applyFill="1" applyBorder="1" applyAlignment="1">
      <alignment horizontal="center" vertical="center" wrapText="1"/>
    </xf>
    <xf numFmtId="0" fontId="4" fillId="57" borderId="94" xfId="27" applyFont="1" applyFill="1" applyBorder="1" applyAlignment="1">
      <alignment horizontal="center" vertical="center"/>
    </xf>
    <xf numFmtId="0" fontId="4" fillId="57" borderId="116" xfId="27" applyFont="1" applyFill="1" applyBorder="1" applyAlignment="1">
      <alignment horizontal="center" vertical="center"/>
    </xf>
    <xf numFmtId="0" fontId="82" fillId="57" borderId="111" xfId="27" applyFont="1" applyFill="1" applyBorder="1" applyAlignment="1">
      <alignment vertical="center"/>
    </xf>
    <xf numFmtId="0" fontId="4" fillId="54" borderId="94" xfId="27" applyFont="1" applyFill="1" applyBorder="1" applyAlignment="1">
      <alignment horizontal="center" vertical="center"/>
    </xf>
    <xf numFmtId="0" fontId="4" fillId="56" borderId="94" xfId="27" applyFont="1" applyFill="1" applyBorder="1" applyAlignment="1">
      <alignment horizontal="center" vertical="center"/>
    </xf>
    <xf numFmtId="0" fontId="82" fillId="57" borderId="111" xfId="73" applyFont="1" applyFill="1" applyBorder="1" applyAlignment="1"/>
    <xf numFmtId="0" fontId="4" fillId="57" borderId="116" xfId="73" applyNumberFormat="1" applyFont="1" applyFill="1" applyBorder="1" applyAlignment="1" applyProtection="1">
      <alignment horizontal="center" vertical="center" wrapText="1"/>
    </xf>
    <xf numFmtId="0" fontId="4" fillId="57" borderId="94" xfId="73" applyNumberFormat="1" applyFont="1" applyFill="1" applyBorder="1" applyAlignment="1" applyProtection="1">
      <alignment horizontal="center" vertical="center"/>
    </xf>
    <xf numFmtId="0" fontId="4" fillId="57" borderId="94" xfId="73" applyNumberFormat="1" applyFont="1" applyFill="1" applyBorder="1" applyAlignment="1" applyProtection="1">
      <alignment horizontal="left" vertical="center"/>
    </xf>
    <xf numFmtId="0" fontId="4" fillId="57" borderId="116" xfId="73" applyNumberFormat="1" applyFont="1" applyFill="1" applyBorder="1" applyAlignment="1" applyProtection="1">
      <alignment horizontal="center" vertical="center"/>
    </xf>
    <xf numFmtId="0" fontId="4" fillId="57" borderId="116" xfId="73" applyNumberFormat="1" applyFont="1" applyFill="1" applyBorder="1" applyAlignment="1" applyProtection="1">
      <alignment horizontal="left" vertical="center" wrapText="1"/>
    </xf>
    <xf numFmtId="0" fontId="4" fillId="56" borderId="94" xfId="73" applyNumberFormat="1" applyFont="1" applyFill="1" applyBorder="1" applyAlignment="1" applyProtection="1">
      <alignment horizontal="left" vertical="center"/>
    </xf>
    <xf numFmtId="0" fontId="4" fillId="57" borderId="116" xfId="120" applyFont="1" applyFill="1" applyBorder="1" applyAlignment="1">
      <alignment horizontal="center" vertical="center" wrapText="1"/>
    </xf>
    <xf numFmtId="0" fontId="4" fillId="57" borderId="94" xfId="120" applyFont="1" applyFill="1" applyBorder="1" applyAlignment="1">
      <alignment horizontal="center" vertical="center" wrapText="1"/>
    </xf>
    <xf numFmtId="0" fontId="34" fillId="57" borderId="111" xfId="120" applyFont="1" applyFill="1" applyBorder="1">
      <alignment vertical="center"/>
    </xf>
    <xf numFmtId="0" fontId="4" fillId="57" borderId="94" xfId="120" applyFont="1" applyFill="1" applyBorder="1" applyAlignment="1">
      <alignment horizontal="center" vertical="center" wrapText="1"/>
    </xf>
    <xf numFmtId="0" fontId="4" fillId="57" borderId="116" xfId="120" applyFont="1" applyFill="1" applyBorder="1" applyAlignment="1">
      <alignment horizontal="center" vertical="center" wrapText="1"/>
    </xf>
    <xf numFmtId="0" fontId="23" fillId="57" borderId="94" xfId="120" applyFont="1" applyFill="1" applyBorder="1" applyAlignment="1">
      <alignment horizontal="center" vertical="center" wrapText="1"/>
    </xf>
    <xf numFmtId="0" fontId="4" fillId="56" borderId="94" xfId="120" applyFont="1" applyFill="1" applyBorder="1">
      <alignment vertical="center"/>
    </xf>
    <xf numFmtId="0" fontId="34" fillId="57" borderId="111" xfId="120" applyFont="1" applyFill="1" applyBorder="1" applyAlignment="1">
      <alignment vertical="center"/>
    </xf>
    <xf numFmtId="0" fontId="4" fillId="57" borderId="94" xfId="120" applyFont="1" applyFill="1" applyBorder="1" applyAlignment="1">
      <alignment vertical="center"/>
    </xf>
    <xf numFmtId="0" fontId="4" fillId="57" borderId="94" xfId="120" applyFont="1" applyFill="1" applyBorder="1" applyAlignment="1">
      <alignment horizontal="center" vertical="center"/>
    </xf>
    <xf numFmtId="0" fontId="4" fillId="57" borderId="116" xfId="27" applyFont="1" applyFill="1" applyBorder="1" applyAlignment="1">
      <alignment horizontal="center" vertical="center" wrapText="1"/>
    </xf>
    <xf numFmtId="0" fontId="61" fillId="57" borderId="94" xfId="120" applyFont="1" applyFill="1" applyBorder="1" applyAlignment="1">
      <alignment horizontal="center" vertical="center" wrapText="1"/>
    </xf>
    <xf numFmtId="0" fontId="4" fillId="56" borderId="94" xfId="27" applyFont="1" applyFill="1" applyBorder="1" applyAlignment="1">
      <alignment vertical="center"/>
    </xf>
    <xf numFmtId="0" fontId="34" fillId="57" borderId="111" xfId="121" applyFont="1" applyFill="1" applyBorder="1"/>
    <xf numFmtId="0" fontId="4" fillId="57" borderId="94" xfId="121" applyFont="1" applyFill="1" applyBorder="1" applyAlignment="1">
      <alignment horizontal="center" vertical="center"/>
    </xf>
    <xf numFmtId="0" fontId="4" fillId="57" borderId="94" xfId="121" applyFont="1" applyFill="1" applyBorder="1" applyAlignment="1">
      <alignment horizontal="left" vertical="center" wrapText="1"/>
    </xf>
    <xf numFmtId="9" fontId="4" fillId="57" borderId="94" xfId="121" applyNumberFormat="1" applyFont="1" applyFill="1" applyBorder="1" applyAlignment="1">
      <alignment horizontal="left" vertical="center" wrapText="1"/>
    </xf>
    <xf numFmtId="0" fontId="34" fillId="57" borderId="111" xfId="120" applyFont="1" applyFill="1" applyBorder="1" applyAlignment="1">
      <alignment horizontal="right" vertical="center"/>
    </xf>
    <xf numFmtId="0" fontId="4" fillId="57" borderId="116" xfId="120" applyFont="1" applyFill="1" applyBorder="1" applyAlignment="1">
      <alignment vertical="center" wrapText="1"/>
    </xf>
    <xf numFmtId="0" fontId="4" fillId="57" borderId="123" xfId="27" applyFont="1" applyFill="1" applyBorder="1" applyAlignment="1">
      <alignment horizontal="left" vertical="center" wrapText="1"/>
    </xf>
    <xf numFmtId="0" fontId="4" fillId="57" borderId="123" xfId="27" applyFont="1" applyFill="1" applyBorder="1" applyAlignment="1">
      <alignment horizontal="center" vertical="center" wrapText="1"/>
    </xf>
    <xf numFmtId="0" fontId="4" fillId="57" borderId="116" xfId="27" applyFont="1" applyFill="1" applyBorder="1" applyAlignment="1">
      <alignment horizontal="left" vertical="center" wrapText="1"/>
    </xf>
    <xf numFmtId="0" fontId="4" fillId="57" borderId="110" xfId="120" applyFont="1" applyFill="1" applyBorder="1" applyAlignment="1">
      <alignment horizontal="left" vertical="center"/>
    </xf>
    <xf numFmtId="0" fontId="4" fillId="57" borderId="123" xfId="120" applyFont="1" applyFill="1" applyBorder="1" applyAlignment="1">
      <alignment horizontal="left" vertical="center" wrapText="1"/>
    </xf>
    <xf numFmtId="0" fontId="4" fillId="57" borderId="110" xfId="120" applyFont="1" applyFill="1" applyBorder="1" applyAlignment="1">
      <alignment horizontal="left" vertical="center" wrapText="1"/>
    </xf>
    <xf numFmtId="0" fontId="4" fillId="57" borderId="110" xfId="121" applyFont="1" applyFill="1" applyBorder="1" applyAlignment="1">
      <alignment horizontal="left" vertical="center"/>
    </xf>
    <xf numFmtId="0" fontId="4" fillId="57" borderId="110" xfId="27" applyFont="1" applyFill="1" applyBorder="1" applyAlignment="1">
      <alignment horizontal="left" vertical="center" wrapText="1"/>
    </xf>
    <xf numFmtId="0" fontId="4" fillId="57" borderId="94" xfId="119" applyFont="1" applyFill="1" applyBorder="1" applyAlignment="1">
      <alignment horizontal="center" vertical="center" wrapText="1"/>
    </xf>
    <xf numFmtId="0" fontId="4" fillId="57" borderId="94" xfId="119" applyFont="1" applyFill="1" applyBorder="1" applyAlignment="1">
      <alignment horizontal="center" vertical="center"/>
    </xf>
    <xf numFmtId="0" fontId="4" fillId="57" borderId="116" xfId="119" applyFont="1" applyFill="1" applyBorder="1" applyAlignment="1">
      <alignment horizontal="center" vertical="center"/>
    </xf>
    <xf numFmtId="0" fontId="4" fillId="57" borderId="116" xfId="119" applyFont="1" applyFill="1" applyBorder="1" applyAlignment="1">
      <alignment horizontal="center" vertical="center" wrapText="1"/>
    </xf>
    <xf numFmtId="0" fontId="61" fillId="57" borderId="116" xfId="119" applyFont="1" applyFill="1" applyBorder="1" applyAlignment="1">
      <alignment horizontal="center" vertical="center" wrapText="1"/>
    </xf>
    <xf numFmtId="0" fontId="4" fillId="56" borderId="94" xfId="119" applyFont="1" applyFill="1" applyBorder="1" applyAlignment="1">
      <alignment horizontal="center" vertical="center"/>
    </xf>
    <xf numFmtId="0" fontId="4" fillId="57" borderId="94" xfId="120" applyFont="1" applyFill="1" applyBorder="1" applyAlignment="1">
      <alignment horizontal="left" vertical="center"/>
    </xf>
    <xf numFmtId="0" fontId="4" fillId="57" borderId="94" xfId="117" applyFont="1" applyFill="1" applyBorder="1" applyAlignment="1">
      <alignment horizontal="center" vertical="center" wrapText="1"/>
    </xf>
    <xf numFmtId="0" fontId="4" fillId="57" borderId="116" xfId="117" applyFont="1" applyFill="1" applyBorder="1" applyAlignment="1">
      <alignment horizontal="center" vertical="center" wrapText="1"/>
    </xf>
    <xf numFmtId="0" fontId="61" fillId="57" borderId="116" xfId="117" applyFont="1" applyFill="1" applyBorder="1" applyAlignment="1">
      <alignment horizontal="center" vertical="center" wrapText="1"/>
    </xf>
    <xf numFmtId="0" fontId="2" fillId="57" borderId="94" xfId="117" applyFont="1" applyFill="1" applyBorder="1" applyAlignment="1">
      <alignment vertical="center" wrapText="1"/>
    </xf>
    <xf numFmtId="0" fontId="4" fillId="54" borderId="94" xfId="117" applyFont="1" applyFill="1" applyBorder="1" applyAlignment="1">
      <alignment vertical="center" wrapText="1"/>
    </xf>
    <xf numFmtId="0" fontId="4" fillId="57" borderId="94" xfId="117" applyFont="1" applyFill="1" applyBorder="1" applyAlignment="1">
      <alignment vertical="center" wrapText="1"/>
    </xf>
    <xf numFmtId="0" fontId="4" fillId="56" borderId="94" xfId="117" applyFont="1" applyFill="1" applyBorder="1" applyAlignment="1">
      <alignment vertical="center" wrapText="1"/>
    </xf>
    <xf numFmtId="0" fontId="34" fillId="57" borderId="112" xfId="117" applyFont="1" applyFill="1" applyBorder="1" applyAlignment="1">
      <alignment horizontal="centerContinuous" vertical="center"/>
    </xf>
    <xf numFmtId="0" fontId="34" fillId="57" borderId="111" xfId="117" applyFont="1" applyFill="1" applyBorder="1" applyAlignment="1">
      <alignment horizontal="centerContinuous" vertical="center"/>
    </xf>
    <xf numFmtId="0" fontId="76" fillId="57" borderId="112" xfId="117" applyFont="1" applyFill="1" applyBorder="1" applyAlignment="1">
      <alignment horizontal="centerContinuous" vertical="center"/>
    </xf>
    <xf numFmtId="0" fontId="4" fillId="57" borderId="116" xfId="117" applyFont="1" applyFill="1" applyBorder="1" applyAlignment="1">
      <alignment horizontal="center" vertical="center"/>
    </xf>
    <xf numFmtId="0" fontId="4" fillId="54" borderId="94" xfId="117" applyFont="1" applyFill="1" applyBorder="1" applyAlignment="1">
      <alignment vertical="center"/>
    </xf>
    <xf numFmtId="0" fontId="4" fillId="56" borderId="94" xfId="117" applyFont="1" applyFill="1" applyBorder="1" applyAlignment="1">
      <alignment vertical="center"/>
    </xf>
    <xf numFmtId="0" fontId="4" fillId="57" borderId="94" xfId="117" applyFont="1" applyFill="1" applyBorder="1" applyAlignment="1">
      <alignment horizontal="center" vertical="center"/>
    </xf>
    <xf numFmtId="0" fontId="4" fillId="57" borderId="94" xfId="117" applyFont="1" applyFill="1" applyBorder="1">
      <alignment vertical="center"/>
    </xf>
    <xf numFmtId="0" fontId="34" fillId="57" borderId="111" xfId="117" applyFont="1" applyFill="1" applyBorder="1" applyAlignment="1">
      <alignment vertical="center"/>
    </xf>
    <xf numFmtId="0" fontId="4" fillId="57" borderId="94" xfId="117" applyFont="1" applyFill="1" applyBorder="1" applyAlignment="1">
      <alignment horizontal="left" vertical="center"/>
    </xf>
    <xf numFmtId="0" fontId="4" fillId="57" borderId="94" xfId="117" applyFont="1" applyFill="1" applyBorder="1" applyAlignment="1">
      <alignment vertical="center"/>
    </xf>
    <xf numFmtId="0" fontId="4" fillId="56" borderId="94" xfId="118" applyFont="1" applyFill="1" applyBorder="1" applyAlignment="1">
      <alignment horizontal="center" vertical="center" wrapText="1"/>
    </xf>
    <xf numFmtId="0" fontId="4" fillId="57" borderId="94" xfId="118" applyFont="1" applyFill="1" applyBorder="1" applyAlignment="1">
      <alignment horizontal="center" vertical="center"/>
    </xf>
    <xf numFmtId="0" fontId="34" fillId="57" borderId="125" xfId="27" applyFont="1" applyFill="1" applyBorder="1" applyAlignment="1">
      <alignment vertical="center"/>
    </xf>
    <xf numFmtId="0" fontId="12" fillId="57" borderId="111" xfId="27" applyFont="1" applyFill="1" applyBorder="1" applyAlignment="1">
      <alignment vertical="center"/>
    </xf>
    <xf numFmtId="0" fontId="4" fillId="57" borderId="111" xfId="73" applyFont="1" applyFill="1" applyBorder="1" applyAlignment="1">
      <alignment horizontal="center" vertical="center" wrapText="1"/>
    </xf>
    <xf numFmtId="0" fontId="138" fillId="57" borderId="111" xfId="73" applyFont="1" applyFill="1" applyBorder="1" applyAlignment="1">
      <alignment vertical="center"/>
    </xf>
    <xf numFmtId="0" fontId="82" fillId="57" borderId="94" xfId="73" applyFont="1" applyFill="1" applyBorder="1" applyAlignment="1">
      <alignment horizontal="center" vertical="center"/>
    </xf>
    <xf numFmtId="0" fontId="59" fillId="57" borderId="94" xfId="73" applyFont="1" applyFill="1" applyBorder="1" applyAlignment="1">
      <alignment horizontal="center" vertical="center"/>
    </xf>
    <xf numFmtId="0" fontId="59" fillId="57" borderId="94" xfId="73" applyFont="1" applyFill="1" applyBorder="1" applyAlignment="1">
      <alignment vertical="center"/>
    </xf>
    <xf numFmtId="0" fontId="59" fillId="57" borderId="116" xfId="73" applyFont="1" applyFill="1" applyBorder="1" applyAlignment="1">
      <alignment horizontal="center" vertical="center"/>
    </xf>
    <xf numFmtId="0" fontId="59" fillId="57" borderId="116" xfId="73" applyFont="1" applyFill="1" applyBorder="1" applyAlignment="1">
      <alignment horizontal="left" vertical="center" wrapText="1"/>
    </xf>
    <xf numFmtId="0" fontId="59" fillId="57" borderId="116" xfId="73" applyNumberFormat="1" applyFont="1" applyFill="1" applyBorder="1" applyAlignment="1">
      <alignment horizontal="left" vertical="center" wrapText="1"/>
    </xf>
    <xf numFmtId="0" fontId="59" fillId="57" borderId="94" xfId="73" applyNumberFormat="1" applyFont="1" applyFill="1" applyBorder="1" applyAlignment="1">
      <alignment vertical="center" wrapText="1"/>
    </xf>
    <xf numFmtId="0" fontId="25" fillId="57" borderId="94" xfId="73" applyFont="1" applyFill="1" applyBorder="1" applyAlignment="1">
      <alignment horizontal="center" vertical="center"/>
    </xf>
    <xf numFmtId="0" fontId="4" fillId="56" borderId="94" xfId="73" applyFont="1" applyFill="1" applyBorder="1" applyAlignment="1">
      <alignment vertical="center"/>
    </xf>
    <xf numFmtId="0" fontId="61" fillId="57" borderId="94" xfId="73" applyFont="1" applyFill="1" applyBorder="1" applyAlignment="1">
      <alignment vertical="center"/>
    </xf>
    <xf numFmtId="0" fontId="4" fillId="57" borderId="94" xfId="73" applyFont="1" applyFill="1" applyBorder="1" applyAlignment="1" applyProtection="1">
      <alignment vertical="center"/>
      <protection locked="0"/>
    </xf>
    <xf numFmtId="0" fontId="4" fillId="57" borderId="94" xfId="73" applyFont="1" applyFill="1" applyBorder="1" applyAlignment="1" applyProtection="1">
      <alignment horizontal="left" vertical="center" wrapText="1"/>
      <protection locked="0"/>
    </xf>
    <xf numFmtId="0" fontId="34" fillId="57" borderId="111" xfId="73" applyFont="1" applyFill="1" applyBorder="1" applyAlignment="1"/>
    <xf numFmtId="0" fontId="4" fillId="56" borderId="94" xfId="27" applyNumberFormat="1" applyFont="1" applyFill="1" applyBorder="1" applyAlignment="1">
      <alignment horizontal="left" vertical="center"/>
    </xf>
    <xf numFmtId="0" fontId="34" fillId="57" borderId="111" xfId="27" applyFont="1" applyFill="1" applyBorder="1" applyAlignment="1">
      <alignment vertical="center"/>
    </xf>
    <xf numFmtId="0" fontId="4" fillId="57" borderId="116" xfId="119" applyFont="1" applyFill="1" applyBorder="1" applyAlignment="1">
      <alignment horizontal="center" vertical="center" wrapText="1"/>
    </xf>
    <xf numFmtId="0" fontId="82" fillId="57" borderId="0" xfId="27" applyFont="1" applyFill="1" applyAlignment="1">
      <alignment vertical="center"/>
    </xf>
    <xf numFmtId="0" fontId="4" fillId="57" borderId="94" xfId="27" applyFont="1" applyFill="1" applyBorder="1" applyAlignment="1" applyProtection="1">
      <alignment horizontal="left" vertical="center" wrapText="1"/>
      <protection hidden="1"/>
    </xf>
    <xf numFmtId="0" fontId="82" fillId="57" borderId="94" xfId="27" applyFont="1" applyFill="1" applyBorder="1" applyAlignment="1">
      <alignment horizontal="center" vertical="center"/>
    </xf>
    <xf numFmtId="0" fontId="4" fillId="57" borderId="110" xfId="27" applyFont="1" applyFill="1" applyBorder="1" applyAlignment="1" applyProtection="1">
      <alignment horizontal="left" vertical="center" wrapText="1"/>
      <protection hidden="1"/>
    </xf>
    <xf numFmtId="0" fontId="82" fillId="57" borderId="94" xfId="27" applyFont="1" applyFill="1" applyBorder="1" applyAlignment="1">
      <alignment vertical="center"/>
    </xf>
    <xf numFmtId="0" fontId="4" fillId="57" borderId="94" xfId="27" applyFont="1" applyFill="1" applyBorder="1" applyAlignment="1">
      <alignment horizontal="left" vertical="center" wrapText="1"/>
    </xf>
    <xf numFmtId="0" fontId="82" fillId="57" borderId="125" xfId="73" applyFont="1" applyFill="1" applyBorder="1" applyAlignment="1">
      <alignment vertical="center"/>
    </xf>
    <xf numFmtId="0" fontId="4" fillId="57" borderId="111" xfId="117" applyFont="1" applyFill="1" applyBorder="1">
      <alignment vertical="center"/>
    </xf>
    <xf numFmtId="0" fontId="4" fillId="57" borderId="94" xfId="118" applyFont="1" applyFill="1" applyBorder="1">
      <alignment vertical="center"/>
    </xf>
    <xf numFmtId="0" fontId="4" fillId="57" borderId="94" xfId="118" applyFont="1" applyFill="1" applyBorder="1" applyAlignment="1">
      <alignment horizontal="left" vertical="center"/>
    </xf>
    <xf numFmtId="0" fontId="4" fillId="57" borderId="111" xfId="117" applyFont="1" applyFill="1" applyBorder="1" applyAlignment="1">
      <alignment vertical="center"/>
    </xf>
    <xf numFmtId="0" fontId="0" fillId="6" borderId="125" xfId="41" applyFont="1" applyFill="1" applyBorder="1" applyAlignment="1" applyProtection="1">
      <alignment vertical="center"/>
    </xf>
    <xf numFmtId="0" fontId="0" fillId="3" borderId="124" xfId="41" applyFont="1" applyFill="1" applyBorder="1" applyAlignment="1" applyProtection="1">
      <alignment horizontal="right" vertical="center"/>
      <protection locked="0"/>
    </xf>
    <xf numFmtId="0" fontId="4" fillId="3" borderId="32" xfId="41" applyFont="1" applyFill="1" applyBorder="1" applyAlignment="1" applyProtection="1">
      <alignment horizontal="justify" vertical="center" wrapText="1"/>
      <protection locked="0"/>
    </xf>
    <xf numFmtId="0" fontId="0" fillId="3" borderId="94" xfId="41" applyFont="1" applyFill="1" applyBorder="1" applyAlignment="1" applyProtection="1">
      <alignment horizontal="right" vertical="center"/>
      <protection locked="0"/>
    </xf>
    <xf numFmtId="0" fontId="4" fillId="57" borderId="94" xfId="73" applyFont="1" applyFill="1" applyBorder="1" applyAlignment="1">
      <alignment horizontal="center" vertical="center"/>
    </xf>
    <xf numFmtId="0" fontId="4" fillId="57" borderId="94" xfId="73" applyFont="1" applyFill="1" applyBorder="1" applyAlignment="1">
      <alignment horizontal="center" vertical="center" wrapText="1"/>
    </xf>
    <xf numFmtId="0" fontId="4" fillId="57" borderId="94" xfId="27" applyFont="1" applyFill="1" applyBorder="1" applyAlignment="1">
      <alignment horizontal="center" vertical="center"/>
    </xf>
    <xf numFmtId="0" fontId="4" fillId="57" borderId="116" xfId="27" applyFont="1" applyFill="1" applyBorder="1" applyAlignment="1">
      <alignment horizontal="center" vertical="center"/>
    </xf>
    <xf numFmtId="0" fontId="4" fillId="57" borderId="94" xfId="27" applyFont="1" applyFill="1" applyBorder="1" applyAlignment="1">
      <alignment horizontal="center" vertical="center" wrapText="1"/>
    </xf>
    <xf numFmtId="0" fontId="4" fillId="57" borderId="116" xfId="120" applyFont="1" applyFill="1" applyBorder="1" applyAlignment="1">
      <alignment horizontal="center" vertical="center" wrapText="1"/>
    </xf>
    <xf numFmtId="0" fontId="4" fillId="57" borderId="94" xfId="120" applyFont="1" applyFill="1" applyBorder="1" applyAlignment="1">
      <alignment horizontal="center" vertical="center" wrapText="1"/>
    </xf>
    <xf numFmtId="0" fontId="4" fillId="57" borderId="94" xfId="120" applyFont="1" applyFill="1" applyBorder="1" applyAlignment="1">
      <alignment horizontal="center" vertical="center"/>
    </xf>
    <xf numFmtId="0" fontId="82" fillId="57" borderId="94" xfId="27" applyFont="1" applyFill="1" applyBorder="1" applyAlignment="1">
      <alignment horizontal="center" vertical="center"/>
    </xf>
    <xf numFmtId="0" fontId="4" fillId="57" borderId="94" xfId="119" applyFont="1" applyFill="1" applyBorder="1" applyAlignment="1">
      <alignment horizontal="center" vertical="center"/>
    </xf>
    <xf numFmtId="0" fontId="4" fillId="57" borderId="94" xfId="117" applyFont="1" applyFill="1" applyBorder="1" applyAlignment="1">
      <alignment horizontal="center" vertical="center" wrapText="1"/>
    </xf>
    <xf numFmtId="0" fontId="4" fillId="57" borderId="94" xfId="118" applyFont="1" applyFill="1" applyBorder="1" applyAlignment="1">
      <alignment horizontal="center" vertical="center" wrapText="1"/>
    </xf>
    <xf numFmtId="0" fontId="4" fillId="57" borderId="94" xfId="118" applyFont="1" applyFill="1" applyBorder="1" applyAlignment="1">
      <alignment horizontal="center" vertical="center"/>
    </xf>
    <xf numFmtId="0" fontId="59" fillId="57" borderId="94" xfId="73" applyFont="1" applyFill="1" applyBorder="1" applyAlignment="1">
      <alignment horizontal="center" vertical="center"/>
    </xf>
    <xf numFmtId="0" fontId="82" fillId="57" borderId="94" xfId="73" applyFont="1" applyFill="1" applyBorder="1" applyAlignment="1">
      <alignment horizontal="center" vertical="center"/>
    </xf>
    <xf numFmtId="0" fontId="4" fillId="57" borderId="116" xfId="119" applyFont="1" applyFill="1" applyBorder="1" applyAlignment="1">
      <alignment horizontal="center" vertical="center" wrapText="1"/>
    </xf>
    <xf numFmtId="0" fontId="82" fillId="57" borderId="94" xfId="73" applyFont="1" applyFill="1" applyBorder="1" applyAlignment="1">
      <alignment vertical="center"/>
    </xf>
    <xf numFmtId="0" fontId="82" fillId="57" borderId="94" xfId="73" applyFont="1" applyFill="1" applyBorder="1" applyAlignment="1"/>
    <xf numFmtId="0" fontId="4" fillId="57" borderId="94" xfId="27" applyFont="1" applyFill="1" applyBorder="1" applyAlignment="1">
      <alignment vertical="center" wrapText="1"/>
    </xf>
    <xf numFmtId="0" fontId="4" fillId="57" borderId="94" xfId="73" applyFont="1" applyFill="1" applyBorder="1" applyAlignment="1"/>
    <xf numFmtId="0" fontId="23" fillId="57" borderId="94" xfId="73" applyFont="1" applyFill="1" applyBorder="1" applyAlignment="1"/>
    <xf numFmtId="0" fontId="4" fillId="57" borderId="94" xfId="73" applyFont="1" applyFill="1" applyBorder="1" applyAlignment="1">
      <alignment wrapText="1"/>
    </xf>
    <xf numFmtId="0" fontId="82" fillId="57" borderId="94" xfId="27" applyFont="1" applyFill="1" applyBorder="1"/>
    <xf numFmtId="0" fontId="51" fillId="57" borderId="94" xfId="73" applyFont="1" applyFill="1" applyBorder="1" applyAlignment="1"/>
    <xf numFmtId="0" fontId="4" fillId="57" borderId="116" xfId="27" applyFont="1" applyFill="1" applyBorder="1" applyAlignment="1">
      <alignment wrapText="1"/>
    </xf>
    <xf numFmtId="0" fontId="4" fillId="57" borderId="94" xfId="27" applyFont="1" applyFill="1" applyBorder="1"/>
    <xf numFmtId="0" fontId="4" fillId="57" borderId="94" xfId="27" applyFont="1" applyFill="1" applyBorder="1" applyAlignment="1">
      <alignment wrapText="1"/>
    </xf>
    <xf numFmtId="0" fontId="82" fillId="57" borderId="94" xfId="121" applyFont="1" applyFill="1" applyBorder="1"/>
    <xf numFmtId="0" fontId="82" fillId="57" borderId="94" xfId="121" applyFill="1" applyBorder="1"/>
    <xf numFmtId="0" fontId="4" fillId="57" borderId="116" xfId="120" applyFont="1" applyFill="1" applyBorder="1" applyAlignment="1">
      <alignment vertical="center"/>
    </xf>
    <xf numFmtId="176" fontId="4" fillId="57" borderId="94" xfId="120" applyNumberFormat="1" applyFont="1" applyFill="1" applyBorder="1" applyAlignment="1">
      <alignment horizontal="center" vertical="center"/>
    </xf>
    <xf numFmtId="0" fontId="4" fillId="57" borderId="94" xfId="121" applyFont="1" applyFill="1" applyBorder="1"/>
    <xf numFmtId="0" fontId="61" fillId="57" borderId="94" xfId="121" applyFont="1" applyFill="1" applyBorder="1" applyAlignment="1">
      <alignment wrapText="1"/>
    </xf>
    <xf numFmtId="0" fontId="4" fillId="57" borderId="94" xfId="121" applyFont="1" applyFill="1" applyBorder="1" applyAlignment="1">
      <alignment wrapText="1"/>
    </xf>
    <xf numFmtId="0" fontId="82" fillId="57" borderId="116" xfId="27" applyFont="1" applyFill="1" applyBorder="1" applyAlignment="1">
      <alignment horizontal="center" vertical="center"/>
    </xf>
    <xf numFmtId="0" fontId="61" fillId="57" borderId="94" xfId="117" applyFont="1" applyFill="1" applyBorder="1" applyAlignment="1">
      <alignment horizontal="left" vertical="center" wrapText="1"/>
    </xf>
    <xf numFmtId="0" fontId="4" fillId="57" borderId="94" xfId="118" applyFont="1" applyFill="1" applyBorder="1" applyAlignment="1">
      <alignment vertical="center" wrapText="1"/>
    </xf>
    <xf numFmtId="0" fontId="5" fillId="57" borderId="94" xfId="118" applyFont="1" applyFill="1" applyBorder="1" applyAlignment="1">
      <alignment vertical="center" wrapText="1"/>
    </xf>
    <xf numFmtId="0" fontId="59" fillId="57" borderId="121" xfId="73" applyFont="1" applyFill="1" applyBorder="1" applyAlignment="1">
      <alignment horizontal="center" vertical="center"/>
    </xf>
    <xf numFmtId="0" fontId="25" fillId="57" borderId="94" xfId="73" applyFont="1" applyFill="1" applyBorder="1" applyAlignment="1">
      <alignment horizontal="center" vertical="center" wrapText="1"/>
    </xf>
    <xf numFmtId="0" fontId="82" fillId="57" borderId="0" xfId="73" applyFont="1" applyFill="1" applyAlignment="1"/>
    <xf numFmtId="0" fontId="23" fillId="57" borderId="94" xfId="73" applyFont="1" applyFill="1" applyBorder="1" applyAlignment="1">
      <alignment horizontal="center" vertical="center"/>
    </xf>
    <xf numFmtId="0" fontId="4" fillId="57" borderId="94" xfId="73" applyFont="1" applyFill="1" applyBorder="1" applyAlignment="1" applyProtection="1">
      <alignment horizontal="center" vertical="center"/>
      <protection locked="0"/>
    </xf>
    <xf numFmtId="0" fontId="4" fillId="57" borderId="94" xfId="27" applyNumberFormat="1" applyFont="1" applyFill="1" applyBorder="1" applyAlignment="1">
      <alignment horizontal="left" vertical="center"/>
    </xf>
    <xf numFmtId="0" fontId="18" fillId="57" borderId="94" xfId="27" applyFont="1" applyFill="1" applyBorder="1" applyAlignment="1">
      <alignment vertical="center" wrapText="1"/>
    </xf>
    <xf numFmtId="0" fontId="4" fillId="59" borderId="94" xfId="27" applyFont="1" applyFill="1" applyBorder="1" applyAlignment="1">
      <alignment horizontal="center" vertical="center"/>
    </xf>
    <xf numFmtId="0" fontId="82" fillId="0" borderId="0" xfId="73" applyFont="1" applyAlignment="1">
      <alignment vertical="center"/>
    </xf>
    <xf numFmtId="0" fontId="2" fillId="0" borderId="0" xfId="117" applyFont="1" applyFill="1" applyAlignment="1">
      <alignment vertical="center" wrapText="1"/>
    </xf>
    <xf numFmtId="0" fontId="82" fillId="0" borderId="0" xfId="27" applyFont="1" applyAlignment="1">
      <alignment vertical="center"/>
    </xf>
    <xf numFmtId="0" fontId="4" fillId="57" borderId="116" xfId="73" applyFont="1" applyFill="1" applyBorder="1" applyAlignment="1">
      <alignment horizontal="center" vertical="center" wrapText="1"/>
    </xf>
    <xf numFmtId="0" fontId="4" fillId="57" borderId="94" xfId="27" applyFont="1" applyFill="1" applyBorder="1" applyAlignment="1">
      <alignment horizontal="center" vertical="center"/>
    </xf>
    <xf numFmtId="0" fontId="2" fillId="0" borderId="0" xfId="117" applyFont="1" applyFill="1" applyAlignment="1">
      <alignment vertical="center" wrapText="1"/>
    </xf>
    <xf numFmtId="0" fontId="59" fillId="0" borderId="94" xfId="73" applyFont="1" applyFill="1" applyBorder="1" applyAlignment="1">
      <alignment horizontal="left" vertical="center"/>
    </xf>
    <xf numFmtId="0" fontId="4" fillId="0" borderId="0" xfId="0" applyFont="1" applyAlignment="1">
      <alignment vertical="center"/>
    </xf>
    <xf numFmtId="180" fontId="50" fillId="0" borderId="9" xfId="0" applyNumberFormat="1" applyFont="1" applyBorder="1" applyAlignment="1" applyProtection="1">
      <alignment vertical="center"/>
      <protection locked="0"/>
    </xf>
    <xf numFmtId="0" fontId="82" fillId="57" borderId="0" xfId="117" applyFont="1" applyFill="1">
      <alignment vertical="center"/>
    </xf>
    <xf numFmtId="0" fontId="4" fillId="57" borderId="0" xfId="117" applyFont="1" applyFill="1" applyAlignment="1">
      <alignment vertical="center"/>
    </xf>
    <xf numFmtId="0" fontId="13" fillId="57" borderId="0" xfId="27" applyFont="1" applyFill="1" applyAlignment="1">
      <alignment vertical="center"/>
    </xf>
    <xf numFmtId="0" fontId="54" fillId="57" borderId="0" xfId="73" applyFont="1" applyFill="1" applyBorder="1" applyAlignment="1">
      <alignment vertical="center"/>
    </xf>
    <xf numFmtId="0" fontId="82" fillId="57" borderId="0" xfId="73" applyFont="1" applyFill="1" applyAlignment="1">
      <alignment horizontal="center" vertical="center"/>
    </xf>
    <xf numFmtId="0" fontId="82" fillId="57" borderId="0" xfId="73" applyFont="1" applyFill="1" applyBorder="1" applyAlignment="1">
      <alignment vertical="center"/>
    </xf>
    <xf numFmtId="0" fontId="4" fillId="57" borderId="0" xfId="27" applyFont="1" applyFill="1" applyAlignment="1">
      <alignment vertical="center"/>
    </xf>
    <xf numFmtId="0" fontId="15" fillId="57" borderId="0" xfId="73" applyFont="1" applyFill="1" applyAlignment="1"/>
    <xf numFmtId="0" fontId="82" fillId="57" borderId="0" xfId="27" applyFont="1" applyFill="1"/>
    <xf numFmtId="0" fontId="82" fillId="57" borderId="0" xfId="27" applyFont="1" applyFill="1" applyAlignment="1"/>
    <xf numFmtId="0" fontId="82" fillId="57" borderId="0" xfId="73" applyFont="1" applyFill="1" applyAlignment="1">
      <alignment horizontal="left" vertical="center"/>
    </xf>
    <xf numFmtId="0" fontId="15" fillId="57" borderId="0" xfId="27" applyFont="1" applyFill="1" applyAlignment="1">
      <alignment vertical="center"/>
    </xf>
    <xf numFmtId="0" fontId="82" fillId="57" borderId="0" xfId="121" applyFont="1" applyFill="1"/>
    <xf numFmtId="0" fontId="82" fillId="57" borderId="0" xfId="121" applyFill="1"/>
    <xf numFmtId="0" fontId="15" fillId="57" borderId="0" xfId="120" applyFont="1" applyFill="1">
      <alignment vertical="center"/>
    </xf>
    <xf numFmtId="0" fontId="15" fillId="57" borderId="0" xfId="120" applyFont="1" applyFill="1" applyAlignment="1">
      <alignment vertical="center"/>
    </xf>
    <xf numFmtId="0" fontId="15" fillId="57" borderId="0" xfId="120" applyFont="1" applyFill="1" applyBorder="1" applyAlignment="1">
      <alignment horizontal="right" vertical="center"/>
    </xf>
    <xf numFmtId="0" fontId="15" fillId="57" borderId="0" xfId="117" applyFont="1" applyFill="1" applyAlignment="1">
      <alignment vertical="center"/>
    </xf>
    <xf numFmtId="9" fontId="4" fillId="0" borderId="94" xfId="73" applyNumberFormat="1" applyFont="1" applyFill="1" applyBorder="1" applyAlignment="1">
      <alignment horizontal="left" vertical="center"/>
    </xf>
    <xf numFmtId="0" fontId="4" fillId="57" borderId="0" xfId="73" applyFont="1" applyFill="1" applyAlignment="1">
      <alignment horizontal="center" vertical="center"/>
    </xf>
    <xf numFmtId="0" fontId="0" fillId="57" borderId="0" xfId="73" applyFont="1" applyFill="1" applyAlignment="1">
      <alignment vertical="center"/>
    </xf>
    <xf numFmtId="0" fontId="4" fillId="60" borderId="94" xfId="73" applyFont="1" applyFill="1" applyBorder="1" applyAlignment="1">
      <alignment vertical="center"/>
    </xf>
    <xf numFmtId="0" fontId="4" fillId="60" borderId="116" xfId="73" applyFont="1" applyFill="1" applyBorder="1" applyAlignment="1">
      <alignment horizontal="center" vertical="center"/>
    </xf>
    <xf numFmtId="0" fontId="4" fillId="4" borderId="9" xfId="0" applyFont="1" applyFill="1" applyBorder="1" applyAlignment="1" applyProtection="1">
      <alignment vertical="center"/>
    </xf>
    <xf numFmtId="0" fontId="59" fillId="57" borderId="94" xfId="73" applyFont="1" applyFill="1" applyBorder="1" applyAlignment="1">
      <alignment horizontal="center" vertical="center"/>
    </xf>
    <xf numFmtId="0" fontId="4" fillId="54" borderId="9" xfId="0" applyFont="1" applyFill="1" applyBorder="1" applyAlignment="1" applyProtection="1">
      <alignment vertical="center"/>
      <protection locked="0"/>
    </xf>
    <xf numFmtId="0" fontId="17" fillId="0" borderId="0" xfId="45" applyProtection="1">
      <alignment vertical="center"/>
      <protection locked="0"/>
    </xf>
    <xf numFmtId="0" fontId="4" fillId="57" borderId="116" xfId="27" applyFont="1" applyFill="1" applyBorder="1" applyAlignment="1">
      <alignment horizontal="center" vertical="center"/>
    </xf>
    <xf numFmtId="0" fontId="4" fillId="57" borderId="116" xfId="27" applyFont="1" applyFill="1" applyBorder="1" applyAlignment="1">
      <alignment horizontal="center" vertical="center" wrapText="1"/>
    </xf>
    <xf numFmtId="0" fontId="82" fillId="0" borderId="0" xfId="27" applyAlignment="1">
      <alignment vertical="center"/>
    </xf>
    <xf numFmtId="0" fontId="4" fillId="57" borderId="110" xfId="27" applyFont="1" applyFill="1" applyBorder="1" applyAlignment="1">
      <alignment horizontal="center" vertical="center" wrapText="1"/>
    </xf>
    <xf numFmtId="0" fontId="4" fillId="57" borderId="110" xfId="27" applyFont="1" applyFill="1" applyBorder="1" applyAlignment="1">
      <alignment horizontal="left" vertical="center"/>
    </xf>
    <xf numFmtId="0" fontId="4" fillId="0" borderId="9" xfId="0" applyFont="1" applyFill="1" applyBorder="1" applyAlignment="1" applyProtection="1">
      <alignment horizontal="left" vertical="center" indent="1"/>
    </xf>
    <xf numFmtId="0" fontId="141" fillId="0" borderId="0" xfId="27" applyFont="1" applyAlignment="1" applyProtection="1">
      <alignment vertical="center"/>
      <protection locked="0" hidden="1"/>
    </xf>
    <xf numFmtId="180" fontId="59" fillId="54" borderId="94" xfId="61" applyFont="1" applyFill="1" applyBorder="1">
      <alignment vertical="center"/>
    </xf>
    <xf numFmtId="0" fontId="142" fillId="47" borderId="0" xfId="66" applyNumberFormat="1" applyFont="1" applyFill="1" applyBorder="1" applyAlignment="1">
      <alignment horizontal="left" vertical="center"/>
    </xf>
    <xf numFmtId="0" fontId="142" fillId="0" borderId="0" xfId="66" applyNumberFormat="1" applyFont="1" applyFill="1" applyBorder="1" applyAlignment="1">
      <alignment horizontal="left" vertical="center"/>
    </xf>
    <xf numFmtId="0" fontId="4" fillId="57" borderId="110" xfId="73" applyFont="1" applyFill="1" applyBorder="1" applyAlignment="1">
      <alignment horizontal="left" vertical="center" wrapText="1"/>
    </xf>
    <xf numFmtId="0" fontId="4" fillId="57" borderId="125" xfId="27" applyFont="1" applyFill="1" applyBorder="1" applyAlignment="1">
      <alignment horizontal="center" vertical="center"/>
    </xf>
    <xf numFmtId="0" fontId="4" fillId="59" borderId="110" xfId="27" applyFont="1" applyFill="1" applyBorder="1" applyAlignment="1">
      <alignment horizontal="center" vertical="center"/>
    </xf>
    <xf numFmtId="0" fontId="51" fillId="5" borderId="152" xfId="0" applyFont="1" applyFill="1" applyBorder="1" applyAlignment="1">
      <alignment horizontal="center" vertical="center"/>
    </xf>
    <xf numFmtId="0" fontId="51" fillId="5" borderId="69" xfId="0" applyFont="1" applyFill="1" applyBorder="1" applyAlignment="1">
      <alignment horizontal="center" vertical="center"/>
    </xf>
    <xf numFmtId="0" fontId="51" fillId="5" borderId="80" xfId="0" applyFont="1" applyFill="1" applyBorder="1" applyAlignment="1">
      <alignment horizontal="center" vertical="center"/>
    </xf>
    <xf numFmtId="0" fontId="51" fillId="5" borderId="149" xfId="0" applyFont="1" applyFill="1" applyBorder="1" applyAlignment="1">
      <alignment horizontal="center" vertical="center"/>
    </xf>
    <xf numFmtId="0" fontId="51" fillId="5" borderId="153" xfId="0" applyFont="1" applyFill="1" applyBorder="1" applyAlignment="1">
      <alignment horizontal="center" vertical="center"/>
    </xf>
    <xf numFmtId="180" fontId="82" fillId="57" borderId="94" xfId="61" applyFill="1" applyBorder="1" applyAlignment="1">
      <alignment horizontal="center" vertical="center"/>
    </xf>
    <xf numFmtId="180" fontId="59" fillId="57" borderId="94" xfId="61" applyFont="1" applyFill="1" applyBorder="1" applyAlignment="1">
      <alignment horizontal="center" vertical="center"/>
    </xf>
    <xf numFmtId="180" fontId="59" fillId="57" borderId="116" xfId="61" applyFont="1" applyFill="1" applyBorder="1" applyAlignment="1">
      <alignment horizontal="center" vertical="center"/>
    </xf>
    <xf numFmtId="0" fontId="59" fillId="54" borderId="94" xfId="73" applyNumberFormat="1" applyFont="1" applyFill="1" applyBorder="1" applyAlignment="1" applyProtection="1">
      <alignment horizontal="center" vertical="center"/>
    </xf>
    <xf numFmtId="0" fontId="4" fillId="0" borderId="10" xfId="0" applyFont="1" applyFill="1" applyBorder="1" applyAlignment="1" applyProtection="1">
      <alignment vertical="center" wrapText="1"/>
      <protection locked="0"/>
    </xf>
    <xf numFmtId="180" fontId="50" fillId="0" borderId="9" xfId="0" applyNumberFormat="1" applyFont="1" applyBorder="1" applyAlignment="1" applyProtection="1">
      <alignment vertical="center"/>
      <protection locked="0"/>
    </xf>
    <xf numFmtId="0" fontId="17" fillId="0" borderId="0" xfId="45" applyFill="1" applyProtection="1">
      <alignment vertical="center"/>
      <protection locked="0"/>
    </xf>
    <xf numFmtId="0" fontId="103" fillId="0" borderId="0" xfId="69" applyFont="1" applyFill="1">
      <alignment vertical="center"/>
    </xf>
    <xf numFmtId="0" fontId="4" fillId="0" borderId="9" xfId="0" applyFont="1" applyFill="1" applyBorder="1" applyProtection="1">
      <alignment vertical="center"/>
    </xf>
    <xf numFmtId="0" fontId="0" fillId="3" borderId="100" xfId="0" applyFill="1" applyBorder="1" applyAlignment="1">
      <alignment horizontal="center" vertical="center"/>
    </xf>
    <xf numFmtId="180" fontId="50" fillId="0" borderId="65" xfId="0" applyNumberFormat="1" applyFont="1" applyBorder="1">
      <alignment vertical="center"/>
    </xf>
    <xf numFmtId="0" fontId="0" fillId="7" borderId="3" xfId="0" applyFont="1" applyFill="1" applyBorder="1" applyAlignment="1">
      <alignment horizontal="center" vertical="center"/>
    </xf>
    <xf numFmtId="180" fontId="50" fillId="56" borderId="65" xfId="0" applyNumberFormat="1" applyFont="1" applyFill="1" applyBorder="1">
      <alignment vertical="center"/>
    </xf>
    <xf numFmtId="0" fontId="82" fillId="57" borderId="0" xfId="73" applyFont="1" applyFill="1" applyBorder="1" applyAlignment="1">
      <alignment horizontal="left" vertical="center"/>
    </xf>
    <xf numFmtId="0" fontId="4" fillId="57" borderId="94" xfId="73" applyFont="1" applyFill="1" applyBorder="1" applyAlignment="1">
      <alignment horizontal="center" vertical="center"/>
    </xf>
    <xf numFmtId="0" fontId="4" fillId="57" borderId="94" xfId="27" applyFont="1" applyFill="1" applyBorder="1" applyAlignment="1">
      <alignment horizontal="center" vertical="center"/>
    </xf>
    <xf numFmtId="0" fontId="82" fillId="0" borderId="0" xfId="73" applyFont="1" applyAlignment="1">
      <alignment vertical="center"/>
    </xf>
    <xf numFmtId="0" fontId="4" fillId="57" borderId="94" xfId="119" applyFont="1" applyFill="1" applyBorder="1" applyAlignment="1">
      <alignment horizontal="center" vertical="center"/>
    </xf>
    <xf numFmtId="0" fontId="82" fillId="57" borderId="0" xfId="27" applyFont="1" applyFill="1" applyAlignment="1">
      <alignment vertical="center"/>
    </xf>
    <xf numFmtId="0" fontId="82" fillId="57" borderId="0" xfId="73" applyFont="1" applyFill="1" applyAlignment="1">
      <alignment vertical="center"/>
    </xf>
    <xf numFmtId="0" fontId="4" fillId="0" borderId="35" xfId="0" applyNumberFormat="1" applyFont="1" applyFill="1" applyBorder="1" applyAlignment="1" applyProtection="1">
      <alignment horizontal="center" vertical="center"/>
    </xf>
    <xf numFmtId="180" fontId="50" fillId="56" borderId="94" xfId="61" applyFont="1" applyFill="1" applyBorder="1">
      <alignment vertical="center"/>
    </xf>
    <xf numFmtId="180" fontId="50" fillId="56" borderId="116" xfId="61" applyFont="1" applyFill="1" applyBorder="1">
      <alignment vertical="center"/>
    </xf>
    <xf numFmtId="180" fontId="50" fillId="57" borderId="116" xfId="61" applyFont="1" applyFill="1" applyBorder="1">
      <alignment vertical="center"/>
    </xf>
    <xf numFmtId="180" fontId="50" fillId="54" borderId="94" xfId="61" applyFont="1" applyFill="1" applyBorder="1">
      <alignment vertical="center"/>
    </xf>
    <xf numFmtId="180" fontId="50" fillId="0" borderId="94" xfId="61" applyFont="1" applyFill="1" applyBorder="1">
      <alignment vertical="center"/>
    </xf>
    <xf numFmtId="180" fontId="50" fillId="0" borderId="94" xfId="61" applyFont="1" applyBorder="1">
      <alignment vertical="center"/>
    </xf>
    <xf numFmtId="180" fontId="50" fillId="54" borderId="116" xfId="61" applyFont="1" applyFill="1" applyBorder="1">
      <alignment vertical="center"/>
    </xf>
    <xf numFmtId="180" fontId="50" fillId="57" borderId="94" xfId="61" applyFont="1" applyFill="1" applyBorder="1">
      <alignment vertical="center"/>
    </xf>
    <xf numFmtId="180" fontId="50" fillId="56" borderId="94" xfId="61" applyFont="1" applyFill="1" applyBorder="1" applyProtection="1">
      <alignment vertical="center"/>
    </xf>
    <xf numFmtId="180" fontId="50" fillId="54" borderId="111" xfId="61" applyFont="1" applyFill="1" applyBorder="1">
      <alignment vertical="center"/>
    </xf>
    <xf numFmtId="180" fontId="50" fillId="0" borderId="116" xfId="61" applyFont="1" applyFill="1" applyBorder="1">
      <alignment vertical="center"/>
    </xf>
    <xf numFmtId="180" fontId="50" fillId="56" borderId="110" xfId="61" quotePrefix="1" applyFont="1" applyFill="1" applyBorder="1">
      <alignment vertical="center"/>
    </xf>
    <xf numFmtId="180" fontId="50" fillId="56" borderId="110" xfId="61" applyFont="1" applyFill="1" applyBorder="1">
      <alignment vertical="center"/>
    </xf>
    <xf numFmtId="180" fontId="50" fillId="0" borderId="94" xfId="61" applyFont="1" applyFill="1" applyBorder="1" applyProtection="1">
      <alignment vertical="center"/>
    </xf>
    <xf numFmtId="180" fontId="50" fillId="54" borderId="116" xfId="61" applyFont="1" applyFill="1" applyBorder="1" applyProtection="1">
      <alignment vertical="center"/>
    </xf>
    <xf numFmtId="180" fontId="50" fillId="54" borderId="94" xfId="61" applyFont="1" applyFill="1" applyBorder="1" applyProtection="1">
      <alignment vertical="center"/>
    </xf>
    <xf numFmtId="180" fontId="50" fillId="0" borderId="116" xfId="61" applyFont="1" applyBorder="1">
      <alignment vertical="center"/>
    </xf>
    <xf numFmtId="180" fontId="50" fillId="16" borderId="94" xfId="61" applyFont="1" applyFill="1" applyBorder="1">
      <alignment vertical="center"/>
    </xf>
    <xf numFmtId="0" fontId="143" fillId="56" borderId="116" xfId="61" applyNumberFormat="1" applyFont="1" applyFill="1" applyBorder="1">
      <alignment vertical="center"/>
    </xf>
    <xf numFmtId="0" fontId="143" fillId="56" borderId="94" xfId="61" applyNumberFormat="1" applyFont="1" applyFill="1" applyBorder="1">
      <alignment vertical="center"/>
    </xf>
    <xf numFmtId="0" fontId="82" fillId="57" borderId="110" xfId="27" applyFont="1" applyFill="1" applyBorder="1" applyAlignment="1">
      <alignment vertical="center"/>
    </xf>
    <xf numFmtId="0" fontId="91" fillId="15" borderId="14" xfId="0" applyFont="1" applyFill="1" applyBorder="1" applyAlignment="1">
      <alignment horizontal="justify" vertical="center"/>
    </xf>
    <xf numFmtId="0" fontId="91" fillId="15" borderId="76" xfId="0" applyFont="1" applyFill="1" applyBorder="1" applyAlignment="1">
      <alignment horizontal="justify" vertical="center"/>
    </xf>
    <xf numFmtId="0" fontId="0" fillId="15" borderId="76" xfId="0" applyFill="1" applyBorder="1">
      <alignment vertical="center"/>
    </xf>
    <xf numFmtId="0" fontId="0" fillId="15" borderId="67" xfId="0" applyFill="1" applyBorder="1">
      <alignment vertical="center"/>
    </xf>
    <xf numFmtId="0" fontId="144" fillId="3" borderId="4" xfId="45" applyNumberFormat="1" applyFont="1" applyFill="1" applyBorder="1" applyProtection="1">
      <alignment vertical="center"/>
      <protection locked="0"/>
    </xf>
    <xf numFmtId="0" fontId="145" fillId="3" borderId="4" xfId="45" applyNumberFormat="1" applyFont="1" applyFill="1" applyBorder="1" applyProtection="1">
      <alignment vertical="center"/>
      <protection locked="0"/>
    </xf>
    <xf numFmtId="0" fontId="18" fillId="15" borderId="5" xfId="45" applyNumberFormat="1" applyFont="1" applyFill="1" applyBorder="1" applyProtection="1">
      <alignment vertical="center"/>
      <protection locked="0"/>
    </xf>
    <xf numFmtId="0" fontId="18" fillId="15" borderId="4" xfId="45" applyNumberFormat="1" applyFont="1" applyFill="1" applyBorder="1" applyProtection="1">
      <alignment vertical="center"/>
      <protection locked="0"/>
    </xf>
    <xf numFmtId="49" fontId="82" fillId="3" borderId="4" xfId="26" applyNumberFormat="1" applyFont="1" applyFill="1" applyBorder="1" applyAlignment="1" applyProtection="1">
      <alignment horizontal="center" vertical="center"/>
      <protection locked="0"/>
    </xf>
    <xf numFmtId="49" fontId="82" fillId="0" borderId="4" xfId="26" applyNumberFormat="1" applyFont="1" applyFill="1" applyBorder="1" applyAlignment="1" applyProtection="1">
      <alignment horizontal="center" vertical="center"/>
      <protection locked="0"/>
    </xf>
    <xf numFmtId="0" fontId="124" fillId="0" borderId="4" xfId="26" applyFont="1" applyFill="1" applyBorder="1" applyAlignment="1" applyProtection="1">
      <alignment vertical="center"/>
      <protection locked="0"/>
    </xf>
    <xf numFmtId="0" fontId="21" fillId="0" borderId="2" xfId="45" applyNumberFormat="1" applyFont="1" applyFill="1" applyBorder="1" applyProtection="1">
      <alignment vertical="center"/>
      <protection locked="0"/>
    </xf>
    <xf numFmtId="0" fontId="82" fillId="0" borderId="2" xfId="45" applyNumberFormat="1" applyFont="1" applyFill="1" applyBorder="1" applyProtection="1">
      <alignment vertical="center"/>
      <protection locked="0"/>
    </xf>
    <xf numFmtId="0" fontId="4" fillId="0" borderId="2" xfId="45" applyNumberFormat="1" applyFont="1" applyFill="1" applyBorder="1" applyProtection="1">
      <alignment vertical="center"/>
      <protection locked="0"/>
    </xf>
    <xf numFmtId="0" fontId="82" fillId="0" borderId="2" xfId="26" applyFont="1" applyFill="1" applyBorder="1" applyAlignment="1" applyProtection="1">
      <alignment vertical="center"/>
      <protection locked="0"/>
    </xf>
    <xf numFmtId="0" fontId="16" fillId="3" borderId="4" xfId="45" applyFont="1" applyFill="1" applyBorder="1" applyProtection="1">
      <alignment vertical="center"/>
      <protection locked="0"/>
    </xf>
    <xf numFmtId="0" fontId="145" fillId="3" borderId="4" xfId="45" applyFont="1" applyFill="1" applyBorder="1" applyProtection="1">
      <alignment vertical="center"/>
      <protection locked="0"/>
    </xf>
    <xf numFmtId="0" fontId="18" fillId="3" borderId="4" xfId="45" applyFont="1" applyFill="1" applyBorder="1" applyProtection="1">
      <alignment vertical="center"/>
      <protection locked="0"/>
    </xf>
    <xf numFmtId="0" fontId="16" fillId="0" borderId="94" xfId="116" applyFont="1" applyFill="1" applyBorder="1" applyAlignment="1" applyProtection="1">
      <alignment horizontal="justify" vertical="center"/>
    </xf>
    <xf numFmtId="0" fontId="16" fillId="0" borderId="0" xfId="116" applyFont="1" applyAlignment="1" applyProtection="1"/>
    <xf numFmtId="0" fontId="16" fillId="0" borderId="94" xfId="116" applyFont="1" applyFill="1" applyBorder="1" applyAlignment="1" applyProtection="1">
      <alignment horizontal="left" vertical="center" wrapText="1"/>
    </xf>
    <xf numFmtId="0" fontId="16" fillId="0" borderId="94" xfId="45" applyFont="1" applyBorder="1">
      <alignment vertical="center"/>
    </xf>
    <xf numFmtId="0" fontId="18" fillId="0" borderId="84" xfId="45" applyNumberFormat="1" applyFont="1" applyFill="1" applyBorder="1" applyAlignment="1" applyProtection="1">
      <alignment horizontal="center" vertical="center"/>
    </xf>
    <xf numFmtId="0" fontId="18" fillId="0" borderId="9" xfId="45" applyNumberFormat="1" applyFont="1" applyFill="1" applyBorder="1" applyAlignment="1" applyProtection="1">
      <alignment horizontal="center" vertical="center"/>
    </xf>
    <xf numFmtId="0" fontId="18" fillId="0" borderId="24" xfId="45" applyNumberFormat="1" applyFont="1" applyFill="1" applyBorder="1" applyAlignment="1" applyProtection="1">
      <alignment horizontal="center" vertical="center"/>
    </xf>
    <xf numFmtId="0" fontId="18" fillId="0" borderId="9" xfId="45" applyFont="1" applyFill="1" applyBorder="1" applyAlignment="1" applyProtection="1">
      <alignment horizontal="center" vertical="center"/>
    </xf>
    <xf numFmtId="0" fontId="18" fillId="0" borderId="9" xfId="116" applyFont="1" applyFill="1" applyBorder="1" applyAlignment="1" applyProtection="1">
      <alignment horizontal="center" vertical="center"/>
    </xf>
    <xf numFmtId="0" fontId="18" fillId="0" borderId="16" xfId="45" applyNumberFormat="1" applyFont="1" applyFill="1" applyBorder="1" applyAlignment="1" applyProtection="1">
      <alignment horizontal="center" vertical="center"/>
    </xf>
    <xf numFmtId="0" fontId="18" fillId="0" borderId="85" xfId="45" applyNumberFormat="1" applyFont="1" applyFill="1" applyBorder="1" applyAlignment="1" applyProtection="1">
      <alignment horizontal="center" vertical="center"/>
    </xf>
    <xf numFmtId="0" fontId="18" fillId="0" borderId="163" xfId="116" applyFont="1" applyFill="1" applyBorder="1" applyAlignment="1" applyProtection="1">
      <alignment horizontal="center" vertical="center"/>
    </xf>
    <xf numFmtId="0" fontId="18" fillId="0" borderId="64" xfId="116" applyFont="1" applyFill="1" applyBorder="1" applyAlignment="1" applyProtection="1">
      <alignment horizontal="center" vertical="center"/>
    </xf>
    <xf numFmtId="0" fontId="18" fillId="0" borderId="9" xfId="45" applyNumberFormat="1" applyFont="1" applyFill="1" applyBorder="1" applyAlignment="1" applyProtection="1">
      <alignment horizontal="center" vertical="center" shrinkToFit="1"/>
    </xf>
    <xf numFmtId="0" fontId="18" fillId="5" borderId="9" xfId="45" applyNumberFormat="1" applyFont="1" applyFill="1" applyBorder="1" applyAlignment="1" applyProtection="1">
      <alignment horizontal="center" vertical="center"/>
    </xf>
    <xf numFmtId="0" fontId="18" fillId="0" borderId="9" xfId="116" applyFont="1" applyBorder="1" applyAlignment="1" applyProtection="1">
      <alignment horizontal="center"/>
    </xf>
    <xf numFmtId="0" fontId="18" fillId="5" borderId="9" xfId="45" applyFont="1" applyFill="1" applyBorder="1" applyAlignment="1">
      <alignment horizontal="center" vertical="center"/>
    </xf>
    <xf numFmtId="0" fontId="18" fillId="0" borderId="86" xfId="45" applyNumberFormat="1" applyFont="1" applyFill="1" applyBorder="1" applyAlignment="1" applyProtection="1">
      <alignment horizontal="center" vertical="center"/>
    </xf>
    <xf numFmtId="0" fontId="18" fillId="5" borderId="69" xfId="45" applyFont="1" applyFill="1" applyBorder="1" applyAlignment="1">
      <alignment horizontal="center" vertical="center"/>
    </xf>
    <xf numFmtId="0" fontId="18" fillId="5" borderId="86" xfId="45" applyNumberFormat="1" applyFont="1" applyFill="1" applyBorder="1" applyAlignment="1" applyProtection="1">
      <alignment horizontal="center" vertical="center"/>
    </xf>
    <xf numFmtId="0" fontId="18" fillId="5" borderId="152" xfId="45" applyNumberFormat="1" applyFont="1" applyFill="1" applyBorder="1" applyAlignment="1" applyProtection="1">
      <alignment horizontal="center" vertical="center"/>
    </xf>
    <xf numFmtId="0" fontId="18" fillId="0" borderId="80" xfId="45" applyNumberFormat="1" applyFont="1" applyFill="1" applyBorder="1" applyAlignment="1" applyProtection="1">
      <alignment horizontal="center" vertical="center"/>
    </xf>
    <xf numFmtId="0" fontId="18" fillId="0" borderId="16" xfId="116" applyFont="1" applyBorder="1" applyAlignment="1" applyProtection="1">
      <alignment horizontal="center"/>
    </xf>
    <xf numFmtId="0" fontId="18" fillId="0" borderId="149" xfId="116" applyFont="1" applyBorder="1" applyAlignment="1" applyProtection="1">
      <alignment horizontal="center"/>
    </xf>
    <xf numFmtId="0" fontId="18" fillId="5" borderId="88" xfId="45" applyFont="1" applyFill="1" applyBorder="1" applyAlignment="1">
      <alignment horizontal="center" vertical="center"/>
    </xf>
    <xf numFmtId="0" fontId="18" fillId="0" borderId="88" xfId="116" applyFont="1" applyFill="1" applyBorder="1" applyAlignment="1" applyProtection="1">
      <alignment horizontal="center" vertical="center"/>
    </xf>
    <xf numFmtId="0" fontId="18" fillId="0" borderId="160" xfId="116" applyFont="1" applyFill="1" applyBorder="1" applyAlignment="1" applyProtection="1">
      <alignment horizontal="center" vertical="center"/>
    </xf>
    <xf numFmtId="0" fontId="0" fillId="0" borderId="166" xfId="0" applyBorder="1">
      <alignment vertical="center"/>
    </xf>
    <xf numFmtId="0" fontId="0" fillId="0" borderId="168" xfId="0" applyBorder="1">
      <alignment vertical="center"/>
    </xf>
    <xf numFmtId="0" fontId="0" fillId="0" borderId="171" xfId="0" applyBorder="1">
      <alignment vertical="center"/>
    </xf>
    <xf numFmtId="0" fontId="0" fillId="0" borderId="181" xfId="0" applyBorder="1">
      <alignment vertical="center"/>
    </xf>
    <xf numFmtId="49" fontId="4" fillId="0" borderId="165" xfId="0" applyNumberFormat="1" applyFont="1" applyBorder="1" applyAlignment="1">
      <alignment horizontal="center" vertical="top" wrapText="1"/>
    </xf>
    <xf numFmtId="177" fontId="50" fillId="0" borderId="165" xfId="0" applyNumberFormat="1" applyFont="1" applyBorder="1" applyAlignment="1">
      <alignment horizontal="center" vertical="top" wrapText="1"/>
    </xf>
    <xf numFmtId="0" fontId="4" fillId="0" borderId="165" xfId="0" applyFont="1" applyBorder="1" applyAlignment="1">
      <alignment horizontal="center" vertical="top" wrapText="1"/>
    </xf>
    <xf numFmtId="49" fontId="4" fillId="0" borderId="163" xfId="0" applyNumberFormat="1" applyFont="1" applyBorder="1" applyAlignment="1">
      <alignment horizontal="center" vertical="top" wrapText="1"/>
    </xf>
    <xf numFmtId="177" fontId="50" fillId="0" borderId="163" xfId="0" applyNumberFormat="1" applyFont="1" applyBorder="1" applyAlignment="1">
      <alignment horizontal="center" vertical="top" wrapText="1"/>
    </xf>
    <xf numFmtId="0" fontId="4" fillId="0" borderId="163" xfId="0" applyFont="1" applyBorder="1" applyAlignment="1">
      <alignment horizontal="center" vertical="top" wrapText="1"/>
    </xf>
    <xf numFmtId="49" fontId="4" fillId="0" borderId="163" xfId="0" applyNumberFormat="1" applyFont="1" applyBorder="1" applyAlignment="1">
      <alignment horizontal="justify" vertical="top" wrapText="1"/>
    </xf>
    <xf numFmtId="177" fontId="50" fillId="0" borderId="163" xfId="0" applyNumberFormat="1" applyFont="1" applyBorder="1" applyAlignment="1">
      <alignment horizontal="justify" vertical="top" wrapText="1"/>
    </xf>
    <xf numFmtId="0" fontId="4" fillId="0" borderId="163" xfId="0" applyFont="1" applyBorder="1" applyAlignment="1">
      <alignment horizontal="justify" vertical="top" wrapText="1"/>
    </xf>
    <xf numFmtId="49" fontId="4" fillId="0" borderId="170" xfId="0" applyNumberFormat="1" applyFont="1" applyBorder="1" applyAlignment="1">
      <alignment horizontal="center" vertical="top" wrapText="1"/>
    </xf>
    <xf numFmtId="177" fontId="50" fillId="0" borderId="170" xfId="0" applyNumberFormat="1" applyFont="1" applyBorder="1" applyAlignment="1">
      <alignment horizontal="center" vertical="top" wrapText="1"/>
    </xf>
    <xf numFmtId="0" fontId="4" fillId="0" borderId="170" xfId="0" applyFont="1" applyBorder="1" applyAlignment="1">
      <alignment horizontal="center" vertical="top" wrapText="1"/>
    </xf>
    <xf numFmtId="0" fontId="4" fillId="57" borderId="7" xfId="73" applyFont="1" applyFill="1" applyBorder="1" applyAlignment="1">
      <alignment horizontal="left" vertical="center"/>
    </xf>
    <xf numFmtId="0" fontId="4" fillId="57" borderId="20" xfId="73" applyFont="1" applyFill="1" applyBorder="1" applyAlignment="1">
      <alignment horizontal="left" vertical="center"/>
    </xf>
    <xf numFmtId="0" fontId="4" fillId="57" borderId="11" xfId="73" applyFont="1" applyFill="1" applyBorder="1" applyAlignment="1">
      <alignment horizontal="left" vertical="center"/>
    </xf>
    <xf numFmtId="0" fontId="4" fillId="57" borderId="13" xfId="73" applyFont="1" applyFill="1" applyBorder="1" applyAlignment="1">
      <alignment horizontal="left" vertical="center"/>
    </xf>
    <xf numFmtId="0" fontId="143" fillId="56" borderId="0" xfId="73" applyFont="1" applyFill="1" applyBorder="1" applyAlignment="1">
      <alignment vertical="center"/>
    </xf>
    <xf numFmtId="0" fontId="4" fillId="56" borderId="20" xfId="73" applyFont="1" applyFill="1" applyBorder="1" applyAlignment="1">
      <alignment horizontal="left" vertical="center"/>
    </xf>
    <xf numFmtId="31" fontId="4" fillId="56" borderId="13" xfId="73" applyNumberFormat="1" applyFont="1" applyFill="1" applyBorder="1" applyAlignment="1">
      <alignment horizontal="left" vertical="center"/>
    </xf>
    <xf numFmtId="0" fontId="4" fillId="61" borderId="20" xfId="73" applyFont="1" applyFill="1" applyBorder="1" applyAlignment="1">
      <alignment horizontal="left" vertical="center"/>
    </xf>
    <xf numFmtId="0" fontId="4" fillId="56" borderId="12" xfId="73" applyFont="1" applyFill="1" applyBorder="1" applyAlignment="1">
      <alignment vertical="center"/>
    </xf>
    <xf numFmtId="0" fontId="4" fillId="56" borderId="13" xfId="73" applyFont="1" applyFill="1" applyBorder="1" applyAlignment="1">
      <alignment horizontal="left" vertical="center"/>
    </xf>
    <xf numFmtId="0" fontId="4" fillId="56" borderId="23" xfId="73" applyFont="1" applyFill="1" applyBorder="1" applyAlignment="1">
      <alignment vertical="center"/>
    </xf>
    <xf numFmtId="0" fontId="82" fillId="0" borderId="0" xfId="73" applyFont="1" applyAlignment="1">
      <alignment horizontal="right"/>
    </xf>
    <xf numFmtId="0" fontId="82" fillId="57" borderId="122" xfId="73" applyFont="1" applyFill="1" applyBorder="1" applyAlignment="1">
      <alignment vertical="center"/>
    </xf>
    <xf numFmtId="0" fontId="82" fillId="57" borderId="0" xfId="73" applyFont="1" applyFill="1" applyAlignment="1">
      <alignment horizontal="right"/>
    </xf>
    <xf numFmtId="0" fontId="82" fillId="57" borderId="122" xfId="27" applyFont="1" applyFill="1" applyBorder="1" applyAlignment="1">
      <alignment vertical="center"/>
    </xf>
    <xf numFmtId="0" fontId="82" fillId="57" borderId="0" xfId="27" applyFont="1" applyFill="1" applyAlignment="1">
      <alignment horizontal="right" vertical="center"/>
    </xf>
    <xf numFmtId="0" fontId="82" fillId="57" borderId="0" xfId="120" applyFont="1" applyFill="1" applyAlignment="1">
      <alignment horizontal="right" vertical="center"/>
    </xf>
    <xf numFmtId="0" fontId="82" fillId="57" borderId="122" xfId="120" applyFont="1" applyFill="1" applyBorder="1" applyAlignment="1">
      <alignment vertical="center"/>
    </xf>
    <xf numFmtId="0" fontId="82" fillId="57" borderId="0" xfId="121" applyFont="1" applyFill="1" applyAlignment="1">
      <alignment horizontal="right"/>
    </xf>
    <xf numFmtId="0" fontId="82" fillId="57" borderId="0" xfId="120" applyFont="1" applyFill="1" applyBorder="1" applyAlignment="1">
      <alignment horizontal="right" vertical="center"/>
    </xf>
    <xf numFmtId="0" fontId="82" fillId="57" borderId="122" xfId="27" applyFont="1" applyFill="1" applyBorder="1" applyAlignment="1">
      <alignment vertical="top"/>
    </xf>
    <xf numFmtId="0" fontId="82" fillId="57" borderId="122" xfId="119" applyFont="1" applyFill="1" applyBorder="1" applyAlignment="1">
      <alignment vertical="center"/>
    </xf>
    <xf numFmtId="0" fontId="82" fillId="57" borderId="0" xfId="27" applyFont="1" applyFill="1" applyAlignment="1">
      <alignment horizontal="right"/>
    </xf>
    <xf numFmtId="0" fontId="82" fillId="0" borderId="122" xfId="117" applyFont="1" applyFill="1" applyBorder="1" applyAlignment="1">
      <alignment vertical="center"/>
    </xf>
    <xf numFmtId="0" fontId="82" fillId="57" borderId="122" xfId="117" applyFont="1" applyFill="1" applyBorder="1" applyAlignment="1">
      <alignment vertical="center"/>
    </xf>
    <xf numFmtId="0" fontId="82" fillId="57" borderId="122" xfId="117" applyFont="1" applyFill="1" applyBorder="1" applyAlignment="1">
      <alignment horizontal="right" vertical="center"/>
    </xf>
    <xf numFmtId="0" fontId="4" fillId="57" borderId="124" xfId="73" applyFont="1" applyFill="1" applyBorder="1" applyAlignment="1">
      <alignment vertical="center"/>
    </xf>
    <xf numFmtId="0" fontId="65" fillId="57" borderId="0" xfId="0" applyFont="1" applyFill="1" applyAlignment="1">
      <alignment horizontal="justify" vertical="center"/>
    </xf>
    <xf numFmtId="0" fontId="0" fillId="57" borderId="0" xfId="0" applyFill="1">
      <alignment vertical="center"/>
    </xf>
    <xf numFmtId="0" fontId="4" fillId="57" borderId="124" xfId="73" applyFont="1" applyFill="1" applyBorder="1" applyAlignment="1">
      <alignment horizontal="right"/>
    </xf>
    <xf numFmtId="0" fontId="4" fillId="57" borderId="0" xfId="73" applyFont="1" applyFill="1" applyBorder="1" applyAlignment="1">
      <alignment horizontal="right"/>
    </xf>
    <xf numFmtId="0" fontId="82" fillId="57" borderId="0" xfId="73" applyFont="1" applyFill="1" applyAlignment="1">
      <alignment horizontal="right" vertical="center"/>
    </xf>
    <xf numFmtId="0" fontId="82" fillId="57" borderId="0" xfId="117" applyFont="1" applyFill="1" applyAlignment="1">
      <alignment horizontal="right" vertical="center"/>
    </xf>
    <xf numFmtId="0" fontId="4" fillId="3" borderId="0" xfId="0" applyFont="1" applyFill="1" applyAlignment="1" applyProtection="1">
      <alignment horizontal="right" vertical="center"/>
      <protection locked="0"/>
    </xf>
    <xf numFmtId="0" fontId="71" fillId="3" borderId="68" xfId="0" applyFont="1" applyFill="1" applyBorder="1" applyAlignment="1" applyProtection="1">
      <alignment horizontal="center" vertical="center" wrapText="1"/>
      <protection locked="0"/>
    </xf>
    <xf numFmtId="0" fontId="4" fillId="57" borderId="94" xfId="27" applyFont="1" applyFill="1" applyBorder="1" applyAlignment="1">
      <alignment horizontal="center" vertical="center"/>
    </xf>
    <xf numFmtId="180" fontId="50" fillId="56" borderId="94" xfId="61" applyFont="1" applyFill="1" applyBorder="1">
      <alignment vertical="center"/>
    </xf>
    <xf numFmtId="0" fontId="4" fillId="57" borderId="116" xfId="73" applyFont="1" applyFill="1" applyBorder="1" applyAlignment="1">
      <alignment horizontal="center" vertical="center" wrapText="1"/>
    </xf>
    <xf numFmtId="180" fontId="50" fillId="56" borderId="94" xfId="61" applyFont="1" applyFill="1" applyBorder="1">
      <alignment vertical="center"/>
    </xf>
    <xf numFmtId="180" fontId="50" fillId="56" borderId="94" xfId="61" applyFont="1" applyFill="1" applyBorder="1">
      <alignment vertical="center"/>
    </xf>
    <xf numFmtId="0" fontId="1" fillId="0" borderId="0" xfId="152" applyProtection="1">
      <alignment vertical="center"/>
    </xf>
    <xf numFmtId="0" fontId="82" fillId="0" borderId="0" xfId="153" applyProtection="1">
      <protection locked="0"/>
    </xf>
    <xf numFmtId="190" fontId="1" fillId="56" borderId="94" xfId="152" applyNumberFormat="1" applyFill="1" applyBorder="1" applyProtection="1">
      <alignment vertical="center"/>
      <protection locked="0"/>
    </xf>
    <xf numFmtId="190" fontId="1" fillId="54" borderId="94" xfId="152" applyNumberFormat="1" applyFill="1" applyBorder="1" applyProtection="1">
      <alignment vertical="center"/>
    </xf>
    <xf numFmtId="0" fontId="142" fillId="57" borderId="94" xfId="152" applyFont="1" applyFill="1" applyBorder="1" applyAlignment="1" applyProtection="1">
      <alignment horizontal="center" vertical="center" wrapText="1"/>
      <protection locked="0"/>
    </xf>
    <xf numFmtId="0" fontId="142" fillId="57" borderId="94" xfId="152" applyFont="1" applyFill="1" applyBorder="1" applyAlignment="1" applyProtection="1">
      <alignment horizontal="center" vertical="center" wrapText="1"/>
    </xf>
    <xf numFmtId="0" fontId="15" fillId="57" borderId="94" xfId="152" applyFont="1" applyFill="1" applyBorder="1" applyAlignment="1" applyProtection="1">
      <alignment horizontal="center" vertical="center" wrapText="1"/>
    </xf>
    <xf numFmtId="0" fontId="1" fillId="59" borderId="94" xfId="152" applyFill="1" applyBorder="1" applyProtection="1">
      <alignment vertical="center"/>
      <protection locked="0"/>
    </xf>
    <xf numFmtId="0" fontId="1" fillId="57" borderId="94" xfId="152" applyFill="1" applyBorder="1" applyProtection="1">
      <alignment vertical="center"/>
      <protection locked="0"/>
    </xf>
    <xf numFmtId="0" fontId="1" fillId="57" borderId="94" xfId="152" applyFill="1" applyBorder="1" applyAlignment="1" applyProtection="1">
      <alignment vertical="center" wrapText="1"/>
    </xf>
    <xf numFmtId="0" fontId="1" fillId="57" borderId="0" xfId="152" applyFill="1" applyProtection="1">
      <alignment vertical="center"/>
      <protection locked="0"/>
    </xf>
    <xf numFmtId="0" fontId="151" fillId="57" borderId="183" xfId="153" applyFont="1" applyFill="1" applyBorder="1" applyAlignment="1" applyProtection="1">
      <alignment horizontal="center" vertical="center" wrapText="1"/>
    </xf>
    <xf numFmtId="0" fontId="1" fillId="57" borderId="184" xfId="152" applyFill="1" applyBorder="1" applyProtection="1">
      <alignment vertical="center"/>
    </xf>
    <xf numFmtId="0" fontId="151" fillId="57" borderId="185" xfId="153" applyFont="1" applyFill="1" applyBorder="1" applyAlignment="1" applyProtection="1">
      <alignment horizontal="center" vertical="center" wrapText="1"/>
    </xf>
    <xf numFmtId="0" fontId="1" fillId="57" borderId="0" xfId="152" applyFill="1" applyProtection="1">
      <alignment vertical="center"/>
    </xf>
    <xf numFmtId="0" fontId="1" fillId="57" borderId="187" xfId="152" applyFill="1" applyBorder="1" applyAlignment="1" applyProtection="1">
      <alignment horizontal="left" vertical="center" wrapText="1"/>
    </xf>
    <xf numFmtId="0" fontId="1" fillId="57" borderId="187" xfId="152" applyFill="1" applyBorder="1" applyAlignment="1" applyProtection="1">
      <alignment horizontal="center" vertical="center"/>
    </xf>
    <xf numFmtId="0" fontId="4" fillId="57" borderId="110" xfId="152" applyFont="1" applyFill="1" applyBorder="1" applyAlignment="1" applyProtection="1">
      <alignment vertical="center" wrapText="1"/>
      <protection locked="0"/>
    </xf>
    <xf numFmtId="0" fontId="1" fillId="57" borderId="0" xfId="152" applyFill="1" applyAlignment="1" applyProtection="1">
      <alignment horizontal="center" vertical="center"/>
      <protection locked="0"/>
    </xf>
    <xf numFmtId="0" fontId="152" fillId="57" borderId="0" xfId="152" applyFont="1" applyFill="1" applyProtection="1">
      <alignment vertical="center"/>
      <protection locked="0"/>
    </xf>
    <xf numFmtId="0" fontId="82" fillId="57" borderId="0" xfId="153" applyFill="1" applyProtection="1">
      <protection locked="0"/>
    </xf>
    <xf numFmtId="0" fontId="151" fillId="57" borderId="183" xfId="153" applyFont="1" applyFill="1" applyBorder="1" applyAlignment="1" applyProtection="1">
      <alignment horizontal="center" wrapText="1"/>
      <protection locked="0"/>
    </xf>
    <xf numFmtId="0" fontId="151" fillId="57" borderId="185" xfId="153" applyFont="1" applyFill="1" applyBorder="1" applyAlignment="1" applyProtection="1">
      <alignment horizontal="center" wrapText="1"/>
      <protection locked="0"/>
    </xf>
    <xf numFmtId="0" fontId="31" fillId="57" borderId="182" xfId="153" applyFont="1" applyFill="1" applyBorder="1" applyAlignment="1" applyProtection="1">
      <alignment wrapText="1"/>
      <protection locked="0"/>
    </xf>
    <xf numFmtId="10" fontId="31" fillId="57" borderId="185" xfId="153" applyNumberFormat="1" applyFont="1" applyFill="1" applyBorder="1" applyAlignment="1" applyProtection="1">
      <alignment horizontal="center" wrapText="1"/>
      <protection locked="0"/>
    </xf>
    <xf numFmtId="0" fontId="31" fillId="57" borderId="142" xfId="153" applyFont="1" applyFill="1" applyBorder="1" applyAlignment="1" applyProtection="1">
      <alignment wrapText="1"/>
      <protection locked="0"/>
    </xf>
    <xf numFmtId="10" fontId="31" fillId="57" borderId="137" xfId="153" applyNumberFormat="1" applyFont="1" applyFill="1" applyBorder="1" applyAlignment="1" applyProtection="1">
      <alignment horizontal="center" wrapText="1"/>
      <protection locked="0"/>
    </xf>
    <xf numFmtId="0" fontId="31" fillId="57" borderId="148" xfId="153" applyFont="1" applyFill="1" applyBorder="1" applyAlignment="1" applyProtection="1">
      <alignment wrapText="1"/>
      <protection locked="0"/>
    </xf>
    <xf numFmtId="0" fontId="31" fillId="57" borderId="142" xfId="153" applyFont="1" applyFill="1" applyBorder="1" applyAlignment="1" applyProtection="1">
      <alignment horizontal="center" wrapText="1"/>
      <protection locked="0"/>
    </xf>
    <xf numFmtId="0" fontId="31" fillId="57" borderId="188" xfId="153" applyFont="1" applyFill="1" applyBorder="1" applyAlignment="1" applyProtection="1">
      <alignment horizontal="center" wrapText="1"/>
      <protection locked="0"/>
    </xf>
    <xf numFmtId="0" fontId="31" fillId="57" borderId="189" xfId="153" applyFont="1" applyFill="1" applyBorder="1" applyAlignment="1" applyProtection="1">
      <alignment horizontal="center" wrapText="1"/>
      <protection locked="0"/>
    </xf>
    <xf numFmtId="0" fontId="31" fillId="57" borderId="185" xfId="153" applyFont="1" applyFill="1" applyBorder="1" applyAlignment="1" applyProtection="1">
      <alignment horizontal="center" wrapText="1"/>
      <protection locked="0"/>
    </xf>
    <xf numFmtId="0" fontId="31" fillId="57" borderId="192" xfId="153" applyFont="1" applyFill="1" applyBorder="1" applyAlignment="1" applyProtection="1">
      <alignment horizontal="center" wrapText="1"/>
      <protection locked="0"/>
    </xf>
    <xf numFmtId="0" fontId="154" fillId="57" borderId="0" xfId="152" applyFont="1" applyFill="1" applyAlignment="1" applyProtection="1">
      <alignment horizontal="justify" vertical="center"/>
      <protection locked="0"/>
    </xf>
    <xf numFmtId="190" fontId="1" fillId="59" borderId="94" xfId="152" applyNumberFormat="1" applyFill="1" applyBorder="1" applyAlignment="1" applyProtection="1">
      <alignment horizontal="center" vertical="center"/>
      <protection locked="0"/>
    </xf>
    <xf numFmtId="0" fontId="82" fillId="0" borderId="0" xfId="27" applyFont="1" applyFill="1" applyProtection="1">
      <protection locked="0"/>
    </xf>
    <xf numFmtId="0" fontId="4" fillId="56" borderId="94" xfId="73" applyNumberFormat="1" applyFont="1" applyFill="1" applyBorder="1" applyAlignment="1">
      <alignment vertical="center"/>
    </xf>
    <xf numFmtId="49" fontId="0" fillId="42" borderId="0" xfId="0" applyNumberFormat="1" applyFill="1">
      <alignment vertical="center"/>
    </xf>
    <xf numFmtId="180" fontId="50" fillId="0" borderId="13" xfId="0" applyNumberFormat="1" applyFont="1" applyFill="1" applyBorder="1" applyAlignment="1" applyProtection="1">
      <alignment vertical="center"/>
      <protection locked="0"/>
    </xf>
    <xf numFmtId="0" fontId="4" fillId="59" borderId="111" xfId="27" applyFont="1" applyFill="1" applyBorder="1" applyAlignment="1">
      <alignment horizontal="center" vertical="center"/>
    </xf>
    <xf numFmtId="180" fontId="50" fillId="0" borderId="13" xfId="0" applyNumberFormat="1" applyFont="1" applyFill="1" applyBorder="1" applyAlignment="1" applyProtection="1">
      <alignment vertical="center"/>
    </xf>
    <xf numFmtId="49" fontId="4" fillId="0" borderId="111" xfId="27" applyNumberFormat="1" applyFont="1" applyBorder="1" applyAlignment="1">
      <alignment horizontal="center" vertical="center"/>
    </xf>
    <xf numFmtId="0" fontId="4" fillId="56" borderId="110" xfId="73" quotePrefix="1" applyNumberFormat="1" applyFont="1" applyFill="1" applyBorder="1" applyAlignment="1">
      <alignment horizontal="right" vertical="center" wrapText="1"/>
    </xf>
    <xf numFmtId="180" fontId="50" fillId="0" borderId="94" xfId="61" applyFont="1" applyBorder="1" applyAlignment="1">
      <alignment horizontal="center" vertical="center"/>
    </xf>
    <xf numFmtId="180" fontId="50" fillId="56" borderId="94" xfId="61" applyFont="1" applyFill="1" applyBorder="1" applyAlignment="1">
      <alignment horizontal="center" vertical="center"/>
    </xf>
    <xf numFmtId="180" fontId="50" fillId="56" borderId="94" xfId="61" applyFont="1" applyFill="1" applyBorder="1">
      <alignment vertical="center"/>
    </xf>
    <xf numFmtId="0" fontId="61" fillId="59" borderId="94" xfId="0" applyFont="1" applyFill="1" applyBorder="1" applyAlignment="1">
      <alignment horizontal="center" vertical="center"/>
    </xf>
    <xf numFmtId="0" fontId="4" fillId="56" borderId="94" xfId="118" applyFont="1" applyFill="1" applyBorder="1" applyAlignment="1">
      <alignment horizontal="center" vertical="center" wrapText="1"/>
    </xf>
    <xf numFmtId="0" fontId="4" fillId="59" borderId="94" xfId="120" applyFont="1" applyFill="1" applyBorder="1">
      <alignment vertical="center"/>
    </xf>
    <xf numFmtId="0" fontId="4" fillId="0" borderId="94" xfId="73" applyNumberFormat="1" applyFont="1" applyFill="1" applyBorder="1" applyAlignment="1">
      <alignment horizontal="center" vertical="center"/>
    </xf>
    <xf numFmtId="197" fontId="4" fillId="56" borderId="94" xfId="118" applyNumberFormat="1" applyFont="1" applyFill="1" applyBorder="1" applyAlignment="1">
      <alignment horizontal="center" vertical="center" wrapText="1"/>
    </xf>
    <xf numFmtId="198" fontId="50" fillId="56" borderId="94" xfId="61" applyNumberFormat="1" applyFont="1" applyFill="1" applyBorder="1">
      <alignment vertical="center"/>
    </xf>
    <xf numFmtId="0" fontId="59" fillId="57" borderId="94" xfId="27" applyFont="1" applyFill="1" applyBorder="1" applyAlignment="1">
      <alignment horizontal="center" vertical="center"/>
    </xf>
    <xf numFmtId="180" fontId="50" fillId="0" borderId="94" xfId="61" applyFont="1" applyFill="1" applyBorder="1">
      <alignment vertical="center"/>
    </xf>
    <xf numFmtId="0" fontId="4" fillId="57" borderId="94" xfId="120" applyFont="1" applyFill="1" applyBorder="1" applyAlignment="1">
      <alignment horizontal="left" vertical="center"/>
    </xf>
    <xf numFmtId="180" fontId="50" fillId="56" borderId="94" xfId="61" applyFont="1" applyFill="1" applyBorder="1">
      <alignment vertical="center"/>
    </xf>
    <xf numFmtId="0" fontId="82" fillId="57" borderId="0" xfId="27" applyFont="1" applyFill="1" applyAlignment="1">
      <alignment vertical="center"/>
    </xf>
    <xf numFmtId="0" fontId="34" fillId="42" borderId="94" xfId="27" applyFont="1" applyFill="1" applyBorder="1" applyAlignment="1">
      <alignment horizontal="center" vertical="center"/>
    </xf>
    <xf numFmtId="0" fontId="4" fillId="42" borderId="116" xfId="27" applyFont="1" applyFill="1" applyBorder="1" applyAlignment="1">
      <alignment vertical="center"/>
    </xf>
    <xf numFmtId="0" fontId="4" fillId="42" borderId="111" xfId="27" applyFont="1" applyFill="1" applyBorder="1" applyAlignment="1">
      <alignment vertical="center"/>
    </xf>
    <xf numFmtId="0" fontId="4" fillId="42" borderId="125" xfId="27" applyFont="1" applyFill="1" applyBorder="1" applyAlignment="1">
      <alignment vertical="center"/>
    </xf>
    <xf numFmtId="0" fontId="59" fillId="57" borderId="169" xfId="27" applyFont="1" applyFill="1" applyBorder="1" applyAlignment="1">
      <alignment horizontal="center" vertical="center"/>
    </xf>
    <xf numFmtId="0" fontId="59" fillId="57" borderId="171" xfId="27" applyFont="1" applyFill="1" applyBorder="1" applyAlignment="1">
      <alignment horizontal="center" vertical="center" wrapText="1"/>
    </xf>
    <xf numFmtId="0" fontId="59" fillId="57" borderId="164" xfId="27" applyFont="1" applyFill="1" applyBorder="1" applyAlignment="1">
      <alignment horizontal="center" vertical="center"/>
    </xf>
    <xf numFmtId="0" fontId="59" fillId="57" borderId="167" xfId="27" applyFont="1" applyFill="1" applyBorder="1" applyAlignment="1">
      <alignment horizontal="center" vertical="center"/>
    </xf>
    <xf numFmtId="0" fontId="59" fillId="57" borderId="168" xfId="27" applyFont="1" applyFill="1" applyBorder="1" applyAlignment="1">
      <alignment horizontal="left" vertical="center" wrapText="1"/>
    </xf>
    <xf numFmtId="180" fontId="50" fillId="0" borderId="167" xfId="61" applyFont="1" applyFill="1" applyBorder="1">
      <alignment vertical="center"/>
    </xf>
    <xf numFmtId="180" fontId="50" fillId="0" borderId="168" xfId="61" applyFont="1" applyFill="1" applyBorder="1">
      <alignment vertical="center"/>
    </xf>
    <xf numFmtId="180" fontId="50" fillId="54" borderId="169" xfId="61" applyFont="1" applyFill="1" applyBorder="1">
      <alignment vertical="center"/>
    </xf>
    <xf numFmtId="180" fontId="50" fillId="54" borderId="171" xfId="61" applyFont="1" applyFill="1" applyBorder="1">
      <alignment vertical="center"/>
    </xf>
    <xf numFmtId="0" fontId="59" fillId="57" borderId="169" xfId="27" applyFont="1" applyFill="1" applyBorder="1" applyAlignment="1">
      <alignment horizontal="center" vertical="center" wrapText="1"/>
    </xf>
    <xf numFmtId="0" fontId="59" fillId="57" borderId="170" xfId="27" applyFont="1" applyFill="1" applyBorder="1" applyAlignment="1">
      <alignment horizontal="center" vertical="center" wrapText="1"/>
    </xf>
    <xf numFmtId="0" fontId="59" fillId="0" borderId="163" xfId="0" applyFont="1" applyBorder="1" applyAlignment="1">
      <alignment horizontal="center" vertical="center"/>
    </xf>
    <xf numFmtId="180" fontId="50" fillId="0" borderId="167" xfId="61" applyFont="1" applyBorder="1">
      <alignment vertical="center"/>
    </xf>
    <xf numFmtId="180" fontId="50" fillId="0" borderId="168" xfId="61" applyFont="1" applyBorder="1">
      <alignment vertical="center"/>
    </xf>
    <xf numFmtId="0" fontId="59" fillId="0" borderId="163" xfId="0" applyFont="1" applyFill="1" applyBorder="1" applyAlignment="1">
      <alignment horizontal="center" vertical="center"/>
    </xf>
    <xf numFmtId="180" fontId="50" fillId="54" borderId="170" xfId="61" applyFont="1" applyFill="1" applyBorder="1">
      <alignment vertical="center"/>
    </xf>
    <xf numFmtId="180" fontId="50" fillId="56" borderId="164" xfId="61" applyFont="1" applyFill="1" applyBorder="1">
      <alignment vertical="center"/>
    </xf>
    <xf numFmtId="180" fontId="50" fillId="54" borderId="164" xfId="61" applyFont="1" applyFill="1" applyBorder="1">
      <alignment vertical="center"/>
    </xf>
    <xf numFmtId="180" fontId="50" fillId="54" borderId="167" xfId="61" applyFont="1" applyFill="1" applyBorder="1">
      <alignment vertical="center"/>
    </xf>
    <xf numFmtId="180" fontId="50" fillId="54" borderId="166" xfId="61" applyFont="1" applyFill="1" applyBorder="1">
      <alignment vertical="center"/>
    </xf>
    <xf numFmtId="180" fontId="50" fillId="54" borderId="168" xfId="61" applyFont="1" applyFill="1" applyBorder="1">
      <alignment vertical="center"/>
    </xf>
    <xf numFmtId="0" fontId="4" fillId="42" borderId="111" xfId="27" applyFont="1" applyFill="1" applyBorder="1" applyAlignment="1">
      <alignment vertical="center" wrapText="1"/>
    </xf>
    <xf numFmtId="180" fontId="50" fillId="54" borderId="165" xfId="61" applyFont="1" applyFill="1" applyBorder="1">
      <alignment vertical="center"/>
    </xf>
    <xf numFmtId="180" fontId="50" fillId="54" borderId="163" xfId="61" applyFont="1" applyFill="1" applyBorder="1">
      <alignment vertical="center"/>
    </xf>
    <xf numFmtId="180" fontId="50" fillId="56" borderId="167" xfId="61" applyFont="1" applyFill="1" applyBorder="1">
      <alignment vertical="center"/>
    </xf>
    <xf numFmtId="0" fontId="59" fillId="0" borderId="202" xfId="0" applyFont="1" applyBorder="1" applyAlignment="1">
      <alignment horizontal="center" vertical="center"/>
    </xf>
    <xf numFmtId="0" fontId="59" fillId="57" borderId="163" xfId="0" applyFont="1" applyFill="1" applyBorder="1" applyAlignment="1">
      <alignment horizontal="center" vertical="center"/>
    </xf>
    <xf numFmtId="0" fontId="59" fillId="57" borderId="202" xfId="0" applyFont="1" applyFill="1" applyBorder="1" applyAlignment="1">
      <alignment horizontal="center" vertical="center"/>
    </xf>
    <xf numFmtId="0" fontId="59" fillId="57" borderId="168" xfId="0" applyFont="1" applyFill="1" applyBorder="1" applyAlignment="1">
      <alignment horizontal="center" vertical="center"/>
    </xf>
    <xf numFmtId="180" fontId="50" fillId="56" borderId="166" xfId="61" applyFont="1" applyFill="1" applyBorder="1">
      <alignment vertical="center"/>
    </xf>
    <xf numFmtId="180" fontId="50" fillId="56" borderId="168" xfId="61" applyFont="1" applyFill="1" applyBorder="1">
      <alignment vertical="center"/>
    </xf>
    <xf numFmtId="180" fontId="50" fillId="56" borderId="169" xfId="61" applyFont="1" applyFill="1" applyBorder="1">
      <alignment vertical="center"/>
    </xf>
    <xf numFmtId="180" fontId="50" fillId="56" borderId="171" xfId="61" applyFont="1" applyFill="1" applyBorder="1">
      <alignment vertical="center"/>
    </xf>
    <xf numFmtId="180" fontId="50" fillId="56" borderId="165" xfId="61" applyFont="1" applyFill="1" applyBorder="1">
      <alignment vertical="center"/>
    </xf>
    <xf numFmtId="180" fontId="50" fillId="56" borderId="163" xfId="61" applyFont="1" applyFill="1" applyBorder="1">
      <alignment vertical="center"/>
    </xf>
    <xf numFmtId="180" fontId="50" fillId="56" borderId="170" xfId="61" applyFont="1" applyFill="1" applyBorder="1">
      <alignment vertical="center"/>
    </xf>
    <xf numFmtId="0" fontId="140" fillId="57" borderId="116" xfId="73" applyFont="1" applyFill="1" applyBorder="1" applyAlignment="1">
      <alignment horizontal="left" vertical="center" wrapText="1"/>
    </xf>
    <xf numFmtId="9" fontId="4" fillId="57" borderId="94" xfId="121" applyNumberFormat="1" applyFont="1" applyFill="1" applyBorder="1" applyAlignment="1">
      <alignment horizontal="center" vertical="center" wrapText="1"/>
    </xf>
    <xf numFmtId="0" fontId="140" fillId="57" borderId="94" xfId="121" applyFont="1" applyFill="1" applyBorder="1"/>
    <xf numFmtId="9" fontId="4" fillId="56" borderId="94" xfId="121" applyNumberFormat="1" applyFont="1" applyFill="1" applyBorder="1" applyAlignment="1">
      <alignment horizontal="center" vertical="center" wrapText="1"/>
    </xf>
    <xf numFmtId="0" fontId="4" fillId="57" borderId="116" xfId="120" applyFont="1" applyFill="1" applyBorder="1" applyAlignment="1">
      <alignment horizontal="left" vertical="center"/>
    </xf>
    <xf numFmtId="49" fontId="4" fillId="57" borderId="94" xfId="120" applyNumberFormat="1" applyFont="1" applyFill="1" applyBorder="1" applyAlignment="1">
      <alignment vertical="center"/>
    </xf>
    <xf numFmtId="0" fontId="140" fillId="57" borderId="116" xfId="120" applyFont="1" applyFill="1" applyBorder="1" applyAlignment="1">
      <alignment vertical="center"/>
    </xf>
    <xf numFmtId="49" fontId="82" fillId="17" borderId="0" xfId="0" applyNumberFormat="1" applyFont="1" applyFill="1">
      <alignment vertical="center"/>
    </xf>
    <xf numFmtId="49" fontId="0" fillId="0" borderId="0" xfId="0" applyNumberFormat="1" applyFill="1">
      <alignment vertical="center"/>
    </xf>
    <xf numFmtId="49" fontId="4" fillId="57" borderId="94" xfId="120" applyNumberFormat="1" applyFont="1" applyFill="1" applyBorder="1">
      <alignment vertical="center"/>
    </xf>
    <xf numFmtId="0" fontId="4" fillId="0" borderId="2" xfId="45" applyNumberFormat="1" applyFont="1" applyFill="1" applyBorder="1" applyAlignment="1" applyProtection="1">
      <alignment vertical="center" wrapText="1"/>
      <protection locked="0"/>
    </xf>
    <xf numFmtId="0" fontId="4" fillId="57" borderId="124" xfId="120" applyFont="1" applyFill="1" applyBorder="1" applyAlignment="1">
      <alignment vertical="center"/>
    </xf>
    <xf numFmtId="0" fontId="4" fillId="3" borderId="16" xfId="45" applyNumberFormat="1" applyFont="1" applyFill="1" applyBorder="1" applyAlignment="1" applyProtection="1">
      <alignment horizontal="left" vertical="center"/>
    </xf>
    <xf numFmtId="0" fontId="4" fillId="3" borderId="9" xfId="32" applyFont="1" applyFill="1" applyBorder="1" applyAlignment="1" applyProtection="1">
      <alignment vertical="center"/>
    </xf>
    <xf numFmtId="4" fontId="4" fillId="3" borderId="0" xfId="32" applyNumberFormat="1" applyFont="1" applyFill="1" applyBorder="1" applyAlignment="1" applyProtection="1">
      <alignment horizontal="right" vertical="center"/>
    </xf>
    <xf numFmtId="0" fontId="4" fillId="3" borderId="16" xfId="32" applyFont="1" applyFill="1" applyBorder="1" applyAlignment="1" applyProtection="1">
      <alignment vertical="center"/>
    </xf>
    <xf numFmtId="0" fontId="4" fillId="3" borderId="9" xfId="0" applyFont="1" applyFill="1" applyBorder="1">
      <alignment vertical="center"/>
    </xf>
    <xf numFmtId="180" fontId="50" fillId="54" borderId="24" xfId="61" applyNumberFormat="1" applyFont="1" applyFill="1" applyBorder="1" applyAlignment="1" applyProtection="1">
      <alignment vertical="center"/>
    </xf>
    <xf numFmtId="180" fontId="50" fillId="54" borderId="18" xfId="61" applyNumberFormat="1" applyFont="1" applyFill="1" applyBorder="1" applyAlignment="1" applyProtection="1">
      <alignment vertical="center"/>
    </xf>
    <xf numFmtId="0" fontId="4" fillId="3" borderId="16" xfId="0" applyFont="1" applyFill="1" applyBorder="1">
      <alignment vertical="center"/>
    </xf>
    <xf numFmtId="180" fontId="50" fillId="56" borderId="9" xfId="61" applyNumberFormat="1" applyFont="1" applyFill="1" applyBorder="1" applyAlignment="1" applyProtection="1">
      <alignment vertical="center"/>
    </xf>
    <xf numFmtId="180" fontId="50" fillId="54" borderId="9" xfId="61" applyNumberFormat="1" applyFont="1" applyFill="1" applyBorder="1" applyAlignment="1" applyProtection="1">
      <alignment vertical="center"/>
    </xf>
    <xf numFmtId="0" fontId="4" fillId="63" borderId="9" xfId="32" applyFont="1" applyFill="1" applyBorder="1" applyAlignment="1" applyProtection="1">
      <alignment horizontal="left" vertical="center"/>
      <protection locked="0"/>
    </xf>
    <xf numFmtId="180" fontId="50" fillId="57" borderId="24" xfId="61" applyNumberFormat="1" applyFont="1" applyFill="1" applyBorder="1" applyAlignment="1" applyProtection="1">
      <alignment vertical="center"/>
    </xf>
    <xf numFmtId="180" fontId="50" fillId="64" borderId="24" xfId="61" applyNumberFormat="1" applyFont="1" applyFill="1" applyBorder="1" applyAlignment="1" applyProtection="1">
      <alignment vertical="center"/>
      <protection locked="0"/>
    </xf>
    <xf numFmtId="180" fontId="50" fillId="57" borderId="24" xfId="61" applyNumberFormat="1" applyFont="1" applyFill="1" applyBorder="1" applyAlignment="1" applyProtection="1">
      <alignment vertical="center"/>
      <protection locked="0"/>
    </xf>
    <xf numFmtId="180" fontId="50" fillId="57" borderId="24" xfId="32" applyNumberFormat="1" applyFont="1" applyFill="1" applyBorder="1" applyAlignment="1" applyProtection="1">
      <alignment vertical="center"/>
      <protection locked="0"/>
    </xf>
    <xf numFmtId="180" fontId="50" fillId="57" borderId="13" xfId="61" applyNumberFormat="1" applyFont="1" applyFill="1" applyBorder="1" applyAlignment="1" applyProtection="1">
      <alignment vertical="center"/>
    </xf>
    <xf numFmtId="180" fontId="50" fillId="57" borderId="18" xfId="61" applyNumberFormat="1" applyFont="1" applyFill="1" applyBorder="1" applyAlignment="1" applyProtection="1">
      <alignment vertical="center"/>
    </xf>
    <xf numFmtId="0" fontId="4" fillId="3" borderId="9" xfId="45" applyNumberFormat="1" applyFont="1" applyFill="1" applyBorder="1" applyAlignment="1" applyProtection="1">
      <alignment horizontal="left" vertical="center"/>
    </xf>
    <xf numFmtId="0" fontId="16" fillId="42" borderId="94" xfId="45" applyFont="1" applyFill="1" applyBorder="1">
      <alignment vertical="center"/>
    </xf>
    <xf numFmtId="0" fontId="0" fillId="42" borderId="94" xfId="0" applyFill="1" applyBorder="1">
      <alignment vertical="center"/>
    </xf>
    <xf numFmtId="176" fontId="0" fillId="42" borderId="94" xfId="0" applyNumberFormat="1" applyFill="1" applyBorder="1" applyAlignment="1">
      <alignment horizontal="right" vertical="center"/>
    </xf>
    <xf numFmtId="180" fontId="50" fillId="65" borderId="4" xfId="0" applyNumberFormat="1" applyFont="1" applyFill="1" applyBorder="1" applyProtection="1">
      <alignment vertical="center"/>
    </xf>
    <xf numFmtId="0" fontId="17" fillId="0" borderId="0" xfId="45" applyNumberFormat="1" applyFont="1" applyFill="1" applyBorder="1" applyProtection="1">
      <alignment vertical="center"/>
      <protection locked="0"/>
    </xf>
    <xf numFmtId="0" fontId="82" fillId="0" borderId="0" xfId="154" applyProtection="1">
      <protection locked="0"/>
    </xf>
    <xf numFmtId="0" fontId="82" fillId="0" borderId="0" xfId="154"/>
    <xf numFmtId="0" fontId="75" fillId="0" borderId="0" xfId="154" applyFont="1" applyAlignment="1" applyProtection="1">
      <alignment horizontal="center"/>
      <protection locked="0"/>
    </xf>
    <xf numFmtId="0" fontId="14" fillId="0" borderId="0" xfId="154" applyFont="1" applyAlignment="1" applyProtection="1">
      <alignment horizontal="center"/>
      <protection locked="0"/>
    </xf>
    <xf numFmtId="0" fontId="11" fillId="0" borderId="0" xfId="154" applyFont="1" applyAlignment="1" applyProtection="1">
      <alignment horizontal="center"/>
      <protection locked="0"/>
    </xf>
    <xf numFmtId="0" fontId="4" fillId="0" borderId="0" xfId="154" applyFont="1" applyAlignment="1" applyProtection="1">
      <alignment horizontal="justify"/>
      <protection locked="0"/>
    </xf>
    <xf numFmtId="0" fontId="4" fillId="0" borderId="0" xfId="154" applyFont="1" applyProtection="1">
      <protection locked="0"/>
    </xf>
    <xf numFmtId="0" fontId="20" fillId="0" borderId="0" xfId="29" applyFont="1" applyProtection="1">
      <protection locked="0"/>
    </xf>
    <xf numFmtId="0" fontId="20" fillId="0" borderId="0" xfId="29" applyFont="1"/>
    <xf numFmtId="0" fontId="161" fillId="0" borderId="0" xfId="29" applyFont="1" applyAlignment="1" applyProtection="1">
      <alignment horizontal="center"/>
      <protection locked="0"/>
    </xf>
    <xf numFmtId="0" fontId="161" fillId="0" borderId="0" xfId="29" applyFont="1" applyProtection="1">
      <protection locked="0"/>
    </xf>
    <xf numFmtId="0" fontId="162" fillId="0" borderId="0" xfId="29" applyFont="1" applyProtection="1">
      <protection locked="0"/>
    </xf>
    <xf numFmtId="0" fontId="163" fillId="0" borderId="0" xfId="29" applyFont="1" applyAlignment="1" applyProtection="1">
      <alignment vertical="center"/>
      <protection locked="0"/>
    </xf>
    <xf numFmtId="0" fontId="163" fillId="0" borderId="0" xfId="29" applyFont="1" applyAlignment="1">
      <alignment vertical="center"/>
    </xf>
    <xf numFmtId="0" fontId="163" fillId="0" borderId="0" xfId="155" applyFont="1" applyAlignment="1" applyProtection="1">
      <alignment vertical="center"/>
      <protection locked="0"/>
    </xf>
    <xf numFmtId="0" fontId="163" fillId="0" borderId="0" xfId="155" applyFont="1" applyAlignment="1">
      <alignment vertical="center"/>
    </xf>
    <xf numFmtId="0" fontId="161" fillId="0" borderId="0" xfId="29" applyFont="1" applyFill="1" applyBorder="1" applyAlignment="1" applyProtection="1">
      <alignment vertical="top" wrapText="1"/>
      <protection locked="0"/>
    </xf>
    <xf numFmtId="0" fontId="161" fillId="0" borderId="93" xfId="26" applyFont="1" applyBorder="1" applyAlignment="1">
      <alignment horizontal="center" vertical="center" wrapText="1"/>
    </xf>
    <xf numFmtId="0" fontId="161" fillId="0" borderId="204" xfId="26" applyFont="1" applyBorder="1" applyAlignment="1">
      <alignment horizontal="center" vertical="center" wrapText="1"/>
    </xf>
    <xf numFmtId="0" fontId="163" fillId="0" borderId="0" xfId="26" applyFont="1" applyBorder="1" applyAlignment="1">
      <alignment horizontal="justify" vertical="center" wrapText="1"/>
    </xf>
    <xf numFmtId="0" fontId="163" fillId="0" borderId="0" xfId="29" applyFont="1" applyProtection="1">
      <protection locked="0"/>
    </xf>
    <xf numFmtId="0" fontId="19" fillId="0" borderId="0" xfId="29" applyFont="1" applyProtection="1">
      <protection locked="0"/>
    </xf>
    <xf numFmtId="0" fontId="19" fillId="0" borderId="0" xfId="26" applyFont="1" applyBorder="1" applyAlignment="1">
      <alignment horizontal="justify" vertical="center" wrapText="1"/>
    </xf>
    <xf numFmtId="0" fontId="19" fillId="0" borderId="0" xfId="155" applyFont="1" applyAlignment="1" applyProtection="1">
      <alignment vertical="center"/>
      <protection locked="0"/>
    </xf>
    <xf numFmtId="0" fontId="19" fillId="0" borderId="0" xfId="155" applyFont="1" applyAlignment="1">
      <alignment vertical="center"/>
    </xf>
    <xf numFmtId="0" fontId="161" fillId="0" borderId="0" xfId="29" applyFont="1" applyBorder="1" applyAlignment="1" applyProtection="1">
      <alignment horizontal="justify" wrapText="1"/>
      <protection locked="0"/>
    </xf>
    <xf numFmtId="0" fontId="161" fillId="0" borderId="0" xfId="26" applyFont="1" applyBorder="1" applyAlignment="1" applyProtection="1">
      <alignment horizontal="left" vertical="center" wrapText="1"/>
      <protection locked="0"/>
    </xf>
    <xf numFmtId="0" fontId="164" fillId="0" borderId="0" xfId="29" applyFont="1" applyBorder="1" applyAlignment="1" applyProtection="1">
      <alignment horizontal="left"/>
      <protection locked="0"/>
    </xf>
    <xf numFmtId="0" fontId="0" fillId="0" borderId="0" xfId="29" applyFont="1"/>
    <xf numFmtId="0" fontId="165" fillId="0" borderId="0" xfId="155" applyFont="1" applyBorder="1" applyAlignment="1" applyProtection="1">
      <protection locked="0"/>
    </xf>
    <xf numFmtId="31" fontId="76" fillId="0" borderId="0" xfId="155" applyNumberFormat="1" applyFont="1" applyBorder="1" applyAlignment="1" applyProtection="1">
      <alignment horizontal="center"/>
      <protection locked="0"/>
    </xf>
    <xf numFmtId="0" fontId="165" fillId="0" borderId="0" xfId="155" applyFont="1" applyBorder="1" applyAlignment="1" applyProtection="1">
      <alignment horizontal="right"/>
      <protection locked="0"/>
    </xf>
    <xf numFmtId="31" fontId="15" fillId="0" borderId="0" xfId="155" applyNumberFormat="1" applyFont="1" applyAlignment="1" applyProtection="1">
      <alignment horizontal="center"/>
      <protection locked="0"/>
    </xf>
    <xf numFmtId="0" fontId="165" fillId="0" borderId="0" xfId="155" applyFont="1" applyAlignment="1" applyProtection="1">
      <alignment horizontal="left" indent="2"/>
      <protection locked="0"/>
    </xf>
    <xf numFmtId="0" fontId="165" fillId="0" borderId="0" xfId="155" applyFont="1" applyBorder="1" applyAlignment="1" applyProtection="1">
      <alignment vertical="top"/>
      <protection locked="0"/>
    </xf>
    <xf numFmtId="0" fontId="165" fillId="0" borderId="0" xfId="155" applyFont="1" applyBorder="1" applyAlignment="1" applyProtection="1">
      <alignment horizontal="center" vertical="top"/>
      <protection locked="0"/>
    </xf>
    <xf numFmtId="0" fontId="165" fillId="0" borderId="0" xfId="155" applyFont="1" applyBorder="1" applyAlignment="1" applyProtection="1">
      <alignment horizontal="right" vertical="top"/>
      <protection locked="0"/>
    </xf>
    <xf numFmtId="0" fontId="4" fillId="3" borderId="0" xfId="33" applyFont="1" applyFill="1" applyProtection="1">
      <protection locked="0"/>
    </xf>
    <xf numFmtId="0" fontId="35" fillId="0" borderId="0" xfId="33" applyFont="1" applyProtection="1">
      <protection locked="0"/>
    </xf>
    <xf numFmtId="0" fontId="35" fillId="0" borderId="0" xfId="33" applyFont="1"/>
    <xf numFmtId="0" fontId="0" fillId="0" borderId="0" xfId="33" applyFont="1" applyProtection="1">
      <protection locked="0"/>
    </xf>
    <xf numFmtId="0" fontId="64" fillId="0" borderId="0" xfId="33" applyFont="1"/>
    <xf numFmtId="0" fontId="64" fillId="0" borderId="0" xfId="33" applyFont="1" applyProtection="1">
      <protection locked="0"/>
    </xf>
    <xf numFmtId="189" fontId="4" fillId="6" borderId="4" xfId="33" applyNumberFormat="1" applyFont="1" applyFill="1" applyBorder="1" applyAlignment="1" applyProtection="1">
      <alignment horizontal="center" vertical="center" wrapText="1"/>
    </xf>
    <xf numFmtId="0" fontId="4" fillId="6" borderId="4" xfId="33" applyNumberFormat="1" applyFont="1" applyFill="1" applyBorder="1" applyAlignment="1" applyProtection="1">
      <alignment horizontal="center" shrinkToFit="1"/>
    </xf>
    <xf numFmtId="180" fontId="4" fillId="0" borderId="4" xfId="33" applyNumberFormat="1" applyFont="1" applyFill="1" applyBorder="1" applyAlignment="1" applyProtection="1">
      <alignment horizontal="center" vertical="center" shrinkToFit="1"/>
      <protection locked="0"/>
    </xf>
    <xf numFmtId="10" fontId="4" fillId="6" borderId="4" xfId="33" applyNumberFormat="1" applyFont="1" applyFill="1" applyBorder="1" applyAlignment="1" applyProtection="1">
      <alignment horizontal="center" vertical="center" shrinkToFit="1"/>
    </xf>
    <xf numFmtId="180" fontId="4" fillId="4" borderId="4" xfId="33" applyNumberFormat="1" applyFont="1" applyFill="1" applyBorder="1" applyAlignment="1" applyProtection="1">
      <alignment horizontal="center" vertical="center" wrapText="1"/>
    </xf>
    <xf numFmtId="10" fontId="4" fillId="4" borderId="4" xfId="33" applyNumberFormat="1" applyFont="1" applyFill="1" applyBorder="1" applyAlignment="1" applyProtection="1">
      <alignment horizontal="center" vertical="center" wrapText="1"/>
    </xf>
    <xf numFmtId="0" fontId="4" fillId="3" borderId="4" xfId="33" applyFont="1" applyFill="1" applyBorder="1" applyAlignment="1" applyProtection="1">
      <alignment horizontal="center" vertical="center" wrapText="1"/>
      <protection locked="0"/>
    </xf>
    <xf numFmtId="0" fontId="4" fillId="0" borderId="4" xfId="33" applyFont="1" applyBorder="1" applyAlignment="1" applyProtection="1">
      <alignment horizontal="center" wrapText="1"/>
      <protection locked="0"/>
    </xf>
    <xf numFmtId="0" fontId="35" fillId="0" borderId="0" xfId="26" applyFont="1" applyAlignment="1" applyProtection="1">
      <alignment vertical="center"/>
      <protection locked="0"/>
    </xf>
    <xf numFmtId="0" fontId="35" fillId="0" borderId="0" xfId="26" applyFont="1" applyAlignment="1">
      <alignment vertical="center"/>
    </xf>
    <xf numFmtId="0" fontId="35" fillId="0" borderId="0" xfId="26" applyFont="1" applyAlignment="1" applyProtection="1">
      <alignment horizontal="left" vertical="center" wrapText="1"/>
      <protection locked="0"/>
    </xf>
    <xf numFmtId="0" fontId="35" fillId="0" borderId="0" xfId="26" applyFont="1" applyAlignment="1" applyProtection="1">
      <alignment horizontal="center" vertical="center"/>
      <protection locked="0"/>
    </xf>
    <xf numFmtId="0" fontId="166" fillId="0" borderId="0" xfId="26" applyFont="1" applyAlignment="1" applyProtection="1">
      <alignment vertical="center"/>
      <protection locked="0"/>
    </xf>
    <xf numFmtId="0" fontId="166" fillId="0" borderId="0" xfId="26" applyFont="1" applyAlignment="1">
      <alignment vertical="center"/>
    </xf>
    <xf numFmtId="180" fontId="35" fillId="0" borderId="0" xfId="61" applyFont="1" applyFill="1" applyBorder="1" applyAlignment="1" applyProtection="1">
      <alignment vertical="center"/>
      <protection locked="0"/>
    </xf>
    <xf numFmtId="0" fontId="35" fillId="3" borderId="0" xfId="26" applyFont="1" applyFill="1" applyAlignment="1" applyProtection="1">
      <alignment horizontal="center" vertical="center"/>
      <protection locked="0"/>
    </xf>
    <xf numFmtId="0" fontId="35" fillId="3" borderId="0" xfId="26" applyFont="1" applyFill="1" applyAlignment="1" applyProtection="1">
      <alignment vertical="center"/>
      <protection locked="0"/>
    </xf>
    <xf numFmtId="180" fontId="47" fillId="4" borderId="0" xfId="26" applyNumberFormat="1" applyFont="1" applyFill="1" applyAlignment="1" applyProtection="1">
      <alignment vertical="center" shrinkToFit="1"/>
    </xf>
    <xf numFmtId="0" fontId="35" fillId="3" borderId="4" xfId="26" applyFont="1" applyFill="1" applyBorder="1" applyAlignment="1" applyProtection="1">
      <alignment horizontal="center" vertical="center"/>
      <protection locked="0"/>
    </xf>
    <xf numFmtId="0" fontId="35" fillId="3" borderId="5" xfId="26" applyFont="1" applyFill="1" applyBorder="1" applyAlignment="1" applyProtection="1">
      <alignment horizontal="center" vertical="center"/>
      <protection hidden="1"/>
    </xf>
    <xf numFmtId="180" fontId="47" fillId="6" borderId="4" xfId="26" applyNumberFormat="1" applyFont="1" applyFill="1" applyBorder="1" applyAlignment="1" applyProtection="1">
      <alignment vertical="center" shrinkToFit="1"/>
    </xf>
    <xf numFmtId="180" fontId="35" fillId="5" borderId="4" xfId="26" applyNumberFormat="1" applyFont="1" applyFill="1" applyBorder="1" applyAlignment="1" applyProtection="1">
      <alignment horizontal="center" vertical="center" shrinkToFit="1"/>
      <protection locked="0"/>
    </xf>
    <xf numFmtId="180" fontId="47" fillId="5" borderId="4" xfId="26" applyNumberFormat="1" applyFont="1" applyFill="1" applyBorder="1" applyAlignment="1" applyProtection="1">
      <alignment vertical="center" shrinkToFit="1"/>
      <protection locked="0"/>
    </xf>
    <xf numFmtId="180" fontId="35" fillId="5" borderId="4" xfId="26" applyNumberFormat="1" applyFont="1" applyFill="1" applyBorder="1" applyAlignment="1" applyProtection="1">
      <alignment horizontal="center" vertical="center"/>
      <protection locked="0"/>
    </xf>
    <xf numFmtId="0" fontId="35" fillId="3" borderId="0" xfId="26" applyFont="1" applyFill="1" applyAlignment="1" applyProtection="1">
      <alignment vertical="center" wrapText="1"/>
      <protection locked="0"/>
    </xf>
    <xf numFmtId="180" fontId="47" fillId="4" borderId="4" xfId="26" applyNumberFormat="1" applyFont="1" applyFill="1" applyBorder="1" applyAlignment="1" applyProtection="1">
      <alignment vertical="center" shrinkToFit="1"/>
    </xf>
    <xf numFmtId="180" fontId="35" fillId="3" borderId="4" xfId="26" applyNumberFormat="1" applyFont="1" applyFill="1" applyBorder="1" applyAlignment="1" applyProtection="1">
      <alignment horizontal="center" vertical="center"/>
      <protection locked="0"/>
    </xf>
    <xf numFmtId="0" fontId="35" fillId="0" borderId="0" xfId="26" applyFont="1" applyAlignment="1" applyProtection="1">
      <alignment vertical="center" wrapText="1"/>
      <protection locked="0"/>
    </xf>
    <xf numFmtId="0" fontId="35" fillId="0" borderId="0" xfId="26" applyFont="1" applyAlignment="1">
      <alignment vertical="center" wrapText="1"/>
    </xf>
    <xf numFmtId="180" fontId="47" fillId="4" borderId="0" xfId="26" applyNumberFormat="1" applyFont="1" applyFill="1" applyAlignment="1" applyProtection="1">
      <alignment vertical="center"/>
    </xf>
    <xf numFmtId="0" fontId="35" fillId="5" borderId="4" xfId="26" applyFont="1" applyFill="1" applyBorder="1" applyAlignment="1" applyProtection="1">
      <alignment horizontal="center" vertical="center"/>
      <protection locked="0"/>
    </xf>
    <xf numFmtId="180" fontId="47" fillId="4" borderId="5" xfId="26" applyNumberFormat="1" applyFont="1" applyFill="1" applyBorder="1" applyAlignment="1" applyProtection="1">
      <alignment vertical="center" shrinkToFit="1"/>
    </xf>
    <xf numFmtId="180" fontId="35" fillId="3" borderId="4" xfId="26" applyNumberFormat="1" applyFont="1" applyFill="1" applyBorder="1" applyAlignment="1" applyProtection="1">
      <alignment horizontal="center" vertical="center" shrinkToFit="1"/>
      <protection locked="0"/>
    </xf>
    <xf numFmtId="0" fontId="35" fillId="3" borderId="0" xfId="26" applyFont="1" applyFill="1" applyBorder="1" applyAlignment="1" applyProtection="1">
      <alignment vertical="center"/>
      <protection locked="0"/>
    </xf>
    <xf numFmtId="180" fontId="35" fillId="3" borderId="0" xfId="26" applyNumberFormat="1" applyFont="1" applyFill="1" applyBorder="1" applyAlignment="1" applyProtection="1">
      <alignment vertical="center"/>
    </xf>
    <xf numFmtId="180" fontId="35" fillId="3" borderId="0" xfId="26" applyNumberFormat="1" applyFont="1" applyFill="1" applyBorder="1" applyAlignment="1" applyProtection="1">
      <alignment vertical="center"/>
      <protection locked="0"/>
    </xf>
    <xf numFmtId="0" fontId="17" fillId="0" borderId="0" xfId="45" applyNumberFormat="1" applyFont="1" applyFill="1" applyBorder="1" applyAlignment="1" applyProtection="1">
      <alignment vertical="center" wrapText="1"/>
      <protection locked="0"/>
    </xf>
    <xf numFmtId="180" fontId="35" fillId="6" borderId="0" xfId="61" applyFont="1" applyFill="1" applyBorder="1" applyAlignment="1" applyProtection="1">
      <alignment vertical="center" wrapText="1"/>
    </xf>
    <xf numFmtId="0" fontId="166" fillId="3" borderId="0" xfId="26" applyFont="1" applyFill="1" applyBorder="1" applyAlignment="1" applyProtection="1">
      <alignment vertical="center"/>
      <protection locked="0"/>
    </xf>
    <xf numFmtId="180" fontId="35" fillId="0" borderId="0" xfId="61" applyFont="1" applyFill="1" applyBorder="1" applyAlignment="1" applyProtection="1">
      <alignment vertical="center" wrapText="1"/>
      <protection locked="0"/>
    </xf>
    <xf numFmtId="0" fontId="35" fillId="3" borderId="21" xfId="26" applyFont="1" applyFill="1" applyBorder="1" applyAlignment="1" applyProtection="1">
      <alignment vertical="center"/>
      <protection locked="0"/>
    </xf>
    <xf numFmtId="180" fontId="47" fillId="4" borderId="21" xfId="26" applyNumberFormat="1" applyFont="1" applyFill="1" applyBorder="1" applyAlignment="1" applyProtection="1">
      <alignment vertical="center" shrinkToFit="1"/>
    </xf>
    <xf numFmtId="190" fontId="35" fillId="3" borderId="0" xfId="26" applyNumberFormat="1" applyFont="1" applyFill="1" applyBorder="1" applyAlignment="1" applyProtection="1">
      <alignment vertical="center" wrapText="1"/>
      <protection locked="0"/>
    </xf>
    <xf numFmtId="0" fontId="35" fillId="3" borderId="4" xfId="26" applyFont="1" applyFill="1" applyBorder="1" applyAlignment="1" applyProtection="1">
      <alignment horizontal="center" vertical="center"/>
      <protection hidden="1"/>
    </xf>
    <xf numFmtId="0" fontId="35" fillId="42" borderId="0" xfId="26" applyFont="1" applyFill="1" applyAlignment="1" applyProtection="1">
      <alignment vertical="center"/>
      <protection locked="0"/>
    </xf>
    <xf numFmtId="180" fontId="47" fillId="66" borderId="4" xfId="63" applyNumberFormat="1" applyFont="1" applyFill="1" applyBorder="1" applyAlignment="1" applyProtection="1">
      <alignment vertical="center" shrinkToFit="1"/>
    </xf>
    <xf numFmtId="180" fontId="0" fillId="0" borderId="4" xfId="63" applyNumberFormat="1" applyFont="1" applyFill="1" applyBorder="1" applyAlignment="1" applyProtection="1">
      <alignment vertical="center" shrinkToFit="1"/>
    </xf>
    <xf numFmtId="180" fontId="0" fillId="0" borderId="4" xfId="63" applyNumberFormat="1" applyFont="1" applyFill="1" applyBorder="1" applyAlignment="1" applyProtection="1">
      <alignment vertical="center" shrinkToFit="1"/>
      <protection locked="0"/>
    </xf>
    <xf numFmtId="180" fontId="47" fillId="6" borderId="4" xfId="63" applyNumberFormat="1" applyFont="1" applyFill="1" applyBorder="1" applyAlignment="1" applyProtection="1">
      <alignment vertical="center" shrinkToFit="1"/>
    </xf>
    <xf numFmtId="180" fontId="47" fillId="6" borderId="4" xfId="63" applyNumberFormat="1" applyFont="1" applyFill="1" applyBorder="1" applyAlignment="1" applyProtection="1">
      <alignment horizontal="center" vertical="center" shrinkToFit="1"/>
    </xf>
    <xf numFmtId="180" fontId="47" fillId="55" borderId="4" xfId="63" applyNumberFormat="1" applyFont="1" applyFill="1" applyBorder="1" applyAlignment="1" applyProtection="1">
      <alignment horizontal="center" vertical="center" shrinkToFit="1"/>
    </xf>
    <xf numFmtId="180" fontId="47" fillId="56" borderId="4" xfId="63" applyNumberFormat="1" applyFont="1" applyFill="1" applyBorder="1" applyAlignment="1" applyProtection="1">
      <alignment vertical="center" shrinkToFit="1"/>
      <protection locked="0"/>
    </xf>
    <xf numFmtId="0" fontId="35" fillId="0" borderId="0" xfId="26" applyFont="1" applyBorder="1" applyAlignment="1" applyProtection="1">
      <alignment horizontal="left" vertical="center"/>
      <protection locked="0"/>
    </xf>
    <xf numFmtId="0" fontId="4" fillId="0" borderId="0" xfId="26" applyFont="1" applyAlignment="1" applyProtection="1">
      <alignment vertical="center"/>
      <protection locked="0"/>
    </xf>
    <xf numFmtId="0" fontId="82" fillId="0" borderId="0" xfId="26" applyFill="1" applyProtection="1">
      <alignment vertical="center"/>
      <protection locked="0"/>
    </xf>
    <xf numFmtId="0" fontId="35" fillId="0" borderId="0" xfId="26" applyFont="1" applyBorder="1" applyAlignment="1" applyProtection="1">
      <alignment vertical="center"/>
      <protection locked="0"/>
    </xf>
    <xf numFmtId="180" fontId="0" fillId="0" borderId="4" xfId="63" applyNumberFormat="1" applyFont="1" applyFill="1" applyBorder="1" applyAlignment="1" applyProtection="1">
      <alignment horizontal="right" vertical="center" shrinkToFit="1"/>
    </xf>
    <xf numFmtId="180" fontId="47" fillId="0" borderId="4" xfId="63" applyNumberFormat="1" applyFont="1" applyFill="1" applyBorder="1" applyAlignment="1" applyProtection="1">
      <alignment vertical="center" shrinkToFit="1"/>
      <protection locked="0"/>
    </xf>
    <xf numFmtId="180" fontId="47" fillId="0" borderId="4" xfId="63" applyNumberFormat="1" applyFont="1" applyFill="1" applyBorder="1" applyAlignment="1" applyProtection="1">
      <alignment horizontal="right" vertical="center" shrinkToFit="1"/>
      <protection locked="0"/>
    </xf>
    <xf numFmtId="199" fontId="35" fillId="3" borderId="4" xfId="63" applyNumberFormat="1" applyFont="1" applyFill="1" applyBorder="1" applyAlignment="1" applyProtection="1">
      <alignment horizontal="center" vertical="center" shrinkToFit="1"/>
    </xf>
    <xf numFmtId="180" fontId="47" fillId="4" borderId="4" xfId="63" applyNumberFormat="1" applyFont="1" applyFill="1" applyBorder="1" applyAlignment="1" applyProtection="1">
      <alignment vertical="center" shrinkToFit="1"/>
    </xf>
    <xf numFmtId="180" fontId="0" fillId="3" borderId="4" xfId="63" applyNumberFormat="1" applyFont="1" applyFill="1" applyBorder="1" applyAlignment="1" applyProtection="1">
      <alignment vertical="center" shrinkToFit="1"/>
    </xf>
    <xf numFmtId="180" fontId="23" fillId="0" borderId="0" xfId="26" applyNumberFormat="1" applyFont="1" applyBorder="1" applyAlignment="1" applyProtection="1">
      <alignment horizontal="left" vertical="center"/>
    </xf>
    <xf numFmtId="180" fontId="47" fillId="4" borderId="0" xfId="26" applyNumberFormat="1" applyFont="1" applyFill="1" applyBorder="1" applyAlignment="1" applyProtection="1">
      <alignment vertical="center" shrinkToFit="1"/>
    </xf>
    <xf numFmtId="0" fontId="35" fillId="3" borderId="0" xfId="26" applyFont="1" applyFill="1" applyBorder="1" applyAlignment="1" applyProtection="1">
      <alignment vertical="center" shrinkToFit="1"/>
      <protection locked="0"/>
    </xf>
    <xf numFmtId="0" fontId="35" fillId="3" borderId="4" xfId="26" applyFont="1" applyFill="1" applyBorder="1" applyAlignment="1" applyProtection="1">
      <alignment horizontal="center" vertical="center" shrinkToFit="1"/>
      <protection locked="0"/>
    </xf>
    <xf numFmtId="0" fontId="35" fillId="42" borderId="0" xfId="26" applyFont="1" applyFill="1" applyBorder="1" applyAlignment="1" applyProtection="1">
      <alignment horizontal="left" vertical="center"/>
      <protection locked="0"/>
    </xf>
    <xf numFmtId="199" fontId="35" fillId="0" borderId="4" xfId="63" applyNumberFormat="1" applyFont="1" applyFill="1" applyBorder="1" applyAlignment="1" applyProtection="1">
      <alignment horizontal="center" vertical="center" shrinkToFit="1"/>
    </xf>
    <xf numFmtId="199" fontId="35" fillId="0" borderId="31" xfId="63" applyNumberFormat="1" applyFont="1" applyFill="1" applyBorder="1" applyAlignment="1" applyProtection="1">
      <alignment horizontal="center" vertical="center" shrinkToFit="1"/>
    </xf>
    <xf numFmtId="180" fontId="47" fillId="5" borderId="4" xfId="63" applyNumberFormat="1" applyFont="1" applyFill="1" applyBorder="1" applyAlignment="1" applyProtection="1">
      <alignment vertical="center" shrinkToFit="1"/>
      <protection locked="0"/>
    </xf>
    <xf numFmtId="180" fontId="47" fillId="5" borderId="31" xfId="63" applyNumberFormat="1" applyFont="1" applyFill="1" applyBorder="1" applyAlignment="1" applyProtection="1">
      <alignment vertical="center" shrinkToFit="1"/>
      <protection locked="0"/>
    </xf>
    <xf numFmtId="180" fontId="47" fillId="4" borderId="31" xfId="63" applyNumberFormat="1" applyFont="1" applyFill="1" applyBorder="1" applyAlignment="1" applyProtection="1">
      <alignment vertical="center" shrinkToFit="1"/>
    </xf>
    <xf numFmtId="0" fontId="35" fillId="3" borderId="0" xfId="26" applyFont="1" applyFill="1" applyBorder="1" applyAlignment="1" applyProtection="1">
      <alignment horizontal="center" vertical="center" wrapText="1"/>
      <protection locked="0"/>
    </xf>
    <xf numFmtId="194" fontId="35" fillId="3" borderId="0" xfId="63" applyNumberFormat="1" applyFont="1" applyFill="1" applyBorder="1" applyAlignment="1" applyProtection="1">
      <alignment horizontal="right" vertical="center" wrapText="1"/>
      <protection locked="0"/>
    </xf>
    <xf numFmtId="194" fontId="35" fillId="3" borderId="0" xfId="63" applyNumberFormat="1" applyFont="1" applyFill="1" applyBorder="1" applyAlignment="1" applyProtection="1">
      <alignment horizontal="right" vertical="center"/>
      <protection locked="0"/>
    </xf>
    <xf numFmtId="0" fontId="161" fillId="3" borderId="0" xfId="26" applyFont="1" applyFill="1" applyAlignment="1" applyProtection="1">
      <alignment vertical="center"/>
      <protection locked="0"/>
    </xf>
    <xf numFmtId="0" fontId="161" fillId="3" borderId="0" xfId="26" applyFont="1" applyFill="1" applyAlignment="1" applyProtection="1">
      <alignment horizontal="left" vertical="center"/>
      <protection locked="0"/>
    </xf>
    <xf numFmtId="0" fontId="4" fillId="0" borderId="0" xfId="26" applyFont="1" applyAlignment="1">
      <alignment vertical="center"/>
    </xf>
    <xf numFmtId="0" fontId="35" fillId="0" borderId="0" xfId="26" applyFont="1">
      <alignment vertical="center"/>
    </xf>
    <xf numFmtId="180" fontId="50" fillId="54" borderId="0" xfId="61" applyNumberFormat="1" applyFont="1" applyFill="1" applyBorder="1" applyAlignment="1" applyProtection="1">
      <alignment vertical="center"/>
    </xf>
    <xf numFmtId="180" fontId="50" fillId="18" borderId="9" xfId="61" applyNumberFormat="1" applyFont="1" applyFill="1" applyBorder="1" applyAlignment="1" applyProtection="1">
      <alignment vertical="center"/>
      <protection locked="0"/>
    </xf>
    <xf numFmtId="180" fontId="50" fillId="18" borderId="24" xfId="61" applyNumberFormat="1" applyFont="1" applyFill="1" applyBorder="1" applyAlignment="1" applyProtection="1">
      <alignment vertical="center"/>
      <protection locked="0"/>
    </xf>
    <xf numFmtId="180" fontId="50" fillId="65" borderId="9" xfId="61" applyNumberFormat="1" applyFont="1" applyFill="1" applyBorder="1" applyAlignment="1" applyProtection="1">
      <alignment vertical="center"/>
    </xf>
    <xf numFmtId="0" fontId="4" fillId="3" borderId="24" xfId="0" applyFont="1" applyFill="1" applyBorder="1">
      <alignment vertical="center"/>
    </xf>
    <xf numFmtId="180" fontId="50" fillId="64" borderId="9" xfId="61" applyNumberFormat="1" applyFont="1" applyFill="1" applyBorder="1" applyAlignment="1" applyProtection="1">
      <alignment vertical="center"/>
      <protection locked="0"/>
    </xf>
    <xf numFmtId="180" fontId="50" fillId="57" borderId="9" xfId="61" applyNumberFormat="1" applyFont="1" applyFill="1" applyBorder="1" applyAlignment="1" applyProtection="1">
      <alignment vertical="center"/>
    </xf>
    <xf numFmtId="180" fontId="50" fillId="64" borderId="9" xfId="61" applyNumberFormat="1" applyFont="1" applyFill="1" applyBorder="1" applyAlignment="1" applyProtection="1">
      <alignment vertical="center"/>
    </xf>
    <xf numFmtId="0" fontId="4" fillId="57" borderId="0" xfId="120" applyFont="1" applyFill="1">
      <alignment vertical="center"/>
    </xf>
    <xf numFmtId="0" fontId="82" fillId="57" borderId="0" xfId="120" applyFont="1" applyFill="1">
      <alignment vertical="center"/>
    </xf>
    <xf numFmtId="0" fontId="82" fillId="57" borderId="0" xfId="120" applyFont="1" applyFill="1" applyAlignment="1">
      <alignment vertical="center" wrapText="1"/>
    </xf>
    <xf numFmtId="0" fontId="4" fillId="57" borderId="205" xfId="0" applyFont="1" applyFill="1" applyBorder="1" applyAlignment="1">
      <alignment horizontal="right" vertical="center"/>
    </xf>
    <xf numFmtId="0" fontId="4" fillId="57" borderId="208" xfId="0" applyFont="1" applyFill="1" applyBorder="1" applyAlignment="1">
      <alignment horizontal="left" vertical="center"/>
    </xf>
    <xf numFmtId="0" fontId="4" fillId="57" borderId="185" xfId="0" applyFont="1" applyFill="1" applyBorder="1" applyAlignment="1">
      <alignment horizontal="center" vertical="center" wrapText="1"/>
    </xf>
    <xf numFmtId="0" fontId="4" fillId="57" borderId="209" xfId="0" applyFont="1" applyFill="1" applyBorder="1" applyAlignment="1">
      <alignment horizontal="center" vertical="center" wrapText="1"/>
    </xf>
    <xf numFmtId="10" fontId="2" fillId="57" borderId="185" xfId="0" applyNumberFormat="1" applyFont="1" applyFill="1" applyBorder="1" applyAlignment="1">
      <alignment horizontal="right" vertical="center"/>
    </xf>
    <xf numFmtId="10" fontId="2" fillId="57" borderId="209" xfId="0" applyNumberFormat="1" applyFont="1" applyFill="1" applyBorder="1" applyAlignment="1">
      <alignment horizontal="right" vertical="center"/>
    </xf>
    <xf numFmtId="49" fontId="4" fillId="57" borderId="208" xfId="0" applyNumberFormat="1" applyFont="1" applyFill="1" applyBorder="1" applyAlignment="1">
      <alignment horizontal="left" vertical="center"/>
    </xf>
    <xf numFmtId="10" fontId="2" fillId="57" borderId="209" xfId="0" applyNumberFormat="1" applyFont="1" applyFill="1" applyBorder="1" applyAlignment="1">
      <alignment horizontal="right" vertical="center" wrapText="1"/>
    </xf>
    <xf numFmtId="49" fontId="4" fillId="57" borderId="210" xfId="0" applyNumberFormat="1" applyFont="1" applyFill="1" applyBorder="1" applyAlignment="1">
      <alignment horizontal="left" vertical="center"/>
    </xf>
    <xf numFmtId="10" fontId="2" fillId="57" borderId="211" xfId="0" applyNumberFormat="1" applyFont="1" applyFill="1" applyBorder="1" applyAlignment="1">
      <alignment horizontal="right" vertical="center"/>
    </xf>
    <xf numFmtId="10" fontId="2" fillId="57" borderId="212" xfId="0" applyNumberFormat="1" applyFont="1" applyFill="1" applyBorder="1" applyAlignment="1">
      <alignment horizontal="right" vertical="center" wrapText="1"/>
    </xf>
    <xf numFmtId="0" fontId="17" fillId="0" borderId="0" xfId="45" applyProtection="1">
      <alignment vertical="center"/>
      <protection locked="0"/>
    </xf>
    <xf numFmtId="0" fontId="4" fillId="3" borderId="9" xfId="40" applyFont="1" applyFill="1" applyBorder="1" applyAlignment="1" applyProtection="1">
      <alignment horizontal="center" vertical="center"/>
      <protection locked="0"/>
    </xf>
    <xf numFmtId="180" fontId="50" fillId="4" borderId="10" xfId="0" applyNumberFormat="1" applyFont="1" applyFill="1" applyBorder="1" applyAlignment="1" applyProtection="1">
      <alignment vertical="center" shrinkToFit="1"/>
    </xf>
    <xf numFmtId="0" fontId="17" fillId="0" borderId="0" xfId="45" applyNumberFormat="1" applyFont="1" applyFill="1" applyBorder="1" applyProtection="1">
      <alignment vertical="center"/>
      <protection locked="0"/>
    </xf>
    <xf numFmtId="180" fontId="50" fillId="0" borderId="9" xfId="40" applyNumberFormat="1" applyFont="1" applyFill="1" applyBorder="1" applyAlignment="1" applyProtection="1">
      <alignment vertical="center" shrinkToFit="1"/>
    </xf>
    <xf numFmtId="180" fontId="4" fillId="3" borderId="9" xfId="40" applyNumberFormat="1" applyFont="1" applyFill="1" applyBorder="1" applyAlignment="1" applyProtection="1">
      <alignment vertical="center" wrapText="1" shrinkToFit="1"/>
      <protection locked="0"/>
    </xf>
    <xf numFmtId="180" fontId="4" fillId="0" borderId="9" xfId="40" applyNumberFormat="1" applyFont="1" applyFill="1" applyBorder="1" applyAlignment="1" applyProtection="1">
      <alignment vertical="center" wrapText="1" shrinkToFit="1"/>
      <protection locked="0"/>
    </xf>
    <xf numFmtId="0" fontId="4" fillId="0" borderId="69" xfId="0" applyFont="1" applyBorder="1" applyAlignment="1" applyProtection="1">
      <alignment vertical="center"/>
      <protection locked="0"/>
    </xf>
    <xf numFmtId="0" fontId="122" fillId="43" borderId="0" xfId="0" applyFont="1" applyFill="1" applyBorder="1" applyAlignment="1">
      <alignment horizontal="center" vertical="center"/>
    </xf>
    <xf numFmtId="0" fontId="125" fillId="43" borderId="0" xfId="0" applyFont="1" applyFill="1" applyBorder="1" applyAlignment="1">
      <alignment horizontal="center" vertical="center"/>
    </xf>
    <xf numFmtId="0" fontId="102" fillId="43" borderId="0" xfId="0" applyFont="1" applyFill="1" applyBorder="1" applyAlignment="1">
      <alignment horizontal="center" vertical="center"/>
    </xf>
    <xf numFmtId="0" fontId="10" fillId="6" borderId="0" xfId="41" applyFont="1" applyFill="1" applyBorder="1" applyAlignment="1" applyProtection="1">
      <alignment horizontal="center"/>
    </xf>
    <xf numFmtId="31" fontId="10" fillId="6" borderId="0" xfId="41" applyNumberFormat="1" applyFont="1" applyFill="1" applyBorder="1" applyAlignment="1" applyProtection="1">
      <alignment horizontal="center"/>
    </xf>
    <xf numFmtId="0" fontId="11" fillId="0" borderId="0" xfId="41" applyFont="1" applyBorder="1" applyAlignment="1" applyProtection="1">
      <alignment horizontal="center"/>
      <protection locked="0"/>
    </xf>
    <xf numFmtId="0" fontId="12" fillId="0" borderId="0" xfId="41" applyFont="1" applyBorder="1" applyAlignment="1" applyProtection="1">
      <alignment horizontal="center"/>
      <protection locked="0"/>
    </xf>
    <xf numFmtId="0" fontId="82" fillId="0" borderId="21" xfId="41" applyBorder="1" applyAlignment="1" applyProtection="1">
      <protection locked="0"/>
    </xf>
    <xf numFmtId="0" fontId="0" fillId="6" borderId="21" xfId="41" applyFont="1" applyFill="1" applyBorder="1" applyAlignment="1" applyProtection="1">
      <alignment horizontal="center"/>
    </xf>
    <xf numFmtId="0" fontId="82" fillId="6" borderId="22" xfId="41" applyFill="1" applyBorder="1" applyAlignment="1" applyProtection="1">
      <alignment horizontal="center"/>
    </xf>
    <xf numFmtId="0" fontId="82" fillId="6" borderId="22" xfId="41" applyNumberFormat="1" applyFill="1" applyBorder="1" applyAlignment="1" applyProtection="1">
      <alignment horizontal="center"/>
    </xf>
    <xf numFmtId="49" fontId="82" fillId="6" borderId="22" xfId="41" applyNumberFormat="1" applyFill="1" applyBorder="1" applyAlignment="1" applyProtection="1">
      <alignment horizontal="center"/>
    </xf>
    <xf numFmtId="0" fontId="0" fillId="0" borderId="0" xfId="41" applyFont="1" applyBorder="1" applyAlignment="1" applyProtection="1">
      <alignment horizontal="left"/>
      <protection locked="0"/>
    </xf>
    <xf numFmtId="0" fontId="0" fillId="3" borderId="8" xfId="0" applyFill="1"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0" fillId="3" borderId="11" xfId="0" applyFill="1"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3" borderId="74" xfId="0" applyFill="1" applyBorder="1" applyAlignment="1" applyProtection="1">
      <alignment horizontal="center" vertical="center"/>
      <protection locked="0"/>
    </xf>
    <xf numFmtId="0" fontId="0" fillId="0" borderId="69" xfId="0" applyBorder="1" applyAlignment="1" applyProtection="1">
      <alignment horizontal="center" vertical="center"/>
      <protection locked="0"/>
    </xf>
    <xf numFmtId="0" fontId="0" fillId="0" borderId="82" xfId="0" applyBorder="1" applyAlignment="1" applyProtection="1">
      <alignment horizontal="center" vertical="center"/>
      <protection locked="0"/>
    </xf>
    <xf numFmtId="0" fontId="0" fillId="0" borderId="26" xfId="0" applyBorder="1" applyAlignment="1" applyProtection="1">
      <alignment horizontal="center" vertical="center"/>
      <protection locked="0"/>
    </xf>
    <xf numFmtId="0" fontId="0" fillId="0" borderId="9" xfId="0" applyFont="1" applyBorder="1" applyAlignment="1" applyProtection="1">
      <alignment horizontal="center" vertical="center"/>
      <protection locked="0"/>
    </xf>
    <xf numFmtId="0" fontId="0" fillId="6" borderId="13" xfId="27" applyNumberFormat="1" applyFont="1" applyFill="1" applyBorder="1" applyAlignment="1" applyProtection="1">
      <alignment horizontal="center" vertical="center"/>
    </xf>
    <xf numFmtId="0" fontId="0" fillId="3" borderId="32" xfId="27" applyFont="1" applyFill="1" applyBorder="1" applyAlignment="1" applyProtection="1">
      <alignment horizontal="center" vertical="center"/>
      <protection locked="0"/>
    </xf>
    <xf numFmtId="0" fontId="0" fillId="0" borderId="2" xfId="32" applyFont="1" applyBorder="1" applyAlignment="1" applyProtection="1">
      <protection locked="0"/>
    </xf>
    <xf numFmtId="0" fontId="14" fillId="3" borderId="0" xfId="27" applyFont="1" applyFill="1" applyBorder="1" applyAlignment="1" applyProtection="1">
      <alignment horizontal="center"/>
      <protection locked="0"/>
    </xf>
    <xf numFmtId="0" fontId="0" fillId="3" borderId="7" xfId="27" applyFont="1" applyFill="1" applyBorder="1" applyAlignment="1" applyProtection="1">
      <alignment horizontal="center" vertical="center"/>
      <protection locked="0"/>
    </xf>
    <xf numFmtId="0" fontId="0" fillId="6" borderId="20" xfId="27" applyFont="1" applyFill="1" applyBorder="1" applyAlignment="1" applyProtection="1">
      <alignment vertical="center" wrapText="1"/>
    </xf>
    <xf numFmtId="0" fontId="0" fillId="3" borderId="20" xfId="27" applyFont="1" applyFill="1" applyBorder="1" applyAlignment="1" applyProtection="1">
      <alignment horizontal="center" vertical="center"/>
      <protection locked="0"/>
    </xf>
    <xf numFmtId="0" fontId="0" fillId="3" borderId="9" xfId="27" applyFont="1" applyFill="1" applyBorder="1" applyAlignment="1" applyProtection="1">
      <alignment horizontal="center" vertical="center"/>
      <protection locked="0"/>
    </xf>
    <xf numFmtId="0" fontId="0" fillId="8" borderId="9" xfId="27" applyNumberFormat="1" applyFont="1" applyFill="1" applyBorder="1" applyAlignment="1" applyProtection="1">
      <alignment horizontal="center" vertical="center"/>
      <protection locked="0"/>
    </xf>
    <xf numFmtId="0" fontId="0" fillId="6" borderId="9" xfId="27" applyNumberFormat="1" applyFont="1" applyFill="1" applyBorder="1" applyAlignment="1" applyProtection="1">
      <alignment horizontal="center" vertical="center"/>
    </xf>
    <xf numFmtId="0" fontId="0" fillId="3" borderId="7" xfId="0" applyFont="1" applyFill="1" applyBorder="1" applyAlignment="1" applyProtection="1">
      <alignment horizontal="center" vertical="center"/>
      <protection locked="0"/>
    </xf>
    <xf numFmtId="0" fontId="0" fillId="3" borderId="20" xfId="0" applyFont="1" applyFill="1" applyBorder="1" applyAlignment="1" applyProtection="1">
      <alignment horizontal="center" vertical="center"/>
      <protection locked="0"/>
    </xf>
    <xf numFmtId="0" fontId="0" fillId="3" borderId="81" xfId="0" applyFont="1" applyFill="1" applyBorder="1" applyAlignment="1" applyProtection="1">
      <alignment horizontal="center" vertical="center"/>
      <protection locked="0"/>
    </xf>
    <xf numFmtId="49" fontId="4" fillId="0" borderId="23" xfId="27" applyNumberFormat="1" applyFont="1" applyFill="1" applyBorder="1" applyAlignment="1" applyProtection="1">
      <alignment horizontal="center" vertical="center"/>
      <protection locked="0"/>
    </xf>
    <xf numFmtId="0" fontId="0" fillId="3" borderId="13" xfId="27" applyFont="1" applyFill="1" applyBorder="1" applyAlignment="1" applyProtection="1">
      <alignment horizontal="center" vertical="center"/>
      <protection locked="0"/>
    </xf>
    <xf numFmtId="0" fontId="14" fillId="3" borderId="0" xfId="26" applyFont="1" applyFill="1" applyBorder="1" applyAlignment="1" applyProtection="1">
      <alignment horizontal="center" vertical="center"/>
      <protection locked="0"/>
    </xf>
    <xf numFmtId="0" fontId="0" fillId="3" borderId="21" xfId="26" applyFont="1" applyFill="1" applyBorder="1" applyAlignment="1" applyProtection="1">
      <alignment horizontal="center" vertical="center" wrapText="1"/>
      <protection locked="0"/>
    </xf>
    <xf numFmtId="0" fontId="82" fillId="6" borderId="21" xfId="26" applyFill="1" applyBorder="1" applyAlignment="1" applyProtection="1">
      <alignment vertical="center"/>
    </xf>
    <xf numFmtId="0" fontId="0" fillId="6" borderId="21" xfId="26" applyNumberFormat="1" applyFont="1" applyFill="1" applyBorder="1" applyAlignment="1" applyProtection="1">
      <alignment horizontal="left" vertical="center"/>
    </xf>
    <xf numFmtId="0" fontId="0" fillId="6" borderId="21" xfId="26" applyFont="1" applyFill="1" applyBorder="1" applyAlignment="1" applyProtection="1">
      <alignment vertical="center"/>
    </xf>
    <xf numFmtId="0" fontId="0" fillId="0" borderId="32" xfId="41" applyFont="1" applyBorder="1" applyAlignment="1" applyProtection="1">
      <alignment horizontal="center" vertical="center" wrapText="1"/>
      <protection locked="0"/>
    </xf>
    <xf numFmtId="0" fontId="0" fillId="3" borderId="4" xfId="41" applyFont="1" applyFill="1" applyBorder="1" applyAlignment="1" applyProtection="1">
      <alignment horizontal="center" vertical="center" wrapText="1"/>
      <protection locked="0"/>
    </xf>
    <xf numFmtId="0" fontId="21" fillId="0" borderId="5" xfId="41" applyFont="1" applyBorder="1" applyAlignment="1" applyProtection="1">
      <alignment horizontal="left" wrapText="1"/>
      <protection locked="0"/>
    </xf>
    <xf numFmtId="0" fontId="21" fillId="6" borderId="33" xfId="41" applyFont="1" applyFill="1" applyBorder="1" applyAlignment="1" applyProtection="1">
      <alignment horizontal="left" wrapText="1"/>
    </xf>
    <xf numFmtId="0" fontId="21" fillId="0" borderId="81" xfId="41" applyFont="1" applyFill="1" applyBorder="1" applyAlignment="1" applyProtection="1">
      <alignment wrapText="1"/>
      <protection locked="0"/>
    </xf>
    <xf numFmtId="0" fontId="21" fillId="3" borderId="95" xfId="41" applyFont="1" applyFill="1" applyBorder="1" applyAlignment="1" applyProtection="1">
      <alignment vertical="center" wrapText="1"/>
      <protection locked="0"/>
    </xf>
    <xf numFmtId="0" fontId="0" fillId="3" borderId="5" xfId="41" applyFont="1" applyFill="1" applyBorder="1" applyAlignment="1" applyProtection="1">
      <alignment horizontal="center" vertical="center"/>
      <protection locked="0"/>
    </xf>
    <xf numFmtId="0" fontId="0" fillId="3" borderId="33" xfId="41" applyFont="1" applyFill="1" applyBorder="1" applyAlignment="1" applyProtection="1">
      <alignment horizontal="center" vertical="center"/>
      <protection locked="0"/>
    </xf>
    <xf numFmtId="0" fontId="0" fillId="3" borderId="32" xfId="41" applyFont="1" applyFill="1" applyBorder="1" applyAlignment="1" applyProtection="1">
      <alignment horizontal="center" vertical="center"/>
      <protection locked="0"/>
    </xf>
    <xf numFmtId="0" fontId="21" fillId="15" borderId="14" xfId="41" applyFont="1" applyFill="1" applyBorder="1" applyAlignment="1" applyProtection="1">
      <alignment horizontal="center" wrapText="1"/>
      <protection locked="0"/>
    </xf>
    <xf numFmtId="0" fontId="21" fillId="15" borderId="67" xfId="41" applyFont="1" applyFill="1" applyBorder="1" applyAlignment="1" applyProtection="1">
      <alignment horizontal="center" wrapText="1"/>
      <protection locked="0"/>
    </xf>
    <xf numFmtId="176" fontId="21" fillId="13" borderId="64" xfId="41" applyNumberFormat="1" applyFont="1" applyFill="1" applyBorder="1" applyAlignment="1" applyProtection="1">
      <alignment horizontal="center" wrapText="1"/>
      <protection locked="0"/>
    </xf>
    <xf numFmtId="176" fontId="21" fillId="13" borderId="73" xfId="41" applyNumberFormat="1" applyFont="1" applyFill="1" applyBorder="1" applyAlignment="1" applyProtection="1">
      <alignment horizontal="center" wrapText="1"/>
      <protection locked="0"/>
    </xf>
    <xf numFmtId="0" fontId="21" fillId="8" borderId="95" xfId="41" applyFont="1" applyFill="1" applyBorder="1" applyAlignment="1" applyProtection="1">
      <alignment wrapText="1"/>
    </xf>
    <xf numFmtId="176" fontId="21" fillId="13" borderId="9" xfId="41" applyNumberFormat="1" applyFont="1" applyFill="1" applyBorder="1" applyAlignment="1" applyProtection="1">
      <alignment horizontal="center" wrapText="1"/>
      <protection locked="0"/>
    </xf>
    <xf numFmtId="176" fontId="21" fillId="13" borderId="10" xfId="41" applyNumberFormat="1" applyFont="1" applyFill="1" applyBorder="1" applyAlignment="1" applyProtection="1">
      <alignment horizontal="center" wrapText="1"/>
      <protection locked="0"/>
    </xf>
    <xf numFmtId="0" fontId="21" fillId="15" borderId="37" xfId="41" applyFont="1" applyFill="1" applyBorder="1" applyAlignment="1" applyProtection="1">
      <alignment horizontal="center" wrapText="1"/>
      <protection locked="0"/>
    </xf>
    <xf numFmtId="0" fontId="21" fillId="15" borderId="16" xfId="41" applyFont="1" applyFill="1" applyBorder="1" applyAlignment="1" applyProtection="1">
      <alignment horizontal="center" wrapText="1"/>
      <protection locked="0"/>
    </xf>
    <xf numFmtId="0" fontId="29" fillId="3" borderId="0" xfId="41" applyFont="1" applyFill="1" applyBorder="1" applyAlignment="1" applyProtection="1">
      <alignment horizontal="center"/>
      <protection locked="0"/>
    </xf>
    <xf numFmtId="0" fontId="14" fillId="3" borderId="0" xfId="41" applyFont="1" applyFill="1" applyBorder="1" applyAlignment="1" applyProtection="1">
      <protection locked="0"/>
    </xf>
    <xf numFmtId="0" fontId="0" fillId="3" borderId="0" xfId="41" applyFont="1" applyFill="1" applyBorder="1" applyAlignment="1" applyProtection="1">
      <alignment horizontal="right"/>
      <protection locked="0"/>
    </xf>
    <xf numFmtId="0" fontId="0" fillId="6" borderId="4" xfId="41" applyFont="1" applyFill="1" applyBorder="1" applyAlignment="1" applyProtection="1">
      <alignment vertical="center" wrapText="1"/>
    </xf>
    <xf numFmtId="0" fontId="0" fillId="0" borderId="5" xfId="41" applyFont="1" applyBorder="1" applyAlignment="1" applyProtection="1">
      <alignment horizontal="center" vertical="center" wrapText="1"/>
      <protection locked="0"/>
    </xf>
    <xf numFmtId="0" fontId="21" fillId="6" borderId="32" xfId="41" applyFont="1" applyFill="1" applyBorder="1" applyAlignment="1" applyProtection="1">
      <alignment horizontal="left" wrapText="1"/>
    </xf>
    <xf numFmtId="0" fontId="21" fillId="0" borderId="33" xfId="41" applyFont="1" applyBorder="1" applyAlignment="1" applyProtection="1">
      <alignment horizontal="left" wrapText="1"/>
      <protection locked="0"/>
    </xf>
    <xf numFmtId="0" fontId="0" fillId="3" borderId="31" xfId="41" applyFont="1" applyFill="1" applyBorder="1" applyAlignment="1" applyProtection="1">
      <alignment horizontal="center" vertical="center" wrapText="1"/>
      <protection locked="0"/>
    </xf>
    <xf numFmtId="0" fontId="17" fillId="0" borderId="2" xfId="45" applyBorder="1" applyProtection="1">
      <alignment vertical="center"/>
      <protection locked="0"/>
    </xf>
    <xf numFmtId="0" fontId="17" fillId="0" borderId="0" xfId="45" applyProtection="1">
      <alignment vertical="center"/>
      <protection locked="0"/>
    </xf>
    <xf numFmtId="0" fontId="21" fillId="0" borderId="96" xfId="41" applyFont="1" applyFill="1" applyBorder="1" applyAlignment="1" applyProtection="1">
      <alignment wrapText="1"/>
      <protection locked="0"/>
    </xf>
    <xf numFmtId="0" fontId="21" fillId="15" borderId="72" xfId="41" applyFont="1" applyFill="1" applyBorder="1" applyAlignment="1" applyProtection="1">
      <alignment horizontal="center" wrapText="1"/>
      <protection locked="0"/>
    </xf>
    <xf numFmtId="0" fontId="21" fillId="15" borderId="64" xfId="41" applyFont="1" applyFill="1" applyBorder="1" applyAlignment="1" applyProtection="1">
      <alignment horizontal="center" wrapText="1"/>
      <protection locked="0"/>
    </xf>
    <xf numFmtId="0" fontId="0" fillId="3" borderId="30" xfId="38" applyFont="1" applyFill="1" applyBorder="1" applyAlignment="1" applyProtection="1">
      <alignment horizontal="center" vertical="center"/>
      <protection locked="0"/>
    </xf>
    <xf numFmtId="0" fontId="0" fillId="0" borderId="38" xfId="38" applyFont="1" applyFill="1" applyBorder="1" applyAlignment="1" applyProtection="1">
      <alignment vertical="center"/>
      <protection locked="0"/>
    </xf>
    <xf numFmtId="0" fontId="0" fillId="3" borderId="2" xfId="38" applyFont="1" applyFill="1" applyBorder="1" applyAlignment="1" applyProtection="1">
      <alignment horizontal="center" vertical="center"/>
      <protection locked="0"/>
    </xf>
    <xf numFmtId="0" fontId="0" fillId="0" borderId="3" xfId="38" applyFont="1" applyFill="1" applyBorder="1" applyAlignment="1" applyProtection="1">
      <alignment vertical="center"/>
      <protection locked="0"/>
    </xf>
    <xf numFmtId="0" fontId="21" fillId="3" borderId="34" xfId="38" applyFont="1" applyFill="1" applyBorder="1" applyAlignment="1" applyProtection="1">
      <alignment horizontal="center" vertical="center" textRotation="255" wrapText="1"/>
      <protection locked="0"/>
    </xf>
    <xf numFmtId="0" fontId="4" fillId="3" borderId="35" xfId="38" applyFont="1" applyFill="1" applyBorder="1" applyAlignment="1" applyProtection="1">
      <alignment vertical="top" wrapText="1"/>
      <protection locked="0"/>
    </xf>
    <xf numFmtId="0" fontId="4" fillId="0" borderId="35" xfId="38" applyFont="1" applyBorder="1" applyAlignment="1" applyProtection="1">
      <alignment horizontal="center" vertical="top" wrapText="1"/>
      <protection locked="0"/>
    </xf>
    <xf numFmtId="0" fontId="21" fillId="0" borderId="60" xfId="38" applyFont="1" applyBorder="1" applyAlignment="1" applyProtection="1">
      <alignment horizontal="center" wrapText="1"/>
      <protection locked="0"/>
    </xf>
    <xf numFmtId="0" fontId="21" fillId="0" borderId="36" xfId="38" applyFont="1" applyBorder="1" applyAlignment="1" applyProtection="1">
      <alignment horizontal="center" vertical="center"/>
      <protection locked="0"/>
    </xf>
    <xf numFmtId="0" fontId="21" fillId="0" borderId="68" xfId="38" applyFont="1" applyBorder="1" applyAlignment="1" applyProtection="1">
      <alignment horizontal="center" wrapText="1"/>
      <protection locked="0"/>
    </xf>
    <xf numFmtId="0" fontId="21" fillId="0" borderId="90" xfId="38" applyFont="1" applyBorder="1" applyAlignment="1" applyProtection="1">
      <alignment wrapText="1"/>
      <protection locked="0"/>
    </xf>
    <xf numFmtId="0" fontId="0" fillId="3" borderId="97" xfId="38" applyFont="1" applyFill="1" applyBorder="1" applyAlignment="1" applyProtection="1">
      <alignment vertical="center"/>
      <protection locked="0"/>
    </xf>
    <xf numFmtId="0" fontId="0" fillId="3" borderId="98" xfId="38" applyFont="1" applyFill="1" applyBorder="1" applyAlignment="1" applyProtection="1">
      <alignment horizontal="center" vertical="center"/>
      <protection locked="0"/>
    </xf>
    <xf numFmtId="0" fontId="0" fillId="0" borderId="82" xfId="38" applyFont="1" applyFill="1" applyBorder="1" applyAlignment="1" applyProtection="1">
      <alignment vertical="center"/>
      <protection locked="0"/>
    </xf>
    <xf numFmtId="0" fontId="0" fillId="3" borderId="4" xfId="38" applyFont="1" applyFill="1" applyBorder="1" applyAlignment="1" applyProtection="1">
      <alignment horizontal="center" vertical="center"/>
      <protection locked="0"/>
    </xf>
    <xf numFmtId="0" fontId="21" fillId="3" borderId="20" xfId="38" applyFont="1" applyFill="1" applyBorder="1" applyAlignment="1" applyProtection="1">
      <alignment horizontal="center" vertical="center"/>
      <protection locked="0"/>
    </xf>
    <xf numFmtId="0" fontId="21" fillId="3" borderId="11" xfId="38" applyFont="1" applyFill="1" applyBorder="1" applyAlignment="1" applyProtection="1">
      <alignment horizontal="center" vertical="center" textRotation="255" wrapText="1"/>
      <protection locked="0"/>
    </xf>
    <xf numFmtId="0" fontId="4" fillId="3" borderId="13" xfId="38" applyFont="1" applyFill="1" applyBorder="1" applyAlignment="1" applyProtection="1">
      <alignment vertical="top" wrapText="1"/>
      <protection locked="0"/>
    </xf>
    <xf numFmtId="0" fontId="4" fillId="0" borderId="13" xfId="38" applyFont="1" applyBorder="1" applyAlignment="1" applyProtection="1">
      <alignment horizontal="center" vertical="top" wrapText="1"/>
      <protection locked="0"/>
    </xf>
    <xf numFmtId="0" fontId="21" fillId="0" borderId="69" xfId="38" applyFont="1" applyBorder="1" applyAlignment="1" applyProtection="1">
      <alignment horizontal="center" wrapText="1"/>
      <protection locked="0"/>
    </xf>
    <xf numFmtId="0" fontId="21" fillId="0" borderId="23" xfId="38" applyFont="1" applyBorder="1" applyAlignment="1" applyProtection="1">
      <alignment horizontal="center" vertical="center"/>
      <protection locked="0"/>
    </xf>
    <xf numFmtId="0" fontId="14" fillId="3" borderId="0" xfId="38" applyFont="1" applyFill="1" applyBorder="1" applyAlignment="1" applyProtection="1">
      <alignment horizontal="center" vertical="top"/>
      <protection locked="0"/>
    </xf>
    <xf numFmtId="0" fontId="21" fillId="6" borderId="7" xfId="38" applyFont="1" applyFill="1" applyBorder="1" applyAlignment="1" applyProtection="1">
      <alignment vertical="center"/>
    </xf>
    <xf numFmtId="0" fontId="21" fillId="3" borderId="8" xfId="38" applyFont="1" applyFill="1" applyBorder="1" applyAlignment="1" applyProtection="1">
      <alignment vertical="center"/>
      <protection locked="0"/>
    </xf>
    <xf numFmtId="0" fontId="21" fillId="6" borderId="9" xfId="38" applyFont="1" applyFill="1" applyBorder="1" applyAlignment="1" applyProtection="1">
      <alignment horizontal="center" vertical="center" wrapText="1"/>
    </xf>
    <xf numFmtId="49" fontId="21" fillId="6" borderId="23" xfId="38" applyNumberFormat="1" applyFont="1" applyFill="1" applyBorder="1" applyAlignment="1" applyProtection="1">
      <alignment horizontal="center" vertical="center"/>
    </xf>
    <xf numFmtId="0" fontId="21" fillId="6" borderId="17" xfId="38" applyFont="1" applyFill="1" applyBorder="1" applyAlignment="1" applyProtection="1">
      <alignment horizontal="center" vertical="center" shrinkToFit="1"/>
    </xf>
    <xf numFmtId="0" fontId="31" fillId="0" borderId="0" xfId="41" applyFont="1" applyBorder="1" applyAlignment="1" applyProtection="1">
      <alignment horizontal="left"/>
      <protection locked="0"/>
    </xf>
    <xf numFmtId="0" fontId="31" fillId="0" borderId="0" xfId="41" applyFont="1" applyBorder="1" applyAlignment="1" applyProtection="1">
      <alignment horizontal="left" wrapText="1"/>
      <protection locked="0"/>
    </xf>
    <xf numFmtId="0" fontId="31" fillId="0" borderId="0" xfId="41" applyFont="1" applyBorder="1" applyAlignment="1" applyProtection="1">
      <alignment wrapText="1"/>
      <protection locked="0"/>
    </xf>
    <xf numFmtId="0" fontId="31" fillId="13" borderId="0" xfId="41" applyFont="1" applyFill="1" applyBorder="1" applyAlignment="1" applyProtection="1">
      <alignment wrapText="1"/>
      <protection locked="0"/>
    </xf>
    <xf numFmtId="0" fontId="31" fillId="6" borderId="0" xfId="41" applyFont="1" applyFill="1" applyBorder="1" applyAlignment="1" applyProtection="1">
      <alignment horizontal="left"/>
    </xf>
    <xf numFmtId="0" fontId="31" fillId="6" borderId="0" xfId="41" applyFont="1" applyFill="1" applyBorder="1" applyAlignment="1" applyProtection="1">
      <alignment horizontal="center"/>
      <protection locked="0"/>
    </xf>
    <xf numFmtId="0" fontId="14" fillId="0" borderId="0" xfId="41" applyFont="1" applyBorder="1" applyAlignment="1" applyProtection="1">
      <alignment horizontal="center"/>
      <protection locked="0"/>
    </xf>
    <xf numFmtId="0" fontId="31" fillId="6" borderId="0" xfId="41" applyFont="1" applyFill="1" applyBorder="1" applyAlignment="1" applyProtection="1"/>
    <xf numFmtId="0" fontId="32" fillId="6" borderId="0" xfId="41" applyFont="1" applyFill="1" applyBorder="1" applyAlignment="1" applyProtection="1">
      <alignment horizontal="center"/>
    </xf>
    <xf numFmtId="0" fontId="21" fillId="56" borderId="10" xfId="39" applyNumberFormat="1" applyFont="1" applyFill="1" applyBorder="1" applyAlignment="1" applyProtection="1">
      <alignment horizontal="center" vertical="center"/>
      <protection locked="0"/>
    </xf>
    <xf numFmtId="0" fontId="21" fillId="46" borderId="10" xfId="33" applyNumberFormat="1" applyFont="1" applyFill="1" applyBorder="1" applyAlignment="1" applyProtection="1">
      <alignment horizontal="center"/>
      <protection locked="0"/>
    </xf>
    <xf numFmtId="176" fontId="21" fillId="18" borderId="10" xfId="33" applyNumberFormat="1" applyFont="1" applyFill="1" applyBorder="1" applyAlignment="1" applyProtection="1">
      <alignment horizontal="center"/>
      <protection locked="0"/>
    </xf>
    <xf numFmtId="0" fontId="17" fillId="8" borderId="10" xfId="45" applyNumberFormat="1" applyFont="1" applyFill="1" applyBorder="1" applyAlignment="1" applyProtection="1">
      <alignment horizontal="center"/>
    </xf>
    <xf numFmtId="0" fontId="21" fillId="7" borderId="10" xfId="45" applyNumberFormat="1" applyFont="1" applyFill="1" applyBorder="1" applyAlignment="1" applyProtection="1">
      <alignment horizontal="center"/>
      <protection locked="0"/>
    </xf>
    <xf numFmtId="0" fontId="21" fillId="7" borderId="10" xfId="33" applyFont="1" applyFill="1" applyBorder="1" applyAlignment="1" applyProtection="1">
      <alignment horizontal="center"/>
      <protection locked="0"/>
    </xf>
    <xf numFmtId="0" fontId="21" fillId="46" borderId="10" xfId="33" applyNumberFormat="1" applyFont="1" applyFill="1" applyBorder="1" applyAlignment="1" applyProtection="1">
      <alignment horizontal="center"/>
    </xf>
    <xf numFmtId="49" fontId="21" fillId="62" borderId="10" xfId="39" applyNumberFormat="1" applyFont="1" applyFill="1" applyBorder="1" applyAlignment="1" applyProtection="1">
      <alignment horizontal="center" vertical="center"/>
      <protection locked="0"/>
    </xf>
    <xf numFmtId="0" fontId="21" fillId="62" borderId="10" xfId="39" applyFont="1" applyFill="1" applyBorder="1" applyAlignment="1" applyProtection="1">
      <alignment horizontal="center" vertical="center"/>
      <protection locked="0"/>
    </xf>
    <xf numFmtId="0" fontId="22" fillId="0" borderId="94" xfId="0" applyFont="1" applyBorder="1" applyAlignment="1">
      <alignment horizontal="center" vertical="center"/>
    </xf>
    <xf numFmtId="49" fontId="61" fillId="0" borderId="94" xfId="1" applyNumberFormat="1" applyFont="1" applyFill="1" applyBorder="1" applyAlignment="1">
      <alignment horizontal="left" vertical="center" wrapText="1"/>
    </xf>
    <xf numFmtId="0" fontId="21" fillId="46" borderId="10" xfId="33" applyNumberFormat="1" applyFont="1" applyFill="1" applyBorder="1" applyAlignment="1" applyProtection="1">
      <alignment horizontal="center" vertical="center"/>
      <protection locked="0"/>
    </xf>
    <xf numFmtId="0" fontId="26" fillId="46" borderId="10" xfId="33" applyNumberFormat="1" applyFont="1" applyFill="1" applyBorder="1" applyAlignment="1" applyProtection="1">
      <alignment horizontal="center" vertical="center" wrapText="1"/>
      <protection locked="0"/>
    </xf>
    <xf numFmtId="0" fontId="26" fillId="5" borderId="10" xfId="33" applyFont="1" applyFill="1" applyBorder="1" applyAlignment="1" applyProtection="1">
      <alignment horizontal="center"/>
      <protection locked="0"/>
    </xf>
    <xf numFmtId="0" fontId="26" fillId="5" borderId="23" xfId="33" applyFont="1" applyFill="1" applyBorder="1" applyAlignment="1" applyProtection="1">
      <alignment horizontal="center"/>
      <protection locked="0"/>
    </xf>
    <xf numFmtId="49" fontId="21" fillId="5" borderId="10" xfId="33" applyNumberFormat="1" applyFont="1" applyFill="1" applyBorder="1" applyAlignment="1" applyProtection="1">
      <alignment horizontal="center"/>
      <protection locked="0"/>
    </xf>
    <xf numFmtId="49" fontId="21" fillId="62" borderId="10" xfId="18" applyNumberFormat="1" applyFont="1" applyFill="1" applyBorder="1" applyAlignment="1" applyProtection="1">
      <alignment horizontal="center"/>
      <protection locked="0"/>
    </xf>
    <xf numFmtId="10" fontId="21" fillId="62" borderId="10" xfId="18" applyNumberFormat="1" applyFont="1" applyFill="1" applyBorder="1" applyAlignment="1" applyProtection="1">
      <alignment horizontal="center"/>
      <protection locked="0"/>
    </xf>
    <xf numFmtId="0" fontId="21" fillId="7" borderId="24" xfId="45" applyNumberFormat="1" applyFont="1" applyFill="1" applyBorder="1" applyAlignment="1" applyProtection="1">
      <alignment horizontal="center"/>
      <protection locked="0"/>
    </xf>
    <xf numFmtId="0" fontId="21" fillId="7" borderId="25" xfId="45" applyNumberFormat="1" applyFont="1" applyFill="1" applyBorder="1" applyAlignment="1" applyProtection="1">
      <alignment horizontal="center"/>
      <protection locked="0"/>
    </xf>
    <xf numFmtId="0" fontId="21" fillId="7" borderId="26" xfId="45" applyNumberFormat="1" applyFont="1" applyFill="1" applyBorder="1" applyAlignment="1" applyProtection="1">
      <alignment horizontal="center"/>
      <protection locked="0"/>
    </xf>
    <xf numFmtId="0" fontId="21" fillId="5" borderId="10" xfId="33" applyFont="1" applyFill="1" applyBorder="1" applyAlignment="1" applyProtection="1">
      <alignment horizontal="center"/>
      <protection locked="0"/>
    </xf>
    <xf numFmtId="49" fontId="21" fillId="18" borderId="10" xfId="39" applyNumberFormat="1" applyFont="1" applyFill="1" applyBorder="1" applyAlignment="1" applyProtection="1">
      <alignment horizontal="right" vertical="center"/>
      <protection locked="0"/>
    </xf>
    <xf numFmtId="0" fontId="21" fillId="18" borderId="10" xfId="39" applyNumberFormat="1" applyFont="1" applyFill="1" applyBorder="1" applyAlignment="1" applyProtection="1">
      <alignment horizontal="right" vertical="center"/>
      <protection locked="0"/>
    </xf>
    <xf numFmtId="49" fontId="21" fillId="5" borderId="10" xfId="39" applyNumberFormat="1" applyFont="1" applyFill="1" applyBorder="1" applyAlignment="1" applyProtection="1">
      <alignment horizontal="right" vertical="center"/>
      <protection locked="0"/>
    </xf>
    <xf numFmtId="0" fontId="21" fillId="8" borderId="10" xfId="33" applyFont="1" applyFill="1" applyBorder="1" applyAlignment="1" applyProtection="1">
      <alignment horizontal="center"/>
    </xf>
    <xf numFmtId="0" fontId="21" fillId="0" borderId="10" xfId="39" applyNumberFormat="1" applyFont="1" applyFill="1" applyBorder="1" applyAlignment="1" applyProtection="1">
      <alignment horizontal="center" vertical="center"/>
      <protection locked="0"/>
    </xf>
    <xf numFmtId="0" fontId="14" fillId="0" borderId="0" xfId="33" applyFont="1" applyBorder="1" applyAlignment="1" applyProtection="1">
      <alignment horizontal="center" vertical="center"/>
      <protection locked="0"/>
    </xf>
    <xf numFmtId="0" fontId="21" fillId="46" borderId="62" xfId="44" applyNumberFormat="1" applyFont="1" applyFill="1" applyBorder="1" applyAlignment="1" applyProtection="1">
      <alignment horizontal="center" vertical="center"/>
      <protection locked="0"/>
    </xf>
    <xf numFmtId="0" fontId="21" fillId="46" borderId="76" xfId="44" applyNumberFormat="1" applyFont="1" applyFill="1" applyBorder="1" applyAlignment="1" applyProtection="1">
      <alignment horizontal="center" vertical="center"/>
      <protection locked="0"/>
    </xf>
    <xf numFmtId="0" fontId="21" fillId="46" borderId="81" xfId="44" applyNumberFormat="1" applyFont="1" applyFill="1" applyBorder="1" applyAlignment="1" applyProtection="1">
      <alignment horizontal="center" vertical="center"/>
      <protection locked="0"/>
    </xf>
    <xf numFmtId="31" fontId="21" fillId="8" borderId="10" xfId="39" applyNumberFormat="1" applyFont="1" applyFill="1" applyBorder="1" applyAlignment="1" applyProtection="1">
      <alignment horizontal="center" vertical="center"/>
    </xf>
    <xf numFmtId="0" fontId="21" fillId="7" borderId="10" xfId="39" applyNumberFormat="1" applyFont="1" applyFill="1" applyBorder="1" applyAlignment="1" applyProtection="1">
      <alignment horizontal="center" vertical="center"/>
      <protection locked="0"/>
    </xf>
    <xf numFmtId="49" fontId="21" fillId="0" borderId="10" xfId="39" applyNumberFormat="1" applyFont="1" applyFill="1" applyBorder="1" applyAlignment="1" applyProtection="1">
      <alignment horizontal="center" vertical="center"/>
      <protection locked="0"/>
    </xf>
    <xf numFmtId="31" fontId="21" fillId="4" borderId="10" xfId="39" applyNumberFormat="1" applyFont="1" applyFill="1" applyBorder="1" applyAlignment="1" applyProtection="1">
      <alignment horizontal="center" vertical="center"/>
    </xf>
    <xf numFmtId="0" fontId="154" fillId="57" borderId="0" xfId="152" applyFont="1" applyFill="1" applyAlignment="1" applyProtection="1">
      <alignment horizontal="left" vertical="center"/>
      <protection locked="0"/>
    </xf>
    <xf numFmtId="0" fontId="31" fillId="57" borderId="188" xfId="153" applyFont="1" applyFill="1" applyBorder="1" applyAlignment="1" applyProtection="1">
      <alignment horizontal="center" wrapText="1"/>
      <protection locked="0"/>
    </xf>
    <xf numFmtId="0" fontId="31" fillId="57" borderId="189" xfId="153" applyFont="1" applyFill="1" applyBorder="1" applyAlignment="1" applyProtection="1">
      <alignment horizontal="center" wrapText="1"/>
      <protection locked="0"/>
    </xf>
    <xf numFmtId="0" fontId="109" fillId="57" borderId="0" xfId="152" applyFont="1" applyFill="1" applyAlignment="1" applyProtection="1">
      <alignment horizontal="left" vertical="center"/>
      <protection locked="0"/>
    </xf>
    <xf numFmtId="0" fontId="153" fillId="57" borderId="0" xfId="152" applyFont="1" applyFill="1" applyAlignment="1" applyProtection="1">
      <alignment horizontal="center" vertical="center"/>
      <protection locked="0"/>
    </xf>
    <xf numFmtId="0" fontId="155" fillId="57" borderId="0" xfId="152" applyFont="1" applyFill="1" applyAlignment="1" applyProtection="1">
      <alignment horizontal="left" vertical="center"/>
      <protection locked="0"/>
    </xf>
    <xf numFmtId="0" fontId="156" fillId="57" borderId="0" xfId="152" applyFont="1" applyFill="1" applyAlignment="1" applyProtection="1">
      <alignment horizontal="left" vertical="center"/>
      <protection locked="0"/>
    </xf>
    <xf numFmtId="0" fontId="31" fillId="57" borderId="186" xfId="153" applyFont="1" applyFill="1" applyBorder="1" applyAlignment="1" applyProtection="1">
      <alignment horizontal="center" wrapText="1"/>
      <protection locked="0"/>
    </xf>
    <xf numFmtId="0" fontId="31" fillId="57" borderId="182" xfId="153" applyFont="1" applyFill="1" applyBorder="1" applyAlignment="1" applyProtection="1">
      <alignment horizontal="center" wrapText="1"/>
      <protection locked="0"/>
    </xf>
    <xf numFmtId="0" fontId="31" fillId="57" borderId="142" xfId="153" applyFont="1" applyFill="1" applyBorder="1" applyAlignment="1" applyProtection="1">
      <alignment horizontal="center" wrapText="1"/>
      <protection locked="0"/>
    </xf>
    <xf numFmtId="0" fontId="31" fillId="57" borderId="148" xfId="153" applyFont="1" applyFill="1" applyBorder="1" applyAlignment="1" applyProtection="1">
      <alignment horizontal="center" wrapText="1"/>
      <protection locked="0"/>
    </xf>
    <xf numFmtId="0" fontId="31" fillId="57" borderId="182" xfId="153" applyFont="1" applyFill="1" applyBorder="1" applyAlignment="1" applyProtection="1">
      <alignment horizontal="left" wrapText="1"/>
      <protection locked="0"/>
    </xf>
    <xf numFmtId="0" fontId="31" fillId="57" borderId="142" xfId="153" applyFont="1" applyFill="1" applyBorder="1" applyAlignment="1" applyProtection="1">
      <alignment horizontal="left" wrapText="1"/>
      <protection locked="0"/>
    </xf>
    <xf numFmtId="0" fontId="31" fillId="57" borderId="148" xfId="153" applyFont="1" applyFill="1" applyBorder="1" applyAlignment="1" applyProtection="1">
      <alignment horizontal="left" wrapText="1"/>
      <protection locked="0"/>
    </xf>
    <xf numFmtId="0" fontId="65" fillId="57" borderId="182" xfId="153" applyFont="1" applyFill="1" applyBorder="1" applyAlignment="1" applyProtection="1">
      <alignment horizontal="left" wrapText="1"/>
      <protection locked="0"/>
    </xf>
    <xf numFmtId="0" fontId="65" fillId="57" borderId="142" xfId="153" applyFont="1" applyFill="1" applyBorder="1" applyAlignment="1" applyProtection="1">
      <alignment horizontal="left" wrapText="1"/>
      <protection locked="0"/>
    </xf>
    <xf numFmtId="0" fontId="65" fillId="57" borderId="148" xfId="153" applyFont="1" applyFill="1" applyBorder="1" applyAlignment="1" applyProtection="1">
      <alignment horizontal="left" wrapText="1"/>
      <protection locked="0"/>
    </xf>
    <xf numFmtId="0" fontId="31" fillId="57" borderId="184" xfId="153" applyFont="1" applyFill="1" applyBorder="1" applyAlignment="1" applyProtection="1">
      <alignment horizontal="center" wrapText="1"/>
      <protection locked="0"/>
    </xf>
    <xf numFmtId="0" fontId="31" fillId="57" borderId="138" xfId="153" applyFont="1" applyFill="1" applyBorder="1" applyAlignment="1" applyProtection="1">
      <alignment horizontal="center" wrapText="1"/>
      <protection locked="0"/>
    </xf>
    <xf numFmtId="0" fontId="31" fillId="57" borderId="183" xfId="153" applyFont="1" applyFill="1" applyBorder="1" applyAlignment="1" applyProtection="1">
      <alignment horizontal="center" wrapText="1"/>
      <protection locked="0"/>
    </xf>
    <xf numFmtId="0" fontId="31" fillId="57" borderId="190" xfId="153" applyFont="1" applyFill="1" applyBorder="1" applyAlignment="1" applyProtection="1">
      <alignment horizontal="center" wrapText="1"/>
      <protection locked="0"/>
    </xf>
    <xf numFmtId="0" fontId="31" fillId="57" borderId="191" xfId="153" applyFont="1" applyFill="1" applyBorder="1" applyAlignment="1" applyProtection="1">
      <alignment horizontal="center" wrapText="1"/>
      <protection locked="0"/>
    </xf>
    <xf numFmtId="0" fontId="31" fillId="57" borderId="182" xfId="153" applyFont="1" applyFill="1" applyBorder="1" applyAlignment="1" applyProtection="1">
      <alignment horizontal="justify" wrapText="1"/>
      <protection locked="0"/>
    </xf>
    <xf numFmtId="0" fontId="31" fillId="57" borderId="148" xfId="153" applyFont="1" applyFill="1" applyBorder="1" applyAlignment="1" applyProtection="1">
      <alignment horizontal="justify" wrapText="1"/>
      <protection locked="0"/>
    </xf>
    <xf numFmtId="0" fontId="1" fillId="57" borderId="139" xfId="152" applyFill="1" applyBorder="1" applyProtection="1">
      <alignment vertical="center"/>
      <protection locked="0"/>
    </xf>
    <xf numFmtId="0" fontId="1" fillId="57" borderId="183" xfId="152" applyFill="1" applyBorder="1" applyProtection="1">
      <alignment vertical="center"/>
      <protection locked="0"/>
    </xf>
    <xf numFmtId="0" fontId="1" fillId="57" borderId="186" xfId="152" applyFill="1" applyBorder="1" applyProtection="1">
      <alignment vertical="center"/>
      <protection locked="0"/>
    </xf>
    <xf numFmtId="0" fontId="1" fillId="57" borderId="137" xfId="152" applyFill="1" applyBorder="1" applyProtection="1">
      <alignment vertical="center"/>
      <protection locked="0"/>
    </xf>
    <xf numFmtId="0" fontId="1" fillId="57" borderId="185" xfId="152" applyFill="1" applyBorder="1" applyProtection="1">
      <alignment vertical="center"/>
      <protection locked="0"/>
    </xf>
    <xf numFmtId="0" fontId="31" fillId="57" borderId="188" xfId="153" applyFont="1" applyFill="1" applyBorder="1" applyAlignment="1" applyProtection="1">
      <alignment horizontal="justify" wrapText="1"/>
      <protection locked="0"/>
    </xf>
    <xf numFmtId="0" fontId="31" fillId="57" borderId="189" xfId="153" applyFont="1" applyFill="1" applyBorder="1" applyAlignment="1" applyProtection="1">
      <alignment horizontal="justify" wrapText="1"/>
      <protection locked="0"/>
    </xf>
    <xf numFmtId="0" fontId="150" fillId="57" borderId="137" xfId="153" applyFont="1" applyFill="1" applyBorder="1" applyAlignment="1" applyProtection="1">
      <alignment horizontal="center"/>
      <protection locked="0"/>
    </xf>
    <xf numFmtId="0" fontId="151" fillId="57" borderId="182" xfId="153" applyFont="1" applyFill="1" applyBorder="1" applyAlignment="1" applyProtection="1">
      <alignment horizontal="center" wrapText="1"/>
      <protection locked="0"/>
    </xf>
    <xf numFmtId="0" fontId="151" fillId="57" borderId="148" xfId="153" applyFont="1" applyFill="1" applyBorder="1" applyAlignment="1" applyProtection="1">
      <alignment horizontal="center" wrapText="1"/>
      <protection locked="0"/>
    </xf>
    <xf numFmtId="0" fontId="151" fillId="57" borderId="138" xfId="153" applyFont="1" applyFill="1" applyBorder="1" applyAlignment="1" applyProtection="1">
      <alignment horizontal="center" wrapText="1"/>
      <protection locked="0"/>
    </xf>
    <xf numFmtId="0" fontId="151" fillId="57" borderId="139" xfId="153" applyFont="1" applyFill="1" applyBorder="1" applyAlignment="1" applyProtection="1">
      <alignment horizontal="center" wrapText="1"/>
      <protection locked="0"/>
    </xf>
    <xf numFmtId="0" fontId="151" fillId="57" borderId="183" xfId="153" applyFont="1" applyFill="1" applyBorder="1" applyAlignment="1" applyProtection="1">
      <alignment horizontal="center" wrapText="1"/>
      <protection locked="0"/>
    </xf>
    <xf numFmtId="0" fontId="151" fillId="57" borderId="186" xfId="153" applyFont="1" applyFill="1" applyBorder="1" applyAlignment="1" applyProtection="1">
      <alignment horizontal="center" wrapText="1"/>
      <protection locked="0"/>
    </xf>
    <xf numFmtId="0" fontId="151" fillId="57" borderId="137" xfId="153" applyFont="1" applyFill="1" applyBorder="1" applyAlignment="1" applyProtection="1">
      <alignment horizontal="center" wrapText="1"/>
      <protection locked="0"/>
    </xf>
    <xf numFmtId="0" fontId="151" fillId="57" borderId="185" xfId="153" applyFont="1" applyFill="1" applyBorder="1" applyAlignment="1" applyProtection="1">
      <alignment horizontal="center" wrapText="1"/>
      <protection locked="0"/>
    </xf>
    <xf numFmtId="0" fontId="150" fillId="57" borderId="0" xfId="153" applyFont="1" applyFill="1" applyAlignment="1" applyProtection="1">
      <alignment horizontal="center"/>
      <protection locked="0"/>
    </xf>
    <xf numFmtId="0" fontId="146" fillId="57" borderId="122" xfId="152" applyFont="1" applyFill="1" applyBorder="1" applyAlignment="1" applyProtection="1">
      <alignment horizontal="center" vertical="center"/>
    </xf>
    <xf numFmtId="190" fontId="1" fillId="57" borderId="110" xfId="152" applyNumberFormat="1" applyFill="1" applyBorder="1" applyAlignment="1" applyProtection="1">
      <alignment horizontal="left" vertical="center" wrapText="1"/>
    </xf>
    <xf numFmtId="190" fontId="1" fillId="57" borderId="112" xfId="152" applyNumberFormat="1" applyFill="1" applyBorder="1" applyAlignment="1" applyProtection="1">
      <alignment horizontal="left" vertical="center"/>
    </xf>
    <xf numFmtId="193" fontId="1" fillId="57" borderId="124" xfId="152" applyNumberFormat="1" applyFill="1" applyBorder="1" applyAlignment="1" applyProtection="1">
      <alignment horizontal="left" vertical="center" wrapText="1"/>
    </xf>
    <xf numFmtId="0" fontId="149" fillId="57" borderId="0" xfId="153" applyFont="1" applyFill="1" applyAlignment="1" applyProtection="1">
      <alignment horizontal="center"/>
    </xf>
    <xf numFmtId="0" fontId="150" fillId="57" borderId="137" xfId="153" applyFont="1" applyFill="1" applyBorder="1" applyAlignment="1" applyProtection="1">
      <alignment horizontal="center"/>
    </xf>
    <xf numFmtId="0" fontId="150" fillId="57" borderId="0" xfId="153" applyFont="1" applyFill="1" applyBorder="1" applyAlignment="1" applyProtection="1">
      <alignment horizontal="center"/>
    </xf>
    <xf numFmtId="0" fontId="151" fillId="57" borderId="182" xfId="153" applyFont="1" applyFill="1" applyBorder="1" applyAlignment="1" applyProtection="1">
      <alignment horizontal="center" vertical="center" wrapText="1"/>
    </xf>
    <xf numFmtId="0" fontId="151" fillId="57" borderId="148" xfId="153" applyFont="1" applyFill="1" applyBorder="1" applyAlignment="1" applyProtection="1">
      <alignment horizontal="center" vertical="center" wrapText="1"/>
    </xf>
    <xf numFmtId="0" fontId="151" fillId="57" borderId="138" xfId="153" applyFont="1" applyFill="1" applyBorder="1" applyAlignment="1" applyProtection="1">
      <alignment horizontal="center" vertical="center" wrapText="1"/>
    </xf>
    <xf numFmtId="0" fontId="151" fillId="57" borderId="139" xfId="153" applyFont="1" applyFill="1" applyBorder="1" applyAlignment="1" applyProtection="1">
      <alignment horizontal="center" vertical="center" wrapText="1"/>
    </xf>
    <xf numFmtId="0" fontId="151" fillId="57" borderId="186" xfId="153" applyFont="1" applyFill="1" applyBorder="1" applyAlignment="1" applyProtection="1">
      <alignment horizontal="center" vertical="center" wrapText="1"/>
    </xf>
    <xf numFmtId="0" fontId="151" fillId="57" borderId="137" xfId="153" applyFont="1" applyFill="1" applyBorder="1" applyAlignment="1" applyProtection="1">
      <alignment horizontal="center" vertical="center" wrapText="1"/>
    </xf>
    <xf numFmtId="0" fontId="1" fillId="57" borderId="182" xfId="152" applyFill="1" applyBorder="1" applyAlignment="1" applyProtection="1">
      <alignment horizontal="center" vertical="center"/>
    </xf>
    <xf numFmtId="0" fontId="1" fillId="57" borderId="142" xfId="152" applyFill="1" applyBorder="1" applyAlignment="1" applyProtection="1">
      <alignment horizontal="center" vertical="center"/>
    </xf>
    <xf numFmtId="0" fontId="1" fillId="57" borderId="148" xfId="152" applyFill="1" applyBorder="1" applyAlignment="1" applyProtection="1">
      <alignment horizontal="center" vertical="center"/>
    </xf>
    <xf numFmtId="0" fontId="1" fillId="57" borderId="187" xfId="152" applyFill="1" applyBorder="1" applyAlignment="1" applyProtection="1">
      <alignment horizontal="center" vertical="center"/>
    </xf>
    <xf numFmtId="0" fontId="1" fillId="57" borderId="187" xfId="152" applyFill="1" applyBorder="1" applyAlignment="1" applyProtection="1">
      <alignment horizontal="left" vertical="center" wrapText="1"/>
    </xf>
    <xf numFmtId="0" fontId="1" fillId="57" borderId="182" xfId="152" applyFill="1" applyBorder="1" applyAlignment="1" applyProtection="1">
      <alignment horizontal="center" vertical="center" wrapText="1"/>
    </xf>
    <xf numFmtId="0" fontId="1" fillId="57" borderId="142" xfId="152" applyFill="1" applyBorder="1" applyAlignment="1" applyProtection="1">
      <alignment horizontal="center" vertical="center" wrapText="1"/>
    </xf>
    <xf numFmtId="0" fontId="1" fillId="57" borderId="148" xfId="152" applyFill="1" applyBorder="1" applyAlignment="1" applyProtection="1">
      <alignment horizontal="center" vertical="center" wrapText="1"/>
    </xf>
    <xf numFmtId="0" fontId="14" fillId="0" borderId="0" xfId="35" applyFont="1" applyBorder="1" applyAlignment="1" applyProtection="1">
      <alignment horizontal="center" vertical="center"/>
      <protection locked="0"/>
    </xf>
    <xf numFmtId="0" fontId="10" fillId="6" borderId="0" xfId="35" applyFont="1" applyFill="1" applyBorder="1" applyAlignment="1" applyProtection="1">
      <alignment vertical="center"/>
    </xf>
    <xf numFmtId="0" fontId="0" fillId="0" borderId="0" xfId="35" applyFont="1" applyBorder="1" applyAlignment="1" applyProtection="1">
      <alignment vertical="center"/>
      <protection locked="0"/>
    </xf>
    <xf numFmtId="0" fontId="35" fillId="0" borderId="0" xfId="0" applyFont="1" applyBorder="1" applyAlignment="1">
      <alignment horizontal="center" vertical="center"/>
    </xf>
    <xf numFmtId="0" fontId="4" fillId="0" borderId="9" xfId="0" applyFont="1" applyFill="1" applyBorder="1" applyAlignment="1" applyProtection="1">
      <alignment horizontal="center" vertical="center"/>
      <protection locked="0"/>
    </xf>
    <xf numFmtId="0" fontId="4" fillId="3" borderId="97" xfId="0" applyFont="1" applyFill="1" applyBorder="1" applyAlignment="1" applyProtection="1">
      <alignment horizontal="left" vertical="center"/>
      <protection locked="0"/>
    </xf>
    <xf numFmtId="0" fontId="4" fillId="0" borderId="99" xfId="0" applyFont="1" applyBorder="1" applyAlignment="1" applyProtection="1">
      <alignment horizontal="left" vertical="top" wrapText="1"/>
      <protection locked="0"/>
    </xf>
    <xf numFmtId="0" fontId="4" fillId="6" borderId="99" xfId="0" applyFont="1" applyFill="1" applyBorder="1" applyAlignment="1" applyProtection="1">
      <alignment horizontal="center" vertical="center" wrapText="1"/>
    </xf>
    <xf numFmtId="0" fontId="4" fillId="3" borderId="8" xfId="0" applyFont="1" applyFill="1" applyBorder="1" applyAlignment="1" applyProtection="1">
      <alignment horizontal="center" vertical="center"/>
      <protection locked="0"/>
    </xf>
    <xf numFmtId="0" fontId="4" fillId="3" borderId="11" xfId="0" applyFont="1" applyFill="1" applyBorder="1" applyAlignment="1" applyProtection="1">
      <alignment horizontal="center" vertical="center"/>
      <protection locked="0"/>
    </xf>
    <xf numFmtId="49" fontId="4" fillId="6" borderId="23" xfId="0" applyNumberFormat="1" applyFont="1" applyFill="1" applyBorder="1" applyAlignment="1" applyProtection="1">
      <alignment horizontal="center" vertical="center"/>
      <protection locked="0"/>
    </xf>
    <xf numFmtId="0" fontId="4" fillId="3" borderId="9" xfId="0" applyFont="1" applyFill="1" applyBorder="1" applyAlignment="1" applyProtection="1">
      <alignment horizontal="center" vertical="center"/>
      <protection locked="0"/>
    </xf>
    <xf numFmtId="191" fontId="4" fillId="4" borderId="10" xfId="0" applyNumberFormat="1" applyFont="1" applyFill="1" applyBorder="1" applyAlignment="1" applyProtection="1">
      <alignment horizontal="center" vertical="center"/>
      <protection locked="0"/>
    </xf>
    <xf numFmtId="0" fontId="4" fillId="3" borderId="4" xfId="0" applyFont="1" applyFill="1" applyBorder="1" applyAlignment="1" applyProtection="1">
      <alignment horizontal="center" vertical="center"/>
      <protection locked="0"/>
    </xf>
    <xf numFmtId="0" fontId="4" fillId="6" borderId="99" xfId="0" applyFont="1" applyFill="1" applyBorder="1" applyAlignment="1" applyProtection="1">
      <alignment horizontal="center" vertical="center"/>
    </xf>
    <xf numFmtId="0" fontId="14" fillId="3" borderId="0" xfId="0" applyFont="1" applyFill="1" applyBorder="1" applyAlignment="1" applyProtection="1">
      <alignment horizontal="center" vertical="top"/>
      <protection locked="0"/>
    </xf>
    <xf numFmtId="0" fontId="4" fillId="6" borderId="20" xfId="0" applyFont="1" applyFill="1" applyBorder="1" applyAlignment="1" applyProtection="1">
      <alignment vertical="center"/>
    </xf>
    <xf numFmtId="0" fontId="4" fillId="3" borderId="20" xfId="0" applyFont="1" applyFill="1" applyBorder="1" applyAlignment="1" applyProtection="1">
      <alignment horizontal="center" vertical="center"/>
      <protection locked="0"/>
    </xf>
    <xf numFmtId="31" fontId="4" fillId="6" borderId="13" xfId="0" applyNumberFormat="1" applyFont="1" applyFill="1" applyBorder="1" applyAlignment="1" applyProtection="1">
      <alignment vertical="center"/>
    </xf>
    <xf numFmtId="0" fontId="4" fillId="3" borderId="13" xfId="0" applyFont="1" applyFill="1" applyBorder="1" applyAlignment="1" applyProtection="1">
      <alignment horizontal="center" vertical="center"/>
      <protection locked="0"/>
    </xf>
    <xf numFmtId="0" fontId="0" fillId="3" borderId="37" xfId="27" applyFont="1" applyFill="1" applyBorder="1" applyAlignment="1" applyProtection="1">
      <alignment vertical="center"/>
      <protection locked="0"/>
    </xf>
    <xf numFmtId="0" fontId="82" fillId="0" borderId="10" xfId="27" applyBorder="1" applyAlignment="1" applyProtection="1">
      <alignment horizontal="center" vertical="center"/>
      <protection locked="0"/>
    </xf>
    <xf numFmtId="0" fontId="82" fillId="7" borderId="10" xfId="27" applyFill="1" applyBorder="1" applyAlignment="1" applyProtection="1">
      <alignment horizontal="center" vertical="center"/>
      <protection locked="0"/>
    </xf>
    <xf numFmtId="0" fontId="0" fillId="3" borderId="31" xfId="27" applyFont="1" applyFill="1" applyBorder="1" applyAlignment="1" applyProtection="1">
      <alignment vertical="center"/>
      <protection locked="0"/>
    </xf>
    <xf numFmtId="0" fontId="0" fillId="0" borderId="36" xfId="27" applyFont="1" applyBorder="1" applyAlignment="1" applyProtection="1">
      <alignment horizontal="center" vertical="center"/>
      <protection locked="0"/>
    </xf>
    <xf numFmtId="0" fontId="0" fillId="3" borderId="7" xfId="27" applyFont="1" applyFill="1" applyBorder="1" applyAlignment="1" applyProtection="1">
      <alignment vertical="center"/>
      <protection locked="0"/>
    </xf>
    <xf numFmtId="0" fontId="82" fillId="7" borderId="12" xfId="27" applyFill="1" applyBorder="1" applyAlignment="1" applyProtection="1">
      <alignment horizontal="center" vertical="center"/>
      <protection locked="0"/>
    </xf>
    <xf numFmtId="0" fontId="0" fillId="3" borderId="8" xfId="27" applyFont="1" applyFill="1" applyBorder="1" applyAlignment="1" applyProtection="1">
      <alignment vertical="center"/>
      <protection locked="0"/>
    </xf>
    <xf numFmtId="0" fontId="82" fillId="7" borderId="9" xfId="27" applyFill="1" applyBorder="1" applyAlignment="1" applyProtection="1">
      <alignment vertical="center"/>
      <protection locked="0"/>
    </xf>
    <xf numFmtId="0" fontId="0" fillId="3" borderId="11" xfId="27" applyFont="1" applyFill="1" applyBorder="1" applyAlignment="1" applyProtection="1">
      <alignment vertical="center"/>
      <protection locked="0"/>
    </xf>
    <xf numFmtId="0" fontId="82" fillId="7" borderId="13" xfId="27" applyFill="1" applyBorder="1" applyAlignment="1" applyProtection="1">
      <alignment vertical="center"/>
      <protection locked="0"/>
    </xf>
    <xf numFmtId="0" fontId="82" fillId="7" borderId="20" xfId="27" applyFill="1" applyBorder="1" applyAlignment="1" applyProtection="1">
      <alignment vertical="center"/>
      <protection locked="0"/>
    </xf>
    <xf numFmtId="0" fontId="0" fillId="3" borderId="34" xfId="27" applyFont="1" applyFill="1" applyBorder="1" applyAlignment="1" applyProtection="1">
      <alignment horizontal="center" vertical="center"/>
      <protection locked="0"/>
    </xf>
    <xf numFmtId="0" fontId="0" fillId="3" borderId="12" xfId="27" applyFont="1" applyFill="1" applyBorder="1" applyAlignment="1" applyProtection="1">
      <alignment horizontal="center" vertical="center"/>
      <protection locked="0"/>
    </xf>
    <xf numFmtId="0" fontId="82" fillId="3" borderId="32" xfId="27" applyFill="1" applyBorder="1" applyAlignment="1" applyProtection="1">
      <alignment horizontal="center" vertical="center"/>
      <protection locked="0"/>
    </xf>
    <xf numFmtId="0" fontId="82" fillId="6" borderId="20" xfId="27" applyFill="1" applyBorder="1" applyAlignment="1" applyProtection="1">
      <alignment vertical="center" wrapText="1"/>
    </xf>
    <xf numFmtId="0" fontId="82" fillId="3" borderId="20" xfId="27" applyFill="1" applyBorder="1" applyAlignment="1" applyProtection="1">
      <alignment horizontal="center" vertical="center"/>
      <protection locked="0"/>
    </xf>
    <xf numFmtId="0" fontId="82" fillId="8" borderId="9" xfId="27" applyNumberFormat="1" applyFill="1" applyBorder="1" applyAlignment="1" applyProtection="1">
      <alignment horizontal="center" vertical="center"/>
      <protection locked="0"/>
    </xf>
    <xf numFmtId="0" fontId="82" fillId="6" borderId="9" xfId="27" applyFill="1" applyBorder="1" applyAlignment="1" applyProtection="1">
      <alignment horizontal="center" vertical="center"/>
    </xf>
    <xf numFmtId="49" fontId="0" fillId="6" borderId="23" xfId="27" applyNumberFormat="1" applyFont="1" applyFill="1" applyBorder="1" applyAlignment="1" applyProtection="1">
      <alignment horizontal="center" vertical="center"/>
    </xf>
    <xf numFmtId="0" fontId="82" fillId="6" borderId="13" xfId="27" applyNumberFormat="1" applyFill="1" applyBorder="1" applyAlignment="1" applyProtection="1">
      <alignment horizontal="center" vertical="center"/>
    </xf>
    <xf numFmtId="0" fontId="82" fillId="6" borderId="13" xfId="27" applyFill="1" applyBorder="1" applyAlignment="1" applyProtection="1">
      <alignment horizontal="center" vertical="center"/>
    </xf>
    <xf numFmtId="0" fontId="4" fillId="3" borderId="0" xfId="37" applyFont="1" applyFill="1" applyBorder="1" applyAlignment="1" applyProtection="1">
      <alignment horizontal="center"/>
      <protection locked="0"/>
    </xf>
    <xf numFmtId="0" fontId="4" fillId="6" borderId="0" xfId="37" applyFont="1" applyFill="1" applyBorder="1" applyAlignment="1" applyProtection="1"/>
    <xf numFmtId="0" fontId="4" fillId="3" borderId="4" xfId="37" applyFont="1" applyFill="1" applyBorder="1" applyAlignment="1" applyProtection="1">
      <alignment horizontal="center" vertical="center" wrapText="1"/>
      <protection locked="0"/>
    </xf>
    <xf numFmtId="0" fontId="4" fillId="3" borderId="29" xfId="37" applyFont="1" applyFill="1" applyBorder="1" applyAlignment="1" applyProtection="1">
      <alignment vertical="center" wrapText="1"/>
      <protection locked="0"/>
    </xf>
    <xf numFmtId="0" fontId="4" fillId="0" borderId="6" xfId="37" applyFont="1" applyBorder="1" applyAlignment="1" applyProtection="1">
      <alignment vertical="center"/>
      <protection locked="0"/>
    </xf>
    <xf numFmtId="0" fontId="4" fillId="3" borderId="4" xfId="37" applyFont="1" applyFill="1" applyBorder="1" applyAlignment="1" applyProtection="1">
      <alignment vertical="center" wrapText="1"/>
      <protection locked="0"/>
    </xf>
    <xf numFmtId="0" fontId="4" fillId="0" borderId="0" xfId="37" applyFont="1" applyBorder="1" applyAlignment="1" applyProtection="1">
      <protection locked="0"/>
    </xf>
    <xf numFmtId="0" fontId="4" fillId="0" borderId="21" xfId="37" applyFont="1" applyBorder="1" applyAlignment="1" applyProtection="1">
      <alignment vertical="center"/>
      <protection locked="0"/>
    </xf>
    <xf numFmtId="0" fontId="4" fillId="0" borderId="29" xfId="37" applyFont="1" applyBorder="1" applyAlignment="1" applyProtection="1">
      <protection locked="0"/>
    </xf>
    <xf numFmtId="0" fontId="4" fillId="0" borderId="3" xfId="37" applyFont="1" applyBorder="1" applyAlignment="1" applyProtection="1">
      <alignment vertical="center"/>
      <protection locked="0"/>
    </xf>
    <xf numFmtId="0" fontId="4" fillId="0" borderId="38" xfId="37" applyFont="1" applyBorder="1" applyAlignment="1" applyProtection="1">
      <protection locked="0"/>
    </xf>
    <xf numFmtId="0" fontId="4" fillId="3" borderId="31" xfId="37" applyFont="1" applyFill="1" applyBorder="1" applyAlignment="1" applyProtection="1">
      <alignment vertical="center"/>
      <protection locked="0"/>
    </xf>
    <xf numFmtId="0" fontId="4" fillId="3" borderId="0" xfId="37" applyFont="1" applyFill="1" applyBorder="1" applyAlignment="1" applyProtection="1">
      <protection locked="0"/>
    </xf>
    <xf numFmtId="0" fontId="4" fillId="3" borderId="32" xfId="37" applyFont="1" applyFill="1" applyBorder="1" applyAlignment="1" applyProtection="1">
      <protection locked="0"/>
    </xf>
    <xf numFmtId="0" fontId="4" fillId="0" borderId="29" xfId="37" applyFont="1" applyBorder="1" applyAlignment="1" applyProtection="1">
      <alignment vertical="center"/>
      <protection locked="0"/>
    </xf>
    <xf numFmtId="0" fontId="4" fillId="3" borderId="28" xfId="37" applyFont="1" applyFill="1" applyBorder="1" applyAlignment="1" applyProtection="1">
      <protection locked="0"/>
    </xf>
    <xf numFmtId="0" fontId="4" fillId="3" borderId="4" xfId="37" applyFont="1" applyFill="1" applyBorder="1" applyAlignment="1" applyProtection="1">
      <alignment vertical="top"/>
      <protection locked="0"/>
    </xf>
    <xf numFmtId="0" fontId="4" fillId="0" borderId="22" xfId="37" applyFont="1" applyBorder="1" applyAlignment="1" applyProtection="1">
      <protection locked="0"/>
    </xf>
    <xf numFmtId="0" fontId="4" fillId="3" borderId="32" xfId="37" applyFont="1" applyFill="1" applyBorder="1" applyAlignment="1" applyProtection="1">
      <alignment vertical="top"/>
      <protection locked="0"/>
    </xf>
    <xf numFmtId="0" fontId="4" fillId="3" borderId="5" xfId="37" applyFont="1" applyFill="1" applyBorder="1" applyAlignment="1" applyProtection="1">
      <alignment horizontal="center" vertical="center" wrapText="1"/>
      <protection locked="0"/>
    </xf>
    <xf numFmtId="0" fontId="4" fillId="3" borderId="5" xfId="37" applyFont="1" applyFill="1" applyBorder="1" applyAlignment="1" applyProtection="1">
      <protection locked="0"/>
    </xf>
    <xf numFmtId="0" fontId="4" fillId="3" borderId="38" xfId="37" applyFont="1" applyFill="1" applyBorder="1" applyAlignment="1" applyProtection="1">
      <alignment vertical="center" wrapText="1"/>
      <protection locked="0"/>
    </xf>
    <xf numFmtId="0" fontId="4" fillId="0" borderId="3" xfId="37" applyFont="1" applyBorder="1" applyAlignment="1" applyProtection="1">
      <alignment vertical="top"/>
      <protection locked="0"/>
    </xf>
    <xf numFmtId="0" fontId="4" fillId="0" borderId="32" xfId="37" applyFont="1" applyBorder="1" applyAlignment="1" applyProtection="1">
      <alignment horizontal="center"/>
      <protection locked="0"/>
    </xf>
    <xf numFmtId="0" fontId="4" fillId="3" borderId="3" xfId="37" applyFont="1" applyFill="1" applyBorder="1" applyAlignment="1" applyProtection="1">
      <alignment vertical="center" wrapText="1"/>
      <protection locked="0"/>
    </xf>
    <xf numFmtId="0" fontId="4" fillId="0" borderId="38" xfId="37" applyFont="1" applyBorder="1" applyAlignment="1" applyProtection="1">
      <alignment vertical="center"/>
      <protection locked="0"/>
    </xf>
    <xf numFmtId="0" fontId="4" fillId="3" borderId="4" xfId="37" applyFont="1" applyFill="1" applyBorder="1" applyAlignment="1" applyProtection="1">
      <protection locked="0"/>
    </xf>
    <xf numFmtId="0" fontId="4" fillId="0" borderId="29" xfId="37" applyFont="1" applyBorder="1" applyAlignment="1" applyProtection="1">
      <alignment vertical="top"/>
      <protection locked="0"/>
    </xf>
    <xf numFmtId="0" fontId="4" fillId="6" borderId="14" xfId="37" applyFont="1" applyFill="1" applyBorder="1" applyAlignment="1" applyProtection="1"/>
    <xf numFmtId="0" fontId="4" fillId="3" borderId="33" xfId="37" applyFont="1" applyFill="1" applyBorder="1" applyAlignment="1" applyProtection="1">
      <alignment vertical="center" wrapText="1"/>
      <protection locked="0"/>
    </xf>
    <xf numFmtId="0" fontId="4" fillId="0" borderId="2" xfId="37" applyFont="1" applyBorder="1" applyAlignment="1" applyProtection="1">
      <alignment vertical="top"/>
      <protection locked="0"/>
    </xf>
    <xf numFmtId="0" fontId="4" fillId="0" borderId="33" xfId="37" applyFont="1" applyBorder="1" applyAlignment="1" applyProtection="1">
      <alignment horizontal="center"/>
      <protection locked="0"/>
    </xf>
    <xf numFmtId="0" fontId="4" fillId="0" borderId="3" xfId="37" applyFont="1" applyBorder="1" applyAlignment="1" applyProtection="1">
      <protection locked="0"/>
    </xf>
    <xf numFmtId="0" fontId="14" fillId="3" borderId="0" xfId="37" applyFont="1" applyFill="1" applyBorder="1" applyAlignment="1" applyProtection="1">
      <alignment horizontal="center" vertical="center"/>
    </xf>
    <xf numFmtId="0" fontId="0" fillId="3" borderId="0" xfId="37" applyFont="1" applyFill="1" applyBorder="1" applyAlignment="1" applyProtection="1">
      <alignment horizontal="left"/>
      <protection locked="0"/>
    </xf>
    <xf numFmtId="0" fontId="4" fillId="3" borderId="21" xfId="37" applyFont="1" applyFill="1" applyBorder="1" applyAlignment="1" applyProtection="1">
      <alignment horizontal="right"/>
      <protection locked="0"/>
    </xf>
    <xf numFmtId="49" fontId="4" fillId="6" borderId="21" xfId="37" applyNumberFormat="1" applyFont="1" applyFill="1" applyBorder="1" applyAlignment="1" applyProtection="1">
      <alignment horizontal="center"/>
    </xf>
    <xf numFmtId="0" fontId="4" fillId="0" borderId="22" xfId="37" applyFont="1" applyBorder="1" applyAlignment="1" applyProtection="1">
      <alignment vertical="center"/>
      <protection locked="0"/>
    </xf>
    <xf numFmtId="0" fontId="4" fillId="3" borderId="11" xfId="37" applyFont="1" applyFill="1" applyBorder="1" applyAlignment="1" applyProtection="1">
      <alignment horizontal="center"/>
      <protection locked="0"/>
    </xf>
    <xf numFmtId="0" fontId="4" fillId="3" borderId="13" xfId="37" applyFont="1" applyFill="1" applyBorder="1" applyAlignment="1" applyProtection="1">
      <alignment horizontal="center"/>
      <protection locked="0"/>
    </xf>
    <xf numFmtId="0" fontId="4" fillId="0" borderId="28" xfId="37" applyFont="1" applyBorder="1" applyAlignment="1" applyProtection="1">
      <protection locked="0"/>
    </xf>
    <xf numFmtId="0" fontId="4" fillId="6" borderId="67" xfId="37" applyFont="1" applyFill="1" applyBorder="1" applyAlignment="1" applyProtection="1"/>
    <xf numFmtId="0" fontId="4" fillId="3" borderId="36" xfId="37" applyFont="1" applyFill="1" applyBorder="1" applyAlignment="1" applyProtection="1">
      <alignment horizontal="center" vertical="center"/>
      <protection locked="0"/>
    </xf>
    <xf numFmtId="0" fontId="14" fillId="3" borderId="0" xfId="30" applyFont="1" applyFill="1" applyBorder="1" applyAlignment="1" applyProtection="1">
      <alignment horizontal="center"/>
      <protection locked="0"/>
    </xf>
    <xf numFmtId="0" fontId="0" fillId="6" borderId="31" xfId="30" applyFont="1" applyFill="1" applyBorder="1" applyAlignment="1" applyProtection="1">
      <alignment vertical="center"/>
    </xf>
    <xf numFmtId="0" fontId="0" fillId="6" borderId="4" xfId="30" applyFont="1" applyFill="1" applyBorder="1" applyAlignment="1" applyProtection="1">
      <alignment horizontal="left" vertical="center"/>
    </xf>
    <xf numFmtId="0" fontId="0" fillId="3" borderId="4" xfId="30" applyFont="1" applyFill="1" applyBorder="1" applyAlignment="1" applyProtection="1">
      <alignment horizontal="center" vertical="center"/>
      <protection locked="0"/>
    </xf>
    <xf numFmtId="0" fontId="0" fillId="0" borderId="5" xfId="30" applyFont="1" applyBorder="1" applyAlignment="1" applyProtection="1">
      <alignment vertical="top" wrapText="1"/>
      <protection locked="0"/>
    </xf>
    <xf numFmtId="0" fontId="0" fillId="0" borderId="4" xfId="30" applyFont="1" applyBorder="1" applyAlignment="1" applyProtection="1">
      <alignment horizontal="left" vertical="top"/>
      <protection locked="0"/>
    </xf>
    <xf numFmtId="0" fontId="0" fillId="0" borderId="32" xfId="30" applyFont="1" applyBorder="1" applyAlignment="1" applyProtection="1">
      <alignment vertical="top" wrapText="1"/>
      <protection locked="0"/>
    </xf>
    <xf numFmtId="0" fontId="21" fillId="0" borderId="33" xfId="34" applyFont="1" applyBorder="1" applyAlignment="1" applyProtection="1">
      <alignment vertical="center"/>
      <protection locked="0"/>
    </xf>
    <xf numFmtId="0" fontId="14" fillId="3" borderId="0" xfId="34" applyFont="1" applyFill="1" applyBorder="1" applyAlignment="1" applyProtection="1">
      <alignment horizontal="center" vertical="top"/>
      <protection locked="0"/>
    </xf>
    <xf numFmtId="0" fontId="21" fillId="6" borderId="35" xfId="34" applyFont="1" applyFill="1" applyBorder="1" applyAlignment="1" applyProtection="1">
      <alignment vertical="center"/>
    </xf>
    <xf numFmtId="0" fontId="21" fillId="3" borderId="100" xfId="34" applyFont="1" applyFill="1" applyBorder="1" applyAlignment="1" applyProtection="1">
      <alignment horizontal="center" vertical="center"/>
      <protection locked="0"/>
    </xf>
    <xf numFmtId="0" fontId="21" fillId="3" borderId="101" xfId="34" applyFont="1" applyFill="1" applyBorder="1" applyAlignment="1" applyProtection="1">
      <alignment horizontal="center" vertical="center"/>
      <protection locked="0"/>
    </xf>
    <xf numFmtId="0" fontId="21" fillId="8" borderId="26" xfId="34" applyFont="1" applyFill="1" applyBorder="1" applyAlignment="1" applyProtection="1">
      <alignment vertical="center"/>
      <protection locked="0"/>
    </xf>
    <xf numFmtId="0" fontId="21" fillId="6" borderId="8" xfId="34" applyFont="1" applyFill="1" applyBorder="1" applyAlignment="1" applyProtection="1">
      <alignment horizontal="left" vertical="center"/>
    </xf>
    <xf numFmtId="0" fontId="21" fillId="6" borderId="10" xfId="34" applyFont="1" applyFill="1" applyBorder="1" applyAlignment="1" applyProtection="1">
      <alignment horizontal="left" vertical="center"/>
    </xf>
    <xf numFmtId="0" fontId="21" fillId="0" borderId="15" xfId="34" applyFont="1" applyBorder="1" applyAlignment="1" applyProtection="1">
      <alignment horizontal="center" vertical="center"/>
      <protection locked="0"/>
    </xf>
    <xf numFmtId="0" fontId="21" fillId="0" borderId="11" xfId="34" applyFont="1" applyBorder="1" applyAlignment="1" applyProtection="1">
      <alignment horizontal="left" vertical="center"/>
      <protection locked="0"/>
    </xf>
    <xf numFmtId="0" fontId="21" fillId="0" borderId="23" xfId="34" applyFont="1" applyBorder="1" applyAlignment="1" applyProtection="1">
      <alignment horizontal="left" vertical="center"/>
      <protection locked="0"/>
    </xf>
    <xf numFmtId="0" fontId="21" fillId="6" borderId="26" xfId="34" applyFont="1" applyFill="1" applyBorder="1" applyAlignment="1" applyProtection="1">
      <alignment vertical="center"/>
    </xf>
    <xf numFmtId="0" fontId="21" fillId="0" borderId="5" xfId="34" applyFont="1" applyBorder="1" applyAlignment="1" applyProtection="1">
      <alignment vertical="center"/>
      <protection locked="0"/>
    </xf>
    <xf numFmtId="0" fontId="21" fillId="3" borderId="31" xfId="34" applyFont="1" applyFill="1" applyBorder="1" applyAlignment="1" applyProtection="1">
      <alignment horizontal="center" vertical="center"/>
      <protection locked="0"/>
    </xf>
    <xf numFmtId="0" fontId="21" fillId="3" borderId="4" xfId="34" applyFont="1" applyFill="1" applyBorder="1" applyAlignment="1" applyProtection="1">
      <alignment horizontal="center" vertical="center"/>
      <protection locked="0"/>
    </xf>
    <xf numFmtId="0" fontId="15" fillId="3" borderId="93" xfId="42" applyFont="1" applyFill="1" applyBorder="1" applyAlignment="1" applyProtection="1">
      <alignment vertical="center"/>
      <protection locked="0"/>
    </xf>
    <xf numFmtId="0" fontId="15" fillId="3" borderId="102" xfId="42" applyFont="1" applyFill="1" applyBorder="1" applyAlignment="1" applyProtection="1">
      <alignment horizontal="center" vertical="center"/>
      <protection locked="0"/>
    </xf>
    <xf numFmtId="0" fontId="14" fillId="3" borderId="0" xfId="42" applyFont="1" applyFill="1" applyBorder="1" applyAlignment="1" applyProtection="1">
      <alignment horizontal="center" vertical="center" wrapText="1"/>
      <protection locked="0"/>
    </xf>
    <xf numFmtId="0" fontId="39" fillId="3" borderId="0" xfId="42" applyFont="1" applyFill="1" applyBorder="1" applyAlignment="1" applyProtection="1">
      <alignment horizontal="center" vertical="center" wrapText="1" shrinkToFit="1"/>
      <protection locked="0"/>
    </xf>
    <xf numFmtId="0" fontId="0" fillId="6" borderId="39" xfId="42" applyFont="1" applyFill="1" applyBorder="1" applyAlignment="1" applyProtection="1">
      <alignment wrapText="1" shrinkToFit="1"/>
    </xf>
    <xf numFmtId="0" fontId="0" fillId="3" borderId="39" xfId="42" applyFont="1" applyFill="1" applyBorder="1" applyAlignment="1" applyProtection="1">
      <alignment horizontal="center" wrapText="1" shrinkToFit="1"/>
      <protection locked="0"/>
    </xf>
    <xf numFmtId="0" fontId="15" fillId="3" borderId="93" xfId="42" applyFont="1" applyFill="1" applyBorder="1" applyAlignment="1" applyProtection="1">
      <alignment horizontal="center" vertical="center"/>
      <protection locked="0"/>
    </xf>
    <xf numFmtId="0" fontId="0" fillId="3" borderId="102" xfId="42" applyFont="1" applyFill="1" applyBorder="1" applyAlignment="1" applyProtection="1">
      <alignment vertical="center"/>
      <protection locked="0"/>
    </xf>
    <xf numFmtId="0" fontId="0" fillId="3" borderId="93" xfId="42" applyFont="1" applyFill="1" applyBorder="1" applyAlignment="1" applyProtection="1">
      <alignment horizontal="center" vertical="center"/>
      <protection locked="0"/>
    </xf>
    <xf numFmtId="0" fontId="0" fillId="3" borderId="103" xfId="42" applyFont="1" applyFill="1" applyBorder="1" applyAlignment="1" applyProtection="1">
      <alignment vertical="center" wrapText="1"/>
      <protection locked="0"/>
    </xf>
    <xf numFmtId="0" fontId="0" fillId="3" borderId="103" xfId="42" applyFont="1" applyFill="1" applyBorder="1" applyAlignment="1" applyProtection="1">
      <alignment vertical="center"/>
      <protection locked="0"/>
    </xf>
    <xf numFmtId="0" fontId="21" fillId="3" borderId="104" xfId="42" applyFont="1" applyFill="1" applyBorder="1" applyAlignment="1" applyProtection="1">
      <alignment vertical="center" wrapText="1"/>
      <protection locked="0"/>
    </xf>
    <xf numFmtId="0" fontId="0" fillId="8" borderId="4" xfId="31" applyFont="1" applyFill="1" applyBorder="1" applyAlignment="1" applyProtection="1">
      <alignment horizontal="center" vertical="center"/>
    </xf>
    <xf numFmtId="0" fontId="0" fillId="0" borderId="4" xfId="31" applyFont="1" applyBorder="1" applyAlignment="1" applyProtection="1">
      <alignment horizontal="center" vertical="center"/>
      <protection locked="0"/>
    </xf>
    <xf numFmtId="0" fontId="14" fillId="3" borderId="0" xfId="31" applyFont="1" applyFill="1" applyBorder="1" applyAlignment="1" applyProtection="1">
      <alignment horizontal="center"/>
      <protection locked="0"/>
    </xf>
    <xf numFmtId="0" fontId="0" fillId="3" borderId="4" xfId="31" applyFont="1" applyFill="1" applyBorder="1" applyAlignment="1" applyProtection="1">
      <alignment horizontal="center" vertical="center"/>
      <protection locked="0"/>
    </xf>
    <xf numFmtId="0" fontId="14" fillId="3" borderId="0" xfId="41" applyFont="1" applyFill="1" applyBorder="1" applyAlignment="1" applyProtection="1">
      <alignment horizontal="center"/>
      <protection locked="0"/>
    </xf>
    <xf numFmtId="0" fontId="0" fillId="3" borderId="0" xfId="41" applyFont="1" applyFill="1" applyBorder="1" applyAlignment="1" applyProtection="1">
      <alignment horizontal="center"/>
      <protection locked="0"/>
    </xf>
    <xf numFmtId="0" fontId="0" fillId="6" borderId="21" xfId="41" applyFont="1" applyFill="1" applyBorder="1" applyAlignment="1" applyProtection="1">
      <alignment horizontal="center" shrinkToFit="1"/>
    </xf>
    <xf numFmtId="0" fontId="0" fillId="6" borderId="0" xfId="41" applyFont="1" applyFill="1" applyBorder="1" applyAlignment="1" applyProtection="1">
      <alignment horizontal="left"/>
    </xf>
    <xf numFmtId="0" fontId="21" fillId="0" borderId="30" xfId="41" applyFont="1" applyFill="1" applyBorder="1" applyAlignment="1" applyProtection="1">
      <alignment horizontal="center" vertical="top" wrapText="1"/>
      <protection locked="0"/>
    </xf>
    <xf numFmtId="0" fontId="4" fillId="3" borderId="0" xfId="41" applyFont="1" applyFill="1" applyBorder="1" applyAlignment="1" applyProtection="1">
      <alignment vertical="center"/>
      <protection locked="0"/>
    </xf>
    <xf numFmtId="0" fontId="4" fillId="0" borderId="0" xfId="41" applyFont="1" applyFill="1" applyBorder="1" applyAlignment="1" applyProtection="1">
      <alignment horizontal="center"/>
      <protection locked="0"/>
    </xf>
    <xf numFmtId="0" fontId="21" fillId="6" borderId="20" xfId="41" applyFont="1" applyFill="1" applyBorder="1" applyAlignment="1" applyProtection="1">
      <alignment vertical="center"/>
    </xf>
    <xf numFmtId="31" fontId="21" fillId="6" borderId="12" xfId="41" applyNumberFormat="1" applyFont="1" applyFill="1" applyBorder="1" applyAlignment="1" applyProtection="1">
      <alignment horizontal="center" vertical="center"/>
    </xf>
    <xf numFmtId="31" fontId="21" fillId="0" borderId="13" xfId="41" applyNumberFormat="1" applyFont="1" applyFill="1" applyBorder="1" applyAlignment="1" applyProtection="1">
      <alignment vertical="center"/>
    </xf>
    <xf numFmtId="0" fontId="21" fillId="6" borderId="23" xfId="41" applyFont="1" applyFill="1" applyBorder="1" applyAlignment="1" applyProtection="1">
      <alignment horizontal="center" vertical="center"/>
    </xf>
    <xf numFmtId="0" fontId="21" fillId="3" borderId="27" xfId="41" applyFont="1" applyFill="1" applyBorder="1" applyAlignment="1" applyProtection="1">
      <alignment horizontal="center" vertical="center" wrapText="1"/>
      <protection locked="0"/>
    </xf>
    <xf numFmtId="0" fontId="21" fillId="0" borderId="29" xfId="41" applyFont="1" applyFill="1" applyBorder="1" applyAlignment="1" applyProtection="1">
      <alignment horizontal="center" vertical="top"/>
      <protection locked="0"/>
    </xf>
    <xf numFmtId="0" fontId="21" fillId="3" borderId="7" xfId="41" applyFont="1" applyFill="1" applyBorder="1" applyAlignment="1" applyProtection="1">
      <alignment vertical="center"/>
      <protection locked="0"/>
    </xf>
    <xf numFmtId="0" fontId="21" fillId="8" borderId="12" xfId="41" applyNumberFormat="1" applyFont="1" applyFill="1" applyBorder="1" applyAlignment="1" applyProtection="1">
      <alignment horizontal="center"/>
      <protection locked="0"/>
    </xf>
    <xf numFmtId="0" fontId="82" fillId="0" borderId="0" xfId="27" applyBorder="1" applyAlignment="1" applyProtection="1">
      <protection locked="0"/>
    </xf>
    <xf numFmtId="0" fontId="0" fillId="0" borderId="0" xfId="27" applyFont="1" applyBorder="1" applyAlignment="1" applyProtection="1">
      <protection locked="0"/>
    </xf>
    <xf numFmtId="0" fontId="0" fillId="0" borderId="0" xfId="27" applyFont="1" applyBorder="1" applyAlignment="1" applyProtection="1">
      <alignment wrapText="1"/>
      <protection locked="0"/>
    </xf>
    <xf numFmtId="0" fontId="4" fillId="4" borderId="105" xfId="27" applyFont="1" applyFill="1" applyBorder="1" applyAlignment="1" applyProtection="1">
      <alignment vertical="center"/>
    </xf>
    <xf numFmtId="0" fontId="4" fillId="0" borderId="38" xfId="27" applyFont="1" applyFill="1" applyBorder="1" applyAlignment="1" applyProtection="1">
      <alignment vertical="center"/>
      <protection locked="0"/>
    </xf>
    <xf numFmtId="0" fontId="0" fillId="0" borderId="2" xfId="27" applyFont="1" applyBorder="1" applyAlignment="1" applyProtection="1">
      <protection locked="0"/>
    </xf>
    <xf numFmtId="0" fontId="4" fillId="4" borderId="106" xfId="27" applyFont="1" applyFill="1" applyBorder="1" applyAlignment="1" applyProtection="1">
      <alignment vertical="center"/>
    </xf>
    <xf numFmtId="0" fontId="4" fillId="4" borderId="3" xfId="27" applyFont="1" applyFill="1" applyBorder="1" applyAlignment="1" applyProtection="1">
      <alignment vertical="center"/>
    </xf>
    <xf numFmtId="0" fontId="0" fillId="0" borderId="2" xfId="27" applyFont="1" applyFill="1" applyBorder="1" applyAlignment="1" applyProtection="1">
      <alignment vertical="center"/>
      <protection locked="0"/>
    </xf>
    <xf numFmtId="0" fontId="4" fillId="3" borderId="34" xfId="27" applyFont="1" applyFill="1" applyBorder="1" applyAlignment="1" applyProtection="1">
      <alignment horizontal="center" vertical="center"/>
      <protection locked="0"/>
    </xf>
    <xf numFmtId="0" fontId="4" fillId="4" borderId="107" xfId="27" applyFont="1" applyFill="1" applyBorder="1" applyAlignment="1" applyProtection="1">
      <alignment vertical="center"/>
    </xf>
    <xf numFmtId="0" fontId="4" fillId="4" borderId="29" xfId="27" applyFont="1" applyFill="1" applyBorder="1" applyAlignment="1" applyProtection="1">
      <alignment vertical="center"/>
    </xf>
    <xf numFmtId="0" fontId="0" fillId="0" borderId="2" xfId="27" applyFont="1" applyFill="1" applyBorder="1" applyAlignment="1" applyProtection="1">
      <protection locked="0"/>
    </xf>
    <xf numFmtId="0" fontId="4" fillId="0" borderId="9" xfId="27" applyFont="1" applyBorder="1" applyAlignment="1" applyProtection="1">
      <alignment horizontal="center" vertical="center"/>
      <protection locked="0"/>
    </xf>
    <xf numFmtId="179" fontId="4" fillId="0" borderId="9" xfId="27" applyNumberFormat="1" applyFont="1" applyBorder="1" applyAlignment="1" applyProtection="1">
      <alignment horizontal="center" vertical="center"/>
      <protection locked="0"/>
    </xf>
    <xf numFmtId="0" fontId="4" fillId="4" borderId="9" xfId="27" applyFont="1" applyFill="1" applyBorder="1" applyAlignment="1" applyProtection="1">
      <alignment vertical="center"/>
    </xf>
    <xf numFmtId="0" fontId="51" fillId="0" borderId="2" xfId="27" applyFont="1" applyFill="1" applyBorder="1" applyAlignment="1" applyProtection="1">
      <alignment horizontal="center" wrapText="1"/>
      <protection locked="0"/>
    </xf>
    <xf numFmtId="0" fontId="4" fillId="0" borderId="20" xfId="27" applyFont="1" applyBorder="1" applyAlignment="1" applyProtection="1">
      <alignment horizontal="center" vertical="center"/>
      <protection locked="0"/>
    </xf>
    <xf numFmtId="179" fontId="4" fillId="0" borderId="20" xfId="27" applyNumberFormat="1" applyFont="1" applyBorder="1" applyAlignment="1" applyProtection="1">
      <alignment horizontal="center" vertical="center"/>
      <protection locked="0"/>
    </xf>
    <xf numFmtId="0" fontId="4" fillId="4" borderId="60" xfId="27" applyFont="1" applyFill="1" applyBorder="1" applyAlignment="1" applyProtection="1">
      <alignment vertical="center"/>
    </xf>
    <xf numFmtId="0" fontId="4" fillId="6" borderId="13" xfId="27" applyNumberFormat="1" applyFont="1" applyFill="1" applyBorder="1" applyAlignment="1" applyProtection="1">
      <alignment horizontal="center" vertical="center"/>
    </xf>
    <xf numFmtId="0" fontId="4" fillId="3" borderId="35" xfId="27" applyFont="1" applyFill="1" applyBorder="1" applyAlignment="1" applyProtection="1">
      <alignment horizontal="center" vertical="center"/>
      <protection locked="0"/>
    </xf>
    <xf numFmtId="0" fontId="4" fillId="3" borderId="35" xfId="27" applyFont="1" applyFill="1" applyBorder="1" applyAlignment="1" applyProtection="1">
      <alignment horizontal="center" vertical="center" wrapText="1"/>
      <protection locked="0"/>
    </xf>
    <xf numFmtId="0" fontId="4" fillId="3" borderId="36" xfId="27" applyFont="1" applyFill="1" applyBorder="1" applyAlignment="1" applyProtection="1">
      <alignment horizontal="center" vertical="center"/>
      <protection locked="0"/>
    </xf>
    <xf numFmtId="0" fontId="4" fillId="3" borderId="20" xfId="27" applyFont="1" applyFill="1" applyBorder="1" applyAlignment="1" applyProtection="1">
      <alignment horizontal="center" vertical="center"/>
      <protection locked="0"/>
    </xf>
    <xf numFmtId="0" fontId="4" fillId="3" borderId="7" xfId="27" applyFont="1" applyFill="1" applyBorder="1" applyAlignment="1" applyProtection="1">
      <alignment horizontal="center" vertical="center"/>
      <protection locked="0"/>
    </xf>
    <xf numFmtId="0" fontId="4" fillId="6" borderId="67" xfId="27" applyFont="1" applyFill="1" applyBorder="1" applyAlignment="1" applyProtection="1">
      <alignment vertical="center"/>
    </xf>
    <xf numFmtId="0" fontId="4" fillId="8" borderId="20" xfId="27" applyNumberFormat="1" applyFont="1" applyFill="1" applyBorder="1" applyAlignment="1" applyProtection="1">
      <alignment horizontal="center" vertical="center"/>
      <protection locked="0"/>
    </xf>
    <xf numFmtId="0" fontId="4" fillId="6" borderId="60" xfId="27" applyNumberFormat="1" applyFont="1" applyFill="1" applyBorder="1" applyAlignment="1" applyProtection="1">
      <alignment horizontal="center" vertical="center"/>
    </xf>
    <xf numFmtId="49" fontId="4" fillId="6" borderId="36" xfId="27" applyNumberFormat="1" applyFont="1" applyFill="1" applyBorder="1" applyAlignment="1" applyProtection="1">
      <alignment horizontal="center" vertical="center"/>
    </xf>
    <xf numFmtId="0" fontId="4" fillId="3" borderId="11" xfId="27" applyFont="1" applyFill="1" applyBorder="1" applyAlignment="1" applyProtection="1">
      <alignment horizontal="center" vertical="center"/>
      <protection locked="0"/>
    </xf>
    <xf numFmtId="31" fontId="4" fillId="6" borderId="17" xfId="27" applyNumberFormat="1" applyFont="1" applyFill="1" applyBorder="1" applyAlignment="1" applyProtection="1">
      <alignment vertical="center"/>
    </xf>
    <xf numFmtId="0" fontId="14" fillId="3" borderId="0" xfId="32" applyFont="1" applyFill="1" applyBorder="1" applyAlignment="1">
      <alignment horizontal="left"/>
    </xf>
    <xf numFmtId="0" fontId="4" fillId="6" borderId="0" xfId="32" applyFont="1" applyFill="1" applyBorder="1" applyAlignment="1" applyProtection="1">
      <alignment horizontal="left" vertical="center"/>
    </xf>
    <xf numFmtId="4" fontId="4" fillId="6" borderId="0" xfId="32" applyNumberFormat="1" applyFont="1" applyFill="1" applyBorder="1" applyAlignment="1" applyProtection="1">
      <alignment horizontal="center" vertical="center"/>
    </xf>
    <xf numFmtId="0" fontId="0" fillId="3" borderId="32" xfId="32" applyFont="1" applyFill="1" applyBorder="1" applyAlignment="1">
      <alignment horizontal="center" vertical="center"/>
    </xf>
    <xf numFmtId="0" fontId="4" fillId="4" borderId="32" xfId="32" applyFont="1" applyFill="1" applyBorder="1" applyAlignment="1" applyProtection="1">
      <alignment horizontal="center"/>
    </xf>
    <xf numFmtId="0" fontId="4" fillId="4" borderId="4" xfId="32" applyFont="1" applyFill="1" applyBorder="1" applyAlignment="1" applyProtection="1">
      <alignment horizontal="center"/>
    </xf>
    <xf numFmtId="0" fontId="4" fillId="6" borderId="0" xfId="32" applyFont="1" applyFill="1" applyBorder="1" applyAlignment="1" applyProtection="1">
      <alignment horizontal="left"/>
    </xf>
    <xf numFmtId="192" fontId="4" fillId="6" borderId="21" xfId="32" applyNumberFormat="1" applyFont="1" applyFill="1" applyBorder="1" applyAlignment="1" applyProtection="1">
      <alignment horizontal="center"/>
    </xf>
    <xf numFmtId="0" fontId="14" fillId="3" borderId="0" xfId="32" applyFont="1" applyFill="1" applyBorder="1" applyAlignment="1" applyProtection="1">
      <alignment horizontal="center"/>
      <protection locked="0"/>
    </xf>
    <xf numFmtId="0" fontId="0" fillId="3" borderId="0" xfId="0" applyFont="1" applyFill="1" applyBorder="1" applyAlignment="1">
      <alignment vertical="top" wrapText="1"/>
    </xf>
    <xf numFmtId="0" fontId="4" fillId="3" borderId="8" xfId="40" applyFont="1" applyFill="1" applyBorder="1" applyAlignment="1" applyProtection="1">
      <alignment horizontal="center" vertical="center" textRotation="255"/>
      <protection locked="0"/>
    </xf>
    <xf numFmtId="0" fontId="59" fillId="3" borderId="11" xfId="40" applyFont="1" applyFill="1" applyBorder="1" applyAlignment="1" applyProtection="1">
      <alignment horizontal="center" vertical="center" wrapText="1"/>
      <protection locked="0"/>
    </xf>
    <xf numFmtId="0" fontId="59" fillId="0" borderId="23" xfId="40" applyFont="1" applyBorder="1" applyAlignment="1" applyProtection="1">
      <protection locked="0"/>
    </xf>
    <xf numFmtId="180" fontId="4" fillId="3" borderId="9" xfId="40" applyNumberFormat="1" applyFont="1" applyFill="1" applyBorder="1" applyAlignment="1" applyProtection="1">
      <alignment horizontal="center" vertical="center" wrapText="1" shrinkToFit="1"/>
      <protection locked="0"/>
    </xf>
    <xf numFmtId="180" fontId="4" fillId="0" borderId="9" xfId="40" applyNumberFormat="1" applyFont="1" applyFill="1" applyBorder="1" applyAlignment="1" applyProtection="1">
      <alignment horizontal="center" vertical="center" wrapText="1" shrinkToFit="1"/>
      <protection locked="0"/>
    </xf>
    <xf numFmtId="180" fontId="50" fillId="8" borderId="9" xfId="40" applyNumberFormat="1" applyFont="1" applyFill="1" applyBorder="1" applyAlignment="1" applyProtection="1">
      <alignment horizontal="center" vertical="center" shrinkToFit="1"/>
      <protection locked="0"/>
    </xf>
    <xf numFmtId="180" fontId="4" fillId="3" borderId="69" xfId="40" applyNumberFormat="1" applyFont="1" applyFill="1" applyBorder="1" applyAlignment="1" applyProtection="1">
      <alignment horizontal="center" vertical="center" wrapText="1" shrinkToFit="1"/>
      <protection locked="0"/>
    </xf>
    <xf numFmtId="180" fontId="4" fillId="3" borderId="64" xfId="40" applyNumberFormat="1" applyFont="1" applyFill="1" applyBorder="1" applyAlignment="1" applyProtection="1">
      <alignment horizontal="center" vertical="center" wrapText="1" shrinkToFit="1"/>
      <protection locked="0"/>
    </xf>
    <xf numFmtId="180" fontId="4" fillId="0" borderId="69" xfId="40" applyNumberFormat="1" applyFont="1" applyFill="1" applyBorder="1" applyAlignment="1" applyProtection="1">
      <alignment horizontal="center" vertical="center" wrapText="1" shrinkToFit="1"/>
      <protection locked="0"/>
    </xf>
    <xf numFmtId="180" fontId="4" fillId="0" borderId="64" xfId="40" applyNumberFormat="1" applyFont="1" applyFill="1" applyBorder="1" applyAlignment="1" applyProtection="1">
      <alignment horizontal="center" vertical="center" wrapText="1" shrinkToFit="1"/>
      <protection locked="0"/>
    </xf>
    <xf numFmtId="180" fontId="50" fillId="8" borderId="69" xfId="40" applyNumberFormat="1" applyFont="1" applyFill="1" applyBorder="1" applyAlignment="1" applyProtection="1">
      <alignment horizontal="center" vertical="center" shrinkToFit="1"/>
      <protection locked="0"/>
    </xf>
    <xf numFmtId="180" fontId="50" fillId="8" borderId="64" xfId="40" applyNumberFormat="1" applyFont="1" applyFill="1" applyBorder="1" applyAlignment="1" applyProtection="1">
      <alignment horizontal="center" vertical="center" shrinkToFit="1"/>
      <protection locked="0"/>
    </xf>
    <xf numFmtId="0" fontId="14" fillId="3" borderId="0" xfId="40" applyFont="1" applyFill="1" applyBorder="1" applyAlignment="1" applyProtection="1">
      <alignment horizontal="center" vertical="center"/>
      <protection locked="0"/>
    </xf>
    <xf numFmtId="0" fontId="4" fillId="6" borderId="0" xfId="40" applyFont="1" applyFill="1" applyBorder="1" applyAlignment="1" applyProtection="1">
      <alignment horizontal="left" vertical="center"/>
    </xf>
    <xf numFmtId="0" fontId="4" fillId="3" borderId="7" xfId="40" applyFont="1" applyFill="1" applyBorder="1" applyAlignment="1" applyProtection="1">
      <alignment horizontal="center" vertical="center"/>
      <protection locked="0"/>
    </xf>
    <xf numFmtId="0" fontId="4" fillId="3" borderId="20" xfId="40" applyFont="1" applyFill="1" applyBorder="1" applyAlignment="1" applyProtection="1">
      <alignment horizontal="center" vertical="center"/>
      <protection locked="0"/>
    </xf>
    <xf numFmtId="0" fontId="4" fillId="3" borderId="12" xfId="0" applyFont="1" applyFill="1" applyBorder="1" applyAlignment="1" applyProtection="1">
      <alignment horizontal="center" vertical="center"/>
      <protection locked="0"/>
    </xf>
    <xf numFmtId="0" fontId="4" fillId="3" borderId="8" xfId="40" applyFont="1" applyFill="1" applyBorder="1" applyAlignment="1" applyProtection="1">
      <alignment horizontal="center" vertical="center"/>
      <protection locked="0"/>
    </xf>
    <xf numFmtId="0" fontId="4" fillId="3" borderId="9" xfId="40" applyFont="1" applyFill="1" applyBorder="1" applyAlignment="1" applyProtection="1">
      <alignment horizontal="center" vertical="center"/>
      <protection locked="0"/>
    </xf>
    <xf numFmtId="0" fontId="4" fillId="3" borderId="8" xfId="40" applyFont="1" applyFill="1" applyBorder="1" applyAlignment="1" applyProtection="1">
      <alignment horizontal="center" vertical="center" wrapText="1"/>
      <protection locked="0"/>
    </xf>
    <xf numFmtId="0" fontId="4" fillId="3" borderId="9" xfId="40" applyFont="1" applyFill="1" applyBorder="1" applyAlignment="1" applyProtection="1">
      <alignment horizontal="center" vertical="center" wrapText="1"/>
      <protection locked="0"/>
    </xf>
    <xf numFmtId="0" fontId="4" fillId="5" borderId="65" xfId="0" applyFont="1" applyFill="1" applyBorder="1" applyAlignment="1" applyProtection="1">
      <alignment horizontal="center" vertical="center" wrapText="1"/>
      <protection locked="0"/>
    </xf>
    <xf numFmtId="0" fontId="4" fillId="5" borderId="3" xfId="0" applyFont="1" applyFill="1" applyBorder="1" applyAlignment="1" applyProtection="1">
      <alignment horizontal="center" vertical="center" wrapText="1"/>
      <protection locked="0"/>
    </xf>
    <xf numFmtId="0" fontId="4" fillId="5" borderId="63" xfId="0" applyFont="1" applyFill="1" applyBorder="1" applyAlignment="1" applyProtection="1">
      <alignment horizontal="center" vertical="center" wrapText="1"/>
      <protection locked="0"/>
    </xf>
    <xf numFmtId="0" fontId="4" fillId="5" borderId="109" xfId="0" applyFont="1" applyFill="1" applyBorder="1" applyAlignment="1" applyProtection="1">
      <alignment horizontal="center" vertical="center" wrapText="1"/>
      <protection locked="0"/>
    </xf>
    <xf numFmtId="0" fontId="4" fillId="5" borderId="9" xfId="0" applyFont="1" applyFill="1" applyBorder="1" applyAlignment="1" applyProtection="1">
      <alignment horizontal="center" vertical="center" wrapText="1"/>
      <protection locked="0"/>
    </xf>
    <xf numFmtId="0" fontId="4" fillId="5" borderId="10" xfId="0" applyFont="1" applyFill="1" applyBorder="1" applyAlignment="1" applyProtection="1">
      <alignment horizontal="center" vertical="center" wrapText="1"/>
      <protection locked="0"/>
    </xf>
    <xf numFmtId="0" fontId="4" fillId="4" borderId="28" xfId="0" applyFont="1" applyFill="1" applyBorder="1" applyAlignment="1" applyProtection="1">
      <alignment horizontal="left" vertical="center"/>
    </xf>
    <xf numFmtId="0" fontId="4" fillId="4" borderId="29" xfId="0" applyFont="1" applyFill="1" applyBorder="1" applyAlignment="1" applyProtection="1">
      <alignment horizontal="left" vertical="center"/>
    </xf>
    <xf numFmtId="0" fontId="4" fillId="3" borderId="97" xfId="0" applyFont="1" applyFill="1" applyBorder="1" applyAlignment="1" applyProtection="1">
      <alignment horizontal="center" vertical="center" wrapText="1"/>
      <protection locked="0"/>
    </xf>
    <xf numFmtId="0" fontId="61" fillId="0" borderId="0" xfId="0" applyFont="1" applyBorder="1" applyAlignment="1" applyProtection="1">
      <alignment vertical="center" wrapText="1"/>
      <protection locked="0"/>
    </xf>
    <xf numFmtId="0" fontId="61" fillId="0" borderId="0" xfId="0" applyFont="1" applyFill="1" applyBorder="1" applyAlignment="1" applyProtection="1">
      <alignment vertical="center" wrapText="1"/>
      <protection locked="0"/>
    </xf>
    <xf numFmtId="0" fontId="4" fillId="4" borderId="96" xfId="0" applyFont="1" applyFill="1" applyBorder="1" applyAlignment="1" applyProtection="1">
      <alignment horizontal="center" vertical="center"/>
    </xf>
    <xf numFmtId="0" fontId="4" fillId="0" borderId="2" xfId="0" applyFont="1" applyBorder="1" applyAlignment="1" applyProtection="1">
      <alignment vertical="center" wrapText="1"/>
      <protection locked="0"/>
    </xf>
    <xf numFmtId="0" fontId="4" fillId="0" borderId="101" xfId="0" applyFont="1" applyBorder="1" applyAlignment="1" applyProtection="1">
      <alignment vertical="center"/>
      <protection locked="0"/>
    </xf>
    <xf numFmtId="0" fontId="4" fillId="3" borderId="99" xfId="0" applyFont="1" applyFill="1" applyBorder="1" applyAlignment="1" applyProtection="1">
      <alignment horizontal="center" vertical="center" wrapText="1"/>
      <protection locked="0"/>
    </xf>
    <xf numFmtId="0" fontId="4" fillId="8" borderId="27" xfId="0" applyFont="1" applyFill="1" applyBorder="1" applyAlignment="1" applyProtection="1">
      <alignment horizontal="right" vertical="center"/>
      <protection locked="0"/>
    </xf>
    <xf numFmtId="0" fontId="4" fillId="8" borderId="28" xfId="0" applyFont="1" applyFill="1" applyBorder="1" applyAlignment="1" applyProtection="1">
      <alignment horizontal="right" vertical="center"/>
      <protection locked="0"/>
    </xf>
    <xf numFmtId="0" fontId="4" fillId="4" borderId="11" xfId="0" applyFont="1" applyFill="1" applyBorder="1" applyAlignment="1" applyProtection="1">
      <alignment horizontal="center" vertical="center"/>
    </xf>
    <xf numFmtId="0" fontId="4" fillId="0" borderId="13" xfId="0" applyFont="1" applyFill="1" applyBorder="1" applyAlignment="1" applyProtection="1">
      <alignment horizontal="center" vertical="center" shrinkToFit="1"/>
      <protection locked="0"/>
    </xf>
    <xf numFmtId="180" fontId="50" fillId="0" borderId="10" xfId="0" applyNumberFormat="1" applyFont="1" applyFill="1" applyBorder="1" applyAlignment="1" applyProtection="1">
      <alignment vertical="center" shrinkToFit="1"/>
      <protection locked="0"/>
    </xf>
    <xf numFmtId="0" fontId="4" fillId="3" borderId="34" xfId="0" applyFont="1" applyFill="1" applyBorder="1" applyAlignment="1" applyProtection="1">
      <alignment horizontal="center" vertical="center"/>
      <protection locked="0"/>
    </xf>
    <xf numFmtId="180" fontId="50" fillId="4" borderId="36" xfId="0" applyNumberFormat="1" applyFont="1" applyFill="1" applyBorder="1" applyAlignment="1" applyProtection="1">
      <alignment vertical="center"/>
    </xf>
    <xf numFmtId="0" fontId="4" fillId="4" borderId="8" xfId="0" applyFont="1" applyFill="1" applyBorder="1" applyAlignment="1" applyProtection="1">
      <alignment horizontal="center" vertical="center"/>
    </xf>
    <xf numFmtId="0" fontId="4" fillId="0" borderId="9" xfId="0" applyFont="1" applyFill="1" applyBorder="1" applyAlignment="1" applyProtection="1">
      <alignment horizontal="center" vertical="center" shrinkToFit="1"/>
      <protection locked="0"/>
    </xf>
    <xf numFmtId="10" fontId="82" fillId="0" borderId="10" xfId="18" applyNumberFormat="1" applyFill="1" applyBorder="1" applyProtection="1">
      <alignment vertical="center"/>
    </xf>
    <xf numFmtId="180" fontId="50" fillId="4" borderId="10" xfId="0" applyNumberFormat="1" applyFont="1" applyFill="1" applyBorder="1" applyAlignment="1" applyProtection="1">
      <alignment vertical="center" shrinkToFit="1"/>
    </xf>
    <xf numFmtId="180" fontId="50" fillId="6" borderId="10" xfId="0" applyNumberFormat="1" applyFont="1" applyFill="1" applyBorder="1" applyAlignment="1" applyProtection="1">
      <alignment vertical="center" shrinkToFit="1"/>
    </xf>
    <xf numFmtId="180" fontId="50" fillId="0" borderId="10" xfId="0" applyNumberFormat="1" applyFont="1" applyFill="1" applyBorder="1" applyAlignment="1" applyProtection="1">
      <alignment vertical="center"/>
      <protection locked="0"/>
    </xf>
    <xf numFmtId="0" fontId="4" fillId="3" borderId="8" xfId="0" applyFont="1" applyFill="1" applyBorder="1" applyAlignment="1" applyProtection="1">
      <alignment horizontal="center" vertical="center" wrapText="1"/>
      <protection locked="0"/>
    </xf>
    <xf numFmtId="180" fontId="4" fillId="3" borderId="9" xfId="0" applyNumberFormat="1" applyFont="1" applyFill="1" applyBorder="1" applyAlignment="1" applyProtection="1">
      <alignment horizontal="center" vertical="center"/>
    </xf>
    <xf numFmtId="0" fontId="4" fillId="3" borderId="7" xfId="0" applyFont="1" applyFill="1" applyBorder="1" applyAlignment="1" applyProtection="1">
      <alignment horizontal="center" vertical="center"/>
      <protection locked="0"/>
    </xf>
    <xf numFmtId="0" fontId="71" fillId="3" borderId="8" xfId="0" applyFont="1" applyFill="1" applyBorder="1" applyAlignment="1" applyProtection="1">
      <alignment horizontal="center" vertical="center" wrapText="1"/>
      <protection locked="0"/>
    </xf>
    <xf numFmtId="180" fontId="50" fillId="52" borderId="24" xfId="0" applyNumberFormat="1" applyFont="1" applyFill="1" applyBorder="1" applyAlignment="1" applyProtection="1">
      <alignment horizontal="center" vertical="center"/>
    </xf>
    <xf numFmtId="180" fontId="50" fillId="52" borderId="16" xfId="0" applyNumberFormat="1" applyFont="1" applyFill="1" applyBorder="1" applyAlignment="1" applyProtection="1">
      <alignment horizontal="center" vertical="center"/>
    </xf>
    <xf numFmtId="180" fontId="4" fillId="3" borderId="18" xfId="0" applyNumberFormat="1" applyFont="1" applyFill="1" applyBorder="1" applyAlignment="1" applyProtection="1">
      <alignment horizontal="center" vertical="center"/>
    </xf>
    <xf numFmtId="180" fontId="4" fillId="3" borderId="17" xfId="0" applyNumberFormat="1" applyFont="1" applyFill="1" applyBorder="1" applyAlignment="1" applyProtection="1">
      <alignment horizontal="center" vertical="center"/>
    </xf>
    <xf numFmtId="180" fontId="50" fillId="4" borderId="9" xfId="0" applyNumberFormat="1" applyFont="1" applyFill="1" applyBorder="1" applyAlignment="1" applyProtection="1">
      <alignment horizontal="center" vertical="center"/>
    </xf>
    <xf numFmtId="0" fontId="4" fillId="3" borderId="12" xfId="0" applyFont="1" applyFill="1" applyBorder="1" applyAlignment="1" applyProtection="1">
      <alignment horizontal="center" vertical="center" wrapText="1"/>
      <protection locked="0"/>
    </xf>
    <xf numFmtId="180" fontId="50" fillId="5" borderId="10" xfId="0" applyNumberFormat="1" applyFont="1" applyFill="1" applyBorder="1" applyAlignment="1" applyProtection="1">
      <alignment vertical="center" shrinkToFit="1"/>
      <protection locked="0"/>
    </xf>
    <xf numFmtId="180" fontId="50" fillId="0" borderId="9" xfId="0" applyNumberFormat="1" applyFont="1" applyFill="1" applyBorder="1" applyAlignment="1" applyProtection="1">
      <alignment horizontal="center" vertical="center"/>
      <protection locked="0"/>
    </xf>
    <xf numFmtId="179" fontId="50" fillId="4" borderId="9" xfId="0" applyNumberFormat="1" applyFont="1" applyFill="1" applyBorder="1" applyAlignment="1" applyProtection="1">
      <alignment horizontal="center" vertical="center"/>
    </xf>
    <xf numFmtId="0" fontId="4" fillId="3" borderId="4" xfId="0" applyFont="1" applyFill="1" applyBorder="1" applyAlignment="1" applyProtection="1">
      <alignment vertical="center"/>
      <protection locked="0"/>
    </xf>
    <xf numFmtId="3" fontId="4" fillId="3" borderId="20" xfId="0" applyNumberFormat="1" applyFont="1" applyFill="1" applyBorder="1" applyAlignment="1" applyProtection="1">
      <alignment horizontal="center" vertical="center"/>
      <protection locked="0"/>
    </xf>
    <xf numFmtId="180" fontId="50" fillId="6" borderId="9" xfId="0" applyNumberFormat="1" applyFont="1" applyFill="1" applyBorder="1" applyAlignment="1" applyProtection="1">
      <alignment horizontal="center" vertical="center"/>
    </xf>
    <xf numFmtId="0" fontId="14" fillId="3" borderId="21" xfId="0" applyFont="1" applyFill="1" applyBorder="1" applyAlignment="1" applyProtection="1">
      <alignment horizontal="center" vertical="center"/>
      <protection locked="0"/>
    </xf>
    <xf numFmtId="0" fontId="4" fillId="6" borderId="7" xfId="0" applyFont="1" applyFill="1" applyBorder="1" applyAlignment="1" applyProtection="1">
      <alignment horizontal="left" vertical="center" wrapText="1"/>
    </xf>
    <xf numFmtId="49" fontId="4" fillId="6" borderId="23" xfId="0" applyNumberFormat="1" applyFont="1" applyFill="1" applyBorder="1" applyAlignment="1" applyProtection="1">
      <alignment horizontal="center" vertical="center"/>
    </xf>
    <xf numFmtId="0" fontId="4" fillId="6" borderId="11" xfId="0" applyFont="1" applyFill="1" applyBorder="1" applyAlignment="1" applyProtection="1">
      <alignment horizontal="left" vertical="center"/>
    </xf>
    <xf numFmtId="0" fontId="4" fillId="3" borderId="108" xfId="27" applyFont="1" applyFill="1" applyBorder="1" applyAlignment="1" applyProtection="1">
      <alignment horizontal="center" vertical="center"/>
      <protection locked="0"/>
    </xf>
    <xf numFmtId="0" fontId="4" fillId="4" borderId="23" xfId="27" applyFont="1" applyFill="1" applyBorder="1" applyAlignment="1" applyProtection="1">
      <alignment horizontal="center" vertical="center"/>
    </xf>
    <xf numFmtId="0" fontId="4" fillId="0" borderId="0" xfId="27" applyFont="1" applyBorder="1" applyAlignment="1" applyProtection="1">
      <alignment vertical="center" wrapText="1"/>
      <protection locked="0"/>
    </xf>
    <xf numFmtId="0" fontId="4" fillId="3" borderId="11" xfId="27" applyFont="1" applyFill="1" applyBorder="1" applyAlignment="1" applyProtection="1">
      <alignment horizontal="center" vertical="center"/>
    </xf>
    <xf numFmtId="180" fontId="4" fillId="3" borderId="13" xfId="62" applyNumberFormat="1" applyFont="1" applyFill="1" applyBorder="1" applyAlignment="1" applyProtection="1">
      <alignment horizontal="center" vertical="center"/>
    </xf>
    <xf numFmtId="180" fontId="50" fillId="4" borderId="13" xfId="62" applyNumberFormat="1" applyFont="1" applyFill="1" applyBorder="1" applyAlignment="1" applyProtection="1">
      <alignment horizontal="center" vertical="center"/>
    </xf>
    <xf numFmtId="180" fontId="4" fillId="0" borderId="23" xfId="62" applyFont="1" applyFill="1" applyBorder="1" applyAlignment="1" applyProtection="1">
      <alignment horizontal="center" vertical="center"/>
      <protection locked="0"/>
    </xf>
    <xf numFmtId="0" fontId="4" fillId="3" borderId="7" xfId="27" applyFont="1" applyFill="1" applyBorder="1" applyAlignment="1" applyProtection="1">
      <alignment horizontal="center" vertical="center" wrapText="1"/>
      <protection locked="0"/>
    </xf>
    <xf numFmtId="0" fontId="4" fillId="8" borderId="61" xfId="0" applyFont="1" applyFill="1" applyBorder="1" applyAlignment="1" applyProtection="1">
      <alignment horizontal="right" vertical="center"/>
      <protection locked="0"/>
    </xf>
    <xf numFmtId="0" fontId="4" fillId="0" borderId="2" xfId="27" applyFont="1" applyBorder="1" applyAlignment="1" applyProtection="1">
      <alignment vertical="center" wrapText="1"/>
      <protection locked="0"/>
    </xf>
    <xf numFmtId="0" fontId="59" fillId="0" borderId="73" xfId="0" applyFont="1" applyBorder="1" applyAlignment="1" applyProtection="1">
      <alignment vertical="center"/>
      <protection locked="0"/>
    </xf>
    <xf numFmtId="0" fontId="4" fillId="3" borderId="74" xfId="27" applyFont="1" applyFill="1" applyBorder="1" applyAlignment="1" applyProtection="1">
      <alignment horizontal="center" vertical="center"/>
    </xf>
    <xf numFmtId="180" fontId="4" fillId="3" borderId="69" xfId="62" applyNumberFormat="1" applyFont="1" applyFill="1" applyBorder="1" applyAlignment="1" applyProtection="1">
      <alignment horizontal="center" vertical="center"/>
    </xf>
    <xf numFmtId="180" fontId="50" fillId="4" borderId="69" xfId="62" applyNumberFormat="1" applyFont="1" applyFill="1" applyBorder="1" applyAlignment="1" applyProtection="1">
      <alignment vertical="center"/>
    </xf>
    <xf numFmtId="180" fontId="4" fillId="0" borderId="75" xfId="62" applyFont="1" applyFill="1" applyBorder="1" applyAlignment="1" applyProtection="1">
      <alignment vertical="center"/>
      <protection locked="0"/>
    </xf>
    <xf numFmtId="0" fontId="4" fillId="3" borderId="74" xfId="27" applyFont="1" applyFill="1" applyBorder="1" applyAlignment="1" applyProtection="1">
      <alignment horizontal="center" vertical="center"/>
      <protection locked="0"/>
    </xf>
    <xf numFmtId="180" fontId="50" fillId="6" borderId="69" xfId="62" applyNumberFormat="1" applyFont="1" applyFill="1" applyBorder="1" applyAlignment="1" applyProtection="1">
      <alignment horizontal="center" vertical="center"/>
    </xf>
    <xf numFmtId="180" fontId="4" fillId="0" borderId="75" xfId="62" applyFont="1" applyFill="1" applyBorder="1" applyAlignment="1" applyProtection="1">
      <alignment horizontal="center" vertical="center"/>
      <protection locked="0"/>
    </xf>
    <xf numFmtId="180" fontId="4" fillId="0" borderId="10" xfId="62" applyFont="1" applyFill="1" applyBorder="1" applyAlignment="1" applyProtection="1">
      <alignment vertical="center"/>
      <protection locked="0"/>
    </xf>
    <xf numFmtId="0" fontId="4" fillId="3" borderId="8" xfId="27" applyFont="1" applyFill="1" applyBorder="1" applyAlignment="1" applyProtection="1">
      <alignment horizontal="center" vertical="center"/>
    </xf>
    <xf numFmtId="180" fontId="4" fillId="3" borderId="9" xfId="62" applyNumberFormat="1" applyFont="1" applyFill="1" applyBorder="1" applyAlignment="1" applyProtection="1">
      <alignment horizontal="center" vertical="center"/>
    </xf>
    <xf numFmtId="180" fontId="50" fillId="4" borderId="9" xfId="62" applyNumberFormat="1" applyFont="1" applyFill="1" applyBorder="1" applyAlignment="1" applyProtection="1">
      <alignment vertical="center"/>
    </xf>
    <xf numFmtId="180" fontId="50" fillId="6" borderId="9" xfId="62" applyNumberFormat="1" applyFont="1" applyFill="1" applyBorder="1" applyAlignment="1" applyProtection="1">
      <alignment vertical="center"/>
    </xf>
    <xf numFmtId="0" fontId="17" fillId="0" borderId="2" xfId="45" applyNumberFormat="1" applyFont="1" applyFill="1" applyBorder="1" applyAlignment="1" applyProtection="1">
      <protection locked="0"/>
    </xf>
    <xf numFmtId="0" fontId="4" fillId="3" borderId="8" xfId="27" applyFont="1" applyFill="1" applyBorder="1" applyAlignment="1" applyProtection="1">
      <alignment horizontal="center" vertical="center"/>
      <protection locked="0"/>
    </xf>
    <xf numFmtId="180" fontId="50" fillId="0" borderId="9" xfId="62" applyNumberFormat="1" applyFont="1" applyFill="1" applyBorder="1" applyAlignment="1" applyProtection="1">
      <alignment vertical="center"/>
      <protection locked="0"/>
    </xf>
    <xf numFmtId="0" fontId="4" fillId="3" borderId="4" xfId="27" applyFont="1" applyFill="1" applyBorder="1" applyAlignment="1" applyProtection="1">
      <alignment horizontal="center" vertical="center"/>
      <protection locked="0"/>
    </xf>
    <xf numFmtId="0" fontId="4" fillId="3" borderId="34" xfId="27" applyFont="1" applyFill="1" applyBorder="1" applyAlignment="1" applyProtection="1">
      <alignment horizontal="center" vertical="center" wrapText="1"/>
      <protection locked="0"/>
    </xf>
    <xf numFmtId="0" fontId="4" fillId="3" borderId="36" xfId="27" applyFont="1" applyFill="1" applyBorder="1" applyAlignment="1" applyProtection="1">
      <alignment horizontal="center" vertical="center" wrapText="1"/>
      <protection locked="0"/>
    </xf>
    <xf numFmtId="180" fontId="4" fillId="0" borderId="12" xfId="62" applyFont="1" applyFill="1" applyBorder="1" applyAlignment="1" applyProtection="1">
      <alignment vertical="center"/>
      <protection locked="0"/>
    </xf>
    <xf numFmtId="180" fontId="50" fillId="4" borderId="60" xfId="62" applyNumberFormat="1" applyFont="1" applyFill="1" applyBorder="1" applyAlignment="1" applyProtection="1">
      <alignment vertical="center"/>
    </xf>
    <xf numFmtId="180" fontId="50" fillId="6" borderId="20" xfId="62" applyNumberFormat="1" applyFont="1" applyFill="1" applyBorder="1" applyAlignment="1" applyProtection="1">
      <alignment vertical="center"/>
    </xf>
    <xf numFmtId="180" fontId="50" fillId="0" borderId="20" xfId="62" applyNumberFormat="1" applyFont="1" applyFill="1" applyBorder="1" applyAlignment="1" applyProtection="1">
      <alignment vertical="center"/>
      <protection locked="0"/>
    </xf>
    <xf numFmtId="0" fontId="82" fillId="6" borderId="20" xfId="27" applyFill="1" applyBorder="1" applyAlignment="1" applyProtection="1">
      <alignment vertical="center"/>
    </xf>
    <xf numFmtId="0" fontId="4" fillId="3" borderId="12" xfId="27" applyFont="1" applyFill="1" applyBorder="1" applyAlignment="1" applyProtection="1">
      <alignment horizontal="center" vertical="center"/>
      <protection locked="0"/>
    </xf>
    <xf numFmtId="0" fontId="4" fillId="6" borderId="9" xfId="27" applyFont="1" applyFill="1" applyBorder="1" applyAlignment="1" applyProtection="1">
      <alignment horizontal="center" vertical="center"/>
    </xf>
    <xf numFmtId="49" fontId="4" fillId="6" borderId="23" xfId="27" applyNumberFormat="1" applyFont="1" applyFill="1" applyBorder="1" applyAlignment="1" applyProtection="1">
      <alignment horizontal="center" vertical="center"/>
    </xf>
    <xf numFmtId="31" fontId="4" fillId="6" borderId="13" xfId="27" applyNumberFormat="1" applyFont="1" applyFill="1" applyBorder="1" applyAlignment="1" applyProtection="1">
      <alignment vertical="center"/>
    </xf>
    <xf numFmtId="0" fontId="4" fillId="6" borderId="13" xfId="27" applyFont="1" applyFill="1" applyBorder="1" applyAlignment="1" applyProtection="1">
      <alignment horizontal="center" vertical="center"/>
    </xf>
    <xf numFmtId="0" fontId="4" fillId="3" borderId="11" xfId="0" applyFont="1" applyFill="1" applyBorder="1" applyAlignment="1" applyProtection="1">
      <alignment horizontal="center" vertical="center" wrapText="1"/>
      <protection locked="0"/>
    </xf>
    <xf numFmtId="0" fontId="4" fillId="4" borderId="23" xfId="0" applyFont="1" applyFill="1" applyBorder="1" applyAlignment="1" applyProtection="1">
      <alignment horizontal="center" vertical="center"/>
    </xf>
    <xf numFmtId="0" fontId="4" fillId="3" borderId="7" xfId="0" applyFont="1" applyFill="1" applyBorder="1" applyAlignment="1" applyProtection="1">
      <alignment horizontal="center" vertical="center" wrapText="1"/>
      <protection locked="0"/>
    </xf>
    <xf numFmtId="0" fontId="4" fillId="8" borderId="61" xfId="0" applyFont="1" applyFill="1" applyBorder="1" applyAlignment="1" applyProtection="1">
      <alignment horizontal="right" vertical="top" wrapText="1"/>
      <protection locked="0"/>
    </xf>
    <xf numFmtId="0" fontId="4" fillId="4" borderId="29" xfId="0" applyFont="1" applyFill="1" applyBorder="1" applyAlignment="1" applyProtection="1">
      <alignment horizontal="left" vertical="top" wrapText="1"/>
    </xf>
    <xf numFmtId="0" fontId="4" fillId="0" borderId="73" xfId="0" applyFont="1" applyBorder="1" applyAlignment="1" applyProtection="1">
      <alignment vertical="top" wrapText="1"/>
      <protection locked="0"/>
    </xf>
    <xf numFmtId="0" fontId="4" fillId="3" borderId="72" xfId="0" applyFont="1" applyFill="1" applyBorder="1" applyAlignment="1" applyProtection="1">
      <alignment horizontal="center" vertical="center"/>
      <protection locked="0"/>
    </xf>
    <xf numFmtId="0" fontId="4" fillId="3" borderId="34" xfId="0" applyFont="1" applyFill="1" applyBorder="1" applyAlignment="1" applyProtection="1">
      <alignment horizontal="center" vertical="center" wrapText="1"/>
      <protection locked="0"/>
    </xf>
    <xf numFmtId="0" fontId="4" fillId="4" borderId="12" xfId="0" applyFont="1" applyFill="1" applyBorder="1" applyAlignment="1" applyProtection="1">
      <alignment horizontal="center" vertical="center"/>
    </xf>
    <xf numFmtId="0" fontId="4" fillId="4" borderId="10" xfId="0" applyFont="1" applyFill="1" applyBorder="1" applyAlignment="1" applyProtection="1">
      <alignment horizontal="center" vertical="center"/>
    </xf>
    <xf numFmtId="0" fontId="14" fillId="3" borderId="21" xfId="0" applyFont="1" applyFill="1" applyBorder="1" applyAlignment="1" applyProtection="1">
      <alignment horizontal="center" vertical="top"/>
      <protection locked="0"/>
    </xf>
    <xf numFmtId="0" fontId="0" fillId="0" borderId="0" xfId="0" applyFont="1" applyBorder="1" applyAlignment="1" applyProtection="1">
      <alignment horizontal="center" vertical="center"/>
      <protection locked="0"/>
    </xf>
    <xf numFmtId="0" fontId="4" fillId="6" borderId="11" xfId="0" applyFont="1" applyFill="1" applyBorder="1" applyAlignment="1" applyProtection="1">
      <alignment horizontal="center" vertical="center"/>
    </xf>
    <xf numFmtId="0" fontId="4" fillId="3" borderId="64" xfId="0" applyFont="1" applyFill="1" applyBorder="1" applyAlignment="1" applyProtection="1">
      <alignment horizontal="center" vertical="center"/>
      <protection locked="0"/>
    </xf>
    <xf numFmtId="0" fontId="51" fillId="0" borderId="2" xfId="45" applyNumberFormat="1" applyFont="1" applyFill="1" applyBorder="1" applyAlignment="1" applyProtection="1">
      <alignment vertical="center" wrapText="1"/>
      <protection locked="0"/>
    </xf>
    <xf numFmtId="0" fontId="4" fillId="3" borderId="20" xfId="0" applyFont="1" applyFill="1" applyBorder="1" applyAlignment="1" applyProtection="1">
      <alignment horizontal="center" vertical="center" wrapText="1"/>
      <protection locked="0"/>
    </xf>
    <xf numFmtId="180" fontId="4" fillId="3" borderId="20" xfId="0" applyNumberFormat="1" applyFont="1" applyFill="1" applyBorder="1" applyAlignment="1" applyProtection="1">
      <alignment horizontal="center" vertical="center" wrapText="1"/>
      <protection locked="0"/>
    </xf>
    <xf numFmtId="0" fontId="4" fillId="3" borderId="64" xfId="0" applyFont="1" applyFill="1" applyBorder="1" applyAlignment="1" applyProtection="1">
      <alignment horizontal="center" vertical="center" wrapText="1"/>
      <protection locked="0"/>
    </xf>
    <xf numFmtId="180" fontId="4" fillId="3" borderId="60" xfId="0" applyNumberFormat="1" applyFont="1" applyFill="1" applyBorder="1" applyAlignment="1" applyProtection="1">
      <alignment horizontal="center" vertical="center" wrapText="1"/>
      <protection locked="0"/>
    </xf>
    <xf numFmtId="180" fontId="4" fillId="3" borderId="64" xfId="0" applyNumberFormat="1" applyFont="1" applyFill="1" applyBorder="1" applyAlignment="1" applyProtection="1">
      <alignment horizontal="center" vertical="center" wrapText="1"/>
      <protection locked="0"/>
    </xf>
    <xf numFmtId="0" fontId="4" fillId="6" borderId="11" xfId="0" applyFont="1" applyFill="1" applyBorder="1" applyAlignment="1" applyProtection="1">
      <alignment vertical="center"/>
    </xf>
    <xf numFmtId="0" fontId="4" fillId="6" borderId="69" xfId="0" applyFont="1" applyFill="1" applyBorder="1" applyAlignment="1" applyProtection="1">
      <alignment horizontal="center" vertical="center"/>
    </xf>
    <xf numFmtId="0" fontId="4" fillId="6" borderId="7" xfId="0" applyFont="1" applyFill="1" applyBorder="1" applyAlignment="1" applyProtection="1">
      <alignment vertical="center"/>
    </xf>
    <xf numFmtId="0" fontId="4" fillId="8" borderId="20" xfId="0" applyFont="1" applyFill="1" applyBorder="1" applyAlignment="1" applyProtection="1">
      <alignment horizontal="center" vertical="center"/>
      <protection locked="0"/>
    </xf>
    <xf numFmtId="0" fontId="4" fillId="6" borderId="20" xfId="0" applyFont="1" applyFill="1" applyBorder="1" applyAlignment="1" applyProtection="1">
      <alignment horizontal="center" vertical="center"/>
    </xf>
    <xf numFmtId="0" fontId="4" fillId="3" borderId="61" xfId="0" applyFont="1" applyFill="1" applyBorder="1" applyAlignment="1" applyProtection="1">
      <alignment horizontal="center" vertical="center"/>
      <protection locked="0"/>
    </xf>
    <xf numFmtId="0" fontId="4" fillId="0" borderId="71" xfId="0" applyFont="1" applyFill="1" applyBorder="1" applyAlignment="1" applyProtection="1">
      <alignment horizontal="center" vertical="center"/>
      <protection locked="0"/>
    </xf>
    <xf numFmtId="0" fontId="4" fillId="0" borderId="0" xfId="0" applyFont="1" applyBorder="1" applyAlignment="1">
      <alignment horizontal="right" vertical="center"/>
    </xf>
    <xf numFmtId="0" fontId="4" fillId="4" borderId="36" xfId="0" applyFont="1" applyFill="1" applyBorder="1" applyAlignment="1" applyProtection="1">
      <alignment horizontal="center" vertical="center" wrapText="1"/>
    </xf>
    <xf numFmtId="0" fontId="4" fillId="4" borderId="29" xfId="0" applyFont="1" applyFill="1" applyBorder="1" applyAlignment="1" applyProtection="1">
      <alignment horizontal="left" vertical="center" wrapText="1"/>
    </xf>
    <xf numFmtId="0" fontId="4" fillId="4" borderId="35" xfId="0" applyFont="1" applyFill="1" applyBorder="1" applyAlignment="1" applyProtection="1">
      <alignment horizontal="center" vertical="center" wrapText="1"/>
    </xf>
    <xf numFmtId="0" fontId="4" fillId="4" borderId="23" xfId="0" applyFont="1" applyFill="1" applyBorder="1" applyAlignment="1" applyProtection="1">
      <alignment horizontal="center" vertical="center" wrapText="1"/>
    </xf>
    <xf numFmtId="0" fontId="4" fillId="4" borderId="13" xfId="0" applyFont="1" applyFill="1" applyBorder="1" applyAlignment="1" applyProtection="1">
      <alignment horizontal="center" vertical="center" wrapText="1"/>
    </xf>
    <xf numFmtId="0" fontId="4" fillId="3" borderId="70" xfId="0" applyFont="1" applyFill="1" applyBorder="1" applyAlignment="1" applyProtection="1">
      <alignment horizontal="center" vertical="center" wrapText="1"/>
      <protection locked="0"/>
    </xf>
    <xf numFmtId="0" fontId="4" fillId="3" borderId="60" xfId="0" applyFont="1" applyFill="1" applyBorder="1" applyAlignment="1" applyProtection="1">
      <alignment horizontal="center" vertical="center" wrapText="1"/>
      <protection locked="0"/>
    </xf>
    <xf numFmtId="0" fontId="4" fillId="3" borderId="60" xfId="0" applyFont="1" applyFill="1" applyBorder="1" applyAlignment="1" applyProtection="1">
      <alignment horizontal="center" vertical="center"/>
      <protection locked="0"/>
    </xf>
    <xf numFmtId="0" fontId="4" fillId="3" borderId="36" xfId="0" applyFont="1" applyFill="1" applyBorder="1" applyAlignment="1" applyProtection="1">
      <alignment horizontal="center" vertical="center" wrapText="1"/>
      <protection locked="0"/>
    </xf>
    <xf numFmtId="0" fontId="4" fillId="8" borderId="61" xfId="0" applyFont="1" applyFill="1" applyBorder="1" applyAlignment="1" applyProtection="1">
      <alignment horizontal="right" vertical="center" wrapText="1"/>
      <protection locked="0"/>
    </xf>
    <xf numFmtId="0" fontId="4" fillId="3" borderId="61" xfId="0" applyFont="1" applyFill="1" applyBorder="1" applyAlignment="1" applyProtection="1">
      <alignment horizontal="center" vertical="center" wrapText="1"/>
      <protection locked="0"/>
    </xf>
    <xf numFmtId="0" fontId="4" fillId="3" borderId="28" xfId="0" applyFont="1" applyFill="1" applyBorder="1" applyAlignment="1" applyProtection="1">
      <alignment horizontal="center" vertical="center" wrapText="1"/>
      <protection locked="0"/>
    </xf>
    <xf numFmtId="0" fontId="4" fillId="3" borderId="107" xfId="0" applyFont="1" applyFill="1" applyBorder="1" applyAlignment="1" applyProtection="1">
      <alignment horizontal="center" vertical="center" wrapText="1"/>
      <protection locked="0"/>
    </xf>
    <xf numFmtId="0" fontId="4" fillId="6" borderId="13" xfId="0" applyNumberFormat="1" applyFont="1" applyFill="1" applyBorder="1" applyAlignment="1" applyProtection="1">
      <alignment horizontal="center" vertical="center"/>
    </xf>
    <xf numFmtId="0" fontId="60" fillId="6" borderId="13" xfId="0" applyNumberFormat="1" applyFont="1" applyFill="1" applyBorder="1" applyAlignment="1" applyProtection="1">
      <alignment horizontal="center" vertical="center"/>
    </xf>
    <xf numFmtId="0" fontId="4" fillId="6" borderId="7" xfId="0" applyFont="1" applyFill="1" applyBorder="1" applyAlignment="1" applyProtection="1">
      <alignment horizontal="left" vertical="center"/>
    </xf>
    <xf numFmtId="0" fontId="4" fillId="8" borderId="20" xfId="0" applyNumberFormat="1" applyFont="1" applyFill="1" applyBorder="1" applyAlignment="1" applyProtection="1">
      <alignment horizontal="center" vertical="center"/>
      <protection locked="0"/>
    </xf>
    <xf numFmtId="0" fontId="60" fillId="6" borderId="20" xfId="0" applyNumberFormat="1" applyFont="1" applyFill="1" applyBorder="1" applyAlignment="1" applyProtection="1">
      <alignment horizontal="center" vertical="center"/>
    </xf>
    <xf numFmtId="0" fontId="4" fillId="3" borderId="95" xfId="0" applyFont="1" applyFill="1" applyBorder="1" applyAlignment="1" applyProtection="1">
      <alignment vertical="center"/>
      <protection locked="0"/>
    </xf>
    <xf numFmtId="0" fontId="4" fillId="4" borderId="75" xfId="0" applyFont="1" applyFill="1" applyBorder="1" applyAlignment="1" applyProtection="1">
      <alignment horizontal="center" vertical="center" wrapText="1"/>
    </xf>
    <xf numFmtId="0" fontId="4" fillId="4" borderId="91" xfId="0" applyFont="1" applyFill="1" applyBorder="1" applyAlignment="1" applyProtection="1">
      <alignment horizontal="center" vertical="center" wrapText="1"/>
    </xf>
    <xf numFmtId="0" fontId="4" fillId="3" borderId="74" xfId="0" applyFont="1" applyFill="1" applyBorder="1" applyAlignment="1" applyProtection="1">
      <alignment horizontal="center" vertical="center"/>
      <protection locked="0"/>
    </xf>
    <xf numFmtId="0" fontId="4" fillId="4" borderId="35" xfId="0" applyFont="1" applyFill="1" applyBorder="1" applyAlignment="1" applyProtection="1">
      <alignment horizontal="center" vertical="center" shrinkToFit="1"/>
    </xf>
    <xf numFmtId="180" fontId="4" fillId="4" borderId="36" xfId="0" applyNumberFormat="1" applyFont="1" applyFill="1" applyBorder="1" applyAlignment="1" applyProtection="1">
      <alignment horizontal="center" vertical="center" shrinkToFit="1"/>
    </xf>
    <xf numFmtId="0" fontId="4" fillId="0" borderId="73" xfId="0" applyFont="1" applyBorder="1" applyAlignment="1" applyProtection="1">
      <alignment vertical="center"/>
      <protection locked="0"/>
    </xf>
    <xf numFmtId="0" fontId="60" fillId="3" borderId="95" xfId="0" applyFont="1" applyFill="1" applyBorder="1" applyAlignment="1" applyProtection="1">
      <alignment vertical="center"/>
      <protection locked="0"/>
    </xf>
    <xf numFmtId="0" fontId="17" fillId="0" borderId="2" xfId="45" applyNumberFormat="1" applyFont="1" applyFill="1" applyBorder="1" applyAlignment="1" applyProtection="1">
      <alignment vertical="center"/>
      <protection locked="0"/>
    </xf>
    <xf numFmtId="0" fontId="4" fillId="3" borderId="9" xfId="0" applyFont="1" applyFill="1" applyBorder="1" applyAlignment="1" applyProtection="1">
      <alignment vertical="center"/>
      <protection locked="0"/>
    </xf>
    <xf numFmtId="0" fontId="4" fillId="3" borderId="13" xfId="0" applyFont="1" applyFill="1" applyBorder="1" applyAlignment="1" applyProtection="1">
      <alignment vertical="center"/>
      <protection locked="0"/>
    </xf>
    <xf numFmtId="0" fontId="4" fillId="3" borderId="97" xfId="0" applyFont="1" applyFill="1" applyBorder="1" applyAlignment="1" applyProtection="1">
      <alignment vertical="center"/>
      <protection locked="0"/>
    </xf>
    <xf numFmtId="0" fontId="14" fillId="3" borderId="0" xfId="0" applyFont="1" applyFill="1" applyBorder="1" applyAlignment="1" applyProtection="1">
      <alignment horizontal="center" vertical="center"/>
      <protection locked="0"/>
    </xf>
    <xf numFmtId="0" fontId="4" fillId="6" borderId="7" xfId="0" applyFont="1" applyFill="1" applyBorder="1" applyAlignment="1" applyProtection="1">
      <alignment vertical="center" wrapText="1"/>
    </xf>
    <xf numFmtId="0" fontId="4" fillId="6" borderId="11" xfId="0" applyFont="1" applyFill="1" applyBorder="1" applyAlignment="1" applyProtection="1">
      <alignment vertical="center" wrapText="1"/>
    </xf>
    <xf numFmtId="0" fontId="4" fillId="3" borderId="4" xfId="0" applyFont="1" applyFill="1" applyBorder="1" applyAlignment="1" applyProtection="1">
      <alignment horizontal="center" vertical="center" wrapText="1"/>
      <protection locked="0"/>
    </xf>
    <xf numFmtId="0" fontId="83" fillId="3" borderId="71" xfId="0" applyFont="1" applyFill="1" applyBorder="1" applyAlignment="1">
      <alignment horizontal="center" vertical="center" wrapText="1"/>
    </xf>
    <xf numFmtId="0" fontId="83" fillId="3" borderId="73" xfId="0" applyFont="1" applyFill="1" applyBorder="1" applyAlignment="1">
      <alignment horizontal="center" vertical="center" wrapText="1"/>
    </xf>
    <xf numFmtId="180" fontId="50" fillId="14" borderId="13" xfId="0" applyNumberFormat="1" applyFont="1" applyFill="1" applyBorder="1" applyAlignment="1">
      <alignment horizontal="center" vertical="center"/>
    </xf>
    <xf numFmtId="180" fontId="50" fillId="0" borderId="9" xfId="0" applyNumberFormat="1" applyFont="1" applyBorder="1" applyAlignment="1">
      <alignment horizontal="center" vertical="center"/>
    </xf>
    <xf numFmtId="0" fontId="4" fillId="8" borderId="9" xfId="0" applyNumberFormat="1" applyFont="1" applyFill="1" applyBorder="1" applyAlignment="1" applyProtection="1">
      <alignment horizontal="center" vertical="center"/>
      <protection locked="0"/>
    </xf>
    <xf numFmtId="49" fontId="4" fillId="0" borderId="23" xfId="0" applyNumberFormat="1" applyFont="1" applyFill="1" applyBorder="1" applyAlignment="1" applyProtection="1">
      <alignment horizontal="center" vertical="center"/>
    </xf>
    <xf numFmtId="49" fontId="4" fillId="0" borderId="2" xfId="0" applyNumberFormat="1" applyFont="1" applyBorder="1" applyAlignment="1" applyProtection="1">
      <alignment vertical="center" wrapText="1"/>
      <protection locked="0"/>
    </xf>
    <xf numFmtId="0" fontId="4" fillId="4" borderId="29" xfId="27" applyFont="1" applyFill="1" applyBorder="1" applyAlignment="1" applyProtection="1">
      <alignment horizontal="left" vertical="center"/>
    </xf>
    <xf numFmtId="0" fontId="4" fillId="3" borderId="9" xfId="27" applyFont="1" applyFill="1" applyBorder="1" applyAlignment="1" applyProtection="1">
      <alignment horizontal="right" vertical="center"/>
    </xf>
    <xf numFmtId="0" fontId="4" fillId="0" borderId="2" xfId="27" applyFont="1" applyBorder="1" applyAlignment="1" applyProtection="1">
      <alignment wrapText="1"/>
      <protection locked="0"/>
    </xf>
    <xf numFmtId="0" fontId="4" fillId="3" borderId="7" xfId="27" applyFont="1" applyFill="1" applyBorder="1" applyAlignment="1" applyProtection="1">
      <alignment horizontal="right" vertical="center"/>
    </xf>
    <xf numFmtId="0" fontId="4" fillId="3" borderId="9" xfId="27" applyFont="1" applyFill="1" applyBorder="1" applyAlignment="1" applyProtection="1">
      <alignment horizontal="right" vertical="center"/>
      <protection locked="0"/>
    </xf>
    <xf numFmtId="0" fontId="4" fillId="3" borderId="74" xfId="0" applyFont="1" applyFill="1" applyBorder="1" applyAlignment="1" applyProtection="1">
      <alignment horizontal="center" vertical="center"/>
    </xf>
    <xf numFmtId="180" fontId="50" fillId="6" borderId="13" xfId="0" applyNumberFormat="1" applyFont="1" applyFill="1" applyBorder="1" applyAlignment="1" applyProtection="1">
      <alignment vertical="center"/>
    </xf>
    <xf numFmtId="0" fontId="4" fillId="4" borderId="35" xfId="0" applyNumberFormat="1" applyFont="1" applyFill="1" applyBorder="1" applyAlignment="1" applyProtection="1">
      <alignment horizontal="center" vertical="center"/>
    </xf>
    <xf numFmtId="180" fontId="50" fillId="0" borderId="13" xfId="0" applyNumberFormat="1" applyFont="1" applyFill="1" applyBorder="1" applyAlignment="1" applyProtection="1">
      <alignment vertical="center"/>
      <protection locked="0"/>
    </xf>
    <xf numFmtId="0" fontId="4" fillId="8" borderId="61" xfId="27" applyFont="1" applyFill="1" applyBorder="1" applyAlignment="1" applyProtection="1">
      <alignment horizontal="right" vertical="center"/>
      <protection locked="0"/>
    </xf>
    <xf numFmtId="0" fontId="4" fillId="3" borderId="98" xfId="27" applyFont="1" applyFill="1" applyBorder="1" applyAlignment="1" applyProtection="1">
      <alignment horizontal="center" vertical="center"/>
      <protection locked="0"/>
    </xf>
    <xf numFmtId="0" fontId="4" fillId="3" borderId="77" xfId="27" applyFont="1" applyFill="1" applyBorder="1" applyAlignment="1" applyProtection="1">
      <alignment horizontal="center" vertical="center"/>
      <protection locked="0"/>
    </xf>
    <xf numFmtId="0" fontId="4" fillId="3" borderId="149" xfId="27" applyFont="1" applyFill="1" applyBorder="1" applyAlignment="1" applyProtection="1">
      <alignment horizontal="center" vertical="center"/>
      <protection locked="0"/>
    </xf>
    <xf numFmtId="0" fontId="4" fillId="3" borderId="2" xfId="27" applyFont="1" applyFill="1" applyBorder="1" applyAlignment="1" applyProtection="1">
      <alignment horizontal="center" vertical="center"/>
      <protection locked="0"/>
    </xf>
    <xf numFmtId="0" fontId="4" fillId="3" borderId="0" xfId="27" applyFont="1" applyFill="1" applyBorder="1" applyAlignment="1" applyProtection="1">
      <alignment horizontal="center" vertical="center"/>
      <protection locked="0"/>
    </xf>
    <xf numFmtId="0" fontId="4" fillId="3" borderId="106" xfId="27" applyFont="1" applyFill="1" applyBorder="1" applyAlignment="1" applyProtection="1">
      <alignment horizontal="center" vertical="center"/>
      <protection locked="0"/>
    </xf>
    <xf numFmtId="0" fontId="4" fillId="3" borderId="30" xfId="27" applyFont="1" applyFill="1" applyBorder="1" applyAlignment="1" applyProtection="1">
      <alignment horizontal="center" vertical="center"/>
      <protection locked="0"/>
    </xf>
    <xf numFmtId="0" fontId="4" fillId="3" borderId="21" xfId="27" applyFont="1" applyFill="1" applyBorder="1" applyAlignment="1" applyProtection="1">
      <alignment horizontal="center" vertical="center"/>
      <protection locked="0"/>
    </xf>
    <xf numFmtId="0" fontId="4" fillId="3" borderId="105" xfId="27" applyFont="1" applyFill="1" applyBorder="1" applyAlignment="1" applyProtection="1">
      <alignment horizontal="center" vertical="center"/>
      <protection locked="0"/>
    </xf>
    <xf numFmtId="0" fontId="59" fillId="3" borderId="18" xfId="27" applyFont="1" applyFill="1" applyBorder="1" applyAlignment="1" applyProtection="1">
      <alignment horizontal="right" vertical="center"/>
    </xf>
    <xf numFmtId="0" fontId="59" fillId="3" borderId="19" xfId="27" applyFont="1" applyFill="1" applyBorder="1" applyAlignment="1" applyProtection="1">
      <alignment horizontal="right" vertical="center"/>
    </xf>
    <xf numFmtId="0" fontId="59" fillId="3" borderId="17" xfId="27" applyFont="1" applyFill="1" applyBorder="1" applyAlignment="1" applyProtection="1">
      <alignment horizontal="right" vertical="center"/>
    </xf>
    <xf numFmtId="0" fontId="4" fillId="4" borderId="75" xfId="27" applyFont="1" applyFill="1" applyBorder="1" applyAlignment="1" applyProtection="1">
      <alignment horizontal="center" vertical="center"/>
    </xf>
    <xf numFmtId="0" fontId="4" fillId="4" borderId="79" xfId="27" applyFont="1" applyFill="1" applyBorder="1" applyAlignment="1" applyProtection="1">
      <alignment horizontal="center" vertical="center"/>
    </xf>
    <xf numFmtId="0" fontId="4" fillId="4" borderId="91" xfId="27" applyFont="1" applyFill="1" applyBorder="1" applyAlignment="1" applyProtection="1">
      <alignment horizontal="center" vertical="center"/>
    </xf>
    <xf numFmtId="0" fontId="4" fillId="0" borderId="73" xfId="27" applyFont="1" applyBorder="1" applyAlignment="1" applyProtection="1">
      <alignment vertical="center"/>
      <protection locked="0"/>
    </xf>
    <xf numFmtId="0" fontId="4" fillId="3" borderId="20" xfId="27" applyFont="1" applyFill="1" applyBorder="1" applyAlignment="1" applyProtection="1">
      <alignment vertical="center"/>
      <protection locked="0"/>
    </xf>
    <xf numFmtId="180" fontId="50" fillId="4" borderId="20" xfId="27" applyNumberFormat="1" applyFont="1" applyFill="1" applyBorder="1" applyAlignment="1" applyProtection="1">
      <alignment vertical="center"/>
    </xf>
    <xf numFmtId="180" fontId="50" fillId="4" borderId="20" xfId="62" applyNumberFormat="1" applyFont="1" applyFill="1" applyBorder="1" applyAlignment="1" applyProtection="1">
      <alignment vertical="center"/>
    </xf>
    <xf numFmtId="0" fontId="4" fillId="3" borderId="11" xfId="27" applyFont="1" applyFill="1" applyBorder="1" applyAlignment="1" applyProtection="1">
      <alignment vertical="center"/>
    </xf>
    <xf numFmtId="180" fontId="50" fillId="4" borderId="13" xfId="27" applyNumberFormat="1" applyFont="1" applyFill="1" applyBorder="1" applyAlignment="1" applyProtection="1">
      <alignment vertical="center"/>
    </xf>
    <xf numFmtId="180" fontId="50" fillId="4" borderId="13" xfId="62" applyNumberFormat="1" applyFont="1" applyFill="1" applyBorder="1" applyAlignment="1" applyProtection="1">
      <alignment vertical="center"/>
    </xf>
    <xf numFmtId="0" fontId="4" fillId="3" borderId="8" xfId="27" applyFont="1" applyFill="1" applyBorder="1" applyAlignment="1" applyProtection="1">
      <alignment vertical="center"/>
    </xf>
    <xf numFmtId="180" fontId="50" fillId="0" borderId="9" xfId="27" applyNumberFormat="1" applyFont="1" applyBorder="1" applyAlignment="1" applyProtection="1">
      <alignment vertical="center"/>
      <protection locked="0"/>
    </xf>
    <xf numFmtId="0" fontId="4" fillId="3" borderId="7" xfId="27" applyFont="1" applyFill="1" applyBorder="1" applyAlignment="1" applyProtection="1">
      <alignment vertical="center"/>
    </xf>
    <xf numFmtId="0" fontId="4" fillId="3" borderId="7" xfId="0" applyFont="1" applyFill="1" applyBorder="1" applyAlignment="1" applyProtection="1">
      <alignment vertical="center"/>
      <protection locked="0"/>
    </xf>
    <xf numFmtId="0" fontId="4" fillId="3" borderId="8" xfId="0" applyFont="1" applyFill="1" applyBorder="1" applyAlignment="1" applyProtection="1">
      <alignment horizontal="center" vertical="center"/>
    </xf>
    <xf numFmtId="0" fontId="4" fillId="0" borderId="13" xfId="27" applyFont="1" applyBorder="1" applyAlignment="1" applyProtection="1">
      <alignment vertical="center"/>
      <protection locked="0"/>
    </xf>
    <xf numFmtId="180" fontId="50" fillId="0" borderId="13" xfId="27" applyNumberFormat="1" applyFont="1" applyBorder="1" applyAlignment="1" applyProtection="1">
      <alignment vertical="center"/>
      <protection locked="0"/>
    </xf>
    <xf numFmtId="180" fontId="50" fillId="0" borderId="13" xfId="62" applyNumberFormat="1" applyFont="1" applyFill="1" applyBorder="1" applyAlignment="1" applyProtection="1">
      <alignment vertical="center"/>
      <protection locked="0"/>
    </xf>
    <xf numFmtId="0" fontId="4" fillId="0" borderId="11" xfId="27" applyFont="1" applyFill="1" applyBorder="1" applyAlignment="1" applyProtection="1">
      <alignment vertical="center"/>
      <protection locked="0"/>
    </xf>
    <xf numFmtId="0" fontId="4" fillId="0" borderId="11" xfId="27" applyFont="1" applyBorder="1" applyAlignment="1" applyProtection="1">
      <alignment vertical="center"/>
      <protection locked="0"/>
    </xf>
    <xf numFmtId="0" fontId="4" fillId="0" borderId="8" xfId="27" applyFont="1" applyBorder="1" applyAlignment="1" applyProtection="1">
      <alignment vertical="center"/>
      <protection locked="0"/>
    </xf>
    <xf numFmtId="0" fontId="4" fillId="0" borderId="9" xfId="27" applyFont="1" applyBorder="1" applyAlignment="1" applyProtection="1">
      <alignment vertical="center"/>
      <protection locked="0"/>
    </xf>
    <xf numFmtId="180" fontId="50" fillId="0" borderId="13" xfId="27" applyNumberFormat="1" applyFont="1" applyFill="1" applyBorder="1" applyAlignment="1" applyProtection="1">
      <alignment vertical="center"/>
      <protection locked="0"/>
    </xf>
    <xf numFmtId="180" fontId="50" fillId="0" borderId="9" xfId="27" applyNumberFormat="1" applyFont="1" applyFill="1" applyBorder="1" applyAlignment="1" applyProtection="1">
      <alignment vertical="center"/>
      <protection locked="0"/>
    </xf>
    <xf numFmtId="180" fontId="50" fillId="0" borderId="9" xfId="27" applyNumberFormat="1" applyFont="1" applyFill="1" applyBorder="1" applyAlignment="1" applyProtection="1">
      <alignment vertical="center"/>
    </xf>
    <xf numFmtId="0" fontId="4" fillId="6" borderId="20" xfId="27" applyFont="1" applyFill="1" applyBorder="1" applyAlignment="1" applyProtection="1">
      <alignment vertical="center"/>
    </xf>
    <xf numFmtId="0" fontId="4" fillId="0" borderId="0" xfId="0" applyFont="1" applyBorder="1" applyAlignment="1" applyProtection="1">
      <alignment vertical="center" wrapText="1"/>
      <protection locked="0"/>
    </xf>
    <xf numFmtId="0" fontId="4" fillId="3" borderId="70" xfId="0" applyFont="1" applyFill="1" applyBorder="1" applyAlignment="1" applyProtection="1">
      <alignment horizontal="center" vertical="center"/>
      <protection locked="0"/>
    </xf>
    <xf numFmtId="0" fontId="4" fillId="4" borderId="36" xfId="0" applyFont="1" applyFill="1" applyBorder="1" applyAlignment="1" applyProtection="1">
      <alignment horizontal="center" vertical="center"/>
    </xf>
    <xf numFmtId="180" fontId="4" fillId="8" borderId="61" xfId="0" applyNumberFormat="1" applyFont="1" applyFill="1" applyBorder="1" applyAlignment="1" applyProtection="1">
      <alignment horizontal="right" vertical="center"/>
      <protection locked="0"/>
    </xf>
    <xf numFmtId="0" fontId="4" fillId="0" borderId="73" xfId="0" applyFont="1" applyFill="1" applyBorder="1" applyAlignment="1" applyProtection="1">
      <alignment horizontal="center" vertical="center"/>
      <protection locked="0"/>
    </xf>
    <xf numFmtId="180" fontId="4" fillId="4" borderId="29" xfId="0" applyNumberFormat="1" applyFont="1" applyFill="1" applyBorder="1" applyAlignment="1" applyProtection="1">
      <alignment horizontal="left" vertical="center"/>
    </xf>
    <xf numFmtId="180" fontId="50" fillId="6" borderId="90" xfId="0" applyNumberFormat="1" applyFont="1" applyFill="1" applyBorder="1" applyAlignment="1" applyProtection="1">
      <alignment horizontal="center" vertical="center"/>
    </xf>
    <xf numFmtId="0" fontId="4" fillId="3" borderId="108" xfId="0" applyFont="1" applyFill="1" applyBorder="1" applyAlignment="1" applyProtection="1">
      <alignment horizontal="center" vertical="center"/>
      <protection locked="0"/>
    </xf>
    <xf numFmtId="180" fontId="50" fillId="4" borderId="35" xfId="0" applyNumberFormat="1" applyFont="1" applyFill="1" applyBorder="1" applyAlignment="1" applyProtection="1">
      <alignment horizontal="center" vertical="center"/>
    </xf>
    <xf numFmtId="0" fontId="4" fillId="3" borderId="34" xfId="0" applyFont="1" applyFill="1" applyBorder="1" applyAlignment="1">
      <alignment horizontal="center" vertical="center"/>
    </xf>
    <xf numFmtId="0" fontId="4" fillId="4" borderId="35" xfId="0" applyNumberFormat="1" applyFont="1" applyFill="1" applyBorder="1" applyAlignment="1">
      <alignment horizontal="center" vertical="center"/>
    </xf>
    <xf numFmtId="180" fontId="4" fillId="0" borderId="36" xfId="0" applyNumberFormat="1" applyFont="1" applyFill="1" applyBorder="1" applyAlignment="1">
      <alignment vertical="center"/>
    </xf>
    <xf numFmtId="0" fontId="17" fillId="0" borderId="2" xfId="45" applyNumberFormat="1" applyFont="1" applyFill="1" applyBorder="1" applyAlignment="1" applyProtection="1"/>
    <xf numFmtId="180" fontId="4" fillId="0" borderId="10" xfId="62" applyFont="1" applyFill="1" applyBorder="1" applyAlignment="1" applyProtection="1">
      <alignment vertical="center"/>
    </xf>
    <xf numFmtId="0" fontId="4" fillId="0" borderId="2" xfId="27" applyFont="1" applyBorder="1" applyAlignment="1">
      <alignment wrapText="1"/>
    </xf>
    <xf numFmtId="180" fontId="4" fillId="0" borderId="23" xfId="62" applyFont="1" applyFill="1" applyBorder="1" applyAlignment="1" applyProtection="1">
      <alignment vertical="center"/>
    </xf>
    <xf numFmtId="0" fontId="4" fillId="4" borderId="29" xfId="27" applyFont="1" applyFill="1" applyBorder="1" applyAlignment="1">
      <alignment horizontal="left" vertical="center"/>
    </xf>
    <xf numFmtId="180" fontId="50" fillId="0" borderId="13" xfId="0" applyNumberFormat="1" applyFont="1" applyFill="1" applyBorder="1" applyAlignment="1">
      <alignment vertical="center"/>
    </xf>
    <xf numFmtId="180" fontId="4" fillId="0" borderId="75" xfId="0" applyNumberFormat="1" applyFont="1" applyFill="1" applyBorder="1" applyAlignment="1">
      <alignment vertical="center"/>
    </xf>
    <xf numFmtId="0" fontId="4" fillId="3" borderId="11" xfId="27" applyFont="1" applyFill="1" applyBorder="1" applyAlignment="1">
      <alignment horizontal="center" vertical="center"/>
    </xf>
    <xf numFmtId="0" fontId="4" fillId="4" borderId="23" xfId="27" applyFont="1" applyFill="1" applyBorder="1" applyAlignment="1">
      <alignment horizontal="center" vertical="center"/>
    </xf>
    <xf numFmtId="0" fontId="4" fillId="0" borderId="0" xfId="27" applyFont="1" applyBorder="1" applyAlignment="1">
      <alignment wrapText="1"/>
    </xf>
    <xf numFmtId="0" fontId="4" fillId="3" borderId="34" xfId="27" applyFont="1" applyFill="1" applyBorder="1" applyAlignment="1">
      <alignment horizontal="center" vertical="center"/>
    </xf>
    <xf numFmtId="180" fontId="4" fillId="0" borderId="36" xfId="62" applyFont="1" applyFill="1" applyBorder="1" applyAlignment="1" applyProtection="1">
      <alignment vertical="center"/>
    </xf>
    <xf numFmtId="0" fontId="4" fillId="3" borderId="7" xfId="0" applyFont="1" applyFill="1" applyBorder="1" applyAlignment="1">
      <alignment vertical="center"/>
    </xf>
    <xf numFmtId="0" fontId="4" fillId="0" borderId="12" xfId="0" applyFont="1" applyFill="1" applyBorder="1" applyAlignment="1">
      <alignment vertical="center"/>
    </xf>
    <xf numFmtId="0" fontId="4" fillId="3" borderId="8" xfId="0" applyFont="1" applyFill="1" applyBorder="1" applyAlignment="1">
      <alignment horizontal="center" vertical="center"/>
    </xf>
    <xf numFmtId="0" fontId="4" fillId="3" borderId="9" xfId="0" applyFont="1" applyFill="1" applyBorder="1" applyAlignment="1">
      <alignment horizontal="center" vertical="center"/>
    </xf>
    <xf numFmtId="0" fontId="4" fillId="0" borderId="10" xfId="0" applyFont="1" applyFill="1" applyBorder="1" applyAlignment="1">
      <alignment vertical="center"/>
    </xf>
    <xf numFmtId="0" fontId="4" fillId="3" borderId="7" xfId="27" applyFont="1" applyFill="1" applyBorder="1" applyAlignment="1">
      <alignment horizontal="center" vertical="center" wrapText="1"/>
    </xf>
    <xf numFmtId="0" fontId="4" fillId="0" borderId="73" xfId="27" applyFont="1" applyBorder="1" applyAlignment="1">
      <alignment vertical="center"/>
    </xf>
    <xf numFmtId="0" fontId="4" fillId="3" borderId="74" xfId="0" applyFont="1" applyFill="1" applyBorder="1" applyAlignment="1">
      <alignment horizontal="center" vertical="center"/>
    </xf>
    <xf numFmtId="0" fontId="4" fillId="3" borderId="34" xfId="27" applyFont="1" applyFill="1" applyBorder="1" applyAlignment="1">
      <alignment horizontal="center" vertical="center" wrapText="1"/>
    </xf>
    <xf numFmtId="0" fontId="4" fillId="3" borderId="35" xfId="27" applyFont="1" applyFill="1" applyBorder="1" applyAlignment="1">
      <alignment horizontal="center" vertical="center"/>
    </xf>
    <xf numFmtId="0" fontId="4" fillId="3" borderId="35" xfId="27" applyFont="1" applyFill="1" applyBorder="1" applyAlignment="1">
      <alignment horizontal="center" vertical="center" wrapText="1"/>
    </xf>
    <xf numFmtId="184" fontId="4" fillId="3" borderId="36" xfId="46" applyFont="1" applyFill="1" applyBorder="1" applyAlignment="1" applyProtection="1">
      <alignment horizontal="center" vertical="center"/>
    </xf>
    <xf numFmtId="180" fontId="4" fillId="0" borderId="12" xfId="62" applyFont="1" applyFill="1" applyBorder="1" applyAlignment="1" applyProtection="1">
      <alignment vertical="center"/>
    </xf>
    <xf numFmtId="0" fontId="4" fillId="3" borderId="4" xfId="27" applyFont="1" applyFill="1" applyBorder="1" applyAlignment="1">
      <alignment horizontal="center" vertical="center"/>
    </xf>
    <xf numFmtId="0" fontId="14" fillId="3" borderId="0" xfId="27" applyFont="1" applyFill="1" applyBorder="1" applyAlignment="1">
      <alignment horizontal="center"/>
    </xf>
    <xf numFmtId="0" fontId="4" fillId="3" borderId="7" xfId="27" applyFont="1" applyFill="1" applyBorder="1" applyAlignment="1">
      <alignment horizontal="center" vertical="center"/>
    </xf>
    <xf numFmtId="0" fontId="4" fillId="6" borderId="20" xfId="27" applyFont="1" applyFill="1" applyBorder="1" applyAlignment="1">
      <alignment vertical="center"/>
    </xf>
    <xf numFmtId="0" fontId="4" fillId="3" borderId="12" xfId="27" applyFont="1" applyFill="1" applyBorder="1" applyAlignment="1">
      <alignment horizontal="center" vertical="center"/>
    </xf>
    <xf numFmtId="31" fontId="4" fillId="6" borderId="13" xfId="27" applyNumberFormat="1" applyFont="1" applyFill="1" applyBorder="1" applyAlignment="1">
      <alignment vertical="center"/>
    </xf>
    <xf numFmtId="49" fontId="4" fillId="6" borderId="91" xfId="27" applyNumberFormat="1" applyFont="1" applyFill="1" applyBorder="1" applyAlignment="1">
      <alignment horizontal="center" vertical="center"/>
    </xf>
    <xf numFmtId="0" fontId="4" fillId="4" borderId="36" xfId="0" applyNumberFormat="1" applyFont="1" applyFill="1" applyBorder="1" applyAlignment="1" applyProtection="1">
      <alignment horizontal="center" vertical="center"/>
    </xf>
    <xf numFmtId="0" fontId="4" fillId="0" borderId="109" xfId="27" applyFont="1" applyBorder="1" applyAlignment="1" applyProtection="1">
      <alignment vertical="center"/>
      <protection locked="0"/>
    </xf>
    <xf numFmtId="180" fontId="50" fillId="6" borderId="69" xfId="0" applyNumberFormat="1" applyFont="1" applyFill="1" applyBorder="1" applyAlignment="1" applyProtection="1">
      <alignment vertical="center"/>
    </xf>
    <xf numFmtId="180" fontId="50" fillId="0" borderId="69" xfId="0" applyNumberFormat="1" applyFont="1" applyFill="1" applyBorder="1" applyAlignment="1" applyProtection="1">
      <alignment vertical="center"/>
      <protection locked="0"/>
    </xf>
    <xf numFmtId="180" fontId="50" fillId="4" borderId="23" xfId="0" applyNumberFormat="1" applyFont="1" applyFill="1" applyBorder="1" applyAlignment="1" applyProtection="1">
      <alignment vertical="center"/>
    </xf>
    <xf numFmtId="0" fontId="4" fillId="3" borderId="9" xfId="27" applyFont="1" applyFill="1" applyBorder="1" applyAlignment="1" applyProtection="1">
      <alignment horizontal="center" vertical="center"/>
      <protection locked="0"/>
    </xf>
    <xf numFmtId="0" fontId="4" fillId="3" borderId="13" xfId="27" applyFont="1" applyFill="1" applyBorder="1" applyAlignment="1" applyProtection="1">
      <alignment horizontal="center" vertical="center"/>
      <protection locked="0"/>
    </xf>
    <xf numFmtId="0" fontId="4" fillId="3" borderId="10" xfId="0" applyFont="1" applyFill="1" applyBorder="1" applyAlignment="1" applyProtection="1">
      <alignment horizontal="center" vertical="center"/>
      <protection locked="0"/>
    </xf>
    <xf numFmtId="0" fontId="4" fillId="3" borderId="34" xfId="27" applyFont="1" applyFill="1" applyBorder="1" applyAlignment="1" applyProtection="1">
      <alignment vertical="center" wrapText="1"/>
      <protection locked="0"/>
    </xf>
    <xf numFmtId="0" fontId="4" fillId="14" borderId="23" xfId="0" applyFont="1" applyFill="1" applyBorder="1" applyAlignment="1" applyProtection="1">
      <alignment horizontal="center" vertical="center"/>
    </xf>
    <xf numFmtId="180" fontId="50" fillId="14" borderId="9" xfId="0" applyNumberFormat="1" applyFont="1" applyFill="1" applyBorder="1" applyAlignment="1">
      <alignment vertical="center"/>
    </xf>
    <xf numFmtId="0" fontId="4" fillId="3" borderId="35" xfId="0" applyFont="1" applyFill="1" applyBorder="1" applyAlignment="1" applyProtection="1">
      <alignment horizontal="center" vertical="center" wrapText="1"/>
      <protection locked="0"/>
    </xf>
    <xf numFmtId="180" fontId="50" fillId="14" borderId="20" xfId="0" applyNumberFormat="1" applyFont="1" applyFill="1" applyBorder="1" applyAlignment="1">
      <alignment vertical="center"/>
    </xf>
    <xf numFmtId="0" fontId="4" fillId="3" borderId="14" xfId="0" applyFont="1" applyFill="1" applyBorder="1" applyAlignment="1" applyProtection="1">
      <alignment horizontal="center" vertical="center" wrapText="1"/>
      <protection locked="0"/>
    </xf>
    <xf numFmtId="0" fontId="4" fillId="0" borderId="73" xfId="0" applyFont="1" applyBorder="1" applyAlignment="1" applyProtection="1">
      <alignment horizontal="center" vertical="top" wrapText="1"/>
      <protection locked="0"/>
    </xf>
    <xf numFmtId="0" fontId="4" fillId="6" borderId="14" xfId="0" applyFont="1" applyFill="1" applyBorder="1" applyAlignment="1" applyProtection="1">
      <alignment vertical="center" wrapText="1"/>
    </xf>
    <xf numFmtId="0" fontId="4" fillId="6" borderId="9" xfId="0" applyNumberFormat="1" applyFont="1" applyFill="1" applyBorder="1" applyAlignment="1" applyProtection="1">
      <alignment horizontal="center" vertical="center"/>
    </xf>
    <xf numFmtId="0" fontId="4" fillId="6" borderId="15" xfId="0" applyFont="1" applyFill="1" applyBorder="1" applyAlignment="1" applyProtection="1">
      <alignment vertical="center"/>
    </xf>
    <xf numFmtId="0" fontId="59" fillId="4" borderId="9" xfId="36" applyFont="1" applyFill="1" applyBorder="1" applyAlignment="1" applyProtection="1">
      <alignment vertical="center"/>
    </xf>
    <xf numFmtId="0" fontId="4" fillId="4" borderId="9" xfId="0" applyFont="1" applyFill="1" applyBorder="1" applyAlignment="1" applyProtection="1">
      <alignment vertical="center"/>
    </xf>
    <xf numFmtId="0" fontId="59" fillId="55" borderId="9" xfId="36" applyFont="1" applyFill="1" applyBorder="1" applyAlignment="1" applyProtection="1">
      <alignment vertical="center"/>
    </xf>
    <xf numFmtId="0" fontId="59" fillId="6" borderId="9" xfId="36" applyFont="1" applyFill="1" applyBorder="1" applyAlignment="1" applyProtection="1">
      <alignment vertical="center"/>
    </xf>
    <xf numFmtId="0" fontId="4" fillId="0" borderId="13" xfId="0" applyFont="1" applyFill="1" applyBorder="1" applyAlignment="1" applyProtection="1">
      <alignment vertical="center"/>
    </xf>
    <xf numFmtId="0" fontId="4" fillId="4" borderId="24" xfId="0" applyFont="1" applyFill="1" applyBorder="1" applyAlignment="1" applyProtection="1">
      <alignment horizontal="left" vertical="center"/>
    </xf>
    <xf numFmtId="0" fontId="4" fillId="4" borderId="16" xfId="0" applyFont="1" applyFill="1" applyBorder="1" applyAlignment="1" applyProtection="1">
      <alignment horizontal="left" vertical="center"/>
    </xf>
    <xf numFmtId="0" fontId="4" fillId="5" borderId="69" xfId="0" applyFont="1" applyFill="1" applyBorder="1" applyAlignment="1" applyProtection="1">
      <alignment vertical="center"/>
      <protection locked="0"/>
    </xf>
    <xf numFmtId="0" fontId="4" fillId="4" borderId="20" xfId="0" applyFont="1" applyFill="1" applyBorder="1" applyAlignment="1" applyProtection="1">
      <alignment vertical="center"/>
    </xf>
    <xf numFmtId="0" fontId="71" fillId="55" borderId="9" xfId="0" applyFont="1" applyFill="1" applyBorder="1" applyAlignment="1" applyProtection="1">
      <alignment vertical="center"/>
    </xf>
    <xf numFmtId="0" fontId="4" fillId="6" borderId="9" xfId="0" applyFont="1" applyFill="1" applyBorder="1" applyAlignment="1" applyProtection="1">
      <alignment vertical="center" shrinkToFit="1"/>
    </xf>
    <xf numFmtId="0" fontId="4" fillId="4" borderId="9" xfId="0" applyFont="1" applyFill="1" applyBorder="1" applyAlignment="1" applyProtection="1">
      <alignment vertical="center" shrinkToFit="1"/>
    </xf>
    <xf numFmtId="0" fontId="4" fillId="56" borderId="9" xfId="0" applyFont="1" applyFill="1" applyBorder="1" applyAlignment="1" applyProtection="1">
      <alignment vertical="center"/>
    </xf>
    <xf numFmtId="0" fontId="4" fillId="5" borderId="68" xfId="0" applyFont="1" applyFill="1" applyBorder="1" applyAlignment="1" applyProtection="1">
      <alignment horizontal="center" vertical="center"/>
      <protection locked="0"/>
    </xf>
    <xf numFmtId="0" fontId="4" fillId="3" borderId="92" xfId="0" applyFont="1" applyFill="1" applyBorder="1" applyAlignment="1" applyProtection="1">
      <alignment horizontal="center" vertical="center"/>
      <protection locked="0"/>
    </xf>
    <xf numFmtId="0" fontId="4" fillId="5" borderId="78" xfId="0" applyFont="1" applyFill="1" applyBorder="1" applyAlignment="1" applyProtection="1">
      <alignment vertical="center"/>
      <protection locked="0"/>
    </xf>
    <xf numFmtId="0" fontId="4" fillId="5" borderId="83" xfId="0" applyFont="1" applyFill="1" applyBorder="1" applyAlignment="1" applyProtection="1">
      <alignment vertical="center"/>
      <protection locked="0"/>
    </xf>
    <xf numFmtId="0" fontId="4" fillId="5" borderId="78" xfId="0" applyFont="1" applyFill="1" applyBorder="1" applyAlignment="1" applyProtection="1">
      <alignment horizontal="center" vertical="center"/>
      <protection locked="0"/>
    </xf>
    <xf numFmtId="0" fontId="4" fillId="5" borderId="83" xfId="0" applyFont="1" applyFill="1" applyBorder="1" applyAlignment="1" applyProtection="1">
      <alignment horizontal="center" vertical="center"/>
      <protection locked="0"/>
    </xf>
    <xf numFmtId="0" fontId="4" fillId="4" borderId="18" xfId="0" applyFont="1" applyFill="1" applyBorder="1" applyAlignment="1" applyProtection="1">
      <alignment horizontal="left" vertical="center"/>
    </xf>
    <xf numFmtId="0" fontId="4" fillId="4" borderId="17" xfId="0" applyFont="1" applyFill="1" applyBorder="1" applyAlignment="1" applyProtection="1">
      <alignment horizontal="left" vertical="center"/>
    </xf>
    <xf numFmtId="0" fontId="4" fillId="3" borderId="35" xfId="0" applyFont="1" applyFill="1" applyBorder="1" applyAlignment="1" applyProtection="1">
      <alignment horizontal="center" vertical="center"/>
      <protection locked="0"/>
    </xf>
    <xf numFmtId="0" fontId="71" fillId="4" borderId="24" xfId="0" applyFont="1" applyFill="1" applyBorder="1" applyAlignment="1" applyProtection="1">
      <alignment horizontal="left" vertical="center"/>
    </xf>
    <xf numFmtId="0" fontId="71" fillId="4" borderId="16" xfId="0" applyFont="1" applyFill="1" applyBorder="1" applyAlignment="1" applyProtection="1">
      <alignment horizontal="left" vertical="center"/>
    </xf>
    <xf numFmtId="177" fontId="50" fillId="0" borderId="163" xfId="0" applyNumberFormat="1" applyFont="1" applyBorder="1" applyAlignment="1">
      <alignment horizontal="center" vertical="center"/>
    </xf>
    <xf numFmtId="177" fontId="50" fillId="0" borderId="163" xfId="0" applyNumberFormat="1" applyFont="1" applyBorder="1" applyAlignment="1">
      <alignment horizontal="center" vertical="center" wrapText="1"/>
    </xf>
    <xf numFmtId="177" fontId="50" fillId="0" borderId="94" xfId="0" applyNumberFormat="1" applyFont="1" applyBorder="1" applyAlignment="1">
      <alignment horizontal="center" vertical="center"/>
    </xf>
    <xf numFmtId="177" fontId="50" fillId="13" borderId="163" xfId="0" applyNumberFormat="1" applyFont="1" applyFill="1" applyBorder="1" applyAlignment="1">
      <alignment horizontal="center" vertical="center"/>
    </xf>
    <xf numFmtId="177" fontId="50" fillId="13" borderId="163" xfId="0" applyNumberFormat="1" applyFont="1" applyFill="1" applyBorder="1" applyAlignment="1">
      <alignment horizontal="center" vertical="center" wrapText="1"/>
    </xf>
    <xf numFmtId="177" fontId="50" fillId="0" borderId="180" xfId="0" applyNumberFormat="1" applyFont="1" applyBorder="1" applyAlignment="1">
      <alignment horizontal="center" vertical="center"/>
    </xf>
    <xf numFmtId="177" fontId="50" fillId="0" borderId="180" xfId="0" applyNumberFormat="1" applyFont="1" applyBorder="1" applyAlignment="1">
      <alignment horizontal="center" vertical="center" wrapText="1"/>
    </xf>
    <xf numFmtId="0" fontId="4" fillId="15" borderId="176" xfId="0" applyFont="1" applyFill="1" applyBorder="1" applyAlignment="1">
      <alignment horizontal="center" vertical="center" wrapText="1"/>
    </xf>
    <xf numFmtId="0" fontId="4" fillId="15" borderId="173" xfId="0" applyFont="1" applyFill="1" applyBorder="1" applyAlignment="1">
      <alignment horizontal="center" vertical="center" wrapText="1"/>
    </xf>
    <xf numFmtId="0" fontId="33" fillId="0" borderId="177" xfId="0" applyFont="1" applyBorder="1" applyAlignment="1">
      <alignment horizontal="center" vertical="top" wrapText="1"/>
    </xf>
    <xf numFmtId="0" fontId="33" fillId="0" borderId="178" xfId="0" applyFont="1" applyBorder="1" applyAlignment="1">
      <alignment horizontal="center" vertical="top" wrapText="1"/>
    </xf>
    <xf numFmtId="0" fontId="76" fillId="0" borderId="110" xfId="0" applyFont="1" applyBorder="1" applyAlignment="1">
      <alignment horizontal="center" vertical="center" wrapText="1"/>
    </xf>
    <xf numFmtId="0" fontId="76" fillId="0" borderId="111" xfId="0" applyFont="1" applyBorder="1" applyAlignment="1">
      <alignment horizontal="center" vertical="center" wrapText="1"/>
    </xf>
    <xf numFmtId="177" fontId="50" fillId="13" borderId="172" xfId="0" applyNumberFormat="1" applyFont="1" applyFill="1" applyBorder="1" applyAlignment="1">
      <alignment horizontal="center" vertical="center"/>
    </xf>
    <xf numFmtId="177" fontId="50" fillId="13" borderId="165" xfId="0" applyNumberFormat="1" applyFont="1" applyFill="1" applyBorder="1" applyAlignment="1">
      <alignment horizontal="center" vertical="center"/>
    </xf>
    <xf numFmtId="177" fontId="50" fillId="0" borderId="173" xfId="0" applyNumberFormat="1" applyFont="1" applyBorder="1" applyAlignment="1">
      <alignment horizontal="center" vertical="center"/>
    </xf>
    <xf numFmtId="177" fontId="50" fillId="13" borderId="173" xfId="0" applyNumberFormat="1" applyFont="1" applyFill="1" applyBorder="1" applyAlignment="1">
      <alignment horizontal="center" vertical="center"/>
    </xf>
    <xf numFmtId="0" fontId="4" fillId="15" borderId="175" xfId="0" applyFont="1" applyFill="1" applyBorder="1" applyAlignment="1">
      <alignment horizontal="center" vertical="center" wrapText="1"/>
    </xf>
    <xf numFmtId="0" fontId="4" fillId="15" borderId="167" xfId="0" applyFont="1" applyFill="1" applyBorder="1" applyAlignment="1">
      <alignment horizontal="center" vertical="center" wrapText="1"/>
    </xf>
    <xf numFmtId="177" fontId="50" fillId="0" borderId="179" xfId="0" applyNumberFormat="1" applyFont="1" applyBorder="1" applyAlignment="1">
      <alignment horizontal="center" vertical="center"/>
    </xf>
    <xf numFmtId="0" fontId="4" fillId="15" borderId="174" xfId="0" applyFont="1" applyFill="1" applyBorder="1" applyAlignment="1">
      <alignment horizontal="center" vertical="center" wrapText="1"/>
    </xf>
    <xf numFmtId="0" fontId="4" fillId="15" borderId="94" xfId="0" applyFont="1" applyFill="1" applyBorder="1" applyAlignment="1">
      <alignment horizontal="center" vertical="center" wrapText="1"/>
    </xf>
    <xf numFmtId="177" fontId="50" fillId="13" borderId="165" xfId="0" applyNumberFormat="1" applyFont="1" applyFill="1" applyBorder="1" applyAlignment="1">
      <alignment horizontal="center" vertical="center" wrapText="1"/>
    </xf>
    <xf numFmtId="0" fontId="14" fillId="15" borderId="0" xfId="0" applyFont="1" applyFill="1" applyBorder="1" applyAlignment="1">
      <alignment horizontal="center" vertical="center"/>
    </xf>
    <xf numFmtId="49" fontId="4" fillId="13" borderId="61" xfId="0" applyNumberFormat="1" applyFont="1" applyFill="1" applyBorder="1" applyAlignment="1">
      <alignment vertical="center"/>
    </xf>
    <xf numFmtId="49" fontId="4" fillId="13" borderId="28" xfId="0" applyNumberFormat="1" applyFont="1" applyFill="1" applyBorder="1" applyAlignment="1">
      <alignment vertical="center"/>
    </xf>
    <xf numFmtId="49" fontId="4" fillId="13" borderId="29" xfId="0" applyNumberFormat="1" applyFont="1" applyFill="1" applyBorder="1" applyAlignment="1">
      <alignment vertical="center"/>
    </xf>
    <xf numFmtId="49" fontId="4" fillId="13" borderId="18" xfId="0" applyNumberFormat="1" applyFont="1" applyFill="1" applyBorder="1" applyAlignment="1">
      <alignment vertical="center"/>
    </xf>
    <xf numFmtId="0" fontId="4" fillId="13" borderId="96" xfId="0" applyNumberFormat="1" applyFont="1" applyFill="1" applyBorder="1" applyAlignment="1">
      <alignment vertical="center"/>
    </xf>
    <xf numFmtId="0" fontId="4" fillId="3" borderId="113" xfId="0" applyFont="1" applyFill="1" applyBorder="1" applyAlignment="1" applyProtection="1">
      <alignment horizontal="center" vertical="center"/>
      <protection locked="0"/>
    </xf>
    <xf numFmtId="0" fontId="4" fillId="3" borderId="114" xfId="0" applyFont="1" applyFill="1" applyBorder="1" applyAlignment="1" applyProtection="1">
      <alignment horizontal="center" vertical="center"/>
      <protection locked="0"/>
    </xf>
    <xf numFmtId="0" fontId="4" fillId="3" borderId="115" xfId="0" applyFont="1" applyFill="1" applyBorder="1" applyAlignment="1" applyProtection="1">
      <alignment horizontal="center" vertical="center"/>
      <protection locked="0"/>
    </xf>
    <xf numFmtId="0" fontId="4" fillId="13" borderId="20" xfId="0" applyFont="1" applyFill="1" applyBorder="1" applyAlignment="1">
      <alignment vertical="center"/>
    </xf>
    <xf numFmtId="0" fontId="4" fillId="13" borderId="13" xfId="0" applyFont="1" applyFill="1" applyBorder="1" applyAlignment="1">
      <alignment vertical="center"/>
    </xf>
    <xf numFmtId="0" fontId="4" fillId="0" borderId="169" xfId="0" applyFont="1" applyBorder="1" applyAlignment="1">
      <alignment horizontal="center" vertical="center" wrapText="1"/>
    </xf>
    <xf numFmtId="0" fontId="4" fillId="0" borderId="170" xfId="0" applyFont="1" applyBorder="1" applyAlignment="1">
      <alignment horizontal="center" vertical="center" wrapText="1"/>
    </xf>
    <xf numFmtId="0" fontId="4" fillId="0" borderId="167" xfId="0" applyFont="1" applyBorder="1" applyAlignment="1">
      <alignment horizontal="center" vertical="center" wrapText="1"/>
    </xf>
    <xf numFmtId="0" fontId="4" fillId="0" borderId="163" xfId="0" applyFont="1" applyBorder="1" applyAlignment="1">
      <alignment horizontal="center" vertical="center" wrapText="1"/>
    </xf>
    <xf numFmtId="0" fontId="4" fillId="0" borderId="164" xfId="0" applyFont="1" applyFill="1" applyBorder="1" applyAlignment="1">
      <alignment horizontal="center" vertical="center" wrapText="1"/>
    </xf>
    <xf numFmtId="0" fontId="4" fillId="0" borderId="165" xfId="0" applyFont="1" applyFill="1" applyBorder="1" applyAlignment="1">
      <alignment horizontal="center" vertical="center" wrapText="1"/>
    </xf>
    <xf numFmtId="0" fontId="4" fillId="0" borderId="167" xfId="0" applyFont="1" applyFill="1" applyBorder="1" applyAlignment="1">
      <alignment horizontal="center" vertical="center" wrapText="1"/>
    </xf>
    <xf numFmtId="0" fontId="4" fillId="0" borderId="163" xfId="0" applyFont="1" applyFill="1" applyBorder="1" applyAlignment="1">
      <alignment horizontal="center" vertical="center" wrapText="1"/>
    </xf>
    <xf numFmtId="0" fontId="0" fillId="15" borderId="116" xfId="0" applyFill="1" applyBorder="1" applyAlignment="1">
      <alignment horizontal="center" vertical="center"/>
    </xf>
    <xf numFmtId="0" fontId="0" fillId="15" borderId="117" xfId="0" applyFill="1" applyBorder="1" applyAlignment="1">
      <alignment horizontal="center" vertical="center"/>
    </xf>
    <xf numFmtId="49" fontId="4" fillId="13" borderId="62" xfId="0" applyNumberFormat="1" applyFont="1" applyFill="1" applyBorder="1" applyAlignment="1">
      <alignment vertical="center"/>
    </xf>
    <xf numFmtId="0" fontId="4" fillId="13" borderId="81" xfId="0" applyNumberFormat="1" applyFont="1" applyFill="1" applyBorder="1" applyAlignment="1">
      <alignment vertical="center"/>
    </xf>
    <xf numFmtId="49" fontId="4" fillId="13" borderId="24" xfId="0" applyNumberFormat="1" applyFont="1" applyFill="1" applyBorder="1" applyAlignment="1">
      <alignment vertical="center"/>
    </xf>
    <xf numFmtId="49" fontId="4" fillId="13" borderId="26" xfId="0" applyNumberFormat="1" applyFont="1" applyFill="1" applyBorder="1" applyAlignment="1">
      <alignment vertical="center"/>
    </xf>
    <xf numFmtId="49" fontId="4" fillId="13" borderId="96" xfId="0" applyNumberFormat="1" applyFont="1" applyFill="1" applyBorder="1" applyAlignment="1">
      <alignment vertical="center"/>
    </xf>
    <xf numFmtId="0" fontId="4" fillId="13" borderId="9" xfId="0" applyFont="1" applyFill="1" applyBorder="1" applyAlignment="1">
      <alignment vertical="center"/>
    </xf>
    <xf numFmtId="49" fontId="4" fillId="13" borderId="13" xfId="0" applyNumberFormat="1" applyFont="1" applyFill="1" applyBorder="1" applyAlignment="1">
      <alignment vertical="center"/>
    </xf>
    <xf numFmtId="0" fontId="14" fillId="57" borderId="0" xfId="73" applyFont="1" applyFill="1" applyBorder="1" applyAlignment="1">
      <alignment horizontal="right" vertical="center"/>
    </xf>
    <xf numFmtId="0" fontId="4" fillId="57" borderId="94" xfId="73" applyFont="1" applyFill="1" applyBorder="1" applyAlignment="1">
      <alignment horizontal="center" vertical="center"/>
    </xf>
    <xf numFmtId="0" fontId="82" fillId="57" borderId="0" xfId="73" applyFont="1" applyFill="1" applyAlignment="1">
      <alignment horizontal="left" vertical="center"/>
    </xf>
    <xf numFmtId="0" fontId="76" fillId="57" borderId="112" xfId="73" applyFont="1" applyFill="1" applyBorder="1" applyAlignment="1">
      <alignment horizontal="center" vertical="center"/>
    </xf>
    <xf numFmtId="0" fontId="4" fillId="57" borderId="116" xfId="73" applyFont="1" applyFill="1" applyBorder="1" applyAlignment="1">
      <alignment horizontal="center" vertical="center"/>
    </xf>
    <xf numFmtId="0" fontId="4" fillId="57" borderId="121" xfId="73" applyFont="1" applyFill="1" applyBorder="1" applyAlignment="1">
      <alignment horizontal="center" vertical="center"/>
    </xf>
    <xf numFmtId="0" fontId="4" fillId="57" borderId="117" xfId="73" applyFont="1" applyFill="1" applyBorder="1" applyAlignment="1">
      <alignment horizontal="center" vertical="center"/>
    </xf>
    <xf numFmtId="0" fontId="4" fillId="57" borderId="116" xfId="73" applyFont="1" applyFill="1" applyBorder="1" applyAlignment="1">
      <alignment horizontal="center" vertical="center" wrapText="1"/>
    </xf>
    <xf numFmtId="0" fontId="4" fillId="57" borderId="117" xfId="73" applyFont="1" applyFill="1" applyBorder="1" applyAlignment="1">
      <alignment horizontal="center" vertical="center" wrapText="1"/>
    </xf>
    <xf numFmtId="0" fontId="4" fillId="57" borderId="94" xfId="73" applyFont="1" applyFill="1" applyBorder="1" applyAlignment="1">
      <alignment horizontal="center" vertical="center" wrapText="1"/>
    </xf>
    <xf numFmtId="0" fontId="76" fillId="57" borderId="111" xfId="73" applyFont="1" applyFill="1" applyBorder="1" applyAlignment="1">
      <alignment horizontal="center" vertical="center"/>
    </xf>
    <xf numFmtId="0" fontId="4" fillId="57" borderId="121" xfId="73" applyFont="1" applyFill="1" applyBorder="1" applyAlignment="1">
      <alignment horizontal="center" vertical="center" wrapText="1"/>
    </xf>
    <xf numFmtId="0" fontId="4" fillId="57" borderId="110" xfId="73" applyFont="1" applyFill="1" applyBorder="1" applyAlignment="1">
      <alignment horizontal="center" vertical="center"/>
    </xf>
    <xf numFmtId="0" fontId="4" fillId="57" borderId="112" xfId="73" applyFont="1" applyFill="1" applyBorder="1" applyAlignment="1">
      <alignment horizontal="center" vertical="center"/>
    </xf>
    <xf numFmtId="0" fontId="4" fillId="57" borderId="111" xfId="73" applyFont="1" applyFill="1" applyBorder="1" applyAlignment="1">
      <alignment horizontal="center" vertical="center"/>
    </xf>
    <xf numFmtId="0" fontId="82" fillId="0" borderId="0" xfId="73" applyFont="1" applyFill="1" applyAlignment="1">
      <alignment wrapText="1"/>
    </xf>
    <xf numFmtId="0" fontId="4" fillId="57" borderId="116" xfId="73" applyNumberFormat="1" applyFont="1" applyFill="1" applyBorder="1" applyAlignment="1" applyProtection="1">
      <alignment horizontal="center" vertical="center" wrapText="1"/>
    </xf>
    <xf numFmtId="0" fontId="4" fillId="57" borderId="121" xfId="73" applyNumberFormat="1" applyFont="1" applyFill="1" applyBorder="1" applyAlignment="1" applyProtection="1">
      <alignment horizontal="center" vertical="center" wrapText="1"/>
    </xf>
    <xf numFmtId="0" fontId="4" fillId="57" borderId="116" xfId="73" applyNumberFormat="1" applyFont="1" applyFill="1" applyBorder="1" applyAlignment="1" applyProtection="1">
      <alignment horizontal="center" vertical="center"/>
    </xf>
    <xf numFmtId="0" fontId="4" fillId="57" borderId="121" xfId="73" applyNumberFormat="1" applyFont="1" applyFill="1" applyBorder="1" applyAlignment="1" applyProtection="1">
      <alignment horizontal="center" vertical="center"/>
    </xf>
    <xf numFmtId="0" fontId="4" fillId="57" borderId="94" xfId="73" applyNumberFormat="1" applyFont="1" applyFill="1" applyBorder="1" applyAlignment="1" applyProtection="1">
      <alignment horizontal="center" vertical="center"/>
    </xf>
    <xf numFmtId="0" fontId="4" fillId="57" borderId="94" xfId="73" applyNumberFormat="1" applyFont="1" applyFill="1" applyBorder="1" applyAlignment="1" applyProtection="1">
      <alignment horizontal="center" vertical="center" wrapText="1"/>
    </xf>
    <xf numFmtId="0" fontId="4" fillId="57" borderId="123" xfId="73" applyNumberFormat="1" applyFont="1" applyFill="1" applyBorder="1" applyAlignment="1" applyProtection="1">
      <alignment horizontal="center" vertical="center" wrapText="1"/>
    </xf>
    <xf numFmtId="0" fontId="4" fillId="57" borderId="124" xfId="73" applyNumberFormat="1" applyFont="1" applyFill="1" applyBorder="1" applyAlignment="1" applyProtection="1">
      <alignment horizontal="center" vertical="center" wrapText="1"/>
    </xf>
    <xf numFmtId="0" fontId="4" fillId="57" borderId="125" xfId="73" applyNumberFormat="1" applyFont="1" applyFill="1" applyBorder="1" applyAlignment="1" applyProtection="1">
      <alignment horizontal="center" vertical="center" wrapText="1"/>
    </xf>
    <xf numFmtId="0" fontId="4" fillId="42" borderId="94" xfId="27" applyFont="1" applyFill="1" applyBorder="1" applyAlignment="1">
      <alignment horizontal="center" vertical="center"/>
    </xf>
    <xf numFmtId="0" fontId="59" fillId="57" borderId="167" xfId="27" applyFont="1" applyFill="1" applyBorder="1" applyAlignment="1">
      <alignment horizontal="center" vertical="center"/>
    </xf>
    <xf numFmtId="0" fontId="59" fillId="57" borderId="168" xfId="27" applyFont="1" applyFill="1" applyBorder="1" applyAlignment="1">
      <alignment horizontal="center" vertical="center" wrapText="1"/>
    </xf>
    <xf numFmtId="0" fontId="59" fillId="57" borderId="167" xfId="27" applyFont="1" applyFill="1" applyBorder="1" applyAlignment="1">
      <alignment horizontal="center" vertical="center" wrapText="1"/>
    </xf>
    <xf numFmtId="0" fontId="59" fillId="57" borderId="163" xfId="27" applyFont="1" applyFill="1" applyBorder="1" applyAlignment="1">
      <alignment horizontal="center" vertical="center" wrapText="1"/>
    </xf>
    <xf numFmtId="0" fontId="76" fillId="57" borderId="112" xfId="27" applyFont="1" applyFill="1" applyBorder="1" applyAlignment="1">
      <alignment horizontal="center" vertical="center"/>
    </xf>
    <xf numFmtId="0" fontId="76" fillId="57" borderId="111" xfId="27" applyFont="1" applyFill="1" applyBorder="1" applyAlignment="1">
      <alignment horizontal="center" vertical="center"/>
    </xf>
    <xf numFmtId="0" fontId="59" fillId="57" borderId="193" xfId="27" applyFont="1" applyFill="1" applyBorder="1" applyAlignment="1">
      <alignment horizontal="center" vertical="center" wrapText="1"/>
    </xf>
    <xf numFmtId="0" fontId="59" fillId="57" borderId="196" xfId="27" applyFont="1" applyFill="1" applyBorder="1" applyAlignment="1">
      <alignment horizontal="center" vertical="center" wrapText="1"/>
    </xf>
    <xf numFmtId="0" fontId="59" fillId="57" borderId="199" xfId="27" applyFont="1" applyFill="1" applyBorder="1" applyAlignment="1">
      <alignment horizontal="center" vertical="center" wrapText="1"/>
    </xf>
    <xf numFmtId="0" fontId="59" fillId="57" borderId="164" xfId="27" applyFont="1" applyFill="1" applyBorder="1" applyAlignment="1">
      <alignment horizontal="center" vertical="center"/>
    </xf>
    <xf numFmtId="0" fontId="59" fillId="57" borderId="166" xfId="27" applyFont="1" applyFill="1" applyBorder="1" applyAlignment="1">
      <alignment horizontal="center" vertical="center"/>
    </xf>
    <xf numFmtId="0" fontId="59" fillId="57" borderId="164" xfId="27" applyFont="1" applyFill="1" applyBorder="1" applyAlignment="1">
      <alignment horizontal="center" vertical="center" wrapText="1"/>
    </xf>
    <xf numFmtId="0" fontId="59" fillId="57" borderId="166" xfId="27" applyFont="1" applyFill="1" applyBorder="1" applyAlignment="1">
      <alignment horizontal="center" vertical="center" wrapText="1"/>
    </xf>
    <xf numFmtId="0" fontId="59" fillId="57" borderId="165" xfId="27" applyFont="1" applyFill="1" applyBorder="1" applyAlignment="1">
      <alignment horizontal="center" vertical="center"/>
    </xf>
    <xf numFmtId="0" fontId="59" fillId="57" borderId="194" xfId="27" applyFont="1" applyFill="1" applyBorder="1" applyAlignment="1">
      <alignment horizontal="center" vertical="center"/>
    </xf>
    <xf numFmtId="0" fontId="59" fillId="57" borderId="195" xfId="27" applyFont="1" applyFill="1" applyBorder="1" applyAlignment="1">
      <alignment horizontal="center" vertical="center"/>
    </xf>
    <xf numFmtId="0" fontId="59" fillId="57" borderId="197" xfId="27" applyFont="1" applyFill="1" applyBorder="1" applyAlignment="1">
      <alignment horizontal="center" vertical="center"/>
    </xf>
    <xf numFmtId="0" fontId="59" fillId="57" borderId="198" xfId="27" applyFont="1" applyFill="1" applyBorder="1" applyAlignment="1">
      <alignment horizontal="center" vertical="center"/>
    </xf>
    <xf numFmtId="0" fontId="59" fillId="57" borderId="200" xfId="27" applyFont="1" applyFill="1" applyBorder="1" applyAlignment="1">
      <alignment horizontal="center" vertical="center"/>
    </xf>
    <xf numFmtId="0" fontId="59" fillId="57" borderId="201" xfId="27" applyFont="1" applyFill="1" applyBorder="1" applyAlignment="1">
      <alignment horizontal="center" vertical="center"/>
    </xf>
    <xf numFmtId="0" fontId="25" fillId="57" borderId="165" xfId="27" applyFont="1" applyFill="1" applyBorder="1" applyAlignment="1">
      <alignment horizontal="center" vertical="center" wrapText="1"/>
    </xf>
    <xf numFmtId="0" fontId="25" fillId="57" borderId="166" xfId="27" applyFont="1" applyFill="1" applyBorder="1" applyAlignment="1">
      <alignment horizontal="center" vertical="center" wrapText="1"/>
    </xf>
    <xf numFmtId="0" fontId="59" fillId="0" borderId="163" xfId="27" applyFont="1" applyFill="1" applyBorder="1" applyAlignment="1">
      <alignment horizontal="center" vertical="center"/>
    </xf>
    <xf numFmtId="0" fontId="59" fillId="57" borderId="163" xfId="27" applyFont="1" applyFill="1" applyBorder="1" applyAlignment="1">
      <alignment horizontal="center" vertical="center"/>
    </xf>
    <xf numFmtId="0" fontId="59" fillId="57" borderId="168" xfId="27" applyFont="1" applyFill="1" applyBorder="1" applyAlignment="1">
      <alignment horizontal="center" vertical="center"/>
    </xf>
    <xf numFmtId="0" fontId="59" fillId="59" borderId="163" xfId="27" applyFont="1" applyFill="1" applyBorder="1" applyAlignment="1">
      <alignment horizontal="center" vertical="center"/>
    </xf>
    <xf numFmtId="0" fontId="59" fillId="57" borderId="163" xfId="27" applyFont="1" applyFill="1" applyBorder="1" applyAlignment="1">
      <alignment vertical="center"/>
    </xf>
    <xf numFmtId="0" fontId="59" fillId="57" borderId="168" xfId="27" applyFont="1" applyFill="1" applyBorder="1" applyAlignment="1">
      <alignment vertical="center"/>
    </xf>
    <xf numFmtId="0" fontId="63" fillId="57" borderId="170" xfId="27" applyFont="1" applyFill="1" applyBorder="1" applyAlignment="1">
      <alignment horizontal="center" vertical="center"/>
    </xf>
    <xf numFmtId="0" fontId="63" fillId="57" borderId="171" xfId="27" applyFont="1" applyFill="1" applyBorder="1" applyAlignment="1">
      <alignment horizontal="center" vertical="center"/>
    </xf>
    <xf numFmtId="0" fontId="59" fillId="57" borderId="110" xfId="27" applyFont="1" applyFill="1" applyBorder="1" applyAlignment="1">
      <alignment vertical="center"/>
    </xf>
    <xf numFmtId="0" fontId="59" fillId="57" borderId="112" xfId="27" applyFont="1" applyFill="1" applyBorder="1" applyAlignment="1">
      <alignment vertical="center"/>
    </xf>
    <xf numFmtId="0" fontId="59" fillId="57" borderId="122" xfId="27" applyFont="1" applyFill="1" applyBorder="1" applyAlignment="1">
      <alignment vertical="center"/>
    </xf>
    <xf numFmtId="0" fontId="59" fillId="57" borderId="127" xfId="27" applyFont="1" applyFill="1" applyBorder="1" applyAlignment="1">
      <alignment vertical="center"/>
    </xf>
    <xf numFmtId="0" fontId="59" fillId="57" borderId="165" xfId="27" applyFont="1" applyFill="1" applyBorder="1" applyAlignment="1">
      <alignment vertical="center"/>
    </xf>
    <xf numFmtId="0" fontId="59" fillId="57" borderId="166" xfId="27" applyFont="1" applyFill="1" applyBorder="1" applyAlignment="1">
      <alignment vertical="center"/>
    </xf>
    <xf numFmtId="0" fontId="82" fillId="57" borderId="0" xfId="73" applyFont="1" applyFill="1" applyAlignment="1">
      <alignment vertical="center"/>
    </xf>
    <xf numFmtId="0" fontId="34" fillId="57" borderId="112" xfId="73" applyFont="1" applyFill="1" applyBorder="1" applyAlignment="1">
      <alignment vertical="center"/>
    </xf>
    <xf numFmtId="0" fontId="4" fillId="57" borderId="94" xfId="27" applyFont="1" applyFill="1" applyBorder="1" applyAlignment="1">
      <alignment horizontal="center" vertical="center" wrapText="1"/>
    </xf>
    <xf numFmtId="0" fontId="82" fillId="57" borderId="0" xfId="27" applyFont="1" applyFill="1" applyAlignment="1">
      <alignment horizontal="left" vertical="center"/>
    </xf>
    <xf numFmtId="0" fontId="4" fillId="57" borderId="116" xfId="27" applyFont="1" applyFill="1" applyBorder="1" applyAlignment="1">
      <alignment horizontal="center" vertical="center"/>
    </xf>
    <xf numFmtId="0" fontId="4" fillId="57" borderId="121" xfId="27" applyFont="1" applyFill="1" applyBorder="1" applyAlignment="1">
      <alignment horizontal="center" vertical="center"/>
    </xf>
    <xf numFmtId="0" fontId="4" fillId="57" borderId="117" xfId="27" applyFont="1" applyFill="1" applyBorder="1" applyAlignment="1">
      <alignment horizontal="center" vertical="center"/>
    </xf>
    <xf numFmtId="0" fontId="4" fillId="57" borderId="94" xfId="27" applyFont="1" applyFill="1" applyBorder="1" applyAlignment="1">
      <alignment horizontal="center" vertical="center"/>
    </xf>
    <xf numFmtId="0" fontId="82" fillId="0" borderId="0" xfId="73" applyFont="1" applyAlignment="1">
      <alignment wrapText="1"/>
    </xf>
    <xf numFmtId="0" fontId="82" fillId="57" borderId="0" xfId="73" applyFont="1" applyFill="1" applyBorder="1" applyAlignment="1">
      <alignment horizontal="left" vertical="center"/>
    </xf>
    <xf numFmtId="0" fontId="15" fillId="57" borderId="112" xfId="73" applyFont="1" applyFill="1" applyBorder="1" applyAlignment="1">
      <alignment horizontal="center" vertical="center"/>
    </xf>
    <xf numFmtId="0" fontId="82" fillId="0" borderId="0" xfId="73" applyFont="1" applyAlignment="1">
      <alignment vertical="center" wrapText="1"/>
    </xf>
    <xf numFmtId="0" fontId="82" fillId="57" borderId="117" xfId="73" applyFont="1" applyFill="1" applyBorder="1" applyAlignment="1">
      <alignment horizontal="center" vertical="center" wrapText="1"/>
    </xf>
    <xf numFmtId="0" fontId="4" fillId="57" borderId="126" xfId="73" applyFont="1" applyFill="1" applyBorder="1" applyAlignment="1">
      <alignment horizontal="center" vertical="center"/>
    </xf>
    <xf numFmtId="0" fontId="82" fillId="57" borderId="0" xfId="120" applyFont="1" applyFill="1" applyAlignment="1">
      <alignment horizontal="left" vertical="center"/>
    </xf>
    <xf numFmtId="0" fontId="76" fillId="57" borderId="112" xfId="120" applyFont="1" applyFill="1" applyBorder="1" applyAlignment="1">
      <alignment horizontal="center" vertical="center"/>
    </xf>
    <xf numFmtId="0" fontId="82" fillId="57" borderId="122" xfId="120" applyFont="1" applyFill="1" applyBorder="1" applyAlignment="1">
      <alignment horizontal="right" vertical="center"/>
    </xf>
    <xf numFmtId="0" fontId="82" fillId="57" borderId="122" xfId="27" applyFill="1" applyBorder="1" applyAlignment="1">
      <alignment horizontal="right" vertical="center"/>
    </xf>
    <xf numFmtId="0" fontId="82" fillId="57" borderId="111" xfId="27" applyFill="1" applyBorder="1" applyAlignment="1"/>
    <xf numFmtId="0" fontId="4" fillId="0" borderId="116" xfId="120" applyFont="1" applyFill="1" applyBorder="1" applyAlignment="1">
      <alignment horizontal="center" vertical="center"/>
    </xf>
    <xf numFmtId="0" fontId="4" fillId="0" borderId="121" xfId="120" applyFont="1" applyFill="1" applyBorder="1" applyAlignment="1">
      <alignment horizontal="center" vertical="center"/>
    </xf>
    <xf numFmtId="0" fontId="4" fillId="57" borderId="116" xfId="27" applyFont="1" applyFill="1" applyBorder="1" applyAlignment="1">
      <alignment horizontal="center" vertical="center" wrapText="1"/>
    </xf>
    <xf numFmtId="0" fontId="4" fillId="57" borderId="117" xfId="27" applyFont="1" applyFill="1" applyBorder="1" applyAlignment="1">
      <alignment horizontal="center" vertical="center" wrapText="1"/>
    </xf>
    <xf numFmtId="0" fontId="4" fillId="57" borderId="94" xfId="120" applyFont="1" applyFill="1" applyBorder="1" applyAlignment="1">
      <alignment horizontal="center" vertical="center" wrapText="1"/>
    </xf>
    <xf numFmtId="0" fontId="4" fillId="57" borderId="124" xfId="120" applyFont="1" applyFill="1" applyBorder="1" applyAlignment="1">
      <alignment horizontal="center" vertical="center"/>
    </xf>
    <xf numFmtId="0" fontId="4" fillId="57" borderId="116" xfId="120" applyFont="1" applyFill="1" applyBorder="1" applyAlignment="1">
      <alignment horizontal="center" vertical="center"/>
    </xf>
    <xf numFmtId="0" fontId="4" fillId="57" borderId="121" xfId="120" applyFont="1" applyFill="1" applyBorder="1" applyAlignment="1">
      <alignment horizontal="center" vertical="center"/>
    </xf>
    <xf numFmtId="0" fontId="4" fillId="57" borderId="117" xfId="120" applyFont="1" applyFill="1" applyBorder="1" applyAlignment="1">
      <alignment horizontal="center" vertical="center"/>
    </xf>
    <xf numFmtId="0" fontId="4" fillId="57" borderId="116" xfId="120" applyFont="1" applyFill="1" applyBorder="1" applyAlignment="1">
      <alignment horizontal="center" vertical="center" wrapText="1"/>
    </xf>
    <xf numFmtId="0" fontId="4" fillId="57" borderId="121" xfId="120" applyFont="1" applyFill="1" applyBorder="1" applyAlignment="1">
      <alignment horizontal="center" vertical="center" wrapText="1"/>
    </xf>
    <xf numFmtId="0" fontId="4" fillId="57" borderId="121" xfId="27" applyFont="1" applyFill="1" applyBorder="1" applyAlignment="1">
      <alignment horizontal="center" vertical="center" wrapText="1"/>
    </xf>
    <xf numFmtId="0" fontId="4" fillId="57" borderId="94" xfId="120" applyFont="1" applyFill="1" applyBorder="1" applyAlignment="1">
      <alignment horizontal="center" vertical="center"/>
    </xf>
    <xf numFmtId="0" fontId="4" fillId="57" borderId="110" xfId="27" applyFont="1" applyFill="1" applyBorder="1" applyAlignment="1">
      <alignment horizontal="center" vertical="center" wrapText="1"/>
    </xf>
    <xf numFmtId="0" fontId="4" fillId="57" borderId="111" xfId="27" applyFont="1" applyFill="1" applyBorder="1" applyAlignment="1">
      <alignment horizontal="center" vertical="center" wrapText="1"/>
    </xf>
    <xf numFmtId="0" fontId="4" fillId="57" borderId="110" xfId="27" applyFont="1" applyFill="1" applyBorder="1" applyAlignment="1">
      <alignment horizontal="center" vertical="center"/>
    </xf>
    <xf numFmtId="0" fontId="4" fillId="57" borderId="112" xfId="27" applyFont="1" applyFill="1" applyBorder="1" applyAlignment="1">
      <alignment horizontal="center" vertical="center"/>
    </xf>
    <xf numFmtId="0" fontId="4" fillId="57" borderId="111" xfId="27" applyFont="1" applyFill="1" applyBorder="1" applyAlignment="1">
      <alignment horizontal="center" vertical="center"/>
    </xf>
    <xf numFmtId="0" fontId="4" fillId="57" borderId="117" xfId="120" applyFont="1" applyFill="1" applyBorder="1" applyAlignment="1">
      <alignment horizontal="center" vertical="center" wrapText="1"/>
    </xf>
    <xf numFmtId="0" fontId="34" fillId="57" borderId="112" xfId="120" applyFont="1" applyFill="1" applyBorder="1" applyAlignment="1">
      <alignment vertical="center"/>
    </xf>
    <xf numFmtId="0" fontId="33" fillId="57" borderId="110" xfId="121" applyFont="1" applyFill="1" applyBorder="1" applyAlignment="1">
      <alignment vertical="center"/>
    </xf>
    <xf numFmtId="0" fontId="33" fillId="57" borderId="112" xfId="121" applyFont="1" applyFill="1" applyBorder="1" applyAlignment="1">
      <alignment vertical="center"/>
    </xf>
    <xf numFmtId="0" fontId="33" fillId="57" borderId="111" xfId="121" applyFont="1" applyFill="1" applyBorder="1" applyAlignment="1">
      <alignment vertical="center"/>
    </xf>
    <xf numFmtId="0" fontId="82" fillId="57" borderId="0" xfId="120" applyFont="1" applyFill="1" applyAlignment="1">
      <alignment vertical="center"/>
    </xf>
    <xf numFmtId="0" fontId="4" fillId="57" borderId="124" xfId="120" applyFont="1" applyFill="1" applyBorder="1" applyAlignment="1">
      <alignment horizontal="left" vertical="center"/>
    </xf>
    <xf numFmtId="0" fontId="82" fillId="57" borderId="0" xfId="120" applyFont="1" applyFill="1" applyBorder="1" applyAlignment="1">
      <alignment vertical="center" wrapText="1"/>
    </xf>
    <xf numFmtId="0" fontId="82" fillId="57" borderId="0" xfId="120" applyFont="1" applyFill="1" applyAlignment="1">
      <alignment vertical="center" wrapText="1"/>
    </xf>
    <xf numFmtId="0" fontId="4" fillId="57" borderId="206" xfId="0" applyFont="1" applyFill="1" applyBorder="1" applyAlignment="1">
      <alignment horizontal="center" vertical="center"/>
    </xf>
    <xf numFmtId="0" fontId="4" fillId="57" borderId="207" xfId="0" applyFont="1" applyFill="1" applyBorder="1" applyAlignment="1">
      <alignment horizontal="center" vertical="center"/>
    </xf>
    <xf numFmtId="0" fontId="4" fillId="57" borderId="110" xfId="27" applyFont="1" applyFill="1" applyBorder="1" applyAlignment="1">
      <alignment horizontal="left" vertical="center"/>
    </xf>
    <xf numFmtId="0" fontId="4" fillId="57" borderId="112" xfId="27" applyFont="1" applyFill="1" applyBorder="1" applyAlignment="1">
      <alignment horizontal="left" vertical="center"/>
    </xf>
    <xf numFmtId="0" fontId="82" fillId="57" borderId="0" xfId="27" applyFont="1" applyFill="1" applyBorder="1" applyAlignment="1">
      <alignment horizontal="left" vertical="center"/>
    </xf>
    <xf numFmtId="0" fontId="82" fillId="57" borderId="94" xfId="27" applyFill="1" applyBorder="1" applyAlignment="1">
      <alignment horizontal="center" vertical="center" wrapText="1"/>
    </xf>
    <xf numFmtId="0" fontId="82" fillId="57" borderId="94" xfId="27" applyFont="1" applyFill="1" applyBorder="1" applyAlignment="1">
      <alignment horizontal="center" vertical="center"/>
    </xf>
    <xf numFmtId="0" fontId="4" fillId="57" borderId="94" xfId="27" applyFont="1" applyFill="1" applyBorder="1" applyAlignment="1" applyProtection="1">
      <alignment horizontal="center" vertical="center" wrapText="1"/>
      <protection hidden="1"/>
    </xf>
    <xf numFmtId="0" fontId="4" fillId="57" borderId="110" xfId="27" applyFont="1" applyFill="1" applyBorder="1" applyAlignment="1" applyProtection="1">
      <alignment horizontal="left" vertical="center" wrapText="1"/>
      <protection hidden="1"/>
    </xf>
    <xf numFmtId="0" fontId="4" fillId="57" borderId="112" xfId="27" applyFont="1" applyFill="1" applyBorder="1" applyAlignment="1" applyProtection="1">
      <alignment horizontal="left" vertical="center" wrapText="1"/>
      <protection hidden="1"/>
    </xf>
    <xf numFmtId="0" fontId="4" fillId="57" borderId="123" xfId="27" applyFont="1" applyFill="1" applyBorder="1" applyAlignment="1" applyProtection="1">
      <alignment horizontal="center" vertical="center" wrapText="1"/>
      <protection hidden="1"/>
    </xf>
    <xf numFmtId="0" fontId="4" fillId="57" borderId="128" xfId="27" applyFont="1" applyFill="1" applyBorder="1" applyAlignment="1" applyProtection="1">
      <alignment horizontal="center" vertical="center" wrapText="1"/>
      <protection hidden="1"/>
    </xf>
    <xf numFmtId="0" fontId="4" fillId="57" borderId="126" xfId="27" applyFont="1" applyFill="1" applyBorder="1" applyAlignment="1" applyProtection="1">
      <alignment horizontal="center" vertical="center" wrapText="1"/>
      <protection hidden="1"/>
    </xf>
    <xf numFmtId="0" fontId="82" fillId="0" borderId="0" xfId="27" applyFont="1" applyAlignment="1">
      <alignment wrapText="1"/>
    </xf>
    <xf numFmtId="180" fontId="50" fillId="0" borderId="94" xfId="61" applyFont="1" applyFill="1" applyBorder="1">
      <alignment vertical="center"/>
    </xf>
    <xf numFmtId="0" fontId="4" fillId="57" borderId="94" xfId="119" applyFont="1" applyFill="1" applyBorder="1" applyAlignment="1">
      <alignment horizontal="center" vertical="center" wrapText="1"/>
    </xf>
    <xf numFmtId="0" fontId="4" fillId="57" borderId="94" xfId="119" applyFont="1" applyFill="1" applyBorder="1" applyAlignment="1">
      <alignment vertical="center"/>
    </xf>
    <xf numFmtId="0" fontId="61" fillId="57" borderId="94" xfId="119" applyFont="1" applyFill="1" applyBorder="1" applyAlignment="1">
      <alignment horizontal="left" vertical="center"/>
    </xf>
    <xf numFmtId="0" fontId="4" fillId="57" borderId="94" xfId="119" applyFont="1" applyFill="1" applyBorder="1" applyAlignment="1">
      <alignment horizontal="center" vertical="center"/>
    </xf>
    <xf numFmtId="0" fontId="4" fillId="57" borderId="94" xfId="120" applyFont="1" applyFill="1" applyBorder="1" applyAlignment="1">
      <alignment horizontal="left" vertical="center"/>
    </xf>
    <xf numFmtId="0" fontId="76" fillId="57" borderId="112" xfId="119" applyFont="1" applyFill="1" applyBorder="1" applyAlignment="1">
      <alignment horizontal="center" vertical="center"/>
    </xf>
    <xf numFmtId="0" fontId="2" fillId="0" borderId="0" xfId="117" applyFont="1" applyFill="1" applyAlignment="1">
      <alignment vertical="center" wrapText="1"/>
    </xf>
    <xf numFmtId="0" fontId="4" fillId="57" borderId="116" xfId="117" applyFont="1" applyFill="1" applyBorder="1" applyAlignment="1">
      <alignment horizontal="center" vertical="center" wrapText="1"/>
    </xf>
    <xf numFmtId="0" fontId="4" fillId="57" borderId="121" xfId="117" applyFont="1" applyFill="1" applyBorder="1" applyAlignment="1">
      <alignment horizontal="center" vertical="center" wrapText="1"/>
    </xf>
    <xf numFmtId="0" fontId="76" fillId="57" borderId="112" xfId="117" applyFont="1" applyFill="1" applyBorder="1" applyAlignment="1">
      <alignment horizontal="center" vertical="center" wrapText="1"/>
    </xf>
    <xf numFmtId="0" fontId="76" fillId="57" borderId="111" xfId="117" applyFont="1" applyFill="1" applyBorder="1" applyAlignment="1">
      <alignment horizontal="center" vertical="center" wrapText="1"/>
    </xf>
    <xf numFmtId="0" fontId="4" fillId="57" borderId="94" xfId="117" applyFont="1" applyFill="1" applyBorder="1" applyAlignment="1">
      <alignment horizontal="center" vertical="center" wrapText="1"/>
    </xf>
    <xf numFmtId="0" fontId="4" fillId="57" borderId="123" xfId="117" applyFont="1" applyFill="1" applyBorder="1" applyAlignment="1">
      <alignment horizontal="center" vertical="center" wrapText="1"/>
    </xf>
    <xf numFmtId="0" fontId="4" fillId="57" borderId="124" xfId="117" applyFont="1" applyFill="1" applyBorder="1" applyAlignment="1">
      <alignment horizontal="center" vertical="center" wrapText="1"/>
    </xf>
    <xf numFmtId="0" fontId="82" fillId="57" borderId="122" xfId="117" applyFont="1" applyFill="1" applyBorder="1" applyAlignment="1">
      <alignment horizontal="right" vertical="center"/>
    </xf>
    <xf numFmtId="0" fontId="4" fillId="57" borderId="125" xfId="117" applyFont="1" applyFill="1" applyBorder="1" applyAlignment="1">
      <alignment horizontal="center" vertical="center" wrapText="1"/>
    </xf>
    <xf numFmtId="0" fontId="76" fillId="57" borderId="112" xfId="117" applyFont="1" applyFill="1" applyBorder="1" applyAlignment="1">
      <alignment horizontal="center" vertical="center"/>
    </xf>
    <xf numFmtId="0" fontId="76" fillId="57" borderId="111" xfId="117" applyFont="1" applyFill="1" applyBorder="1" applyAlignment="1">
      <alignment horizontal="center" vertical="center"/>
    </xf>
    <xf numFmtId="0" fontId="82" fillId="57" borderId="0" xfId="117" applyFont="1" applyFill="1" applyAlignment="1">
      <alignment vertical="center"/>
    </xf>
    <xf numFmtId="0" fontId="4" fillId="57" borderId="94" xfId="118" applyFont="1" applyFill="1" applyBorder="1" applyAlignment="1">
      <alignment horizontal="center" vertical="center" wrapText="1"/>
    </xf>
    <xf numFmtId="0" fontId="4" fillId="0" borderId="94" xfId="118" applyFont="1" applyBorder="1" applyAlignment="1">
      <alignment horizontal="center" vertical="center" wrapText="1"/>
    </xf>
    <xf numFmtId="180" fontId="50" fillId="56" borderId="94" xfId="61" applyFont="1" applyFill="1" applyBorder="1">
      <alignment vertical="center"/>
    </xf>
    <xf numFmtId="0" fontId="4" fillId="57" borderId="94" xfId="118" applyFont="1" applyFill="1" applyBorder="1" applyAlignment="1">
      <alignment horizontal="center" vertical="center" textRotation="255" wrapText="1"/>
    </xf>
    <xf numFmtId="0" fontId="4" fillId="57" borderId="94" xfId="118" applyFont="1" applyFill="1" applyBorder="1" applyAlignment="1">
      <alignment horizontal="center" vertical="center"/>
    </xf>
    <xf numFmtId="0" fontId="76" fillId="57" borderId="0" xfId="73" applyFont="1" applyFill="1" applyBorder="1" applyAlignment="1">
      <alignment horizontal="center" vertical="center" wrapText="1"/>
    </xf>
    <xf numFmtId="0" fontId="4" fillId="54" borderId="0" xfId="117" applyFont="1" applyFill="1" applyAlignment="1">
      <alignment horizontal="center" vertical="center"/>
    </xf>
    <xf numFmtId="0" fontId="4" fillId="54" borderId="0" xfId="73" applyFont="1" applyFill="1" applyBorder="1" applyAlignment="1">
      <alignment horizontal="left" vertical="center"/>
    </xf>
    <xf numFmtId="0" fontId="4" fillId="54" borderId="0" xfId="73" applyFont="1" applyFill="1" applyBorder="1" applyAlignment="1" applyProtection="1">
      <alignment horizontal="center" vertical="center"/>
      <protection hidden="1"/>
    </xf>
    <xf numFmtId="0" fontId="4" fillId="6" borderId="21" xfId="0" applyFont="1" applyFill="1" applyBorder="1" applyAlignment="1" applyProtection="1"/>
    <xf numFmtId="0" fontId="4" fillId="3" borderId="21" xfId="0" applyFont="1" applyFill="1" applyBorder="1" applyAlignment="1" applyProtection="1">
      <alignment horizontal="right"/>
      <protection locked="0"/>
    </xf>
    <xf numFmtId="0" fontId="4" fillId="3" borderId="0" xfId="0" applyFont="1" applyFill="1" applyBorder="1" applyAlignment="1" applyProtection="1">
      <alignment horizontal="center" vertical="center"/>
      <protection locked="0"/>
    </xf>
    <xf numFmtId="0" fontId="4" fillId="6" borderId="21" xfId="0" applyFont="1" applyFill="1" applyBorder="1" applyAlignment="1" applyProtection="1">
      <alignment vertical="center"/>
    </xf>
    <xf numFmtId="0" fontId="4" fillId="3" borderId="21" xfId="0" applyFont="1" applyFill="1" applyBorder="1" applyAlignment="1" applyProtection="1">
      <alignment horizontal="right" vertical="center"/>
      <protection locked="0"/>
    </xf>
    <xf numFmtId="0" fontId="72" fillId="5" borderId="0" xfId="0" applyFont="1" applyFill="1" applyBorder="1" applyAlignment="1">
      <alignment horizontal="center" vertical="center"/>
    </xf>
    <xf numFmtId="0" fontId="68" fillId="5" borderId="118" xfId="0" applyFont="1" applyFill="1" applyBorder="1" applyAlignment="1">
      <alignment horizontal="center" vertical="center" wrapText="1"/>
    </xf>
    <xf numFmtId="0" fontId="68" fillId="5" borderId="156" xfId="45" applyNumberFormat="1" applyFont="1" applyFill="1" applyBorder="1" applyAlignment="1" applyProtection="1">
      <alignment horizontal="center" vertical="center" wrapText="1"/>
    </xf>
    <xf numFmtId="0" fontId="68" fillId="5" borderId="157" xfId="45" applyNumberFormat="1" applyFont="1" applyFill="1" applyBorder="1" applyAlignment="1" applyProtection="1">
      <alignment horizontal="center" vertical="center" wrapText="1"/>
    </xf>
    <xf numFmtId="0" fontId="68" fillId="0" borderId="24" xfId="0" applyFont="1" applyBorder="1" applyAlignment="1">
      <alignment horizontal="center" vertical="center"/>
    </xf>
    <xf numFmtId="0" fontId="68" fillId="0" borderId="16" xfId="0" applyFont="1" applyBorder="1" applyAlignment="1">
      <alignment horizontal="center" vertical="center"/>
    </xf>
    <xf numFmtId="0" fontId="68" fillId="5" borderId="161" xfId="45" applyNumberFormat="1" applyFont="1" applyFill="1" applyBorder="1" applyAlignment="1" applyProtection="1">
      <alignment horizontal="center" vertical="center" wrapText="1"/>
    </xf>
    <xf numFmtId="0" fontId="68" fillId="5" borderId="162" xfId="45" applyNumberFormat="1" applyFont="1" applyFill="1" applyBorder="1" applyAlignment="1" applyProtection="1">
      <alignment horizontal="center" vertical="center" wrapText="1"/>
    </xf>
    <xf numFmtId="0" fontId="68" fillId="5" borderId="63" xfId="45" applyNumberFormat="1" applyFont="1" applyFill="1" applyBorder="1" applyAlignment="1" applyProtection="1">
      <alignment horizontal="center" vertical="center" wrapText="1"/>
    </xf>
    <xf numFmtId="0" fontId="68" fillId="5" borderId="151" xfId="45" applyNumberFormat="1" applyFont="1" applyFill="1" applyBorder="1" applyAlignment="1" applyProtection="1">
      <alignment horizontal="center" vertical="center" wrapText="1"/>
    </xf>
    <xf numFmtId="0" fontId="69" fillId="5" borderId="158" xfId="0" applyFont="1" applyFill="1" applyBorder="1" applyAlignment="1">
      <alignment horizontal="center" vertical="center"/>
    </xf>
    <xf numFmtId="0" fontId="69" fillId="5" borderId="159" xfId="0" applyFont="1" applyFill="1" applyBorder="1" applyAlignment="1">
      <alignment horizontal="center" vertical="center"/>
    </xf>
    <xf numFmtId="0" fontId="69" fillId="5" borderId="154" xfId="0" applyFont="1" applyFill="1" applyBorder="1" applyAlignment="1">
      <alignment horizontal="center" vertical="center"/>
    </xf>
    <xf numFmtId="0" fontId="33" fillId="5" borderId="39" xfId="0" applyFont="1" applyFill="1" applyBorder="1" applyAlignment="1">
      <alignment horizontal="center" vertical="center"/>
    </xf>
    <xf numFmtId="0" fontId="4" fillId="3" borderId="30" xfId="0" applyFont="1" applyFill="1" applyBorder="1" applyAlignment="1" applyProtection="1">
      <alignment horizontal="center"/>
      <protection locked="0"/>
    </xf>
    <xf numFmtId="0" fontId="4" fillId="4" borderId="23" xfId="0" applyFont="1" applyFill="1" applyBorder="1" applyAlignment="1" applyProtection="1">
      <alignment horizontal="center"/>
    </xf>
    <xf numFmtId="0" fontId="4" fillId="0" borderId="2" xfId="45" applyNumberFormat="1" applyFont="1" applyFill="1" applyBorder="1" applyAlignment="1" applyProtection="1">
      <alignment vertical="center" wrapText="1"/>
      <protection locked="0"/>
    </xf>
    <xf numFmtId="0" fontId="4" fillId="4" borderId="29" xfId="0" applyFont="1" applyFill="1" applyBorder="1" applyAlignment="1" applyProtection="1">
      <alignment horizontal="left"/>
    </xf>
    <xf numFmtId="0" fontId="4" fillId="4" borderId="12" xfId="0" applyFont="1" applyFill="1" applyBorder="1" applyAlignment="1" applyProtection="1">
      <alignment horizontal="center"/>
    </xf>
    <xf numFmtId="0" fontId="4" fillId="8" borderId="61" xfId="0" applyFont="1" applyFill="1" applyBorder="1" applyAlignment="1" applyProtection="1">
      <alignment horizontal="right"/>
      <protection locked="0"/>
    </xf>
    <xf numFmtId="0" fontId="4" fillId="0" borderId="79" xfId="0" applyFont="1" applyBorder="1" applyAlignment="1" applyProtection="1">
      <alignment vertical="top" wrapText="1"/>
      <protection locked="0"/>
    </xf>
    <xf numFmtId="0" fontId="4" fillId="6" borderId="20" xfId="0" applyFont="1" applyFill="1" applyBorder="1" applyAlignment="1" applyProtection="1">
      <alignment vertical="center" wrapText="1"/>
    </xf>
    <xf numFmtId="0" fontId="4" fillId="6" borderId="18" xfId="0" applyNumberFormat="1" applyFont="1" applyFill="1" applyBorder="1" applyAlignment="1" applyProtection="1">
      <alignment horizontal="center" vertical="center"/>
    </xf>
    <xf numFmtId="0" fontId="4" fillId="6" borderId="17" xfId="0" applyNumberFormat="1" applyFont="1" applyFill="1" applyBorder="1" applyAlignment="1" applyProtection="1">
      <alignment horizontal="center" vertical="center"/>
    </xf>
    <xf numFmtId="0" fontId="4" fillId="8" borderId="24" xfId="0" applyNumberFormat="1" applyFont="1" applyFill="1" applyBorder="1" applyAlignment="1" applyProtection="1">
      <alignment horizontal="center" vertical="center"/>
      <protection locked="0"/>
    </xf>
    <xf numFmtId="0" fontId="4" fillId="8" borderId="16" xfId="0" applyNumberFormat="1" applyFont="1" applyFill="1" applyBorder="1" applyAlignment="1" applyProtection="1">
      <alignment horizontal="center" vertical="center"/>
      <protection locked="0"/>
    </xf>
    <xf numFmtId="0" fontId="4" fillId="3" borderId="62" xfId="0" applyFont="1" applyFill="1" applyBorder="1" applyAlignment="1" applyProtection="1">
      <alignment horizontal="center" vertical="center"/>
      <protection locked="0"/>
    </xf>
    <xf numFmtId="0" fontId="4" fillId="3" borderId="67" xfId="0" applyFont="1" applyFill="1" applyBorder="1" applyAlignment="1" applyProtection="1">
      <alignment horizontal="center" vertical="center"/>
      <protection locked="0"/>
    </xf>
    <xf numFmtId="0" fontId="4" fillId="0" borderId="36" xfId="0" quotePrefix="1" applyFont="1" applyBorder="1" applyAlignment="1" applyProtection="1">
      <alignment vertical="top" wrapText="1"/>
      <protection locked="0"/>
    </xf>
    <xf numFmtId="0" fontId="4" fillId="0" borderId="36" xfId="0" applyFont="1" applyBorder="1" applyAlignment="1" applyProtection="1">
      <alignment vertical="top" wrapText="1"/>
      <protection locked="0"/>
    </xf>
    <xf numFmtId="180" fontId="4" fillId="4" borderId="64" xfId="0" applyNumberFormat="1" applyFont="1" applyFill="1" applyBorder="1" applyAlignment="1" applyProtection="1">
      <alignment horizontal="center" vertical="center"/>
    </xf>
    <xf numFmtId="180" fontId="4" fillId="4" borderId="73" xfId="0" applyNumberFormat="1" applyFont="1" applyFill="1" applyBorder="1" applyAlignment="1" applyProtection="1">
      <alignment horizontal="center" vertical="center"/>
    </xf>
    <xf numFmtId="180" fontId="4" fillId="4" borderId="69" xfId="0" applyNumberFormat="1" applyFont="1" applyFill="1" applyBorder="1" applyAlignment="1" applyProtection="1">
      <alignment horizontal="center" vertical="center"/>
    </xf>
    <xf numFmtId="180" fontId="4" fillId="4" borderId="75" xfId="0" applyNumberFormat="1" applyFont="1" applyFill="1" applyBorder="1" applyAlignment="1" applyProtection="1">
      <alignment horizontal="center" vertical="center"/>
    </xf>
    <xf numFmtId="0" fontId="4" fillId="0" borderId="0" xfId="0" applyFont="1" applyBorder="1" applyAlignment="1" applyProtection="1">
      <alignment horizontal="center" vertical="center"/>
      <protection locked="0"/>
    </xf>
    <xf numFmtId="189" fontId="4" fillId="6" borderId="23" xfId="0" applyNumberFormat="1" applyFont="1" applyFill="1" applyBorder="1" applyAlignment="1" applyProtection="1">
      <alignment horizontal="center" vertical="center"/>
      <protection locked="0"/>
    </xf>
    <xf numFmtId="0" fontId="4" fillId="3" borderId="36" xfId="0" applyFont="1" applyFill="1" applyBorder="1" applyAlignment="1" applyProtection="1">
      <alignment horizontal="center" vertical="center"/>
      <protection locked="0"/>
    </xf>
    <xf numFmtId="0" fontId="4" fillId="5" borderId="91" xfId="0" applyFont="1" applyFill="1" applyBorder="1" applyAlignment="1" applyProtection="1">
      <alignment horizontal="center" vertical="top" wrapText="1"/>
      <protection locked="0"/>
    </xf>
    <xf numFmtId="0" fontId="4" fillId="0" borderId="71" xfId="0" applyFont="1" applyFill="1" applyBorder="1" applyAlignment="1" applyProtection="1">
      <alignment horizontal="center"/>
      <protection locked="0"/>
    </xf>
    <xf numFmtId="0" fontId="4" fillId="5" borderId="79" xfId="0" applyFont="1" applyFill="1" applyBorder="1" applyAlignment="1" applyProtection="1">
      <alignment horizontal="center" vertical="top" wrapText="1"/>
      <protection locked="0"/>
    </xf>
    <xf numFmtId="0" fontId="4" fillId="0" borderId="79" xfId="0" applyFont="1" applyFill="1" applyBorder="1" applyAlignment="1" applyProtection="1">
      <alignment horizontal="center" vertical="top" wrapText="1"/>
      <protection locked="0"/>
    </xf>
    <xf numFmtId="31" fontId="4" fillId="6" borderId="13" xfId="0" applyNumberFormat="1" applyFont="1" applyFill="1" applyBorder="1" applyAlignment="1" applyProtection="1">
      <alignment vertical="center" wrapText="1"/>
    </xf>
    <xf numFmtId="0" fontId="4" fillId="3" borderId="11" xfId="0" applyFont="1" applyFill="1" applyBorder="1" applyAlignment="1" applyProtection="1">
      <alignment horizontal="center"/>
      <protection locked="0"/>
    </xf>
    <xf numFmtId="0" fontId="4" fillId="0" borderId="11" xfId="26" applyFont="1" applyFill="1" applyBorder="1" applyAlignment="1" applyProtection="1">
      <alignment vertical="center" wrapText="1"/>
      <protection locked="0"/>
    </xf>
    <xf numFmtId="49" fontId="71" fillId="0" borderId="9" xfId="26" applyNumberFormat="1" applyFont="1" applyFill="1" applyBorder="1" applyAlignment="1" applyProtection="1">
      <alignment horizontal="center" vertical="center"/>
      <protection locked="0"/>
    </xf>
    <xf numFmtId="180" fontId="4" fillId="0" borderId="13" xfId="26" applyNumberFormat="1" applyFont="1" applyBorder="1" applyAlignment="1" applyProtection="1">
      <alignment vertical="center"/>
      <protection locked="0"/>
    </xf>
    <xf numFmtId="0" fontId="4" fillId="0" borderId="79" xfId="26" applyFont="1" applyBorder="1" applyAlignment="1" applyProtection="1">
      <alignment horizontal="center" vertical="center"/>
      <protection locked="0"/>
    </xf>
    <xf numFmtId="0" fontId="4" fillId="0" borderId="73" xfId="26" applyFont="1" applyBorder="1" applyAlignment="1" applyProtection="1">
      <alignment horizontal="center" vertical="center"/>
      <protection locked="0"/>
    </xf>
    <xf numFmtId="0" fontId="4" fillId="3" borderId="72" xfId="26" applyFont="1" applyFill="1" applyBorder="1" applyAlignment="1" applyProtection="1">
      <alignment horizontal="center" vertical="center"/>
      <protection locked="0"/>
    </xf>
    <xf numFmtId="0" fontId="4" fillId="8" borderId="61" xfId="26" applyFont="1" applyFill="1" applyBorder="1" applyAlignment="1" applyProtection="1">
      <alignment horizontal="right" vertical="center"/>
      <protection locked="0"/>
    </xf>
    <xf numFmtId="0" fontId="4" fillId="3" borderId="11" xfId="26" applyFont="1" applyFill="1" applyBorder="1" applyAlignment="1" applyProtection="1">
      <alignment horizontal="center" vertical="center"/>
      <protection locked="0"/>
    </xf>
    <xf numFmtId="0" fontId="4" fillId="4" borderId="23" xfId="26" applyFont="1" applyFill="1" applyBorder="1" applyAlignment="1" applyProtection="1">
      <alignment horizontal="center" vertical="center"/>
    </xf>
    <xf numFmtId="0" fontId="4" fillId="3" borderId="34" xfId="26" applyFont="1" applyFill="1" applyBorder="1" applyAlignment="1" applyProtection="1">
      <alignment vertical="center"/>
      <protection locked="0"/>
    </xf>
    <xf numFmtId="49" fontId="71" fillId="0" borderId="78" xfId="26" applyNumberFormat="1" applyFont="1" applyFill="1" applyBorder="1" applyAlignment="1" applyProtection="1">
      <alignment horizontal="center" vertical="center" wrapText="1"/>
      <protection locked="0"/>
    </xf>
    <xf numFmtId="49" fontId="71" fillId="0" borderId="83" xfId="26" applyNumberFormat="1" applyFont="1" applyFill="1" applyBorder="1" applyAlignment="1" applyProtection="1">
      <alignment horizontal="center" vertical="center" wrapText="1"/>
      <protection locked="0"/>
    </xf>
    <xf numFmtId="180" fontId="4" fillId="0" borderId="35" xfId="26" applyNumberFormat="1" applyFont="1" applyFill="1" applyBorder="1" applyAlignment="1" applyProtection="1">
      <alignment vertical="center"/>
    </xf>
    <xf numFmtId="0" fontId="4" fillId="7" borderId="29" xfId="26" applyFont="1" applyFill="1" applyBorder="1" applyAlignment="1" applyProtection="1">
      <alignment horizontal="center" vertical="center"/>
      <protection locked="0"/>
    </xf>
    <xf numFmtId="0" fontId="4" fillId="0" borderId="8" xfId="26" applyFont="1" applyFill="1" applyBorder="1" applyAlignment="1" applyProtection="1">
      <alignment vertical="center" wrapText="1"/>
      <protection locked="0"/>
    </xf>
    <xf numFmtId="180" fontId="4" fillId="0" borderId="9" xfId="26" applyNumberFormat="1" applyFont="1" applyBorder="1" applyAlignment="1" applyProtection="1">
      <alignment vertical="center"/>
      <protection locked="0"/>
    </xf>
    <xf numFmtId="0" fontId="4" fillId="3" borderId="8" xfId="26" applyFont="1" applyFill="1" applyBorder="1" applyAlignment="1" applyProtection="1">
      <alignment vertical="center" wrapText="1"/>
      <protection locked="0"/>
    </xf>
    <xf numFmtId="0" fontId="4" fillId="3" borderId="7" xfId="26" applyFont="1" applyFill="1" applyBorder="1" applyAlignment="1" applyProtection="1">
      <alignment vertical="center"/>
      <protection locked="0"/>
    </xf>
    <xf numFmtId="49" fontId="71" fillId="0" borderId="60" xfId="26" applyNumberFormat="1" applyFont="1" applyFill="1" applyBorder="1" applyAlignment="1" applyProtection="1">
      <alignment horizontal="center" vertical="center"/>
      <protection locked="0"/>
    </xf>
    <xf numFmtId="180" fontId="4" fillId="0" borderId="20" xfId="26" applyNumberFormat="1" applyFont="1" applyBorder="1" applyAlignment="1" applyProtection="1">
      <alignment vertical="center"/>
      <protection locked="0"/>
    </xf>
    <xf numFmtId="0" fontId="4" fillId="0" borderId="8" xfId="26" applyFont="1" applyFill="1" applyBorder="1" applyAlignment="1" applyProtection="1">
      <alignment horizontal="center" vertical="center"/>
      <protection locked="0"/>
    </xf>
    <xf numFmtId="49" fontId="71" fillId="0" borderId="69" xfId="26" applyNumberFormat="1" applyFont="1" applyFill="1" applyBorder="1" applyAlignment="1" applyProtection="1">
      <alignment horizontal="center" vertical="center"/>
      <protection locked="0"/>
    </xf>
    <xf numFmtId="0" fontId="4" fillId="3" borderId="8" xfId="26" applyFont="1" applyFill="1" applyBorder="1" applyAlignment="1" applyProtection="1">
      <alignment vertical="center"/>
      <protection locked="0"/>
    </xf>
    <xf numFmtId="0" fontId="4" fillId="3" borderId="7" xfId="26" applyFont="1" applyFill="1" applyBorder="1" applyAlignment="1" applyProtection="1">
      <alignment vertical="center" wrapText="1"/>
      <protection locked="0"/>
    </xf>
    <xf numFmtId="49" fontId="71" fillId="0" borderId="62" xfId="26" applyNumberFormat="1" applyFont="1" applyFill="1" applyBorder="1" applyAlignment="1" applyProtection="1">
      <alignment horizontal="center" vertical="center" shrinkToFit="1"/>
      <protection locked="0"/>
    </xf>
    <xf numFmtId="49" fontId="71" fillId="0" borderId="67" xfId="26" applyNumberFormat="1" applyFont="1" applyFill="1" applyBorder="1" applyAlignment="1" applyProtection="1">
      <alignment horizontal="center" vertical="center" shrinkToFit="1"/>
      <protection locked="0"/>
    </xf>
    <xf numFmtId="180" fontId="4" fillId="0" borderId="13" xfId="26" applyNumberFormat="1" applyFont="1" applyFill="1" applyBorder="1" applyAlignment="1" applyProtection="1">
      <alignment vertical="center"/>
    </xf>
    <xf numFmtId="49" fontId="71" fillId="0" borderId="20" xfId="26" applyNumberFormat="1" applyFont="1" applyFill="1" applyBorder="1" applyAlignment="1" applyProtection="1">
      <alignment horizontal="center" vertical="center"/>
      <protection locked="0"/>
    </xf>
    <xf numFmtId="0" fontId="4" fillId="0" borderId="8" xfId="26" applyFont="1" applyFill="1" applyBorder="1" applyAlignment="1" applyProtection="1">
      <alignment horizontal="center" vertical="center" wrapText="1"/>
      <protection locked="0"/>
    </xf>
    <xf numFmtId="0" fontId="0" fillId="0" borderId="2" xfId="0" applyFont="1" applyFill="1" applyBorder="1" applyAlignment="1" applyProtection="1">
      <alignment vertical="center"/>
      <protection locked="0"/>
    </xf>
    <xf numFmtId="0" fontId="4" fillId="0" borderId="20" xfId="26" applyFont="1" applyFill="1" applyBorder="1" applyAlignment="1" applyProtection="1">
      <alignment vertical="center"/>
      <protection locked="0"/>
    </xf>
    <xf numFmtId="0" fontId="14" fillId="3" borderId="21" xfId="26" applyFont="1" applyFill="1" applyBorder="1" applyAlignment="1" applyProtection="1">
      <alignment horizontal="center" vertical="center"/>
      <protection locked="0"/>
    </xf>
    <xf numFmtId="0" fontId="4" fillId="3" borderId="7" xfId="26" applyFont="1" applyFill="1" applyBorder="1" applyAlignment="1" applyProtection="1">
      <alignment horizontal="center" vertical="center"/>
      <protection locked="0"/>
    </xf>
    <xf numFmtId="0" fontId="4" fillId="6" borderId="20" xfId="26" applyFont="1" applyFill="1" applyBorder="1" applyAlignment="1" applyProtection="1">
      <alignment vertical="center" wrapText="1"/>
    </xf>
    <xf numFmtId="0" fontId="4" fillId="3" borderId="20" xfId="26" applyFont="1" applyFill="1" applyBorder="1" applyAlignment="1" applyProtection="1">
      <alignment horizontal="center" vertical="center"/>
      <protection locked="0"/>
    </xf>
    <xf numFmtId="0" fontId="4" fillId="3" borderId="62" xfId="26" applyFont="1" applyFill="1" applyBorder="1" applyAlignment="1" applyProtection="1">
      <alignment horizontal="center" vertical="center"/>
      <protection locked="0"/>
    </xf>
    <xf numFmtId="0" fontId="4" fillId="6" borderId="24" xfId="26" applyNumberFormat="1" applyFont="1" applyFill="1" applyBorder="1" applyAlignment="1" applyProtection="1">
      <alignment horizontal="center" vertical="center"/>
      <protection locked="0"/>
    </xf>
    <xf numFmtId="49" fontId="4" fillId="6" borderId="23" xfId="26" applyNumberFormat="1" applyFont="1" applyFill="1" applyBorder="1" applyAlignment="1" applyProtection="1">
      <alignment horizontal="center" vertical="center"/>
      <protection locked="0"/>
    </xf>
    <xf numFmtId="0" fontId="4" fillId="8" borderId="9" xfId="26" applyFont="1" applyFill="1" applyBorder="1" applyAlignment="1" applyProtection="1">
      <alignment horizontal="center" vertical="center"/>
      <protection locked="0"/>
    </xf>
    <xf numFmtId="31" fontId="4" fillId="6" borderId="18" xfId="26" applyNumberFormat="1" applyFont="1" applyFill="1" applyBorder="1" applyAlignment="1" applyProtection="1">
      <alignment horizontal="center" vertical="center"/>
    </xf>
    <xf numFmtId="0" fontId="4" fillId="6" borderId="13" xfId="26" applyFont="1" applyFill="1" applyBorder="1" applyAlignment="1" applyProtection="1">
      <alignment horizontal="center" vertical="center"/>
      <protection locked="0"/>
    </xf>
    <xf numFmtId="0" fontId="4" fillId="6" borderId="18" xfId="26" applyNumberFormat="1" applyFont="1" applyFill="1" applyBorder="1" applyAlignment="1" applyProtection="1">
      <alignment horizontal="center" vertical="center"/>
    </xf>
    <xf numFmtId="0" fontId="4" fillId="3" borderId="4" xfId="26" applyFont="1" applyFill="1" applyBorder="1" applyAlignment="1" applyProtection="1">
      <alignment horizontal="center" vertical="center"/>
      <protection locked="0"/>
    </xf>
    <xf numFmtId="0" fontId="4" fillId="3" borderId="31" xfId="26" applyFont="1" applyFill="1" applyBorder="1" applyAlignment="1" applyProtection="1">
      <alignment horizontal="center" vertical="center"/>
      <protection locked="0"/>
    </xf>
    <xf numFmtId="0" fontId="4" fillId="3" borderId="35" xfId="26" applyFont="1" applyFill="1" applyBorder="1" applyAlignment="1" applyProtection="1">
      <alignment horizontal="center" vertical="center"/>
      <protection locked="0"/>
    </xf>
    <xf numFmtId="0" fontId="4" fillId="3" borderId="78" xfId="26" applyFont="1" applyFill="1" applyBorder="1" applyAlignment="1" applyProtection="1">
      <alignment horizontal="center" vertical="center"/>
      <protection locked="0"/>
    </xf>
    <xf numFmtId="0" fontId="4" fillId="3" borderId="4" xfId="43" applyFont="1" applyFill="1" applyBorder="1" applyAlignment="1" applyProtection="1">
      <alignment horizontal="center" vertical="center"/>
      <protection locked="0"/>
    </xf>
    <xf numFmtId="0" fontId="4" fillId="3" borderId="34" xfId="43" applyFont="1" applyFill="1" applyBorder="1" applyAlignment="1" applyProtection="1">
      <alignment horizontal="center" vertical="center" wrapText="1"/>
      <protection locked="0"/>
    </xf>
    <xf numFmtId="0" fontId="4" fillId="3" borderId="20" xfId="43" applyFont="1" applyFill="1" applyBorder="1" applyAlignment="1" applyProtection="1">
      <alignment horizontal="center" vertical="center" wrapText="1"/>
      <protection locked="0"/>
    </xf>
    <xf numFmtId="0" fontId="4" fillId="3" borderId="35" xfId="43" applyFont="1" applyFill="1" applyBorder="1" applyAlignment="1" applyProtection="1">
      <alignment horizontal="center" vertical="center" wrapText="1"/>
      <protection locked="0"/>
    </xf>
    <xf numFmtId="0" fontId="4" fillId="3" borderId="36" xfId="43" applyFont="1" applyFill="1" applyBorder="1" applyAlignment="1" applyProtection="1">
      <alignment horizontal="center" vertical="center" wrapText="1"/>
      <protection locked="0"/>
    </xf>
    <xf numFmtId="0" fontId="4" fillId="6" borderId="11" xfId="43" applyFont="1" applyFill="1" applyBorder="1" applyAlignment="1" applyProtection="1">
      <alignment vertical="center"/>
    </xf>
    <xf numFmtId="0" fontId="4" fillId="6" borderId="13" xfId="43" applyNumberFormat="1" applyFont="1" applyFill="1" applyBorder="1" applyAlignment="1" applyProtection="1">
      <alignment horizontal="center"/>
    </xf>
    <xf numFmtId="0" fontId="14" fillId="3" borderId="0" xfId="43" applyFont="1" applyFill="1" applyBorder="1" applyAlignment="1" applyProtection="1">
      <alignment horizontal="center" vertical="center"/>
      <protection locked="0"/>
    </xf>
    <xf numFmtId="0" fontId="4" fillId="3" borderId="21" xfId="43" applyFont="1" applyFill="1" applyBorder="1" applyAlignment="1" applyProtection="1">
      <protection locked="0"/>
    </xf>
    <xf numFmtId="0" fontId="4" fillId="6" borderId="70" xfId="43" applyFont="1" applyFill="1" applyBorder="1" applyAlignment="1" applyProtection="1">
      <alignment vertical="center"/>
    </xf>
    <xf numFmtId="0" fontId="4" fillId="6" borderId="20" xfId="43" applyNumberFormat="1" applyFont="1" applyFill="1" applyBorder="1" applyAlignment="1" applyProtection="1">
      <alignment horizontal="center"/>
    </xf>
    <xf numFmtId="0" fontId="4" fillId="3" borderId="72" xfId="0" applyFont="1" applyFill="1" applyBorder="1" applyAlignment="1" applyProtection="1">
      <alignment horizontal="center" vertical="center" wrapText="1"/>
      <protection locked="0"/>
    </xf>
    <xf numFmtId="0" fontId="4" fillId="8" borderId="65" xfId="0" applyFont="1" applyFill="1" applyBorder="1" applyAlignment="1" applyProtection="1">
      <alignment horizontal="right" vertical="top" wrapText="1"/>
      <protection locked="0"/>
    </xf>
    <xf numFmtId="0" fontId="4" fillId="4" borderId="3" xfId="0" applyFont="1" applyFill="1" applyBorder="1" applyAlignment="1" applyProtection="1">
      <alignment horizontal="left" vertical="top" wrapText="1"/>
    </xf>
    <xf numFmtId="0" fontId="4" fillId="0" borderId="73" xfId="0" quotePrefix="1" applyFont="1" applyBorder="1" applyAlignment="1" applyProtection="1">
      <alignment vertical="top" wrapText="1"/>
      <protection locked="0"/>
    </xf>
    <xf numFmtId="0" fontId="17" fillId="0" borderId="2" xfId="45" applyNumberFormat="1" applyFont="1" applyFill="1" applyBorder="1" applyAlignment="1" applyProtection="1">
      <alignment horizontal="center" vertical="center"/>
      <protection locked="0"/>
    </xf>
    <xf numFmtId="0" fontId="4" fillId="3" borderId="108" xfId="0" applyFont="1" applyFill="1" applyBorder="1" applyAlignment="1" applyProtection="1">
      <alignment horizontal="center" vertical="center" wrapText="1"/>
      <protection locked="0"/>
    </xf>
    <xf numFmtId="0" fontId="0" fillId="0" borderId="0" xfId="0" applyBorder="1" applyAlignment="1" applyProtection="1">
      <alignment horizontal="center" vertical="center"/>
      <protection locked="0"/>
    </xf>
    <xf numFmtId="0" fontId="4" fillId="3" borderId="71" xfId="0" applyFont="1" applyFill="1" applyBorder="1" applyAlignment="1" applyProtection="1">
      <alignment horizontal="center" vertical="center"/>
      <protection locked="0"/>
    </xf>
    <xf numFmtId="0" fontId="4" fillId="6" borderId="11" xfId="0" applyFont="1" applyFill="1" applyBorder="1" applyAlignment="1" applyProtection="1">
      <alignment vertical="center" shrinkToFit="1"/>
    </xf>
    <xf numFmtId="0" fontId="4" fillId="3" borderId="11" xfId="0" applyFont="1" applyFill="1" applyBorder="1" applyAlignment="1" applyProtection="1">
      <alignment vertical="top"/>
      <protection hidden="1"/>
    </xf>
    <xf numFmtId="0" fontId="4" fillId="14" borderId="18" xfId="0" applyFont="1" applyFill="1" applyBorder="1" applyAlignment="1" applyProtection="1">
      <alignment horizontal="center" vertical="center"/>
      <protection hidden="1"/>
    </xf>
    <xf numFmtId="0" fontId="4" fillId="14" borderId="19" xfId="0" applyFont="1" applyFill="1" applyBorder="1" applyAlignment="1" applyProtection="1">
      <alignment horizontal="center" vertical="center"/>
      <protection hidden="1"/>
    </xf>
    <xf numFmtId="0" fontId="4" fillId="14" borderId="96" xfId="0" applyFont="1" applyFill="1" applyBorder="1" applyAlignment="1" applyProtection="1">
      <alignment horizontal="center" vertical="center"/>
      <protection hidden="1"/>
    </xf>
    <xf numFmtId="0" fontId="4" fillId="3" borderId="34" xfId="0" applyFont="1" applyFill="1" applyBorder="1" applyAlignment="1" applyProtection="1">
      <alignment horizontal="center" vertical="center"/>
      <protection hidden="1"/>
    </xf>
    <xf numFmtId="0" fontId="4" fillId="3" borderId="7" xfId="0" applyFont="1" applyFill="1" applyBorder="1" applyAlignment="1" applyProtection="1">
      <alignment vertical="top"/>
      <protection hidden="1"/>
    </xf>
    <xf numFmtId="0" fontId="4" fillId="8" borderId="62" xfId="0" applyFont="1" applyFill="1" applyBorder="1" applyAlignment="1" applyProtection="1">
      <alignment horizontal="right" vertical="top"/>
      <protection hidden="1"/>
    </xf>
    <xf numFmtId="0" fontId="4" fillId="4" borderId="12" xfId="0" applyFont="1" applyFill="1" applyBorder="1" applyAlignment="1" applyProtection="1">
      <alignment horizontal="left" vertical="top"/>
      <protection hidden="1"/>
    </xf>
    <xf numFmtId="0" fontId="4" fillId="3" borderId="20" xfId="0" applyFont="1" applyFill="1" applyBorder="1" applyAlignment="1" applyProtection="1">
      <alignment horizontal="center" vertical="center"/>
      <protection hidden="1"/>
    </xf>
    <xf numFmtId="0" fontId="73" fillId="0" borderId="0" xfId="0" applyFont="1" applyBorder="1" applyAlignment="1" applyProtection="1">
      <alignment horizontal="center" vertical="center"/>
      <protection hidden="1"/>
    </xf>
    <xf numFmtId="49" fontId="4" fillId="3" borderId="23" xfId="0" applyNumberFormat="1" applyFont="1" applyFill="1" applyBorder="1" applyAlignment="1" applyProtection="1">
      <alignment horizontal="center" vertical="center"/>
    </xf>
    <xf numFmtId="193" fontId="4" fillId="3" borderId="20" xfId="0" applyNumberFormat="1" applyFont="1" applyFill="1" applyBorder="1" applyAlignment="1" applyProtection="1">
      <alignment horizontal="center" vertical="center"/>
      <protection hidden="1"/>
    </xf>
    <xf numFmtId="0" fontId="4" fillId="0" borderId="28" xfId="0" applyFont="1" applyBorder="1" applyAlignment="1" applyProtection="1">
      <alignment vertical="center"/>
      <protection hidden="1"/>
    </xf>
    <xf numFmtId="0" fontId="73" fillId="0" borderId="21" xfId="0" applyFont="1" applyBorder="1" applyAlignment="1" applyProtection="1">
      <alignment horizontal="center" vertical="center" wrapText="1"/>
      <protection hidden="1"/>
    </xf>
    <xf numFmtId="0" fontId="4" fillId="3" borderId="7" xfId="0" applyFont="1" applyFill="1" applyBorder="1" applyAlignment="1" applyProtection="1">
      <alignment horizontal="center" vertical="top" wrapText="1"/>
      <protection hidden="1"/>
    </xf>
    <xf numFmtId="0" fontId="4" fillId="8" borderId="20" xfId="0" applyFont="1" applyFill="1" applyBorder="1" applyAlignment="1" applyProtection="1">
      <alignment horizontal="right" vertical="top" wrapText="1"/>
      <protection hidden="1"/>
    </xf>
    <xf numFmtId="0" fontId="4" fillId="4" borderId="12" xfId="0" applyFont="1" applyFill="1" applyBorder="1" applyAlignment="1" applyProtection="1">
      <alignment horizontal="left" vertical="top" wrapText="1"/>
      <protection hidden="1"/>
    </xf>
    <xf numFmtId="0" fontId="4" fillId="3" borderId="11" xfId="0" applyFont="1" applyFill="1" applyBorder="1" applyAlignment="1" applyProtection="1">
      <alignment horizontal="center" vertical="top" wrapText="1"/>
      <protection hidden="1"/>
    </xf>
    <xf numFmtId="0" fontId="4" fillId="14" borderId="18" xfId="0" applyFont="1" applyFill="1" applyBorder="1" applyAlignment="1" applyProtection="1">
      <alignment horizontal="center" vertical="center" wrapText="1"/>
      <protection hidden="1"/>
    </xf>
    <xf numFmtId="0" fontId="4" fillId="14" borderId="19" xfId="0" applyFont="1" applyFill="1" applyBorder="1" applyAlignment="1" applyProtection="1">
      <alignment horizontal="center" vertical="center" wrapText="1"/>
      <protection hidden="1"/>
    </xf>
    <xf numFmtId="0" fontId="4" fillId="14" borderId="96" xfId="0" applyFont="1" applyFill="1" applyBorder="1" applyAlignment="1" applyProtection="1">
      <alignment horizontal="center" vertical="center" wrapText="1"/>
      <protection hidden="1"/>
    </xf>
    <xf numFmtId="0" fontId="4" fillId="3" borderId="74" xfId="0" applyFont="1" applyFill="1" applyBorder="1" applyAlignment="1" applyProtection="1">
      <alignment horizontal="center" vertical="center" wrapText="1"/>
      <protection locked="0"/>
    </xf>
    <xf numFmtId="0" fontId="4" fillId="3" borderId="92" xfId="0" applyFont="1" applyFill="1" applyBorder="1" applyAlignment="1" applyProtection="1">
      <alignment horizontal="center" vertical="center" wrapText="1"/>
      <protection locked="0"/>
    </xf>
    <xf numFmtId="0" fontId="0" fillId="0" borderId="0" xfId="0" applyFont="1" applyBorder="1" applyAlignment="1" applyProtection="1">
      <alignment horizontal="center" vertical="top"/>
      <protection locked="0"/>
    </xf>
    <xf numFmtId="0" fontId="4" fillId="0" borderId="12" xfId="0" applyFont="1" applyFill="1" applyBorder="1" applyAlignment="1" applyProtection="1">
      <alignment horizontal="center" vertical="center"/>
    </xf>
    <xf numFmtId="180" fontId="50" fillId="4" borderId="13" xfId="0" applyNumberFormat="1" applyFont="1" applyFill="1" applyBorder="1" applyAlignment="1" applyProtection="1">
      <alignment vertical="center"/>
    </xf>
    <xf numFmtId="180" fontId="50" fillId="56" borderId="24" xfId="0" applyNumberFormat="1" applyFont="1" applyFill="1" applyBorder="1" applyAlignment="1" applyProtection="1">
      <alignment horizontal="center" vertical="center"/>
      <protection locked="0"/>
    </xf>
    <xf numFmtId="180" fontId="50" fillId="56" borderId="16" xfId="0" applyNumberFormat="1" applyFont="1" applyFill="1" applyBorder="1" applyAlignment="1" applyProtection="1">
      <alignment horizontal="center" vertical="center"/>
      <protection locked="0"/>
    </xf>
    <xf numFmtId="0" fontId="4" fillId="4" borderId="82" xfId="0" applyFont="1" applyFill="1" applyBorder="1" applyAlignment="1" applyProtection="1">
      <alignment vertical="center"/>
    </xf>
    <xf numFmtId="0" fontId="4" fillId="3" borderId="37" xfId="0" quotePrefix="1" applyFont="1" applyFill="1" applyBorder="1" applyAlignment="1" applyProtection="1">
      <alignment horizontal="center" vertical="center"/>
      <protection locked="0"/>
    </xf>
    <xf numFmtId="0" fontId="4" fillId="3" borderId="16" xfId="0" applyFont="1" applyFill="1" applyBorder="1" applyAlignment="1" applyProtection="1">
      <alignment horizontal="center" vertical="center"/>
      <protection locked="0"/>
    </xf>
    <xf numFmtId="180" fontId="50" fillId="0" borderId="9" xfId="0" applyNumberFormat="1" applyFont="1" applyFill="1" applyBorder="1" applyAlignment="1" applyProtection="1">
      <alignment vertical="center"/>
      <protection locked="0"/>
    </xf>
    <xf numFmtId="180" fontId="50" fillId="56" borderId="20" xfId="0" applyNumberFormat="1" applyFont="1" applyFill="1" applyBorder="1" applyAlignment="1" applyProtection="1">
      <alignment vertical="center"/>
      <protection locked="0"/>
    </xf>
    <xf numFmtId="0" fontId="4" fillId="3" borderId="62" xfId="0" applyFont="1" applyFill="1" applyBorder="1" applyAlignment="1" applyProtection="1">
      <alignment horizontal="center" vertical="center" shrinkToFit="1"/>
      <protection locked="0"/>
    </xf>
    <xf numFmtId="0" fontId="4" fillId="3" borderId="67" xfId="0" applyFont="1" applyFill="1" applyBorder="1" applyAlignment="1" applyProtection="1">
      <alignment horizontal="center" vertical="center" shrinkToFit="1"/>
      <protection locked="0"/>
    </xf>
    <xf numFmtId="31" fontId="4" fillId="3" borderId="18" xfId="0" applyNumberFormat="1" applyFont="1" applyFill="1" applyBorder="1" applyAlignment="1" applyProtection="1">
      <alignment horizontal="center" vertical="center"/>
      <protection locked="0"/>
    </xf>
    <xf numFmtId="31" fontId="4" fillId="3" borderId="17" xfId="0" applyNumberFormat="1" applyFont="1" applyFill="1" applyBorder="1" applyAlignment="1" applyProtection="1">
      <alignment horizontal="center" vertical="center"/>
      <protection locked="0"/>
    </xf>
    <xf numFmtId="0" fontId="4" fillId="0" borderId="0" xfId="0" applyFont="1" applyBorder="1" applyAlignment="1">
      <alignment vertical="center" wrapText="1"/>
    </xf>
    <xf numFmtId="0" fontId="4" fillId="0" borderId="2" xfId="0" applyFont="1" applyBorder="1" applyAlignment="1">
      <alignment vertical="center" wrapText="1"/>
    </xf>
    <xf numFmtId="0" fontId="4" fillId="4" borderId="35" xfId="0" applyFont="1" applyFill="1" applyBorder="1" applyAlignment="1" applyProtection="1">
      <alignment horizontal="center" vertical="center"/>
    </xf>
    <xf numFmtId="180" fontId="4" fillId="4" borderId="6" xfId="0" applyNumberFormat="1" applyFont="1" applyFill="1" applyBorder="1" applyAlignment="1" applyProtection="1">
      <alignment horizontal="center" vertical="center"/>
    </xf>
    <xf numFmtId="180" fontId="50" fillId="4" borderId="35" xfId="0" applyNumberFormat="1" applyFont="1" applyFill="1" applyBorder="1" applyAlignment="1" applyProtection="1">
      <alignment vertical="center"/>
    </xf>
    <xf numFmtId="180" fontId="50" fillId="4" borderId="9" xfId="0" applyNumberFormat="1" applyFont="1" applyFill="1" applyBorder="1" applyAlignment="1" applyProtection="1">
      <alignment vertical="center"/>
    </xf>
    <xf numFmtId="180" fontId="50" fillId="4" borderId="20" xfId="0" applyNumberFormat="1" applyFont="1" applyFill="1" applyBorder="1" applyAlignment="1" applyProtection="1">
      <alignment vertical="center"/>
    </xf>
    <xf numFmtId="0" fontId="4" fillId="0" borderId="73" xfId="0" applyFont="1" applyBorder="1" applyAlignment="1" applyProtection="1">
      <alignment horizontal="left" vertical="top" wrapText="1"/>
      <protection locked="0"/>
    </xf>
    <xf numFmtId="49" fontId="4" fillId="0" borderId="20" xfId="0" applyNumberFormat="1" applyFont="1" applyBorder="1" applyAlignment="1" applyProtection="1">
      <alignment horizontal="center" vertical="center"/>
      <protection locked="0"/>
    </xf>
    <xf numFmtId="49" fontId="4" fillId="0" borderId="9" xfId="0" applyNumberFormat="1" applyFont="1" applyBorder="1" applyAlignment="1" applyProtection="1">
      <alignment horizontal="center" vertical="center"/>
      <protection locked="0"/>
    </xf>
    <xf numFmtId="0" fontId="4" fillId="4" borderId="62" xfId="0" applyFont="1" applyFill="1" applyBorder="1" applyAlignment="1" applyProtection="1">
      <alignment horizontal="center" vertical="center"/>
    </xf>
    <xf numFmtId="180" fontId="50" fillId="8" borderId="60" xfId="0" applyNumberFormat="1" applyFont="1" applyFill="1" applyBorder="1" applyAlignment="1" applyProtection="1">
      <alignment vertical="center"/>
      <protection locked="0"/>
    </xf>
    <xf numFmtId="0" fontId="4" fillId="4" borderId="24" xfId="0" applyFont="1" applyFill="1" applyBorder="1" applyAlignment="1" applyProtection="1">
      <alignment horizontal="center" vertical="center"/>
    </xf>
    <xf numFmtId="180" fontId="50" fillId="8" borderId="9" xfId="0" applyNumberFormat="1" applyFont="1" applyFill="1" applyBorder="1" applyAlignment="1" applyProtection="1">
      <alignment vertical="center"/>
      <protection locked="0"/>
    </xf>
    <xf numFmtId="0" fontId="4" fillId="4" borderId="9" xfId="0" applyFont="1" applyFill="1" applyBorder="1" applyAlignment="1" applyProtection="1">
      <alignment horizontal="center" vertical="center"/>
    </xf>
    <xf numFmtId="180" fontId="50" fillId="0" borderId="9" xfId="0" applyNumberFormat="1" applyFont="1" applyBorder="1" applyAlignment="1" applyProtection="1">
      <alignment vertical="center"/>
      <protection locked="0"/>
    </xf>
    <xf numFmtId="0" fontId="4" fillId="3" borderId="18" xfId="0" applyFont="1" applyFill="1" applyBorder="1" applyAlignment="1" applyProtection="1">
      <alignment horizontal="center" vertical="center"/>
      <protection locked="0"/>
    </xf>
    <xf numFmtId="0" fontId="4" fillId="6" borderId="14" xfId="0" applyFont="1" applyFill="1" applyBorder="1" applyAlignment="1" applyProtection="1">
      <alignment vertical="center" shrinkToFit="1"/>
    </xf>
    <xf numFmtId="0" fontId="4" fillId="3" borderId="31" xfId="0" applyFont="1" applyFill="1" applyBorder="1" applyAlignment="1" applyProtection="1">
      <alignment horizontal="center" vertical="center"/>
      <protection locked="0"/>
    </xf>
    <xf numFmtId="49" fontId="34" fillId="6" borderId="0" xfId="41" applyNumberFormat="1" applyFont="1" applyFill="1" applyBorder="1" applyAlignment="1" applyProtection="1">
      <alignment horizontal="center"/>
    </xf>
    <xf numFmtId="0" fontId="17" fillId="0" borderId="0" xfId="45" applyNumberFormat="1" applyFont="1" applyFill="1" applyBorder="1" applyProtection="1">
      <alignment vertical="center"/>
      <protection locked="0"/>
    </xf>
    <xf numFmtId="0" fontId="34" fillId="0" borderId="0" xfId="41" applyFont="1" applyBorder="1" applyAlignment="1" applyProtection="1">
      <alignment horizontal="center"/>
      <protection locked="0"/>
    </xf>
    <xf numFmtId="0" fontId="0" fillId="0" borderId="0" xfId="41" applyFont="1" applyBorder="1" applyAlignment="1" applyProtection="1">
      <alignment horizontal="center"/>
      <protection locked="0"/>
    </xf>
    <xf numFmtId="0" fontId="0" fillId="6" borderId="0" xfId="41" applyFont="1" applyFill="1" applyBorder="1" applyAlignment="1" applyProtection="1">
      <alignment horizontal="center"/>
    </xf>
    <xf numFmtId="0" fontId="0" fillId="0" borderId="0" xfId="0" applyFont="1" applyBorder="1" applyAlignment="1" applyProtection="1">
      <alignment vertical="center"/>
      <protection locked="0"/>
    </xf>
    <xf numFmtId="0" fontId="14" fillId="3" borderId="0" xfId="41" applyFont="1" applyFill="1" applyBorder="1" applyAlignment="1" applyProtection="1">
      <alignment horizontal="center" vertical="center"/>
      <protection locked="0"/>
    </xf>
    <xf numFmtId="0" fontId="41" fillId="6" borderId="0" xfId="41" applyFont="1" applyFill="1" applyBorder="1" applyAlignment="1" applyProtection="1"/>
    <xf numFmtId="0" fontId="41" fillId="3" borderId="0" xfId="41" applyFont="1" applyFill="1" applyBorder="1" applyAlignment="1" applyProtection="1">
      <alignment horizontal="center"/>
      <protection locked="0"/>
    </xf>
    <xf numFmtId="49" fontId="0" fillId="6" borderId="0" xfId="41" applyNumberFormat="1" applyFont="1" applyFill="1" applyBorder="1" applyAlignment="1" applyProtection="1">
      <alignment horizontal="right" vertical="center"/>
    </xf>
    <xf numFmtId="0" fontId="14" fillId="3" borderId="110" xfId="41" applyFont="1" applyFill="1" applyBorder="1" applyAlignment="1" applyProtection="1">
      <alignment horizontal="center" vertical="center"/>
      <protection locked="0"/>
    </xf>
    <xf numFmtId="0" fontId="14" fillId="3" borderId="111" xfId="41" applyFont="1" applyFill="1" applyBorder="1" applyAlignment="1" applyProtection="1">
      <alignment horizontal="center" vertical="center"/>
      <protection locked="0"/>
    </xf>
    <xf numFmtId="0" fontId="0" fillId="3" borderId="110" xfId="41" applyFont="1" applyFill="1" applyBorder="1" applyAlignment="1" applyProtection="1">
      <alignment horizontal="center" vertical="center"/>
      <protection locked="0"/>
    </xf>
    <xf numFmtId="0" fontId="0" fillId="3" borderId="111" xfId="41" applyFont="1" applyFill="1" applyBorder="1" applyAlignment="1" applyProtection="1">
      <alignment horizontal="center" vertical="center"/>
      <protection locked="0"/>
    </xf>
    <xf numFmtId="0" fontId="0" fillId="0" borderId="0" xfId="41" applyFont="1" applyBorder="1" applyAlignment="1">
      <alignment horizontal="left" vertical="center"/>
    </xf>
    <xf numFmtId="0" fontId="4" fillId="3" borderId="2" xfId="0" applyFont="1" applyFill="1" applyBorder="1" applyAlignment="1" applyProtection="1">
      <alignment vertical="center" wrapText="1"/>
      <protection locked="0"/>
    </xf>
    <xf numFmtId="0" fontId="4" fillId="0" borderId="73" xfId="0" applyFont="1" applyFill="1" applyBorder="1" applyAlignment="1" applyProtection="1">
      <alignment vertical="center"/>
      <protection locked="0"/>
    </xf>
    <xf numFmtId="0" fontId="4" fillId="4" borderId="71" xfId="0" applyFont="1" applyFill="1" applyBorder="1" applyAlignment="1" applyProtection="1">
      <alignment horizontal="center" vertical="center"/>
    </xf>
    <xf numFmtId="0" fontId="4" fillId="3" borderId="2" xfId="0" applyFont="1" applyFill="1" applyBorder="1" applyAlignment="1" applyProtection="1">
      <alignment horizontal="left" vertical="top" wrapText="1"/>
      <protection locked="0"/>
    </xf>
    <xf numFmtId="180" fontId="50" fillId="0" borderId="13" xfId="0" applyNumberFormat="1" applyFont="1" applyFill="1" applyBorder="1" applyAlignment="1" applyProtection="1">
      <alignment horizontal="center" vertical="center" wrapText="1"/>
      <protection locked="0"/>
    </xf>
    <xf numFmtId="0" fontId="0" fillId="3" borderId="0" xfId="0" applyFont="1" applyFill="1" applyBorder="1" applyAlignment="1" applyProtection="1">
      <alignment horizontal="center" vertical="center"/>
      <protection locked="0"/>
    </xf>
    <xf numFmtId="0" fontId="4" fillId="3" borderId="0" xfId="0" applyFont="1" applyFill="1" applyBorder="1" applyAlignment="1" applyProtection="1">
      <alignment horizontal="left" vertical="top" wrapText="1"/>
      <protection locked="0"/>
    </xf>
    <xf numFmtId="0" fontId="4" fillId="0" borderId="37" xfId="0" applyFont="1" applyBorder="1" applyAlignment="1" applyProtection="1">
      <alignment vertical="center"/>
      <protection locked="0"/>
    </xf>
    <xf numFmtId="0" fontId="4" fillId="3" borderId="15" xfId="0" applyFont="1" applyFill="1" applyBorder="1" applyAlignment="1" applyProtection="1">
      <alignment horizontal="center" vertical="center"/>
      <protection locked="0"/>
    </xf>
    <xf numFmtId="180" fontId="50" fillId="4" borderId="17" xfId="0" applyNumberFormat="1" applyFont="1" applyFill="1" applyBorder="1" applyAlignment="1" applyProtection="1">
      <alignment vertical="center"/>
    </xf>
    <xf numFmtId="0" fontId="4" fillId="4" borderId="81" xfId="0" applyFont="1" applyFill="1" applyBorder="1" applyAlignment="1" applyProtection="1">
      <alignment horizontal="center" vertical="center"/>
    </xf>
    <xf numFmtId="0" fontId="4" fillId="4" borderId="82" xfId="0" applyFont="1" applyFill="1" applyBorder="1" applyAlignment="1" applyProtection="1">
      <alignment horizontal="left" vertical="center"/>
    </xf>
    <xf numFmtId="0" fontId="4" fillId="3" borderId="37" xfId="0" applyFont="1" applyFill="1" applyBorder="1" applyAlignment="1" applyProtection="1">
      <alignment vertical="center"/>
      <protection locked="0"/>
    </xf>
    <xf numFmtId="0" fontId="4" fillId="4" borderId="37" xfId="0" applyFont="1" applyFill="1" applyBorder="1" applyAlignment="1" applyProtection="1">
      <alignment vertical="center"/>
      <protection locked="0"/>
    </xf>
    <xf numFmtId="0" fontId="4" fillId="3" borderId="100" xfId="0" applyFont="1" applyFill="1" applyBorder="1" applyAlignment="1" applyProtection="1">
      <alignment vertical="center"/>
      <protection locked="0"/>
    </xf>
    <xf numFmtId="180" fontId="50" fillId="0" borderId="64" xfId="0" applyNumberFormat="1" applyFont="1" applyFill="1" applyBorder="1" applyAlignment="1" applyProtection="1">
      <alignment vertical="center"/>
      <protection locked="0"/>
    </xf>
    <xf numFmtId="0" fontId="4" fillId="3" borderId="11" xfId="0" applyFont="1" applyFill="1" applyBorder="1" applyAlignment="1">
      <alignment horizontal="center" vertical="center" wrapText="1"/>
    </xf>
    <xf numFmtId="0" fontId="4" fillId="0" borderId="23" xfId="0" applyFont="1" applyFill="1" applyBorder="1" applyAlignment="1">
      <alignment horizontal="center" vertical="center"/>
    </xf>
    <xf numFmtId="0" fontId="4" fillId="3" borderId="7" xfId="0" applyFont="1" applyFill="1" applyBorder="1" applyAlignment="1">
      <alignment horizontal="center" vertical="center" wrapText="1"/>
    </xf>
    <xf numFmtId="0" fontId="4" fillId="0" borderId="29" xfId="0" applyFont="1" applyFill="1" applyBorder="1" applyAlignment="1">
      <alignment horizontal="left" vertical="center"/>
    </xf>
    <xf numFmtId="0" fontId="4" fillId="0" borderId="73" xfId="0" applyFont="1" applyBorder="1" applyAlignment="1">
      <alignment horizontal="left" vertical="top" wrapText="1"/>
    </xf>
    <xf numFmtId="0" fontId="4" fillId="3" borderId="13" xfId="0" applyFont="1" applyFill="1" applyBorder="1" applyAlignment="1">
      <alignment horizontal="center" vertical="center"/>
    </xf>
    <xf numFmtId="0" fontId="4" fillId="3" borderId="108" xfId="0" applyFont="1" applyFill="1" applyBorder="1" applyAlignment="1">
      <alignment horizontal="center" vertical="center" wrapText="1"/>
    </xf>
    <xf numFmtId="0" fontId="4" fillId="0" borderId="35" xfId="0" applyFont="1" applyFill="1" applyBorder="1" applyAlignment="1">
      <alignment horizontal="center" vertical="center"/>
    </xf>
    <xf numFmtId="0" fontId="4" fillId="0" borderId="36" xfId="0" applyFont="1" applyFill="1" applyBorder="1" applyAlignment="1">
      <alignment horizontal="center" vertical="center"/>
    </xf>
    <xf numFmtId="0" fontId="4" fillId="3" borderId="34" xfId="0" applyFont="1" applyFill="1" applyBorder="1" applyAlignment="1">
      <alignment horizontal="center" vertical="center" wrapText="1"/>
    </xf>
    <xf numFmtId="0" fontId="14" fillId="3" borderId="21" xfId="0" applyFont="1" applyFill="1" applyBorder="1" applyAlignment="1">
      <alignment horizontal="center" vertical="top"/>
    </xf>
    <xf numFmtId="0" fontId="0" fillId="0" borderId="0" xfId="0" applyFont="1" applyBorder="1" applyAlignment="1">
      <alignment horizontal="center" vertical="center"/>
    </xf>
    <xf numFmtId="0" fontId="4" fillId="3" borderId="7" xfId="0" applyFont="1" applyFill="1" applyBorder="1" applyAlignment="1">
      <alignment horizontal="center" vertical="center"/>
    </xf>
    <xf numFmtId="0" fontId="4" fillId="6" borderId="20" xfId="0" applyFont="1" applyFill="1" applyBorder="1" applyAlignment="1">
      <alignment vertical="center"/>
    </xf>
    <xf numFmtId="0" fontId="4" fillId="3" borderId="12" xfId="0" applyFont="1" applyFill="1" applyBorder="1" applyAlignment="1">
      <alignment horizontal="center" vertical="center"/>
    </xf>
    <xf numFmtId="0" fontId="4" fillId="3" borderId="11" xfId="0" applyFont="1" applyFill="1" applyBorder="1" applyAlignment="1">
      <alignment horizontal="center" vertical="center"/>
    </xf>
    <xf numFmtId="31" fontId="4" fillId="6" borderId="13" xfId="0" applyNumberFormat="1" applyFont="1" applyFill="1" applyBorder="1" applyAlignment="1">
      <alignment vertical="center"/>
    </xf>
    <xf numFmtId="49" fontId="4" fillId="6" borderId="23" xfId="0" applyNumberFormat="1" applyFont="1" applyFill="1" applyBorder="1" applyAlignment="1">
      <alignment horizontal="center" vertical="center"/>
    </xf>
    <xf numFmtId="0" fontId="4" fillId="3" borderId="4" xfId="0" applyFont="1" applyFill="1" applyBorder="1" applyAlignment="1">
      <alignment horizontal="center" vertical="center"/>
    </xf>
    <xf numFmtId="0" fontId="4" fillId="54" borderId="36" xfId="0" applyFont="1" applyFill="1" applyBorder="1" applyAlignment="1" applyProtection="1">
      <alignment horizontal="center" vertical="center"/>
    </xf>
    <xf numFmtId="0" fontId="4" fillId="0" borderId="23" xfId="0" applyFont="1" applyFill="1" applyBorder="1" applyAlignment="1" applyProtection="1">
      <alignment horizontal="center" vertical="center"/>
      <protection locked="0"/>
    </xf>
    <xf numFmtId="0" fontId="4" fillId="0" borderId="73" xfId="0" quotePrefix="1" applyFont="1" applyBorder="1" applyAlignment="1" applyProtection="1">
      <alignment vertical="center" wrapText="1"/>
      <protection locked="0"/>
    </xf>
    <xf numFmtId="0" fontId="4" fillId="0" borderId="73" xfId="0" applyFont="1" applyBorder="1" applyAlignment="1" applyProtection="1">
      <alignment vertical="center" wrapText="1"/>
      <protection locked="0"/>
    </xf>
    <xf numFmtId="0" fontId="4" fillId="4" borderId="10" xfId="0" applyFont="1" applyFill="1" applyBorder="1" applyAlignment="1" applyProtection="1">
      <alignment horizontal="center" vertical="center" wrapText="1"/>
    </xf>
    <xf numFmtId="0" fontId="4" fillId="3" borderId="20" xfId="0" applyFont="1" applyFill="1" applyBorder="1" applyAlignment="1" applyProtection="1">
      <alignment horizontal="center" vertical="center" shrinkToFit="1"/>
      <protection locked="0"/>
    </xf>
    <xf numFmtId="0" fontId="4" fillId="3" borderId="8" xfId="0" applyFont="1" applyFill="1" applyBorder="1" applyAlignment="1" applyProtection="1">
      <alignment vertical="center"/>
      <protection locked="0"/>
    </xf>
    <xf numFmtId="0" fontId="4" fillId="0" borderId="23"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3" borderId="72" xfId="0" applyFont="1" applyFill="1" applyBorder="1" applyAlignment="1" applyProtection="1">
      <alignment vertical="center"/>
      <protection locked="0"/>
    </xf>
    <xf numFmtId="0" fontId="4" fillId="0" borderId="73" xfId="0" applyFont="1" applyBorder="1" applyAlignment="1" applyProtection="1">
      <alignment horizontal="center" vertical="center"/>
      <protection locked="0"/>
    </xf>
    <xf numFmtId="0" fontId="35" fillId="3" borderId="0" xfId="0" applyFont="1" applyFill="1" applyBorder="1" applyAlignment="1" applyProtection="1">
      <alignment horizontal="center" vertical="center"/>
      <protection locked="0"/>
    </xf>
    <xf numFmtId="0" fontId="4" fillId="0" borderId="0" xfId="154" applyFont="1" applyBorder="1" applyAlignment="1" applyProtection="1">
      <alignment horizontal="center"/>
      <protection locked="0"/>
    </xf>
    <xf numFmtId="0" fontId="158" fillId="0" borderId="203" xfId="154" applyFont="1" applyBorder="1" applyAlignment="1" applyProtection="1">
      <alignment horizontal="left"/>
      <protection locked="0"/>
    </xf>
    <xf numFmtId="0" fontId="14" fillId="6" borderId="0" xfId="154" applyFont="1" applyFill="1" applyBorder="1" applyAlignment="1" applyProtection="1">
      <alignment horizontal="center"/>
    </xf>
    <xf numFmtId="0" fontId="14" fillId="0" borderId="0" xfId="154" applyFont="1" applyBorder="1" applyAlignment="1" applyProtection="1">
      <protection locked="0"/>
    </xf>
    <xf numFmtId="0" fontId="159" fillId="6" borderId="0" xfId="154" applyFont="1" applyFill="1" applyBorder="1" applyAlignment="1" applyProtection="1">
      <alignment horizontal="center"/>
    </xf>
    <xf numFmtId="0" fontId="33" fillId="0" borderId="0" xfId="154" applyFont="1" applyBorder="1" applyAlignment="1" applyProtection="1">
      <alignment horizontal="center"/>
      <protection locked="0"/>
    </xf>
    <xf numFmtId="0" fontId="4" fillId="0" borderId="0" xfId="154" applyFont="1" applyBorder="1" applyAlignment="1" applyProtection="1">
      <alignment horizontal="left"/>
      <protection locked="0"/>
    </xf>
    <xf numFmtId="0" fontId="4" fillId="4" borderId="0" xfId="154" applyFont="1" applyFill="1" applyBorder="1" applyAlignment="1" applyProtection="1">
      <alignment horizontal="left"/>
    </xf>
    <xf numFmtId="0" fontId="4" fillId="6" borderId="0" xfId="154" applyFont="1" applyFill="1" applyBorder="1" applyAlignment="1" applyProtection="1">
      <alignment horizontal="left"/>
    </xf>
    <xf numFmtId="0" fontId="161" fillId="0" borderId="0" xfId="29" applyFont="1" applyFill="1" applyBorder="1" applyAlignment="1" applyProtection="1">
      <alignment vertical="top" wrapText="1"/>
    </xf>
    <xf numFmtId="0" fontId="14" fillId="0" borderId="0" xfId="29" applyFont="1" applyBorder="1" applyAlignment="1" applyProtection="1">
      <alignment horizontal="center" vertical="center"/>
      <protection locked="0"/>
    </xf>
    <xf numFmtId="0" fontId="161" fillId="6" borderId="0" xfId="29" applyFont="1" applyFill="1" applyBorder="1" applyAlignment="1" applyProtection="1">
      <alignment horizontal="right" vertical="center"/>
    </xf>
    <xf numFmtId="20" fontId="159" fillId="6" borderId="0" xfId="29" applyNumberFormat="1" applyFont="1" applyFill="1" applyBorder="1" applyAlignment="1" applyProtection="1">
      <alignment horizontal="left" vertical="center"/>
    </xf>
    <xf numFmtId="0" fontId="161" fillId="6" borderId="0" xfId="29" applyFont="1" applyFill="1" applyBorder="1" applyAlignment="1" applyProtection="1">
      <alignment vertical="top" wrapText="1"/>
    </xf>
    <xf numFmtId="0" fontId="161" fillId="0" borderId="0" xfId="29" applyFont="1" applyBorder="1" applyAlignment="1" applyProtection="1">
      <alignment vertical="top" wrapText="1"/>
      <protection locked="0"/>
    </xf>
    <xf numFmtId="0" fontId="161" fillId="6" borderId="0" xfId="29" applyFont="1" applyFill="1" applyBorder="1" applyAlignment="1" applyProtection="1">
      <alignment vertical="top" wrapText="1"/>
      <protection locked="0"/>
    </xf>
    <xf numFmtId="0" fontId="161" fillId="0" borderId="93" xfId="26" applyFont="1" applyBorder="1" applyAlignment="1">
      <alignment horizontal="center" vertical="center" wrapText="1"/>
    </xf>
    <xf numFmtId="0" fontId="161" fillId="0" borderId="93" xfId="26" applyFont="1" applyBorder="1" applyAlignment="1">
      <alignment vertical="center" wrapText="1"/>
    </xf>
    <xf numFmtId="180" fontId="161" fillId="66" borderId="93" xfId="29" applyNumberFormat="1" applyFont="1" applyFill="1" applyBorder="1" applyAlignment="1" applyProtection="1">
      <alignment horizontal="center" vertical="top" wrapText="1"/>
    </xf>
    <xf numFmtId="9" fontId="161" fillId="66" borderId="93" xfId="29" applyNumberFormat="1" applyFont="1" applyFill="1" applyBorder="1" applyAlignment="1" applyProtection="1">
      <alignment vertical="top" wrapText="1"/>
    </xf>
    <xf numFmtId="0" fontId="159" fillId="56" borderId="0" xfId="29" applyFont="1" applyFill="1" applyBorder="1" applyAlignment="1" applyProtection="1">
      <alignment horizontal="left"/>
      <protection locked="0"/>
    </xf>
    <xf numFmtId="0" fontId="62" fillId="0" borderId="0" xfId="26" applyFont="1" applyBorder="1" applyAlignment="1">
      <alignment vertical="center" wrapText="1"/>
    </xf>
    <xf numFmtId="0" fontId="161" fillId="0" borderId="0" xfId="26" applyFont="1" applyBorder="1" applyAlignment="1">
      <alignment vertical="center" wrapText="1"/>
    </xf>
    <xf numFmtId="0" fontId="165" fillId="0" borderId="0" xfId="155" applyFont="1" applyBorder="1" applyAlignment="1" applyProtection="1">
      <alignment horizontal="center" vertical="top"/>
      <protection locked="0"/>
    </xf>
    <xf numFmtId="0" fontId="165" fillId="0" borderId="0" xfId="155" applyFont="1" applyBorder="1" applyAlignment="1" applyProtection="1">
      <alignment horizontal="right" vertical="top"/>
      <protection locked="0"/>
    </xf>
    <xf numFmtId="0" fontId="165" fillId="6" borderId="0" xfId="29" applyFont="1" applyFill="1" applyBorder="1" applyAlignment="1">
      <alignment horizontal="right" vertical="center"/>
    </xf>
    <xf numFmtId="0" fontId="161" fillId="0" borderId="0" xfId="156" applyFont="1" applyBorder="1" applyAlignment="1" applyProtection="1">
      <alignment horizontal="left" vertical="center"/>
      <protection locked="0"/>
    </xf>
    <xf numFmtId="0" fontId="161" fillId="6" borderId="0" xfId="156" applyFont="1" applyFill="1" applyBorder="1" applyAlignment="1" applyProtection="1">
      <alignment horizontal="left" vertical="center"/>
      <protection locked="0"/>
    </xf>
    <xf numFmtId="0" fontId="161" fillId="4" borderId="0" xfId="156" applyFont="1" applyFill="1" applyBorder="1" applyAlignment="1" applyProtection="1">
      <alignment horizontal="left" vertical="center"/>
    </xf>
    <xf numFmtId="31" fontId="76" fillId="0" borderId="0" xfId="155" applyNumberFormat="1" applyFont="1" applyBorder="1" applyAlignment="1" applyProtection="1">
      <alignment horizontal="center"/>
      <protection locked="0"/>
    </xf>
    <xf numFmtId="0" fontId="165" fillId="0" borderId="0" xfId="155" applyFont="1" applyBorder="1" applyAlignment="1" applyProtection="1">
      <alignment horizontal="right"/>
      <protection locked="0"/>
    </xf>
    <xf numFmtId="0" fontId="33" fillId="3" borderId="0" xfId="33" applyFont="1" applyFill="1" applyBorder="1" applyAlignment="1" applyProtection="1">
      <alignment horizontal="left"/>
      <protection locked="0"/>
    </xf>
    <xf numFmtId="0" fontId="14" fillId="3" borderId="0" xfId="33" applyFont="1" applyFill="1" applyBorder="1" applyAlignment="1" applyProtection="1">
      <alignment horizontal="center" vertical="center"/>
      <protection locked="0"/>
    </xf>
    <xf numFmtId="0" fontId="4" fillId="6" borderId="0" xfId="33" applyFont="1" applyFill="1" applyBorder="1" applyAlignment="1" applyProtection="1">
      <alignment horizontal="left"/>
    </xf>
    <xf numFmtId="0" fontId="4" fillId="6" borderId="21" xfId="33" applyFont="1" applyFill="1" applyBorder="1" applyAlignment="1" applyProtection="1">
      <alignment horizontal="center"/>
    </xf>
    <xf numFmtId="0" fontId="4" fillId="3" borderId="0" xfId="33" applyFont="1" applyFill="1" applyBorder="1" applyAlignment="1" applyProtection="1">
      <alignment horizontal="right"/>
      <protection locked="0"/>
    </xf>
    <xf numFmtId="180" fontId="4" fillId="6" borderId="4" xfId="33" applyNumberFormat="1" applyFont="1" applyFill="1" applyBorder="1" applyAlignment="1" applyProtection="1">
      <alignment horizontal="center" vertical="center" wrapText="1"/>
    </xf>
    <xf numFmtId="0" fontId="4" fillId="3" borderId="4" xfId="33" applyFont="1" applyFill="1" applyBorder="1" applyAlignment="1" applyProtection="1">
      <alignment horizontal="center" vertical="center" shrinkToFit="1"/>
      <protection locked="0"/>
    </xf>
    <xf numFmtId="180" fontId="4" fillId="6" borderId="4" xfId="33" applyNumberFormat="1" applyFont="1" applyFill="1" applyBorder="1" applyAlignment="1" applyProtection="1">
      <alignment horizontal="left" vertical="center" wrapText="1"/>
    </xf>
    <xf numFmtId="0" fontId="4" fillId="3" borderId="4" xfId="33" applyFont="1" applyFill="1" applyBorder="1" applyAlignment="1" applyProtection="1">
      <alignment horizontal="center" vertical="center" wrapText="1"/>
      <protection locked="0"/>
    </xf>
    <xf numFmtId="0" fontId="4" fillId="6" borderId="4" xfId="33" applyNumberFormat="1" applyFont="1" applyFill="1" applyBorder="1" applyAlignment="1" applyProtection="1">
      <alignment horizontal="center" vertical="center" wrapText="1"/>
    </xf>
    <xf numFmtId="0" fontId="33" fillId="3" borderId="4" xfId="33" applyFont="1" applyFill="1" applyBorder="1" applyAlignment="1" applyProtection="1">
      <alignment horizontal="center" vertical="center" wrapText="1"/>
      <protection locked="0"/>
    </xf>
    <xf numFmtId="0" fontId="4" fillId="6" borderId="4" xfId="33" applyFont="1" applyFill="1" applyBorder="1" applyAlignment="1" applyProtection="1">
      <alignment horizontal="left" vertical="center" wrapText="1"/>
    </xf>
    <xf numFmtId="49" fontId="4" fillId="3" borderId="4" xfId="33" applyNumberFormat="1" applyFont="1" applyFill="1" applyBorder="1" applyAlignment="1" applyProtection="1">
      <alignment horizontal="center" vertical="center" wrapText="1"/>
      <protection locked="0"/>
    </xf>
    <xf numFmtId="0" fontId="4" fillId="3" borderId="4" xfId="33" applyFont="1" applyFill="1" applyBorder="1" applyAlignment="1" applyProtection="1">
      <alignment horizontal="center" wrapText="1"/>
      <protection locked="0"/>
    </xf>
    <xf numFmtId="180" fontId="4" fillId="6" borderId="4" xfId="33" applyNumberFormat="1" applyFont="1" applyFill="1" applyBorder="1" applyAlignment="1" applyProtection="1">
      <alignment horizontal="left" vertical="top" wrapText="1"/>
    </xf>
    <xf numFmtId="180" fontId="4" fillId="6" borderId="4" xfId="33" applyNumberFormat="1" applyFont="1" applyFill="1" applyBorder="1" applyAlignment="1" applyProtection="1">
      <alignment horizontal="center" vertical="center" shrinkToFit="1"/>
    </xf>
    <xf numFmtId="0" fontId="4" fillId="0" borderId="4" xfId="33" applyFont="1" applyBorder="1" applyAlignment="1" applyProtection="1">
      <alignment horizontal="center" wrapText="1"/>
      <protection locked="0"/>
    </xf>
    <xf numFmtId="180" fontId="4" fillId="4" borderId="4" xfId="61" applyNumberFormat="1" applyFont="1" applyFill="1" applyBorder="1" applyAlignment="1" applyProtection="1">
      <alignment horizontal="center" vertical="center" wrapText="1"/>
    </xf>
    <xf numFmtId="180" fontId="4" fillId="4" borderId="4" xfId="33" applyNumberFormat="1" applyFont="1" applyFill="1" applyBorder="1" applyAlignment="1" applyProtection="1">
      <alignment horizontal="center" vertical="center" wrapText="1"/>
    </xf>
    <xf numFmtId="178" fontId="4" fillId="6" borderId="4" xfId="33" applyNumberFormat="1" applyFont="1" applyFill="1" applyBorder="1" applyAlignment="1" applyProtection="1">
      <alignment horizontal="center" vertical="center" wrapText="1"/>
    </xf>
    <xf numFmtId="0" fontId="4" fillId="3" borderId="4" xfId="33" applyFont="1" applyFill="1" applyBorder="1" applyAlignment="1" applyProtection="1">
      <alignment horizontal="center" vertical="center" textRotation="255" wrapText="1"/>
      <protection locked="0"/>
    </xf>
    <xf numFmtId="0" fontId="14" fillId="6" borderId="0" xfId="26" applyFont="1" applyFill="1" applyBorder="1" applyAlignment="1" applyProtection="1">
      <alignment horizontal="center" vertical="center" shrinkToFit="1"/>
    </xf>
    <xf numFmtId="0" fontId="14" fillId="3" borderId="0" xfId="26" applyFont="1" applyFill="1" applyBorder="1" applyAlignment="1" applyProtection="1">
      <alignment horizontal="center" vertical="center" shrinkToFit="1"/>
      <protection locked="0"/>
    </xf>
    <xf numFmtId="0" fontId="35" fillId="6" borderId="0" xfId="26" applyFont="1" applyFill="1" applyBorder="1" applyAlignment="1" applyProtection="1">
      <alignment vertical="center" wrapText="1"/>
    </xf>
    <xf numFmtId="0" fontId="166" fillId="3" borderId="0" xfId="26" applyFont="1" applyFill="1" applyBorder="1" applyAlignment="1" applyProtection="1">
      <alignment vertical="center"/>
      <protection locked="0"/>
    </xf>
    <xf numFmtId="0" fontId="35" fillId="6" borderId="0" xfId="26" applyFont="1" applyFill="1" applyBorder="1" applyAlignment="1" applyProtection="1">
      <alignment vertical="center"/>
    </xf>
    <xf numFmtId="0" fontId="35" fillId="3" borderId="31" xfId="26" applyFont="1" applyFill="1" applyBorder="1" applyAlignment="1" applyProtection="1">
      <alignment horizontal="center" vertical="center"/>
      <protection locked="0"/>
    </xf>
    <xf numFmtId="0" fontId="35" fillId="3" borderId="6" xfId="26" applyFont="1" applyFill="1" applyBorder="1" applyAlignment="1" applyProtection="1">
      <alignment horizontal="center" vertical="center"/>
      <protection locked="0"/>
    </xf>
    <xf numFmtId="0" fontId="35" fillId="4" borderId="31" xfId="26" applyFont="1" applyFill="1" applyBorder="1" applyAlignment="1" applyProtection="1">
      <alignment vertical="center"/>
    </xf>
    <xf numFmtId="0" fontId="35" fillId="4" borderId="6" xfId="26" applyFont="1" applyFill="1" applyBorder="1" applyAlignment="1" applyProtection="1">
      <alignment vertical="center"/>
    </xf>
    <xf numFmtId="180" fontId="35" fillId="5" borderId="31" xfId="26" applyNumberFormat="1" applyFont="1" applyFill="1" applyBorder="1" applyAlignment="1" applyProtection="1">
      <alignment horizontal="center" vertical="center" shrinkToFit="1"/>
      <protection locked="0"/>
    </xf>
    <xf numFmtId="180" fontId="35" fillId="5" borderId="6" xfId="26" applyNumberFormat="1" applyFont="1" applyFill="1" applyBorder="1" applyAlignment="1" applyProtection="1">
      <alignment horizontal="center" vertical="center" shrinkToFit="1"/>
      <protection locked="0"/>
    </xf>
    <xf numFmtId="0" fontId="35" fillId="8" borderId="0" xfId="26" applyFont="1" applyFill="1" applyBorder="1" applyAlignment="1" applyProtection="1">
      <alignment vertical="center"/>
      <protection locked="0"/>
    </xf>
    <xf numFmtId="0" fontId="35" fillId="3" borderId="4" xfId="26" applyFont="1" applyFill="1" applyBorder="1" applyAlignment="1" applyProtection="1">
      <alignment horizontal="center" vertical="center"/>
      <protection locked="0"/>
    </xf>
    <xf numFmtId="0" fontId="35" fillId="4" borderId="4" xfId="26" applyFont="1" applyFill="1" applyBorder="1" applyAlignment="1" applyProtection="1">
      <alignment vertical="center"/>
    </xf>
    <xf numFmtId="0" fontId="35" fillId="5" borderId="31" xfId="26" applyFont="1" applyFill="1" applyBorder="1" applyAlignment="1" applyProtection="1">
      <alignment horizontal="center" vertical="center"/>
      <protection locked="0"/>
    </xf>
    <xf numFmtId="0" fontId="35" fillId="5" borderId="4" xfId="26" applyFont="1" applyFill="1" applyBorder="1" applyAlignment="1" applyProtection="1">
      <alignment vertical="center"/>
      <protection locked="0"/>
    </xf>
    <xf numFmtId="180" fontId="35" fillId="5" borderId="31" xfId="26" applyNumberFormat="1" applyFont="1" applyFill="1" applyBorder="1" applyAlignment="1" applyProtection="1">
      <alignment horizontal="center" vertical="center"/>
      <protection locked="0"/>
    </xf>
    <xf numFmtId="0" fontId="35" fillId="5" borderId="31" xfId="26" applyFont="1" applyFill="1" applyBorder="1" applyAlignment="1" applyProtection="1">
      <alignment vertical="center"/>
      <protection locked="0"/>
    </xf>
    <xf numFmtId="0" fontId="35" fillId="5" borderId="6" xfId="26" applyFont="1" applyFill="1" applyBorder="1" applyAlignment="1" applyProtection="1">
      <alignment vertical="center"/>
      <protection locked="0"/>
    </xf>
    <xf numFmtId="180" fontId="35" fillId="5" borderId="6" xfId="26" applyNumberFormat="1" applyFont="1" applyFill="1" applyBorder="1" applyAlignment="1" applyProtection="1">
      <alignment horizontal="center" vertical="center"/>
      <protection locked="0"/>
    </xf>
    <xf numFmtId="180" fontId="35" fillId="3" borderId="31" xfId="26" applyNumberFormat="1" applyFont="1" applyFill="1" applyBorder="1" applyAlignment="1" applyProtection="1">
      <alignment horizontal="center" vertical="center"/>
      <protection locked="0"/>
    </xf>
    <xf numFmtId="180" fontId="35" fillId="3" borderId="6" xfId="26" applyNumberFormat="1" applyFont="1" applyFill="1" applyBorder="1" applyAlignment="1" applyProtection="1">
      <alignment horizontal="center" vertical="center"/>
      <protection locked="0"/>
    </xf>
    <xf numFmtId="0" fontId="35" fillId="4" borderId="31" xfId="26" applyFont="1" applyFill="1" applyBorder="1" applyAlignment="1" applyProtection="1">
      <alignment vertical="center" shrinkToFit="1"/>
    </xf>
    <xf numFmtId="0" fontId="35" fillId="4" borderId="6" xfId="26" applyFont="1" applyFill="1" applyBorder="1" applyAlignment="1" applyProtection="1">
      <alignment vertical="center" shrinkToFit="1"/>
    </xf>
    <xf numFmtId="0" fontId="35" fillId="4" borderId="31" xfId="26" applyFont="1" applyFill="1" applyBorder="1" applyAlignment="1" applyProtection="1">
      <alignment vertical="center" wrapText="1"/>
    </xf>
    <xf numFmtId="0" fontId="35" fillId="4" borderId="6" xfId="26" applyFont="1" applyFill="1" applyBorder="1" applyAlignment="1" applyProtection="1">
      <alignment vertical="center" wrapText="1"/>
    </xf>
    <xf numFmtId="0" fontId="35" fillId="4" borderId="4" xfId="26" applyFont="1" applyFill="1" applyBorder="1" applyAlignment="1" applyProtection="1">
      <alignment vertical="center" shrinkToFit="1"/>
    </xf>
    <xf numFmtId="180" fontId="35" fillId="3" borderId="27" xfId="26" applyNumberFormat="1" applyFont="1" applyFill="1" applyBorder="1" applyAlignment="1" applyProtection="1">
      <alignment horizontal="center" vertical="center" shrinkToFit="1"/>
      <protection locked="0"/>
    </xf>
    <xf numFmtId="180" fontId="35" fillId="3" borderId="31" xfId="26" applyNumberFormat="1" applyFont="1" applyFill="1" applyBorder="1" applyAlignment="1" applyProtection="1">
      <alignment horizontal="center" vertical="center" shrinkToFit="1"/>
      <protection locked="0"/>
    </xf>
    <xf numFmtId="184" fontId="47" fillId="4" borderId="0" xfId="26" applyNumberFormat="1" applyFont="1" applyFill="1" applyBorder="1" applyAlignment="1" applyProtection="1">
      <alignment horizontal="center" vertical="center" shrinkToFit="1"/>
      <protection locked="0"/>
    </xf>
    <xf numFmtId="0" fontId="35" fillId="54" borderId="4" xfId="26" applyFont="1" applyFill="1" applyBorder="1" applyAlignment="1" applyProtection="1">
      <alignment vertical="center" shrinkToFit="1"/>
      <protection locked="0"/>
    </xf>
    <xf numFmtId="0" fontId="35" fillId="0" borderId="31" xfId="26" applyFont="1" applyFill="1" applyBorder="1" applyAlignment="1" applyProtection="1">
      <alignment vertical="center" shrinkToFit="1"/>
      <protection locked="0"/>
    </xf>
    <xf numFmtId="0" fontId="35" fillId="0" borderId="6" xfId="26" applyFont="1" applyFill="1" applyBorder="1" applyAlignment="1" applyProtection="1">
      <alignment vertical="center" shrinkToFit="1"/>
      <protection locked="0"/>
    </xf>
    <xf numFmtId="0" fontId="35" fillId="0" borderId="4" xfId="26" applyFont="1" applyFill="1" applyBorder="1" applyAlignment="1" applyProtection="1">
      <alignment horizontal="center" vertical="center" shrinkToFit="1"/>
      <protection locked="0"/>
    </xf>
    <xf numFmtId="0" fontId="35" fillId="3" borderId="4" xfId="26" applyFont="1" applyFill="1" applyBorder="1" applyAlignment="1" applyProtection="1">
      <alignment horizontal="center" vertical="center" shrinkToFit="1"/>
      <protection locked="0"/>
    </xf>
    <xf numFmtId="0" fontId="35" fillId="14" borderId="31" xfId="26" applyFont="1" applyFill="1" applyBorder="1" applyAlignment="1" applyProtection="1">
      <alignment vertical="center" shrinkToFit="1"/>
      <protection locked="0"/>
    </xf>
    <xf numFmtId="0" fontId="35" fillId="14" borderId="6" xfId="26" applyFont="1" applyFill="1" applyBorder="1" applyAlignment="1" applyProtection="1">
      <alignment vertical="center" shrinkToFit="1"/>
      <protection locked="0"/>
    </xf>
    <xf numFmtId="0" fontId="35" fillId="3" borderId="0" xfId="26" applyFont="1" applyFill="1" applyBorder="1" applyAlignment="1" applyProtection="1">
      <alignment vertical="center" wrapText="1"/>
      <protection locked="0"/>
    </xf>
    <xf numFmtId="184" fontId="47" fillId="4" borderId="0" xfId="26" applyNumberFormat="1" applyFont="1" applyFill="1" applyBorder="1" applyAlignment="1" applyProtection="1">
      <alignment horizontal="center" vertical="center" shrinkToFit="1"/>
    </xf>
    <xf numFmtId="0" fontId="35" fillId="6" borderId="0" xfId="26" applyFont="1" applyFill="1" applyBorder="1" applyAlignment="1" applyProtection="1">
      <alignment vertical="top" wrapText="1"/>
    </xf>
    <xf numFmtId="49" fontId="35" fillId="5" borderId="0" xfId="26" applyNumberFormat="1" applyFont="1" applyFill="1" applyBorder="1" applyAlignment="1" applyProtection="1">
      <alignment vertical="center" wrapText="1"/>
      <protection locked="0"/>
    </xf>
    <xf numFmtId="0" fontId="35" fillId="3" borderId="0" xfId="26" applyFont="1" applyFill="1" applyBorder="1" applyAlignment="1" applyProtection="1">
      <alignment vertical="center"/>
      <protection locked="0"/>
    </xf>
    <xf numFmtId="0" fontId="161" fillId="3" borderId="0" xfId="26" applyFont="1" applyFill="1" applyBorder="1" applyAlignment="1" applyProtection="1">
      <alignment horizontal="center" vertical="center"/>
      <protection locked="0"/>
    </xf>
    <xf numFmtId="49" fontId="161" fillId="6" borderId="0" xfId="0" applyNumberFormat="1" applyFont="1" applyFill="1" applyBorder="1" applyAlignment="1" applyProtection="1">
      <alignment horizontal="center" vertical="center"/>
    </xf>
    <xf numFmtId="0" fontId="161" fillId="6" borderId="0" xfId="0" applyNumberFormat="1" applyFont="1" applyFill="1" applyBorder="1" applyAlignment="1" applyProtection="1">
      <alignment horizontal="center" vertical="center"/>
    </xf>
    <xf numFmtId="0" fontId="59" fillId="3" borderId="4" xfId="29" applyFont="1" applyFill="1" applyBorder="1" applyAlignment="1" applyProtection="1">
      <alignment vertical="center" wrapText="1"/>
      <protection locked="0"/>
    </xf>
    <xf numFmtId="0" fontId="4" fillId="3" borderId="4" xfId="29" applyFont="1" applyFill="1" applyBorder="1" applyAlignment="1" applyProtection="1">
      <alignment vertical="center" wrapText="1"/>
      <protection locked="0"/>
    </xf>
    <xf numFmtId="0" fontId="14" fillId="3" borderId="0" xfId="29" applyFont="1" applyFill="1" applyBorder="1" applyAlignment="1" applyProtection="1">
      <alignment horizontal="center" vertical="center"/>
      <protection locked="0"/>
    </xf>
    <xf numFmtId="31" fontId="4" fillId="6" borderId="0" xfId="29" applyNumberFormat="1" applyFont="1" applyFill="1" applyBorder="1" applyAlignment="1" applyProtection="1">
      <alignment horizontal="center"/>
    </xf>
    <xf numFmtId="0" fontId="4" fillId="3" borderId="4" xfId="29" applyFont="1" applyFill="1" applyBorder="1" applyAlignment="1" applyProtection="1">
      <alignment horizontal="center" vertical="center" wrapText="1"/>
      <protection locked="0"/>
    </xf>
    <xf numFmtId="0" fontId="130" fillId="20" borderId="0" xfId="67" applyNumberFormat="1" applyFont="1" applyBorder="1" applyAlignment="1">
      <alignment horizontal="center" vertical="top" wrapText="1"/>
    </xf>
    <xf numFmtId="0" fontId="132" fillId="0" borderId="0" xfId="66" applyNumberFormat="1" applyFont="1" applyFill="1" applyBorder="1" applyAlignment="1">
      <alignment horizontal="left" vertical="center"/>
    </xf>
    <xf numFmtId="0" fontId="127" fillId="44" borderId="0" xfId="0" applyNumberFormat="1" applyFont="1" applyFill="1" applyAlignment="1">
      <alignment horizontal="center" vertical="center" wrapText="1"/>
    </xf>
    <xf numFmtId="0" fontId="126" fillId="45" borderId="0" xfId="0" applyNumberFormat="1" applyFont="1" applyFill="1" applyAlignment="1">
      <alignment horizontal="right" vertical="center" wrapText="1"/>
    </xf>
    <xf numFmtId="0" fontId="127" fillId="44" borderId="0" xfId="0" applyNumberFormat="1" applyFont="1" applyFill="1" applyAlignment="1">
      <alignment horizontal="right" vertical="center" wrapText="1"/>
    </xf>
    <xf numFmtId="0" fontId="127" fillId="44" borderId="0" xfId="0" applyNumberFormat="1" applyFont="1" applyFill="1" applyAlignment="1">
      <alignment horizontal="right" vertical="center"/>
    </xf>
    <xf numFmtId="0" fontId="133" fillId="21" borderId="0" xfId="68" applyNumberFormat="1" applyFont="1" applyBorder="1" applyAlignment="1">
      <alignment horizontal="center" vertical="center" wrapText="1"/>
    </xf>
    <xf numFmtId="0" fontId="13" fillId="0" borderId="120" xfId="0" applyFont="1" applyBorder="1" applyAlignment="1">
      <alignment horizontal="center" vertical="center" wrapText="1"/>
    </xf>
    <xf numFmtId="0" fontId="13" fillId="0" borderId="0" xfId="0" applyFont="1" applyAlignment="1">
      <alignment horizontal="center" vertical="center" wrapText="1"/>
    </xf>
    <xf numFmtId="0" fontId="128" fillId="44" borderId="0" xfId="0" applyFont="1" applyFill="1" applyAlignment="1">
      <alignment horizontal="center" vertical="center" wrapText="1"/>
    </xf>
    <xf numFmtId="0" fontId="129" fillId="45" borderId="0" xfId="0" applyFont="1" applyFill="1" applyAlignment="1">
      <alignment horizontal="left" vertical="top" wrapText="1"/>
    </xf>
    <xf numFmtId="0" fontId="130" fillId="20" borderId="135" xfId="67" applyFont="1" applyBorder="1" applyAlignment="1">
      <alignment horizontal="center" vertical="center" wrapText="1"/>
    </xf>
    <xf numFmtId="0" fontId="131" fillId="20" borderId="135" xfId="67" applyFont="1" applyBorder="1">
      <alignment vertical="center"/>
    </xf>
    <xf numFmtId="0" fontId="104" fillId="0" borderId="122" xfId="69" applyFont="1" applyBorder="1" applyAlignment="1">
      <alignment horizontal="center" vertical="center" wrapText="1"/>
    </xf>
    <xf numFmtId="0" fontId="78" fillId="0" borderId="94" xfId="69" applyFont="1" applyBorder="1" applyAlignment="1">
      <alignment horizontal="center" vertical="center" wrapText="1"/>
    </xf>
    <xf numFmtId="0" fontId="22" fillId="0" borderId="0" xfId="0" applyFont="1" applyAlignment="1">
      <alignment horizontal="left" vertical="center" wrapText="1"/>
    </xf>
    <xf numFmtId="0" fontId="78" fillId="0" borderId="110" xfId="69" applyFont="1" applyBorder="1" applyAlignment="1">
      <alignment horizontal="left" vertical="center" wrapText="1"/>
    </xf>
    <xf numFmtId="0" fontId="78" fillId="0" borderId="111" xfId="69" applyFont="1" applyBorder="1" applyAlignment="1">
      <alignment horizontal="left" vertical="center" wrapText="1"/>
    </xf>
    <xf numFmtId="0" fontId="33" fillId="16" borderId="110" xfId="69" applyFont="1" applyFill="1" applyBorder="1" applyAlignment="1">
      <alignment horizontal="left" vertical="center" wrapText="1"/>
    </xf>
    <xf numFmtId="0" fontId="33" fillId="16" borderId="111" xfId="69" applyFont="1" applyFill="1" applyBorder="1" applyAlignment="1">
      <alignment horizontal="left" vertical="center" wrapText="1"/>
    </xf>
    <xf numFmtId="0" fontId="78" fillId="0" borderId="94" xfId="69" applyFont="1" applyBorder="1" applyAlignment="1">
      <alignment horizontal="left" vertical="center" wrapText="1"/>
    </xf>
    <xf numFmtId="0" fontId="104" fillId="0" borderId="122" xfId="69" applyFont="1" applyBorder="1" applyAlignment="1">
      <alignment horizontal="center" vertical="center"/>
    </xf>
    <xf numFmtId="0" fontId="78" fillId="16" borderId="110" xfId="69" applyFont="1" applyFill="1" applyBorder="1" applyAlignment="1">
      <alignment horizontal="left" vertical="center" wrapText="1"/>
    </xf>
    <xf numFmtId="0" fontId="78" fillId="16" borderId="111" xfId="69" applyFont="1" applyFill="1" applyBorder="1" applyAlignment="1">
      <alignment horizontal="left" vertical="center" wrapText="1"/>
    </xf>
    <xf numFmtId="0" fontId="104" fillId="0" borderId="0" xfId="69" applyFont="1" applyAlignment="1">
      <alignment horizontal="center" vertical="center"/>
    </xf>
    <xf numFmtId="0" fontId="78" fillId="0" borderId="110" xfId="69" applyFont="1" applyFill="1" applyBorder="1" applyAlignment="1">
      <alignment horizontal="left" vertical="center" wrapText="1"/>
    </xf>
    <xf numFmtId="0" fontId="78" fillId="0" borderId="111" xfId="69" applyFont="1" applyFill="1" applyBorder="1" applyAlignment="1">
      <alignment horizontal="left" vertical="center" wrapText="1"/>
    </xf>
    <xf numFmtId="0" fontId="104" fillId="16" borderId="122" xfId="69" applyFont="1" applyFill="1" applyBorder="1" applyAlignment="1">
      <alignment horizontal="center" vertical="center" wrapText="1"/>
    </xf>
    <xf numFmtId="0" fontId="78" fillId="16" borderId="112" xfId="69" applyFont="1" applyFill="1" applyBorder="1" applyAlignment="1">
      <alignment horizontal="left" vertical="center" wrapText="1"/>
    </xf>
    <xf numFmtId="0" fontId="18" fillId="16" borderId="94" xfId="69" applyFont="1" applyFill="1" applyBorder="1" applyAlignment="1">
      <alignment horizontal="left" vertical="center" wrapText="1"/>
    </xf>
    <xf numFmtId="0" fontId="61" fillId="16" borderId="94" xfId="1" applyNumberFormat="1" applyFont="1" applyFill="1" applyBorder="1" applyAlignment="1">
      <alignment horizontal="left" vertical="center" wrapText="1" indent="1"/>
    </xf>
    <xf numFmtId="0" fontId="94" fillId="16" borderId="110" xfId="69" applyFont="1" applyFill="1" applyBorder="1" applyAlignment="1">
      <alignment horizontal="left" vertical="center" wrapText="1"/>
    </xf>
    <xf numFmtId="0" fontId="94" fillId="16" borderId="112" xfId="69" applyFont="1" applyFill="1" applyBorder="1" applyAlignment="1">
      <alignment horizontal="left" vertical="center" wrapText="1"/>
    </xf>
    <xf numFmtId="0" fontId="94" fillId="16" borderId="111" xfId="69" applyFont="1" applyFill="1" applyBorder="1" applyAlignment="1">
      <alignment horizontal="left" vertical="center" wrapText="1"/>
    </xf>
    <xf numFmtId="0" fontId="61" fillId="16" borderId="94" xfId="69" applyFont="1" applyFill="1" applyBorder="1" applyAlignment="1">
      <alignment horizontal="left" vertical="center" wrapText="1"/>
    </xf>
    <xf numFmtId="49" fontId="61" fillId="16" borderId="94" xfId="1" applyNumberFormat="1" applyFont="1" applyFill="1" applyBorder="1" applyAlignment="1">
      <alignment horizontal="left" vertical="center" wrapText="1" indent="1"/>
    </xf>
    <xf numFmtId="0" fontId="61" fillId="16" borderId="110" xfId="1" applyNumberFormat="1" applyFont="1" applyFill="1" applyBorder="1" applyAlignment="1">
      <alignment horizontal="left" vertical="center" wrapText="1" indent="1"/>
    </xf>
    <xf numFmtId="0" fontId="61" fillId="16" borderId="111" xfId="1" applyNumberFormat="1" applyFont="1" applyFill="1" applyBorder="1" applyAlignment="1">
      <alignment horizontal="left" vertical="center" wrapText="1" indent="1"/>
    </xf>
    <xf numFmtId="49" fontId="18" fillId="16" borderId="110" xfId="69" applyNumberFormat="1" applyFont="1" applyFill="1" applyBorder="1" applyAlignment="1">
      <alignment horizontal="left" vertical="center" wrapText="1"/>
    </xf>
    <xf numFmtId="49" fontId="18" fillId="16" borderId="111" xfId="69" applyNumberFormat="1" applyFont="1" applyFill="1" applyBorder="1" applyAlignment="1">
      <alignment horizontal="left" vertical="center" wrapText="1"/>
    </xf>
    <xf numFmtId="0" fontId="61" fillId="16" borderId="94" xfId="1" applyNumberFormat="1" applyFont="1" applyFill="1" applyBorder="1" applyAlignment="1">
      <alignment horizontal="left" vertical="center" wrapText="1"/>
    </xf>
    <xf numFmtId="0" fontId="61" fillId="16" borderId="110" xfId="69" applyFont="1" applyFill="1" applyBorder="1" applyAlignment="1">
      <alignment horizontal="left" vertical="center" wrapText="1"/>
    </xf>
    <xf numFmtId="0" fontId="61" fillId="16" borderId="112" xfId="69" applyFont="1" applyFill="1" applyBorder="1" applyAlignment="1">
      <alignment horizontal="left" vertical="center" wrapText="1"/>
    </xf>
    <xf numFmtId="0" fontId="61" fillId="16" borderId="111" xfId="69" applyFont="1" applyFill="1" applyBorder="1" applyAlignment="1">
      <alignment horizontal="left" vertical="center" wrapText="1"/>
    </xf>
    <xf numFmtId="0" fontId="61" fillId="16" borderId="110" xfId="1" applyFont="1" applyFill="1" applyBorder="1" applyAlignment="1">
      <alignment horizontal="left" vertical="center" wrapText="1"/>
    </xf>
    <xf numFmtId="0" fontId="61" fillId="16" borderId="111" xfId="1" applyFont="1" applyFill="1" applyBorder="1" applyAlignment="1">
      <alignment horizontal="left" vertical="center" wrapText="1"/>
    </xf>
    <xf numFmtId="49" fontId="61" fillId="16" borderId="110" xfId="1" applyNumberFormat="1" applyFont="1" applyFill="1" applyBorder="1" applyAlignment="1">
      <alignment horizontal="center" vertical="center" wrapText="1"/>
    </xf>
    <xf numFmtId="49" fontId="61" fillId="16" borderId="111" xfId="1" applyNumberFormat="1" applyFont="1" applyFill="1" applyBorder="1" applyAlignment="1">
      <alignment horizontal="center" vertical="center" wrapText="1"/>
    </xf>
    <xf numFmtId="0" fontId="78" fillId="16" borderId="110" xfId="1" applyFont="1" applyFill="1" applyBorder="1" applyAlignment="1">
      <alignment horizontal="left" vertical="center" wrapText="1"/>
    </xf>
    <xf numFmtId="0" fontId="78" fillId="16" borderId="112" xfId="1" applyFont="1" applyFill="1" applyBorder="1" applyAlignment="1">
      <alignment horizontal="left" vertical="center" wrapText="1"/>
    </xf>
    <xf numFmtId="0" fontId="78" fillId="16" borderId="111" xfId="1" applyFont="1" applyFill="1" applyBorder="1" applyAlignment="1">
      <alignment horizontal="left" vertical="center" wrapText="1"/>
    </xf>
    <xf numFmtId="49" fontId="61" fillId="16" borderId="94" xfId="1" applyNumberFormat="1" applyFont="1" applyFill="1" applyBorder="1" applyAlignment="1">
      <alignment horizontal="left" vertical="center" wrapText="1"/>
    </xf>
    <xf numFmtId="0" fontId="61" fillId="23" borderId="0" xfId="69" applyFont="1" applyFill="1" applyAlignment="1">
      <alignment horizontal="left" vertical="center" wrapText="1"/>
    </xf>
    <xf numFmtId="0" fontId="22" fillId="0" borderId="94" xfId="69" applyFont="1" applyBorder="1" applyAlignment="1">
      <alignment horizontal="center" vertical="center"/>
    </xf>
    <xf numFmtId="0" fontId="104" fillId="16" borderId="94" xfId="69" applyFont="1" applyFill="1" applyBorder="1" applyAlignment="1">
      <alignment horizontal="center" vertical="center" wrapText="1"/>
    </xf>
    <xf numFmtId="0" fontId="26" fillId="0" borderId="94" xfId="69" applyFont="1" applyBorder="1" applyAlignment="1">
      <alignment horizontal="left" vertical="center" wrapText="1"/>
    </xf>
    <xf numFmtId="0" fontId="26" fillId="0" borderId="94" xfId="69" applyFont="1" applyBorder="1" applyAlignment="1">
      <alignment horizontal="left" vertical="center"/>
    </xf>
    <xf numFmtId="0" fontId="33" fillId="16" borderId="94" xfId="69" applyFont="1" applyFill="1" applyBorder="1" applyAlignment="1">
      <alignment horizontal="left" vertical="center" wrapText="1"/>
    </xf>
    <xf numFmtId="0" fontId="104" fillId="16" borderId="0" xfId="69" applyFont="1" applyFill="1" applyBorder="1" applyAlignment="1">
      <alignment horizontal="center" vertical="center" wrapText="1"/>
    </xf>
    <xf numFmtId="0" fontId="26" fillId="0" borderId="0" xfId="69" applyFont="1" applyBorder="1" applyAlignment="1">
      <alignment horizontal="left" vertical="center" wrapText="1"/>
    </xf>
    <xf numFmtId="0" fontId="26" fillId="0" borderId="0" xfId="69" applyFont="1" applyBorder="1" applyAlignment="1">
      <alignment horizontal="left" vertical="center"/>
    </xf>
    <xf numFmtId="0" fontId="78" fillId="16" borderId="94" xfId="69" applyFont="1" applyFill="1" applyBorder="1" applyAlignment="1">
      <alignment horizontal="left" vertical="center" wrapText="1"/>
    </xf>
    <xf numFmtId="0" fontId="94" fillId="0" borderId="116" xfId="69" applyFont="1" applyBorder="1" applyAlignment="1">
      <alignment horizontal="center" vertical="center" wrapText="1"/>
    </xf>
    <xf numFmtId="0" fontId="94" fillId="0" borderId="117" xfId="69" applyFont="1" applyBorder="1" applyAlignment="1">
      <alignment horizontal="center" vertical="center" wrapText="1"/>
    </xf>
    <xf numFmtId="0" fontId="33" fillId="0" borderId="145" xfId="69" applyFont="1" applyBorder="1" applyAlignment="1">
      <alignment horizontal="center" vertical="center"/>
    </xf>
    <xf numFmtId="0" fontId="4" fillId="0" borderId="146" xfId="69" applyFont="1" applyBorder="1" applyAlignment="1">
      <alignment horizontal="center" vertical="center"/>
    </xf>
    <xf numFmtId="0" fontId="82" fillId="0" borderId="0" xfId="69" applyFont="1" applyBorder="1" applyAlignment="1">
      <alignment horizontal="right" vertical="center"/>
    </xf>
    <xf numFmtId="49" fontId="82" fillId="0" borderId="0" xfId="69" applyNumberFormat="1" applyFont="1" applyBorder="1" applyAlignment="1">
      <alignment horizontal="right" vertical="center"/>
    </xf>
    <xf numFmtId="0" fontId="61" fillId="0" borderId="0" xfId="69" applyFont="1" applyAlignment="1">
      <alignment horizontal="left" vertical="top" wrapText="1"/>
    </xf>
    <xf numFmtId="0" fontId="61" fillId="0" borderId="0" xfId="69" applyFont="1" applyAlignment="1">
      <alignment horizontal="left" vertical="top"/>
    </xf>
    <xf numFmtId="0" fontId="4" fillId="0" borderId="141" xfId="69" applyFont="1" applyBorder="1" applyAlignment="1">
      <alignment horizontal="left" vertical="center" wrapText="1"/>
    </xf>
    <xf numFmtId="0" fontId="4" fillId="0" borderId="142" xfId="69" applyFont="1" applyBorder="1" applyAlignment="1">
      <alignment horizontal="left" vertical="center" wrapText="1"/>
    </xf>
    <xf numFmtId="0" fontId="4" fillId="0" borderId="148" xfId="69" applyFont="1" applyBorder="1" applyAlignment="1">
      <alignment horizontal="left" vertical="center" wrapText="1"/>
    </xf>
    <xf numFmtId="49" fontId="4" fillId="0" borderId="143" xfId="69" applyNumberFormat="1" applyFont="1" applyBorder="1" applyAlignment="1">
      <alignment horizontal="center" vertical="center" wrapText="1"/>
    </xf>
    <xf numFmtId="49" fontId="4" fillId="0" borderId="94" xfId="69" applyNumberFormat="1" applyFont="1" applyBorder="1" applyAlignment="1">
      <alignment horizontal="center" vertical="center" wrapText="1"/>
    </xf>
    <xf numFmtId="0" fontId="15" fillId="0" borderId="144" xfId="69" applyFont="1" applyBorder="1" applyAlignment="1">
      <alignment horizontal="center" vertical="center"/>
    </xf>
    <xf numFmtId="0" fontId="77" fillId="0" borderId="112" xfId="69" applyFont="1" applyBorder="1" applyAlignment="1">
      <alignment vertical="center"/>
    </xf>
    <xf numFmtId="49" fontId="4" fillId="0" borderId="143" xfId="69" applyNumberFormat="1" applyFont="1" applyBorder="1" applyAlignment="1">
      <alignment horizontal="center" vertical="center" textRotation="255"/>
    </xf>
    <xf numFmtId="49" fontId="61" fillId="0" borderId="143" xfId="69" applyNumberFormat="1" applyFont="1" applyBorder="1" applyAlignment="1">
      <alignment horizontal="center" vertical="center" textRotation="255"/>
    </xf>
    <xf numFmtId="0" fontId="94" fillId="0" borderId="123" xfId="69" applyFont="1" applyBorder="1" applyAlignment="1">
      <alignment horizontal="center" vertical="center" wrapText="1"/>
    </xf>
    <xf numFmtId="0" fontId="94" fillId="0" borderId="126" xfId="69" applyFont="1" applyBorder="1" applyAlignment="1">
      <alignment horizontal="center" vertical="center" wrapText="1"/>
    </xf>
    <xf numFmtId="0" fontId="33" fillId="0" borderId="123" xfId="69" applyFont="1" applyBorder="1" applyAlignment="1">
      <alignment horizontal="center" vertical="center"/>
    </xf>
    <xf numFmtId="0" fontId="33" fillId="0" borderId="124" xfId="69" applyFont="1" applyBorder="1" applyAlignment="1">
      <alignment horizontal="center" vertical="center"/>
    </xf>
    <xf numFmtId="0" fontId="78" fillId="0" borderId="125" xfId="69" applyFont="1" applyBorder="1" applyAlignment="1">
      <alignment horizontal="center" vertical="center"/>
    </xf>
    <xf numFmtId="0" fontId="75" fillId="0" borderId="0" xfId="69" applyFont="1" applyBorder="1" applyAlignment="1">
      <alignment horizontal="center" vertical="center" wrapText="1"/>
    </xf>
    <xf numFmtId="0" fontId="103" fillId="0" borderId="0" xfId="69" applyAlignment="1">
      <alignment vertical="center" wrapText="1"/>
    </xf>
    <xf numFmtId="0" fontId="15" fillId="0" borderId="138" xfId="69" applyFont="1" applyBorder="1" applyAlignment="1">
      <alignment horizontal="center" vertical="center" wrapText="1"/>
    </xf>
    <xf numFmtId="0" fontId="77" fillId="0" borderId="139" xfId="69" applyFont="1" applyBorder="1" applyAlignment="1">
      <alignment horizontal="center" vertical="center"/>
    </xf>
    <xf numFmtId="0" fontId="94" fillId="0" borderId="125" xfId="69" applyFont="1" applyBorder="1" applyAlignment="1">
      <alignment horizontal="center" vertical="center" wrapText="1"/>
    </xf>
    <xf numFmtId="0" fontId="94" fillId="0" borderId="127" xfId="69" applyFont="1" applyBorder="1" applyAlignment="1">
      <alignment horizontal="center" vertical="center" wrapText="1"/>
    </xf>
    <xf numFmtId="0" fontId="4" fillId="0" borderId="94" xfId="115" applyFont="1" applyBorder="1" applyAlignment="1">
      <alignment horizontal="center" vertical="center" wrapText="1"/>
    </xf>
    <xf numFmtId="0" fontId="4" fillId="0" borderId="94" xfId="69" applyFont="1" applyBorder="1" applyAlignment="1">
      <alignment horizontal="center" vertical="center"/>
    </xf>
    <xf numFmtId="0" fontId="4" fillId="0" borderId="94" xfId="115" applyFont="1" applyBorder="1" applyAlignment="1">
      <alignment horizontal="left" vertical="center" wrapText="1"/>
    </xf>
    <xf numFmtId="0" fontId="4" fillId="0" borderId="110" xfId="115" applyFont="1" applyBorder="1" applyAlignment="1">
      <alignment horizontal="left" vertical="center" wrapText="1"/>
    </xf>
    <xf numFmtId="0" fontId="33" fillId="0" borderId="94" xfId="115" applyFont="1" applyBorder="1" applyAlignment="1">
      <alignment horizontal="center" vertical="center" wrapText="1"/>
    </xf>
    <xf numFmtId="0" fontId="4" fillId="0" borderId="94" xfId="69" applyFont="1" applyBorder="1" applyAlignment="1">
      <alignment vertical="center" wrapText="1"/>
    </xf>
    <xf numFmtId="0" fontId="4" fillId="0" borderId="94" xfId="69" applyFont="1" applyBorder="1" applyAlignment="1">
      <alignment vertical="center"/>
    </xf>
    <xf numFmtId="0" fontId="4" fillId="0" borderId="94" xfId="69" applyFont="1" applyBorder="1" applyAlignment="1">
      <alignment horizontal="left" vertical="center" wrapText="1"/>
    </xf>
    <xf numFmtId="0" fontId="4" fillId="0" borderId="110" xfId="69" applyFont="1" applyBorder="1" applyAlignment="1">
      <alignment horizontal="left" vertical="center" wrapText="1"/>
    </xf>
    <xf numFmtId="0" fontId="33" fillId="0" borderId="94" xfId="115" applyFont="1" applyBorder="1" applyAlignment="1">
      <alignment horizontal="left" vertical="center" wrapText="1"/>
    </xf>
    <xf numFmtId="0" fontId="4" fillId="0" borderId="94" xfId="115" applyFont="1" applyBorder="1" applyAlignment="1">
      <alignment horizontal="justify" vertical="center" wrapText="1"/>
    </xf>
    <xf numFmtId="0" fontId="76" fillId="0" borderId="0" xfId="115" applyFont="1" applyAlignment="1">
      <alignment horizontal="center" vertical="center" wrapText="1"/>
    </xf>
    <xf numFmtId="0" fontId="18" fillId="0" borderId="0" xfId="115" applyFont="1" applyAlignment="1">
      <alignment horizontal="left" vertical="center" wrapText="1"/>
    </xf>
    <xf numFmtId="0" fontId="4" fillId="0" borderId="0" xfId="115" applyFont="1" applyBorder="1" applyAlignment="1">
      <alignment horizontal="center" vertical="center" wrapText="1"/>
    </xf>
    <xf numFmtId="0" fontId="4" fillId="0" borderId="94" xfId="69" applyFont="1" applyBorder="1" applyAlignment="1">
      <alignment horizontal="center" vertical="center" wrapText="1"/>
    </xf>
    <xf numFmtId="0" fontId="75" fillId="16" borderId="0" xfId="69" applyFont="1" applyFill="1" applyBorder="1" applyAlignment="1">
      <alignment horizontal="center" vertical="center" wrapText="1"/>
    </xf>
    <xf numFmtId="0" fontId="21" fillId="16" borderId="0" xfId="69" applyFont="1" applyFill="1" applyBorder="1" applyAlignment="1">
      <alignment horizontal="left" vertical="center" wrapText="1"/>
    </xf>
    <xf numFmtId="0" fontId="108" fillId="0" borderId="0" xfId="69" applyFont="1" applyBorder="1" applyAlignment="1">
      <alignment horizontal="center" vertical="center" wrapText="1"/>
    </xf>
    <xf numFmtId="0" fontId="103" fillId="0" borderId="0" xfId="69" applyFont="1" applyBorder="1" applyAlignment="1">
      <alignment vertical="center" wrapText="1"/>
    </xf>
    <xf numFmtId="0" fontId="103" fillId="0" borderId="0" xfId="69" applyBorder="1" applyAlignment="1">
      <alignment vertical="center" wrapText="1"/>
    </xf>
    <xf numFmtId="0" fontId="61" fillId="0" borderId="0" xfId="69" applyFont="1" applyBorder="1" applyAlignment="1">
      <alignment horizontal="right" vertical="center" wrapText="1"/>
    </xf>
    <xf numFmtId="49" fontId="94" fillId="0" borderId="94" xfId="69" applyNumberFormat="1" applyFont="1" applyBorder="1" applyAlignment="1">
      <alignment horizontal="center" vertical="center" wrapText="1"/>
    </xf>
    <xf numFmtId="193" fontId="94" fillId="0" borderId="94" xfId="69" applyNumberFormat="1" applyFont="1" applyBorder="1" applyAlignment="1">
      <alignment horizontal="center" vertical="center" wrapText="1"/>
    </xf>
    <xf numFmtId="0" fontId="94" fillId="0" borderId="94" xfId="69" applyFont="1" applyBorder="1" applyAlignment="1">
      <alignment horizontal="center" vertical="center" wrapText="1"/>
    </xf>
    <xf numFmtId="49" fontId="78" fillId="16" borderId="94" xfId="69" applyNumberFormat="1" applyFont="1" applyFill="1" applyBorder="1" applyAlignment="1">
      <alignment horizontal="center" vertical="center" wrapText="1"/>
    </xf>
    <xf numFmtId="0" fontId="78" fillId="16" borderId="94" xfId="69" applyFont="1" applyFill="1" applyBorder="1" applyAlignment="1">
      <alignment horizontal="center" vertical="center" wrapText="1"/>
    </xf>
    <xf numFmtId="0" fontId="108" fillId="16" borderId="0" xfId="69" applyFont="1" applyFill="1" applyBorder="1" applyAlignment="1">
      <alignment horizontal="center" vertical="center" wrapText="1"/>
    </xf>
    <xf numFmtId="0" fontId="18" fillId="16" borderId="0" xfId="69" applyFont="1" applyFill="1" applyBorder="1" applyAlignment="1">
      <alignment horizontal="right" vertical="center" wrapText="1"/>
    </xf>
    <xf numFmtId="0" fontId="4" fillId="16" borderId="0" xfId="69" applyFont="1" applyFill="1" applyBorder="1" applyAlignment="1">
      <alignment horizontal="left" vertical="center" wrapText="1"/>
    </xf>
    <xf numFmtId="0" fontId="61" fillId="16" borderId="0" xfId="69" applyFont="1" applyFill="1" applyBorder="1" applyAlignment="1">
      <alignment horizontal="right" vertical="center" wrapText="1"/>
    </xf>
    <xf numFmtId="0" fontId="109" fillId="16" borderId="0" xfId="69" applyFont="1" applyFill="1" applyAlignment="1">
      <alignment horizontal="left" vertical="center"/>
    </xf>
    <xf numFmtId="0" fontId="110" fillId="16" borderId="0" xfId="69" applyFont="1" applyFill="1" applyAlignment="1">
      <alignment horizontal="left" vertical="center"/>
    </xf>
    <xf numFmtId="0" fontId="111" fillId="16" borderId="110" xfId="69" applyFont="1" applyFill="1" applyBorder="1" applyAlignment="1">
      <alignment horizontal="center" vertical="center" wrapText="1"/>
    </xf>
    <xf numFmtId="0" fontId="111" fillId="16" borderId="112" xfId="69" applyFont="1" applyFill="1" applyBorder="1" applyAlignment="1">
      <alignment horizontal="center" vertical="center" wrapText="1"/>
    </xf>
    <xf numFmtId="0" fontId="4" fillId="16" borderId="94" xfId="69" applyFont="1" applyFill="1" applyBorder="1" applyAlignment="1">
      <alignment horizontal="center" vertical="center" wrapText="1"/>
    </xf>
    <xf numFmtId="0" fontId="4" fillId="16" borderId="116" xfId="69" applyFont="1" applyFill="1" applyBorder="1" applyAlignment="1">
      <alignment horizontal="center" vertical="center" wrapText="1"/>
    </xf>
    <xf numFmtId="0" fontId="4" fillId="16" borderId="117" xfId="69" applyFont="1" applyFill="1" applyBorder="1" applyAlignment="1">
      <alignment horizontal="center" vertical="center" wrapText="1"/>
    </xf>
    <xf numFmtId="0" fontId="31" fillId="16" borderId="94" xfId="69" applyFont="1" applyFill="1" applyBorder="1" applyAlignment="1">
      <alignment horizontal="left" vertical="center" wrapText="1"/>
    </xf>
    <xf numFmtId="0" fontId="90" fillId="16" borderId="94" xfId="69" applyFont="1" applyFill="1" applyBorder="1" applyAlignment="1">
      <alignment horizontal="left" vertical="center" wrapText="1"/>
    </xf>
    <xf numFmtId="0" fontId="76" fillId="57" borderId="0" xfId="27" applyFont="1" applyFill="1" applyBorder="1" applyAlignment="1">
      <alignment horizontal="center" vertical="center" wrapText="1"/>
    </xf>
    <xf numFmtId="0" fontId="4" fillId="57" borderId="94" xfId="27" applyFont="1" applyFill="1" applyBorder="1" applyAlignment="1">
      <alignment horizontal="left" vertical="center"/>
    </xf>
    <xf numFmtId="0" fontId="82" fillId="57" borderId="0" xfId="27" applyFill="1" applyAlignment="1">
      <alignment vertical="center" wrapText="1"/>
    </xf>
    <xf numFmtId="49" fontId="82" fillId="0" borderId="94" xfId="27" applyNumberFormat="1" applyBorder="1" applyAlignment="1">
      <alignment horizontal="left" vertical="center"/>
    </xf>
    <xf numFmtId="0" fontId="82" fillId="0" borderId="94" xfId="27" applyBorder="1" applyAlignment="1">
      <alignment horizontal="left" vertical="center"/>
    </xf>
    <xf numFmtId="0" fontId="82" fillId="48" borderId="94" xfId="27" applyFont="1" applyFill="1" applyBorder="1" applyAlignment="1">
      <alignment horizontal="center" vertical="center"/>
    </xf>
    <xf numFmtId="0" fontId="82" fillId="48" borderId="94" xfId="27" applyFill="1" applyBorder="1" applyAlignment="1">
      <alignment horizontal="center" vertical="center"/>
    </xf>
    <xf numFmtId="0" fontId="4" fillId="57" borderId="123" xfId="27" applyFont="1" applyFill="1" applyBorder="1" applyAlignment="1">
      <alignment horizontal="left" vertical="center" wrapText="1"/>
    </xf>
    <xf numFmtId="0" fontId="4" fillId="57" borderId="125" xfId="27" applyFont="1" applyFill="1" applyBorder="1" applyAlignment="1">
      <alignment horizontal="left" vertical="center" wrapText="1"/>
    </xf>
    <xf numFmtId="0" fontId="4" fillId="59" borderId="110" xfId="27" applyFont="1" applyFill="1" applyBorder="1" applyAlignment="1">
      <alignment horizontal="center" vertical="center"/>
    </xf>
    <xf numFmtId="0" fontId="4" fillId="59" borderId="111" xfId="27" applyFont="1" applyFill="1" applyBorder="1" applyAlignment="1">
      <alignment horizontal="center" vertical="center"/>
    </xf>
    <xf numFmtId="0" fontId="4" fillId="59" borderId="110" xfId="73" applyFont="1" applyFill="1" applyBorder="1" applyAlignment="1" applyProtection="1">
      <alignment vertical="center" wrapText="1"/>
      <protection hidden="1"/>
    </xf>
    <xf numFmtId="0" fontId="4" fillId="59" borderId="112" xfId="73" applyFont="1" applyFill="1" applyBorder="1" applyAlignment="1" applyProtection="1">
      <alignment vertical="center" wrapText="1"/>
      <protection hidden="1"/>
    </xf>
    <xf numFmtId="0" fontId="4" fillId="59" borderId="111" xfId="73" applyFont="1" applyFill="1" applyBorder="1" applyAlignment="1" applyProtection="1">
      <alignment vertical="center" wrapText="1"/>
      <protection hidden="1"/>
    </xf>
    <xf numFmtId="0" fontId="4" fillId="59" borderId="110" xfId="73" applyFont="1" applyFill="1" applyBorder="1" applyAlignment="1">
      <alignment vertical="center" wrapText="1"/>
    </xf>
    <xf numFmtId="0" fontId="4" fillId="59" borderId="112" xfId="73" applyFont="1" applyFill="1" applyBorder="1" applyAlignment="1">
      <alignment vertical="center" wrapText="1"/>
    </xf>
    <xf numFmtId="0" fontId="4" fillId="59" borderId="111" xfId="73" applyFont="1" applyFill="1" applyBorder="1" applyAlignment="1">
      <alignment vertical="center" wrapText="1"/>
    </xf>
    <xf numFmtId="0" fontId="4" fillId="59" borderId="110" xfId="73" applyFont="1" applyFill="1" applyBorder="1" applyAlignment="1">
      <alignment horizontal="left" vertical="center" wrapText="1"/>
    </xf>
    <xf numFmtId="0" fontId="4" fillId="59" borderId="112" xfId="73" applyFont="1" applyFill="1" applyBorder="1" applyAlignment="1">
      <alignment horizontal="left" vertical="center" wrapText="1"/>
    </xf>
    <xf numFmtId="0" fontId="4" fillId="59" borderId="111" xfId="73" applyFont="1" applyFill="1" applyBorder="1" applyAlignment="1">
      <alignment horizontal="left" vertical="center" wrapText="1"/>
    </xf>
    <xf numFmtId="0" fontId="4" fillId="57" borderId="94" xfId="73" applyFont="1" applyFill="1" applyBorder="1" applyAlignment="1">
      <alignment horizontal="left" vertical="center" wrapText="1"/>
    </xf>
    <xf numFmtId="0" fontId="4" fillId="59" borderId="94" xfId="73" applyFont="1" applyFill="1" applyBorder="1" applyAlignment="1">
      <alignment horizontal="left" vertical="center" wrapText="1"/>
    </xf>
    <xf numFmtId="0" fontId="33" fillId="57" borderId="110" xfId="27" applyFont="1" applyFill="1" applyBorder="1" applyAlignment="1">
      <alignment horizontal="center" vertical="center" wrapText="1"/>
    </xf>
    <xf numFmtId="0" fontId="33" fillId="57" borderId="112" xfId="27" applyFont="1" applyFill="1" applyBorder="1" applyAlignment="1">
      <alignment horizontal="center" vertical="center" wrapText="1"/>
    </xf>
    <xf numFmtId="0" fontId="33" fillId="57" borderId="111" xfId="27" applyFont="1" applyFill="1" applyBorder="1" applyAlignment="1">
      <alignment horizontal="center" vertical="center" wrapText="1"/>
    </xf>
    <xf numFmtId="0" fontId="4" fillId="56" borderId="110" xfId="27" applyFont="1" applyFill="1" applyBorder="1" applyAlignment="1">
      <alignment horizontal="center" vertical="center" wrapText="1"/>
    </xf>
    <xf numFmtId="0" fontId="4" fillId="56" borderId="112" xfId="27" applyFont="1" applyFill="1" applyBorder="1" applyAlignment="1">
      <alignment horizontal="center" vertical="center" wrapText="1"/>
    </xf>
    <xf numFmtId="0" fontId="4" fillId="56" borderId="111" xfId="27" applyFont="1" applyFill="1" applyBorder="1" applyAlignment="1">
      <alignment horizontal="center" vertical="center" wrapText="1"/>
    </xf>
    <xf numFmtId="0" fontId="4" fillId="0" borderId="94" xfId="27" applyFont="1" applyFill="1" applyBorder="1" applyAlignment="1">
      <alignment horizontal="center" vertical="center"/>
    </xf>
    <xf numFmtId="0" fontId="4" fillId="57" borderId="123" xfId="73" applyFont="1" applyFill="1" applyBorder="1" applyAlignment="1">
      <alignment horizontal="left" vertical="center" wrapText="1"/>
    </xf>
    <xf numFmtId="0" fontId="4" fillId="57" borderId="125" xfId="73" applyFont="1" applyFill="1" applyBorder="1" applyAlignment="1">
      <alignment horizontal="left" vertical="center" wrapText="1"/>
    </xf>
    <xf numFmtId="0" fontId="4" fillId="59" borderId="123" xfId="73" applyFont="1" applyFill="1" applyBorder="1" applyAlignment="1">
      <alignment horizontal="left" vertical="center" wrapText="1"/>
    </xf>
    <xf numFmtId="0" fontId="4" fillId="59" borderId="125" xfId="73" applyFont="1" applyFill="1" applyBorder="1" applyAlignment="1">
      <alignment horizontal="left" vertical="center" wrapText="1"/>
    </xf>
    <xf numFmtId="0" fontId="82" fillId="57" borderId="0" xfId="27" applyFill="1" applyBorder="1" applyAlignment="1">
      <alignment horizontal="left" vertical="center"/>
    </xf>
    <xf numFmtId="0" fontId="76" fillId="57" borderId="122" xfId="27" applyFont="1" applyFill="1" applyBorder="1" applyAlignment="1">
      <alignment horizontal="center" vertical="center"/>
    </xf>
    <xf numFmtId="0" fontId="4" fillId="59" borderId="112" xfId="27" applyFont="1" applyFill="1" applyBorder="1" applyAlignment="1">
      <alignment horizontal="center" vertical="center"/>
    </xf>
    <xf numFmtId="0" fontId="33" fillId="57" borderId="94" xfId="27" applyFont="1" applyFill="1" applyBorder="1" applyAlignment="1">
      <alignment horizontal="center" vertical="center" wrapText="1"/>
    </xf>
    <xf numFmtId="0" fontId="4" fillId="59" borderId="124" xfId="73" applyFont="1" applyFill="1" applyBorder="1" applyAlignment="1">
      <alignment horizontal="left" vertical="center" wrapText="1"/>
    </xf>
    <xf numFmtId="0" fontId="4" fillId="57" borderId="111" xfId="27" applyFont="1" applyFill="1" applyBorder="1" applyAlignment="1">
      <alignment horizontal="left" vertical="center"/>
    </xf>
    <xf numFmtId="0" fontId="82" fillId="57" borderId="0" xfId="27" applyFont="1" applyFill="1" applyAlignment="1">
      <alignment horizontal="left" vertical="center" wrapText="1"/>
    </xf>
    <xf numFmtId="0" fontId="76" fillId="57" borderId="0" xfId="27" applyFont="1" applyFill="1" applyAlignment="1">
      <alignment horizontal="center" vertical="top" wrapText="1"/>
    </xf>
    <xf numFmtId="0" fontId="82" fillId="57" borderId="0" xfId="117" applyFont="1" applyFill="1" applyAlignment="1">
      <alignment horizontal="left" vertical="center"/>
    </xf>
    <xf numFmtId="0" fontId="76" fillId="57" borderId="124" xfId="27" applyFont="1" applyFill="1" applyBorder="1" applyAlignment="1">
      <alignment horizontal="center" vertical="center"/>
    </xf>
    <xf numFmtId="0" fontId="82" fillId="57" borderId="122" xfId="73" applyFont="1" applyFill="1" applyBorder="1" applyAlignment="1">
      <alignment horizontal="left" vertical="center" wrapText="1"/>
    </xf>
    <xf numFmtId="0" fontId="59" fillId="57" borderId="94" xfId="73" applyFont="1" applyFill="1" applyBorder="1" applyAlignment="1">
      <alignment horizontal="center" vertical="center"/>
    </xf>
    <xf numFmtId="0" fontId="82" fillId="57" borderId="94" xfId="73" applyFont="1" applyFill="1" applyBorder="1" applyAlignment="1">
      <alignment horizontal="center" vertical="center"/>
    </xf>
    <xf numFmtId="0" fontId="82" fillId="57" borderId="94" xfId="27" applyFill="1" applyBorder="1" applyAlignment="1">
      <alignment vertical="center"/>
    </xf>
    <xf numFmtId="0" fontId="59" fillId="56" borderId="163" xfId="27" applyFont="1" applyFill="1" applyBorder="1" applyAlignment="1">
      <alignment horizontal="center" vertical="center"/>
    </xf>
    <xf numFmtId="0" fontId="4" fillId="57" borderId="116" xfId="119" applyFont="1" applyFill="1" applyBorder="1" applyAlignment="1">
      <alignment horizontal="center" vertical="center" wrapText="1"/>
    </xf>
    <xf numFmtId="0" fontId="4" fillId="57" borderId="121" xfId="119" applyFont="1" applyFill="1" applyBorder="1" applyAlignment="1">
      <alignment horizontal="center" vertical="center" wrapText="1"/>
    </xf>
    <xf numFmtId="0" fontId="4" fillId="57" borderId="110" xfId="27" applyFont="1" applyFill="1" applyBorder="1" applyAlignment="1">
      <alignment horizontal="left" vertical="center" wrapText="1"/>
    </xf>
    <xf numFmtId="0" fontId="82" fillId="57" borderId="0" xfId="27" applyFill="1" applyAlignment="1">
      <alignment vertical="center"/>
    </xf>
    <xf numFmtId="0" fontId="82" fillId="57" borderId="0" xfId="27" applyFont="1" applyFill="1" applyAlignment="1">
      <alignment horizontal="left" vertical="top"/>
    </xf>
    <xf numFmtId="0" fontId="82" fillId="57" borderId="0" xfId="119" applyFont="1" applyFill="1" applyAlignment="1">
      <alignment horizontal="left" vertical="center"/>
    </xf>
    <xf numFmtId="0" fontId="4" fillId="56" borderId="94" xfId="118" applyFont="1" applyFill="1" applyBorder="1" applyAlignment="1">
      <alignment horizontal="center" vertical="center" wrapText="1"/>
    </xf>
    <xf numFmtId="180" fontId="50" fillId="56" borderId="110" xfId="61" applyFont="1" applyFill="1" applyBorder="1">
      <alignment vertical="center"/>
    </xf>
    <xf numFmtId="180" fontId="50" fillId="56" borderId="111" xfId="61" applyFont="1" applyFill="1" applyBorder="1">
      <alignment vertical="center"/>
    </xf>
    <xf numFmtId="0" fontId="76" fillId="57" borderId="124" xfId="73" applyFont="1" applyFill="1" applyBorder="1" applyAlignment="1">
      <alignment horizontal="center" vertical="center" wrapText="1"/>
    </xf>
    <xf numFmtId="0" fontId="76" fillId="57" borderId="125" xfId="73" applyFont="1" applyFill="1" applyBorder="1" applyAlignment="1">
      <alignment horizontal="center" vertical="center" wrapText="1"/>
    </xf>
    <xf numFmtId="0" fontId="4" fillId="57" borderId="110" xfId="72" applyFont="1" applyFill="1" applyBorder="1" applyAlignment="1">
      <alignment horizontal="center" vertical="center"/>
    </xf>
    <xf numFmtId="0" fontId="4" fillId="57" borderId="111" xfId="72" applyFont="1" applyFill="1" applyBorder="1" applyAlignment="1">
      <alignment horizontal="center" vertical="center"/>
    </xf>
    <xf numFmtId="0" fontId="80" fillId="57" borderId="94" xfId="0" applyFont="1" applyFill="1" applyBorder="1" applyAlignment="1">
      <alignment horizontal="center" vertical="center" wrapText="1"/>
    </xf>
    <xf numFmtId="49" fontId="15" fillId="57" borderId="112" xfId="73" applyNumberFormat="1" applyFont="1" applyFill="1" applyBorder="1" applyAlignment="1">
      <alignment horizontal="center" vertical="center"/>
    </xf>
    <xf numFmtId="0" fontId="16" fillId="0" borderId="94" xfId="45" applyFont="1" applyFill="1" applyBorder="1">
      <alignment vertical="center"/>
    </xf>
    <xf numFmtId="0" fontId="0" fillId="0" borderId="94" xfId="0" applyFill="1" applyBorder="1">
      <alignment vertical="center"/>
    </xf>
    <xf numFmtId="176" fontId="0" fillId="0" borderId="94" xfId="0" applyNumberFormat="1" applyFill="1" applyBorder="1" applyAlignment="1">
      <alignment horizontal="right" vertical="center"/>
    </xf>
    <xf numFmtId="14" fontId="0" fillId="43" borderId="0" xfId="0" applyNumberFormat="1" applyFill="1" applyBorder="1">
      <alignment vertical="center"/>
    </xf>
  </cellXfs>
  <cellStyles count="157">
    <cellStyle name="]" xfId="1"/>
    <cellStyle name="]硗恏" xfId="122"/>
    <cellStyle name="]硗恏咈窋硗" xfId="123"/>
    <cellStyle name="]硗恏厈厈泿嚂ｺ" xfId="124"/>
    <cellStyle name="]窋硗" xfId="125"/>
    <cellStyle name="_ET_STYLE_NoName_00_" xfId="2"/>
    <cellStyle name="_ET_STYLE_NoName_00__2009税审电子模板 zzy   11.20初稿更改格式 单元格格式太多" xfId="3"/>
    <cellStyle name="_ET_STYLE_NoName_00__2009税审电子模板 zzy   11.20初稿更改格式 单元格格式太多_2012税审电子模板 2.1" xfId="4"/>
    <cellStyle name="_ET_STYLE_NoName_00__2009税审电子模板 zzy   11.20初稿更改格式 单元格格式太多_2012税审电子模板 2.1_复件 2012税审电子模板 2.23 删除税费　地税申报数据 修改税费、平均人数公式、修改无形长摊、弥补亏损、报告封面正文版面、修改打印报告宏、删除纳税申报资料中缴纳以前年度" xfId="5"/>
    <cellStyle name="_ET_STYLE_NoName_00__2009税审电子模板 zzy   11.20初稿更改格式 单元格格式太多_复件 2012税审电子模板 2.23 删除税费　地税申报数据 修改税费、平均人数公式、修改无形长摊、弥补亏损、报告封面正文版面、修改打印报告宏、删除纳税申报资料中缴纳以前年度" xfId="6"/>
    <cellStyle name="_ET_STYLE_NoName_00__2012税审电子模板 2.1" xfId="7"/>
    <cellStyle name="_ET_STYLE_NoName_00__2012税审电子模板 2.1_复件 2012税审电子模板 2.23 删除税费　地税申报数据 修改税费、平均人数公式、修改无形长摊、弥补亏损、报告封面正文版面、修改打印报告宏、删除纳税申报资料中缴纳以前年度" xfId="8"/>
    <cellStyle name="_ET_STYLE_NoName_00__复件 2012税审电子模板 2.23 删除税费　地税申报数据 修改税费、平均人数公式、修改无形长摊、弥补亏损、报告封面正文版面、修改打印报告宏、删除纳税申报资料中缴纳以前年度" xfId="9"/>
    <cellStyle name="_ET_STYLE_NoName_00__盈源工贸09  2009税审电子模板 zzy   11.10初稿" xfId="10"/>
    <cellStyle name="_ET_STYLE_NoName_00__盈源工贸09  2009税审电子模板 zzy   11.10初稿_2009税审电子模板 zzy   11.20初稿更改格式 单元格格式太多" xfId="11"/>
    <cellStyle name="_ET_STYLE_NoName_00__盈源工贸09  2009税审电子模板 zzy   11.10初稿_2009税审电子模板 zzy   11.20初稿更改格式 单元格格式太多_2012税审电子模板 2.1" xfId="12"/>
    <cellStyle name="_ET_STYLE_NoName_00__盈源工贸09  2009税审电子模板 zzy   11.10初稿_2009税审电子模板 zzy   11.20初稿更改格式 单元格格式太多_2012税审电子模板 2.1_复件 2012税审电子模板 2.23 删除税费　地税申报数据 修改税费、平均人数公式、修改无形长摊、弥补亏损、报告封面正文版面、修改打印报告宏、删除纳税申报资料中缴纳以前年度" xfId="13"/>
    <cellStyle name="_ET_STYLE_NoName_00__盈源工贸09  2009税审电子模板 zzy   11.10初稿_2009税审电子模板 zzy   11.20初稿更改格式 单元格格式太多_复件 2012税审电子模板 2.23 删除税费　地税申报数据 修改税费、平均人数公式、修改无形长摊、弥补亏损、报告封面正文版面、修改打印报告宏、删除纳税申报资料中缴纳以前年度" xfId="14"/>
    <cellStyle name="_ET_STYLE_NoName_00__盈源工贸09  2009税审电子模板 zzy   11.10初稿_2012税审电子模板 2.1" xfId="15"/>
    <cellStyle name="_ET_STYLE_NoName_00__盈源工贸09  2009税审电子模板 zzy   11.10初稿_2012税审电子模板 2.1_复件 2012税审电子模板 2.23 删除税费　地税申报数据 修改税费、平均人数公式、修改无形长摊、弥补亏损、报告封面正文版面、修改打印报告宏、删除纳税申报资料中缴纳以前年度" xfId="16"/>
    <cellStyle name="_ET_STYLE_NoName_00__盈源工贸09  2009税审电子模板 zzy   11.10初稿_复件 2012税审电子模板 2.23 删除税费　地税申报数据 修改税费、平均人数公式、修改无形长摊、弥补亏损、报告封面正文版面、修改打印报告宏、删除纳税申报资料中缴纳以前年度" xfId="17"/>
    <cellStyle name="`" xfId="76"/>
    <cellStyle name="{" xfId="77"/>
    <cellStyle name="" xfId="72"/>
    <cellStyle name="" xfId="74"/>
    <cellStyle name="" xfId="75"/>
    <cellStyle name="N" xfId="78"/>
    <cellStyle name="Q" xfId="79"/>
    <cellStyle name="Y" xfId="80"/>
    <cellStyle name="Y硗恏" xfId="126"/>
    <cellStyle name="Y硗恏咈窋硗" xfId="127"/>
    <cellStyle name="Y硗恏厈厈泿嚂ｺ" xfId="128"/>
    <cellStyle name="Y窋硗" xfId="129"/>
    <cellStyle name="百分比" xfId="18" builtinId="5"/>
    <cellStyle name="百分比 2" xfId="19"/>
    <cellStyle name="斑" xfId="81"/>
    <cellStyle name="襞" xfId="73"/>
    <cellStyle name="襞稀佥晠衾袖" xfId="121"/>
    <cellStyle name="襞一" xfId="115"/>
    <cellStyle name="襞匀坎佺慥" xfId="119"/>
    <cellStyle name="襞伀顠晶衾" xfId="120"/>
    <cellStyle name="襞伀扎穟幞穾扵ﾈ济譏劐ÿ" xfId="117"/>
    <cellStyle name="襞伀扎穟幞穾扵ﾈ簀ÿ" xfId="118"/>
    <cellStyle name="标题 1 1" xfId="20"/>
    <cellStyle name="标题 1 2" xfId="21"/>
    <cellStyle name="标题 1 3" xfId="22"/>
    <cellStyle name="标题 5" xfId="23"/>
    <cellStyle name="标题 6" xfId="24"/>
    <cellStyle name="标题 7" xfId="25"/>
    <cellStyle name="差" xfId="67" builtinId="27"/>
    <cellStyle name="差 2" xfId="71"/>
    <cellStyle name="常规" xfId="0" builtinId="0"/>
    <cellStyle name="常规 2" xfId="26"/>
    <cellStyle name="常规 3" xfId="27"/>
    <cellStyle name="常规 4" xfId="28"/>
    <cellStyle name="常规 5" xfId="69"/>
    <cellStyle name="常规 6" xfId="152"/>
    <cellStyle name="常规_（地税）" xfId="29"/>
    <cellStyle name="常规_（国税）2008" xfId="156"/>
    <cellStyle name="常规_08审核过程中重大问题请示报告" xfId="30"/>
    <cellStyle name="常规_12审核标识说明表" xfId="31"/>
    <cellStyle name="常规_2013税审收费标准" xfId="153"/>
    <cellStyle name="常规_274厦门市新景装修工程有限公司(地税）" xfId="155"/>
    <cellStyle name="常规_3报表及附注1" xfId="32"/>
    <cellStyle name="常规_771厦门市甘木展览设计有限公司税审04(吴)" xfId="33"/>
    <cellStyle name="常规_Book1" xfId="34"/>
    <cellStyle name="常规_Book1_1" xfId="35"/>
    <cellStyle name="常规_Sheet1" xfId="36"/>
    <cellStyle name="常规_Sheet9" xfId="37"/>
    <cellStyle name="常规_百邦税务底稿2--业务底稿类(可用2)" xfId="38"/>
    <cellStyle name="常规_广东星艺装饰有限公司厦门分公司2006（适用于核定征收企业）" xfId="154"/>
    <cellStyle name="常规_利润表" xfId="39"/>
    <cellStyle name="常规_申报表" xfId="40"/>
    <cellStyle name="常规_税审工作底稿" xfId="41"/>
    <cellStyle name="常规_税审资料清单" xfId="42"/>
    <cellStyle name="常规_所得税审核工作底稿（资产、负债、所有者权益类）" xfId="43"/>
    <cellStyle name="常规_资产负载表" xfId="44"/>
    <cellStyle name="超链接" xfId="45" builtinId="8"/>
    <cellStyle name="超链接 2" xfId="70"/>
    <cellStyle name="超链接 3" xfId="116"/>
    <cellStyle name="彨" xfId="82"/>
    <cellStyle name="酬" xfId="83"/>
    <cellStyle name="豟孥芘" xfId="84"/>
    <cellStyle name="兣" xfId="85"/>
    <cellStyle name="好" xfId="66" builtinId="26"/>
    <cellStyle name="货币 2" xfId="46"/>
    <cellStyle name="艥" xfId="130"/>
    <cellStyle name="箋" xfId="86"/>
    <cellStyle name="冏" xfId="87"/>
    <cellStyle name="暋来" xfId="131"/>
    <cellStyle name="內" xfId="88"/>
    <cellStyle name="霓付 [0]_97MBO" xfId="52"/>
    <cellStyle name="霓付_97MBO" xfId="53"/>
    <cellStyle name="烹拳 [0]_97MBO" xfId="54"/>
    <cellStyle name="烹拳_97MBO" xfId="55"/>
    <cellStyle name="普通_ 白土" xfId="56"/>
    <cellStyle name="千分位[0]_ 白土" xfId="57"/>
    <cellStyle name="千分位_ 白土" xfId="58"/>
    <cellStyle name="千位[0]_laroux" xfId="59"/>
    <cellStyle name="千位_laroux" xfId="60"/>
    <cellStyle name="千位分隔" xfId="61" builtinId="3"/>
    <cellStyle name="千位分隔 2" xfId="62"/>
    <cellStyle name="千位分隔[0]" xfId="63" builtinId="6"/>
    <cellStyle name="钎霖_laroux" xfId="64"/>
    <cellStyle name="掔兓h" xfId="89"/>
    <cellStyle name="适中" xfId="68" builtinId="28"/>
    <cellStyle name="体陒" xfId="132"/>
    <cellStyle name="恬" xfId="90"/>
    <cellStyle name="杔" xfId="91"/>
    <cellStyle name="完" xfId="92"/>
    <cellStyle name="顨" xfId="93"/>
    <cellStyle name="艷" xfId="133"/>
    <cellStyle name="杨兓h" xfId="94"/>
    <cellStyle name="样式 1" xfId="65"/>
    <cellStyle name="样式 10" xfId="95"/>
    <cellStyle name="样式 11" xfId="96"/>
    <cellStyle name="样式 12" xfId="97"/>
    <cellStyle name="样式 13" xfId="98"/>
    <cellStyle name="样式 14" xfId="99"/>
    <cellStyle name="样式 15" xfId="100"/>
    <cellStyle name="样式 16" xfId="101"/>
    <cellStyle name="样式 17" xfId="102"/>
    <cellStyle name="样式 18" xfId="103"/>
    <cellStyle name="样式 19" xfId="134"/>
    <cellStyle name="样式 2" xfId="104"/>
    <cellStyle name="样式 20" xfId="135"/>
    <cellStyle name="样式 21" xfId="136"/>
    <cellStyle name="样式 22" xfId="137"/>
    <cellStyle name="样式 23" xfId="138"/>
    <cellStyle name="样式 24" xfId="139"/>
    <cellStyle name="样式 25" xfId="140"/>
    <cellStyle name="样式 26" xfId="141"/>
    <cellStyle name="样式 27" xfId="142"/>
    <cellStyle name="样式 28" xfId="143"/>
    <cellStyle name="样式 29" xfId="144"/>
    <cellStyle name="样式 3" xfId="105"/>
    <cellStyle name="样式 30" xfId="145"/>
    <cellStyle name="样式 31" xfId="146"/>
    <cellStyle name="样式 32" xfId="147"/>
    <cellStyle name="样式 33" xfId="148"/>
    <cellStyle name="样式 34" xfId="149"/>
    <cellStyle name="样式 35" xfId="150"/>
    <cellStyle name="样式 36" xfId="151"/>
    <cellStyle name="样式 4" xfId="106"/>
    <cellStyle name="样式 5" xfId="107"/>
    <cellStyle name="样式 6" xfId="108"/>
    <cellStyle name="样式 7" xfId="109"/>
    <cellStyle name="样式 8" xfId="110"/>
    <cellStyle name="样式 9" xfId="111"/>
    <cellStyle name="亐" xfId="112"/>
    <cellStyle name="咋来" xfId="113"/>
    <cellStyle name="醉敠g" xfId="114"/>
    <cellStyle name="콤마 [0]_BOILER-CO1" xfId="47"/>
    <cellStyle name="콤마_BOILER-CO1" xfId="48"/>
    <cellStyle name="통화 [0]_BOILER-CO1" xfId="49"/>
    <cellStyle name="통화_BOILER-CO1" xfId="50"/>
    <cellStyle name="표준_0N-HANDLING " xfId="51"/>
  </cellStyles>
  <dxfs count="2">
    <dxf>
      <fill>
        <patternFill>
          <bgColor indexed="42"/>
        </patternFill>
      </fill>
    </dxf>
    <dxf>
      <font>
        <b val="0"/>
        <condense val="0"/>
        <extend val="0"/>
        <u/>
        <sz val="12"/>
      </font>
    </dxf>
  </dxfs>
  <tableStyles count="0" defaultTableStyle="TableStyleMedium9" defaultPivotStyle="PivotStyleLight16"/>
  <colors>
    <mruColors>
      <color rgb="FFC0C0C0"/>
      <color rgb="FFCCFFCC"/>
      <color rgb="FF99CCFF"/>
      <color rgb="FFFFCC99"/>
      <color rgb="FFFF99CC"/>
      <color rgb="FF808000"/>
      <color rgb="FF0099CC"/>
      <color rgb="FF00CCFF"/>
      <color rgb="FF33CCFF"/>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styles" Target="styles.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worksheet" Target="worksheets/sheet119.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30" Type="http://schemas.openxmlformats.org/officeDocument/2006/relationships/worksheet" Target="worksheets/sheet130.xml"/><Relationship Id="rId135" Type="http://schemas.openxmlformats.org/officeDocument/2006/relationships/worksheet" Target="worksheets/sheet135.xml"/><Relationship Id="rId143" Type="http://schemas.openxmlformats.org/officeDocument/2006/relationships/worksheet" Target="worksheets/sheet143.xml"/><Relationship Id="rId148" Type="http://schemas.openxmlformats.org/officeDocument/2006/relationships/worksheet" Target="worksheets/sheet148.xml"/><Relationship Id="rId151" Type="http://schemas.openxmlformats.org/officeDocument/2006/relationships/worksheet" Target="worksheets/sheet151.xml"/><Relationship Id="rId156" Type="http://schemas.openxmlformats.org/officeDocument/2006/relationships/worksheet" Target="worksheets/sheet156.xml"/><Relationship Id="rId164"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externalLink" Target="externalLinks/externalLink1.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6.wmf"/></Relationships>
</file>

<file path=xl/drawings/_rels/drawing2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8.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8.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8.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0.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7.jpeg"/></Relationships>
</file>

<file path=xl/drawings/_rels/drawing5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8.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8.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8.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8.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9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9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9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9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9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9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9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9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98.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xdr:from>
      <xdr:col>53</xdr:col>
      <xdr:colOff>28575</xdr:colOff>
      <xdr:row>8886</xdr:row>
      <xdr:rowOff>133350</xdr:rowOff>
    </xdr:from>
    <xdr:to>
      <xdr:col>53</xdr:col>
      <xdr:colOff>316575</xdr:colOff>
      <xdr:row>8888</xdr:row>
      <xdr:rowOff>59400</xdr:rowOff>
    </xdr:to>
    <xdr:pic>
      <xdr:nvPicPr>
        <xdr:cNvPr id="7"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36375975" y="1608277200"/>
          <a:ext cx="288000" cy="288000"/>
        </a:xfrm>
        <a:prstGeom prst="rect">
          <a:avLst/>
        </a:prstGeom>
        <a:noFill/>
        <a:ln w="1">
          <a:noFill/>
          <a:miter lim="800000"/>
          <a:headEnd/>
          <a:tailEnd type="none" w="med" len="med"/>
        </a:ln>
        <a:effectLst>
          <a:outerShdw sx="1000" sy="1000" algn="ctr" rotWithShape="0">
            <a:srgbClr val="000000">
              <a:alpha val="0"/>
            </a:srgbClr>
          </a:outerShdw>
        </a:effectLst>
      </xdr:spPr>
    </xdr:pic>
    <xdr:clientData fPrintsWithSheet="0"/>
  </xdr:twoCellAnchor>
  <mc:AlternateContent xmlns:mc="http://schemas.openxmlformats.org/markup-compatibility/2006">
    <mc:Choice xmlns:a14="http://schemas.microsoft.com/office/drawing/2010/main" Requires="a14">
      <xdr:twoCellAnchor editAs="absolute">
        <xdr:from>
          <xdr:col>3</xdr:col>
          <xdr:colOff>133350</xdr:colOff>
          <xdr:row>9</xdr:row>
          <xdr:rowOff>114300</xdr:rowOff>
        </xdr:from>
        <xdr:to>
          <xdr:col>4</xdr:col>
          <xdr:colOff>571500</xdr:colOff>
          <xdr:row>11</xdr:row>
          <xdr:rowOff>114300</xdr:rowOff>
        </xdr:to>
        <xdr:sp macro="" textlink="">
          <xdr:nvSpPr>
            <xdr:cNvPr id="176133" name="Button 5" hidden="1">
              <a:extLst>
                <a:ext uri="{63B3BB69-23CF-44E3-9099-C40C66FF867C}">
                  <a14:compatExt spid="_x0000_s17613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基本情况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571500</xdr:colOff>
          <xdr:row>9</xdr:row>
          <xdr:rowOff>114300</xdr:rowOff>
        </xdr:from>
        <xdr:to>
          <xdr:col>7</xdr:col>
          <xdr:colOff>333375</xdr:colOff>
          <xdr:row>11</xdr:row>
          <xdr:rowOff>114300</xdr:rowOff>
        </xdr:to>
        <xdr:sp macro="" textlink="">
          <xdr:nvSpPr>
            <xdr:cNvPr id="176134" name="Button 6" hidden="1">
              <a:extLst>
                <a:ext uri="{63B3BB69-23CF-44E3-9099-C40C66FF867C}">
                  <a14:compatExt spid="_x0000_s17613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FF"/>
                  </a:solidFill>
                  <a:latin typeface="宋体"/>
                  <a:ea typeface="宋体"/>
                </a:rPr>
                <a:t>报表、余额表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133350</xdr:colOff>
          <xdr:row>21</xdr:row>
          <xdr:rowOff>114300</xdr:rowOff>
        </xdr:from>
        <xdr:to>
          <xdr:col>4</xdr:col>
          <xdr:colOff>571500</xdr:colOff>
          <xdr:row>23</xdr:row>
          <xdr:rowOff>114300</xdr:rowOff>
        </xdr:to>
        <xdr:sp macro="" textlink="">
          <xdr:nvSpPr>
            <xdr:cNvPr id="176139" name="Button 11" hidden="1">
              <a:extLst>
                <a:ext uri="{63B3BB69-23CF-44E3-9099-C40C66FF867C}">
                  <a14:compatExt spid="_x0000_s1761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与客户沟通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571500</xdr:colOff>
          <xdr:row>21</xdr:row>
          <xdr:rowOff>114300</xdr:rowOff>
        </xdr:from>
        <xdr:to>
          <xdr:col>7</xdr:col>
          <xdr:colOff>333375</xdr:colOff>
          <xdr:row>23</xdr:row>
          <xdr:rowOff>114300</xdr:rowOff>
        </xdr:to>
        <xdr:sp macro="" textlink="">
          <xdr:nvSpPr>
            <xdr:cNvPr id="176140" name="Button 12" hidden="1">
              <a:extLst>
                <a:ext uri="{63B3BB69-23CF-44E3-9099-C40C66FF867C}">
                  <a14:compatExt spid="_x0000_s1761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FF"/>
                  </a:solidFill>
                  <a:latin typeface="宋体"/>
                  <a:ea typeface="宋体"/>
                </a:rPr>
                <a:t>查看报告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133350</xdr:colOff>
          <xdr:row>15</xdr:row>
          <xdr:rowOff>133350</xdr:rowOff>
        </xdr:from>
        <xdr:to>
          <xdr:col>4</xdr:col>
          <xdr:colOff>571500</xdr:colOff>
          <xdr:row>17</xdr:row>
          <xdr:rowOff>114300</xdr:rowOff>
        </xdr:to>
        <xdr:sp macro="" textlink="">
          <xdr:nvSpPr>
            <xdr:cNvPr id="176142" name="Button 14" hidden="1">
              <a:extLst>
                <a:ext uri="{63B3BB69-23CF-44E3-9099-C40C66FF867C}">
                  <a14:compatExt spid="_x0000_s1761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检查表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571500</xdr:colOff>
          <xdr:row>15</xdr:row>
          <xdr:rowOff>114300</xdr:rowOff>
        </xdr:from>
        <xdr:to>
          <xdr:col>7</xdr:col>
          <xdr:colOff>333375</xdr:colOff>
          <xdr:row>17</xdr:row>
          <xdr:rowOff>114300</xdr:rowOff>
        </xdr:to>
        <xdr:sp macro="" textlink="">
          <xdr:nvSpPr>
            <xdr:cNvPr id="176143" name="Button 15" hidden="1">
              <a:extLst>
                <a:ext uri="{63B3BB69-23CF-44E3-9099-C40C66FF867C}">
                  <a14:compatExt spid="_x0000_s17614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打印底稿模式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400050</xdr:colOff>
          <xdr:row>21</xdr:row>
          <xdr:rowOff>114300</xdr:rowOff>
        </xdr:from>
        <xdr:to>
          <xdr:col>10</xdr:col>
          <xdr:colOff>47625</xdr:colOff>
          <xdr:row>23</xdr:row>
          <xdr:rowOff>114300</xdr:rowOff>
        </xdr:to>
        <xdr:sp macro="" textlink="">
          <xdr:nvSpPr>
            <xdr:cNvPr id="176144" name="Button 16" hidden="1">
              <a:extLst>
                <a:ext uri="{63B3BB69-23CF-44E3-9099-C40C66FF867C}">
                  <a14:compatExt spid="_x0000_s17614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生成报告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400050</xdr:colOff>
          <xdr:row>9</xdr:row>
          <xdr:rowOff>104775</xdr:rowOff>
        </xdr:from>
        <xdr:to>
          <xdr:col>10</xdr:col>
          <xdr:colOff>47625</xdr:colOff>
          <xdr:row>11</xdr:row>
          <xdr:rowOff>104775</xdr:rowOff>
        </xdr:to>
        <xdr:sp macro="" textlink="">
          <xdr:nvSpPr>
            <xdr:cNvPr id="176145" name="Button 17" hidden="1">
              <a:extLst>
                <a:ext uri="{63B3BB69-23CF-44E3-9099-C40C66FF867C}">
                  <a14:compatExt spid="_x0000_s17614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FF"/>
                  </a:solidFill>
                  <a:latin typeface="宋体"/>
                  <a:ea typeface="宋体"/>
                </a:rPr>
                <a:t>申报税费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390525</xdr:colOff>
          <xdr:row>15</xdr:row>
          <xdr:rowOff>95250</xdr:rowOff>
        </xdr:from>
        <xdr:to>
          <xdr:col>10</xdr:col>
          <xdr:colOff>38100</xdr:colOff>
          <xdr:row>17</xdr:row>
          <xdr:rowOff>95250</xdr:rowOff>
        </xdr:to>
        <xdr:sp macro="" textlink="">
          <xdr:nvSpPr>
            <xdr:cNvPr id="176146" name="Button 18" hidden="1">
              <a:extLst>
                <a:ext uri="{63B3BB69-23CF-44E3-9099-C40C66FF867C}">
                  <a14:compatExt spid="_x0000_s17614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FF"/>
                  </a:solidFill>
                  <a:latin typeface="宋体"/>
                  <a:ea typeface="宋体"/>
                </a:rPr>
                <a:t>切换底稿</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142875</xdr:colOff>
      <xdr:row>36</xdr:row>
      <xdr:rowOff>28575</xdr:rowOff>
    </xdr:from>
    <xdr:to>
      <xdr:col>1</xdr:col>
      <xdr:colOff>552450</xdr:colOff>
      <xdr:row>44</xdr:row>
      <xdr:rowOff>76200</xdr:rowOff>
    </xdr:to>
    <xdr:pic>
      <xdr:nvPicPr>
        <xdr:cNvPr id="299010" name="Picture 2"/>
        <xdr:cNvPicPr>
          <a:picLocks noChangeAspect="1" noChangeArrowheads="1"/>
        </xdr:cNvPicPr>
      </xdr:nvPicPr>
      <xdr:blipFill>
        <a:blip xmlns:r="http://schemas.openxmlformats.org/officeDocument/2006/relationships" r:embed="rId1" cstate="print"/>
        <a:srcRect/>
        <a:stretch>
          <a:fillRect/>
        </a:stretch>
      </xdr:blipFill>
      <xdr:spPr bwMode="auto">
        <a:xfrm>
          <a:off x="142875" y="6181725"/>
          <a:ext cx="2076450" cy="1495425"/>
        </a:xfrm>
        <a:prstGeom prst="rect">
          <a:avLst/>
        </a:prstGeom>
        <a:noFill/>
        <a:ln w="1">
          <a:noFill/>
          <a:miter lim="800000"/>
          <a:headEnd/>
          <a:tailEnd type="none" w="med" len="med"/>
        </a:ln>
        <a:effectLst/>
      </xdr:spPr>
    </xdr:pic>
    <xdr:clientData/>
  </xdr:twoCellAnchor>
  <xdr:twoCellAnchor>
    <xdr:from>
      <xdr:col>1</xdr:col>
      <xdr:colOff>666749</xdr:colOff>
      <xdr:row>39</xdr:row>
      <xdr:rowOff>71438</xdr:rowOff>
    </xdr:from>
    <xdr:to>
      <xdr:col>2</xdr:col>
      <xdr:colOff>147637</xdr:colOff>
      <xdr:row>43</xdr:row>
      <xdr:rowOff>176213</xdr:rowOff>
    </xdr:to>
    <xdr:sp macro="" textlink="">
      <xdr:nvSpPr>
        <xdr:cNvPr id="8" name="圆角右箭头 7"/>
        <xdr:cNvSpPr/>
      </xdr:nvSpPr>
      <xdr:spPr bwMode="auto">
        <a:xfrm rot="5400000">
          <a:off x="2407443" y="6693694"/>
          <a:ext cx="828675" cy="976313"/>
        </a:xfrm>
        <a:prstGeom prst="bentArrow">
          <a:avLst>
            <a:gd name="adj1" fmla="val 36494"/>
            <a:gd name="adj2" fmla="val 35345"/>
            <a:gd name="adj3" fmla="val 25000"/>
            <a:gd name="adj4" fmla="val 43750"/>
          </a:avLst>
        </a:prstGeom>
        <a:solidFill>
          <a:schemeClr val="accent6">
            <a:lumMod val="40000"/>
            <a:lumOff val="60000"/>
          </a:schemeClr>
        </a:solidFill>
        <a:ln>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wrap="square" lIns="18288" tIns="0" rIns="0" bIns="0" rtlCol="0" anchor="ctr" upright="1"/>
        <a:lstStyle/>
        <a:p>
          <a:pPr algn="ctr"/>
          <a:endParaRPr lang="zh-CN" altLang="en-US" sz="1100"/>
        </a:p>
      </xdr:txBody>
    </xdr:sp>
    <xdr:clientData/>
  </xdr:twoCellAnchor>
  <xdr:oneCellAnchor>
    <xdr:from>
      <xdr:col>2</xdr:col>
      <xdr:colOff>238125</xdr:colOff>
      <xdr:row>37</xdr:row>
      <xdr:rowOff>59056</xdr:rowOff>
    </xdr:from>
    <xdr:ext cx="5962650" cy="992579"/>
    <xdr:sp macro="" textlink="">
      <xdr:nvSpPr>
        <xdr:cNvPr id="9" name="矩形 8"/>
        <xdr:cNvSpPr/>
      </xdr:nvSpPr>
      <xdr:spPr>
        <a:xfrm>
          <a:off x="3400425" y="6393181"/>
          <a:ext cx="5962650" cy="992579"/>
        </a:xfrm>
        <a:prstGeom prst="rect">
          <a:avLst/>
        </a:prstGeom>
        <a:solidFill>
          <a:schemeClr val="accent6">
            <a:lumMod val="40000"/>
            <a:lumOff val="60000"/>
          </a:schemeClr>
        </a:solidFill>
        <a:effectLst>
          <a:outerShdw blurRad="50800" dist="38100" dir="18900000" algn="bl" rotWithShape="0">
            <a:prstClr val="black">
              <a:alpha val="40000"/>
            </a:prstClr>
          </a:outerShdw>
          <a:softEdge rad="127000"/>
        </a:effectLst>
      </xdr:spPr>
      <xdr:txBody>
        <a:bodyPr wrap="square" lIns="91440" tIns="45720" rIns="91440" bIns="45720">
          <a:spAutoFit/>
        </a:bodyPr>
        <a:lstStyle/>
        <a:p>
          <a:pPr algn="ctr"/>
          <a:r>
            <a:rPr lang="zh-CN" altLang="en-US" sz="5400" b="1" cap="none" spc="100">
              <a:ln w="18000">
                <a:solidFill>
                  <a:schemeClr val="accent1">
                    <a:satMod val="200000"/>
                    <a:tint val="72000"/>
                  </a:schemeClr>
                </a:solidFill>
                <a:prstDash val="solid"/>
              </a:ln>
              <a:solidFill>
                <a:schemeClr val="accent1">
                  <a:satMod val="280000"/>
                  <a:tint val="100000"/>
                  <a:alpha val="5700"/>
                </a:schemeClr>
              </a:solidFill>
              <a:effectLst>
                <a:outerShdw blurRad="25000" dist="20000" dir="16020000" algn="tl">
                  <a:schemeClr val="accent1">
                    <a:satMod val="200000"/>
                    <a:shade val="1000"/>
                    <a:alpha val="60000"/>
                  </a:schemeClr>
                </a:outerShdw>
              </a:effectLst>
            </a:rPr>
            <a:t>以下为使用说明</a:t>
          </a:r>
        </a:p>
      </xdr:txBody>
    </xdr:sp>
    <xdr:clientData/>
  </xdr:oneCellAnchor>
  <xdr:twoCellAnchor editAs="oneCell">
    <xdr:from>
      <xdr:col>0</xdr:col>
      <xdr:colOff>152400</xdr:colOff>
      <xdr:row>46</xdr:row>
      <xdr:rowOff>0</xdr:rowOff>
    </xdr:from>
    <xdr:to>
      <xdr:col>6</xdr:col>
      <xdr:colOff>0</xdr:colOff>
      <xdr:row>83</xdr:row>
      <xdr:rowOff>85725</xdr:rowOff>
    </xdr:to>
    <xdr:pic>
      <xdr:nvPicPr>
        <xdr:cNvPr id="299015" name="Picture 7"/>
        <xdr:cNvPicPr>
          <a:picLocks noChangeAspect="1" noChangeArrowheads="1"/>
        </xdr:cNvPicPr>
      </xdr:nvPicPr>
      <xdr:blipFill>
        <a:blip xmlns:r="http://schemas.openxmlformats.org/officeDocument/2006/relationships" r:embed="rId2" cstate="print"/>
        <a:srcRect/>
        <a:stretch>
          <a:fillRect/>
        </a:stretch>
      </xdr:blipFill>
      <xdr:spPr bwMode="auto">
        <a:xfrm>
          <a:off x="152400" y="7962900"/>
          <a:ext cx="8943975" cy="6781800"/>
        </a:xfrm>
        <a:prstGeom prst="rect">
          <a:avLst/>
        </a:prstGeom>
        <a:noFill/>
        <a:ln w="1">
          <a:noFill/>
          <a:miter lim="800000"/>
          <a:headEnd/>
          <a:tailEnd type="none" w="med" len="med"/>
        </a:ln>
        <a:effectLst/>
      </xdr:spPr>
    </xdr:pic>
    <xdr:clientData/>
  </xdr:twoCellAnchor>
  <xdr:twoCellAnchor editAs="oneCell">
    <xdr:from>
      <xdr:col>2</xdr:col>
      <xdr:colOff>38100</xdr:colOff>
      <xdr:row>87</xdr:row>
      <xdr:rowOff>76200</xdr:rowOff>
    </xdr:from>
    <xdr:to>
      <xdr:col>3</xdr:col>
      <xdr:colOff>666750</xdr:colOff>
      <xdr:row>92</xdr:row>
      <xdr:rowOff>171450</xdr:rowOff>
    </xdr:to>
    <xdr:pic>
      <xdr:nvPicPr>
        <xdr:cNvPr id="299022" name="Picture 14"/>
        <xdr:cNvPicPr>
          <a:picLocks noChangeAspect="1" noChangeArrowheads="1"/>
        </xdr:cNvPicPr>
      </xdr:nvPicPr>
      <xdr:blipFill>
        <a:blip xmlns:r="http://schemas.openxmlformats.org/officeDocument/2006/relationships" r:embed="rId3" cstate="print"/>
        <a:srcRect/>
        <a:stretch>
          <a:fillRect/>
        </a:stretch>
      </xdr:blipFill>
      <xdr:spPr bwMode="auto">
        <a:xfrm>
          <a:off x="3200400" y="15459075"/>
          <a:ext cx="2143125" cy="1000125"/>
        </a:xfrm>
        <a:prstGeom prst="rect">
          <a:avLst/>
        </a:prstGeom>
        <a:noFill/>
        <a:ln w="1">
          <a:noFill/>
          <a:miter lim="800000"/>
          <a:headEnd/>
          <a:tailEnd type="none" w="med" len="med"/>
        </a:ln>
        <a:effectLst/>
      </xdr:spPr>
    </xdr:pic>
    <xdr:clientData/>
  </xdr:twoCellAnchor>
  <xdr:twoCellAnchor>
    <xdr:from>
      <xdr:col>2</xdr:col>
      <xdr:colOff>885825</xdr:colOff>
      <xdr:row>84</xdr:row>
      <xdr:rowOff>66675</xdr:rowOff>
    </xdr:from>
    <xdr:to>
      <xdr:col>2</xdr:col>
      <xdr:colOff>1419225</xdr:colOff>
      <xdr:row>87</xdr:row>
      <xdr:rowOff>9525</xdr:rowOff>
    </xdr:to>
    <xdr:sp macro="" textlink="">
      <xdr:nvSpPr>
        <xdr:cNvPr id="13" name="下箭头 12"/>
        <xdr:cNvSpPr/>
      </xdr:nvSpPr>
      <xdr:spPr bwMode="auto">
        <a:xfrm>
          <a:off x="4048125" y="14906625"/>
          <a:ext cx="533400" cy="485775"/>
        </a:xfrm>
        <a:prstGeom prst="downArrow">
          <a:avLst/>
        </a:prstGeom>
        <a:solidFill>
          <a:schemeClr val="accent6">
            <a:lumMod val="40000"/>
            <a:lumOff val="60000"/>
          </a:schemeClr>
        </a:solidFill>
        <a:ln>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wrap="square" lIns="18288" tIns="0" rIns="0" bIns="0" rtlCol="0" anchor="ctr" upright="1"/>
        <a:lstStyle/>
        <a:p>
          <a:pPr algn="ctr"/>
          <a:endParaRPr lang="zh-CN" altLang="en-US" sz="1100"/>
        </a:p>
      </xdr:txBody>
    </xdr:sp>
    <xdr:clientData/>
  </xdr:twoCellAnchor>
  <xdr:oneCellAnchor>
    <xdr:from>
      <xdr:col>2</xdr:col>
      <xdr:colOff>380752</xdr:colOff>
      <xdr:row>93</xdr:row>
      <xdr:rowOff>87630</xdr:rowOff>
    </xdr:from>
    <xdr:ext cx="1600696" cy="992579"/>
    <xdr:sp macro="" textlink="">
      <xdr:nvSpPr>
        <xdr:cNvPr id="14" name="矩形 13"/>
        <xdr:cNvSpPr/>
      </xdr:nvSpPr>
      <xdr:spPr>
        <a:xfrm>
          <a:off x="3543052" y="16556355"/>
          <a:ext cx="1600696" cy="992579"/>
        </a:xfrm>
        <a:prstGeom prst="rect">
          <a:avLst/>
        </a:prstGeom>
        <a:solidFill>
          <a:schemeClr val="accent6">
            <a:lumMod val="40000"/>
            <a:lumOff val="60000"/>
          </a:schemeClr>
        </a:solidFill>
        <a:effectLst>
          <a:innerShdw blurRad="63500" dist="50800" dir="18900000">
            <a:prstClr val="black">
              <a:alpha val="50000"/>
            </a:prstClr>
          </a:innerShdw>
          <a:softEdge rad="31750"/>
        </a:effectLst>
      </xdr:spPr>
      <xdr:txBody>
        <a:bodyPr wrap="none" lIns="91440" tIns="45720" rIns="91440" bIns="45720">
          <a:spAutoFit/>
        </a:bodyPr>
        <a:lstStyle/>
        <a:p>
          <a:pPr algn="ctr"/>
          <a:r>
            <a:rPr lang="zh-CN" altLang="en-US" sz="5400" b="1" cap="none" spc="100">
              <a:ln w="18000">
                <a:solidFill>
                  <a:schemeClr val="accent1">
                    <a:satMod val="200000"/>
                    <a:tint val="72000"/>
                  </a:schemeClr>
                </a:solidFill>
                <a:prstDash val="solid"/>
              </a:ln>
              <a:solidFill>
                <a:schemeClr val="accent1">
                  <a:satMod val="280000"/>
                  <a:tint val="100000"/>
                  <a:alpha val="5700"/>
                </a:schemeClr>
              </a:solidFill>
              <a:effectLst>
                <a:outerShdw blurRad="25000" dist="20000" dir="16020000" algn="tl">
                  <a:schemeClr val="accent1">
                    <a:satMod val="200000"/>
                    <a:shade val="1000"/>
                    <a:alpha val="60000"/>
                  </a:schemeClr>
                </a:outerShdw>
              </a:effectLst>
            </a:rPr>
            <a:t>完成</a:t>
          </a:r>
        </a:p>
      </xdr:txBody>
    </xdr:sp>
    <xdr:clientData/>
  </xdr:oneCellAnchor>
  <mc:AlternateContent xmlns:mc="http://schemas.openxmlformats.org/markup-compatibility/2006">
    <mc:Choice xmlns:a14="http://schemas.microsoft.com/office/drawing/2010/main" Requires="a14">
      <xdr:twoCellAnchor editAs="absolute">
        <xdr:from>
          <xdr:col>6</xdr:col>
          <xdr:colOff>390525</xdr:colOff>
          <xdr:row>0</xdr:row>
          <xdr:rowOff>57150</xdr:rowOff>
        </xdr:from>
        <xdr:to>
          <xdr:col>7</xdr:col>
          <xdr:colOff>19050</xdr:colOff>
          <xdr:row>2</xdr:row>
          <xdr:rowOff>19050</xdr:rowOff>
        </xdr:to>
        <xdr:sp macro="" textlink="">
          <xdr:nvSpPr>
            <xdr:cNvPr id="299009" name="Button 1" hidden="1">
              <a:extLst>
                <a:ext uri="{63B3BB69-23CF-44E3-9099-C40C66FF867C}">
                  <a14:compatExt spid="_x0000_s29900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7</xdr:col>
      <xdr:colOff>200025</xdr:colOff>
      <xdr:row>0</xdr:row>
      <xdr:rowOff>47625</xdr:rowOff>
    </xdr:from>
    <xdr:to>
      <xdr:col>8</xdr:col>
      <xdr:colOff>438150</xdr:colOff>
      <xdr:row>5</xdr:row>
      <xdr:rowOff>0</xdr:rowOff>
    </xdr:to>
    <xdr:pic macro="[0]!ThisWorkbook.切换原版底稿">
      <xdr:nvPicPr>
        <xdr:cNvPr id="11" name="Picture 1"/>
        <xdr:cNvPicPr>
          <a:picLocks noChangeAspect="1" noChangeArrowheads="1"/>
        </xdr:cNvPicPr>
      </xdr:nvPicPr>
      <xdr:blipFill>
        <a:blip xmlns:r="http://schemas.openxmlformats.org/officeDocument/2006/relationships" r:embed="rId4" cstate="print"/>
        <a:srcRect/>
        <a:stretch>
          <a:fillRect/>
        </a:stretch>
      </xdr:blipFill>
      <xdr:spPr bwMode="auto">
        <a:xfrm>
          <a:off x="10563225" y="4762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22</xdr:col>
          <xdr:colOff>19050</xdr:colOff>
          <xdr:row>0</xdr:row>
          <xdr:rowOff>47625</xdr:rowOff>
        </xdr:from>
        <xdr:to>
          <xdr:col>22</xdr:col>
          <xdr:colOff>847725</xdr:colOff>
          <xdr:row>1</xdr:row>
          <xdr:rowOff>114300</xdr:rowOff>
        </xdr:to>
        <xdr:sp macro="" textlink="">
          <xdr:nvSpPr>
            <xdr:cNvPr id="334849" name="Button 1" hidden="1">
              <a:extLst>
                <a:ext uri="{63B3BB69-23CF-44E3-9099-C40C66FF867C}">
                  <a14:compatExt spid="_x0000_s3348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22</xdr:col>
      <xdr:colOff>29307</xdr:colOff>
      <xdr:row>2</xdr:row>
      <xdr:rowOff>0</xdr:rowOff>
    </xdr:from>
    <xdr:to>
      <xdr:col>22</xdr:col>
      <xdr:colOff>953232</xdr:colOff>
      <xdr:row>4</xdr:row>
      <xdr:rowOff>65942</xdr:rowOff>
    </xdr:to>
    <xdr:pic macro="[0]!ThisWorkbook.切换原版底稿">
      <xdr:nvPicPr>
        <xdr:cNvPr id="5"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16075269" y="542192"/>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152400</xdr:colOff>
          <xdr:row>0</xdr:row>
          <xdr:rowOff>85725</xdr:rowOff>
        </xdr:from>
        <xdr:to>
          <xdr:col>9</xdr:col>
          <xdr:colOff>971550</xdr:colOff>
          <xdr:row>1</xdr:row>
          <xdr:rowOff>152400</xdr:rowOff>
        </xdr:to>
        <xdr:sp macro="" textlink="">
          <xdr:nvSpPr>
            <xdr:cNvPr id="336897" name="Button 1" hidden="1">
              <a:extLst>
                <a:ext uri="{63B3BB69-23CF-44E3-9099-C40C66FF867C}">
                  <a14:compatExt spid="_x0000_s3368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9</xdr:col>
      <xdr:colOff>142875</xdr:colOff>
      <xdr:row>2</xdr:row>
      <xdr:rowOff>123825</xdr:rowOff>
    </xdr:from>
    <xdr:to>
      <xdr:col>9</xdr:col>
      <xdr:colOff>1066800</xdr:colOff>
      <xdr:row>5</xdr:row>
      <xdr:rowOff>438150</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9277350" y="69532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19050</xdr:colOff>
          <xdr:row>0</xdr:row>
          <xdr:rowOff>76200</xdr:rowOff>
        </xdr:from>
        <xdr:to>
          <xdr:col>22</xdr:col>
          <xdr:colOff>285750</xdr:colOff>
          <xdr:row>1</xdr:row>
          <xdr:rowOff>142875</xdr:rowOff>
        </xdr:to>
        <xdr:sp macro="" textlink="">
          <xdr:nvSpPr>
            <xdr:cNvPr id="345089" name="Button 1" hidden="1">
              <a:extLst>
                <a:ext uri="{63B3BB69-23CF-44E3-9099-C40C66FF867C}">
                  <a14:compatExt spid="_x0000_s34508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21</xdr:col>
      <xdr:colOff>61452</xdr:colOff>
      <xdr:row>2</xdr:row>
      <xdr:rowOff>168992</xdr:rowOff>
    </xdr:from>
    <xdr:to>
      <xdr:col>22</xdr:col>
      <xdr:colOff>294047</xdr:colOff>
      <xdr:row>3</xdr:row>
      <xdr:rowOff>841887</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16791654" y="737419"/>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28575</xdr:colOff>
          <xdr:row>0</xdr:row>
          <xdr:rowOff>57150</xdr:rowOff>
        </xdr:from>
        <xdr:to>
          <xdr:col>11</xdr:col>
          <xdr:colOff>285750</xdr:colOff>
          <xdr:row>1</xdr:row>
          <xdr:rowOff>133350</xdr:rowOff>
        </xdr:to>
        <xdr:sp macro="" textlink="">
          <xdr:nvSpPr>
            <xdr:cNvPr id="346113" name="Button 1" hidden="1">
              <a:extLst>
                <a:ext uri="{63B3BB69-23CF-44E3-9099-C40C66FF867C}">
                  <a14:compatExt spid="_x0000_s3461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10</xdr:col>
      <xdr:colOff>42333</xdr:colOff>
      <xdr:row>2</xdr:row>
      <xdr:rowOff>0</xdr:rowOff>
    </xdr:from>
    <xdr:to>
      <xdr:col>11</xdr:col>
      <xdr:colOff>246591</xdr:colOff>
      <xdr:row>6</xdr:row>
      <xdr:rowOff>21167</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11123083" y="571500"/>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228600</xdr:colOff>
          <xdr:row>0</xdr:row>
          <xdr:rowOff>95250</xdr:rowOff>
        </xdr:from>
        <xdr:to>
          <xdr:col>5</xdr:col>
          <xdr:colOff>504825</xdr:colOff>
          <xdr:row>1</xdr:row>
          <xdr:rowOff>161925</xdr:rowOff>
        </xdr:to>
        <xdr:sp macro="" textlink="">
          <xdr:nvSpPr>
            <xdr:cNvPr id="347137" name="Button 1" hidden="1">
              <a:extLst>
                <a:ext uri="{63B3BB69-23CF-44E3-9099-C40C66FF867C}">
                  <a14:compatExt spid="_x0000_s3471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4</xdr:col>
      <xdr:colOff>142875</xdr:colOff>
      <xdr:row>2</xdr:row>
      <xdr:rowOff>28575</xdr:rowOff>
    </xdr:from>
    <xdr:to>
      <xdr:col>5</xdr:col>
      <xdr:colOff>381000</xdr:colOff>
      <xdr:row>6</xdr:row>
      <xdr:rowOff>161925</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7210425" y="60007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47625</xdr:rowOff>
        </xdr:from>
        <xdr:to>
          <xdr:col>5</xdr:col>
          <xdr:colOff>285750</xdr:colOff>
          <xdr:row>1</xdr:row>
          <xdr:rowOff>114300</xdr:rowOff>
        </xdr:to>
        <xdr:sp macro="" textlink="">
          <xdr:nvSpPr>
            <xdr:cNvPr id="348161" name="Button 1" hidden="1">
              <a:extLst>
                <a:ext uri="{63B3BB69-23CF-44E3-9099-C40C66FF867C}">
                  <a14:compatExt spid="_x0000_s34816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4</xdr:col>
      <xdr:colOff>38100</xdr:colOff>
      <xdr:row>1</xdr:row>
      <xdr:rowOff>314325</xdr:rowOff>
    </xdr:from>
    <xdr:to>
      <xdr:col>5</xdr:col>
      <xdr:colOff>276225</xdr:colOff>
      <xdr:row>6</xdr:row>
      <xdr:rowOff>123825</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591300" y="56197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0</xdr:row>
          <xdr:rowOff>57150</xdr:rowOff>
        </xdr:from>
        <xdr:to>
          <xdr:col>5</xdr:col>
          <xdr:colOff>857250</xdr:colOff>
          <xdr:row>1</xdr:row>
          <xdr:rowOff>123825</xdr:rowOff>
        </xdr:to>
        <xdr:sp macro="" textlink="">
          <xdr:nvSpPr>
            <xdr:cNvPr id="349185" name="Button 1" hidden="1">
              <a:extLst>
                <a:ext uri="{63B3BB69-23CF-44E3-9099-C40C66FF867C}">
                  <a14:compatExt spid="_x0000_s34918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5</xdr:col>
      <xdr:colOff>76200</xdr:colOff>
      <xdr:row>1</xdr:row>
      <xdr:rowOff>304800</xdr:rowOff>
    </xdr:from>
    <xdr:to>
      <xdr:col>5</xdr:col>
      <xdr:colOff>1000125</xdr:colOff>
      <xdr:row>5</xdr:row>
      <xdr:rowOff>219075</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705850" y="552450"/>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57150</xdr:colOff>
          <xdr:row>0</xdr:row>
          <xdr:rowOff>57150</xdr:rowOff>
        </xdr:from>
        <xdr:to>
          <xdr:col>7</xdr:col>
          <xdr:colOff>323850</xdr:colOff>
          <xdr:row>1</xdr:row>
          <xdr:rowOff>133350</xdr:rowOff>
        </xdr:to>
        <xdr:sp macro="" textlink="">
          <xdr:nvSpPr>
            <xdr:cNvPr id="350209" name="Button 1" hidden="1">
              <a:extLst>
                <a:ext uri="{63B3BB69-23CF-44E3-9099-C40C66FF867C}">
                  <a14:compatExt spid="_x0000_s35020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6</xdr:col>
      <xdr:colOff>38100</xdr:colOff>
      <xdr:row>2</xdr:row>
      <xdr:rowOff>0</xdr:rowOff>
    </xdr:from>
    <xdr:to>
      <xdr:col>7</xdr:col>
      <xdr:colOff>276225</xdr:colOff>
      <xdr:row>6</xdr:row>
      <xdr:rowOff>133350</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9582150" y="571500"/>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28575</xdr:rowOff>
        </xdr:from>
        <xdr:to>
          <xdr:col>16</xdr:col>
          <xdr:colOff>428625</xdr:colOff>
          <xdr:row>1</xdr:row>
          <xdr:rowOff>95250</xdr:rowOff>
        </xdr:to>
        <xdr:sp macro="" textlink="">
          <xdr:nvSpPr>
            <xdr:cNvPr id="351233" name="Button 1" hidden="1">
              <a:extLst>
                <a:ext uri="{63B3BB69-23CF-44E3-9099-C40C66FF867C}">
                  <a14:compatExt spid="_x0000_s35123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15</xdr:col>
      <xdr:colOff>43295</xdr:colOff>
      <xdr:row>1</xdr:row>
      <xdr:rowOff>313892</xdr:rowOff>
    </xdr:from>
    <xdr:to>
      <xdr:col>16</xdr:col>
      <xdr:colOff>285317</xdr:colOff>
      <xdr:row>4</xdr:row>
      <xdr:rowOff>229466</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11570710" y="562841"/>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20</xdr:col>
          <xdr:colOff>19050</xdr:colOff>
          <xdr:row>0</xdr:row>
          <xdr:rowOff>57150</xdr:rowOff>
        </xdr:from>
        <xdr:to>
          <xdr:col>21</xdr:col>
          <xdr:colOff>304800</xdr:colOff>
          <xdr:row>1</xdr:row>
          <xdr:rowOff>123825</xdr:rowOff>
        </xdr:to>
        <xdr:sp macro="" textlink="">
          <xdr:nvSpPr>
            <xdr:cNvPr id="352257" name="Button 1" hidden="1">
              <a:extLst>
                <a:ext uri="{63B3BB69-23CF-44E3-9099-C40C66FF867C}">
                  <a14:compatExt spid="_x0000_s35225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20</xdr:col>
      <xdr:colOff>56029</xdr:colOff>
      <xdr:row>2</xdr:row>
      <xdr:rowOff>154081</xdr:rowOff>
    </xdr:from>
    <xdr:to>
      <xdr:col>21</xdr:col>
      <xdr:colOff>307601</xdr:colOff>
      <xdr:row>3</xdr:row>
      <xdr:rowOff>829235</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15296029" y="728382"/>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57150</xdr:colOff>
          <xdr:row>0</xdr:row>
          <xdr:rowOff>85725</xdr:rowOff>
        </xdr:from>
        <xdr:to>
          <xdr:col>20</xdr:col>
          <xdr:colOff>352425</xdr:colOff>
          <xdr:row>1</xdr:row>
          <xdr:rowOff>152400</xdr:rowOff>
        </xdr:to>
        <xdr:sp macro="" textlink="">
          <xdr:nvSpPr>
            <xdr:cNvPr id="353282" name="Button 2" hidden="1">
              <a:extLst>
                <a:ext uri="{63B3BB69-23CF-44E3-9099-C40C66FF867C}">
                  <a14:compatExt spid="_x0000_s35328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19</xdr:col>
      <xdr:colOff>27214</xdr:colOff>
      <xdr:row>2</xdr:row>
      <xdr:rowOff>258536</xdr:rowOff>
    </xdr:from>
    <xdr:to>
      <xdr:col>20</xdr:col>
      <xdr:colOff>284389</xdr:colOff>
      <xdr:row>3</xdr:row>
      <xdr:rowOff>816429</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14328321" y="830036"/>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20</xdr:col>
          <xdr:colOff>66675</xdr:colOff>
          <xdr:row>0</xdr:row>
          <xdr:rowOff>104775</xdr:rowOff>
        </xdr:from>
        <xdr:to>
          <xdr:col>21</xdr:col>
          <xdr:colOff>361950</xdr:colOff>
          <xdr:row>1</xdr:row>
          <xdr:rowOff>171450</xdr:rowOff>
        </xdr:to>
        <xdr:sp macro="" textlink="">
          <xdr:nvSpPr>
            <xdr:cNvPr id="354305" name="Button 1" hidden="1">
              <a:extLst>
                <a:ext uri="{63B3BB69-23CF-44E3-9099-C40C66FF867C}">
                  <a14:compatExt spid="_x0000_s35430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20</xdr:col>
      <xdr:colOff>42022</xdr:colOff>
      <xdr:row>2</xdr:row>
      <xdr:rowOff>154082</xdr:rowOff>
    </xdr:from>
    <xdr:to>
      <xdr:col>21</xdr:col>
      <xdr:colOff>293594</xdr:colOff>
      <xdr:row>7</xdr:row>
      <xdr:rowOff>100854</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15282022" y="728383"/>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20</xdr:col>
          <xdr:colOff>57150</xdr:colOff>
          <xdr:row>0</xdr:row>
          <xdr:rowOff>66675</xdr:rowOff>
        </xdr:from>
        <xdr:to>
          <xdr:col>21</xdr:col>
          <xdr:colOff>323850</xdr:colOff>
          <xdr:row>1</xdr:row>
          <xdr:rowOff>133350</xdr:rowOff>
        </xdr:to>
        <xdr:sp macro="" textlink="">
          <xdr:nvSpPr>
            <xdr:cNvPr id="355329" name="Button 1" hidden="1">
              <a:extLst>
                <a:ext uri="{63B3BB69-23CF-44E3-9099-C40C66FF867C}">
                  <a14:compatExt spid="_x0000_s35532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20</xdr:col>
      <xdr:colOff>42022</xdr:colOff>
      <xdr:row>2</xdr:row>
      <xdr:rowOff>126066</xdr:rowOff>
    </xdr:from>
    <xdr:to>
      <xdr:col>21</xdr:col>
      <xdr:colOff>279587</xdr:colOff>
      <xdr:row>5</xdr:row>
      <xdr:rowOff>86845</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15282022" y="700367"/>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5</xdr:row>
          <xdr:rowOff>0</xdr:rowOff>
        </xdr:from>
        <xdr:to>
          <xdr:col>5</xdr:col>
          <xdr:colOff>295275</xdr:colOff>
          <xdr:row>6</xdr:row>
          <xdr:rowOff>123825</xdr:rowOff>
        </xdr:to>
        <xdr:sp macro="" textlink="">
          <xdr:nvSpPr>
            <xdr:cNvPr id="356353" name="Button 1" hidden="1">
              <a:extLst>
                <a:ext uri="{63B3BB69-23CF-44E3-9099-C40C66FF867C}">
                  <a14:compatExt spid="_x0000_s35635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4</xdr:col>
      <xdr:colOff>85725</xdr:colOff>
      <xdr:row>0</xdr:row>
      <xdr:rowOff>123825</xdr:rowOff>
    </xdr:from>
    <xdr:to>
      <xdr:col>5</xdr:col>
      <xdr:colOff>323850</xdr:colOff>
      <xdr:row>4</xdr:row>
      <xdr:rowOff>47625</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7943850" y="12382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152400</xdr:colOff>
          <xdr:row>1</xdr:row>
          <xdr:rowOff>19050</xdr:rowOff>
        </xdr:from>
        <xdr:to>
          <xdr:col>11</xdr:col>
          <xdr:colOff>0</xdr:colOff>
          <xdr:row>2</xdr:row>
          <xdr:rowOff>19050</xdr:rowOff>
        </xdr:to>
        <xdr:sp macro="" textlink="">
          <xdr:nvSpPr>
            <xdr:cNvPr id="357377" name="Button 1" hidden="1">
              <a:extLst>
                <a:ext uri="{63B3BB69-23CF-44E3-9099-C40C66FF867C}">
                  <a14:compatExt spid="_x0000_s35737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9</xdr:col>
      <xdr:colOff>114300</xdr:colOff>
      <xdr:row>3</xdr:row>
      <xdr:rowOff>66675</xdr:rowOff>
    </xdr:from>
    <xdr:to>
      <xdr:col>10</xdr:col>
      <xdr:colOff>428625</xdr:colOff>
      <xdr:row>6</xdr:row>
      <xdr:rowOff>171450</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924925" y="819150"/>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6</xdr:row>
          <xdr:rowOff>123825</xdr:rowOff>
        </xdr:from>
        <xdr:to>
          <xdr:col>8</xdr:col>
          <xdr:colOff>895350</xdr:colOff>
          <xdr:row>7</xdr:row>
          <xdr:rowOff>190500</xdr:rowOff>
        </xdr:to>
        <xdr:sp macro="" textlink="">
          <xdr:nvSpPr>
            <xdr:cNvPr id="601089" name="Button 1" hidden="1">
              <a:extLst>
                <a:ext uri="{63B3BB69-23CF-44E3-9099-C40C66FF867C}">
                  <a14:compatExt spid="_x0000_s60108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8</xdr:col>
      <xdr:colOff>123825</xdr:colOff>
      <xdr:row>1</xdr:row>
      <xdr:rowOff>19050</xdr:rowOff>
    </xdr:from>
    <xdr:to>
      <xdr:col>8</xdr:col>
      <xdr:colOff>1047750</xdr:colOff>
      <xdr:row>3</xdr:row>
      <xdr:rowOff>238125</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9105900" y="20002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142875</xdr:colOff>
          <xdr:row>0</xdr:row>
          <xdr:rowOff>66675</xdr:rowOff>
        </xdr:from>
        <xdr:to>
          <xdr:col>7</xdr:col>
          <xdr:colOff>847725</xdr:colOff>
          <xdr:row>1</xdr:row>
          <xdr:rowOff>219075</xdr:rowOff>
        </xdr:to>
        <xdr:sp macro="" textlink="">
          <xdr:nvSpPr>
            <xdr:cNvPr id="479233" name="Button 1" hidden="1">
              <a:extLst>
                <a:ext uri="{63B3BB69-23CF-44E3-9099-C40C66FF867C}">
                  <a14:compatExt spid="_x0000_s47923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7</xdr:col>
      <xdr:colOff>66675</xdr:colOff>
      <xdr:row>2</xdr:row>
      <xdr:rowOff>161925</xdr:rowOff>
    </xdr:from>
    <xdr:to>
      <xdr:col>8</xdr:col>
      <xdr:colOff>57150</xdr:colOff>
      <xdr:row>6</xdr:row>
      <xdr:rowOff>19050</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9496425" y="628650"/>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20.xml><?xml version="1.0" encoding="utf-8"?>
<xdr:wsDr xmlns:xdr="http://schemas.openxmlformats.org/drawingml/2006/spreadsheetDrawing" xmlns:a="http://schemas.openxmlformats.org/drawingml/2006/main">
  <xdr:twoCellAnchor>
    <xdr:from>
      <xdr:col>5</xdr:col>
      <xdr:colOff>571500</xdr:colOff>
      <xdr:row>1</xdr:row>
      <xdr:rowOff>76200</xdr:rowOff>
    </xdr:from>
    <xdr:to>
      <xdr:col>6</xdr:col>
      <xdr:colOff>819150</xdr:colOff>
      <xdr:row>2</xdr:row>
      <xdr:rowOff>57151</xdr:rowOff>
    </xdr:to>
    <xdr:sp macro="" textlink="">
      <xdr:nvSpPr>
        <xdr:cNvPr id="40961" name="WordArt 4"/>
        <xdr:cNvSpPr>
          <a:spLocks noChangeArrowheads="1" noChangeShapeType="1" noTextEdit="1"/>
        </xdr:cNvSpPr>
      </xdr:nvSpPr>
      <xdr:spPr bwMode="auto">
        <a:xfrm>
          <a:off x="7162800" y="390525"/>
          <a:ext cx="1866900" cy="161926"/>
        </a:xfrm>
        <a:prstGeom prst="rect">
          <a:avLst/>
        </a:prstGeom>
      </xdr:spPr>
      <xdr:txBody>
        <a:bodyPr wrap="none" fromWordArt="1">
          <a:prstTxWarp prst="textArchUp">
            <a:avLst>
              <a:gd name="adj" fmla="val 10800004"/>
            </a:avLst>
          </a:prstTxWarp>
        </a:bodyPr>
        <a:lstStyle/>
        <a:p>
          <a:pPr algn="ctr" rtl="0"/>
          <a:r>
            <a:rPr lang="zh-CN" altLang="en-US" sz="3600" kern="10" spc="0">
              <a:ln w="9360">
                <a:solidFill>
                  <a:srgbClr val="FF6600"/>
                </a:solidFill>
                <a:miter lim="800000"/>
                <a:headEnd/>
                <a:tailEnd/>
              </a:ln>
              <a:gradFill rotWithShape="0">
                <a:gsLst>
                  <a:gs pos="0">
                    <a:srgbClr val="762F00"/>
                  </a:gs>
                  <a:gs pos="100000">
                    <a:srgbClr val="FF6600"/>
                  </a:gs>
                </a:gsLst>
                <a:lin ang="5400000" scaled="1"/>
              </a:gradFill>
              <a:effectLst/>
              <a:latin typeface="+mn-ea"/>
              <a:ea typeface="+mn-ea"/>
              <a:cs typeface="+mn-ea"/>
            </a:rPr>
            <a:t>工作底稿</a:t>
          </a:r>
        </a:p>
      </xdr:txBody>
    </xdr:sp>
    <xdr:clientData/>
  </xdr:twoCellAnchor>
  <xdr:twoCellAnchor editAs="oneCell">
    <xdr:from>
      <xdr:col>10</xdr:col>
      <xdr:colOff>57150</xdr:colOff>
      <xdr:row>0</xdr:row>
      <xdr:rowOff>9525</xdr:rowOff>
    </xdr:from>
    <xdr:to>
      <xdr:col>10</xdr:col>
      <xdr:colOff>1143000</xdr:colOff>
      <xdr:row>4</xdr:row>
      <xdr:rowOff>228600</xdr:rowOff>
    </xdr:to>
    <xdr:pic macro="[0]!一次打印报告">
      <xdr:nvPicPr>
        <xdr:cNvPr id="41055"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12125325" y="9525"/>
          <a:ext cx="1085850" cy="1076325"/>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3</xdr:col>
          <xdr:colOff>66675</xdr:colOff>
          <xdr:row>0</xdr:row>
          <xdr:rowOff>66675</xdr:rowOff>
        </xdr:from>
        <xdr:to>
          <xdr:col>3</xdr:col>
          <xdr:colOff>1304925</xdr:colOff>
          <xdr:row>2</xdr:row>
          <xdr:rowOff>0</xdr:rowOff>
        </xdr:to>
        <xdr:sp macro="" textlink="">
          <xdr:nvSpPr>
            <xdr:cNvPr id="119809" name="Button 1" hidden="1">
              <a:extLst>
                <a:ext uri="{63B3BB69-23CF-44E3-9099-C40C66FF867C}">
                  <a14:compatExt spid="_x0000_s11980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显示全部工作表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161925</xdr:colOff>
          <xdr:row>0</xdr:row>
          <xdr:rowOff>95250</xdr:rowOff>
        </xdr:from>
        <xdr:to>
          <xdr:col>7</xdr:col>
          <xdr:colOff>962025</xdr:colOff>
          <xdr:row>2</xdr:row>
          <xdr:rowOff>0</xdr:rowOff>
        </xdr:to>
        <xdr:sp macro="" textlink="">
          <xdr:nvSpPr>
            <xdr:cNvPr id="119810" name="Button 2" hidden="1">
              <a:extLst>
                <a:ext uri="{63B3BB69-23CF-44E3-9099-C40C66FF867C}">
                  <a14:compatExt spid="_x0000_s11981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8</xdr:col>
      <xdr:colOff>219075</xdr:colOff>
      <xdr:row>0</xdr:row>
      <xdr:rowOff>180975</xdr:rowOff>
    </xdr:from>
    <xdr:to>
      <xdr:col>9</xdr:col>
      <xdr:colOff>457200</xdr:colOff>
      <xdr:row>5</xdr:row>
      <xdr:rowOff>9525</xdr:rowOff>
    </xdr:to>
    <xdr:pic macro="[0]!ThisWorkbook.切换原版底稿">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10925175" y="18097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1133475</xdr:colOff>
          <xdr:row>1</xdr:row>
          <xdr:rowOff>28575</xdr:rowOff>
        </xdr:from>
        <xdr:to>
          <xdr:col>8</xdr:col>
          <xdr:colOff>1962150</xdr:colOff>
          <xdr:row>2</xdr:row>
          <xdr:rowOff>161925</xdr:rowOff>
        </xdr:to>
        <xdr:sp macro="" textlink="">
          <xdr:nvSpPr>
            <xdr:cNvPr id="302082" name="Button 2" hidden="1">
              <a:extLst>
                <a:ext uri="{63B3BB69-23CF-44E3-9099-C40C66FF867C}">
                  <a14:compatExt spid="_x0000_s30208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8</xdr:col>
      <xdr:colOff>85725</xdr:colOff>
      <xdr:row>0</xdr:row>
      <xdr:rowOff>0</xdr:rowOff>
    </xdr:from>
    <xdr:to>
      <xdr:col>8</xdr:col>
      <xdr:colOff>1009650</xdr:colOff>
      <xdr:row>3</xdr:row>
      <xdr:rowOff>38100</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781800" y="0"/>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76200</xdr:colOff>
          <xdr:row>0</xdr:row>
          <xdr:rowOff>47625</xdr:rowOff>
        </xdr:from>
        <xdr:to>
          <xdr:col>10</xdr:col>
          <xdr:colOff>190500</xdr:colOff>
          <xdr:row>0</xdr:row>
          <xdr:rowOff>314325</xdr:rowOff>
        </xdr:to>
        <xdr:sp macro="" textlink="">
          <xdr:nvSpPr>
            <xdr:cNvPr id="43024" name="Button 16" hidden="1">
              <a:extLst>
                <a:ext uri="{63B3BB69-23CF-44E3-9099-C40C66FF867C}">
                  <a14:compatExt spid="_x0000_s4302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11</xdr:col>
      <xdr:colOff>85725</xdr:colOff>
      <xdr:row>0</xdr:row>
      <xdr:rowOff>76200</xdr:rowOff>
    </xdr:from>
    <xdr:to>
      <xdr:col>11</xdr:col>
      <xdr:colOff>1009650</xdr:colOff>
      <xdr:row>3</xdr:row>
      <xdr:rowOff>123825</xdr:rowOff>
    </xdr:to>
    <xdr:pic macro="[0]!ThisWorkbook.切换原版底稿">
      <xdr:nvPicPr>
        <xdr:cNvPr id="5"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9496425" y="76200"/>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171450</xdr:colOff>
          <xdr:row>1</xdr:row>
          <xdr:rowOff>152400</xdr:rowOff>
        </xdr:from>
        <xdr:to>
          <xdr:col>10</xdr:col>
          <xdr:colOff>219075</xdr:colOff>
          <xdr:row>3</xdr:row>
          <xdr:rowOff>133350</xdr:rowOff>
        </xdr:to>
        <xdr:sp macro="" textlink="">
          <xdr:nvSpPr>
            <xdr:cNvPr id="44035" name="Button 3" hidden="1">
              <a:extLst>
                <a:ext uri="{63B3BB69-23CF-44E3-9099-C40C66FF867C}">
                  <a14:compatExt spid="_x0000_s4403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7</xdr:col>
      <xdr:colOff>104775</xdr:colOff>
      <xdr:row>0</xdr:row>
      <xdr:rowOff>133350</xdr:rowOff>
    </xdr:from>
    <xdr:to>
      <xdr:col>8</xdr:col>
      <xdr:colOff>342900</xdr:colOff>
      <xdr:row>4</xdr:row>
      <xdr:rowOff>152400</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5981700" y="133350"/>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161925</xdr:colOff>
          <xdr:row>1</xdr:row>
          <xdr:rowOff>104775</xdr:rowOff>
        </xdr:from>
        <xdr:to>
          <xdr:col>10</xdr:col>
          <xdr:colOff>209550</xdr:colOff>
          <xdr:row>3</xdr:row>
          <xdr:rowOff>95250</xdr:rowOff>
        </xdr:to>
        <xdr:sp macro="" textlink="">
          <xdr:nvSpPr>
            <xdr:cNvPr id="303105" name="Button 1" hidden="1">
              <a:extLst>
                <a:ext uri="{63B3BB69-23CF-44E3-9099-C40C66FF867C}">
                  <a14:compatExt spid="_x0000_s30310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7</xdr:col>
      <xdr:colOff>123825</xdr:colOff>
      <xdr:row>0</xdr:row>
      <xdr:rowOff>114300</xdr:rowOff>
    </xdr:from>
    <xdr:to>
      <xdr:col>8</xdr:col>
      <xdr:colOff>361950</xdr:colOff>
      <xdr:row>4</xdr:row>
      <xdr:rowOff>133350</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591300" y="114300"/>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133350</xdr:colOff>
          <xdr:row>2</xdr:row>
          <xdr:rowOff>66675</xdr:rowOff>
        </xdr:from>
        <xdr:to>
          <xdr:col>13</xdr:col>
          <xdr:colOff>171450</xdr:colOff>
          <xdr:row>4</xdr:row>
          <xdr:rowOff>38100</xdr:rowOff>
        </xdr:to>
        <xdr:sp macro="" textlink="">
          <xdr:nvSpPr>
            <xdr:cNvPr id="46083" name="Button 3" hidden="1">
              <a:extLst>
                <a:ext uri="{63B3BB69-23CF-44E3-9099-C40C66FF867C}">
                  <a14:compatExt spid="_x0000_s4608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10</xdr:col>
      <xdr:colOff>209550</xdr:colOff>
      <xdr:row>0</xdr:row>
      <xdr:rowOff>171450</xdr:rowOff>
    </xdr:from>
    <xdr:to>
      <xdr:col>11</xdr:col>
      <xdr:colOff>447675</xdr:colOff>
      <xdr:row>5</xdr:row>
      <xdr:rowOff>66675</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724650" y="171450"/>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114300</xdr:colOff>
          <xdr:row>0</xdr:row>
          <xdr:rowOff>19050</xdr:rowOff>
        </xdr:from>
        <xdr:to>
          <xdr:col>14</xdr:col>
          <xdr:colOff>76200</xdr:colOff>
          <xdr:row>1</xdr:row>
          <xdr:rowOff>133350</xdr:rowOff>
        </xdr:to>
        <xdr:sp macro="" textlink="">
          <xdr:nvSpPr>
            <xdr:cNvPr id="47110" name="Button 6" hidden="1">
              <a:extLst>
                <a:ext uri="{63B3BB69-23CF-44E3-9099-C40C66FF867C}">
                  <a14:compatExt spid="_x0000_s4711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15</xdr:col>
      <xdr:colOff>180975</xdr:colOff>
      <xdr:row>0</xdr:row>
      <xdr:rowOff>104775</xdr:rowOff>
    </xdr:from>
    <xdr:to>
      <xdr:col>16</xdr:col>
      <xdr:colOff>419100</xdr:colOff>
      <xdr:row>4</xdr:row>
      <xdr:rowOff>0</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10382250" y="10477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1866900</xdr:colOff>
          <xdr:row>1</xdr:row>
          <xdr:rowOff>47625</xdr:rowOff>
        </xdr:from>
        <xdr:to>
          <xdr:col>8</xdr:col>
          <xdr:colOff>2733675</xdr:colOff>
          <xdr:row>3</xdr:row>
          <xdr:rowOff>19050</xdr:rowOff>
        </xdr:to>
        <xdr:sp macro="" textlink="">
          <xdr:nvSpPr>
            <xdr:cNvPr id="48131" name="Button 3" hidden="1">
              <a:extLst>
                <a:ext uri="{63B3BB69-23CF-44E3-9099-C40C66FF867C}">
                  <a14:compatExt spid="_x0000_s4813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8</xdr:col>
      <xdr:colOff>171450</xdr:colOff>
      <xdr:row>0</xdr:row>
      <xdr:rowOff>152400</xdr:rowOff>
    </xdr:from>
    <xdr:to>
      <xdr:col>8</xdr:col>
      <xdr:colOff>1095375</xdr:colOff>
      <xdr:row>5</xdr:row>
      <xdr:rowOff>0</xdr:rowOff>
    </xdr:to>
    <xdr:pic macro="[0]!ThisWorkbook.切换原版底稿">
      <xdr:nvPicPr>
        <xdr:cNvPr id="5"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753225" y="152400"/>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1876425</xdr:colOff>
          <xdr:row>1</xdr:row>
          <xdr:rowOff>0</xdr:rowOff>
        </xdr:from>
        <xdr:to>
          <xdr:col>8</xdr:col>
          <xdr:colOff>2743200</xdr:colOff>
          <xdr:row>2</xdr:row>
          <xdr:rowOff>171450</xdr:rowOff>
        </xdr:to>
        <xdr:sp macro="" textlink="">
          <xdr:nvSpPr>
            <xdr:cNvPr id="49182" name="Button 30" hidden="1">
              <a:extLst>
                <a:ext uri="{63B3BB69-23CF-44E3-9099-C40C66FF867C}">
                  <a14:compatExt spid="_x0000_s4918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8</xdr:col>
      <xdr:colOff>200025</xdr:colOff>
      <xdr:row>0</xdr:row>
      <xdr:rowOff>152400</xdr:rowOff>
    </xdr:from>
    <xdr:to>
      <xdr:col>8</xdr:col>
      <xdr:colOff>1123950</xdr:colOff>
      <xdr:row>5</xdr:row>
      <xdr:rowOff>0</xdr:rowOff>
    </xdr:to>
    <xdr:pic macro="[0]!ThisWorkbook.切换原版底稿">
      <xdr:nvPicPr>
        <xdr:cNvPr id="5"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7448550" y="152400"/>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685800</xdr:colOff>
          <xdr:row>0</xdr:row>
          <xdr:rowOff>0</xdr:rowOff>
        </xdr:from>
        <xdr:to>
          <xdr:col>9</xdr:col>
          <xdr:colOff>647700</xdr:colOff>
          <xdr:row>0</xdr:row>
          <xdr:rowOff>323850</xdr:rowOff>
        </xdr:to>
        <xdr:sp macro="" textlink="">
          <xdr:nvSpPr>
            <xdr:cNvPr id="50179" name="Button 3" hidden="1">
              <a:extLst>
                <a:ext uri="{63B3BB69-23CF-44E3-9099-C40C66FF867C}">
                  <a14:compatExt spid="_x0000_s5017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10</xdr:col>
      <xdr:colOff>180975</xdr:colOff>
      <xdr:row>0</xdr:row>
      <xdr:rowOff>200025</xdr:rowOff>
    </xdr:from>
    <xdr:to>
      <xdr:col>10</xdr:col>
      <xdr:colOff>1104900</xdr:colOff>
      <xdr:row>3</xdr:row>
      <xdr:rowOff>142875</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9658350" y="20002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971550</xdr:colOff>
          <xdr:row>0</xdr:row>
          <xdr:rowOff>133350</xdr:rowOff>
        </xdr:from>
        <xdr:to>
          <xdr:col>8</xdr:col>
          <xdr:colOff>1790700</xdr:colOff>
          <xdr:row>1</xdr:row>
          <xdr:rowOff>95250</xdr:rowOff>
        </xdr:to>
        <xdr:sp macro="" textlink="">
          <xdr:nvSpPr>
            <xdr:cNvPr id="51203" name="Button 3" hidden="1">
              <a:extLst>
                <a:ext uri="{63B3BB69-23CF-44E3-9099-C40C66FF867C}">
                  <a14:compatExt spid="_x0000_s5120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8</xdr:col>
      <xdr:colOff>85725</xdr:colOff>
      <xdr:row>0</xdr:row>
      <xdr:rowOff>66675</xdr:rowOff>
    </xdr:from>
    <xdr:to>
      <xdr:col>8</xdr:col>
      <xdr:colOff>1009650</xdr:colOff>
      <xdr:row>3</xdr:row>
      <xdr:rowOff>0</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7448550" y="6667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1047750</xdr:colOff>
          <xdr:row>1</xdr:row>
          <xdr:rowOff>57150</xdr:rowOff>
        </xdr:from>
        <xdr:to>
          <xdr:col>8</xdr:col>
          <xdr:colOff>1876425</xdr:colOff>
          <xdr:row>2</xdr:row>
          <xdr:rowOff>95250</xdr:rowOff>
        </xdr:to>
        <xdr:sp macro="" textlink="">
          <xdr:nvSpPr>
            <xdr:cNvPr id="52227" name="Button 3" hidden="1">
              <a:extLst>
                <a:ext uri="{63B3BB69-23CF-44E3-9099-C40C66FF867C}">
                  <a14:compatExt spid="_x0000_s5222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8</xdr:col>
      <xdr:colOff>85725</xdr:colOff>
      <xdr:row>0</xdr:row>
      <xdr:rowOff>123825</xdr:rowOff>
    </xdr:from>
    <xdr:to>
      <xdr:col>8</xdr:col>
      <xdr:colOff>1009650</xdr:colOff>
      <xdr:row>3</xdr:row>
      <xdr:rowOff>57150</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7305675" y="12382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981075</xdr:colOff>
          <xdr:row>1</xdr:row>
          <xdr:rowOff>38100</xdr:rowOff>
        </xdr:from>
        <xdr:to>
          <xdr:col>9</xdr:col>
          <xdr:colOff>95250</xdr:colOff>
          <xdr:row>2</xdr:row>
          <xdr:rowOff>85725</xdr:rowOff>
        </xdr:to>
        <xdr:sp macro="" textlink="">
          <xdr:nvSpPr>
            <xdr:cNvPr id="53252" name="Button 4" hidden="1">
              <a:extLst>
                <a:ext uri="{63B3BB69-23CF-44E3-9099-C40C66FF867C}">
                  <a14:compatExt spid="_x0000_s5325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8</xdr:col>
      <xdr:colOff>76200</xdr:colOff>
      <xdr:row>0</xdr:row>
      <xdr:rowOff>95250</xdr:rowOff>
    </xdr:from>
    <xdr:to>
      <xdr:col>8</xdr:col>
      <xdr:colOff>1000125</xdr:colOff>
      <xdr:row>3</xdr:row>
      <xdr:rowOff>28575</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7372350" y="95250"/>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1733550</xdr:colOff>
          <xdr:row>1</xdr:row>
          <xdr:rowOff>47625</xdr:rowOff>
        </xdr:from>
        <xdr:to>
          <xdr:col>7</xdr:col>
          <xdr:colOff>2609850</xdr:colOff>
          <xdr:row>2</xdr:row>
          <xdr:rowOff>161925</xdr:rowOff>
        </xdr:to>
        <xdr:sp macro="" textlink="">
          <xdr:nvSpPr>
            <xdr:cNvPr id="54281" name="Button 9" hidden="1">
              <a:extLst>
                <a:ext uri="{63B3BB69-23CF-44E3-9099-C40C66FF867C}">
                  <a14:compatExt spid="_x0000_s5428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7</xdr:col>
      <xdr:colOff>142875</xdr:colOff>
      <xdr:row>0</xdr:row>
      <xdr:rowOff>47625</xdr:rowOff>
    </xdr:from>
    <xdr:to>
      <xdr:col>7</xdr:col>
      <xdr:colOff>1066800</xdr:colOff>
      <xdr:row>2</xdr:row>
      <xdr:rowOff>257175</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362700" y="4762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800100</xdr:colOff>
          <xdr:row>0</xdr:row>
          <xdr:rowOff>38100</xdr:rowOff>
        </xdr:from>
        <xdr:to>
          <xdr:col>7</xdr:col>
          <xdr:colOff>742950</xdr:colOff>
          <xdr:row>0</xdr:row>
          <xdr:rowOff>304800</xdr:rowOff>
        </xdr:to>
        <xdr:sp macro="" textlink="">
          <xdr:nvSpPr>
            <xdr:cNvPr id="55299" name="Button 3" hidden="1">
              <a:extLst>
                <a:ext uri="{63B3BB69-23CF-44E3-9099-C40C66FF867C}">
                  <a14:compatExt spid="_x0000_s5529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8</xdr:col>
      <xdr:colOff>123825</xdr:colOff>
      <xdr:row>0</xdr:row>
      <xdr:rowOff>123825</xdr:rowOff>
    </xdr:from>
    <xdr:to>
      <xdr:col>8</xdr:col>
      <xdr:colOff>1047750</xdr:colOff>
      <xdr:row>4</xdr:row>
      <xdr:rowOff>85725</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886825" y="12382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342900</xdr:colOff>
          <xdr:row>1</xdr:row>
          <xdr:rowOff>133350</xdr:rowOff>
        </xdr:from>
        <xdr:to>
          <xdr:col>8</xdr:col>
          <xdr:colOff>390525</xdr:colOff>
          <xdr:row>2</xdr:row>
          <xdr:rowOff>276225</xdr:rowOff>
        </xdr:to>
        <xdr:sp macro="" textlink="">
          <xdr:nvSpPr>
            <xdr:cNvPr id="17410" name="Button 2" hidden="1">
              <a:extLst>
                <a:ext uri="{63B3BB69-23CF-44E3-9099-C40C66FF867C}">
                  <a14:compatExt spid="_x0000_s1741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5</xdr:col>
      <xdr:colOff>247650</xdr:colOff>
      <xdr:row>0</xdr:row>
      <xdr:rowOff>304800</xdr:rowOff>
    </xdr:from>
    <xdr:to>
      <xdr:col>6</xdr:col>
      <xdr:colOff>485775</xdr:colOff>
      <xdr:row>2</xdr:row>
      <xdr:rowOff>361950</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010275" y="304800"/>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276225</xdr:colOff>
          <xdr:row>1</xdr:row>
          <xdr:rowOff>171450</xdr:rowOff>
        </xdr:from>
        <xdr:to>
          <xdr:col>5</xdr:col>
          <xdr:colOff>323850</xdr:colOff>
          <xdr:row>3</xdr:row>
          <xdr:rowOff>171450</xdr:rowOff>
        </xdr:to>
        <xdr:sp macro="" textlink="">
          <xdr:nvSpPr>
            <xdr:cNvPr id="304129" name="Button 1" hidden="1">
              <a:extLst>
                <a:ext uri="{63B3BB69-23CF-44E3-9099-C40C66FF867C}">
                  <a14:compatExt spid="_x0000_s30412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2</xdr:col>
      <xdr:colOff>285750</xdr:colOff>
      <xdr:row>0</xdr:row>
      <xdr:rowOff>304800</xdr:rowOff>
    </xdr:from>
    <xdr:to>
      <xdr:col>3</xdr:col>
      <xdr:colOff>523875</xdr:colOff>
      <xdr:row>5</xdr:row>
      <xdr:rowOff>19050</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5981700" y="304800"/>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1800225</xdr:colOff>
          <xdr:row>1</xdr:row>
          <xdr:rowOff>133350</xdr:rowOff>
        </xdr:from>
        <xdr:to>
          <xdr:col>6</xdr:col>
          <xdr:colOff>2667000</xdr:colOff>
          <xdr:row>2</xdr:row>
          <xdr:rowOff>247650</xdr:rowOff>
        </xdr:to>
        <xdr:sp macro="" textlink="">
          <xdr:nvSpPr>
            <xdr:cNvPr id="305153" name="Button 1" hidden="1">
              <a:extLst>
                <a:ext uri="{63B3BB69-23CF-44E3-9099-C40C66FF867C}">
                  <a14:compatExt spid="_x0000_s30515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6</xdr:col>
      <xdr:colOff>428625</xdr:colOff>
      <xdr:row>0</xdr:row>
      <xdr:rowOff>276225</xdr:rowOff>
    </xdr:from>
    <xdr:to>
      <xdr:col>6</xdr:col>
      <xdr:colOff>1352550</xdr:colOff>
      <xdr:row>3</xdr:row>
      <xdr:rowOff>238125</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772275" y="27622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1714500</xdr:colOff>
          <xdr:row>1</xdr:row>
          <xdr:rowOff>104775</xdr:rowOff>
        </xdr:from>
        <xdr:to>
          <xdr:col>6</xdr:col>
          <xdr:colOff>2581275</xdr:colOff>
          <xdr:row>2</xdr:row>
          <xdr:rowOff>228600</xdr:rowOff>
        </xdr:to>
        <xdr:sp macro="" textlink="">
          <xdr:nvSpPr>
            <xdr:cNvPr id="306177" name="Button 1" hidden="1">
              <a:extLst>
                <a:ext uri="{63B3BB69-23CF-44E3-9099-C40C66FF867C}">
                  <a14:compatExt spid="_x0000_s30617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6</xdr:col>
      <xdr:colOff>238125</xdr:colOff>
      <xdr:row>0</xdr:row>
      <xdr:rowOff>266700</xdr:rowOff>
    </xdr:from>
    <xdr:to>
      <xdr:col>6</xdr:col>
      <xdr:colOff>1162050</xdr:colOff>
      <xdr:row>3</xdr:row>
      <xdr:rowOff>228600</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581775" y="266700"/>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1771650</xdr:colOff>
          <xdr:row>1</xdr:row>
          <xdr:rowOff>114300</xdr:rowOff>
        </xdr:from>
        <xdr:to>
          <xdr:col>6</xdr:col>
          <xdr:colOff>2647950</xdr:colOff>
          <xdr:row>2</xdr:row>
          <xdr:rowOff>247650</xdr:rowOff>
        </xdr:to>
        <xdr:sp macro="" textlink="">
          <xdr:nvSpPr>
            <xdr:cNvPr id="307201" name="Button 1" hidden="1">
              <a:extLst>
                <a:ext uri="{63B3BB69-23CF-44E3-9099-C40C66FF867C}">
                  <a14:compatExt spid="_x0000_s30720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6</xdr:col>
      <xdr:colOff>209550</xdr:colOff>
      <xdr:row>0</xdr:row>
      <xdr:rowOff>200025</xdr:rowOff>
    </xdr:from>
    <xdr:to>
      <xdr:col>6</xdr:col>
      <xdr:colOff>1133475</xdr:colOff>
      <xdr:row>3</xdr:row>
      <xdr:rowOff>161925</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553200" y="20002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1714500</xdr:colOff>
          <xdr:row>1</xdr:row>
          <xdr:rowOff>19050</xdr:rowOff>
        </xdr:from>
        <xdr:to>
          <xdr:col>6</xdr:col>
          <xdr:colOff>2581275</xdr:colOff>
          <xdr:row>2</xdr:row>
          <xdr:rowOff>152400</xdr:rowOff>
        </xdr:to>
        <xdr:sp macro="" textlink="">
          <xdr:nvSpPr>
            <xdr:cNvPr id="308225" name="Button 1" hidden="1">
              <a:extLst>
                <a:ext uri="{63B3BB69-23CF-44E3-9099-C40C66FF867C}">
                  <a14:compatExt spid="_x0000_s3082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6</xdr:col>
      <xdr:colOff>209550</xdr:colOff>
      <xdr:row>0</xdr:row>
      <xdr:rowOff>161925</xdr:rowOff>
    </xdr:from>
    <xdr:to>
      <xdr:col>6</xdr:col>
      <xdr:colOff>1133475</xdr:colOff>
      <xdr:row>3</xdr:row>
      <xdr:rowOff>95250</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381750" y="16192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95250</xdr:colOff>
          <xdr:row>4</xdr:row>
          <xdr:rowOff>190500</xdr:rowOff>
        </xdr:from>
        <xdr:to>
          <xdr:col>10</xdr:col>
          <xdr:colOff>923925</xdr:colOff>
          <xdr:row>6</xdr:row>
          <xdr:rowOff>19050</xdr:rowOff>
        </xdr:to>
        <xdr:sp macro="" textlink="">
          <xdr:nvSpPr>
            <xdr:cNvPr id="309250" name="Button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10</xdr:col>
      <xdr:colOff>219075</xdr:colOff>
      <xdr:row>0</xdr:row>
      <xdr:rowOff>171450</xdr:rowOff>
    </xdr:from>
    <xdr:to>
      <xdr:col>10</xdr:col>
      <xdr:colOff>1143000</xdr:colOff>
      <xdr:row>4</xdr:row>
      <xdr:rowOff>47625</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9610725" y="171450"/>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47625</xdr:colOff>
          <xdr:row>3</xdr:row>
          <xdr:rowOff>104775</xdr:rowOff>
        </xdr:from>
        <xdr:to>
          <xdr:col>8</xdr:col>
          <xdr:colOff>866775</xdr:colOff>
          <xdr:row>5</xdr:row>
          <xdr:rowOff>57150</xdr:rowOff>
        </xdr:to>
        <xdr:sp macro="" textlink="">
          <xdr:nvSpPr>
            <xdr:cNvPr id="62468" name="Button 4" hidden="1">
              <a:extLst>
                <a:ext uri="{63B3BB69-23CF-44E3-9099-C40C66FF867C}">
                  <a14:compatExt spid="_x0000_s6246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8</xdr:col>
      <xdr:colOff>133350</xdr:colOff>
      <xdr:row>0</xdr:row>
      <xdr:rowOff>85725</xdr:rowOff>
    </xdr:from>
    <xdr:to>
      <xdr:col>8</xdr:col>
      <xdr:colOff>1057275</xdr:colOff>
      <xdr:row>2</xdr:row>
      <xdr:rowOff>266700</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9258300" y="8572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1800225</xdr:colOff>
          <xdr:row>1</xdr:row>
          <xdr:rowOff>133350</xdr:rowOff>
        </xdr:from>
        <xdr:to>
          <xdr:col>6</xdr:col>
          <xdr:colOff>2667000</xdr:colOff>
          <xdr:row>2</xdr:row>
          <xdr:rowOff>247650</xdr:rowOff>
        </xdr:to>
        <xdr:sp macro="" textlink="">
          <xdr:nvSpPr>
            <xdr:cNvPr id="310273" name="Button 1" hidden="1">
              <a:extLst>
                <a:ext uri="{63B3BB69-23CF-44E3-9099-C40C66FF867C}">
                  <a14:compatExt spid="_x0000_s31027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6</xdr:col>
      <xdr:colOff>152400</xdr:colOff>
      <xdr:row>0</xdr:row>
      <xdr:rowOff>219075</xdr:rowOff>
    </xdr:from>
    <xdr:to>
      <xdr:col>6</xdr:col>
      <xdr:colOff>1076325</xdr:colOff>
      <xdr:row>3</xdr:row>
      <xdr:rowOff>180975</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496050" y="21907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2038350</xdr:colOff>
          <xdr:row>1</xdr:row>
          <xdr:rowOff>209550</xdr:rowOff>
        </xdr:from>
        <xdr:to>
          <xdr:col>6</xdr:col>
          <xdr:colOff>2905125</xdr:colOff>
          <xdr:row>3</xdr:row>
          <xdr:rowOff>19050</xdr:rowOff>
        </xdr:to>
        <xdr:sp macro="" textlink="">
          <xdr:nvSpPr>
            <xdr:cNvPr id="311297" name="Button 1" hidden="1">
              <a:extLst>
                <a:ext uri="{63B3BB69-23CF-44E3-9099-C40C66FF867C}">
                  <a14:compatExt spid="_x0000_s3112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6</xdr:col>
      <xdr:colOff>333375</xdr:colOff>
      <xdr:row>0</xdr:row>
      <xdr:rowOff>276225</xdr:rowOff>
    </xdr:from>
    <xdr:to>
      <xdr:col>6</xdr:col>
      <xdr:colOff>1257300</xdr:colOff>
      <xdr:row>3</xdr:row>
      <xdr:rowOff>238125</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677025" y="27622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1733550</xdr:colOff>
          <xdr:row>1</xdr:row>
          <xdr:rowOff>133350</xdr:rowOff>
        </xdr:from>
        <xdr:to>
          <xdr:col>6</xdr:col>
          <xdr:colOff>2609850</xdr:colOff>
          <xdr:row>2</xdr:row>
          <xdr:rowOff>266700</xdr:rowOff>
        </xdr:to>
        <xdr:sp macro="" textlink="">
          <xdr:nvSpPr>
            <xdr:cNvPr id="312321" name="Button 1" hidden="1">
              <a:extLst>
                <a:ext uri="{63B3BB69-23CF-44E3-9099-C40C66FF867C}">
                  <a14:compatExt spid="_x0000_s31232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6</xdr:col>
      <xdr:colOff>285750</xdr:colOff>
      <xdr:row>0</xdr:row>
      <xdr:rowOff>228600</xdr:rowOff>
    </xdr:from>
    <xdr:to>
      <xdr:col>6</xdr:col>
      <xdr:colOff>1209675</xdr:colOff>
      <xdr:row>3</xdr:row>
      <xdr:rowOff>190500</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629400" y="228600"/>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2257425</xdr:colOff>
          <xdr:row>1</xdr:row>
          <xdr:rowOff>85725</xdr:rowOff>
        </xdr:from>
        <xdr:to>
          <xdr:col>8</xdr:col>
          <xdr:colOff>3124200</xdr:colOff>
          <xdr:row>2</xdr:row>
          <xdr:rowOff>219075</xdr:rowOff>
        </xdr:to>
        <xdr:sp macro="" textlink="">
          <xdr:nvSpPr>
            <xdr:cNvPr id="66562" name="Button 2" hidden="1">
              <a:extLst>
                <a:ext uri="{63B3BB69-23CF-44E3-9099-C40C66FF867C}">
                  <a14:compatExt spid="_x0000_s6656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8</xdr:col>
      <xdr:colOff>390525</xdr:colOff>
      <xdr:row>0</xdr:row>
      <xdr:rowOff>190500</xdr:rowOff>
    </xdr:from>
    <xdr:to>
      <xdr:col>8</xdr:col>
      <xdr:colOff>1314450</xdr:colOff>
      <xdr:row>3</xdr:row>
      <xdr:rowOff>171450</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981825" y="190500"/>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2114550</xdr:colOff>
          <xdr:row>1</xdr:row>
          <xdr:rowOff>95250</xdr:rowOff>
        </xdr:from>
        <xdr:to>
          <xdr:col>7</xdr:col>
          <xdr:colOff>2990850</xdr:colOff>
          <xdr:row>2</xdr:row>
          <xdr:rowOff>333375</xdr:rowOff>
        </xdr:to>
        <xdr:sp macro="" textlink="">
          <xdr:nvSpPr>
            <xdr:cNvPr id="313345" name="Button 1" hidden="1">
              <a:extLst>
                <a:ext uri="{63B3BB69-23CF-44E3-9099-C40C66FF867C}">
                  <a14:compatExt spid="_x0000_s31334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7</xdr:col>
      <xdr:colOff>333375</xdr:colOff>
      <xdr:row>1</xdr:row>
      <xdr:rowOff>38100</xdr:rowOff>
    </xdr:from>
    <xdr:to>
      <xdr:col>7</xdr:col>
      <xdr:colOff>1257300</xdr:colOff>
      <xdr:row>4</xdr:row>
      <xdr:rowOff>104775</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600825" y="46672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xdr:colOff>
          <xdr:row>1</xdr:row>
          <xdr:rowOff>447675</xdr:rowOff>
        </xdr:from>
        <xdr:to>
          <xdr:col>11</xdr:col>
          <xdr:colOff>57150</xdr:colOff>
          <xdr:row>2</xdr:row>
          <xdr:rowOff>228600</xdr:rowOff>
        </xdr:to>
        <xdr:sp macro="" textlink="">
          <xdr:nvSpPr>
            <xdr:cNvPr id="877569" name="Button 1" hidden="1">
              <a:extLst>
                <a:ext uri="{63B3BB69-23CF-44E3-9099-C40C66FF867C}">
                  <a14:compatExt spid="_x0000_s8775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7</xdr:col>
      <xdr:colOff>514350</xdr:colOff>
      <xdr:row>1</xdr:row>
      <xdr:rowOff>104775</xdr:rowOff>
    </xdr:from>
    <xdr:to>
      <xdr:col>9</xdr:col>
      <xdr:colOff>66675</xdr:colOff>
      <xdr:row>2</xdr:row>
      <xdr:rowOff>419100</xdr:rowOff>
    </xdr:to>
    <xdr:pic macro="[0]!ThisWorkbook.切换原版底稿">
      <xdr:nvPicPr>
        <xdr:cNvPr id="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496050" y="361950"/>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50.xml><?xml version="1.0" encoding="utf-8"?>
<xdr:wsDr xmlns:xdr="http://schemas.openxmlformats.org/drawingml/2006/spreadsheetDrawing" xmlns:a="http://schemas.openxmlformats.org/drawingml/2006/main">
  <xdr:twoCellAnchor>
    <xdr:from>
      <xdr:col>0</xdr:col>
      <xdr:colOff>38100</xdr:colOff>
      <xdr:row>10</xdr:row>
      <xdr:rowOff>0</xdr:rowOff>
    </xdr:from>
    <xdr:to>
      <xdr:col>9</xdr:col>
      <xdr:colOff>295275</xdr:colOff>
      <xdr:row>10</xdr:row>
      <xdr:rowOff>0</xdr:rowOff>
    </xdr:to>
    <xdr:sp macro="" textlink="">
      <xdr:nvSpPr>
        <xdr:cNvPr id="2" name="Line 1"/>
        <xdr:cNvSpPr>
          <a:spLocks noChangeShapeType="1"/>
        </xdr:cNvSpPr>
      </xdr:nvSpPr>
      <xdr:spPr bwMode="auto">
        <a:xfrm>
          <a:off x="38100" y="1857375"/>
          <a:ext cx="6200775" cy="0"/>
        </a:xfrm>
        <a:prstGeom prst="line">
          <a:avLst/>
        </a:prstGeom>
        <a:noFill/>
        <a:ln w="57240">
          <a:solidFill>
            <a:srgbClr val="000000"/>
          </a:solidFill>
          <a:miter lim="800000"/>
          <a:headEnd/>
          <a:tailEnd/>
        </a:ln>
      </xdr:spPr>
    </xdr:sp>
    <xdr:clientData/>
  </xdr:twoCellAnchor>
  <xdr:twoCellAnchor>
    <xdr:from>
      <xdr:col>0</xdr:col>
      <xdr:colOff>38100</xdr:colOff>
      <xdr:row>0</xdr:row>
      <xdr:rowOff>200025</xdr:rowOff>
    </xdr:from>
    <xdr:to>
      <xdr:col>1</xdr:col>
      <xdr:colOff>838200</xdr:colOff>
      <xdr:row>7</xdr:row>
      <xdr:rowOff>76200</xdr:rowOff>
    </xdr:to>
    <xdr:pic>
      <xdr:nvPicPr>
        <xdr:cNvPr id="3" name="Picture 5"/>
        <xdr:cNvPicPr>
          <a:picLocks noChangeAspect="1" noChangeArrowheads="1"/>
        </xdr:cNvPicPr>
      </xdr:nvPicPr>
      <xdr:blipFill>
        <a:blip xmlns:r="http://schemas.openxmlformats.org/officeDocument/2006/relationships" r:embed="rId1" cstate="print"/>
        <a:srcRect/>
        <a:stretch>
          <a:fillRect/>
        </a:stretch>
      </xdr:blipFill>
      <xdr:spPr bwMode="auto">
        <a:xfrm>
          <a:off x="38100" y="200025"/>
          <a:ext cx="1276350" cy="1190625"/>
        </a:xfrm>
        <a:prstGeom prst="rect">
          <a:avLst/>
        </a:prstGeom>
        <a:noFill/>
        <a:ln w="9525">
          <a:noFill/>
          <a:round/>
          <a:headEnd/>
          <a:tailEnd/>
        </a:ln>
      </xdr:spPr>
    </xdr:pic>
    <xdr:clientData/>
  </xdr:twoCellAnchor>
  <xdr:twoCellAnchor>
    <xdr:from>
      <xdr:col>2</xdr:col>
      <xdr:colOff>28575</xdr:colOff>
      <xdr:row>4</xdr:row>
      <xdr:rowOff>66675</xdr:rowOff>
    </xdr:from>
    <xdr:to>
      <xdr:col>3</xdr:col>
      <xdr:colOff>304800</xdr:colOff>
      <xdr:row>6</xdr:row>
      <xdr:rowOff>76200</xdr:rowOff>
    </xdr:to>
    <xdr:sp macro="" textlink="" fLocksText="0">
      <xdr:nvSpPr>
        <xdr:cNvPr id="4" name="Text Box 6"/>
        <xdr:cNvSpPr txBox="1">
          <a:spLocks noChangeArrowheads="1"/>
        </xdr:cNvSpPr>
      </xdr:nvSpPr>
      <xdr:spPr bwMode="auto">
        <a:xfrm>
          <a:off x="1447800" y="838200"/>
          <a:ext cx="1209675" cy="371475"/>
        </a:xfrm>
        <a:prstGeom prst="rect">
          <a:avLst/>
        </a:prstGeom>
        <a:noFill/>
        <a:ln w="9525">
          <a:noFill/>
          <a:round/>
          <a:headEnd/>
          <a:tailEnd/>
        </a:ln>
        <a:effectLst/>
      </xdr:spPr>
      <xdr:txBody>
        <a:bodyPr vertOverflow="clip" wrap="square" lIns="0" tIns="0" rIns="0" bIns="0" anchor="t" upright="1"/>
        <a:lstStyle/>
        <a:p>
          <a:pPr algn="l" rtl="0">
            <a:defRPr sz="1000"/>
          </a:pPr>
          <a:r>
            <a:rPr lang="en-US" altLang="zh-CN" sz="2000" b="1" i="0" strike="noStrike">
              <a:solidFill>
                <a:srgbClr val="000000"/>
              </a:solidFill>
              <a:latin typeface="Gungsuh"/>
            </a:rPr>
            <a:t>BaiBang</a:t>
          </a:r>
        </a:p>
      </xdr:txBody>
    </xdr:sp>
    <xdr:clientData/>
  </xdr:twoCellAnchor>
  <xdr:twoCellAnchor>
    <xdr:from>
      <xdr:col>5</xdr:col>
      <xdr:colOff>0</xdr:colOff>
      <xdr:row>1</xdr:row>
      <xdr:rowOff>0</xdr:rowOff>
    </xdr:from>
    <xdr:to>
      <xdr:col>8</xdr:col>
      <xdr:colOff>381000</xdr:colOff>
      <xdr:row>5</xdr:row>
      <xdr:rowOff>47625</xdr:rowOff>
    </xdr:to>
    <xdr:sp macro="" textlink="" fLocksText="0">
      <xdr:nvSpPr>
        <xdr:cNvPr id="5" name="Text Box 7"/>
        <xdr:cNvSpPr txBox="1">
          <a:spLocks noChangeArrowheads="1"/>
        </xdr:cNvSpPr>
      </xdr:nvSpPr>
      <xdr:spPr bwMode="auto">
        <a:xfrm>
          <a:off x="3038475" y="228600"/>
          <a:ext cx="2400300" cy="771525"/>
        </a:xfrm>
        <a:prstGeom prst="rect">
          <a:avLst/>
        </a:prstGeom>
        <a:noFill/>
        <a:ln w="9525">
          <a:noFill/>
          <a:round/>
          <a:headEnd/>
          <a:tailEnd/>
        </a:ln>
        <a:effectLst/>
      </xdr:spPr>
      <xdr:txBody>
        <a:bodyPr vertOverflow="clip" wrap="square" lIns="0" tIns="0" rIns="0" bIns="0" anchor="t" upright="1"/>
        <a:lstStyle/>
        <a:p>
          <a:pPr algn="l" rtl="0">
            <a:defRPr sz="1000"/>
          </a:pPr>
          <a:r>
            <a:rPr lang="zh-CN" altLang="en-US" sz="1100" b="1" i="0" strike="noStrike">
              <a:solidFill>
                <a:srgbClr val="000000"/>
              </a:solidFill>
              <a:latin typeface="PMingLiU"/>
              <a:ea typeface="PMingLiU"/>
            </a:rPr>
            <a:t>廈門百邦稅務師事務所有限公司</a:t>
          </a:r>
        </a:p>
        <a:p>
          <a:pPr algn="l" rtl="0">
            <a:defRPr sz="1000"/>
          </a:pPr>
          <a:r>
            <a:rPr lang="zh-CN" altLang="en-US" sz="750" b="0" i="0" strike="noStrike">
              <a:solidFill>
                <a:srgbClr val="000000"/>
              </a:solidFill>
              <a:latin typeface="PMingLiU"/>
              <a:ea typeface="PMingLiU"/>
            </a:rPr>
            <a:t>地址</a:t>
          </a:r>
          <a:r>
            <a:rPr lang="zh-CN" altLang="en-US" sz="750" b="0" i="0" strike="noStrike">
              <a:solidFill>
                <a:srgbClr val="000000"/>
              </a:solidFill>
              <a:latin typeface="宋体"/>
              <a:ea typeface="宋体"/>
            </a:rPr>
            <a:t>：</a:t>
          </a:r>
          <a:r>
            <a:rPr lang="zh-CN" altLang="en-US" sz="750" b="0" i="0" strike="noStrike">
              <a:solidFill>
                <a:srgbClr val="000000"/>
              </a:solidFill>
              <a:latin typeface="PMingLiU"/>
              <a:ea typeface="PMingLiU"/>
            </a:rPr>
            <a:t>廈門市思明區湖滨南路</a:t>
          </a:r>
          <a:r>
            <a:rPr lang="en-US" altLang="zh-CN" sz="750" b="0" i="0" strike="noStrike">
              <a:solidFill>
                <a:srgbClr val="000000"/>
              </a:solidFill>
              <a:latin typeface="宋体"/>
              <a:ea typeface="宋体"/>
            </a:rPr>
            <a:t>388</a:t>
          </a:r>
          <a:r>
            <a:rPr lang="zh-CN" altLang="en-US" sz="750" b="0" i="0" strike="noStrike">
              <a:solidFill>
                <a:srgbClr val="000000"/>
              </a:solidFill>
              <a:latin typeface="PMingLiU"/>
              <a:ea typeface="PMingLiU"/>
            </a:rPr>
            <a:t>号国贸大厦</a:t>
          </a:r>
          <a:r>
            <a:rPr lang="en-US" altLang="zh-CN" sz="750" b="0" i="0" strike="noStrike">
              <a:solidFill>
                <a:srgbClr val="000000"/>
              </a:solidFill>
              <a:latin typeface="宋体"/>
              <a:ea typeface="宋体"/>
            </a:rPr>
            <a:t>41B.C</a:t>
          </a:r>
        </a:p>
        <a:p>
          <a:pPr algn="l" rtl="0">
            <a:defRPr sz="1000"/>
          </a:pPr>
          <a:r>
            <a:rPr lang="zh-CN" altLang="en-US" sz="750" b="0" i="0" strike="noStrike">
              <a:solidFill>
                <a:srgbClr val="000000"/>
              </a:solidFill>
              <a:latin typeface="宋体"/>
              <a:ea typeface="宋体"/>
            </a:rPr>
            <a:t>邮编：</a:t>
          </a:r>
          <a:r>
            <a:rPr lang="en-US" altLang="zh-CN" sz="750" b="0" i="0" strike="noStrike">
              <a:solidFill>
                <a:srgbClr val="000000"/>
              </a:solidFill>
              <a:latin typeface="宋体"/>
              <a:ea typeface="宋体"/>
            </a:rPr>
            <a:t>361004</a:t>
          </a:r>
        </a:p>
        <a:p>
          <a:pPr algn="l" rtl="0">
            <a:defRPr sz="1000"/>
          </a:pPr>
          <a:r>
            <a:rPr lang="zh-CN" altLang="en-US" sz="750" b="0" i="0" strike="noStrike">
              <a:solidFill>
                <a:srgbClr val="000000"/>
              </a:solidFill>
              <a:latin typeface="PMingLiU"/>
              <a:ea typeface="PMingLiU"/>
            </a:rPr>
            <a:t>電話</a:t>
          </a:r>
          <a:r>
            <a:rPr lang="zh-CN" altLang="en-US" sz="750" b="0" i="0" strike="noStrike">
              <a:solidFill>
                <a:srgbClr val="000000"/>
              </a:solidFill>
              <a:latin typeface="宋体"/>
              <a:ea typeface="宋体"/>
            </a:rPr>
            <a:t>：</a:t>
          </a:r>
          <a:r>
            <a:rPr lang="zh-CN" altLang="en-US" sz="750" b="0" i="0" strike="noStrike">
              <a:solidFill>
                <a:srgbClr val="000000"/>
              </a:solidFill>
              <a:latin typeface="PMingLiU"/>
              <a:ea typeface="PMingLiU"/>
            </a:rPr>
            <a:t>（</a:t>
          </a:r>
          <a:r>
            <a:rPr lang="en-US" altLang="zh-CN" sz="750" b="0" i="0" strike="noStrike">
              <a:solidFill>
                <a:srgbClr val="000000"/>
              </a:solidFill>
              <a:latin typeface="宋体"/>
              <a:ea typeface="宋体"/>
            </a:rPr>
            <a:t>0592</a:t>
          </a:r>
          <a:r>
            <a:rPr lang="zh-CN" altLang="en-US" sz="750" b="0" i="0" strike="noStrike">
              <a:solidFill>
                <a:srgbClr val="000000"/>
              </a:solidFill>
              <a:latin typeface="PMingLiU"/>
              <a:ea typeface="PMingLiU"/>
            </a:rPr>
            <a:t>）</a:t>
          </a:r>
          <a:r>
            <a:rPr lang="en-US" altLang="zh-CN" sz="750" b="0" i="0" strike="noStrike">
              <a:solidFill>
                <a:srgbClr val="000000"/>
              </a:solidFill>
              <a:latin typeface="宋体"/>
              <a:ea typeface="宋体"/>
            </a:rPr>
            <a:t>5881030   5881050</a:t>
          </a:r>
        </a:p>
        <a:p>
          <a:pPr algn="l" rtl="0">
            <a:defRPr sz="1000"/>
          </a:pPr>
          <a:r>
            <a:rPr lang="zh-CN" altLang="en-US" sz="750" b="0" i="0" strike="noStrike">
              <a:solidFill>
                <a:srgbClr val="000000"/>
              </a:solidFill>
              <a:latin typeface="PMingLiU"/>
              <a:ea typeface="PMingLiU"/>
            </a:rPr>
            <a:t>傳真</a:t>
          </a:r>
          <a:r>
            <a:rPr lang="zh-CN" altLang="en-US" sz="750" b="0" i="0" strike="noStrike">
              <a:solidFill>
                <a:srgbClr val="000000"/>
              </a:solidFill>
              <a:latin typeface="宋体"/>
              <a:ea typeface="宋体"/>
            </a:rPr>
            <a:t>：</a:t>
          </a:r>
          <a:r>
            <a:rPr lang="zh-CN" altLang="en-US" sz="750" b="0" i="0" strike="noStrike">
              <a:solidFill>
                <a:srgbClr val="000000"/>
              </a:solidFill>
              <a:latin typeface="PMingLiU"/>
              <a:ea typeface="PMingLiU"/>
            </a:rPr>
            <a:t>（</a:t>
          </a:r>
          <a:r>
            <a:rPr lang="en-US" altLang="zh-CN" sz="750" b="0" i="0" strike="noStrike">
              <a:solidFill>
                <a:srgbClr val="000000"/>
              </a:solidFill>
              <a:latin typeface="宋体"/>
              <a:ea typeface="宋体"/>
            </a:rPr>
            <a:t>0592</a:t>
          </a:r>
          <a:r>
            <a:rPr lang="zh-CN" altLang="en-US" sz="750" b="0" i="0" strike="noStrike">
              <a:solidFill>
                <a:srgbClr val="000000"/>
              </a:solidFill>
              <a:latin typeface="PMingLiU"/>
              <a:ea typeface="PMingLiU"/>
            </a:rPr>
            <a:t>）</a:t>
          </a:r>
          <a:r>
            <a:rPr lang="en-US" altLang="zh-CN" sz="750" b="0" i="0" strike="noStrike">
              <a:solidFill>
                <a:srgbClr val="000000"/>
              </a:solidFill>
              <a:latin typeface="宋体"/>
              <a:ea typeface="宋体"/>
            </a:rPr>
            <a:t>5881033   5882033</a:t>
          </a:r>
        </a:p>
        <a:p>
          <a:pPr algn="l" rtl="0">
            <a:defRPr sz="1000"/>
          </a:pPr>
          <a:endParaRPr lang="en-US" altLang="zh-CN" sz="750" b="0" i="0" strike="noStrike">
            <a:solidFill>
              <a:srgbClr val="000000"/>
            </a:solidFill>
            <a:latin typeface="宋体"/>
            <a:ea typeface="宋体"/>
          </a:endParaRPr>
        </a:p>
      </xdr:txBody>
    </xdr:sp>
    <xdr:clientData/>
  </xdr:twoCellAnchor>
  <xdr:twoCellAnchor>
    <xdr:from>
      <xdr:col>3</xdr:col>
      <xdr:colOff>304800</xdr:colOff>
      <xdr:row>5</xdr:row>
      <xdr:rowOff>76200</xdr:rowOff>
    </xdr:from>
    <xdr:to>
      <xdr:col>8</xdr:col>
      <xdr:colOff>190500</xdr:colOff>
      <xdr:row>9</xdr:row>
      <xdr:rowOff>114300</xdr:rowOff>
    </xdr:to>
    <xdr:sp macro="" textlink="" fLocksText="0">
      <xdr:nvSpPr>
        <xdr:cNvPr id="6" name="Text Box 8"/>
        <xdr:cNvSpPr txBox="1">
          <a:spLocks noChangeArrowheads="1"/>
        </xdr:cNvSpPr>
      </xdr:nvSpPr>
      <xdr:spPr bwMode="auto">
        <a:xfrm>
          <a:off x="2657475" y="1028700"/>
          <a:ext cx="2590800" cy="762000"/>
        </a:xfrm>
        <a:prstGeom prst="rect">
          <a:avLst/>
        </a:prstGeom>
        <a:noFill/>
        <a:ln w="9525">
          <a:noFill/>
          <a:round/>
          <a:headEnd/>
          <a:tailEnd/>
        </a:ln>
        <a:effectLst/>
      </xdr:spPr>
      <xdr:txBody>
        <a:bodyPr vertOverflow="clip" wrap="square" lIns="0" tIns="0" rIns="0" bIns="0" anchor="t" upright="1"/>
        <a:lstStyle/>
        <a:p>
          <a:pPr algn="l" rtl="0">
            <a:defRPr sz="1000"/>
          </a:pPr>
          <a:r>
            <a:rPr lang="en-US" altLang="zh-CN" sz="750" b="0" i="0" strike="noStrike">
              <a:solidFill>
                <a:srgbClr val="000000"/>
              </a:solidFill>
              <a:latin typeface="Times New Roman"/>
              <a:cs typeface="Times New Roman"/>
            </a:rPr>
            <a:t>Xiamen BaiBang Registered Tax Agents Co.,LTD.</a:t>
          </a:r>
        </a:p>
        <a:p>
          <a:pPr algn="l" rtl="0">
            <a:defRPr sz="1000"/>
          </a:pPr>
          <a:r>
            <a:rPr lang="en-US" altLang="zh-CN" sz="750" b="0" i="0" strike="noStrike">
              <a:solidFill>
                <a:srgbClr val="000000"/>
              </a:solidFill>
              <a:latin typeface="Times New Roman"/>
              <a:cs typeface="Times New Roman"/>
            </a:rPr>
            <a:t>Guomao building 41B</a:t>
          </a:r>
          <a:r>
            <a:rPr lang="zh-CN" altLang="en-US" sz="750" b="0" i="0" strike="noStrike">
              <a:solidFill>
                <a:srgbClr val="000000"/>
              </a:solidFill>
              <a:latin typeface="宋体"/>
              <a:ea typeface="宋体"/>
            </a:rPr>
            <a:t>、</a:t>
          </a:r>
          <a:r>
            <a:rPr lang="en-US" altLang="zh-CN" sz="750" b="0" i="0" strike="noStrike">
              <a:solidFill>
                <a:srgbClr val="000000"/>
              </a:solidFill>
              <a:latin typeface="Times New Roman"/>
              <a:cs typeface="Times New Roman"/>
            </a:rPr>
            <a:t>C room, South Hubin Road NO.388,Xiamen, </a:t>
          </a:r>
        </a:p>
        <a:p>
          <a:pPr algn="l" rtl="0">
            <a:defRPr sz="1000"/>
          </a:pPr>
          <a:r>
            <a:rPr lang="en-US" altLang="zh-CN" sz="750" b="0" i="0" strike="noStrike">
              <a:solidFill>
                <a:srgbClr val="000000"/>
              </a:solidFill>
              <a:latin typeface="Times New Roman"/>
              <a:cs typeface="Times New Roman"/>
            </a:rPr>
            <a:t>PC</a:t>
          </a:r>
          <a:r>
            <a:rPr lang="zh-CN" altLang="en-US" sz="750" b="0" i="0" strike="noStrike">
              <a:solidFill>
                <a:srgbClr val="000000"/>
              </a:solidFill>
              <a:latin typeface="宋体"/>
              <a:ea typeface="宋体"/>
            </a:rPr>
            <a:t>：</a:t>
          </a:r>
          <a:r>
            <a:rPr lang="en-US" altLang="zh-CN" sz="750" b="0" i="0" strike="noStrike">
              <a:solidFill>
                <a:srgbClr val="000000"/>
              </a:solidFill>
              <a:latin typeface="Times New Roman"/>
              <a:cs typeface="Times New Roman"/>
            </a:rPr>
            <a:t>361004</a:t>
          </a:r>
        </a:p>
        <a:p>
          <a:pPr algn="l" rtl="0">
            <a:defRPr sz="1000"/>
          </a:pPr>
          <a:r>
            <a:rPr lang="en-US" altLang="zh-CN" sz="750" b="0" i="0" strike="noStrike">
              <a:solidFill>
                <a:srgbClr val="000000"/>
              </a:solidFill>
              <a:latin typeface="Times New Roman"/>
              <a:cs typeface="Times New Roman"/>
            </a:rPr>
            <a:t>Tel</a:t>
          </a:r>
          <a:r>
            <a:rPr lang="zh-CN" altLang="en-US" sz="750" b="0" i="0" strike="noStrike">
              <a:solidFill>
                <a:srgbClr val="000000"/>
              </a:solidFill>
              <a:latin typeface="宋体"/>
              <a:ea typeface="宋体"/>
            </a:rPr>
            <a:t>：</a:t>
          </a:r>
          <a:r>
            <a:rPr lang="zh-CN" altLang="en-US" sz="750" b="0" i="0" strike="noStrike">
              <a:solidFill>
                <a:srgbClr val="000000"/>
              </a:solidFill>
              <a:latin typeface="MingLiU"/>
              <a:ea typeface="MingLiU"/>
            </a:rPr>
            <a:t>（</a:t>
          </a:r>
          <a:r>
            <a:rPr lang="en-US" altLang="zh-CN" sz="750" b="0" i="0" strike="noStrike">
              <a:solidFill>
                <a:srgbClr val="000000"/>
              </a:solidFill>
              <a:latin typeface="Times New Roman"/>
              <a:cs typeface="Times New Roman"/>
            </a:rPr>
            <a:t>0592</a:t>
          </a:r>
          <a:r>
            <a:rPr lang="zh-CN" altLang="en-US" sz="750" b="0" i="0" strike="noStrike">
              <a:solidFill>
                <a:srgbClr val="000000"/>
              </a:solidFill>
              <a:latin typeface="MingLiU"/>
              <a:ea typeface="MingLiU"/>
            </a:rPr>
            <a:t>）</a:t>
          </a:r>
          <a:r>
            <a:rPr lang="en-US" altLang="zh-CN" sz="750" b="0" i="0" strike="noStrike">
              <a:solidFill>
                <a:srgbClr val="000000"/>
              </a:solidFill>
              <a:latin typeface="Times New Roman"/>
              <a:cs typeface="Times New Roman"/>
            </a:rPr>
            <a:t>5881030   5881050</a:t>
          </a:r>
        </a:p>
        <a:p>
          <a:pPr algn="l" rtl="0">
            <a:defRPr sz="1000"/>
          </a:pPr>
          <a:r>
            <a:rPr lang="en-US" altLang="zh-CN" sz="750" b="0" i="0" strike="noStrike">
              <a:solidFill>
                <a:srgbClr val="000000"/>
              </a:solidFill>
              <a:latin typeface="Times New Roman"/>
              <a:cs typeface="Times New Roman"/>
            </a:rPr>
            <a:t>Fax</a:t>
          </a:r>
          <a:r>
            <a:rPr lang="zh-CN" altLang="en-US" sz="750" b="0" i="0" strike="noStrike">
              <a:solidFill>
                <a:srgbClr val="000000"/>
              </a:solidFill>
              <a:latin typeface="宋体"/>
              <a:ea typeface="宋体"/>
            </a:rPr>
            <a:t>：</a:t>
          </a:r>
          <a:r>
            <a:rPr lang="zh-CN" altLang="en-US" sz="750" b="0" i="0" strike="noStrike">
              <a:solidFill>
                <a:srgbClr val="000000"/>
              </a:solidFill>
              <a:latin typeface="MingLiU"/>
              <a:ea typeface="MingLiU"/>
            </a:rPr>
            <a:t>（</a:t>
          </a:r>
          <a:r>
            <a:rPr lang="en-US" altLang="zh-CN" sz="750" b="0" i="0" strike="noStrike">
              <a:solidFill>
                <a:srgbClr val="000000"/>
              </a:solidFill>
              <a:latin typeface="Times New Roman"/>
              <a:cs typeface="Times New Roman"/>
            </a:rPr>
            <a:t>0592</a:t>
          </a:r>
          <a:r>
            <a:rPr lang="zh-CN" altLang="en-US" sz="750" b="0" i="0" strike="noStrike">
              <a:solidFill>
                <a:srgbClr val="000000"/>
              </a:solidFill>
              <a:latin typeface="MingLiU"/>
              <a:ea typeface="MingLiU"/>
            </a:rPr>
            <a:t>）</a:t>
          </a:r>
          <a:r>
            <a:rPr lang="en-US" altLang="zh-CN" sz="750" b="0" i="0" strike="noStrike">
              <a:solidFill>
                <a:srgbClr val="000000"/>
              </a:solidFill>
              <a:latin typeface="Times New Roman"/>
              <a:cs typeface="Times New Roman"/>
            </a:rPr>
            <a:t>5881033   5882033</a:t>
          </a:r>
        </a:p>
      </xdr:txBody>
    </xdr:sp>
    <xdr:clientData/>
  </xdr:twoCellAnchor>
  <xdr:twoCellAnchor editAs="oneCell">
    <xdr:from>
      <xdr:col>10</xdr:col>
      <xdr:colOff>1981200</xdr:colOff>
      <xdr:row>6</xdr:row>
      <xdr:rowOff>133350</xdr:rowOff>
    </xdr:from>
    <xdr:to>
      <xdr:col>10</xdr:col>
      <xdr:colOff>3000375</xdr:colOff>
      <xdr:row>9</xdr:row>
      <xdr:rowOff>66675</xdr:rowOff>
    </xdr:to>
    <xdr:sp macro="" textlink="">
      <xdr:nvSpPr>
        <xdr:cNvPr id="7" name="AutoShape 59"/>
        <xdr:cNvSpPr>
          <a:spLocks noChangeAspect="1" noChangeArrowheads="1"/>
        </xdr:cNvSpPr>
      </xdr:nvSpPr>
      <xdr:spPr bwMode="auto">
        <a:xfrm>
          <a:off x="8248650" y="1266825"/>
          <a:ext cx="1019175" cy="476250"/>
        </a:xfrm>
        <a:prstGeom prst="rect">
          <a:avLst/>
        </a:prstGeom>
        <a:noFill/>
        <a:ln w="9525">
          <a:noFill/>
          <a:miter lim="800000"/>
          <a:headEnd/>
          <a:tailEnd/>
        </a:ln>
      </xdr:spPr>
    </xdr:sp>
    <xdr:clientData/>
  </xdr:twoCellAnchor>
  <mc:AlternateContent xmlns:mc="http://schemas.openxmlformats.org/markup-compatibility/2006">
    <mc:Choice xmlns:a14="http://schemas.microsoft.com/office/drawing/2010/main" Requires="a14">
      <xdr:twoCellAnchor>
        <xdr:from>
          <xdr:col>10</xdr:col>
          <xdr:colOff>1685925</xdr:colOff>
          <xdr:row>2</xdr:row>
          <xdr:rowOff>133350</xdr:rowOff>
        </xdr:from>
        <xdr:to>
          <xdr:col>10</xdr:col>
          <xdr:colOff>2552700</xdr:colOff>
          <xdr:row>4</xdr:row>
          <xdr:rowOff>133350</xdr:rowOff>
        </xdr:to>
        <xdr:sp macro="" textlink="">
          <xdr:nvSpPr>
            <xdr:cNvPr id="878593" name="Button 1" hidden="1">
              <a:extLst>
                <a:ext uri="{63B3BB69-23CF-44E3-9099-C40C66FF867C}">
                  <a14:compatExt spid="_x0000_s8785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10</xdr:col>
      <xdr:colOff>142875</xdr:colOff>
      <xdr:row>2</xdr:row>
      <xdr:rowOff>0</xdr:rowOff>
    </xdr:from>
    <xdr:to>
      <xdr:col>10</xdr:col>
      <xdr:colOff>1066800</xdr:colOff>
      <xdr:row>6</xdr:row>
      <xdr:rowOff>133350</xdr:rowOff>
    </xdr:to>
    <xdr:pic macro="[0]!ThisWorkbook.切换原版底稿">
      <xdr:nvPicPr>
        <xdr:cNvPr id="9" name="Picture 1"/>
        <xdr:cNvPicPr>
          <a:picLocks noChangeAspect="1" noChangeArrowheads="1"/>
        </xdr:cNvPicPr>
      </xdr:nvPicPr>
      <xdr:blipFill>
        <a:blip xmlns:r="http://schemas.openxmlformats.org/officeDocument/2006/relationships" r:embed="rId2" cstate="print"/>
        <a:srcRect/>
        <a:stretch>
          <a:fillRect/>
        </a:stretch>
      </xdr:blipFill>
      <xdr:spPr bwMode="auto">
        <a:xfrm>
          <a:off x="6410325" y="40957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1885950</xdr:colOff>
          <xdr:row>1</xdr:row>
          <xdr:rowOff>47625</xdr:rowOff>
        </xdr:from>
        <xdr:to>
          <xdr:col>11</xdr:col>
          <xdr:colOff>2762250</xdr:colOff>
          <xdr:row>1</xdr:row>
          <xdr:rowOff>476250</xdr:rowOff>
        </xdr:to>
        <xdr:sp macro="" textlink="">
          <xdr:nvSpPr>
            <xdr:cNvPr id="879617" name="Button 1" hidden="1">
              <a:extLst>
                <a:ext uri="{63B3BB69-23CF-44E3-9099-C40C66FF867C}">
                  <a14:compatExt spid="_x0000_s87961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11</xdr:col>
      <xdr:colOff>276225</xdr:colOff>
      <xdr:row>0</xdr:row>
      <xdr:rowOff>190500</xdr:rowOff>
    </xdr:from>
    <xdr:to>
      <xdr:col>11</xdr:col>
      <xdr:colOff>1200150</xdr:colOff>
      <xdr:row>2</xdr:row>
      <xdr:rowOff>200025</xdr:rowOff>
    </xdr:to>
    <xdr:pic macro="[0]!ThisWorkbook.切换原版底稿">
      <xdr:nvPicPr>
        <xdr:cNvPr id="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886575" y="190500"/>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114300</xdr:colOff>
          <xdr:row>3</xdr:row>
          <xdr:rowOff>304800</xdr:rowOff>
        </xdr:from>
        <xdr:to>
          <xdr:col>7</xdr:col>
          <xdr:colOff>933450</xdr:colOff>
          <xdr:row>5</xdr:row>
          <xdr:rowOff>28575</xdr:rowOff>
        </xdr:to>
        <xdr:sp macro="" textlink="">
          <xdr:nvSpPr>
            <xdr:cNvPr id="880641" name="Button 1" hidden="1">
              <a:extLst>
                <a:ext uri="{63B3BB69-23CF-44E3-9099-C40C66FF867C}">
                  <a14:compatExt spid="_x0000_s8806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7</xdr:col>
      <xdr:colOff>257175</xdr:colOff>
      <xdr:row>0</xdr:row>
      <xdr:rowOff>133350</xdr:rowOff>
    </xdr:from>
    <xdr:to>
      <xdr:col>7</xdr:col>
      <xdr:colOff>1181100</xdr:colOff>
      <xdr:row>3</xdr:row>
      <xdr:rowOff>152400</xdr:rowOff>
    </xdr:to>
    <xdr:pic macro="[0]!ThisWorkbook.切换原版底稿">
      <xdr:nvPicPr>
        <xdr:cNvPr id="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610350" y="133350"/>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1809750</xdr:colOff>
          <xdr:row>1</xdr:row>
          <xdr:rowOff>219075</xdr:rowOff>
        </xdr:from>
        <xdr:to>
          <xdr:col>6</xdr:col>
          <xdr:colOff>2676525</xdr:colOff>
          <xdr:row>3</xdr:row>
          <xdr:rowOff>47625</xdr:rowOff>
        </xdr:to>
        <xdr:sp macro="" textlink="">
          <xdr:nvSpPr>
            <xdr:cNvPr id="317441" name="Button 1" hidden="1">
              <a:extLst>
                <a:ext uri="{63B3BB69-23CF-44E3-9099-C40C66FF867C}">
                  <a14:compatExt spid="_x0000_s3174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6</xdr:col>
      <xdr:colOff>161925</xdr:colOff>
      <xdr:row>1</xdr:row>
      <xdr:rowOff>9525</xdr:rowOff>
    </xdr:from>
    <xdr:to>
      <xdr:col>6</xdr:col>
      <xdr:colOff>1085850</xdr:colOff>
      <xdr:row>4</xdr:row>
      <xdr:rowOff>142875</xdr:rowOff>
    </xdr:to>
    <xdr:pic macro="[0]!ThisWorkbook.切换原版底稿">
      <xdr:nvPicPr>
        <xdr:cNvPr id="5"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276975" y="228600"/>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5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361950</xdr:colOff>
          <xdr:row>0</xdr:row>
          <xdr:rowOff>104775</xdr:rowOff>
        </xdr:from>
        <xdr:to>
          <xdr:col>4</xdr:col>
          <xdr:colOff>409575</xdr:colOff>
          <xdr:row>1</xdr:row>
          <xdr:rowOff>133350</xdr:rowOff>
        </xdr:to>
        <xdr:sp macro="" textlink="">
          <xdr:nvSpPr>
            <xdr:cNvPr id="380930" name="Button 2" hidden="1">
              <a:extLst>
                <a:ext uri="{63B3BB69-23CF-44E3-9099-C40C66FF867C}">
                  <a14:compatExt spid="_x0000_s38093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4</xdr:col>
      <xdr:colOff>657225</xdr:colOff>
      <xdr:row>0</xdr:row>
      <xdr:rowOff>123825</xdr:rowOff>
    </xdr:from>
    <xdr:to>
      <xdr:col>5</xdr:col>
      <xdr:colOff>19050</xdr:colOff>
      <xdr:row>3</xdr:row>
      <xdr:rowOff>152400</xdr:rowOff>
    </xdr:to>
    <xdr:pic macro="[0]!ThisWorkbook.切换原版底稿">
      <xdr:nvPicPr>
        <xdr:cNvPr id="5"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9077325" y="12382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5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85725</xdr:colOff>
          <xdr:row>0</xdr:row>
          <xdr:rowOff>104775</xdr:rowOff>
        </xdr:from>
        <xdr:to>
          <xdr:col>5</xdr:col>
          <xdr:colOff>133350</xdr:colOff>
          <xdr:row>1</xdr:row>
          <xdr:rowOff>200025</xdr:rowOff>
        </xdr:to>
        <xdr:sp macro="" textlink="">
          <xdr:nvSpPr>
            <xdr:cNvPr id="381953" name="Button 1" hidden="1">
              <a:extLst>
                <a:ext uri="{63B3BB69-23CF-44E3-9099-C40C66FF867C}">
                  <a14:compatExt spid="_x0000_s38195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3</xdr:col>
      <xdr:colOff>609600</xdr:colOff>
      <xdr:row>2</xdr:row>
      <xdr:rowOff>76200</xdr:rowOff>
    </xdr:from>
    <xdr:to>
      <xdr:col>5</xdr:col>
      <xdr:colOff>161925</xdr:colOff>
      <xdr:row>2</xdr:row>
      <xdr:rowOff>933450</xdr:rowOff>
    </xdr:to>
    <xdr:pic macro="[0]!ThisWorkbook.切换原版底稿">
      <xdr:nvPicPr>
        <xdr:cNvPr id="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896350" y="666750"/>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5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514350</xdr:colOff>
          <xdr:row>0</xdr:row>
          <xdr:rowOff>104775</xdr:rowOff>
        </xdr:from>
        <xdr:to>
          <xdr:col>4</xdr:col>
          <xdr:colOff>561975</xdr:colOff>
          <xdr:row>1</xdr:row>
          <xdr:rowOff>133350</xdr:rowOff>
        </xdr:to>
        <xdr:sp macro="" textlink="">
          <xdr:nvSpPr>
            <xdr:cNvPr id="382977" name="Button 1" hidden="1">
              <a:extLst>
                <a:ext uri="{63B3BB69-23CF-44E3-9099-C40C66FF867C}">
                  <a14:compatExt spid="_x0000_s38297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3</xdr:col>
      <xdr:colOff>476250</xdr:colOff>
      <xdr:row>2</xdr:row>
      <xdr:rowOff>9525</xdr:rowOff>
    </xdr:from>
    <xdr:to>
      <xdr:col>5</xdr:col>
      <xdr:colOff>28575</xdr:colOff>
      <xdr:row>2</xdr:row>
      <xdr:rowOff>866775</xdr:rowOff>
    </xdr:to>
    <xdr:pic macro="[0]!ThisWorkbook.切换原版底稿">
      <xdr:nvPicPr>
        <xdr:cNvPr id="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9105900" y="73342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5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409575</xdr:colOff>
          <xdr:row>0</xdr:row>
          <xdr:rowOff>104775</xdr:rowOff>
        </xdr:from>
        <xdr:to>
          <xdr:col>4</xdr:col>
          <xdr:colOff>457200</xdr:colOff>
          <xdr:row>1</xdr:row>
          <xdr:rowOff>133350</xdr:rowOff>
        </xdr:to>
        <xdr:sp macro="" textlink="">
          <xdr:nvSpPr>
            <xdr:cNvPr id="384001" name="Button 1" hidden="1">
              <a:extLst>
                <a:ext uri="{63B3BB69-23CF-44E3-9099-C40C66FF867C}">
                  <a14:compatExt spid="_x0000_s38400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3</xdr:col>
      <xdr:colOff>333375</xdr:colOff>
      <xdr:row>2</xdr:row>
      <xdr:rowOff>19050</xdr:rowOff>
    </xdr:from>
    <xdr:to>
      <xdr:col>4</xdr:col>
      <xdr:colOff>571500</xdr:colOff>
      <xdr:row>2</xdr:row>
      <xdr:rowOff>876300</xdr:rowOff>
    </xdr:to>
    <xdr:pic macro="[0]!ThisWorkbook.切换原版底稿">
      <xdr:nvPicPr>
        <xdr:cNvPr id="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9010650" y="666750"/>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5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323850</xdr:colOff>
          <xdr:row>0</xdr:row>
          <xdr:rowOff>104775</xdr:rowOff>
        </xdr:from>
        <xdr:to>
          <xdr:col>5</xdr:col>
          <xdr:colOff>361950</xdr:colOff>
          <xdr:row>1</xdr:row>
          <xdr:rowOff>228600</xdr:rowOff>
        </xdr:to>
        <xdr:sp macro="" textlink="">
          <xdr:nvSpPr>
            <xdr:cNvPr id="385025" name="Button 1" hidden="1">
              <a:extLst>
                <a:ext uri="{63B3BB69-23CF-44E3-9099-C40C66FF867C}">
                  <a14:compatExt spid="_x0000_s385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4</xdr:col>
      <xdr:colOff>219075</xdr:colOff>
      <xdr:row>2</xdr:row>
      <xdr:rowOff>200025</xdr:rowOff>
    </xdr:from>
    <xdr:to>
      <xdr:col>5</xdr:col>
      <xdr:colOff>457200</xdr:colOff>
      <xdr:row>3</xdr:row>
      <xdr:rowOff>95250</xdr:rowOff>
    </xdr:to>
    <xdr:pic macro="[0]!ThisWorkbook.切换原版底稿">
      <xdr:nvPicPr>
        <xdr:cNvPr id="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991600" y="65722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5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180975</xdr:colOff>
          <xdr:row>0</xdr:row>
          <xdr:rowOff>104775</xdr:rowOff>
        </xdr:from>
        <xdr:to>
          <xdr:col>7</xdr:col>
          <xdr:colOff>228600</xdr:colOff>
          <xdr:row>1</xdr:row>
          <xdr:rowOff>152400</xdr:rowOff>
        </xdr:to>
        <xdr:sp macro="" textlink="">
          <xdr:nvSpPr>
            <xdr:cNvPr id="386049" name="Button 1" hidden="1">
              <a:extLst>
                <a:ext uri="{63B3BB69-23CF-44E3-9099-C40C66FF867C}">
                  <a14:compatExt spid="_x0000_s386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6</xdr:col>
      <xdr:colOff>85725</xdr:colOff>
      <xdr:row>2</xdr:row>
      <xdr:rowOff>85725</xdr:rowOff>
    </xdr:from>
    <xdr:to>
      <xdr:col>7</xdr:col>
      <xdr:colOff>323850</xdr:colOff>
      <xdr:row>5</xdr:row>
      <xdr:rowOff>85725</xdr:rowOff>
    </xdr:to>
    <xdr:pic macro="[0]!ThisWorkbook.切换原版底稿">
      <xdr:nvPicPr>
        <xdr:cNvPr id="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9877425" y="69532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6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323850</xdr:colOff>
          <xdr:row>0</xdr:row>
          <xdr:rowOff>104775</xdr:rowOff>
        </xdr:from>
        <xdr:to>
          <xdr:col>5</xdr:col>
          <xdr:colOff>361950</xdr:colOff>
          <xdr:row>1</xdr:row>
          <xdr:rowOff>152400</xdr:rowOff>
        </xdr:to>
        <xdr:sp macro="" textlink="">
          <xdr:nvSpPr>
            <xdr:cNvPr id="387073" name="Button 1" hidden="1">
              <a:extLst>
                <a:ext uri="{63B3BB69-23CF-44E3-9099-C40C66FF867C}">
                  <a14:compatExt spid="_x0000_s38707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4</xdr:col>
      <xdr:colOff>228600</xdr:colOff>
      <xdr:row>2</xdr:row>
      <xdr:rowOff>19050</xdr:rowOff>
    </xdr:from>
    <xdr:to>
      <xdr:col>5</xdr:col>
      <xdr:colOff>466725</xdr:colOff>
      <xdr:row>4</xdr:row>
      <xdr:rowOff>285750</xdr:rowOff>
    </xdr:to>
    <xdr:pic macro="[0]!ThisWorkbook.切换原版底稿">
      <xdr:nvPicPr>
        <xdr:cNvPr id="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001000" y="63817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6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95250</xdr:colOff>
          <xdr:row>0</xdr:row>
          <xdr:rowOff>104775</xdr:rowOff>
        </xdr:from>
        <xdr:to>
          <xdr:col>6</xdr:col>
          <xdr:colOff>133350</xdr:colOff>
          <xdr:row>1</xdr:row>
          <xdr:rowOff>152400</xdr:rowOff>
        </xdr:to>
        <xdr:sp macro="" textlink="">
          <xdr:nvSpPr>
            <xdr:cNvPr id="388097" name="Button 1" hidden="1">
              <a:extLst>
                <a:ext uri="{63B3BB69-23CF-44E3-9099-C40C66FF867C}">
                  <a14:compatExt spid="_x0000_s388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5</xdr:col>
      <xdr:colOff>66675</xdr:colOff>
      <xdr:row>2</xdr:row>
      <xdr:rowOff>19050</xdr:rowOff>
    </xdr:from>
    <xdr:to>
      <xdr:col>6</xdr:col>
      <xdr:colOff>304800</xdr:colOff>
      <xdr:row>4</xdr:row>
      <xdr:rowOff>304800</xdr:rowOff>
    </xdr:to>
    <xdr:pic macro="[0]!ThisWorkbook.切换原版底稿">
      <xdr:nvPicPr>
        <xdr:cNvPr id="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029575" y="63817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62.xml><?xml version="1.0" encoding="utf-8"?>
<xdr:wsDr xmlns:xdr="http://schemas.openxmlformats.org/drawingml/2006/spreadsheetDrawing" xmlns:a="http://schemas.openxmlformats.org/drawingml/2006/main">
  <xdr:twoCellAnchor>
    <xdr:from>
      <xdr:col>9</xdr:col>
      <xdr:colOff>10583</xdr:colOff>
      <xdr:row>0</xdr:row>
      <xdr:rowOff>74083</xdr:rowOff>
    </xdr:from>
    <xdr:to>
      <xdr:col>9</xdr:col>
      <xdr:colOff>934508</xdr:colOff>
      <xdr:row>2</xdr:row>
      <xdr:rowOff>169333</xdr:rowOff>
    </xdr:to>
    <xdr:pic macro="[0]!ThisWorkbook.切换原版底稿">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10879666" y="74083"/>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63.xml><?xml version="1.0" encoding="utf-8"?>
<xdr:wsDr xmlns:xdr="http://schemas.openxmlformats.org/drawingml/2006/spreadsheetDrawing" xmlns:a="http://schemas.openxmlformats.org/drawingml/2006/main">
  <xdr:twoCellAnchor>
    <xdr:from>
      <xdr:col>7</xdr:col>
      <xdr:colOff>142875</xdr:colOff>
      <xdr:row>2</xdr:row>
      <xdr:rowOff>0</xdr:rowOff>
    </xdr:from>
    <xdr:to>
      <xdr:col>8</xdr:col>
      <xdr:colOff>381000</xdr:colOff>
      <xdr:row>5</xdr:row>
      <xdr:rowOff>190500</xdr:rowOff>
    </xdr:to>
    <xdr:pic macro="[0]!ThisWorkbook.切换原版底稿">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229600" y="96202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6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438150</xdr:colOff>
          <xdr:row>0</xdr:row>
          <xdr:rowOff>104775</xdr:rowOff>
        </xdr:from>
        <xdr:to>
          <xdr:col>6</xdr:col>
          <xdr:colOff>476250</xdr:colOff>
          <xdr:row>1</xdr:row>
          <xdr:rowOff>219075</xdr:rowOff>
        </xdr:to>
        <xdr:sp macro="" textlink="">
          <xdr:nvSpPr>
            <xdr:cNvPr id="402433" name="Button 1" hidden="1">
              <a:extLst>
                <a:ext uri="{63B3BB69-23CF-44E3-9099-C40C66FF867C}">
                  <a14:compatExt spid="_x0000_s40243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5</xdr:col>
      <xdr:colOff>352425</xdr:colOff>
      <xdr:row>3</xdr:row>
      <xdr:rowOff>85725</xdr:rowOff>
    </xdr:from>
    <xdr:to>
      <xdr:col>6</xdr:col>
      <xdr:colOff>590550</xdr:colOff>
      <xdr:row>6</xdr:row>
      <xdr:rowOff>142875</xdr:rowOff>
    </xdr:to>
    <xdr:pic macro="[0]!ThisWorkbook.切换原版底稿">
      <xdr:nvPicPr>
        <xdr:cNvPr id="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9477375" y="857250"/>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6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323850</xdr:colOff>
          <xdr:row>0</xdr:row>
          <xdr:rowOff>114300</xdr:rowOff>
        </xdr:from>
        <xdr:to>
          <xdr:col>7</xdr:col>
          <xdr:colOff>361950</xdr:colOff>
          <xdr:row>1</xdr:row>
          <xdr:rowOff>200025</xdr:rowOff>
        </xdr:to>
        <xdr:sp macro="" textlink="">
          <xdr:nvSpPr>
            <xdr:cNvPr id="403457" name="Button 1" hidden="1">
              <a:extLst>
                <a:ext uri="{63B3BB69-23CF-44E3-9099-C40C66FF867C}">
                  <a14:compatExt spid="_x0000_s40345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6</xdr:col>
      <xdr:colOff>285750</xdr:colOff>
      <xdr:row>2</xdr:row>
      <xdr:rowOff>0</xdr:rowOff>
    </xdr:from>
    <xdr:to>
      <xdr:col>7</xdr:col>
      <xdr:colOff>523875</xdr:colOff>
      <xdr:row>4</xdr:row>
      <xdr:rowOff>152400</xdr:rowOff>
    </xdr:to>
    <xdr:pic macro="[0]!ThisWorkbook.切换原版底稿">
      <xdr:nvPicPr>
        <xdr:cNvPr id="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705850" y="781050"/>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6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333375</xdr:colOff>
          <xdr:row>0</xdr:row>
          <xdr:rowOff>152400</xdr:rowOff>
        </xdr:from>
        <xdr:to>
          <xdr:col>8</xdr:col>
          <xdr:colOff>381000</xdr:colOff>
          <xdr:row>1</xdr:row>
          <xdr:rowOff>200025</xdr:rowOff>
        </xdr:to>
        <xdr:sp macro="" textlink="">
          <xdr:nvSpPr>
            <xdr:cNvPr id="404481" name="Button 1" hidden="1">
              <a:extLst>
                <a:ext uri="{63B3BB69-23CF-44E3-9099-C40C66FF867C}">
                  <a14:compatExt spid="_x0000_s40448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7</xdr:col>
      <xdr:colOff>247650</xdr:colOff>
      <xdr:row>3</xdr:row>
      <xdr:rowOff>9525</xdr:rowOff>
    </xdr:from>
    <xdr:to>
      <xdr:col>8</xdr:col>
      <xdr:colOff>485775</xdr:colOff>
      <xdr:row>6</xdr:row>
      <xdr:rowOff>123825</xdr:rowOff>
    </xdr:to>
    <xdr:pic macro="[0]!ThisWorkbook.切换原版底稿">
      <xdr:nvPicPr>
        <xdr:cNvPr id="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43900" y="82867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6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200025</xdr:colOff>
          <xdr:row>0</xdr:row>
          <xdr:rowOff>104775</xdr:rowOff>
        </xdr:from>
        <xdr:to>
          <xdr:col>9</xdr:col>
          <xdr:colOff>247650</xdr:colOff>
          <xdr:row>1</xdr:row>
          <xdr:rowOff>85725</xdr:rowOff>
        </xdr:to>
        <xdr:sp macro="" textlink="">
          <xdr:nvSpPr>
            <xdr:cNvPr id="405505" name="Button 1" hidden="1">
              <a:extLst>
                <a:ext uri="{63B3BB69-23CF-44E3-9099-C40C66FF867C}">
                  <a14:compatExt spid="_x0000_s40550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8</xdr:col>
      <xdr:colOff>152400</xdr:colOff>
      <xdr:row>1</xdr:row>
      <xdr:rowOff>257175</xdr:rowOff>
    </xdr:from>
    <xdr:to>
      <xdr:col>9</xdr:col>
      <xdr:colOff>390525</xdr:colOff>
      <xdr:row>3</xdr:row>
      <xdr:rowOff>180975</xdr:rowOff>
    </xdr:to>
    <xdr:pic macro="[0]!ThisWorkbook.切换原版底稿">
      <xdr:nvPicPr>
        <xdr:cNvPr id="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029575" y="63817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6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104775</xdr:colOff>
          <xdr:row>0</xdr:row>
          <xdr:rowOff>9525</xdr:rowOff>
        </xdr:from>
        <xdr:to>
          <xdr:col>5</xdr:col>
          <xdr:colOff>933450</xdr:colOff>
          <xdr:row>1</xdr:row>
          <xdr:rowOff>76200</xdr:rowOff>
        </xdr:to>
        <xdr:sp macro="" textlink="">
          <xdr:nvSpPr>
            <xdr:cNvPr id="557058" name="Button 2" hidden="1">
              <a:extLst>
                <a:ext uri="{63B3BB69-23CF-44E3-9099-C40C66FF867C}">
                  <a14:compatExt spid="_x0000_s55705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5</xdr:col>
      <xdr:colOff>123825</xdr:colOff>
      <xdr:row>2</xdr:row>
      <xdr:rowOff>0</xdr:rowOff>
    </xdr:from>
    <xdr:to>
      <xdr:col>5</xdr:col>
      <xdr:colOff>1047750</xdr:colOff>
      <xdr:row>3</xdr:row>
      <xdr:rowOff>676275</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7229475" y="571500"/>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6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xdr:colOff>
          <xdr:row>0</xdr:row>
          <xdr:rowOff>0</xdr:rowOff>
        </xdr:from>
        <xdr:to>
          <xdr:col>5</xdr:col>
          <xdr:colOff>333375</xdr:colOff>
          <xdr:row>1</xdr:row>
          <xdr:rowOff>66675</xdr:rowOff>
        </xdr:to>
        <xdr:sp macro="" textlink="">
          <xdr:nvSpPr>
            <xdr:cNvPr id="558081" name="Button 1" hidden="1">
              <a:extLst>
                <a:ext uri="{63B3BB69-23CF-44E3-9099-C40C66FF867C}">
                  <a14:compatExt spid="_x0000_s55808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4</xdr:col>
      <xdr:colOff>142875</xdr:colOff>
      <xdr:row>2</xdr:row>
      <xdr:rowOff>0</xdr:rowOff>
    </xdr:from>
    <xdr:to>
      <xdr:col>5</xdr:col>
      <xdr:colOff>390525</xdr:colOff>
      <xdr:row>6</xdr:row>
      <xdr:rowOff>133350</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219825" y="571500"/>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7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133350</xdr:colOff>
          <xdr:row>8</xdr:row>
          <xdr:rowOff>114300</xdr:rowOff>
        </xdr:from>
        <xdr:to>
          <xdr:col>5</xdr:col>
          <xdr:colOff>409575</xdr:colOff>
          <xdr:row>10</xdr:row>
          <xdr:rowOff>95250</xdr:rowOff>
        </xdr:to>
        <xdr:sp macro="" textlink="">
          <xdr:nvSpPr>
            <xdr:cNvPr id="559105" name="Button 1" hidden="1">
              <a:extLst>
                <a:ext uri="{63B3BB69-23CF-44E3-9099-C40C66FF867C}">
                  <a14:compatExt spid="_x0000_s55910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4</xdr:col>
      <xdr:colOff>200025</xdr:colOff>
      <xdr:row>2</xdr:row>
      <xdr:rowOff>38100</xdr:rowOff>
    </xdr:from>
    <xdr:to>
      <xdr:col>5</xdr:col>
      <xdr:colOff>438150</xdr:colOff>
      <xdr:row>6</xdr:row>
      <xdr:rowOff>171450</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477000" y="609600"/>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7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95250</xdr:colOff>
          <xdr:row>0</xdr:row>
          <xdr:rowOff>19050</xdr:rowOff>
        </xdr:from>
        <xdr:to>
          <xdr:col>4</xdr:col>
          <xdr:colOff>923925</xdr:colOff>
          <xdr:row>1</xdr:row>
          <xdr:rowOff>85725</xdr:rowOff>
        </xdr:to>
        <xdr:sp macro="" textlink="">
          <xdr:nvSpPr>
            <xdr:cNvPr id="560129" name="Button 1" hidden="1">
              <a:extLst>
                <a:ext uri="{63B3BB69-23CF-44E3-9099-C40C66FF867C}">
                  <a14:compatExt spid="_x0000_s56012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4</xdr:col>
      <xdr:colOff>123825</xdr:colOff>
      <xdr:row>2</xdr:row>
      <xdr:rowOff>9525</xdr:rowOff>
    </xdr:from>
    <xdr:to>
      <xdr:col>4</xdr:col>
      <xdr:colOff>1047750</xdr:colOff>
      <xdr:row>6</xdr:row>
      <xdr:rowOff>142875</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296025" y="58102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7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133350</xdr:colOff>
          <xdr:row>0</xdr:row>
          <xdr:rowOff>28575</xdr:rowOff>
        </xdr:from>
        <xdr:to>
          <xdr:col>5</xdr:col>
          <xdr:colOff>400050</xdr:colOff>
          <xdr:row>1</xdr:row>
          <xdr:rowOff>95250</xdr:rowOff>
        </xdr:to>
        <xdr:sp macro="" textlink="">
          <xdr:nvSpPr>
            <xdr:cNvPr id="561153" name="Button 1" hidden="1">
              <a:extLst>
                <a:ext uri="{63B3BB69-23CF-44E3-9099-C40C66FF867C}">
                  <a14:compatExt spid="_x0000_s56115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4</xdr:col>
      <xdr:colOff>142875</xdr:colOff>
      <xdr:row>2</xdr:row>
      <xdr:rowOff>19050</xdr:rowOff>
    </xdr:from>
    <xdr:to>
      <xdr:col>5</xdr:col>
      <xdr:colOff>381000</xdr:colOff>
      <xdr:row>6</xdr:row>
      <xdr:rowOff>152400</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248400" y="590550"/>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7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66675</xdr:colOff>
          <xdr:row>0</xdr:row>
          <xdr:rowOff>19050</xdr:rowOff>
        </xdr:from>
        <xdr:to>
          <xdr:col>4</xdr:col>
          <xdr:colOff>895350</xdr:colOff>
          <xdr:row>1</xdr:row>
          <xdr:rowOff>85725</xdr:rowOff>
        </xdr:to>
        <xdr:sp macro="" textlink="">
          <xdr:nvSpPr>
            <xdr:cNvPr id="562177" name="Button 1" hidden="1">
              <a:extLst>
                <a:ext uri="{63B3BB69-23CF-44E3-9099-C40C66FF867C}">
                  <a14:compatExt spid="_x0000_s56217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4</xdr:col>
      <xdr:colOff>133350</xdr:colOff>
      <xdr:row>2</xdr:row>
      <xdr:rowOff>19050</xdr:rowOff>
    </xdr:from>
    <xdr:to>
      <xdr:col>4</xdr:col>
      <xdr:colOff>1057275</xdr:colOff>
      <xdr:row>5</xdr:row>
      <xdr:rowOff>57150</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162675" y="590550"/>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7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142875</xdr:colOff>
          <xdr:row>0</xdr:row>
          <xdr:rowOff>19050</xdr:rowOff>
        </xdr:from>
        <xdr:to>
          <xdr:col>9</xdr:col>
          <xdr:colOff>971550</xdr:colOff>
          <xdr:row>1</xdr:row>
          <xdr:rowOff>85725</xdr:rowOff>
        </xdr:to>
        <xdr:sp macro="" textlink="">
          <xdr:nvSpPr>
            <xdr:cNvPr id="563201" name="Button 1" hidden="1">
              <a:extLst>
                <a:ext uri="{63B3BB69-23CF-44E3-9099-C40C66FF867C}">
                  <a14:compatExt spid="_x0000_s56320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9</xdr:col>
      <xdr:colOff>161925</xdr:colOff>
      <xdr:row>2</xdr:row>
      <xdr:rowOff>9525</xdr:rowOff>
    </xdr:from>
    <xdr:to>
      <xdr:col>9</xdr:col>
      <xdr:colOff>1085850</xdr:colOff>
      <xdr:row>5</xdr:row>
      <xdr:rowOff>171450</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181975" y="58102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7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0</xdr:row>
          <xdr:rowOff>38100</xdr:rowOff>
        </xdr:from>
        <xdr:to>
          <xdr:col>7</xdr:col>
          <xdr:colOff>885825</xdr:colOff>
          <xdr:row>1</xdr:row>
          <xdr:rowOff>104775</xdr:rowOff>
        </xdr:to>
        <xdr:sp macro="" textlink="">
          <xdr:nvSpPr>
            <xdr:cNvPr id="564225" name="Button 1" hidden="1">
              <a:extLst>
                <a:ext uri="{63B3BB69-23CF-44E3-9099-C40C66FF867C}">
                  <a14:compatExt spid="_x0000_s5642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7</xdr:col>
      <xdr:colOff>133350</xdr:colOff>
      <xdr:row>2</xdr:row>
      <xdr:rowOff>9525</xdr:rowOff>
    </xdr:from>
    <xdr:to>
      <xdr:col>7</xdr:col>
      <xdr:colOff>1057275</xdr:colOff>
      <xdr:row>5</xdr:row>
      <xdr:rowOff>323850</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620125" y="58102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7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47625</xdr:colOff>
          <xdr:row>0</xdr:row>
          <xdr:rowOff>19050</xdr:rowOff>
        </xdr:from>
        <xdr:to>
          <xdr:col>6</xdr:col>
          <xdr:colOff>323850</xdr:colOff>
          <xdr:row>1</xdr:row>
          <xdr:rowOff>85725</xdr:rowOff>
        </xdr:to>
        <xdr:sp macro="" textlink="">
          <xdr:nvSpPr>
            <xdr:cNvPr id="565249" name="Button 1" hidden="1">
              <a:extLst>
                <a:ext uri="{63B3BB69-23CF-44E3-9099-C40C66FF867C}">
                  <a14:compatExt spid="_x0000_s5652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5</xdr:col>
      <xdr:colOff>123825</xdr:colOff>
      <xdr:row>2</xdr:row>
      <xdr:rowOff>28575</xdr:rowOff>
    </xdr:from>
    <xdr:to>
      <xdr:col>6</xdr:col>
      <xdr:colOff>361950</xdr:colOff>
      <xdr:row>6</xdr:row>
      <xdr:rowOff>161925</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05800" y="60007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7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76200</xdr:colOff>
          <xdr:row>7</xdr:row>
          <xdr:rowOff>57150</xdr:rowOff>
        </xdr:from>
        <xdr:to>
          <xdr:col>10</xdr:col>
          <xdr:colOff>352425</xdr:colOff>
          <xdr:row>9</xdr:row>
          <xdr:rowOff>28575</xdr:rowOff>
        </xdr:to>
        <xdr:sp macro="" textlink="">
          <xdr:nvSpPr>
            <xdr:cNvPr id="566273" name="Button 1" hidden="1">
              <a:extLst>
                <a:ext uri="{63B3BB69-23CF-44E3-9099-C40C66FF867C}">
                  <a14:compatExt spid="_x0000_s56627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9</xdr:col>
      <xdr:colOff>85725</xdr:colOff>
      <xdr:row>2</xdr:row>
      <xdr:rowOff>0</xdr:rowOff>
    </xdr:from>
    <xdr:to>
      <xdr:col>10</xdr:col>
      <xdr:colOff>323850</xdr:colOff>
      <xdr:row>5</xdr:row>
      <xdr:rowOff>76200</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9048750" y="571500"/>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7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180975</xdr:colOff>
          <xdr:row>3</xdr:row>
          <xdr:rowOff>438150</xdr:rowOff>
        </xdr:from>
        <xdr:to>
          <xdr:col>15</xdr:col>
          <xdr:colOff>447675</xdr:colOff>
          <xdr:row>5</xdr:row>
          <xdr:rowOff>104775</xdr:rowOff>
        </xdr:to>
        <xdr:sp macro="" textlink="">
          <xdr:nvSpPr>
            <xdr:cNvPr id="567297" name="Button 1" hidden="1">
              <a:extLst>
                <a:ext uri="{63B3BB69-23CF-44E3-9099-C40C66FF867C}">
                  <a14:compatExt spid="_x0000_s5672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14</xdr:col>
      <xdr:colOff>180975</xdr:colOff>
      <xdr:row>0</xdr:row>
      <xdr:rowOff>119063</xdr:rowOff>
    </xdr:from>
    <xdr:to>
      <xdr:col>15</xdr:col>
      <xdr:colOff>414338</xdr:colOff>
      <xdr:row>3</xdr:row>
      <xdr:rowOff>223838</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11884819" y="119063"/>
          <a:ext cx="923925" cy="854869"/>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7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152400</xdr:colOff>
          <xdr:row>4</xdr:row>
          <xdr:rowOff>28575</xdr:rowOff>
        </xdr:from>
        <xdr:to>
          <xdr:col>17</xdr:col>
          <xdr:colOff>971550</xdr:colOff>
          <xdr:row>4</xdr:row>
          <xdr:rowOff>371475</xdr:rowOff>
        </xdr:to>
        <xdr:sp macro="" textlink="">
          <xdr:nvSpPr>
            <xdr:cNvPr id="568321" name="Button 1" hidden="1">
              <a:extLst>
                <a:ext uri="{63B3BB69-23CF-44E3-9099-C40C66FF867C}">
                  <a14:compatExt spid="_x0000_s56832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17</xdr:col>
      <xdr:colOff>169333</xdr:colOff>
      <xdr:row>0</xdr:row>
      <xdr:rowOff>158750</xdr:rowOff>
    </xdr:from>
    <xdr:to>
      <xdr:col>17</xdr:col>
      <xdr:colOff>1093258</xdr:colOff>
      <xdr:row>3</xdr:row>
      <xdr:rowOff>263525</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10572750" y="158750"/>
          <a:ext cx="923925" cy="856192"/>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8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114300</xdr:colOff>
          <xdr:row>5</xdr:row>
          <xdr:rowOff>57150</xdr:rowOff>
        </xdr:from>
        <xdr:to>
          <xdr:col>9</xdr:col>
          <xdr:colOff>933450</xdr:colOff>
          <xdr:row>7</xdr:row>
          <xdr:rowOff>28575</xdr:rowOff>
        </xdr:to>
        <xdr:sp macro="" textlink="">
          <xdr:nvSpPr>
            <xdr:cNvPr id="569345" name="Button 1" hidden="1">
              <a:extLst>
                <a:ext uri="{63B3BB69-23CF-44E3-9099-C40C66FF867C}">
                  <a14:compatExt spid="_x0000_s56934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9</xdr:col>
      <xdr:colOff>47625</xdr:colOff>
      <xdr:row>0</xdr:row>
      <xdr:rowOff>171450</xdr:rowOff>
    </xdr:from>
    <xdr:to>
      <xdr:col>9</xdr:col>
      <xdr:colOff>971550</xdr:colOff>
      <xdr:row>3</xdr:row>
      <xdr:rowOff>152400</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9515475" y="171450"/>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8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152400</xdr:colOff>
          <xdr:row>3</xdr:row>
          <xdr:rowOff>400050</xdr:rowOff>
        </xdr:from>
        <xdr:to>
          <xdr:col>5</xdr:col>
          <xdr:colOff>419100</xdr:colOff>
          <xdr:row>5</xdr:row>
          <xdr:rowOff>133350</xdr:rowOff>
        </xdr:to>
        <xdr:sp macro="" textlink="">
          <xdr:nvSpPr>
            <xdr:cNvPr id="570369" name="Button 1" hidden="1">
              <a:extLst>
                <a:ext uri="{63B3BB69-23CF-44E3-9099-C40C66FF867C}">
                  <a14:compatExt spid="_x0000_s5703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4</xdr:col>
      <xdr:colOff>114300</xdr:colOff>
      <xdr:row>0</xdr:row>
      <xdr:rowOff>28575</xdr:rowOff>
    </xdr:from>
    <xdr:to>
      <xdr:col>5</xdr:col>
      <xdr:colOff>352425</xdr:colOff>
      <xdr:row>3</xdr:row>
      <xdr:rowOff>133350</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7448550" y="2857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8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200025</xdr:colOff>
          <xdr:row>8</xdr:row>
          <xdr:rowOff>95250</xdr:rowOff>
        </xdr:from>
        <xdr:to>
          <xdr:col>10</xdr:col>
          <xdr:colOff>476250</xdr:colOff>
          <xdr:row>10</xdr:row>
          <xdr:rowOff>66675</xdr:rowOff>
        </xdr:to>
        <xdr:sp macro="" textlink="">
          <xdr:nvSpPr>
            <xdr:cNvPr id="571393" name="Button 1" hidden="1">
              <a:extLst>
                <a:ext uri="{63B3BB69-23CF-44E3-9099-C40C66FF867C}">
                  <a14:compatExt spid="_x0000_s5713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9</xdr:col>
      <xdr:colOff>238125</xdr:colOff>
      <xdr:row>3</xdr:row>
      <xdr:rowOff>38100</xdr:rowOff>
    </xdr:from>
    <xdr:to>
      <xdr:col>10</xdr:col>
      <xdr:colOff>476250</xdr:colOff>
      <xdr:row>6</xdr:row>
      <xdr:rowOff>142875</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9153525" y="71437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8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152400</xdr:colOff>
          <xdr:row>3</xdr:row>
          <xdr:rowOff>628650</xdr:rowOff>
        </xdr:from>
        <xdr:to>
          <xdr:col>13</xdr:col>
          <xdr:colOff>971550</xdr:colOff>
          <xdr:row>3</xdr:row>
          <xdr:rowOff>952500</xdr:rowOff>
        </xdr:to>
        <xdr:sp macro="" textlink="">
          <xdr:nvSpPr>
            <xdr:cNvPr id="572417" name="Button 1" hidden="1">
              <a:extLst>
                <a:ext uri="{63B3BB69-23CF-44E3-9099-C40C66FF867C}">
                  <a14:compatExt spid="_x0000_s57241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13</xdr:col>
      <xdr:colOff>90488</xdr:colOff>
      <xdr:row>1</xdr:row>
      <xdr:rowOff>23813</xdr:rowOff>
    </xdr:from>
    <xdr:to>
      <xdr:col>13</xdr:col>
      <xdr:colOff>1012031</xdr:colOff>
      <xdr:row>3</xdr:row>
      <xdr:rowOff>397669</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11972926" y="273844"/>
          <a:ext cx="921543" cy="862013"/>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8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57150</xdr:colOff>
          <xdr:row>5</xdr:row>
          <xdr:rowOff>0</xdr:rowOff>
        </xdr:from>
        <xdr:to>
          <xdr:col>21</xdr:col>
          <xdr:colOff>876300</xdr:colOff>
          <xdr:row>6</xdr:row>
          <xdr:rowOff>161925</xdr:rowOff>
        </xdr:to>
        <xdr:sp macro="" textlink="">
          <xdr:nvSpPr>
            <xdr:cNvPr id="573441" name="Button 1" hidden="1">
              <a:extLst>
                <a:ext uri="{63B3BB69-23CF-44E3-9099-C40C66FF867C}">
                  <a14:compatExt spid="_x0000_s5734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21</xdr:col>
      <xdr:colOff>47625</xdr:colOff>
      <xdr:row>2</xdr:row>
      <xdr:rowOff>4396</xdr:rowOff>
    </xdr:from>
    <xdr:to>
      <xdr:col>21</xdr:col>
      <xdr:colOff>971550</xdr:colOff>
      <xdr:row>3</xdr:row>
      <xdr:rowOff>299671</xdr:rowOff>
    </xdr:to>
    <xdr:pic macro="[0]!ThisWorkbook.切换原版底稿">
      <xdr:nvPicPr>
        <xdr:cNvPr id="5"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16020317" y="458665"/>
          <a:ext cx="923925" cy="852121"/>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8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xdr:row>
          <xdr:rowOff>9525</xdr:rowOff>
        </xdr:from>
        <xdr:to>
          <xdr:col>8</xdr:col>
          <xdr:colOff>819150</xdr:colOff>
          <xdr:row>2</xdr:row>
          <xdr:rowOff>0</xdr:rowOff>
        </xdr:to>
        <xdr:sp macro="" textlink="">
          <xdr:nvSpPr>
            <xdr:cNvPr id="574465" name="Button 1" hidden="1">
              <a:extLst>
                <a:ext uri="{63B3BB69-23CF-44E3-9099-C40C66FF867C}">
                  <a14:compatExt spid="_x0000_s57446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6</xdr:col>
      <xdr:colOff>114300</xdr:colOff>
      <xdr:row>0</xdr:row>
      <xdr:rowOff>238125</xdr:rowOff>
    </xdr:from>
    <xdr:to>
      <xdr:col>7</xdr:col>
      <xdr:colOff>352425</xdr:colOff>
      <xdr:row>4</xdr:row>
      <xdr:rowOff>161925</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058150" y="23812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8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228600</xdr:colOff>
          <xdr:row>5</xdr:row>
          <xdr:rowOff>228600</xdr:rowOff>
        </xdr:from>
        <xdr:to>
          <xdr:col>9</xdr:col>
          <xdr:colOff>1047750</xdr:colOff>
          <xdr:row>5</xdr:row>
          <xdr:rowOff>542925</xdr:rowOff>
        </xdr:to>
        <xdr:sp macro="" textlink="">
          <xdr:nvSpPr>
            <xdr:cNvPr id="575489" name="Button 1" hidden="1">
              <a:extLst>
                <a:ext uri="{63B3BB69-23CF-44E3-9099-C40C66FF867C}">
                  <a14:compatExt spid="_x0000_s57548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9</xdr:col>
      <xdr:colOff>133350</xdr:colOff>
      <xdr:row>0</xdr:row>
      <xdr:rowOff>238125</xdr:rowOff>
    </xdr:from>
    <xdr:to>
      <xdr:col>9</xdr:col>
      <xdr:colOff>1057275</xdr:colOff>
      <xdr:row>4</xdr:row>
      <xdr:rowOff>161925</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9267825" y="23812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8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95250</xdr:colOff>
          <xdr:row>9</xdr:row>
          <xdr:rowOff>57150</xdr:rowOff>
        </xdr:from>
        <xdr:to>
          <xdr:col>10</xdr:col>
          <xdr:colOff>914400</xdr:colOff>
          <xdr:row>11</xdr:row>
          <xdr:rowOff>28575</xdr:rowOff>
        </xdr:to>
        <xdr:sp macro="" textlink="">
          <xdr:nvSpPr>
            <xdr:cNvPr id="576513" name="Button 1" hidden="1">
              <a:extLst>
                <a:ext uri="{63B3BB69-23CF-44E3-9099-C40C66FF867C}">
                  <a14:compatExt spid="_x0000_s5765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10</xdr:col>
      <xdr:colOff>95250</xdr:colOff>
      <xdr:row>2</xdr:row>
      <xdr:rowOff>47625</xdr:rowOff>
    </xdr:from>
    <xdr:to>
      <xdr:col>10</xdr:col>
      <xdr:colOff>1019175</xdr:colOff>
      <xdr:row>7</xdr:row>
      <xdr:rowOff>0</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934450" y="61912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8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104775</xdr:colOff>
          <xdr:row>9</xdr:row>
          <xdr:rowOff>47625</xdr:rowOff>
        </xdr:from>
        <xdr:to>
          <xdr:col>4</xdr:col>
          <xdr:colOff>933450</xdr:colOff>
          <xdr:row>11</xdr:row>
          <xdr:rowOff>19050</xdr:rowOff>
        </xdr:to>
        <xdr:sp macro="" textlink="">
          <xdr:nvSpPr>
            <xdr:cNvPr id="577537" name="Button 1" hidden="1">
              <a:extLst>
                <a:ext uri="{63B3BB69-23CF-44E3-9099-C40C66FF867C}">
                  <a14:compatExt spid="_x0000_s5775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4</xdr:col>
      <xdr:colOff>114300</xdr:colOff>
      <xdr:row>3</xdr:row>
      <xdr:rowOff>0</xdr:rowOff>
    </xdr:from>
    <xdr:to>
      <xdr:col>4</xdr:col>
      <xdr:colOff>1038225</xdr:colOff>
      <xdr:row>7</xdr:row>
      <xdr:rowOff>133350</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134100" y="75247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8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19050</xdr:colOff>
          <xdr:row>1</xdr:row>
          <xdr:rowOff>19050</xdr:rowOff>
        </xdr:from>
        <xdr:to>
          <xdr:col>9</xdr:col>
          <xdr:colOff>285750</xdr:colOff>
          <xdr:row>2</xdr:row>
          <xdr:rowOff>19050</xdr:rowOff>
        </xdr:to>
        <xdr:sp macro="" textlink="">
          <xdr:nvSpPr>
            <xdr:cNvPr id="578561" name="Button 1" hidden="1">
              <a:extLst>
                <a:ext uri="{63B3BB69-23CF-44E3-9099-C40C66FF867C}">
                  <a14:compatExt spid="_x0000_s57856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6</xdr:col>
      <xdr:colOff>171450</xdr:colOff>
      <xdr:row>1</xdr:row>
      <xdr:rowOff>0</xdr:rowOff>
    </xdr:from>
    <xdr:to>
      <xdr:col>7</xdr:col>
      <xdr:colOff>409575</xdr:colOff>
      <xdr:row>4</xdr:row>
      <xdr:rowOff>171450</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143625" y="247650"/>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9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57150</xdr:colOff>
          <xdr:row>4</xdr:row>
          <xdr:rowOff>19050</xdr:rowOff>
        </xdr:from>
        <xdr:to>
          <xdr:col>15</xdr:col>
          <xdr:colOff>133350</xdr:colOff>
          <xdr:row>4</xdr:row>
          <xdr:rowOff>361950</xdr:rowOff>
        </xdr:to>
        <xdr:sp macro="" textlink="">
          <xdr:nvSpPr>
            <xdr:cNvPr id="579585" name="Button 1" hidden="1">
              <a:extLst>
                <a:ext uri="{63B3BB69-23CF-44E3-9099-C40C66FF867C}">
                  <a14:compatExt spid="_x0000_s57958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14</xdr:col>
      <xdr:colOff>71966</xdr:colOff>
      <xdr:row>0</xdr:row>
      <xdr:rowOff>63500</xdr:rowOff>
    </xdr:from>
    <xdr:to>
      <xdr:col>15</xdr:col>
      <xdr:colOff>53975</xdr:colOff>
      <xdr:row>3</xdr:row>
      <xdr:rowOff>168275</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11300883" y="63500"/>
          <a:ext cx="923925" cy="856192"/>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9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1190625</xdr:colOff>
          <xdr:row>0</xdr:row>
          <xdr:rowOff>171450</xdr:rowOff>
        </xdr:from>
        <xdr:to>
          <xdr:col>4</xdr:col>
          <xdr:colOff>2009775</xdr:colOff>
          <xdr:row>1</xdr:row>
          <xdr:rowOff>247650</xdr:rowOff>
        </xdr:to>
        <xdr:sp macro="" textlink="">
          <xdr:nvSpPr>
            <xdr:cNvPr id="580609" name="Button 1" hidden="1">
              <a:extLst>
                <a:ext uri="{63B3BB69-23CF-44E3-9099-C40C66FF867C}">
                  <a14:compatExt spid="_x0000_s58060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4</xdr:col>
      <xdr:colOff>133350</xdr:colOff>
      <xdr:row>1</xdr:row>
      <xdr:rowOff>0</xdr:rowOff>
    </xdr:from>
    <xdr:to>
      <xdr:col>4</xdr:col>
      <xdr:colOff>1057275</xdr:colOff>
      <xdr:row>4</xdr:row>
      <xdr:rowOff>171450</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305550" y="247650"/>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9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142875</xdr:colOff>
          <xdr:row>4</xdr:row>
          <xdr:rowOff>66675</xdr:rowOff>
        </xdr:from>
        <xdr:to>
          <xdr:col>19</xdr:col>
          <xdr:colOff>419100</xdr:colOff>
          <xdr:row>4</xdr:row>
          <xdr:rowOff>333375</xdr:rowOff>
        </xdr:to>
        <xdr:sp macro="" textlink="">
          <xdr:nvSpPr>
            <xdr:cNvPr id="581633" name="Button 1" hidden="1">
              <a:extLst>
                <a:ext uri="{63B3BB69-23CF-44E3-9099-C40C66FF867C}">
                  <a14:compatExt spid="_x0000_s58163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18</xdr:col>
      <xdr:colOff>171450</xdr:colOff>
      <xdr:row>2</xdr:row>
      <xdr:rowOff>123825</xdr:rowOff>
    </xdr:from>
    <xdr:to>
      <xdr:col>19</xdr:col>
      <xdr:colOff>409575</xdr:colOff>
      <xdr:row>3</xdr:row>
      <xdr:rowOff>438150</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9667875" y="80962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9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57150</xdr:colOff>
          <xdr:row>6</xdr:row>
          <xdr:rowOff>114300</xdr:rowOff>
        </xdr:from>
        <xdr:to>
          <xdr:col>13</xdr:col>
          <xdr:colOff>333375</xdr:colOff>
          <xdr:row>8</xdr:row>
          <xdr:rowOff>95250</xdr:rowOff>
        </xdr:to>
        <xdr:sp macro="" textlink="">
          <xdr:nvSpPr>
            <xdr:cNvPr id="582657" name="Button 1" hidden="1">
              <a:extLst>
                <a:ext uri="{63B3BB69-23CF-44E3-9099-C40C66FF867C}">
                  <a14:compatExt spid="_x0000_s58265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12</xdr:col>
      <xdr:colOff>123825</xdr:colOff>
      <xdr:row>2</xdr:row>
      <xdr:rowOff>276225</xdr:rowOff>
    </xdr:from>
    <xdr:to>
      <xdr:col>13</xdr:col>
      <xdr:colOff>361950</xdr:colOff>
      <xdr:row>5</xdr:row>
      <xdr:rowOff>123825</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9420225" y="84772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9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180975</xdr:colOff>
          <xdr:row>9</xdr:row>
          <xdr:rowOff>133350</xdr:rowOff>
        </xdr:from>
        <xdr:to>
          <xdr:col>5</xdr:col>
          <xdr:colOff>457200</xdr:colOff>
          <xdr:row>11</xdr:row>
          <xdr:rowOff>104775</xdr:rowOff>
        </xdr:to>
        <xdr:sp macro="" textlink="">
          <xdr:nvSpPr>
            <xdr:cNvPr id="583681" name="Button 1" hidden="1">
              <a:extLst>
                <a:ext uri="{63B3BB69-23CF-44E3-9099-C40C66FF867C}">
                  <a14:compatExt spid="_x0000_s58368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4</xdr:col>
      <xdr:colOff>228600</xdr:colOff>
      <xdr:row>3</xdr:row>
      <xdr:rowOff>114300</xdr:rowOff>
    </xdr:from>
    <xdr:to>
      <xdr:col>5</xdr:col>
      <xdr:colOff>466725</xdr:colOff>
      <xdr:row>8</xdr:row>
      <xdr:rowOff>47625</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296275" y="86677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9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85725</xdr:colOff>
          <xdr:row>3</xdr:row>
          <xdr:rowOff>1047750</xdr:rowOff>
        </xdr:from>
        <xdr:to>
          <xdr:col>22</xdr:col>
          <xdr:colOff>361950</xdr:colOff>
          <xdr:row>4</xdr:row>
          <xdr:rowOff>76200</xdr:rowOff>
        </xdr:to>
        <xdr:sp macro="" textlink="">
          <xdr:nvSpPr>
            <xdr:cNvPr id="584705" name="Button 1" hidden="1">
              <a:extLst>
                <a:ext uri="{63B3BB69-23CF-44E3-9099-C40C66FF867C}">
                  <a14:compatExt spid="_x0000_s58470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21</xdr:col>
      <xdr:colOff>114300</xdr:colOff>
      <xdr:row>2</xdr:row>
      <xdr:rowOff>123825</xdr:rowOff>
    </xdr:from>
    <xdr:to>
      <xdr:col>22</xdr:col>
      <xdr:colOff>352425</xdr:colOff>
      <xdr:row>3</xdr:row>
      <xdr:rowOff>800100</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9420225" y="69532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9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76200</xdr:colOff>
          <xdr:row>9</xdr:row>
          <xdr:rowOff>0</xdr:rowOff>
        </xdr:from>
        <xdr:to>
          <xdr:col>5</xdr:col>
          <xdr:colOff>352425</xdr:colOff>
          <xdr:row>10</xdr:row>
          <xdr:rowOff>180975</xdr:rowOff>
        </xdr:to>
        <xdr:sp macro="" textlink="">
          <xdr:nvSpPr>
            <xdr:cNvPr id="586753" name="Button 1" hidden="1">
              <a:extLst>
                <a:ext uri="{63B3BB69-23CF-44E3-9099-C40C66FF867C}">
                  <a14:compatExt spid="_x0000_s58675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4</xdr:col>
      <xdr:colOff>104775</xdr:colOff>
      <xdr:row>3</xdr:row>
      <xdr:rowOff>0</xdr:rowOff>
    </xdr:from>
    <xdr:to>
      <xdr:col>5</xdr:col>
      <xdr:colOff>342900</xdr:colOff>
      <xdr:row>7</xdr:row>
      <xdr:rowOff>133350</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7172325" y="75247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9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238125</xdr:colOff>
          <xdr:row>6</xdr:row>
          <xdr:rowOff>152400</xdr:rowOff>
        </xdr:from>
        <xdr:to>
          <xdr:col>5</xdr:col>
          <xdr:colOff>647700</xdr:colOff>
          <xdr:row>8</xdr:row>
          <xdr:rowOff>123825</xdr:rowOff>
        </xdr:to>
        <xdr:sp macro="" textlink="">
          <xdr:nvSpPr>
            <xdr:cNvPr id="587777" name="Button 1" hidden="1">
              <a:extLst>
                <a:ext uri="{63B3BB69-23CF-44E3-9099-C40C66FF867C}">
                  <a14:compatExt spid="_x0000_s58777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4</xdr:col>
      <xdr:colOff>190500</xdr:colOff>
      <xdr:row>1</xdr:row>
      <xdr:rowOff>9525</xdr:rowOff>
    </xdr:from>
    <xdr:to>
      <xdr:col>5</xdr:col>
      <xdr:colOff>428625</xdr:colOff>
      <xdr:row>5</xdr:row>
      <xdr:rowOff>0</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400800" y="25717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9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5</xdr:row>
          <xdr:rowOff>209550</xdr:rowOff>
        </xdr:from>
        <xdr:to>
          <xdr:col>5</xdr:col>
          <xdr:colOff>1304925</xdr:colOff>
          <xdr:row>6</xdr:row>
          <xdr:rowOff>190500</xdr:rowOff>
        </xdr:to>
        <xdr:sp macro="" textlink="">
          <xdr:nvSpPr>
            <xdr:cNvPr id="588801" name="Button 1" hidden="1">
              <a:extLst>
                <a:ext uri="{63B3BB69-23CF-44E3-9099-C40C66FF867C}">
                  <a14:compatExt spid="_x0000_s58880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FF"/>
                  </a:solidFill>
                  <a:latin typeface="宋体"/>
                  <a:ea typeface="宋体"/>
                </a:rPr>
                <a:t>返回</a:t>
              </a:r>
            </a:p>
          </xdr:txBody>
        </xdr:sp>
        <xdr:clientData fPrintsWithSheet="0"/>
      </xdr:twoCellAnchor>
    </mc:Choice>
    <mc:Fallback/>
  </mc:AlternateContent>
  <xdr:twoCellAnchor>
    <xdr:from>
      <xdr:col>5</xdr:col>
      <xdr:colOff>66675</xdr:colOff>
      <xdr:row>1</xdr:row>
      <xdr:rowOff>9525</xdr:rowOff>
    </xdr:from>
    <xdr:to>
      <xdr:col>5</xdr:col>
      <xdr:colOff>990600</xdr:colOff>
      <xdr:row>4</xdr:row>
      <xdr:rowOff>171450</xdr:rowOff>
    </xdr:to>
    <xdr:pic macro="[0]!ThisWorkbook.切换原版底稿">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705850" y="257175"/>
          <a:ext cx="923925" cy="857250"/>
        </a:xfrm>
        <a:prstGeom prst="rect">
          <a:avLst/>
        </a:prstGeom>
        <a:ln>
          <a:noFill/>
        </a:ln>
        <a:effectLst>
          <a:outerShdw blurRad="292100" dist="139700" dir="2700000" algn="tl" rotWithShape="0">
            <a:srgbClr val="333333">
              <a:alpha val="65000"/>
            </a:srgbClr>
          </a:outerShdw>
        </a:effec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012%20&#31246;&#23457;&#24213;&#31295;&#27169;&#26495;&#20462;&#25913;/2011%20&#31246;&#23457;&#27169;&#26495;&#20462;&#25913;&#30456;&#20851;&#36164;&#26009;/2010&#31246;&#23457;&#24213;&#31295;&#27169;&#26495;/2009&#31246;&#23457;&#30005;&#23376;&#27169;&#26495;%20zzy%20%20%2011.20&#21021;&#31295;&#26356;&#25913;&#26684;&#24335;%20&#21333;&#20803;&#26684;&#26684;&#24335;&#22826;&#2281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Up"/>
      <sheetName val="档案封面"/>
      <sheetName val="档案索引"/>
      <sheetName val="基本情况"/>
      <sheetName val="待办事项"/>
      <sheetName val="签发单"/>
      <sheetName val="三级复核"/>
      <sheetName val="业务约定"/>
      <sheetName val="当局声明"/>
      <sheetName val="计划"/>
      <sheetName val="内控"/>
      <sheetName val="审核问卷"/>
      <sheetName val="重大问题"/>
      <sheetName val="交换意见"/>
      <sheetName val="资料清单"/>
      <sheetName val="审核标识"/>
      <sheetName val="现金证明"/>
      <sheetName val="盘点表"/>
      <sheetName val="通用记录"/>
      <sheetName val="凭证检查"/>
      <sheetName val="使用说明"/>
      <sheetName val="资产负债"/>
      <sheetName val="利润"/>
      <sheetName val="国税申报数据"/>
      <sheetName val="地税申报数据"/>
      <sheetName val="工资福利"/>
      <sheetName val="招待"/>
      <sheetName val="固资折旧"/>
      <sheetName val="折旧测算"/>
      <sheetName val="无形长摊"/>
      <sheetName val="社保"/>
      <sheetName val="广宣"/>
      <sheetName val="捐赠"/>
      <sheetName val="利息"/>
      <sheetName val="租金"/>
      <sheetName val="税费"/>
      <sheetName val="其他事项"/>
      <sheetName val="主页"/>
      <sheetName val="主营收支"/>
      <sheetName val="收入与申报核对表"/>
      <sheetName val="成本倒轧"/>
      <sheetName val="存货计价测试"/>
      <sheetName val="主营税金"/>
      <sheetName val="其他业务"/>
      <sheetName val="营业费用"/>
      <sheetName val="管理费用"/>
      <sheetName val="财务费用"/>
      <sheetName val="营外收支"/>
      <sheetName val="货币资金"/>
      <sheetName val="银行调节"/>
      <sheetName val="应收"/>
      <sheetName val="预付"/>
      <sheetName val="其他应收"/>
      <sheetName val="存货"/>
      <sheetName val="待摊预提"/>
      <sheetName val="在建工程审核表"/>
      <sheetName val="应付"/>
      <sheetName val="预收"/>
      <sheetName val="其他应付"/>
      <sheetName val="实收公积"/>
      <sheetName val="未分利润"/>
      <sheetName val="报告封面"/>
      <sheetName val="报告正文"/>
      <sheetName val="企业情况表"/>
      <sheetName val="事项说明"/>
      <sheetName val="申报主表"/>
      <sheetName val="收入明细表"/>
      <sheetName val="成本费用明细表"/>
      <sheetName val="纳税调整明细表"/>
      <sheetName val="弥补亏损明细表"/>
      <sheetName val="税收优惠明细表"/>
      <sheetName val="境外所得税抵免明细表"/>
      <sheetName val="以公允价值计量调整表"/>
      <sheetName val="广告费纳税调整表"/>
      <sheetName val="资产折旧纳税调整表"/>
      <sheetName val="减值准备纳税调整表"/>
      <sheetName val="股权投资所得明细表"/>
      <sheetName val="企业各税审核汇总表"/>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4.bin"/><Relationship Id="rId5" Type="http://schemas.openxmlformats.org/officeDocument/2006/relationships/comments" Target="../comments1.xml"/><Relationship Id="rId4" Type="http://schemas.openxmlformats.org/officeDocument/2006/relationships/ctrlProp" Target="../ctrlProps/ctrlProp11.x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6.bin"/><Relationship Id="rId4" Type="http://schemas.openxmlformats.org/officeDocument/2006/relationships/ctrlProp" Target="../ctrlProps/ctrlProp12.xm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4.bin"/><Relationship Id="rId4" Type="http://schemas.openxmlformats.org/officeDocument/2006/relationships/ctrlProp" Target="../ctrlProps/ctrlProp13.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5.bin"/><Relationship Id="rId4" Type="http://schemas.openxmlformats.org/officeDocument/2006/relationships/ctrlProp" Target="../ctrlProps/ctrlProp14.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56.bin"/><Relationship Id="rId5" Type="http://schemas.openxmlformats.org/officeDocument/2006/relationships/comments" Target="../comments2.xml"/><Relationship Id="rId4" Type="http://schemas.openxmlformats.org/officeDocument/2006/relationships/ctrlProp" Target="../ctrlProps/ctrlProp15.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57.bin"/><Relationship Id="rId5" Type="http://schemas.openxmlformats.org/officeDocument/2006/relationships/comments" Target="../comments3.xml"/><Relationship Id="rId4" Type="http://schemas.openxmlformats.org/officeDocument/2006/relationships/ctrlProp" Target="../ctrlProps/ctrlProp16.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58.bin"/><Relationship Id="rId4" Type="http://schemas.openxmlformats.org/officeDocument/2006/relationships/ctrlProp" Target="../ctrlProps/ctrlProp17.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59.bin"/><Relationship Id="rId4" Type="http://schemas.openxmlformats.org/officeDocument/2006/relationships/ctrlProp" Target="../ctrlProps/ctrlProp18.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60.bin"/><Relationship Id="rId4" Type="http://schemas.openxmlformats.org/officeDocument/2006/relationships/ctrlProp" Target="../ctrlProps/ctrlProp19.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61.bin"/><Relationship Id="rId4" Type="http://schemas.openxmlformats.org/officeDocument/2006/relationships/ctrlProp" Target="../ctrlProps/ctrlProp20.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62.bin"/><Relationship Id="rId4" Type="http://schemas.openxmlformats.org/officeDocument/2006/relationships/ctrlProp" Target="../ctrlProps/ctrlProp21.xm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63.bin"/><Relationship Id="rId4" Type="http://schemas.openxmlformats.org/officeDocument/2006/relationships/ctrlProp" Target="../ctrlProps/ctrlProp22.xm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64.bin"/><Relationship Id="rId4" Type="http://schemas.openxmlformats.org/officeDocument/2006/relationships/ctrlProp" Target="../ctrlProps/ctrlProp23.x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5.bin"/><Relationship Id="rId4" Type="http://schemas.openxmlformats.org/officeDocument/2006/relationships/ctrlProp" Target="../ctrlProps/ctrlProp24.xm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66.bin"/><Relationship Id="rId4" Type="http://schemas.openxmlformats.org/officeDocument/2006/relationships/ctrlProp" Target="../ctrlProps/ctrlProp25.xm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67.bin"/><Relationship Id="rId5" Type="http://schemas.openxmlformats.org/officeDocument/2006/relationships/comments" Target="../comments4.xml"/><Relationship Id="rId4" Type="http://schemas.openxmlformats.org/officeDocument/2006/relationships/ctrlProp" Target="../ctrlProps/ctrlProp26.xm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68.bin"/><Relationship Id="rId5" Type="http://schemas.openxmlformats.org/officeDocument/2006/relationships/comments" Target="../comments5.xml"/><Relationship Id="rId4" Type="http://schemas.openxmlformats.org/officeDocument/2006/relationships/ctrlProp" Target="../ctrlProps/ctrlProp27.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69.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7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2.xml"/><Relationship Id="rId1" Type="http://schemas.openxmlformats.org/officeDocument/2006/relationships/printerSettings" Target="../printerSettings/printerSettings70.bin"/><Relationship Id="rId4" Type="http://schemas.openxmlformats.org/officeDocument/2006/relationships/ctrlProp" Target="../ctrlProps/ctrlProp30.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71.bin"/><Relationship Id="rId5" Type="http://schemas.openxmlformats.org/officeDocument/2006/relationships/comments" Target="../comments6.xml"/><Relationship Id="rId4" Type="http://schemas.openxmlformats.org/officeDocument/2006/relationships/ctrlProp" Target="../ctrlProps/ctrlProp31.xml"/></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4.xml"/><Relationship Id="rId1" Type="http://schemas.openxmlformats.org/officeDocument/2006/relationships/printerSettings" Target="../printerSettings/printerSettings72.bin"/><Relationship Id="rId5" Type="http://schemas.openxmlformats.org/officeDocument/2006/relationships/comments" Target="../comments7.xml"/><Relationship Id="rId4" Type="http://schemas.openxmlformats.org/officeDocument/2006/relationships/ctrlProp" Target="../ctrlProps/ctrlProp32.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5.xml"/><Relationship Id="rId1" Type="http://schemas.openxmlformats.org/officeDocument/2006/relationships/printerSettings" Target="../printerSettings/printerSettings73.bin"/><Relationship Id="rId4" Type="http://schemas.openxmlformats.org/officeDocument/2006/relationships/ctrlProp" Target="../ctrlProps/ctrlProp33.xm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6.xml"/><Relationship Id="rId1" Type="http://schemas.openxmlformats.org/officeDocument/2006/relationships/printerSettings" Target="../printerSettings/printerSettings74.bin"/><Relationship Id="rId5" Type="http://schemas.openxmlformats.org/officeDocument/2006/relationships/comments" Target="../comments8.xml"/><Relationship Id="rId4" Type="http://schemas.openxmlformats.org/officeDocument/2006/relationships/ctrlProp" Target="../ctrlProps/ctrlProp34.xml"/></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7.xml"/><Relationship Id="rId1" Type="http://schemas.openxmlformats.org/officeDocument/2006/relationships/printerSettings" Target="../printerSettings/printerSettings75.bin"/><Relationship Id="rId5" Type="http://schemas.openxmlformats.org/officeDocument/2006/relationships/comments" Target="../comments9.xml"/><Relationship Id="rId4" Type="http://schemas.openxmlformats.org/officeDocument/2006/relationships/ctrlProp" Target="../ctrlProps/ctrlProp35.xml"/></Relationships>
</file>

<file path=xl/worksheets/_rels/sheet78.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8.xml"/><Relationship Id="rId1" Type="http://schemas.openxmlformats.org/officeDocument/2006/relationships/printerSettings" Target="../printerSettings/printerSettings76.bin"/><Relationship Id="rId5" Type="http://schemas.openxmlformats.org/officeDocument/2006/relationships/comments" Target="../comments10.xml"/><Relationship Id="rId4" Type="http://schemas.openxmlformats.org/officeDocument/2006/relationships/ctrlProp" Target="../ctrlProps/ctrlProp36.xml"/></Relationships>
</file>

<file path=xl/worksheets/_rels/sheet7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9.xml"/><Relationship Id="rId1" Type="http://schemas.openxmlformats.org/officeDocument/2006/relationships/printerSettings" Target="../printerSettings/printerSettings77.bin"/><Relationship Id="rId5" Type="http://schemas.openxmlformats.org/officeDocument/2006/relationships/comments" Target="../comments11.xml"/><Relationship Id="rId4" Type="http://schemas.openxmlformats.org/officeDocument/2006/relationships/ctrlProp" Target="../ctrlProps/ctrlProp37.xml"/></Relationships>
</file>

<file path=xl/worksheets/_rels/sheet80.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0.xml"/><Relationship Id="rId1" Type="http://schemas.openxmlformats.org/officeDocument/2006/relationships/printerSettings" Target="../printerSettings/printerSettings78.bin"/><Relationship Id="rId5" Type="http://schemas.openxmlformats.org/officeDocument/2006/relationships/comments" Target="../comments12.xml"/><Relationship Id="rId4" Type="http://schemas.openxmlformats.org/officeDocument/2006/relationships/ctrlProp" Target="../ctrlProps/ctrlProp38.xml"/></Relationships>
</file>

<file path=xl/worksheets/_rels/sheet81.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1.xml"/><Relationship Id="rId1" Type="http://schemas.openxmlformats.org/officeDocument/2006/relationships/printerSettings" Target="../printerSettings/printerSettings79.bin"/><Relationship Id="rId5" Type="http://schemas.openxmlformats.org/officeDocument/2006/relationships/comments" Target="../comments13.xml"/><Relationship Id="rId4" Type="http://schemas.openxmlformats.org/officeDocument/2006/relationships/ctrlProp" Target="../ctrlProps/ctrlProp39.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2.xml"/><Relationship Id="rId1" Type="http://schemas.openxmlformats.org/officeDocument/2006/relationships/printerSettings" Target="../printerSettings/printerSettings80.bin"/><Relationship Id="rId5" Type="http://schemas.openxmlformats.org/officeDocument/2006/relationships/comments" Target="../comments14.xml"/><Relationship Id="rId4" Type="http://schemas.openxmlformats.org/officeDocument/2006/relationships/ctrlProp" Target="../ctrlProps/ctrlProp40.xml"/></Relationships>
</file>

<file path=xl/worksheets/_rels/sheet8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3.xml"/><Relationship Id="rId1" Type="http://schemas.openxmlformats.org/officeDocument/2006/relationships/printerSettings" Target="../printerSettings/printerSettings81.bin"/><Relationship Id="rId5" Type="http://schemas.openxmlformats.org/officeDocument/2006/relationships/comments" Target="../comments15.xml"/><Relationship Id="rId4" Type="http://schemas.openxmlformats.org/officeDocument/2006/relationships/ctrlProp" Target="../ctrlProps/ctrlProp41.xm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4.xml"/><Relationship Id="rId1" Type="http://schemas.openxmlformats.org/officeDocument/2006/relationships/printerSettings" Target="../printerSettings/printerSettings82.bin"/><Relationship Id="rId5" Type="http://schemas.openxmlformats.org/officeDocument/2006/relationships/comments" Target="../comments16.xml"/><Relationship Id="rId4" Type="http://schemas.openxmlformats.org/officeDocument/2006/relationships/ctrlProp" Target="../ctrlProps/ctrlProp42.xml"/></Relationships>
</file>

<file path=xl/worksheets/_rels/sheet85.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5.xml"/><Relationship Id="rId1" Type="http://schemas.openxmlformats.org/officeDocument/2006/relationships/printerSettings" Target="../printerSettings/printerSettings83.bin"/><Relationship Id="rId5" Type="http://schemas.openxmlformats.org/officeDocument/2006/relationships/comments" Target="../comments17.xml"/><Relationship Id="rId4" Type="http://schemas.openxmlformats.org/officeDocument/2006/relationships/ctrlProp" Target="../ctrlProps/ctrlProp43.xml"/></Relationships>
</file>

<file path=xl/worksheets/_rels/sheet86.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6.xml"/><Relationship Id="rId1" Type="http://schemas.openxmlformats.org/officeDocument/2006/relationships/printerSettings" Target="../printerSettings/printerSettings84.bin"/><Relationship Id="rId5" Type="http://schemas.openxmlformats.org/officeDocument/2006/relationships/comments" Target="../comments18.xml"/><Relationship Id="rId4" Type="http://schemas.openxmlformats.org/officeDocument/2006/relationships/ctrlProp" Target="../ctrlProps/ctrlProp44.xml"/></Relationships>
</file>

<file path=xl/worksheets/_rels/sheet87.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7.xml"/><Relationship Id="rId1" Type="http://schemas.openxmlformats.org/officeDocument/2006/relationships/printerSettings" Target="../printerSettings/printerSettings85.bin"/><Relationship Id="rId4" Type="http://schemas.openxmlformats.org/officeDocument/2006/relationships/ctrlProp" Target="../ctrlProps/ctrlProp45.xml"/></Relationships>
</file>

<file path=xl/worksheets/_rels/sheet88.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ctrlProp" Target="../ctrlProps/ctrlProp46.xml"/></Relationships>
</file>

<file path=xl/worksheets/_rels/sheet89.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9.xml"/><Relationship Id="rId1" Type="http://schemas.openxmlformats.org/officeDocument/2006/relationships/printerSettings" Target="../printerSettings/printerSettings87.bin"/><Relationship Id="rId4" Type="http://schemas.openxmlformats.org/officeDocument/2006/relationships/ctrlProp" Target="../ctrlProps/ctrlProp47.xml"/></Relationships>
</file>

<file path=xl/worksheets/_rels/sheet90.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0.xml"/><Relationship Id="rId1" Type="http://schemas.openxmlformats.org/officeDocument/2006/relationships/printerSettings" Target="../printerSettings/printerSettings88.bin"/><Relationship Id="rId4" Type="http://schemas.openxmlformats.org/officeDocument/2006/relationships/ctrlProp" Target="../ctrlProps/ctrlProp48.xml"/></Relationships>
</file>

<file path=xl/worksheets/_rels/sheet91.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1.xml"/><Relationship Id="rId1" Type="http://schemas.openxmlformats.org/officeDocument/2006/relationships/printerSettings" Target="../printerSettings/printerSettings89.bin"/><Relationship Id="rId4" Type="http://schemas.openxmlformats.org/officeDocument/2006/relationships/ctrlProp" Target="../ctrlProps/ctrlProp49.xml"/></Relationships>
</file>

<file path=xl/worksheets/_rels/sheet92.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ctrlProp" Target="../ctrlProps/ctrlProp50.xml"/></Relationships>
</file>

<file path=xl/worksheets/_rels/sheet93.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3.xml"/><Relationship Id="rId1" Type="http://schemas.openxmlformats.org/officeDocument/2006/relationships/printerSettings" Target="../printerSettings/printerSettings91.bin"/><Relationship Id="rId5" Type="http://schemas.openxmlformats.org/officeDocument/2006/relationships/comments" Target="../comments19.xml"/><Relationship Id="rId4" Type="http://schemas.openxmlformats.org/officeDocument/2006/relationships/ctrlProp" Target="../ctrlProps/ctrlProp51.xml"/></Relationships>
</file>

<file path=xl/worksheets/_rels/sheet94.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4.xml"/><Relationship Id="rId1" Type="http://schemas.openxmlformats.org/officeDocument/2006/relationships/printerSettings" Target="../printerSettings/printerSettings92.bin"/><Relationship Id="rId4" Type="http://schemas.openxmlformats.org/officeDocument/2006/relationships/ctrlProp" Target="../ctrlProps/ctrlProp52.xml"/></Relationships>
</file>

<file path=xl/worksheets/_rels/sheet95.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5.xml"/><Relationship Id="rId1" Type="http://schemas.openxmlformats.org/officeDocument/2006/relationships/printerSettings" Target="../printerSettings/printerSettings93.bin"/><Relationship Id="rId4" Type="http://schemas.openxmlformats.org/officeDocument/2006/relationships/ctrlProp" Target="../ctrlProps/ctrlProp53.xml"/></Relationships>
</file>

<file path=xl/worksheets/_rels/sheet96.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6.xml"/><Relationship Id="rId1" Type="http://schemas.openxmlformats.org/officeDocument/2006/relationships/printerSettings" Target="../printerSettings/printerSettings94.bin"/><Relationship Id="rId4" Type="http://schemas.openxmlformats.org/officeDocument/2006/relationships/ctrlProp" Target="../ctrlProps/ctrlProp54.xml"/></Relationships>
</file>

<file path=xl/worksheets/_rels/sheet97.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7.xml"/><Relationship Id="rId1" Type="http://schemas.openxmlformats.org/officeDocument/2006/relationships/printerSettings" Target="../printerSettings/printerSettings95.bin"/><Relationship Id="rId5" Type="http://schemas.openxmlformats.org/officeDocument/2006/relationships/comments" Target="../comments20.xml"/><Relationship Id="rId4" Type="http://schemas.openxmlformats.org/officeDocument/2006/relationships/ctrlProp" Target="../ctrlProps/ctrlProp55.xml"/></Relationships>
</file>

<file path=xl/worksheets/_rels/sheet98.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8.xml"/><Relationship Id="rId1" Type="http://schemas.openxmlformats.org/officeDocument/2006/relationships/printerSettings" Target="../printerSettings/printerSettings96.bin"/><Relationship Id="rId4" Type="http://schemas.openxmlformats.org/officeDocument/2006/relationships/ctrlProp" Target="../ctrlProps/ctrlProp56.xml"/></Relationships>
</file>

<file path=xl/worksheets/_rels/sheet99.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9.xml"/><Relationship Id="rId1" Type="http://schemas.openxmlformats.org/officeDocument/2006/relationships/printerSettings" Target="../printerSettings/printerSettings97.bin"/><Relationship Id="rId4" Type="http://schemas.openxmlformats.org/officeDocument/2006/relationships/ctrlProp" Target="../ctrlProps/ctrlProp57.xml"/></Relationships>
</file>

<file path=xl/worksheets/_rels/sheet100.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50.xml"/><Relationship Id="rId1" Type="http://schemas.openxmlformats.org/officeDocument/2006/relationships/printerSettings" Target="../printerSettings/printerSettings98.bin"/><Relationship Id="rId4" Type="http://schemas.openxmlformats.org/officeDocument/2006/relationships/ctrlProp" Target="../ctrlProps/ctrlProp58.xml"/></Relationships>
</file>

<file path=xl/worksheets/_rels/sheet101.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1.xml"/><Relationship Id="rId1" Type="http://schemas.openxmlformats.org/officeDocument/2006/relationships/printerSettings" Target="../printerSettings/printerSettings99.bin"/><Relationship Id="rId4" Type="http://schemas.openxmlformats.org/officeDocument/2006/relationships/ctrlProp" Target="../ctrlProps/ctrlProp59.xml"/></Relationships>
</file>

<file path=xl/worksheets/_rels/sheet102.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2.xml"/><Relationship Id="rId1" Type="http://schemas.openxmlformats.org/officeDocument/2006/relationships/printerSettings" Target="../printerSettings/printerSettings100.bin"/><Relationship Id="rId5" Type="http://schemas.openxmlformats.org/officeDocument/2006/relationships/comments" Target="../comments21.xml"/><Relationship Id="rId4" Type="http://schemas.openxmlformats.org/officeDocument/2006/relationships/ctrlProp" Target="../ctrlProps/ctrlProp60.xml"/></Relationships>
</file>

<file path=xl/worksheets/_rels/sheet103.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3.xml"/><Relationship Id="rId1" Type="http://schemas.openxmlformats.org/officeDocument/2006/relationships/printerSettings" Target="../printerSettings/printerSettings101.bin"/><Relationship Id="rId4" Type="http://schemas.openxmlformats.org/officeDocument/2006/relationships/ctrlProp" Target="../ctrlProps/ctrlProp61.xml"/></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1" Type="http://schemas.openxmlformats.org/officeDocument/2006/relationships/printerSettings" Target="../printerSettings/printerSettings104.bin"/></Relationships>
</file>

<file path=xl/worksheets/_rels/sheet107.xml.rels><?xml version="1.0" encoding="UTF-8" standalone="yes"?>
<Relationships xmlns="http://schemas.openxmlformats.org/package/2006/relationships"><Relationship Id="rId3" Type="http://schemas.openxmlformats.org/officeDocument/2006/relationships/printerSettings" Target="../printerSettings/printerSettings105.bin"/><Relationship Id="rId2" Type="http://schemas.openxmlformats.org/officeDocument/2006/relationships/hyperlink" Target="http://www.baibangcpa.com/" TargetMode="External"/><Relationship Id="rId1" Type="http://schemas.openxmlformats.org/officeDocument/2006/relationships/hyperlink" Target="mailto:xm-baibang@163.com" TargetMode="External"/><Relationship Id="rId6" Type="http://schemas.openxmlformats.org/officeDocument/2006/relationships/ctrlProp" Target="../ctrlProps/ctrlProp62.xml"/><Relationship Id="rId5" Type="http://schemas.openxmlformats.org/officeDocument/2006/relationships/vmlDrawing" Target="../drawings/vmlDrawing53.vml"/><Relationship Id="rId4" Type="http://schemas.openxmlformats.org/officeDocument/2006/relationships/drawing" Target="../drawings/drawing54.xml"/></Relationships>
</file>

<file path=xl/worksheets/_rels/sheet108.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55.xml"/><Relationship Id="rId1" Type="http://schemas.openxmlformats.org/officeDocument/2006/relationships/printerSettings" Target="../printerSettings/printerSettings106.bin"/><Relationship Id="rId4" Type="http://schemas.openxmlformats.org/officeDocument/2006/relationships/ctrlProp" Target="../ctrlProps/ctrlProp63.xml"/></Relationships>
</file>

<file path=xl/worksheets/_rels/sheet109.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56.xml"/><Relationship Id="rId1" Type="http://schemas.openxmlformats.org/officeDocument/2006/relationships/printerSettings" Target="../printerSettings/printerSettings107.bin"/><Relationship Id="rId4" Type="http://schemas.openxmlformats.org/officeDocument/2006/relationships/ctrlProp" Target="../ctrlProps/ctrlProp64.xml"/></Relationships>
</file>

<file path=xl/worksheets/_rels/sheet110.xml.rels><?xml version="1.0" encoding="UTF-8" standalone="yes"?>
<Relationships xmlns="http://schemas.openxmlformats.org/package/2006/relationships"><Relationship Id="rId3" Type="http://schemas.openxmlformats.org/officeDocument/2006/relationships/ctrlProp" Target="../ctrlProps/ctrlProp65.xml"/><Relationship Id="rId2" Type="http://schemas.openxmlformats.org/officeDocument/2006/relationships/vmlDrawing" Target="../drawings/vmlDrawing56.vml"/><Relationship Id="rId1" Type="http://schemas.openxmlformats.org/officeDocument/2006/relationships/drawing" Target="../drawings/drawing57.xml"/></Relationships>
</file>

<file path=xl/worksheets/_rels/sheet111.xml.rels><?xml version="1.0" encoding="UTF-8" standalone="yes"?>
<Relationships xmlns="http://schemas.openxmlformats.org/package/2006/relationships"><Relationship Id="rId3" Type="http://schemas.openxmlformats.org/officeDocument/2006/relationships/ctrlProp" Target="../ctrlProps/ctrlProp66.xml"/><Relationship Id="rId2" Type="http://schemas.openxmlformats.org/officeDocument/2006/relationships/vmlDrawing" Target="../drawings/vmlDrawing57.vml"/><Relationship Id="rId1" Type="http://schemas.openxmlformats.org/officeDocument/2006/relationships/drawing" Target="../drawings/drawing58.xml"/></Relationships>
</file>

<file path=xl/worksheets/_rels/sheet112.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ctrlProp" Target="../ctrlProps/ctrlProp67.xml"/></Relationships>
</file>

<file path=xl/worksheets/_rels/sheet113.xml.rels><?xml version="1.0" encoding="UTF-8" standalone="yes"?>
<Relationships xmlns="http://schemas.openxmlformats.org/package/2006/relationships"><Relationship Id="rId3" Type="http://schemas.openxmlformats.org/officeDocument/2006/relationships/vmlDrawing" Target="../drawings/vmlDrawing59.vml"/><Relationship Id="rId2" Type="http://schemas.openxmlformats.org/officeDocument/2006/relationships/drawing" Target="../drawings/drawing60.xml"/><Relationship Id="rId1" Type="http://schemas.openxmlformats.org/officeDocument/2006/relationships/printerSettings" Target="../printerSettings/printerSettings109.bin"/><Relationship Id="rId4" Type="http://schemas.openxmlformats.org/officeDocument/2006/relationships/ctrlProp" Target="../ctrlProps/ctrlProp68.xml"/></Relationships>
</file>

<file path=xl/worksheets/_rels/sheet114.xml.rels><?xml version="1.0" encoding="UTF-8" standalone="yes"?>
<Relationships xmlns="http://schemas.openxmlformats.org/package/2006/relationships"><Relationship Id="rId3" Type="http://schemas.openxmlformats.org/officeDocument/2006/relationships/vmlDrawing" Target="../drawings/vmlDrawing60.vml"/><Relationship Id="rId2" Type="http://schemas.openxmlformats.org/officeDocument/2006/relationships/drawing" Target="../drawings/drawing61.xml"/><Relationship Id="rId1" Type="http://schemas.openxmlformats.org/officeDocument/2006/relationships/printerSettings" Target="../printerSettings/printerSettings110.bin"/><Relationship Id="rId4" Type="http://schemas.openxmlformats.org/officeDocument/2006/relationships/ctrlProp" Target="../ctrlProps/ctrlProp69.xml"/></Relationships>
</file>

<file path=xl/worksheets/_rels/sheet115.xml.rels><?xml version="1.0" encoding="UTF-8" standalone="yes"?>
<Relationships xmlns="http://schemas.openxmlformats.org/package/2006/relationships"><Relationship Id="rId2" Type="http://schemas.openxmlformats.org/officeDocument/2006/relationships/drawing" Target="../drawings/drawing62.xml"/><Relationship Id="rId1" Type="http://schemas.openxmlformats.org/officeDocument/2006/relationships/printerSettings" Target="../printerSettings/printerSettings111.bin"/></Relationships>
</file>

<file path=xl/worksheets/_rels/sheet116.xml.rels><?xml version="1.0" encoding="UTF-8" standalone="yes"?>
<Relationships xmlns="http://schemas.openxmlformats.org/package/2006/relationships"><Relationship Id="rId1" Type="http://schemas.openxmlformats.org/officeDocument/2006/relationships/drawing" Target="../drawings/drawing63.xml"/></Relationships>
</file>

<file path=xl/worksheets/_rels/sheet117.xml.rels><?xml version="1.0" encoding="UTF-8" standalone="yes"?>
<Relationships xmlns="http://schemas.openxmlformats.org/package/2006/relationships"><Relationship Id="rId3" Type="http://schemas.openxmlformats.org/officeDocument/2006/relationships/vmlDrawing" Target="../drawings/vmlDrawing61.vml"/><Relationship Id="rId2" Type="http://schemas.openxmlformats.org/officeDocument/2006/relationships/drawing" Target="../drawings/drawing64.xml"/><Relationship Id="rId1" Type="http://schemas.openxmlformats.org/officeDocument/2006/relationships/printerSettings" Target="../printerSettings/printerSettings112.bin"/><Relationship Id="rId4" Type="http://schemas.openxmlformats.org/officeDocument/2006/relationships/ctrlProp" Target="../ctrlProps/ctrlProp70.xml"/></Relationships>
</file>

<file path=xl/worksheets/_rels/sheet118.xml.rels><?xml version="1.0" encoding="UTF-8" standalone="yes"?>
<Relationships xmlns="http://schemas.openxmlformats.org/package/2006/relationships"><Relationship Id="rId3" Type="http://schemas.openxmlformats.org/officeDocument/2006/relationships/ctrlProp" Target="../ctrlProps/ctrlProp71.xml"/><Relationship Id="rId2" Type="http://schemas.openxmlformats.org/officeDocument/2006/relationships/vmlDrawing" Target="../drawings/vmlDrawing62.vml"/><Relationship Id="rId1" Type="http://schemas.openxmlformats.org/officeDocument/2006/relationships/drawing" Target="../drawings/drawing65.xml"/></Relationships>
</file>

<file path=xl/worksheets/_rels/sheet119.xml.rels><?xml version="1.0" encoding="UTF-8" standalone="yes"?>
<Relationships xmlns="http://schemas.openxmlformats.org/package/2006/relationships"><Relationship Id="rId3" Type="http://schemas.openxmlformats.org/officeDocument/2006/relationships/vmlDrawing" Target="../drawings/vmlDrawing63.vml"/><Relationship Id="rId2" Type="http://schemas.openxmlformats.org/officeDocument/2006/relationships/drawing" Target="../drawings/drawing66.xml"/><Relationship Id="rId1" Type="http://schemas.openxmlformats.org/officeDocument/2006/relationships/printerSettings" Target="../printerSettings/printerSettings113.bin"/><Relationship Id="rId4" Type="http://schemas.openxmlformats.org/officeDocument/2006/relationships/ctrlProp" Target="../ctrlProps/ctrlProp72.xml"/></Relationships>
</file>

<file path=xl/worksheets/_rels/sheet120.xml.rels><?xml version="1.0" encoding="UTF-8" standalone="yes"?>
<Relationships xmlns="http://schemas.openxmlformats.org/package/2006/relationships"><Relationship Id="rId3" Type="http://schemas.openxmlformats.org/officeDocument/2006/relationships/vmlDrawing" Target="../drawings/vmlDrawing64.vml"/><Relationship Id="rId2" Type="http://schemas.openxmlformats.org/officeDocument/2006/relationships/drawing" Target="../drawings/drawing67.xml"/><Relationship Id="rId1" Type="http://schemas.openxmlformats.org/officeDocument/2006/relationships/printerSettings" Target="../printerSettings/printerSettings114.bin"/><Relationship Id="rId4" Type="http://schemas.openxmlformats.org/officeDocument/2006/relationships/ctrlProp" Target="../ctrlProps/ctrlProp73.xml"/></Relationships>
</file>

<file path=xl/worksheets/_rels/sheet121.xml.rels><?xml version="1.0" encoding="UTF-8" standalone="yes"?>
<Relationships xmlns="http://schemas.openxmlformats.org/package/2006/relationships"><Relationship Id="rId1" Type="http://schemas.openxmlformats.org/officeDocument/2006/relationships/printerSettings" Target="../printerSettings/printerSettings115.bin"/></Relationships>
</file>

<file path=xl/worksheets/_rels/sheet122.xml.rels><?xml version="1.0" encoding="UTF-8" standalone="yes"?>
<Relationships xmlns="http://schemas.openxmlformats.org/package/2006/relationships"><Relationship Id="rId1" Type="http://schemas.openxmlformats.org/officeDocument/2006/relationships/printerSettings" Target="../printerSettings/printerSettings116.bin"/></Relationships>
</file>

<file path=xl/worksheets/_rels/sheet123.xml.rels><?xml version="1.0" encoding="UTF-8" standalone="yes"?>
<Relationships xmlns="http://schemas.openxmlformats.org/package/2006/relationships"><Relationship Id="rId3" Type="http://schemas.openxmlformats.org/officeDocument/2006/relationships/vmlDrawing" Target="../drawings/vmlDrawing65.vml"/><Relationship Id="rId2" Type="http://schemas.openxmlformats.org/officeDocument/2006/relationships/drawing" Target="../drawings/drawing68.xml"/><Relationship Id="rId1" Type="http://schemas.openxmlformats.org/officeDocument/2006/relationships/printerSettings" Target="../printerSettings/printerSettings117.bin"/><Relationship Id="rId5" Type="http://schemas.openxmlformats.org/officeDocument/2006/relationships/comments" Target="../comments22.xml"/><Relationship Id="rId4" Type="http://schemas.openxmlformats.org/officeDocument/2006/relationships/ctrlProp" Target="../ctrlProps/ctrlProp74.xml"/></Relationships>
</file>

<file path=xl/worksheets/_rels/sheet124.xml.rels><?xml version="1.0" encoding="UTF-8" standalone="yes"?>
<Relationships xmlns="http://schemas.openxmlformats.org/package/2006/relationships"><Relationship Id="rId3" Type="http://schemas.openxmlformats.org/officeDocument/2006/relationships/vmlDrawing" Target="../drawings/vmlDrawing66.vml"/><Relationship Id="rId2" Type="http://schemas.openxmlformats.org/officeDocument/2006/relationships/drawing" Target="../drawings/drawing69.xml"/><Relationship Id="rId1" Type="http://schemas.openxmlformats.org/officeDocument/2006/relationships/printerSettings" Target="../printerSettings/printerSettings118.bin"/><Relationship Id="rId4" Type="http://schemas.openxmlformats.org/officeDocument/2006/relationships/ctrlProp" Target="../ctrlProps/ctrlProp75.xml"/></Relationships>
</file>

<file path=xl/worksheets/_rels/sheet125.xml.rels><?xml version="1.0" encoding="UTF-8" standalone="yes"?>
<Relationships xmlns="http://schemas.openxmlformats.org/package/2006/relationships"><Relationship Id="rId3" Type="http://schemas.openxmlformats.org/officeDocument/2006/relationships/vmlDrawing" Target="../drawings/vmlDrawing67.vml"/><Relationship Id="rId2" Type="http://schemas.openxmlformats.org/officeDocument/2006/relationships/drawing" Target="../drawings/drawing70.xml"/><Relationship Id="rId1" Type="http://schemas.openxmlformats.org/officeDocument/2006/relationships/printerSettings" Target="../printerSettings/printerSettings119.bin"/><Relationship Id="rId4" Type="http://schemas.openxmlformats.org/officeDocument/2006/relationships/ctrlProp" Target="../ctrlProps/ctrlProp76.xml"/></Relationships>
</file>

<file path=xl/worksheets/_rels/sheet126.xml.rels><?xml version="1.0" encoding="UTF-8" standalone="yes"?>
<Relationships xmlns="http://schemas.openxmlformats.org/package/2006/relationships"><Relationship Id="rId3" Type="http://schemas.openxmlformats.org/officeDocument/2006/relationships/vmlDrawing" Target="../drawings/vmlDrawing68.vml"/><Relationship Id="rId2" Type="http://schemas.openxmlformats.org/officeDocument/2006/relationships/drawing" Target="../drawings/drawing71.xml"/><Relationship Id="rId1" Type="http://schemas.openxmlformats.org/officeDocument/2006/relationships/printerSettings" Target="../printerSettings/printerSettings120.bin"/><Relationship Id="rId4" Type="http://schemas.openxmlformats.org/officeDocument/2006/relationships/ctrlProp" Target="../ctrlProps/ctrlProp77.xml"/></Relationships>
</file>

<file path=xl/worksheets/_rels/sheet127.xml.rels><?xml version="1.0" encoding="UTF-8" standalone="yes"?>
<Relationships xmlns="http://schemas.openxmlformats.org/package/2006/relationships"><Relationship Id="rId3" Type="http://schemas.openxmlformats.org/officeDocument/2006/relationships/vmlDrawing" Target="../drawings/vmlDrawing69.vml"/><Relationship Id="rId2" Type="http://schemas.openxmlformats.org/officeDocument/2006/relationships/drawing" Target="../drawings/drawing72.xml"/><Relationship Id="rId1" Type="http://schemas.openxmlformats.org/officeDocument/2006/relationships/printerSettings" Target="../printerSettings/printerSettings121.bin"/><Relationship Id="rId4" Type="http://schemas.openxmlformats.org/officeDocument/2006/relationships/ctrlProp" Target="../ctrlProps/ctrlProp78.xml"/></Relationships>
</file>

<file path=xl/worksheets/_rels/sheet128.xml.rels><?xml version="1.0" encoding="UTF-8" standalone="yes"?>
<Relationships xmlns="http://schemas.openxmlformats.org/package/2006/relationships"><Relationship Id="rId3" Type="http://schemas.openxmlformats.org/officeDocument/2006/relationships/vmlDrawing" Target="../drawings/vmlDrawing70.vml"/><Relationship Id="rId2" Type="http://schemas.openxmlformats.org/officeDocument/2006/relationships/drawing" Target="../drawings/drawing73.xml"/><Relationship Id="rId1" Type="http://schemas.openxmlformats.org/officeDocument/2006/relationships/printerSettings" Target="../printerSettings/printerSettings122.bin"/><Relationship Id="rId4" Type="http://schemas.openxmlformats.org/officeDocument/2006/relationships/ctrlProp" Target="../ctrlProps/ctrlProp79.xml"/></Relationships>
</file>

<file path=xl/worksheets/_rels/sheet129.xml.rels><?xml version="1.0" encoding="UTF-8" standalone="yes"?>
<Relationships xmlns="http://schemas.openxmlformats.org/package/2006/relationships"><Relationship Id="rId3" Type="http://schemas.openxmlformats.org/officeDocument/2006/relationships/vmlDrawing" Target="../drawings/vmlDrawing71.vml"/><Relationship Id="rId2" Type="http://schemas.openxmlformats.org/officeDocument/2006/relationships/drawing" Target="../drawings/drawing74.xml"/><Relationship Id="rId1" Type="http://schemas.openxmlformats.org/officeDocument/2006/relationships/printerSettings" Target="../printerSettings/printerSettings123.bin"/><Relationship Id="rId4" Type="http://schemas.openxmlformats.org/officeDocument/2006/relationships/ctrlProp" Target="../ctrlProps/ctrlProp80.xml"/></Relationships>
</file>

<file path=xl/worksheets/_rels/sheet130.xml.rels><?xml version="1.0" encoding="UTF-8" standalone="yes"?>
<Relationships xmlns="http://schemas.openxmlformats.org/package/2006/relationships"><Relationship Id="rId3" Type="http://schemas.openxmlformats.org/officeDocument/2006/relationships/vmlDrawing" Target="../drawings/vmlDrawing72.vml"/><Relationship Id="rId2" Type="http://schemas.openxmlformats.org/officeDocument/2006/relationships/drawing" Target="../drawings/drawing75.xml"/><Relationship Id="rId1" Type="http://schemas.openxmlformats.org/officeDocument/2006/relationships/printerSettings" Target="../printerSettings/printerSettings124.bin"/><Relationship Id="rId4" Type="http://schemas.openxmlformats.org/officeDocument/2006/relationships/ctrlProp" Target="../ctrlProps/ctrlProp81.xml"/></Relationships>
</file>

<file path=xl/worksheets/_rels/sheet131.xml.rels><?xml version="1.0" encoding="UTF-8" standalone="yes"?>
<Relationships xmlns="http://schemas.openxmlformats.org/package/2006/relationships"><Relationship Id="rId3" Type="http://schemas.openxmlformats.org/officeDocument/2006/relationships/vmlDrawing" Target="../drawings/vmlDrawing73.vml"/><Relationship Id="rId2" Type="http://schemas.openxmlformats.org/officeDocument/2006/relationships/drawing" Target="../drawings/drawing76.xml"/><Relationship Id="rId1" Type="http://schemas.openxmlformats.org/officeDocument/2006/relationships/printerSettings" Target="../printerSettings/printerSettings125.bin"/><Relationship Id="rId4" Type="http://schemas.openxmlformats.org/officeDocument/2006/relationships/ctrlProp" Target="../ctrlProps/ctrlProp82.xml"/></Relationships>
</file>

<file path=xl/worksheets/_rels/sheet132.xml.rels><?xml version="1.0" encoding="UTF-8" standalone="yes"?>
<Relationships xmlns="http://schemas.openxmlformats.org/package/2006/relationships"><Relationship Id="rId3" Type="http://schemas.openxmlformats.org/officeDocument/2006/relationships/vmlDrawing" Target="../drawings/vmlDrawing74.vml"/><Relationship Id="rId2" Type="http://schemas.openxmlformats.org/officeDocument/2006/relationships/drawing" Target="../drawings/drawing77.xml"/><Relationship Id="rId1" Type="http://schemas.openxmlformats.org/officeDocument/2006/relationships/printerSettings" Target="../printerSettings/printerSettings126.bin"/><Relationship Id="rId4" Type="http://schemas.openxmlformats.org/officeDocument/2006/relationships/ctrlProp" Target="../ctrlProps/ctrlProp83.xml"/></Relationships>
</file>

<file path=xl/worksheets/_rels/sheet133.xml.rels><?xml version="1.0" encoding="UTF-8" standalone="yes"?>
<Relationships xmlns="http://schemas.openxmlformats.org/package/2006/relationships"><Relationship Id="rId3" Type="http://schemas.openxmlformats.org/officeDocument/2006/relationships/vmlDrawing" Target="../drawings/vmlDrawing75.vml"/><Relationship Id="rId2" Type="http://schemas.openxmlformats.org/officeDocument/2006/relationships/drawing" Target="../drawings/drawing78.xml"/><Relationship Id="rId1" Type="http://schemas.openxmlformats.org/officeDocument/2006/relationships/printerSettings" Target="../printerSettings/printerSettings127.bin"/><Relationship Id="rId4" Type="http://schemas.openxmlformats.org/officeDocument/2006/relationships/ctrlProp" Target="../ctrlProps/ctrlProp84.xml"/></Relationships>
</file>

<file path=xl/worksheets/_rels/sheet134.xml.rels><?xml version="1.0" encoding="UTF-8" standalone="yes"?>
<Relationships xmlns="http://schemas.openxmlformats.org/package/2006/relationships"><Relationship Id="rId3" Type="http://schemas.openxmlformats.org/officeDocument/2006/relationships/vmlDrawing" Target="../drawings/vmlDrawing76.vml"/><Relationship Id="rId2" Type="http://schemas.openxmlformats.org/officeDocument/2006/relationships/drawing" Target="../drawings/drawing79.xml"/><Relationship Id="rId1" Type="http://schemas.openxmlformats.org/officeDocument/2006/relationships/printerSettings" Target="../printerSettings/printerSettings128.bin"/><Relationship Id="rId4" Type="http://schemas.openxmlformats.org/officeDocument/2006/relationships/ctrlProp" Target="../ctrlProps/ctrlProp85.xml"/></Relationships>
</file>

<file path=xl/worksheets/_rels/sheet135.xml.rels><?xml version="1.0" encoding="UTF-8" standalone="yes"?>
<Relationships xmlns="http://schemas.openxmlformats.org/package/2006/relationships"><Relationship Id="rId3" Type="http://schemas.openxmlformats.org/officeDocument/2006/relationships/vmlDrawing" Target="../drawings/vmlDrawing77.vml"/><Relationship Id="rId2" Type="http://schemas.openxmlformats.org/officeDocument/2006/relationships/drawing" Target="../drawings/drawing80.xml"/><Relationship Id="rId1" Type="http://schemas.openxmlformats.org/officeDocument/2006/relationships/printerSettings" Target="../printerSettings/printerSettings129.bin"/><Relationship Id="rId4" Type="http://schemas.openxmlformats.org/officeDocument/2006/relationships/ctrlProp" Target="../ctrlProps/ctrlProp86.xml"/></Relationships>
</file>

<file path=xl/worksheets/_rels/sheet136.xml.rels><?xml version="1.0" encoding="UTF-8" standalone="yes"?>
<Relationships xmlns="http://schemas.openxmlformats.org/package/2006/relationships"><Relationship Id="rId3" Type="http://schemas.openxmlformats.org/officeDocument/2006/relationships/vmlDrawing" Target="../drawings/vmlDrawing78.vml"/><Relationship Id="rId2" Type="http://schemas.openxmlformats.org/officeDocument/2006/relationships/drawing" Target="../drawings/drawing81.xml"/><Relationship Id="rId1" Type="http://schemas.openxmlformats.org/officeDocument/2006/relationships/printerSettings" Target="../printerSettings/printerSettings130.bin"/><Relationship Id="rId4" Type="http://schemas.openxmlformats.org/officeDocument/2006/relationships/ctrlProp" Target="../ctrlProps/ctrlProp87.xml"/></Relationships>
</file>

<file path=xl/worksheets/_rels/sheet137.xml.rels><?xml version="1.0" encoding="UTF-8" standalone="yes"?>
<Relationships xmlns="http://schemas.openxmlformats.org/package/2006/relationships"><Relationship Id="rId3" Type="http://schemas.openxmlformats.org/officeDocument/2006/relationships/vmlDrawing" Target="../drawings/vmlDrawing79.vml"/><Relationship Id="rId2" Type="http://schemas.openxmlformats.org/officeDocument/2006/relationships/drawing" Target="../drawings/drawing82.xml"/><Relationship Id="rId1" Type="http://schemas.openxmlformats.org/officeDocument/2006/relationships/printerSettings" Target="../printerSettings/printerSettings131.bin"/><Relationship Id="rId4" Type="http://schemas.openxmlformats.org/officeDocument/2006/relationships/ctrlProp" Target="../ctrlProps/ctrlProp88.xml"/></Relationships>
</file>

<file path=xl/worksheets/_rels/sheet138.xml.rels><?xml version="1.0" encoding="UTF-8" standalone="yes"?>
<Relationships xmlns="http://schemas.openxmlformats.org/package/2006/relationships"><Relationship Id="rId3" Type="http://schemas.openxmlformats.org/officeDocument/2006/relationships/vmlDrawing" Target="../drawings/vmlDrawing80.vml"/><Relationship Id="rId2" Type="http://schemas.openxmlformats.org/officeDocument/2006/relationships/drawing" Target="../drawings/drawing83.xml"/><Relationship Id="rId1" Type="http://schemas.openxmlformats.org/officeDocument/2006/relationships/printerSettings" Target="../printerSettings/printerSettings132.bin"/><Relationship Id="rId5" Type="http://schemas.openxmlformats.org/officeDocument/2006/relationships/comments" Target="../comments23.xml"/><Relationship Id="rId4" Type="http://schemas.openxmlformats.org/officeDocument/2006/relationships/ctrlProp" Target="../ctrlProps/ctrlProp89.xml"/></Relationships>
</file>

<file path=xl/worksheets/_rels/sheet139.xml.rels><?xml version="1.0" encoding="UTF-8" standalone="yes"?>
<Relationships xmlns="http://schemas.openxmlformats.org/package/2006/relationships"><Relationship Id="rId3" Type="http://schemas.openxmlformats.org/officeDocument/2006/relationships/vmlDrawing" Target="../drawings/vmlDrawing81.vml"/><Relationship Id="rId2" Type="http://schemas.openxmlformats.org/officeDocument/2006/relationships/drawing" Target="../drawings/drawing84.xml"/><Relationship Id="rId1" Type="http://schemas.openxmlformats.org/officeDocument/2006/relationships/printerSettings" Target="../printerSettings/printerSettings133.bin"/><Relationship Id="rId5" Type="http://schemas.openxmlformats.org/officeDocument/2006/relationships/comments" Target="../comments24.xml"/><Relationship Id="rId4" Type="http://schemas.openxmlformats.org/officeDocument/2006/relationships/ctrlProp" Target="../ctrlProps/ctrlProp90.xml"/></Relationships>
</file>

<file path=xl/worksheets/_rels/sheet140.xml.rels><?xml version="1.0" encoding="UTF-8" standalone="yes"?>
<Relationships xmlns="http://schemas.openxmlformats.org/package/2006/relationships"><Relationship Id="rId3" Type="http://schemas.openxmlformats.org/officeDocument/2006/relationships/vmlDrawing" Target="../drawings/vmlDrawing82.vml"/><Relationship Id="rId2" Type="http://schemas.openxmlformats.org/officeDocument/2006/relationships/drawing" Target="../drawings/drawing85.xml"/><Relationship Id="rId1" Type="http://schemas.openxmlformats.org/officeDocument/2006/relationships/printerSettings" Target="../printerSettings/printerSettings134.bin"/><Relationship Id="rId4" Type="http://schemas.openxmlformats.org/officeDocument/2006/relationships/ctrlProp" Target="../ctrlProps/ctrlProp91.xml"/></Relationships>
</file>

<file path=xl/worksheets/_rels/sheet141.xml.rels><?xml version="1.0" encoding="UTF-8" standalone="yes"?>
<Relationships xmlns="http://schemas.openxmlformats.org/package/2006/relationships"><Relationship Id="rId3" Type="http://schemas.openxmlformats.org/officeDocument/2006/relationships/vmlDrawing" Target="../drawings/vmlDrawing83.vml"/><Relationship Id="rId2" Type="http://schemas.openxmlformats.org/officeDocument/2006/relationships/drawing" Target="../drawings/drawing86.xml"/><Relationship Id="rId1" Type="http://schemas.openxmlformats.org/officeDocument/2006/relationships/printerSettings" Target="../printerSettings/printerSettings135.bin"/><Relationship Id="rId4" Type="http://schemas.openxmlformats.org/officeDocument/2006/relationships/ctrlProp" Target="../ctrlProps/ctrlProp92.xml"/></Relationships>
</file>

<file path=xl/worksheets/_rels/sheet142.xml.rels><?xml version="1.0" encoding="UTF-8" standalone="yes"?>
<Relationships xmlns="http://schemas.openxmlformats.org/package/2006/relationships"><Relationship Id="rId3" Type="http://schemas.openxmlformats.org/officeDocument/2006/relationships/vmlDrawing" Target="../drawings/vmlDrawing84.vml"/><Relationship Id="rId2" Type="http://schemas.openxmlformats.org/officeDocument/2006/relationships/drawing" Target="../drawings/drawing87.xml"/><Relationship Id="rId1" Type="http://schemas.openxmlformats.org/officeDocument/2006/relationships/printerSettings" Target="../printerSettings/printerSettings136.bin"/><Relationship Id="rId4" Type="http://schemas.openxmlformats.org/officeDocument/2006/relationships/ctrlProp" Target="../ctrlProps/ctrlProp93.xml"/></Relationships>
</file>

<file path=xl/worksheets/_rels/sheet143.xml.rels><?xml version="1.0" encoding="UTF-8" standalone="yes"?>
<Relationships xmlns="http://schemas.openxmlformats.org/package/2006/relationships"><Relationship Id="rId3" Type="http://schemas.openxmlformats.org/officeDocument/2006/relationships/vmlDrawing" Target="../drawings/vmlDrawing85.vml"/><Relationship Id="rId2" Type="http://schemas.openxmlformats.org/officeDocument/2006/relationships/drawing" Target="../drawings/drawing88.xml"/><Relationship Id="rId1" Type="http://schemas.openxmlformats.org/officeDocument/2006/relationships/printerSettings" Target="../printerSettings/printerSettings137.bin"/><Relationship Id="rId4" Type="http://schemas.openxmlformats.org/officeDocument/2006/relationships/ctrlProp" Target="../ctrlProps/ctrlProp94.xml"/></Relationships>
</file>

<file path=xl/worksheets/_rels/sheet144.xml.rels><?xml version="1.0" encoding="UTF-8" standalone="yes"?>
<Relationships xmlns="http://schemas.openxmlformats.org/package/2006/relationships"><Relationship Id="rId3" Type="http://schemas.openxmlformats.org/officeDocument/2006/relationships/vmlDrawing" Target="../drawings/vmlDrawing86.vml"/><Relationship Id="rId2" Type="http://schemas.openxmlformats.org/officeDocument/2006/relationships/drawing" Target="../drawings/drawing89.xml"/><Relationship Id="rId1" Type="http://schemas.openxmlformats.org/officeDocument/2006/relationships/printerSettings" Target="../printerSettings/printerSettings138.bin"/><Relationship Id="rId4" Type="http://schemas.openxmlformats.org/officeDocument/2006/relationships/ctrlProp" Target="../ctrlProps/ctrlProp95.xml"/></Relationships>
</file>

<file path=xl/worksheets/_rels/sheet145.xml.rels><?xml version="1.0" encoding="UTF-8" standalone="yes"?>
<Relationships xmlns="http://schemas.openxmlformats.org/package/2006/relationships"><Relationship Id="rId3" Type="http://schemas.openxmlformats.org/officeDocument/2006/relationships/vmlDrawing" Target="../drawings/vmlDrawing87.vml"/><Relationship Id="rId2" Type="http://schemas.openxmlformats.org/officeDocument/2006/relationships/drawing" Target="../drawings/drawing90.xml"/><Relationship Id="rId1" Type="http://schemas.openxmlformats.org/officeDocument/2006/relationships/printerSettings" Target="../printerSettings/printerSettings139.bin"/><Relationship Id="rId4" Type="http://schemas.openxmlformats.org/officeDocument/2006/relationships/ctrlProp" Target="../ctrlProps/ctrlProp96.xml"/></Relationships>
</file>

<file path=xl/worksheets/_rels/sheet146.xml.rels><?xml version="1.0" encoding="UTF-8" standalone="yes"?>
<Relationships xmlns="http://schemas.openxmlformats.org/package/2006/relationships"><Relationship Id="rId3" Type="http://schemas.openxmlformats.org/officeDocument/2006/relationships/vmlDrawing" Target="../drawings/vmlDrawing88.vml"/><Relationship Id="rId2" Type="http://schemas.openxmlformats.org/officeDocument/2006/relationships/drawing" Target="../drawings/drawing91.xml"/><Relationship Id="rId1" Type="http://schemas.openxmlformats.org/officeDocument/2006/relationships/printerSettings" Target="../printerSettings/printerSettings140.bin"/><Relationship Id="rId4" Type="http://schemas.openxmlformats.org/officeDocument/2006/relationships/ctrlProp" Target="../ctrlProps/ctrlProp97.xml"/></Relationships>
</file>

<file path=xl/worksheets/_rels/sheet147.xml.rels><?xml version="1.0" encoding="UTF-8" standalone="yes"?>
<Relationships xmlns="http://schemas.openxmlformats.org/package/2006/relationships"><Relationship Id="rId3" Type="http://schemas.openxmlformats.org/officeDocument/2006/relationships/vmlDrawing" Target="../drawings/vmlDrawing89.vml"/><Relationship Id="rId2" Type="http://schemas.openxmlformats.org/officeDocument/2006/relationships/drawing" Target="../drawings/drawing92.xml"/><Relationship Id="rId1" Type="http://schemas.openxmlformats.org/officeDocument/2006/relationships/printerSettings" Target="../printerSettings/printerSettings141.bin"/><Relationship Id="rId4" Type="http://schemas.openxmlformats.org/officeDocument/2006/relationships/ctrlProp" Target="../ctrlProps/ctrlProp98.xml"/></Relationships>
</file>

<file path=xl/worksheets/_rels/sheet148.xml.rels><?xml version="1.0" encoding="UTF-8" standalone="yes"?>
<Relationships xmlns="http://schemas.openxmlformats.org/package/2006/relationships"><Relationship Id="rId3" Type="http://schemas.openxmlformats.org/officeDocument/2006/relationships/vmlDrawing" Target="../drawings/vmlDrawing90.vml"/><Relationship Id="rId2" Type="http://schemas.openxmlformats.org/officeDocument/2006/relationships/drawing" Target="../drawings/drawing93.xml"/><Relationship Id="rId1" Type="http://schemas.openxmlformats.org/officeDocument/2006/relationships/printerSettings" Target="../printerSettings/printerSettings142.bin"/><Relationship Id="rId4" Type="http://schemas.openxmlformats.org/officeDocument/2006/relationships/ctrlProp" Target="../ctrlProps/ctrlProp99.xml"/></Relationships>
</file>

<file path=xl/worksheets/_rels/sheet149.xml.rels><?xml version="1.0" encoding="UTF-8" standalone="yes"?>
<Relationships xmlns="http://schemas.openxmlformats.org/package/2006/relationships"><Relationship Id="rId3" Type="http://schemas.openxmlformats.org/officeDocument/2006/relationships/vmlDrawing" Target="../drawings/vmlDrawing91.vml"/><Relationship Id="rId2" Type="http://schemas.openxmlformats.org/officeDocument/2006/relationships/drawing" Target="../drawings/drawing94.xml"/><Relationship Id="rId1" Type="http://schemas.openxmlformats.org/officeDocument/2006/relationships/printerSettings" Target="../printerSettings/printerSettings143.bin"/><Relationship Id="rId4" Type="http://schemas.openxmlformats.org/officeDocument/2006/relationships/ctrlProp" Target="../ctrlProps/ctrlProp100.xml"/></Relationships>
</file>

<file path=xl/worksheets/_rels/sheet150.xml.rels><?xml version="1.0" encoding="UTF-8" standalone="yes"?>
<Relationships xmlns="http://schemas.openxmlformats.org/package/2006/relationships"><Relationship Id="rId3" Type="http://schemas.openxmlformats.org/officeDocument/2006/relationships/vmlDrawing" Target="../drawings/vmlDrawing92.vml"/><Relationship Id="rId2" Type="http://schemas.openxmlformats.org/officeDocument/2006/relationships/drawing" Target="../drawings/drawing95.xml"/><Relationship Id="rId1" Type="http://schemas.openxmlformats.org/officeDocument/2006/relationships/printerSettings" Target="../printerSettings/printerSettings144.bin"/><Relationship Id="rId4" Type="http://schemas.openxmlformats.org/officeDocument/2006/relationships/ctrlProp" Target="../ctrlProps/ctrlProp101.xml"/></Relationships>
</file>

<file path=xl/worksheets/_rels/sheet151.xml.rels><?xml version="1.0" encoding="UTF-8" standalone="yes"?>
<Relationships xmlns="http://schemas.openxmlformats.org/package/2006/relationships"><Relationship Id="rId1" Type="http://schemas.openxmlformats.org/officeDocument/2006/relationships/printerSettings" Target="../printerSettings/printerSettings145.bin"/></Relationships>
</file>

<file path=xl/worksheets/_rels/sheet152.xml.rels><?xml version="1.0" encoding="UTF-8" standalone="yes"?>
<Relationships xmlns="http://schemas.openxmlformats.org/package/2006/relationships"><Relationship Id="rId3" Type="http://schemas.openxmlformats.org/officeDocument/2006/relationships/vmlDrawing" Target="../drawings/vmlDrawing93.vml"/><Relationship Id="rId2" Type="http://schemas.openxmlformats.org/officeDocument/2006/relationships/drawing" Target="../drawings/drawing96.xml"/><Relationship Id="rId1" Type="http://schemas.openxmlformats.org/officeDocument/2006/relationships/printerSettings" Target="../printerSettings/printerSettings146.bin"/><Relationship Id="rId5" Type="http://schemas.openxmlformats.org/officeDocument/2006/relationships/comments" Target="../comments25.xml"/><Relationship Id="rId4" Type="http://schemas.openxmlformats.org/officeDocument/2006/relationships/ctrlProp" Target="../ctrlProps/ctrlProp102.xml"/></Relationships>
</file>

<file path=xl/worksheets/_rels/sheet153.xml.rels><?xml version="1.0" encoding="UTF-8" standalone="yes"?>
<Relationships xmlns="http://schemas.openxmlformats.org/package/2006/relationships"><Relationship Id="rId3" Type="http://schemas.openxmlformats.org/officeDocument/2006/relationships/vmlDrawing" Target="../drawings/vmlDrawing94.vml"/><Relationship Id="rId2" Type="http://schemas.openxmlformats.org/officeDocument/2006/relationships/drawing" Target="../drawings/drawing97.xml"/><Relationship Id="rId1" Type="http://schemas.openxmlformats.org/officeDocument/2006/relationships/printerSettings" Target="../printerSettings/printerSettings147.bin"/><Relationship Id="rId5" Type="http://schemas.openxmlformats.org/officeDocument/2006/relationships/comments" Target="../comments26.xml"/><Relationship Id="rId4" Type="http://schemas.openxmlformats.org/officeDocument/2006/relationships/ctrlProp" Target="../ctrlProps/ctrlProp103.xml"/></Relationships>
</file>

<file path=xl/worksheets/_rels/sheet154.xml.rels><?xml version="1.0" encoding="UTF-8" standalone="yes"?>
<Relationships xmlns="http://schemas.openxmlformats.org/package/2006/relationships"><Relationship Id="rId3" Type="http://schemas.openxmlformats.org/officeDocument/2006/relationships/vmlDrawing" Target="../drawings/vmlDrawing95.vml"/><Relationship Id="rId2" Type="http://schemas.openxmlformats.org/officeDocument/2006/relationships/drawing" Target="../drawings/drawing98.xml"/><Relationship Id="rId1" Type="http://schemas.openxmlformats.org/officeDocument/2006/relationships/printerSettings" Target="../printerSettings/printerSettings148.bin"/><Relationship Id="rId4" Type="http://schemas.openxmlformats.org/officeDocument/2006/relationships/ctrlProp" Target="../ctrlProps/ctrlProp104.xml"/></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149.bin"/></Relationships>
</file>

<file path=xl/worksheets/_rels/sheet156.xml.rels><?xml version="1.0" encoding="UTF-8" standalone="yes"?>
<Relationships xmlns="http://schemas.openxmlformats.org/package/2006/relationships"><Relationship Id="rId1" Type="http://schemas.openxmlformats.org/officeDocument/2006/relationships/printerSettings" Target="../printerSettings/printerSettings150.bin"/></Relationships>
</file>

<file path=xl/worksheets/_rels/sheet157.xml.rels><?xml version="1.0" encoding="UTF-8" standalone="yes"?>
<Relationships xmlns="http://schemas.openxmlformats.org/package/2006/relationships"><Relationship Id="rId1" Type="http://schemas.openxmlformats.org/officeDocument/2006/relationships/printerSettings" Target="../printerSettings/printerSettings151.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152.bin"/></Relationships>
</file>

<file path=xl/worksheets/_rels/sheet159.xml.rels><?xml version="1.0" encoding="UTF-8" standalone="yes"?>
<Relationships xmlns="http://schemas.openxmlformats.org/package/2006/relationships"><Relationship Id="rId1" Type="http://schemas.openxmlformats.org/officeDocument/2006/relationships/printerSettings" Target="../printerSettings/printerSettings1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1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155.bin"/></Relationships>
</file>

<file path=xl/worksheets/_rels/sheet162.xml.rels><?xml version="1.0" encoding="UTF-8" standalone="yes"?>
<Relationships xmlns="http://schemas.openxmlformats.org/package/2006/relationships"><Relationship Id="rId1" Type="http://schemas.openxmlformats.org/officeDocument/2006/relationships/printerSettings" Target="../printerSettings/printerSettings15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4"/>
  <dimension ref="A1:Q185"/>
  <sheetViews>
    <sheetView workbookViewId="0"/>
  </sheetViews>
  <sheetFormatPr defaultColWidth="9" defaultRowHeight="14.25"/>
  <cols>
    <col min="1" max="1" width="10.5" style="1457" bestFit="1" customWidth="1"/>
    <col min="2" max="15" width="9" style="1457"/>
    <col min="16" max="17" width="0" style="1457" hidden="1" customWidth="1"/>
    <col min="18" max="53" width="9" style="1457"/>
    <col min="54" max="54" width="9" style="1457" customWidth="1"/>
    <col min="55" max="16384" width="9" style="1457"/>
  </cols>
  <sheetData>
    <row r="1" spans="1:17">
      <c r="A1" s="3939">
        <v>42445</v>
      </c>
      <c r="B1" s="1458"/>
      <c r="P1" s="1457">
        <v>1</v>
      </c>
      <c r="Q1" s="1457" t="s">
        <v>6150</v>
      </c>
    </row>
    <row r="2" spans="1:17">
      <c r="P2" s="1457">
        <v>2</v>
      </c>
      <c r="Q2" s="1457" t="s">
        <v>57</v>
      </c>
    </row>
    <row r="3" spans="1:17" ht="14.25" customHeight="1">
      <c r="B3" s="2511" t="s">
        <v>1772</v>
      </c>
      <c r="C3" s="2511"/>
      <c r="D3" s="2511"/>
      <c r="E3" s="2511"/>
      <c r="F3" s="2511"/>
      <c r="G3" s="2511"/>
      <c r="H3" s="2511"/>
      <c r="I3" s="2511"/>
      <c r="J3" s="2511"/>
      <c r="P3" s="1457">
        <v>3</v>
      </c>
      <c r="Q3" s="1457" t="s">
        <v>459</v>
      </c>
    </row>
    <row r="4" spans="1:17" ht="14.25" customHeight="1">
      <c r="B4" s="2511"/>
      <c r="C4" s="2511"/>
      <c r="D4" s="2511"/>
      <c r="E4" s="2511"/>
      <c r="F4" s="2511"/>
      <c r="G4" s="2511"/>
      <c r="H4" s="2511"/>
      <c r="I4" s="2511"/>
      <c r="J4" s="2511"/>
      <c r="P4" s="1457">
        <v>4</v>
      </c>
      <c r="Q4" s="1457" t="s">
        <v>60</v>
      </c>
    </row>
    <row r="5" spans="1:17" ht="14.25" customHeight="1">
      <c r="B5" s="2511"/>
      <c r="C5" s="2511"/>
      <c r="D5" s="2511"/>
      <c r="E5" s="2511"/>
      <c r="F5" s="2511"/>
      <c r="G5" s="2511"/>
      <c r="H5" s="2511"/>
      <c r="I5" s="2511"/>
      <c r="J5" s="2511"/>
      <c r="P5" s="1457">
        <v>5</v>
      </c>
      <c r="Q5" s="1457" t="s">
        <v>67</v>
      </c>
    </row>
    <row r="6" spans="1:17" ht="14.25" customHeight="1">
      <c r="B6" s="2511"/>
      <c r="C6" s="2511"/>
      <c r="D6" s="2511"/>
      <c r="E6" s="2511"/>
      <c r="F6" s="2511"/>
      <c r="G6" s="2511"/>
      <c r="H6" s="2511"/>
      <c r="I6" s="2511"/>
      <c r="J6" s="2511"/>
      <c r="P6" s="1457">
        <v>6</v>
      </c>
      <c r="Q6" s="1457" t="s">
        <v>69</v>
      </c>
    </row>
    <row r="7" spans="1:17">
      <c r="P7" s="1457">
        <v>7</v>
      </c>
      <c r="Q7" s="1457" t="s">
        <v>6151</v>
      </c>
    </row>
    <row r="8" spans="1:17">
      <c r="P8" s="1457">
        <v>8</v>
      </c>
      <c r="Q8" s="1457" t="s">
        <v>6152</v>
      </c>
    </row>
    <row r="9" spans="1:17">
      <c r="P9" s="1457">
        <v>9</v>
      </c>
      <c r="Q9" s="1457" t="s">
        <v>6153</v>
      </c>
    </row>
    <row r="10" spans="1:17" ht="14.25" customHeight="1">
      <c r="B10" s="2509" t="s">
        <v>2537</v>
      </c>
      <c r="C10" s="2509"/>
      <c r="P10" s="1457">
        <v>10</v>
      </c>
      <c r="Q10" s="1457" t="s">
        <v>6154</v>
      </c>
    </row>
    <row r="11" spans="1:17">
      <c r="B11" s="2509"/>
      <c r="C11" s="2509"/>
      <c r="P11" s="1457">
        <v>11</v>
      </c>
      <c r="Q11" s="1457" t="s">
        <v>6155</v>
      </c>
    </row>
    <row r="12" spans="1:17">
      <c r="B12" s="2509"/>
      <c r="C12" s="2509"/>
      <c r="P12" s="1457">
        <v>12</v>
      </c>
      <c r="Q12" s="1457" t="s">
        <v>6156</v>
      </c>
    </row>
    <row r="13" spans="1:17">
      <c r="P13" s="1457">
        <v>13</v>
      </c>
      <c r="Q13" s="1457" t="s">
        <v>6157</v>
      </c>
    </row>
    <row r="14" spans="1:17">
      <c r="B14" s="1458"/>
      <c r="P14" s="1457">
        <v>14</v>
      </c>
      <c r="Q14" s="1457" t="s">
        <v>6158</v>
      </c>
    </row>
    <row r="15" spans="1:17" ht="14.25" customHeight="1">
      <c r="B15" s="1474"/>
      <c r="C15" s="1474"/>
      <c r="P15" s="1457">
        <v>15</v>
      </c>
      <c r="Q15" s="1457" t="s">
        <v>6159</v>
      </c>
    </row>
    <row r="16" spans="1:17" ht="14.25" customHeight="1">
      <c r="B16" s="2510" t="s">
        <v>2538</v>
      </c>
      <c r="C16" s="2510"/>
      <c r="P16" s="1457">
        <v>16</v>
      </c>
      <c r="Q16" s="1457" t="s">
        <v>6160</v>
      </c>
    </row>
    <row r="17" spans="2:17" ht="14.25" customHeight="1">
      <c r="B17" s="2510"/>
      <c r="C17" s="2510"/>
      <c r="P17" s="1457">
        <v>17</v>
      </c>
      <c r="Q17" s="1457" t="s">
        <v>6161</v>
      </c>
    </row>
    <row r="18" spans="2:17">
      <c r="B18" s="2510"/>
      <c r="C18" s="2510"/>
      <c r="P18" s="1457">
        <v>18</v>
      </c>
      <c r="Q18" s="1457" t="s">
        <v>6162</v>
      </c>
    </row>
    <row r="19" spans="2:17">
      <c r="P19" s="1457">
        <v>19</v>
      </c>
      <c r="Q19" s="1457" t="s">
        <v>6163</v>
      </c>
    </row>
    <row r="20" spans="2:17">
      <c r="P20" s="1457">
        <v>20</v>
      </c>
      <c r="Q20" s="1457" t="s">
        <v>1356</v>
      </c>
    </row>
    <row r="21" spans="2:17" ht="14.25" customHeight="1">
      <c r="B21" s="1474"/>
      <c r="C21" s="1474"/>
      <c r="P21" s="1457">
        <v>21</v>
      </c>
      <c r="Q21" s="1457" t="s">
        <v>93</v>
      </c>
    </row>
    <row r="22" spans="2:17" ht="14.25" customHeight="1">
      <c r="B22" s="2510" t="s">
        <v>2539</v>
      </c>
      <c r="C22" s="2510"/>
      <c r="P22" s="1457">
        <v>22</v>
      </c>
      <c r="Q22" s="1457" t="s">
        <v>6164</v>
      </c>
    </row>
    <row r="23" spans="2:17" ht="14.25" customHeight="1">
      <c r="B23" s="2510"/>
      <c r="C23" s="2510"/>
      <c r="P23" s="1457">
        <v>23</v>
      </c>
      <c r="Q23" s="1457" t="s">
        <v>6165</v>
      </c>
    </row>
    <row r="24" spans="2:17">
      <c r="B24" s="2510"/>
      <c r="C24" s="2510"/>
      <c r="P24" s="1457">
        <v>24</v>
      </c>
      <c r="Q24" s="1457" t="s">
        <v>666</v>
      </c>
    </row>
    <row r="25" spans="2:17">
      <c r="P25" s="1457">
        <v>25</v>
      </c>
      <c r="Q25" s="1457" t="s">
        <v>1510</v>
      </c>
    </row>
    <row r="26" spans="2:17">
      <c r="P26" s="1457">
        <v>26</v>
      </c>
      <c r="Q26" s="1457" t="s">
        <v>1729</v>
      </c>
    </row>
    <row r="27" spans="2:17">
      <c r="P27" s="1457">
        <v>27</v>
      </c>
      <c r="Q27" s="1457" t="s">
        <v>1656</v>
      </c>
    </row>
    <row r="28" spans="2:17">
      <c r="P28" s="1457">
        <v>28</v>
      </c>
      <c r="Q28" s="1457" t="s">
        <v>1730</v>
      </c>
    </row>
    <row r="29" spans="2:17">
      <c r="P29" s="1457">
        <v>29</v>
      </c>
      <c r="Q29" s="1457" t="s">
        <v>1731</v>
      </c>
    </row>
    <row r="30" spans="2:17">
      <c r="P30" s="1457">
        <v>30</v>
      </c>
      <c r="Q30" s="1457" t="s">
        <v>1505</v>
      </c>
    </row>
    <row r="31" spans="2:17">
      <c r="P31" s="1457">
        <v>31</v>
      </c>
      <c r="Q31" s="1457" t="s">
        <v>267</v>
      </c>
    </row>
    <row r="32" spans="2:17">
      <c r="P32" s="1457">
        <v>32</v>
      </c>
      <c r="Q32" s="1457" t="s">
        <v>1732</v>
      </c>
    </row>
    <row r="33" spans="16:17">
      <c r="P33" s="1457">
        <v>33</v>
      </c>
      <c r="Q33" s="1457" t="s">
        <v>1385</v>
      </c>
    </row>
    <row r="34" spans="16:17">
      <c r="P34" s="1457">
        <v>34</v>
      </c>
      <c r="Q34" s="1457" t="s">
        <v>1733</v>
      </c>
    </row>
    <row r="35" spans="16:17">
      <c r="P35" s="1457">
        <v>35</v>
      </c>
      <c r="Q35" s="1457" t="s">
        <v>485</v>
      </c>
    </row>
    <row r="36" spans="16:17">
      <c r="P36" s="1457">
        <v>36</v>
      </c>
      <c r="Q36" s="1457" t="s">
        <v>6166</v>
      </c>
    </row>
    <row r="37" spans="16:17">
      <c r="P37" s="1457">
        <v>37</v>
      </c>
      <c r="Q37" s="1457" t="s">
        <v>482</v>
      </c>
    </row>
    <row r="38" spans="16:17">
      <c r="P38" s="1457">
        <v>38</v>
      </c>
      <c r="Q38" s="1458" t="s">
        <v>6780</v>
      </c>
    </row>
    <row r="39" spans="16:17">
      <c r="P39" s="1457">
        <v>39</v>
      </c>
      <c r="Q39" s="1457" t="s">
        <v>6167</v>
      </c>
    </row>
    <row r="40" spans="16:17">
      <c r="P40" s="1457">
        <v>40</v>
      </c>
      <c r="Q40" s="1457" t="s">
        <v>6168</v>
      </c>
    </row>
    <row r="41" spans="16:17">
      <c r="P41" s="1457">
        <v>41</v>
      </c>
      <c r="Q41" s="1457" t="s">
        <v>6169</v>
      </c>
    </row>
    <row r="42" spans="16:17">
      <c r="P42" s="1457">
        <v>42</v>
      </c>
      <c r="Q42" s="1457" t="s">
        <v>6170</v>
      </c>
    </row>
    <row r="43" spans="16:17">
      <c r="P43" s="1457">
        <v>43</v>
      </c>
      <c r="Q43" s="1457" t="s">
        <v>6171</v>
      </c>
    </row>
    <row r="44" spans="16:17">
      <c r="P44" s="1457">
        <v>44</v>
      </c>
      <c r="Q44" s="1457" t="s">
        <v>6172</v>
      </c>
    </row>
    <row r="45" spans="16:17">
      <c r="P45" s="1457">
        <v>45</v>
      </c>
      <c r="Q45" s="1457" t="s">
        <v>6173</v>
      </c>
    </row>
    <row r="46" spans="16:17">
      <c r="P46" s="1457">
        <v>46</v>
      </c>
      <c r="Q46" s="1457" t="s">
        <v>6174</v>
      </c>
    </row>
    <row r="47" spans="16:17">
      <c r="P47" s="1457">
        <v>47</v>
      </c>
      <c r="Q47" s="1457" t="s">
        <v>6175</v>
      </c>
    </row>
    <row r="48" spans="16:17">
      <c r="P48" s="1457">
        <v>48</v>
      </c>
      <c r="Q48" s="1457" t="s">
        <v>6176</v>
      </c>
    </row>
    <row r="49" spans="16:17">
      <c r="P49" s="1457">
        <v>49</v>
      </c>
      <c r="Q49" s="1457" t="s">
        <v>6177</v>
      </c>
    </row>
    <row r="50" spans="16:17">
      <c r="P50" s="1457">
        <v>50</v>
      </c>
      <c r="Q50" s="1457" t="s">
        <v>6178</v>
      </c>
    </row>
    <row r="51" spans="16:17">
      <c r="P51" s="1457">
        <v>51</v>
      </c>
      <c r="Q51" s="1457" t="s">
        <v>6179</v>
      </c>
    </row>
    <row r="52" spans="16:17">
      <c r="P52" s="1457">
        <v>52</v>
      </c>
      <c r="Q52" s="1457" t="s">
        <v>6180</v>
      </c>
    </row>
    <row r="53" spans="16:17">
      <c r="P53" s="1457">
        <v>53</v>
      </c>
      <c r="Q53" s="1457" t="s">
        <v>6181</v>
      </c>
    </row>
    <row r="54" spans="16:17">
      <c r="P54" s="1457">
        <v>54</v>
      </c>
      <c r="Q54" s="1457" t="s">
        <v>6182</v>
      </c>
    </row>
    <row r="55" spans="16:17">
      <c r="P55" s="1457">
        <v>55</v>
      </c>
      <c r="Q55" s="1457" t="s">
        <v>6183</v>
      </c>
    </row>
    <row r="56" spans="16:17">
      <c r="P56" s="1457">
        <v>56</v>
      </c>
      <c r="Q56" s="1457" t="s">
        <v>6184</v>
      </c>
    </row>
    <row r="57" spans="16:17">
      <c r="P57" s="1457">
        <v>57</v>
      </c>
      <c r="Q57" s="1457" t="s">
        <v>6185</v>
      </c>
    </row>
    <row r="58" spans="16:17">
      <c r="P58" s="1457">
        <v>58</v>
      </c>
      <c r="Q58" s="1457" t="s">
        <v>6186</v>
      </c>
    </row>
    <row r="59" spans="16:17">
      <c r="P59" s="1457">
        <v>59</v>
      </c>
      <c r="Q59" s="1457" t="s">
        <v>6187</v>
      </c>
    </row>
    <row r="60" spans="16:17">
      <c r="P60" s="1457">
        <v>60</v>
      </c>
      <c r="Q60" s="1457" t="s">
        <v>6188</v>
      </c>
    </row>
    <row r="61" spans="16:17">
      <c r="P61" s="1457">
        <v>61</v>
      </c>
      <c r="Q61" s="1457" t="s">
        <v>6189</v>
      </c>
    </row>
    <row r="62" spans="16:17">
      <c r="P62" s="1457">
        <v>62</v>
      </c>
      <c r="Q62" s="1457" t="s">
        <v>6190</v>
      </c>
    </row>
    <row r="63" spans="16:17">
      <c r="P63" s="1457">
        <v>63</v>
      </c>
      <c r="Q63" s="1457" t="s">
        <v>6191</v>
      </c>
    </row>
    <row r="64" spans="16:17">
      <c r="P64" s="1457">
        <v>64</v>
      </c>
      <c r="Q64" s="1457" t="s">
        <v>6192</v>
      </c>
    </row>
    <row r="65" spans="16:17">
      <c r="P65" s="1457">
        <v>65</v>
      </c>
      <c r="Q65" s="1457" t="s">
        <v>2579</v>
      </c>
    </row>
    <row r="66" spans="16:17">
      <c r="P66" s="1457">
        <v>66</v>
      </c>
      <c r="Q66" s="1457" t="s">
        <v>6678</v>
      </c>
    </row>
    <row r="67" spans="16:17">
      <c r="P67" s="1457">
        <v>67</v>
      </c>
      <c r="Q67" s="1457" t="s">
        <v>6679</v>
      </c>
    </row>
    <row r="68" spans="16:17">
      <c r="P68" s="1457">
        <v>68</v>
      </c>
      <c r="Q68" s="1457" t="s">
        <v>83</v>
      </c>
    </row>
    <row r="69" spans="16:17">
      <c r="P69" s="1457">
        <v>69</v>
      </c>
      <c r="Q69" s="1457" t="s">
        <v>6193</v>
      </c>
    </row>
    <row r="70" spans="16:17">
      <c r="P70" s="1457">
        <v>70</v>
      </c>
      <c r="Q70" s="1457" t="s">
        <v>6194</v>
      </c>
    </row>
    <row r="71" spans="16:17">
      <c r="P71" s="1457">
        <v>71</v>
      </c>
      <c r="Q71" s="1457" t="s">
        <v>1734</v>
      </c>
    </row>
    <row r="72" spans="16:17">
      <c r="P72" s="1457">
        <v>72</v>
      </c>
      <c r="Q72" s="1457" t="s">
        <v>682</v>
      </c>
    </row>
    <row r="73" spans="16:17">
      <c r="P73" s="1457">
        <v>73</v>
      </c>
      <c r="Q73" s="1457" t="s">
        <v>1735</v>
      </c>
    </row>
    <row r="74" spans="16:17">
      <c r="P74" s="1457">
        <v>74</v>
      </c>
      <c r="Q74" s="1457" t="s">
        <v>1736</v>
      </c>
    </row>
    <row r="75" spans="16:17">
      <c r="P75" s="1457">
        <v>75</v>
      </c>
      <c r="Q75" s="1457" t="s">
        <v>1737</v>
      </c>
    </row>
    <row r="76" spans="16:17">
      <c r="P76" s="1457">
        <v>76</v>
      </c>
      <c r="Q76" s="1457" t="s">
        <v>1738</v>
      </c>
    </row>
    <row r="77" spans="16:17">
      <c r="P77" s="1457">
        <v>77</v>
      </c>
      <c r="Q77" s="1457" t="s">
        <v>6195</v>
      </c>
    </row>
    <row r="78" spans="16:17">
      <c r="P78" s="1457">
        <v>78</v>
      </c>
      <c r="Q78" s="1457" t="s">
        <v>257</v>
      </c>
    </row>
    <row r="79" spans="16:17">
      <c r="P79" s="1457">
        <v>79</v>
      </c>
      <c r="Q79" s="1457" t="s">
        <v>1739</v>
      </c>
    </row>
    <row r="80" spans="16:17">
      <c r="P80" s="1457">
        <v>80</v>
      </c>
      <c r="Q80" s="1457" t="s">
        <v>868</v>
      </c>
    </row>
    <row r="81" spans="16:17">
      <c r="P81" s="1457">
        <v>81</v>
      </c>
      <c r="Q81" s="1457" t="s">
        <v>1311</v>
      </c>
    </row>
    <row r="82" spans="16:17">
      <c r="P82" s="1457">
        <v>82</v>
      </c>
      <c r="Q82" s="1457" t="s">
        <v>980</v>
      </c>
    </row>
    <row r="83" spans="16:17">
      <c r="P83" s="1457">
        <v>83</v>
      </c>
      <c r="Q83" s="1457" t="s">
        <v>1740</v>
      </c>
    </row>
    <row r="84" spans="16:17">
      <c r="P84" s="1457">
        <v>84</v>
      </c>
      <c r="Q84" s="1457" t="s">
        <v>1741</v>
      </c>
    </row>
    <row r="85" spans="16:17">
      <c r="P85" s="1457">
        <v>85</v>
      </c>
      <c r="Q85" s="1457" t="s">
        <v>1405</v>
      </c>
    </row>
    <row r="86" spans="16:17">
      <c r="P86" s="1457">
        <v>86</v>
      </c>
      <c r="Q86" s="1457" t="s">
        <v>6196</v>
      </c>
    </row>
    <row r="87" spans="16:17">
      <c r="P87" s="1457">
        <v>87</v>
      </c>
      <c r="Q87" s="1457" t="s">
        <v>1742</v>
      </c>
    </row>
    <row r="88" spans="16:17">
      <c r="P88" s="1457">
        <v>88</v>
      </c>
      <c r="Q88" s="1457" t="s">
        <v>1743</v>
      </c>
    </row>
    <row r="89" spans="16:17">
      <c r="P89" s="1457">
        <v>89</v>
      </c>
      <c r="Q89" s="1457" t="s">
        <v>1744</v>
      </c>
    </row>
    <row r="90" spans="16:17">
      <c r="P90" s="1457">
        <v>90</v>
      </c>
      <c r="Q90" s="1457" t="s">
        <v>1745</v>
      </c>
    </row>
    <row r="91" spans="16:17">
      <c r="P91" s="1457">
        <v>91</v>
      </c>
      <c r="Q91" s="1457" t="s">
        <v>1746</v>
      </c>
    </row>
    <row r="92" spans="16:17">
      <c r="P92" s="1457">
        <v>92</v>
      </c>
      <c r="Q92" s="1457" t="s">
        <v>1282</v>
      </c>
    </row>
    <row r="93" spans="16:17">
      <c r="P93" s="1457">
        <v>93</v>
      </c>
      <c r="Q93" s="1457" t="s">
        <v>1747</v>
      </c>
    </row>
    <row r="94" spans="16:17">
      <c r="P94" s="1457">
        <v>94</v>
      </c>
      <c r="Q94" s="1457" t="s">
        <v>1748</v>
      </c>
    </row>
    <row r="95" spans="16:17">
      <c r="P95" s="1457">
        <v>95</v>
      </c>
      <c r="Q95" s="1457" t="s">
        <v>1749</v>
      </c>
    </row>
    <row r="96" spans="16:17">
      <c r="P96" s="1457">
        <v>96</v>
      </c>
      <c r="Q96" s="1457" t="s">
        <v>1750</v>
      </c>
    </row>
    <row r="97" spans="15:17">
      <c r="O97" s="1458" t="s">
        <v>6778</v>
      </c>
      <c r="P97" s="1457">
        <v>97</v>
      </c>
      <c r="Q97" s="1457" t="s">
        <v>1751</v>
      </c>
    </row>
    <row r="98" spans="15:17">
      <c r="P98" s="1457">
        <v>98</v>
      </c>
      <c r="Q98" s="1457" t="s">
        <v>59</v>
      </c>
    </row>
    <row r="99" spans="15:17">
      <c r="P99" s="1457">
        <v>99</v>
      </c>
      <c r="Q99" s="1457" t="s">
        <v>663</v>
      </c>
    </row>
    <row r="100" spans="15:17">
      <c r="P100" s="1457">
        <v>100</v>
      </c>
      <c r="Q100" s="1457" t="s">
        <v>408</v>
      </c>
    </row>
    <row r="101" spans="15:17">
      <c r="P101" s="1457">
        <v>101</v>
      </c>
      <c r="Q101" s="1457" t="s">
        <v>1564</v>
      </c>
    </row>
    <row r="102" spans="15:17">
      <c r="P102" s="1457">
        <v>102</v>
      </c>
      <c r="Q102" s="1457" t="s">
        <v>661</v>
      </c>
    </row>
    <row r="103" spans="15:17">
      <c r="P103" s="1457">
        <v>103</v>
      </c>
      <c r="Q103" s="1457" t="s">
        <v>72</v>
      </c>
    </row>
    <row r="104" spans="15:17">
      <c r="P104" s="1457">
        <v>104</v>
      </c>
      <c r="Q104" s="1457" t="s">
        <v>75</v>
      </c>
    </row>
    <row r="105" spans="15:17">
      <c r="P105" s="1457">
        <v>105</v>
      </c>
      <c r="Q105" s="1457" t="s">
        <v>1310</v>
      </c>
    </row>
    <row r="106" spans="15:17">
      <c r="P106" s="1457">
        <v>106</v>
      </c>
      <c r="Q106" s="1457" t="s">
        <v>22</v>
      </c>
    </row>
    <row r="107" spans="15:17">
      <c r="P107" s="1457">
        <v>107</v>
      </c>
      <c r="Q107" s="1457" t="s">
        <v>1511</v>
      </c>
    </row>
    <row r="108" spans="15:17">
      <c r="P108" s="1457">
        <v>108</v>
      </c>
      <c r="Q108" s="1457" t="s">
        <v>82</v>
      </c>
    </row>
    <row r="109" spans="15:17">
      <c r="P109" s="1457">
        <v>109</v>
      </c>
      <c r="Q109" s="1457" t="s">
        <v>84</v>
      </c>
    </row>
    <row r="110" spans="15:17">
      <c r="P110" s="1457">
        <v>110</v>
      </c>
      <c r="Q110" s="1457" t="s">
        <v>85</v>
      </c>
    </row>
    <row r="111" spans="15:17">
      <c r="P111" s="1457">
        <v>111</v>
      </c>
      <c r="Q111" s="1457" t="s">
        <v>632</v>
      </c>
    </row>
    <row r="112" spans="15:17">
      <c r="P112" s="1457">
        <v>112</v>
      </c>
      <c r="Q112" s="1457" t="s">
        <v>89</v>
      </c>
    </row>
    <row r="113" spans="16:17">
      <c r="P113" s="1457">
        <v>113</v>
      </c>
      <c r="Q113" s="1457" t="s">
        <v>91</v>
      </c>
    </row>
    <row r="114" spans="16:17">
      <c r="P114" s="1457">
        <v>114</v>
      </c>
      <c r="Q114" s="1457" t="s">
        <v>689</v>
      </c>
    </row>
    <row r="115" spans="16:17">
      <c r="P115" s="1457">
        <v>115</v>
      </c>
      <c r="Q115" s="1457" t="s">
        <v>6197</v>
      </c>
    </row>
    <row r="116" spans="16:17">
      <c r="P116" s="1457">
        <v>116</v>
      </c>
      <c r="Q116" s="1457" t="s">
        <v>6198</v>
      </c>
    </row>
    <row r="117" spans="16:17">
      <c r="P117" s="1457">
        <v>117</v>
      </c>
      <c r="Q117" s="1457" t="s">
        <v>6199</v>
      </c>
    </row>
    <row r="118" spans="16:17">
      <c r="P118" s="1457">
        <v>118</v>
      </c>
      <c r="Q118" s="1457" t="s">
        <v>6200</v>
      </c>
    </row>
    <row r="119" spans="16:17">
      <c r="P119" s="1457">
        <v>119</v>
      </c>
      <c r="Q119" s="1457" t="s">
        <v>6201</v>
      </c>
    </row>
    <row r="120" spans="16:17">
      <c r="P120" s="1457">
        <v>120</v>
      </c>
      <c r="Q120" s="1457" t="s">
        <v>6202</v>
      </c>
    </row>
    <row r="121" spans="16:17">
      <c r="P121" s="1457">
        <v>121</v>
      </c>
      <c r="Q121" s="1457" t="s">
        <v>6203</v>
      </c>
    </row>
    <row r="122" spans="16:17">
      <c r="P122" s="1457">
        <v>122</v>
      </c>
      <c r="Q122" s="1457" t="s">
        <v>6204</v>
      </c>
    </row>
    <row r="123" spans="16:17">
      <c r="P123" s="1457">
        <v>123</v>
      </c>
      <c r="Q123" s="1457" t="s">
        <v>6205</v>
      </c>
    </row>
    <row r="124" spans="16:17">
      <c r="P124" s="1457">
        <v>124</v>
      </c>
      <c r="Q124" s="1457" t="s">
        <v>6206</v>
      </c>
    </row>
    <row r="125" spans="16:17">
      <c r="P125" s="1457">
        <v>125</v>
      </c>
      <c r="Q125" s="1457" t="s">
        <v>6207</v>
      </c>
    </row>
    <row r="126" spans="16:17">
      <c r="P126" s="1457">
        <v>126</v>
      </c>
      <c r="Q126" s="1457" t="s">
        <v>6208</v>
      </c>
    </row>
    <row r="127" spans="16:17">
      <c r="P127" s="1457">
        <v>127</v>
      </c>
      <c r="Q127" s="1457" t="s">
        <v>6209</v>
      </c>
    </row>
    <row r="128" spans="16:17">
      <c r="P128" s="1457">
        <v>128</v>
      </c>
      <c r="Q128" s="1457" t="s">
        <v>6210</v>
      </c>
    </row>
    <row r="129" spans="16:17">
      <c r="P129" s="1457">
        <v>129</v>
      </c>
      <c r="Q129" s="1457" t="s">
        <v>6211</v>
      </c>
    </row>
    <row r="130" spans="16:17">
      <c r="P130" s="1457">
        <v>130</v>
      </c>
      <c r="Q130" s="1457" t="s">
        <v>6212</v>
      </c>
    </row>
    <row r="131" spans="16:17">
      <c r="P131" s="1457">
        <v>131</v>
      </c>
      <c r="Q131" s="1457" t="s">
        <v>6213</v>
      </c>
    </row>
    <row r="132" spans="16:17">
      <c r="P132" s="1457">
        <v>132</v>
      </c>
      <c r="Q132" s="1457" t="s">
        <v>6214</v>
      </c>
    </row>
    <row r="133" spans="16:17">
      <c r="P133" s="1457">
        <v>133</v>
      </c>
      <c r="Q133" s="1457" t="s">
        <v>6215</v>
      </c>
    </row>
    <row r="134" spans="16:17">
      <c r="P134" s="1457">
        <v>134</v>
      </c>
      <c r="Q134" s="1457" t="s">
        <v>6216</v>
      </c>
    </row>
    <row r="135" spans="16:17">
      <c r="P135" s="1457">
        <v>135</v>
      </c>
      <c r="Q135" s="1457" t="s">
        <v>6217</v>
      </c>
    </row>
    <row r="136" spans="16:17">
      <c r="P136" s="1457">
        <v>136</v>
      </c>
      <c r="Q136" s="1457" t="s">
        <v>6218</v>
      </c>
    </row>
    <row r="137" spans="16:17">
      <c r="P137" s="1457">
        <v>137</v>
      </c>
      <c r="Q137" s="1457" t="s">
        <v>6219</v>
      </c>
    </row>
    <row r="138" spans="16:17">
      <c r="P138" s="1457">
        <v>138</v>
      </c>
      <c r="Q138" s="1457" t="s">
        <v>6220</v>
      </c>
    </row>
    <row r="139" spans="16:17">
      <c r="P139" s="1457">
        <v>139</v>
      </c>
      <c r="Q139" s="1457" t="s">
        <v>2601</v>
      </c>
    </row>
    <row r="140" spans="16:17">
      <c r="P140" s="1457">
        <v>140</v>
      </c>
      <c r="Q140" s="1457" t="s">
        <v>6221</v>
      </c>
    </row>
    <row r="141" spans="16:17">
      <c r="P141" s="1457">
        <v>141</v>
      </c>
      <c r="Q141" s="1457" t="s">
        <v>6222</v>
      </c>
    </row>
    <row r="142" spans="16:17">
      <c r="P142" s="1457">
        <v>142</v>
      </c>
      <c r="Q142" s="1457" t="s">
        <v>6223</v>
      </c>
    </row>
    <row r="143" spans="16:17">
      <c r="P143" s="1457">
        <v>143</v>
      </c>
      <c r="Q143" s="1457" t="s">
        <v>6224</v>
      </c>
    </row>
    <row r="144" spans="16:17">
      <c r="P144" s="1457">
        <v>144</v>
      </c>
      <c r="Q144" s="1457" t="s">
        <v>6149</v>
      </c>
    </row>
    <row r="145" spans="15:17">
      <c r="P145" s="1457">
        <v>145</v>
      </c>
      <c r="Q145" s="1457" t="s">
        <v>6225</v>
      </c>
    </row>
    <row r="146" spans="15:17">
      <c r="O146" s="1458" t="s">
        <v>6779</v>
      </c>
      <c r="P146" s="1457">
        <v>146</v>
      </c>
      <c r="Q146" s="1457" t="s">
        <v>6226</v>
      </c>
    </row>
    <row r="147" spans="15:17">
      <c r="P147" s="1457">
        <v>147</v>
      </c>
      <c r="Q147" s="1457" t="s">
        <v>6227</v>
      </c>
    </row>
    <row r="148" spans="15:17">
      <c r="P148" s="1457">
        <v>148</v>
      </c>
      <c r="Q148" s="1457" t="s">
        <v>6228</v>
      </c>
    </row>
    <row r="149" spans="15:17">
      <c r="P149" s="1457">
        <v>149</v>
      </c>
      <c r="Q149" s="1457" t="s">
        <v>6229</v>
      </c>
    </row>
    <row r="150" spans="15:17">
      <c r="P150" s="1457">
        <v>150</v>
      </c>
      <c r="Q150" s="1457" t="s">
        <v>6230</v>
      </c>
    </row>
    <row r="151" spans="15:17">
      <c r="P151" s="1457">
        <v>151</v>
      </c>
      <c r="Q151" s="1457" t="s">
        <v>6231</v>
      </c>
    </row>
    <row r="152" spans="15:17">
      <c r="P152" s="1457">
        <v>152</v>
      </c>
      <c r="Q152" s="1457" t="s">
        <v>6232</v>
      </c>
    </row>
    <row r="153" spans="15:17">
      <c r="O153" s="1458" t="s">
        <v>6779</v>
      </c>
      <c r="P153" s="1457">
        <v>153</v>
      </c>
      <c r="Q153" s="1457" t="s">
        <v>6233</v>
      </c>
    </row>
    <row r="154" spans="15:17">
      <c r="P154" s="1457">
        <v>154</v>
      </c>
      <c r="Q154" s="1457" t="s">
        <v>6234</v>
      </c>
    </row>
    <row r="155" spans="15:17">
      <c r="P155" s="1457">
        <v>155</v>
      </c>
      <c r="Q155" s="1457" t="s">
        <v>6235</v>
      </c>
    </row>
    <row r="156" spans="15:17">
      <c r="P156" s="1457">
        <v>156</v>
      </c>
      <c r="Q156" s="1457" t="s">
        <v>6236</v>
      </c>
    </row>
    <row r="157" spans="15:17">
      <c r="P157" s="1457">
        <v>157</v>
      </c>
      <c r="Q157" s="1457" t="s">
        <v>6237</v>
      </c>
    </row>
    <row r="158" spans="15:17">
      <c r="P158" s="1457">
        <v>158</v>
      </c>
      <c r="Q158" s="1457" t="s">
        <v>6238</v>
      </c>
    </row>
    <row r="159" spans="15:17">
      <c r="P159" s="1457">
        <v>159</v>
      </c>
      <c r="Q159" s="1457" t="s">
        <v>6239</v>
      </c>
    </row>
    <row r="160" spans="15:17">
      <c r="P160" s="1457">
        <v>160</v>
      </c>
      <c r="Q160" s="1457" t="s">
        <v>6240</v>
      </c>
    </row>
    <row r="161" spans="16:17">
      <c r="P161" s="1457">
        <v>161</v>
      </c>
      <c r="Q161" s="1457" t="s">
        <v>6241</v>
      </c>
    </row>
    <row r="162" spans="16:17">
      <c r="P162" s="1457">
        <v>162</v>
      </c>
      <c r="Q162" s="1457" t="s">
        <v>6242</v>
      </c>
    </row>
    <row r="163" spans="16:17">
      <c r="P163" s="1457">
        <v>163</v>
      </c>
      <c r="Q163" s="1457" t="s">
        <v>6243</v>
      </c>
    </row>
    <row r="164" spans="16:17">
      <c r="P164" s="1457">
        <v>164</v>
      </c>
      <c r="Q164" s="1457" t="s">
        <v>6244</v>
      </c>
    </row>
    <row r="165" spans="16:17">
      <c r="P165" s="1457">
        <v>165</v>
      </c>
      <c r="Q165" s="1457" t="s">
        <v>6245</v>
      </c>
    </row>
    <row r="166" spans="16:17">
      <c r="P166" s="1457">
        <v>166</v>
      </c>
      <c r="Q166" s="1457" t="s">
        <v>6246</v>
      </c>
    </row>
    <row r="167" spans="16:17">
      <c r="P167" s="1457">
        <v>167</v>
      </c>
      <c r="Q167" s="1457" t="s">
        <v>6247</v>
      </c>
    </row>
    <row r="168" spans="16:17">
      <c r="P168" s="1457">
        <v>168</v>
      </c>
      <c r="Q168" s="1457" t="s">
        <v>6248</v>
      </c>
    </row>
    <row r="169" spans="16:17">
      <c r="P169" s="1457">
        <v>169</v>
      </c>
      <c r="Q169" s="1457" t="s">
        <v>6249</v>
      </c>
    </row>
    <row r="170" spans="16:17">
      <c r="P170" s="1457">
        <v>170</v>
      </c>
      <c r="Q170" s="1457" t="s">
        <v>6250</v>
      </c>
    </row>
    <row r="171" spans="16:17">
      <c r="P171" s="1457">
        <v>171</v>
      </c>
      <c r="Q171" s="1457" t="s">
        <v>6251</v>
      </c>
    </row>
    <row r="172" spans="16:17">
      <c r="P172" s="1457">
        <v>172</v>
      </c>
      <c r="Q172" s="1457" t="s">
        <v>6252</v>
      </c>
    </row>
    <row r="173" spans="16:17">
      <c r="P173" s="1457">
        <v>173</v>
      </c>
      <c r="Q173" s="1457" t="s">
        <v>6253</v>
      </c>
    </row>
    <row r="174" spans="16:17">
      <c r="P174" s="1457">
        <v>174</v>
      </c>
      <c r="Q174" s="1457" t="s">
        <v>6254</v>
      </c>
    </row>
    <row r="175" spans="16:17">
      <c r="P175" s="1457">
        <v>175</v>
      </c>
      <c r="Q175" s="1457" t="s">
        <v>6255</v>
      </c>
    </row>
    <row r="176" spans="16:17">
      <c r="P176" s="1457">
        <v>176</v>
      </c>
      <c r="Q176" s="1457" t="s">
        <v>6256</v>
      </c>
    </row>
    <row r="177" spans="16:17">
      <c r="P177" s="1457">
        <v>177</v>
      </c>
      <c r="Q177" s="1457" t="s">
        <v>6257</v>
      </c>
    </row>
    <row r="178" spans="16:17">
      <c r="P178" s="1457">
        <v>178</v>
      </c>
      <c r="Q178" s="1457" t="s">
        <v>6258</v>
      </c>
    </row>
    <row r="179" spans="16:17">
      <c r="P179" s="1457">
        <v>179</v>
      </c>
      <c r="Q179" s="1457" t="s">
        <v>6259</v>
      </c>
    </row>
    <row r="180" spans="16:17">
      <c r="P180" s="1457">
        <v>180</v>
      </c>
      <c r="Q180" s="1457" t="s">
        <v>6260</v>
      </c>
    </row>
    <row r="181" spans="16:17">
      <c r="P181" s="1457">
        <v>181</v>
      </c>
      <c r="Q181" s="1457" t="s">
        <v>6261</v>
      </c>
    </row>
    <row r="182" spans="16:17">
      <c r="P182" s="1457">
        <v>182</v>
      </c>
      <c r="Q182" s="1457" t="s">
        <v>6262</v>
      </c>
    </row>
    <row r="183" spans="16:17">
      <c r="P183" s="1457">
        <v>183</v>
      </c>
      <c r="Q183" s="1457" t="s">
        <v>6263</v>
      </c>
    </row>
    <row r="184" spans="16:17">
      <c r="P184" s="1457">
        <v>184</v>
      </c>
      <c r="Q184" s="1457" t="s">
        <v>6264</v>
      </c>
    </row>
    <row r="185" spans="16:17">
      <c r="P185" s="1457">
        <v>185</v>
      </c>
      <c r="Q185" s="1457" t="s">
        <v>6265</v>
      </c>
    </row>
  </sheetData>
  <mergeCells count="4">
    <mergeCell ref="B10:C12"/>
    <mergeCell ref="B16:C18"/>
    <mergeCell ref="B22:C24"/>
    <mergeCell ref="B3:J6"/>
  </mergeCells>
  <phoneticPr fontId="59"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6133" r:id="rId4" name="Button 5">
              <controlPr defaultSize="0" print="0" autoFill="0" autoPict="0" macro="[0]!ThisWorkbook.基础资料之基本情况">
                <anchor>
                  <from>
                    <xdr:col>3</xdr:col>
                    <xdr:colOff>133350</xdr:colOff>
                    <xdr:row>9</xdr:row>
                    <xdr:rowOff>114300</xdr:rowOff>
                  </from>
                  <to>
                    <xdr:col>4</xdr:col>
                    <xdr:colOff>571500</xdr:colOff>
                    <xdr:row>11</xdr:row>
                    <xdr:rowOff>114300</xdr:rowOff>
                  </to>
                </anchor>
              </controlPr>
            </control>
          </mc:Choice>
        </mc:AlternateContent>
        <mc:AlternateContent xmlns:mc="http://schemas.openxmlformats.org/markup-compatibility/2006">
          <mc:Choice Requires="x14">
            <control shapeId="176134" r:id="rId5" name="Button 6">
              <controlPr defaultSize="0" print="0" autoFill="0" autoPict="0" macro="[0]!ThisWorkbook.基础资料之报表余额表">
                <anchor>
                  <from>
                    <xdr:col>5</xdr:col>
                    <xdr:colOff>571500</xdr:colOff>
                    <xdr:row>9</xdr:row>
                    <xdr:rowOff>114300</xdr:rowOff>
                  </from>
                  <to>
                    <xdr:col>7</xdr:col>
                    <xdr:colOff>333375</xdr:colOff>
                    <xdr:row>11</xdr:row>
                    <xdr:rowOff>114300</xdr:rowOff>
                  </to>
                </anchor>
              </controlPr>
            </control>
          </mc:Choice>
        </mc:AlternateContent>
        <mc:AlternateContent xmlns:mc="http://schemas.openxmlformats.org/markup-compatibility/2006">
          <mc:Choice Requires="x14">
            <control shapeId="176139" r:id="rId6" name="Button 11">
              <controlPr defaultSize="0" print="0" autoFill="0" autoPict="0" macro="[0]!ThisWorkbook.报告之与客户沟通">
                <anchor>
                  <from>
                    <xdr:col>3</xdr:col>
                    <xdr:colOff>133350</xdr:colOff>
                    <xdr:row>21</xdr:row>
                    <xdr:rowOff>114300</xdr:rowOff>
                  </from>
                  <to>
                    <xdr:col>4</xdr:col>
                    <xdr:colOff>571500</xdr:colOff>
                    <xdr:row>23</xdr:row>
                    <xdr:rowOff>114300</xdr:rowOff>
                  </to>
                </anchor>
              </controlPr>
            </control>
          </mc:Choice>
        </mc:AlternateContent>
        <mc:AlternateContent xmlns:mc="http://schemas.openxmlformats.org/markup-compatibility/2006">
          <mc:Choice Requires="x14">
            <control shapeId="176140" r:id="rId7" name="Button 12">
              <controlPr defaultSize="0" print="0" autoFill="0" autoPict="0" macro="[0]!ThisWorkbook.地税上传报告查看">
                <anchor>
                  <from>
                    <xdr:col>5</xdr:col>
                    <xdr:colOff>571500</xdr:colOff>
                    <xdr:row>21</xdr:row>
                    <xdr:rowOff>114300</xdr:rowOff>
                  </from>
                  <to>
                    <xdr:col>7</xdr:col>
                    <xdr:colOff>333375</xdr:colOff>
                    <xdr:row>23</xdr:row>
                    <xdr:rowOff>114300</xdr:rowOff>
                  </to>
                </anchor>
              </controlPr>
            </control>
          </mc:Choice>
        </mc:AlternateContent>
        <mc:AlternateContent xmlns:mc="http://schemas.openxmlformats.org/markup-compatibility/2006">
          <mc:Choice Requires="x14">
            <control shapeId="176142" r:id="rId8" name="Button 14">
              <controlPr defaultSize="0" print="0" autoFill="0" autoPict="0" macro="[0]!ThisWorkbook.检查表">
                <anchor>
                  <from>
                    <xdr:col>3</xdr:col>
                    <xdr:colOff>133350</xdr:colOff>
                    <xdr:row>15</xdr:row>
                    <xdr:rowOff>133350</xdr:rowOff>
                  </from>
                  <to>
                    <xdr:col>4</xdr:col>
                    <xdr:colOff>571500</xdr:colOff>
                    <xdr:row>17</xdr:row>
                    <xdr:rowOff>114300</xdr:rowOff>
                  </to>
                </anchor>
              </controlPr>
            </control>
          </mc:Choice>
        </mc:AlternateContent>
        <mc:AlternateContent xmlns:mc="http://schemas.openxmlformats.org/markup-compatibility/2006">
          <mc:Choice Requires="x14">
            <control shapeId="176143" r:id="rId9" name="Button 15">
              <controlPr defaultSize="0" print="0" autoFill="0" autoPict="0" macro="[0]!ThisWorkbook.打印模式">
                <anchor>
                  <from>
                    <xdr:col>5</xdr:col>
                    <xdr:colOff>571500</xdr:colOff>
                    <xdr:row>15</xdr:row>
                    <xdr:rowOff>114300</xdr:rowOff>
                  </from>
                  <to>
                    <xdr:col>7</xdr:col>
                    <xdr:colOff>333375</xdr:colOff>
                    <xdr:row>17</xdr:row>
                    <xdr:rowOff>114300</xdr:rowOff>
                  </to>
                </anchor>
              </controlPr>
            </control>
          </mc:Choice>
        </mc:AlternateContent>
        <mc:AlternateContent xmlns:mc="http://schemas.openxmlformats.org/markup-compatibility/2006">
          <mc:Choice Requires="x14">
            <control shapeId="176144" r:id="rId10" name="Button 16">
              <controlPr defaultSize="0" print="0" autoFill="0" autoPict="0" macro="[0]!ThisWorkbook.生成报告">
                <anchor>
                  <from>
                    <xdr:col>8</xdr:col>
                    <xdr:colOff>400050</xdr:colOff>
                    <xdr:row>21</xdr:row>
                    <xdr:rowOff>114300</xdr:rowOff>
                  </from>
                  <to>
                    <xdr:col>10</xdr:col>
                    <xdr:colOff>47625</xdr:colOff>
                    <xdr:row>23</xdr:row>
                    <xdr:rowOff>114300</xdr:rowOff>
                  </to>
                </anchor>
              </controlPr>
            </control>
          </mc:Choice>
        </mc:AlternateContent>
        <mc:AlternateContent xmlns:mc="http://schemas.openxmlformats.org/markup-compatibility/2006">
          <mc:Choice Requires="x14">
            <control shapeId="176145" r:id="rId11" name="Button 17">
              <controlPr defaultSize="0" print="0" autoFill="0" autoPict="0" macro="[0]!ThisWorkbook.基础资料之税金">
                <anchor>
                  <from>
                    <xdr:col>8</xdr:col>
                    <xdr:colOff>400050</xdr:colOff>
                    <xdr:row>9</xdr:row>
                    <xdr:rowOff>104775</xdr:rowOff>
                  </from>
                  <to>
                    <xdr:col>10</xdr:col>
                    <xdr:colOff>47625</xdr:colOff>
                    <xdr:row>11</xdr:row>
                    <xdr:rowOff>104775</xdr:rowOff>
                  </to>
                </anchor>
              </controlPr>
            </control>
          </mc:Choice>
        </mc:AlternateContent>
        <mc:AlternateContent xmlns:mc="http://schemas.openxmlformats.org/markup-compatibility/2006">
          <mc:Choice Requires="x14">
            <control shapeId="176146" r:id="rId12" name="Button 18">
              <controlPr defaultSize="0" print="0" autoFill="0" autoPict="0" macro="[0]!ThisWorkbook.切换原版底稿">
                <anchor>
                  <from>
                    <xdr:col>8</xdr:col>
                    <xdr:colOff>390525</xdr:colOff>
                    <xdr:row>15</xdr:row>
                    <xdr:rowOff>95250</xdr:rowOff>
                  </from>
                  <to>
                    <xdr:col>10</xdr:col>
                    <xdr:colOff>38100</xdr:colOff>
                    <xdr:row>17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0"/>
  <sheetViews>
    <sheetView tabSelected="1" workbookViewId="0"/>
  </sheetViews>
  <sheetFormatPr defaultColWidth="9" defaultRowHeight="14.25"/>
  <cols>
    <col min="1" max="1" width="9" style="1"/>
    <col min="2" max="8" width="9" style="2"/>
    <col min="9" max="9" width="9.125" style="2" customWidth="1"/>
    <col min="10" max="16384" width="9" style="2"/>
  </cols>
  <sheetData>
    <row r="1" spans="1:10" ht="24.95" customHeight="1">
      <c r="A1" s="3"/>
      <c r="B1" s="3"/>
      <c r="C1" s="3"/>
      <c r="D1" s="4"/>
      <c r="E1" s="4" t="s">
        <v>276</v>
      </c>
      <c r="F1" s="2512" t="str">
        <f>基本情况!B18</f>
        <v>厦百邦税鉴[2015]第*S***号</v>
      </c>
      <c r="G1" s="2512"/>
      <c r="H1" s="2512"/>
      <c r="I1" s="2512"/>
    </row>
    <row r="2" spans="1:10" ht="9" customHeight="1">
      <c r="A2" s="5"/>
      <c r="B2" s="5"/>
      <c r="C2" s="5"/>
      <c r="D2" s="5"/>
      <c r="E2" s="5"/>
      <c r="F2" s="5"/>
      <c r="G2" s="5"/>
      <c r="H2" s="5"/>
      <c r="I2" s="5"/>
    </row>
    <row r="3" spans="1:10" ht="18" customHeight="1">
      <c r="A3" s="6"/>
      <c r="B3" s="6"/>
      <c r="C3" s="6"/>
      <c r="D3" s="6"/>
      <c r="E3" s="6"/>
      <c r="F3" s="4" t="s">
        <v>277</v>
      </c>
      <c r="G3" s="2513" t="str">
        <f>基本情况!B3</f>
        <v>企业所得税年度纳税申报鉴证</v>
      </c>
      <c r="H3" s="2513"/>
      <c r="I3" s="2513"/>
    </row>
    <row r="4" spans="1:10" ht="24.95" customHeight="1">
      <c r="A4" s="7"/>
      <c r="B4" s="7"/>
      <c r="C4" s="7"/>
      <c r="D4" s="7"/>
      <c r="E4" s="7"/>
      <c r="F4" s="7"/>
      <c r="G4" s="7"/>
      <c r="H4" s="7"/>
      <c r="I4" s="7"/>
    </row>
    <row r="5" spans="1:10" ht="24.95" customHeight="1">
      <c r="A5" s="5"/>
      <c r="B5" s="5"/>
      <c r="C5" s="5"/>
      <c r="D5" s="5"/>
      <c r="E5" s="5"/>
      <c r="F5" s="5"/>
      <c r="G5" s="5"/>
      <c r="H5" s="5"/>
      <c r="I5" s="5"/>
    </row>
    <row r="6" spans="1:10" ht="25.5" customHeight="1">
      <c r="A6" s="2514" t="s">
        <v>2541</v>
      </c>
      <c r="B6" s="2514"/>
      <c r="C6" s="2514"/>
      <c r="D6" s="2514"/>
      <c r="E6" s="2514"/>
      <c r="F6" s="2514"/>
      <c r="G6" s="2514"/>
      <c r="H6" s="2514"/>
      <c r="I6" s="2514"/>
    </row>
    <row r="7" spans="1:10" ht="39.75" customHeight="1">
      <c r="A7" s="2515" t="s">
        <v>279</v>
      </c>
      <c r="B7" s="2515"/>
      <c r="C7" s="2515"/>
      <c r="D7" s="2515"/>
      <c r="E7" s="2515"/>
      <c r="F7" s="2515"/>
      <c r="G7" s="2515"/>
      <c r="H7" s="2515"/>
      <c r="I7" s="2515"/>
    </row>
    <row r="8" spans="1:10" ht="39.75" customHeight="1">
      <c r="A8" s="8"/>
      <c r="B8" s="8"/>
      <c r="C8" s="8"/>
      <c r="D8" s="8"/>
      <c r="E8" s="8"/>
      <c r="F8" s="8"/>
      <c r="G8" s="8"/>
      <c r="H8" s="8"/>
      <c r="I8" s="8"/>
    </row>
    <row r="9" spans="1:10" ht="39.75" customHeight="1">
      <c r="A9" s="8"/>
      <c r="B9" s="8"/>
      <c r="C9" s="8"/>
      <c r="D9" s="8"/>
      <c r="E9" s="8"/>
      <c r="F9" s="8"/>
      <c r="G9" s="8"/>
      <c r="H9" s="8"/>
      <c r="I9" s="8"/>
    </row>
    <row r="10" spans="1:10" ht="24.95" customHeight="1">
      <c r="A10" s="5"/>
      <c r="B10" s="5"/>
      <c r="C10" s="5"/>
      <c r="D10" s="5"/>
      <c r="E10" s="5"/>
      <c r="F10" s="5"/>
      <c r="G10" s="5"/>
      <c r="H10" s="5"/>
      <c r="I10" s="5"/>
    </row>
    <row r="11" spans="1:10" ht="39.75" customHeight="1">
      <c r="A11" s="6" t="s">
        <v>280</v>
      </c>
      <c r="B11" s="6"/>
      <c r="C11" s="6"/>
      <c r="D11" s="2517" t="str">
        <f>基本情况!B18</f>
        <v>厦百邦税鉴[2015]第*S***号</v>
      </c>
      <c r="E11" s="2517"/>
      <c r="F11" s="2517"/>
      <c r="G11" s="2517"/>
      <c r="H11" s="6"/>
      <c r="I11" s="6"/>
    </row>
    <row r="12" spans="1:10" ht="56.25" customHeight="1">
      <c r="A12" s="6" t="s">
        <v>281</v>
      </c>
      <c r="B12" s="6"/>
      <c r="C12" s="6"/>
      <c r="D12" s="2518" t="str">
        <f>基本情况!B2</f>
        <v/>
      </c>
      <c r="E12" s="2518"/>
      <c r="F12" s="2518"/>
      <c r="G12" s="2518"/>
      <c r="H12" s="6"/>
      <c r="I12" s="6"/>
    </row>
    <row r="13" spans="1:10" ht="56.25" customHeight="1">
      <c r="A13" s="6" t="s">
        <v>282</v>
      </c>
      <c r="B13" s="9"/>
      <c r="C13" s="10"/>
      <c r="D13" s="2518" t="str">
        <f>IF(OR(基本情况!B6&lt;&gt;"12月31日",基本情况!F5&lt;&gt;"01",基本情况!G5&lt;&gt;"01"),基本情况!B7,基本情况!B4&amp;"年度")</f>
        <v>2015年度</v>
      </c>
      <c r="E13" s="2518"/>
      <c r="F13" s="2518"/>
      <c r="G13" s="2518"/>
      <c r="H13" s="6"/>
      <c r="I13" s="6"/>
      <c r="J13" s="11"/>
    </row>
    <row r="14" spans="1:10" ht="56.25" customHeight="1">
      <c r="A14" s="6" t="s">
        <v>283</v>
      </c>
      <c r="B14" s="6"/>
      <c r="C14" s="6"/>
      <c r="D14" s="2519">
        <f>基本情况!B11</f>
        <v>0</v>
      </c>
      <c r="E14" s="2519"/>
      <c r="F14" s="2519"/>
      <c r="G14" s="2519"/>
      <c r="H14" s="6"/>
      <c r="I14" s="6"/>
    </row>
    <row r="15" spans="1:10" ht="59.25" customHeight="1">
      <c r="A15" s="6" t="s">
        <v>284</v>
      </c>
      <c r="B15" s="6"/>
      <c r="C15" s="6"/>
      <c r="D15" s="2520" t="str">
        <f>基本情况!B20</f>
        <v>2016年4月10日</v>
      </c>
      <c r="E15" s="2520"/>
      <c r="F15" s="2520"/>
      <c r="G15" s="2520"/>
      <c r="H15" s="6"/>
      <c r="I15" s="6"/>
    </row>
    <row r="16" spans="1:10" ht="56.25" customHeight="1">
      <c r="A16" s="2521" t="s">
        <v>285</v>
      </c>
      <c r="B16" s="2521"/>
      <c r="C16" s="2521"/>
      <c r="D16" s="2521"/>
      <c r="E16" s="2521"/>
      <c r="F16" s="2521"/>
      <c r="G16" s="2521"/>
      <c r="H16" s="2521"/>
      <c r="I16" s="2521"/>
    </row>
    <row r="17" spans="1:9" ht="24.95" customHeight="1">
      <c r="A17" s="5"/>
      <c r="B17" s="5"/>
      <c r="C17" s="5"/>
      <c r="D17" s="5"/>
      <c r="E17" s="5"/>
      <c r="F17" s="5"/>
      <c r="G17" s="5"/>
      <c r="H17" s="5"/>
      <c r="I17" s="5"/>
    </row>
    <row r="18" spans="1:9" ht="24.95" customHeight="1">
      <c r="A18" s="5"/>
      <c r="B18" s="5"/>
      <c r="C18" s="5"/>
      <c r="D18" s="5"/>
      <c r="E18" s="5"/>
      <c r="F18" s="5"/>
      <c r="G18" s="5"/>
      <c r="H18" s="5"/>
      <c r="I18" s="5"/>
    </row>
    <row r="19" spans="1:9" ht="24.95" customHeight="1">
      <c r="A19" s="5"/>
      <c r="B19" s="5"/>
      <c r="C19" s="5"/>
      <c r="D19" s="5"/>
      <c r="E19" s="5"/>
      <c r="F19" s="5"/>
      <c r="G19" s="5" t="s">
        <v>286</v>
      </c>
      <c r="H19" s="2516"/>
      <c r="I19" s="2516"/>
    </row>
    <row r="20" spans="1:9" ht="24.95" customHeight="1">
      <c r="A20" s="11"/>
      <c r="B20" s="11"/>
      <c r="C20" s="11"/>
      <c r="D20" s="11"/>
      <c r="E20" s="11"/>
      <c r="F20" s="11"/>
      <c r="G20" s="11"/>
      <c r="H20" s="11"/>
      <c r="I20" s="11"/>
    </row>
    <row r="21" spans="1:9" ht="24.95" customHeight="1">
      <c r="A21" s="11"/>
      <c r="B21" s="11"/>
      <c r="C21" s="11"/>
      <c r="D21" s="11"/>
      <c r="E21" s="11"/>
      <c r="F21" s="11"/>
      <c r="G21" s="11"/>
      <c r="H21" s="11"/>
      <c r="I21" s="11"/>
    </row>
    <row r="22" spans="1:9" ht="24.95" customHeight="1">
      <c r="A22" s="11"/>
      <c r="B22" s="11"/>
      <c r="C22" s="11"/>
      <c r="D22" s="11"/>
      <c r="E22" s="11"/>
      <c r="F22" s="11"/>
    </row>
    <row r="23" spans="1:9" ht="24.95" customHeight="1">
      <c r="A23" s="11"/>
      <c r="B23" s="11"/>
      <c r="C23" s="11"/>
      <c r="D23" s="11"/>
      <c r="E23" s="11"/>
      <c r="F23" s="11"/>
    </row>
    <row r="24" spans="1:9" ht="24.95" customHeight="1">
      <c r="A24" s="11"/>
      <c r="B24" s="11"/>
      <c r="C24" s="11"/>
      <c r="D24" s="11"/>
      <c r="E24" s="11"/>
      <c r="F24" s="11"/>
    </row>
    <row r="25" spans="1:9" ht="24.95" customHeight="1">
      <c r="A25" s="11"/>
      <c r="B25" s="11"/>
      <c r="C25" s="11"/>
      <c r="D25" s="11"/>
      <c r="E25" s="11"/>
      <c r="F25" s="11"/>
    </row>
    <row r="26" spans="1:9" ht="24.95" customHeight="1">
      <c r="A26" s="11"/>
      <c r="B26" s="11"/>
      <c r="C26" s="11"/>
      <c r="D26" s="11"/>
      <c r="E26" s="11"/>
      <c r="F26" s="11"/>
    </row>
    <row r="27" spans="1:9" ht="24.95" customHeight="1">
      <c r="A27" s="11"/>
      <c r="B27" s="11"/>
      <c r="C27" s="11"/>
      <c r="D27" s="11"/>
      <c r="E27" s="11"/>
      <c r="F27" s="11"/>
    </row>
    <row r="28" spans="1:9" ht="24.95" customHeight="1">
      <c r="A28" s="11"/>
      <c r="B28" s="11"/>
      <c r="C28" s="11"/>
      <c r="D28" s="11"/>
      <c r="E28" s="11"/>
      <c r="F28" s="11"/>
    </row>
    <row r="29" spans="1:9" ht="24.95" customHeight="1">
      <c r="A29" s="11"/>
      <c r="B29" s="11"/>
      <c r="C29" s="11"/>
      <c r="D29" s="11"/>
      <c r="E29" s="11"/>
      <c r="F29" s="11"/>
    </row>
    <row r="30" spans="1:9" ht="24.95" customHeight="1">
      <c r="A30" s="11"/>
      <c r="B30" s="11"/>
      <c r="C30" s="11"/>
      <c r="D30" s="11"/>
      <c r="E30" s="11"/>
      <c r="F30" s="11"/>
    </row>
    <row r="31" spans="1:9" ht="24.95" customHeight="1">
      <c r="A31" s="11"/>
      <c r="B31" s="11"/>
      <c r="C31" s="11"/>
      <c r="D31" s="11"/>
      <c r="E31" s="11"/>
      <c r="F31" s="11"/>
    </row>
    <row r="32" spans="1:9" ht="24.95" customHeight="1">
      <c r="A32" s="11"/>
      <c r="B32" s="11"/>
      <c r="C32" s="11"/>
      <c r="D32" s="11"/>
      <c r="E32" s="11"/>
      <c r="F32" s="11"/>
    </row>
    <row r="33" spans="1:6" ht="24.95" customHeight="1">
      <c r="A33" s="11"/>
      <c r="B33" s="11"/>
      <c r="C33" s="11"/>
      <c r="D33" s="11"/>
      <c r="E33" s="11"/>
      <c r="F33" s="11"/>
    </row>
    <row r="34" spans="1:6" ht="24.95" customHeight="1">
      <c r="A34" s="11"/>
      <c r="B34" s="11"/>
      <c r="C34" s="11"/>
      <c r="D34" s="11"/>
      <c r="E34" s="11"/>
      <c r="F34" s="11"/>
    </row>
    <row r="35" spans="1:6" ht="24.95" customHeight="1">
      <c r="A35" s="11"/>
      <c r="B35" s="11"/>
      <c r="C35" s="11"/>
      <c r="D35" s="11"/>
      <c r="E35" s="11"/>
      <c r="F35" s="11"/>
    </row>
    <row r="36" spans="1:6" ht="24.95" customHeight="1">
      <c r="A36" s="11"/>
      <c r="B36" s="11"/>
      <c r="C36" s="11"/>
      <c r="D36" s="11"/>
      <c r="E36" s="11"/>
      <c r="F36" s="11"/>
    </row>
    <row r="37" spans="1:6" ht="24.95" customHeight="1">
      <c r="A37" s="11"/>
      <c r="B37" s="11"/>
      <c r="C37" s="11"/>
      <c r="D37" s="11"/>
      <c r="E37" s="11"/>
      <c r="F37" s="11"/>
    </row>
    <row r="38" spans="1:6" ht="24.95" customHeight="1">
      <c r="A38" s="11"/>
      <c r="B38" s="11"/>
      <c r="C38" s="11"/>
      <c r="D38" s="11"/>
      <c r="E38" s="11"/>
      <c r="F38" s="11"/>
    </row>
    <row r="39" spans="1:6" ht="24.95" customHeight="1">
      <c r="A39" s="11"/>
      <c r="B39" s="11"/>
      <c r="C39" s="11"/>
      <c r="D39" s="11"/>
      <c r="E39" s="11"/>
      <c r="F39" s="11"/>
    </row>
    <row r="40" spans="1:6" ht="24.95" customHeight="1">
      <c r="A40" s="11"/>
      <c r="B40" s="11"/>
      <c r="C40" s="11"/>
      <c r="D40" s="11"/>
      <c r="E40" s="11"/>
      <c r="F40" s="11"/>
    </row>
    <row r="41" spans="1:6" ht="24.95" customHeight="1">
      <c r="A41" s="11"/>
      <c r="B41" s="11"/>
      <c r="C41" s="11"/>
      <c r="D41" s="11"/>
      <c r="E41" s="11"/>
      <c r="F41" s="11"/>
    </row>
    <row r="42" spans="1:6" ht="24.95" customHeight="1">
      <c r="A42" s="11"/>
      <c r="B42" s="11"/>
      <c r="C42" s="11"/>
      <c r="D42" s="11"/>
      <c r="E42" s="11"/>
      <c r="F42" s="11"/>
    </row>
    <row r="43" spans="1:6" ht="24.95" customHeight="1">
      <c r="A43" s="11"/>
      <c r="B43" s="11"/>
      <c r="C43" s="11"/>
      <c r="D43" s="11"/>
      <c r="E43" s="11"/>
      <c r="F43" s="11"/>
    </row>
    <row r="44" spans="1:6" ht="24.95" customHeight="1">
      <c r="A44" s="11"/>
      <c r="B44" s="11"/>
      <c r="C44" s="11"/>
      <c r="D44" s="11"/>
      <c r="E44" s="11"/>
      <c r="F44" s="11"/>
    </row>
    <row r="45" spans="1:6" ht="24.95" customHeight="1">
      <c r="A45" s="11"/>
      <c r="B45" s="11"/>
      <c r="C45" s="11"/>
      <c r="D45" s="11"/>
      <c r="E45" s="11"/>
      <c r="F45" s="11"/>
    </row>
    <row r="46" spans="1:6" ht="24.95" customHeight="1">
      <c r="A46" s="11"/>
      <c r="B46" s="11"/>
      <c r="C46" s="11"/>
      <c r="D46" s="11"/>
      <c r="E46" s="11"/>
      <c r="F46" s="11"/>
    </row>
    <row r="47" spans="1:6" ht="24.95" customHeight="1">
      <c r="A47" s="11"/>
      <c r="B47" s="11"/>
      <c r="C47" s="11"/>
      <c r="D47" s="11"/>
      <c r="E47" s="11"/>
      <c r="F47" s="11"/>
    </row>
    <row r="48" spans="1:6" ht="24.95" customHeight="1">
      <c r="A48" s="11"/>
      <c r="B48" s="11"/>
      <c r="C48" s="11"/>
      <c r="D48" s="11"/>
      <c r="E48" s="11"/>
      <c r="F48" s="11"/>
    </row>
    <row r="49" spans="1:6" ht="24.95" customHeight="1">
      <c r="A49" s="11"/>
      <c r="B49" s="11"/>
      <c r="C49" s="11"/>
      <c r="D49" s="11"/>
      <c r="E49" s="11"/>
      <c r="F49" s="11"/>
    </row>
    <row r="50" spans="1:6" ht="24.95" customHeight="1">
      <c r="A50" s="11"/>
      <c r="B50" s="11"/>
      <c r="C50" s="11"/>
      <c r="D50" s="11"/>
      <c r="E50" s="11"/>
      <c r="F50" s="11"/>
    </row>
    <row r="51" spans="1:6">
      <c r="A51" s="11"/>
      <c r="B51" s="11"/>
      <c r="C51" s="11"/>
      <c r="D51" s="11"/>
      <c r="E51" s="11"/>
      <c r="F51" s="11"/>
    </row>
    <row r="52" spans="1:6">
      <c r="A52" s="11"/>
      <c r="B52" s="11"/>
      <c r="C52" s="11"/>
      <c r="D52" s="11"/>
      <c r="E52" s="11"/>
      <c r="F52" s="11"/>
    </row>
    <row r="53" spans="1:6">
      <c r="A53" s="11"/>
      <c r="B53" s="11"/>
      <c r="C53" s="11"/>
      <c r="D53" s="11"/>
      <c r="E53" s="11"/>
      <c r="F53" s="11"/>
    </row>
    <row r="54" spans="1:6">
      <c r="A54" s="11"/>
      <c r="B54" s="11"/>
      <c r="C54" s="11"/>
      <c r="D54" s="11"/>
      <c r="E54" s="11"/>
      <c r="F54" s="11"/>
    </row>
    <row r="55" spans="1:6">
      <c r="A55" s="11"/>
      <c r="B55" s="11"/>
      <c r="C55" s="11"/>
      <c r="D55" s="11"/>
      <c r="E55" s="11"/>
      <c r="F55" s="11"/>
    </row>
    <row r="56" spans="1:6">
      <c r="A56" s="11"/>
      <c r="B56" s="11"/>
      <c r="C56" s="11"/>
      <c r="D56" s="11"/>
      <c r="E56" s="11"/>
      <c r="F56" s="11"/>
    </row>
    <row r="57" spans="1:6">
      <c r="A57" s="11"/>
      <c r="B57" s="11"/>
      <c r="C57" s="11"/>
      <c r="D57" s="11"/>
      <c r="E57" s="11"/>
      <c r="F57" s="11"/>
    </row>
    <row r="58" spans="1:6">
      <c r="A58" s="11"/>
      <c r="B58" s="11"/>
      <c r="C58" s="11"/>
      <c r="D58" s="11"/>
      <c r="E58" s="11"/>
      <c r="F58" s="11"/>
    </row>
    <row r="59" spans="1:6">
      <c r="A59" s="11"/>
      <c r="B59" s="11"/>
      <c r="C59" s="11"/>
      <c r="D59" s="11"/>
      <c r="E59" s="11"/>
      <c r="F59" s="11"/>
    </row>
    <row r="60" spans="1:6">
      <c r="A60" s="11"/>
      <c r="B60" s="11"/>
      <c r="C60" s="11"/>
      <c r="D60" s="11"/>
      <c r="E60" s="11"/>
      <c r="F60" s="11"/>
    </row>
    <row r="61" spans="1:6">
      <c r="A61" s="11"/>
      <c r="B61" s="11"/>
      <c r="C61" s="11"/>
      <c r="D61" s="11"/>
      <c r="E61" s="11"/>
      <c r="F61" s="11"/>
    </row>
    <row r="62" spans="1:6">
      <c r="A62" s="11"/>
      <c r="B62" s="11"/>
      <c r="C62" s="11"/>
      <c r="D62" s="11"/>
      <c r="E62" s="11"/>
      <c r="F62" s="11"/>
    </row>
    <row r="63" spans="1:6">
      <c r="A63" s="11"/>
      <c r="B63" s="11"/>
      <c r="C63" s="11"/>
      <c r="D63" s="11"/>
      <c r="E63" s="11"/>
      <c r="F63" s="11"/>
    </row>
    <row r="64" spans="1:6">
      <c r="A64" s="11"/>
      <c r="B64" s="11"/>
      <c r="C64" s="11"/>
      <c r="D64" s="11"/>
      <c r="E64" s="11"/>
      <c r="F64" s="11"/>
    </row>
    <row r="65" spans="1:6">
      <c r="A65" s="11"/>
      <c r="B65" s="11"/>
      <c r="C65" s="11"/>
      <c r="D65" s="11"/>
      <c r="E65" s="11"/>
      <c r="F65" s="11"/>
    </row>
    <row r="66" spans="1:6">
      <c r="A66" s="11"/>
      <c r="B66" s="11"/>
      <c r="C66" s="11"/>
      <c r="D66" s="11"/>
      <c r="E66" s="11"/>
      <c r="F66" s="11"/>
    </row>
    <row r="67" spans="1:6">
      <c r="A67" s="11"/>
      <c r="B67" s="11"/>
      <c r="C67" s="11"/>
      <c r="D67" s="11"/>
      <c r="E67" s="11"/>
      <c r="F67" s="11"/>
    </row>
    <row r="68" spans="1:6">
      <c r="A68" s="11"/>
      <c r="B68" s="11"/>
      <c r="C68" s="11"/>
      <c r="D68" s="11"/>
      <c r="E68" s="11"/>
      <c r="F68" s="11"/>
    </row>
    <row r="69" spans="1:6">
      <c r="A69" s="11"/>
      <c r="B69" s="11"/>
      <c r="C69" s="11"/>
      <c r="D69" s="11"/>
      <c r="E69" s="11"/>
      <c r="F69" s="11"/>
    </row>
    <row r="70" spans="1:6">
      <c r="A70" s="11"/>
      <c r="B70" s="11"/>
      <c r="C70" s="11"/>
      <c r="D70" s="11"/>
      <c r="E70" s="11"/>
      <c r="F70" s="11"/>
    </row>
    <row r="71" spans="1:6">
      <c r="A71" s="11"/>
      <c r="B71" s="11"/>
      <c r="C71" s="11"/>
      <c r="D71" s="11"/>
      <c r="E71" s="11"/>
      <c r="F71" s="11"/>
    </row>
    <row r="72" spans="1:6">
      <c r="A72" s="11"/>
      <c r="B72" s="11"/>
      <c r="C72" s="11"/>
      <c r="D72" s="11"/>
      <c r="E72" s="11"/>
      <c r="F72" s="11"/>
    </row>
    <row r="73" spans="1:6">
      <c r="A73" s="11"/>
      <c r="B73" s="11"/>
      <c r="C73" s="11"/>
      <c r="D73" s="11"/>
      <c r="E73" s="11"/>
      <c r="F73" s="11"/>
    </row>
    <row r="74" spans="1:6">
      <c r="A74" s="11"/>
      <c r="B74" s="11"/>
      <c r="C74" s="11"/>
      <c r="D74" s="11"/>
      <c r="E74" s="11"/>
      <c r="F74" s="11"/>
    </row>
    <row r="75" spans="1:6">
      <c r="A75" s="11"/>
      <c r="B75" s="11"/>
      <c r="C75" s="11"/>
      <c r="D75" s="11"/>
      <c r="E75" s="11"/>
      <c r="F75" s="11"/>
    </row>
    <row r="76" spans="1:6">
      <c r="A76" s="11"/>
      <c r="B76" s="11"/>
      <c r="C76" s="11"/>
      <c r="D76" s="11"/>
      <c r="E76" s="11"/>
      <c r="F76" s="11"/>
    </row>
    <row r="77" spans="1:6">
      <c r="A77" s="11"/>
      <c r="B77" s="11"/>
      <c r="C77" s="11"/>
      <c r="D77" s="11"/>
      <c r="E77" s="11"/>
      <c r="F77" s="11"/>
    </row>
    <row r="78" spans="1:6">
      <c r="A78" s="11"/>
      <c r="B78" s="11"/>
      <c r="C78" s="11"/>
      <c r="D78" s="11"/>
      <c r="E78" s="11"/>
      <c r="F78" s="11"/>
    </row>
    <row r="79" spans="1:6">
      <c r="A79" s="11"/>
      <c r="B79" s="11"/>
      <c r="C79" s="11"/>
      <c r="D79" s="11"/>
      <c r="E79" s="11"/>
      <c r="F79" s="11"/>
    </row>
    <row r="80" spans="1:6">
      <c r="A80" s="11"/>
      <c r="B80" s="11"/>
      <c r="C80" s="11"/>
      <c r="D80" s="11"/>
      <c r="E80" s="11"/>
      <c r="F80" s="11"/>
    </row>
    <row r="81" spans="1:6">
      <c r="A81" s="11"/>
      <c r="B81" s="11"/>
      <c r="C81" s="11"/>
      <c r="D81" s="11"/>
      <c r="E81" s="11"/>
      <c r="F81" s="11"/>
    </row>
    <row r="82" spans="1:6">
      <c r="A82" s="11"/>
      <c r="B82" s="11"/>
      <c r="C82" s="11"/>
      <c r="D82" s="11"/>
      <c r="E82" s="11"/>
      <c r="F82" s="11"/>
    </row>
    <row r="83" spans="1:6">
      <c r="A83" s="11"/>
      <c r="B83" s="11"/>
      <c r="C83" s="11"/>
      <c r="D83" s="11"/>
      <c r="E83" s="11"/>
      <c r="F83" s="11"/>
    </row>
    <row r="84" spans="1:6">
      <c r="A84" s="11"/>
      <c r="B84" s="11"/>
      <c r="C84" s="11"/>
      <c r="D84" s="11"/>
      <c r="E84" s="11"/>
      <c r="F84" s="11"/>
    </row>
    <row r="85" spans="1:6">
      <c r="A85" s="11"/>
      <c r="B85" s="11"/>
      <c r="C85" s="11"/>
      <c r="D85" s="11"/>
      <c r="E85" s="11"/>
      <c r="F85" s="11"/>
    </row>
    <row r="86" spans="1:6">
      <c r="A86" s="11"/>
      <c r="B86" s="11"/>
      <c r="C86" s="11"/>
      <c r="D86" s="11"/>
      <c r="E86" s="11"/>
      <c r="F86" s="11"/>
    </row>
    <row r="87" spans="1:6">
      <c r="A87" s="11"/>
      <c r="B87" s="11"/>
      <c r="C87" s="11"/>
      <c r="D87" s="11"/>
      <c r="E87" s="11"/>
      <c r="F87" s="11"/>
    </row>
    <row r="88" spans="1:6">
      <c r="A88" s="11"/>
      <c r="B88" s="11"/>
      <c r="C88" s="11"/>
      <c r="D88" s="11"/>
      <c r="E88" s="11"/>
      <c r="F88" s="11"/>
    </row>
    <row r="89" spans="1:6">
      <c r="A89" s="11"/>
      <c r="B89" s="11"/>
      <c r="C89" s="11"/>
      <c r="D89" s="11"/>
      <c r="E89" s="11"/>
      <c r="F89" s="11"/>
    </row>
    <row r="90" spans="1:6">
      <c r="A90" s="11"/>
      <c r="B90" s="11"/>
      <c r="C90" s="11"/>
      <c r="D90" s="11"/>
      <c r="E90" s="11"/>
      <c r="F90" s="11"/>
    </row>
  </sheetData>
  <sheetProtection selectLockedCells="1" selectUnlockedCells="1"/>
  <mergeCells count="11">
    <mergeCell ref="F1:I1"/>
    <mergeCell ref="G3:I3"/>
    <mergeCell ref="A6:I6"/>
    <mergeCell ref="A7:I7"/>
    <mergeCell ref="H19:I19"/>
    <mergeCell ref="D11:G11"/>
    <mergeCell ref="D12:G12"/>
    <mergeCell ref="D13:G13"/>
    <mergeCell ref="D14:G14"/>
    <mergeCell ref="D15:G15"/>
    <mergeCell ref="A16:I16"/>
  </mergeCells>
  <phoneticPr fontId="59" type="noConversion"/>
  <conditionalFormatting sqref="A1:I1">
    <cfRule type="cellIs" dxfId="1" priority="1" stopIfTrue="1" operator="between">
      <formula>"厦百邦"</formula>
      <formula>"号"</formula>
    </cfRule>
  </conditionalFormatting>
  <pageMargins left="0.78740157480314965" right="0.35433070866141736" top="0.51181102362204722" bottom="0.11811023622047245" header="0.51181102362204722" footer="0.51181102362204722"/>
  <pageSetup paperSize="9" firstPageNumber="0" orientation="portrait" blackAndWhite="1" horizontalDpi="300"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50"/>
  <sheetViews>
    <sheetView workbookViewId="0">
      <selection activeCell="A3" sqref="A3:A4"/>
    </sheetView>
  </sheetViews>
  <sheetFormatPr defaultRowHeight="14.25"/>
  <cols>
    <col min="1" max="1" width="9.375" customWidth="1"/>
    <col min="2" max="2" width="31.625" customWidth="1"/>
    <col min="3" max="3" width="6.125" customWidth="1"/>
    <col min="4" max="4" width="3.375" customWidth="1"/>
    <col min="5" max="6" width="5" customWidth="1"/>
    <col min="7" max="7" width="2.875" customWidth="1"/>
    <col min="8" max="8" width="3.5" customWidth="1"/>
    <col min="9" max="9" width="5.375" customWidth="1"/>
    <col min="10" max="10" width="4.875" customWidth="1"/>
    <col min="11" max="11" width="7.375" customWidth="1"/>
  </cols>
  <sheetData>
    <row r="1" spans="1:19" ht="22.5">
      <c r="A1" s="2536" t="s">
        <v>459</v>
      </c>
      <c r="B1" s="2536"/>
      <c r="C1" s="2536"/>
      <c r="D1" s="2536"/>
      <c r="E1" s="2536"/>
      <c r="F1" s="2536"/>
      <c r="G1" s="2536"/>
      <c r="H1" s="2536"/>
      <c r="I1" s="2536"/>
      <c r="J1" s="2536"/>
      <c r="K1" s="2536"/>
      <c r="L1" s="83"/>
      <c r="M1" s="83"/>
      <c r="N1" s="83"/>
      <c r="O1" s="83"/>
      <c r="P1" s="83"/>
      <c r="Q1" s="83"/>
      <c r="R1" s="83"/>
      <c r="S1" s="83"/>
    </row>
    <row r="2" spans="1:19">
      <c r="A2" s="84"/>
      <c r="B2" s="84"/>
      <c r="C2" s="84"/>
      <c r="D2" s="84"/>
      <c r="E2" s="84"/>
      <c r="F2" s="84"/>
      <c r="G2" s="84"/>
      <c r="H2" s="84"/>
      <c r="I2" s="84"/>
      <c r="J2" s="84"/>
      <c r="K2" s="84"/>
      <c r="L2" s="83"/>
      <c r="M2" s="83"/>
      <c r="N2" s="1334"/>
      <c r="O2" s="83"/>
      <c r="P2" s="83"/>
      <c r="Q2" s="83"/>
      <c r="R2" s="83"/>
      <c r="S2" s="83"/>
    </row>
    <row r="3" spans="1:19">
      <c r="A3" s="2537" t="s">
        <v>460</v>
      </c>
      <c r="B3" s="2538" t="str">
        <f>基本情况!B2</f>
        <v/>
      </c>
      <c r="C3" s="2539"/>
      <c r="D3" s="2539"/>
      <c r="E3" s="2539" t="s">
        <v>461</v>
      </c>
      <c r="F3" s="2539"/>
      <c r="G3" s="2539"/>
      <c r="H3" s="2539" t="s">
        <v>462</v>
      </c>
      <c r="I3" s="2539"/>
      <c r="J3" s="2539"/>
      <c r="K3" s="85" t="s">
        <v>289</v>
      </c>
      <c r="L3" s="83"/>
      <c r="M3" s="83"/>
      <c r="N3" s="83"/>
      <c r="O3" s="83"/>
      <c r="P3" s="83"/>
      <c r="Q3" s="83"/>
      <c r="R3" s="83"/>
      <c r="S3" s="83"/>
    </row>
    <row r="4" spans="1:19">
      <c r="A4" s="2537"/>
      <c r="B4" s="2538"/>
      <c r="C4" s="2540" t="s">
        <v>463</v>
      </c>
      <c r="D4" s="2540"/>
      <c r="E4" s="2541">
        <f>基本情况!B12</f>
        <v>0</v>
      </c>
      <c r="F4" s="2541"/>
      <c r="G4" s="2541"/>
      <c r="H4" s="2542" t="str">
        <f>TEXT(基本情况!B21,"yyyy-mm-dd")</f>
        <v>2016-03-03</v>
      </c>
      <c r="I4" s="2542"/>
      <c r="J4" s="2542"/>
      <c r="K4" s="2546"/>
      <c r="L4" s="83"/>
      <c r="M4" s="83"/>
      <c r="N4" s="83"/>
      <c r="O4" s="83"/>
      <c r="P4" s="83"/>
      <c r="Q4" s="83"/>
      <c r="R4" s="83"/>
      <c r="S4" s="83"/>
    </row>
    <row r="5" spans="1:19">
      <c r="A5" s="86" t="s">
        <v>464</v>
      </c>
      <c r="B5" s="87" t="str">
        <f>基本情况!B7</f>
        <v>2015年01月01日至2015年12月31日</v>
      </c>
      <c r="C5" s="2547" t="s">
        <v>465</v>
      </c>
      <c r="D5" s="2547"/>
      <c r="E5" s="2533">
        <f>基本情况!B11</f>
        <v>0</v>
      </c>
      <c r="F5" s="2533"/>
      <c r="G5" s="2533"/>
      <c r="H5" s="2533" t="str">
        <f>TEXT(基本情况!B22,"yyyy-mm-dd")</f>
        <v>2016-04-10</v>
      </c>
      <c r="I5" s="2533"/>
      <c r="J5" s="2533"/>
      <c r="K5" s="2546"/>
      <c r="L5" s="83"/>
      <c r="M5" s="83"/>
      <c r="N5" s="83"/>
      <c r="O5" s="83"/>
      <c r="P5" s="83"/>
      <c r="Q5" s="83"/>
      <c r="R5" s="83"/>
      <c r="S5" s="83"/>
    </row>
    <row r="6" spans="1:19" ht="7.5" customHeight="1">
      <c r="A6" s="2534"/>
      <c r="B6" s="2534"/>
      <c r="C6" s="2534"/>
      <c r="D6" s="2534"/>
      <c r="E6" s="2534"/>
      <c r="F6" s="2534"/>
      <c r="G6" s="2534"/>
      <c r="H6" s="2534"/>
      <c r="I6" s="2534"/>
      <c r="J6" s="2534"/>
      <c r="K6" s="2534"/>
      <c r="L6" s="83"/>
      <c r="M6" s="83"/>
      <c r="N6" s="83"/>
      <c r="O6" s="83"/>
      <c r="P6" s="83"/>
      <c r="Q6" s="83"/>
      <c r="R6" s="83"/>
      <c r="S6" s="83"/>
    </row>
    <row r="7" spans="1:19">
      <c r="A7" s="2543" t="s">
        <v>466</v>
      </c>
      <c r="B7" s="2544" t="s">
        <v>467</v>
      </c>
      <c r="C7" s="2544"/>
      <c r="D7" s="2544"/>
      <c r="E7" s="2544"/>
      <c r="F7" s="2544"/>
      <c r="G7" s="2544"/>
      <c r="H7" s="2544"/>
      <c r="I7" s="2544"/>
      <c r="J7" s="2545" t="s">
        <v>468</v>
      </c>
      <c r="K7" s="2545"/>
      <c r="L7" s="83"/>
      <c r="M7" s="83"/>
      <c r="N7" s="83"/>
      <c r="O7" s="83"/>
      <c r="P7" s="83"/>
      <c r="Q7" s="83"/>
      <c r="R7" s="83"/>
      <c r="S7" s="83"/>
    </row>
    <row r="8" spans="1:19">
      <c r="A8" s="2543"/>
      <c r="B8" s="2544"/>
      <c r="C8" s="2544"/>
      <c r="D8" s="2544"/>
      <c r="E8" s="2544"/>
      <c r="F8" s="2544"/>
      <c r="G8" s="2544"/>
      <c r="H8" s="2544"/>
      <c r="I8" s="2544"/>
      <c r="J8" s="2545"/>
      <c r="K8" s="2545"/>
      <c r="L8" s="2535" t="s">
        <v>404</v>
      </c>
      <c r="M8" s="2535"/>
      <c r="N8" s="2535"/>
      <c r="O8" s="83"/>
      <c r="P8" s="83"/>
      <c r="Q8" s="83"/>
      <c r="R8" s="83"/>
      <c r="S8" s="83"/>
    </row>
    <row r="9" spans="1:19">
      <c r="A9" s="2522">
        <v>1</v>
      </c>
      <c r="B9" s="2532"/>
      <c r="C9" s="2532"/>
      <c r="D9" s="2532"/>
      <c r="E9" s="2532"/>
      <c r="F9" s="2532"/>
      <c r="G9" s="2532"/>
      <c r="H9" s="2532"/>
      <c r="I9" s="2532"/>
      <c r="J9" s="2531"/>
      <c r="K9" s="2531"/>
      <c r="L9" s="83"/>
      <c r="M9" s="83"/>
      <c r="N9" s="83"/>
      <c r="O9" s="83"/>
      <c r="P9" s="83"/>
      <c r="Q9" s="83"/>
      <c r="R9" s="83"/>
      <c r="S9" s="83"/>
    </row>
    <row r="10" spans="1:19">
      <c r="A10" s="2522"/>
      <c r="B10" s="2532"/>
      <c r="C10" s="2532"/>
      <c r="D10" s="2532"/>
      <c r="E10" s="2532"/>
      <c r="F10" s="2532"/>
      <c r="G10" s="2532"/>
      <c r="H10" s="2532"/>
      <c r="I10" s="2532"/>
      <c r="J10" s="2531"/>
      <c r="K10" s="2531"/>
      <c r="L10" s="83"/>
      <c r="M10" s="83"/>
      <c r="N10" s="83"/>
      <c r="O10" s="83"/>
      <c r="P10" s="83"/>
      <c r="Q10" s="83"/>
      <c r="R10" s="83"/>
      <c r="S10" s="83"/>
    </row>
    <row r="11" spans="1:19">
      <c r="A11" s="2522">
        <v>2</v>
      </c>
      <c r="B11" s="2523"/>
      <c r="C11" s="2523"/>
      <c r="D11" s="2523"/>
      <c r="E11" s="2523"/>
      <c r="F11" s="2523"/>
      <c r="G11" s="2523"/>
      <c r="H11" s="2523"/>
      <c r="I11" s="2523"/>
      <c r="J11" s="2531"/>
      <c r="K11" s="2531"/>
      <c r="L11" s="83"/>
      <c r="M11" s="83"/>
      <c r="N11" s="83"/>
      <c r="O11" s="83"/>
      <c r="P11" s="83"/>
      <c r="Q11" s="83"/>
      <c r="R11" s="83"/>
      <c r="S11" s="83"/>
    </row>
    <row r="12" spans="1:19">
      <c r="A12" s="2522"/>
      <c r="B12" s="2523"/>
      <c r="C12" s="2523"/>
      <c r="D12" s="2523"/>
      <c r="E12" s="2523"/>
      <c r="F12" s="2523"/>
      <c r="G12" s="2523"/>
      <c r="H12" s="2523"/>
      <c r="I12" s="2523"/>
      <c r="J12" s="2531"/>
      <c r="K12" s="2531"/>
      <c r="L12" s="83"/>
      <c r="M12" s="83"/>
      <c r="N12" s="83"/>
      <c r="O12" s="83"/>
      <c r="P12" s="83"/>
      <c r="Q12" s="83"/>
      <c r="R12" s="83"/>
      <c r="S12" s="83"/>
    </row>
    <row r="13" spans="1:19">
      <c r="A13" s="2522">
        <v>3</v>
      </c>
      <c r="B13" s="2532"/>
      <c r="C13" s="2532"/>
      <c r="D13" s="2532"/>
      <c r="E13" s="2532"/>
      <c r="F13" s="2532"/>
      <c r="G13" s="2532"/>
      <c r="H13" s="2532"/>
      <c r="I13" s="2532"/>
      <c r="J13" s="2531"/>
      <c r="K13" s="2531"/>
      <c r="L13" s="89" t="s">
        <v>469</v>
      </c>
      <c r="M13" s="83"/>
      <c r="N13" s="83"/>
      <c r="O13" s="83"/>
      <c r="P13" s="83"/>
      <c r="Q13" s="83"/>
      <c r="R13" s="83"/>
      <c r="S13" s="83"/>
    </row>
    <row r="14" spans="1:19">
      <c r="A14" s="2522"/>
      <c r="B14" s="2532"/>
      <c r="C14" s="2532"/>
      <c r="D14" s="2532"/>
      <c r="E14" s="2532"/>
      <c r="F14" s="2532"/>
      <c r="G14" s="2532"/>
      <c r="H14" s="2532"/>
      <c r="I14" s="2532"/>
      <c r="J14" s="2531"/>
      <c r="K14" s="2531"/>
      <c r="L14" s="89" t="s">
        <v>470</v>
      </c>
      <c r="M14" s="83"/>
      <c r="N14" s="83"/>
      <c r="O14" s="83"/>
      <c r="P14" s="83"/>
      <c r="Q14" s="83"/>
      <c r="R14" s="83"/>
      <c r="S14" s="83"/>
    </row>
    <row r="15" spans="1:19">
      <c r="A15" s="2522">
        <v>4</v>
      </c>
      <c r="B15" s="2523"/>
      <c r="C15" s="2523"/>
      <c r="D15" s="2523"/>
      <c r="E15" s="2523"/>
      <c r="F15" s="2523"/>
      <c r="G15" s="2523"/>
      <c r="H15" s="2523"/>
      <c r="I15" s="2523"/>
      <c r="J15" s="2531"/>
      <c r="K15" s="2531"/>
      <c r="L15" s="83"/>
      <c r="M15" s="83"/>
      <c r="N15" s="83"/>
      <c r="O15" s="83"/>
      <c r="P15" s="83"/>
      <c r="Q15" s="83"/>
      <c r="R15" s="83"/>
      <c r="S15" s="83"/>
    </row>
    <row r="16" spans="1:19">
      <c r="A16" s="2522"/>
      <c r="B16" s="2523"/>
      <c r="C16" s="2523"/>
      <c r="D16" s="2523"/>
      <c r="E16" s="2523"/>
      <c r="F16" s="2523"/>
      <c r="G16" s="2523"/>
      <c r="H16" s="2523"/>
      <c r="I16" s="2523"/>
      <c r="J16" s="2531"/>
      <c r="K16" s="2531"/>
      <c r="L16" s="83"/>
      <c r="M16" s="83"/>
      <c r="N16" s="83"/>
      <c r="O16" s="83"/>
      <c r="P16" s="83"/>
      <c r="Q16" s="83"/>
      <c r="R16" s="83"/>
      <c r="S16" s="83"/>
    </row>
    <row r="17" spans="1:19">
      <c r="A17" s="2522">
        <v>5</v>
      </c>
      <c r="B17" s="2523"/>
      <c r="C17" s="2523"/>
      <c r="D17" s="2523"/>
      <c r="E17" s="2523"/>
      <c r="F17" s="2523"/>
      <c r="G17" s="2523"/>
      <c r="H17" s="2523"/>
      <c r="I17" s="2523"/>
      <c r="J17" s="2531"/>
      <c r="K17" s="2531"/>
      <c r="L17" s="83"/>
      <c r="M17" s="83"/>
      <c r="N17" s="83"/>
      <c r="O17" s="83"/>
      <c r="P17" s="83"/>
      <c r="Q17" s="83"/>
      <c r="R17" s="83"/>
      <c r="S17" s="83"/>
    </row>
    <row r="18" spans="1:19">
      <c r="A18" s="2522"/>
      <c r="B18" s="2523"/>
      <c r="C18" s="2523"/>
      <c r="D18" s="2523"/>
      <c r="E18" s="2523"/>
      <c r="F18" s="2523"/>
      <c r="G18" s="2523"/>
      <c r="H18" s="2523"/>
      <c r="I18" s="2523"/>
      <c r="J18" s="2531"/>
      <c r="K18" s="2531"/>
      <c r="L18" s="83"/>
      <c r="M18" s="83"/>
      <c r="N18" s="83"/>
      <c r="O18" s="83"/>
      <c r="P18" s="83"/>
      <c r="Q18" s="83"/>
      <c r="R18" s="83"/>
      <c r="S18" s="83"/>
    </row>
    <row r="19" spans="1:19">
      <c r="A19" s="2522">
        <v>6</v>
      </c>
      <c r="B19" s="2523"/>
      <c r="C19" s="2523"/>
      <c r="D19" s="2523"/>
      <c r="E19" s="2523"/>
      <c r="F19" s="2523"/>
      <c r="G19" s="2523"/>
      <c r="H19" s="2523"/>
      <c r="I19" s="2523"/>
      <c r="J19" s="2531"/>
      <c r="K19" s="2531"/>
      <c r="L19" s="83"/>
      <c r="M19" s="83"/>
      <c r="N19" s="83"/>
      <c r="O19" s="83"/>
      <c r="P19" s="83"/>
      <c r="Q19" s="83"/>
      <c r="R19" s="83"/>
      <c r="S19" s="83"/>
    </row>
    <row r="20" spans="1:19">
      <c r="A20" s="2522"/>
      <c r="B20" s="2523"/>
      <c r="C20" s="2523"/>
      <c r="D20" s="2523"/>
      <c r="E20" s="2523"/>
      <c r="F20" s="2523"/>
      <c r="G20" s="2523"/>
      <c r="H20" s="2523"/>
      <c r="I20" s="2523"/>
      <c r="J20" s="2531"/>
      <c r="K20" s="2531"/>
      <c r="L20" s="83"/>
      <c r="M20" s="83"/>
      <c r="N20" s="83"/>
      <c r="O20" s="83"/>
      <c r="P20" s="83"/>
      <c r="Q20" s="83"/>
      <c r="R20" s="83"/>
      <c r="S20" s="83"/>
    </row>
    <row r="21" spans="1:19">
      <c r="A21" s="2522">
        <v>7</v>
      </c>
      <c r="B21" s="2523"/>
      <c r="C21" s="2523"/>
      <c r="D21" s="2523"/>
      <c r="E21" s="2523"/>
      <c r="F21" s="2523"/>
      <c r="G21" s="2523"/>
      <c r="H21" s="2523"/>
      <c r="I21" s="2523"/>
      <c r="J21" s="2531"/>
      <c r="K21" s="2531"/>
      <c r="L21" s="83"/>
      <c r="M21" s="83"/>
      <c r="N21" s="83"/>
      <c r="O21" s="83"/>
      <c r="P21" s="83"/>
      <c r="Q21" s="83"/>
      <c r="R21" s="83"/>
      <c r="S21" s="83"/>
    </row>
    <row r="22" spans="1:19">
      <c r="A22" s="2522"/>
      <c r="B22" s="2523"/>
      <c r="C22" s="2523"/>
      <c r="D22" s="2523"/>
      <c r="E22" s="2523"/>
      <c r="F22" s="2523"/>
      <c r="G22" s="2523"/>
      <c r="H22" s="2523"/>
      <c r="I22" s="2523"/>
      <c r="J22" s="2531"/>
      <c r="K22" s="2531"/>
      <c r="L22" s="83"/>
      <c r="M22" s="83"/>
      <c r="N22" s="83"/>
      <c r="O22" s="83"/>
      <c r="P22" s="83"/>
      <c r="Q22" s="83"/>
      <c r="R22" s="83"/>
      <c r="S22" s="83"/>
    </row>
    <row r="23" spans="1:19">
      <c r="A23" s="2522">
        <v>8</v>
      </c>
      <c r="B23" s="2523"/>
      <c r="C23" s="2523"/>
      <c r="D23" s="2523"/>
      <c r="E23" s="2523"/>
      <c r="F23" s="2523"/>
      <c r="G23" s="2523"/>
      <c r="H23" s="2523"/>
      <c r="I23" s="2523"/>
      <c r="J23" s="2531"/>
      <c r="K23" s="2531"/>
      <c r="L23" s="83"/>
      <c r="M23" s="83"/>
      <c r="N23" s="83"/>
      <c r="O23" s="83"/>
      <c r="P23" s="83"/>
      <c r="Q23" s="83"/>
      <c r="R23" s="83"/>
      <c r="S23" s="83"/>
    </row>
    <row r="24" spans="1:19">
      <c r="A24" s="2522"/>
      <c r="B24" s="2523"/>
      <c r="C24" s="2523"/>
      <c r="D24" s="2523"/>
      <c r="E24" s="2523"/>
      <c r="F24" s="2523"/>
      <c r="G24" s="2523"/>
      <c r="H24" s="2523"/>
      <c r="I24" s="2523"/>
      <c r="J24" s="2531"/>
      <c r="K24" s="2531"/>
      <c r="L24" s="83"/>
      <c r="M24" s="83"/>
      <c r="N24" s="83"/>
      <c r="O24" s="83"/>
      <c r="P24" s="83"/>
      <c r="Q24" s="83"/>
      <c r="R24" s="83"/>
      <c r="S24" s="83"/>
    </row>
    <row r="25" spans="1:19">
      <c r="A25" s="2522">
        <v>9</v>
      </c>
      <c r="B25" s="2523"/>
      <c r="C25" s="2523"/>
      <c r="D25" s="2523"/>
      <c r="E25" s="2523"/>
      <c r="F25" s="2523"/>
      <c r="G25" s="2523"/>
      <c r="H25" s="2523"/>
      <c r="I25" s="2523"/>
      <c r="J25" s="2531"/>
      <c r="K25" s="2531"/>
      <c r="L25" s="83"/>
      <c r="M25" s="83"/>
      <c r="N25" s="83"/>
      <c r="O25" s="83"/>
      <c r="P25" s="83"/>
      <c r="Q25" s="83"/>
      <c r="R25" s="83"/>
      <c r="S25" s="83"/>
    </row>
    <row r="26" spans="1:19">
      <c r="A26" s="2522"/>
      <c r="B26" s="2523"/>
      <c r="C26" s="2523"/>
      <c r="D26" s="2523"/>
      <c r="E26" s="2523"/>
      <c r="F26" s="2523"/>
      <c r="G26" s="2523"/>
      <c r="H26" s="2523"/>
      <c r="I26" s="2523"/>
      <c r="J26" s="2531"/>
      <c r="K26" s="2531"/>
      <c r="L26" s="83"/>
      <c r="M26" s="83"/>
      <c r="N26" s="83"/>
      <c r="O26" s="83"/>
      <c r="P26" s="83"/>
      <c r="Q26" s="83"/>
      <c r="R26" s="83"/>
      <c r="S26" s="83"/>
    </row>
    <row r="27" spans="1:19">
      <c r="A27" s="2522">
        <v>10</v>
      </c>
      <c r="B27" s="2523"/>
      <c r="C27" s="2523"/>
      <c r="D27" s="2523"/>
      <c r="E27" s="2523"/>
      <c r="F27" s="2523"/>
      <c r="G27" s="2523"/>
      <c r="H27" s="2523"/>
      <c r="I27" s="2523"/>
      <c r="J27" s="2531"/>
      <c r="K27" s="2531"/>
      <c r="L27" s="83"/>
      <c r="M27" s="83"/>
      <c r="N27" s="83"/>
      <c r="O27" s="83"/>
      <c r="P27" s="83"/>
      <c r="Q27" s="83"/>
      <c r="R27" s="83"/>
      <c r="S27" s="83"/>
    </row>
    <row r="28" spans="1:19">
      <c r="A28" s="2522"/>
      <c r="B28" s="2523"/>
      <c r="C28" s="2523"/>
      <c r="D28" s="2523"/>
      <c r="E28" s="2523"/>
      <c r="F28" s="2523"/>
      <c r="G28" s="2523"/>
      <c r="H28" s="2523"/>
      <c r="I28" s="2523"/>
      <c r="J28" s="2531"/>
      <c r="K28" s="2531"/>
      <c r="L28" s="83"/>
      <c r="M28" s="83"/>
      <c r="N28" s="83"/>
      <c r="O28" s="83"/>
      <c r="P28" s="83"/>
      <c r="Q28" s="83"/>
      <c r="R28" s="83"/>
      <c r="S28" s="83"/>
    </row>
    <row r="29" spans="1:19">
      <c r="A29" s="2522">
        <v>11</v>
      </c>
      <c r="B29" s="2523"/>
      <c r="C29" s="2523"/>
      <c r="D29" s="2523"/>
      <c r="E29" s="2523"/>
      <c r="F29" s="2523"/>
      <c r="G29" s="2523"/>
      <c r="H29" s="2523"/>
      <c r="I29" s="2523"/>
      <c r="J29" s="2531"/>
      <c r="K29" s="2531"/>
      <c r="L29" s="83"/>
      <c r="M29" s="83"/>
      <c r="N29" s="83"/>
      <c r="O29" s="83"/>
      <c r="P29" s="83"/>
      <c r="Q29" s="83"/>
      <c r="R29" s="83"/>
      <c r="S29" s="83"/>
    </row>
    <row r="30" spans="1:19">
      <c r="A30" s="2522"/>
      <c r="B30" s="2523"/>
      <c r="C30" s="2523"/>
      <c r="D30" s="2523"/>
      <c r="E30" s="2523"/>
      <c r="F30" s="2523"/>
      <c r="G30" s="2523"/>
      <c r="H30" s="2523"/>
      <c r="I30" s="2523"/>
      <c r="J30" s="2531"/>
      <c r="K30" s="2531"/>
      <c r="L30" s="83"/>
      <c r="M30" s="83"/>
      <c r="N30" s="83"/>
      <c r="O30" s="83"/>
      <c r="P30" s="83"/>
      <c r="Q30" s="83"/>
      <c r="R30" s="83"/>
      <c r="S30" s="83"/>
    </row>
    <row r="31" spans="1:19">
      <c r="A31" s="2522">
        <v>12</v>
      </c>
      <c r="B31" s="2523"/>
      <c r="C31" s="2523"/>
      <c r="D31" s="2523"/>
      <c r="E31" s="2523"/>
      <c r="F31" s="2523"/>
      <c r="G31" s="2523"/>
      <c r="H31" s="2523"/>
      <c r="I31" s="2523"/>
      <c r="J31" s="2531"/>
      <c r="K31" s="2531"/>
      <c r="L31" s="83"/>
      <c r="M31" s="83"/>
      <c r="N31" s="83"/>
      <c r="O31" s="83"/>
      <c r="P31" s="83"/>
      <c r="Q31" s="83"/>
      <c r="R31" s="83"/>
      <c r="S31" s="83"/>
    </row>
    <row r="32" spans="1:19">
      <c r="A32" s="2522"/>
      <c r="B32" s="2523"/>
      <c r="C32" s="2523"/>
      <c r="D32" s="2523"/>
      <c r="E32" s="2523"/>
      <c r="F32" s="2523"/>
      <c r="G32" s="2523"/>
      <c r="H32" s="2523"/>
      <c r="I32" s="2523"/>
      <c r="J32" s="2531"/>
      <c r="K32" s="2531"/>
      <c r="L32" s="83"/>
      <c r="M32" s="83"/>
      <c r="N32" s="83"/>
      <c r="O32" s="83"/>
      <c r="P32" s="83"/>
      <c r="Q32" s="83"/>
      <c r="R32" s="83"/>
      <c r="S32" s="83"/>
    </row>
    <row r="33" spans="1:19">
      <c r="A33" s="2522">
        <v>13</v>
      </c>
      <c r="B33" s="2523"/>
      <c r="C33" s="2523"/>
      <c r="D33" s="2523"/>
      <c r="E33" s="2523"/>
      <c r="F33" s="2523"/>
      <c r="G33" s="2523"/>
      <c r="H33" s="2523"/>
      <c r="I33" s="2523"/>
      <c r="J33" s="2531"/>
      <c r="K33" s="2531"/>
      <c r="L33" s="83"/>
      <c r="M33" s="83"/>
      <c r="N33" s="83"/>
      <c r="O33" s="83"/>
      <c r="P33" s="83"/>
      <c r="Q33" s="83"/>
      <c r="R33" s="83"/>
      <c r="S33" s="83"/>
    </row>
    <row r="34" spans="1:19">
      <c r="A34" s="2522"/>
      <c r="B34" s="2523"/>
      <c r="C34" s="2523"/>
      <c r="D34" s="2523"/>
      <c r="E34" s="2523"/>
      <c r="F34" s="2523"/>
      <c r="G34" s="2523"/>
      <c r="H34" s="2523"/>
      <c r="I34" s="2523"/>
      <c r="J34" s="2531"/>
      <c r="K34" s="2531"/>
      <c r="L34" s="83"/>
      <c r="M34" s="83"/>
      <c r="N34" s="83"/>
      <c r="O34" s="83"/>
      <c r="P34" s="83"/>
      <c r="Q34" s="83"/>
      <c r="R34" s="83"/>
      <c r="S34" s="83"/>
    </row>
    <row r="35" spans="1:19">
      <c r="A35" s="2522">
        <v>14</v>
      </c>
      <c r="B35" s="2523"/>
      <c r="C35" s="2523"/>
      <c r="D35" s="2523"/>
      <c r="E35" s="2523"/>
      <c r="F35" s="2523"/>
      <c r="G35" s="2523"/>
      <c r="H35" s="2523"/>
      <c r="I35" s="2523"/>
      <c r="J35" s="2531"/>
      <c r="K35" s="2531"/>
      <c r="L35" s="83"/>
      <c r="M35" s="83"/>
      <c r="N35" s="83"/>
      <c r="O35" s="83"/>
      <c r="P35" s="83"/>
      <c r="Q35" s="83"/>
      <c r="R35" s="83"/>
      <c r="S35" s="83"/>
    </row>
    <row r="36" spans="1:19">
      <c r="A36" s="2522"/>
      <c r="B36" s="2523"/>
      <c r="C36" s="2523"/>
      <c r="D36" s="2523"/>
      <c r="E36" s="2523"/>
      <c r="F36" s="2523"/>
      <c r="G36" s="2523"/>
      <c r="H36" s="2523"/>
      <c r="I36" s="2523"/>
      <c r="J36" s="2531"/>
      <c r="K36" s="2531"/>
      <c r="L36" s="83"/>
      <c r="M36" s="83"/>
      <c r="N36" s="83"/>
      <c r="O36" s="83"/>
      <c r="P36" s="83"/>
      <c r="Q36" s="83"/>
      <c r="R36" s="83"/>
      <c r="S36" s="83"/>
    </row>
    <row r="37" spans="1:19">
      <c r="A37" s="2522">
        <v>15</v>
      </c>
      <c r="B37" s="2523"/>
      <c r="C37" s="2523"/>
      <c r="D37" s="2523"/>
      <c r="E37" s="2523"/>
      <c r="F37" s="2523"/>
      <c r="G37" s="2523"/>
      <c r="H37" s="2523"/>
      <c r="I37" s="2523"/>
      <c r="J37" s="2531"/>
      <c r="K37" s="2531"/>
      <c r="L37" s="83"/>
      <c r="M37" s="83"/>
      <c r="N37" s="83"/>
      <c r="O37" s="83"/>
      <c r="P37" s="83"/>
      <c r="Q37" s="83"/>
      <c r="R37" s="83"/>
      <c r="S37" s="83"/>
    </row>
    <row r="38" spans="1:19">
      <c r="A38" s="2522"/>
      <c r="B38" s="2523"/>
      <c r="C38" s="2523"/>
      <c r="D38" s="2523"/>
      <c r="E38" s="2523"/>
      <c r="F38" s="2523"/>
      <c r="G38" s="2523"/>
      <c r="H38" s="2523"/>
      <c r="I38" s="2523"/>
      <c r="J38" s="2531"/>
      <c r="K38" s="2531"/>
      <c r="L38" s="83"/>
      <c r="M38" s="83"/>
      <c r="N38" s="83"/>
      <c r="O38" s="83"/>
      <c r="P38" s="83"/>
      <c r="Q38" s="83"/>
      <c r="R38" s="83"/>
      <c r="S38" s="83"/>
    </row>
    <row r="39" spans="1:19">
      <c r="A39" s="2528">
        <v>16</v>
      </c>
      <c r="B39" s="2529"/>
      <c r="C39" s="2529"/>
      <c r="D39" s="2529"/>
      <c r="E39" s="2529"/>
      <c r="F39" s="2529"/>
      <c r="G39" s="2529"/>
      <c r="H39" s="2529"/>
      <c r="I39" s="2529"/>
      <c r="J39" s="2530"/>
      <c r="K39" s="2530"/>
      <c r="L39" s="83"/>
      <c r="M39" s="83"/>
      <c r="N39" s="83"/>
      <c r="O39" s="83"/>
      <c r="P39" s="83"/>
      <c r="Q39" s="83"/>
      <c r="R39" s="83"/>
      <c r="S39" s="83"/>
    </row>
    <row r="40" spans="1:19">
      <c r="A40" s="2528"/>
      <c r="B40" s="2529"/>
      <c r="C40" s="2529"/>
      <c r="D40" s="2529"/>
      <c r="E40" s="2529"/>
      <c r="F40" s="2529"/>
      <c r="G40" s="2529"/>
      <c r="H40" s="2529"/>
      <c r="I40" s="2529"/>
      <c r="J40" s="2530"/>
      <c r="K40" s="2530"/>
      <c r="L40" s="83"/>
      <c r="M40" s="83"/>
      <c r="N40" s="83"/>
      <c r="O40" s="83"/>
      <c r="P40" s="83"/>
      <c r="Q40" s="83"/>
      <c r="R40" s="83"/>
      <c r="S40" s="83"/>
    </row>
    <row r="41" spans="1:19">
      <c r="A41" s="2522">
        <v>17</v>
      </c>
      <c r="B41" s="2523"/>
      <c r="C41" s="2523"/>
      <c r="D41" s="2523"/>
      <c r="E41" s="2523"/>
      <c r="F41" s="2523"/>
      <c r="G41" s="2523"/>
      <c r="H41" s="2523"/>
      <c r="I41" s="2523"/>
      <c r="J41" s="2524"/>
      <c r="K41" s="2524"/>
      <c r="L41" s="83"/>
      <c r="M41" s="83"/>
      <c r="N41" s="83"/>
      <c r="O41" s="83"/>
      <c r="P41" s="83"/>
      <c r="Q41" s="83"/>
      <c r="R41" s="83"/>
      <c r="S41" s="83"/>
    </row>
    <row r="42" spans="1:19">
      <c r="A42" s="2522"/>
      <c r="B42" s="2523"/>
      <c r="C42" s="2523"/>
      <c r="D42" s="2523"/>
      <c r="E42" s="2523"/>
      <c r="F42" s="2523"/>
      <c r="G42" s="2523"/>
      <c r="H42" s="2523"/>
      <c r="I42" s="2523"/>
      <c r="J42" s="2524"/>
      <c r="K42" s="2524"/>
      <c r="L42" s="83"/>
      <c r="M42" s="83"/>
      <c r="N42" s="83"/>
      <c r="O42" s="83"/>
      <c r="P42" s="83"/>
      <c r="Q42" s="83"/>
      <c r="R42" s="83"/>
      <c r="S42" s="83"/>
    </row>
    <row r="43" spans="1:19">
      <c r="A43" s="2522">
        <v>18</v>
      </c>
      <c r="B43" s="2523"/>
      <c r="C43" s="2523"/>
      <c r="D43" s="2523"/>
      <c r="E43" s="2523"/>
      <c r="F43" s="2523"/>
      <c r="G43" s="2523"/>
      <c r="H43" s="2523"/>
      <c r="I43" s="2523"/>
      <c r="J43" s="2524"/>
      <c r="K43" s="2524"/>
      <c r="L43" s="83"/>
      <c r="M43" s="83"/>
      <c r="N43" s="83"/>
      <c r="O43" s="83"/>
      <c r="P43" s="83"/>
      <c r="Q43" s="83"/>
      <c r="R43" s="83"/>
      <c r="S43" s="83"/>
    </row>
    <row r="44" spans="1:19">
      <c r="A44" s="2522"/>
      <c r="B44" s="2523"/>
      <c r="C44" s="2523"/>
      <c r="D44" s="2523"/>
      <c r="E44" s="2523"/>
      <c r="F44" s="2523"/>
      <c r="G44" s="2523"/>
      <c r="H44" s="2523"/>
      <c r="I44" s="2523"/>
      <c r="J44" s="2524"/>
      <c r="K44" s="2524"/>
      <c r="L44" s="83"/>
      <c r="M44" s="83"/>
      <c r="N44" s="83"/>
      <c r="O44" s="83"/>
      <c r="P44" s="83"/>
      <c r="Q44" s="83"/>
      <c r="R44" s="83"/>
      <c r="S44" s="83"/>
    </row>
    <row r="45" spans="1:19">
      <c r="A45" s="2522">
        <v>19</v>
      </c>
      <c r="B45" s="2523"/>
      <c r="C45" s="2523"/>
      <c r="D45" s="2523"/>
      <c r="E45" s="2523"/>
      <c r="F45" s="2523"/>
      <c r="G45" s="2523"/>
      <c r="H45" s="2523"/>
      <c r="I45" s="2523"/>
      <c r="J45" s="2524"/>
      <c r="K45" s="2524"/>
      <c r="L45" s="83"/>
      <c r="M45" s="83"/>
      <c r="N45" s="83"/>
      <c r="O45" s="83"/>
      <c r="P45" s="83"/>
      <c r="Q45" s="83"/>
      <c r="R45" s="83"/>
      <c r="S45" s="83"/>
    </row>
    <row r="46" spans="1:19">
      <c r="A46" s="2522"/>
      <c r="B46" s="2523"/>
      <c r="C46" s="2523"/>
      <c r="D46" s="2523"/>
      <c r="E46" s="2523"/>
      <c r="F46" s="2523"/>
      <c r="G46" s="2523"/>
      <c r="H46" s="2523"/>
      <c r="I46" s="2523"/>
      <c r="J46" s="2524"/>
      <c r="K46" s="2524"/>
      <c r="L46" s="83"/>
      <c r="M46" s="83"/>
      <c r="N46" s="83"/>
      <c r="O46" s="83"/>
      <c r="P46" s="83"/>
      <c r="Q46" s="83"/>
      <c r="R46" s="83"/>
      <c r="S46" s="83"/>
    </row>
    <row r="47" spans="1:19">
      <c r="A47" s="2522">
        <v>20</v>
      </c>
      <c r="B47" s="2523"/>
      <c r="C47" s="2523"/>
      <c r="D47" s="2523"/>
      <c r="E47" s="2523"/>
      <c r="F47" s="2523"/>
      <c r="G47" s="2523"/>
      <c r="H47" s="2523"/>
      <c r="I47" s="2523"/>
      <c r="J47" s="2524"/>
      <c r="K47" s="2524"/>
      <c r="L47" s="83"/>
      <c r="M47" s="83"/>
      <c r="N47" s="83"/>
      <c r="O47" s="83"/>
      <c r="P47" s="83"/>
      <c r="Q47" s="83"/>
      <c r="R47" s="83"/>
      <c r="S47" s="83"/>
    </row>
    <row r="48" spans="1:19">
      <c r="A48" s="2522"/>
      <c r="B48" s="2523"/>
      <c r="C48" s="2523"/>
      <c r="D48" s="2523"/>
      <c r="E48" s="2523"/>
      <c r="F48" s="2523"/>
      <c r="G48" s="2523"/>
      <c r="H48" s="2523"/>
      <c r="I48" s="2523"/>
      <c r="J48" s="2524"/>
      <c r="K48" s="2524"/>
      <c r="L48" s="83"/>
      <c r="M48" s="83"/>
      <c r="N48" s="83"/>
      <c r="O48" s="83"/>
      <c r="P48" s="83"/>
      <c r="Q48" s="83"/>
      <c r="R48" s="83"/>
      <c r="S48" s="83"/>
    </row>
    <row r="49" spans="1:19">
      <c r="A49" s="2525">
        <v>21</v>
      </c>
      <c r="B49" s="2526"/>
      <c r="C49" s="2526"/>
      <c r="D49" s="2526"/>
      <c r="E49" s="2526"/>
      <c r="F49" s="2526"/>
      <c r="G49" s="2526"/>
      <c r="H49" s="2526"/>
      <c r="I49" s="2526"/>
      <c r="J49" s="2527"/>
      <c r="K49" s="2527"/>
      <c r="L49" s="83"/>
      <c r="M49" s="83"/>
      <c r="N49" s="83"/>
      <c r="O49" s="83"/>
      <c r="P49" s="83"/>
      <c r="Q49" s="83"/>
      <c r="R49" s="83"/>
      <c r="S49" s="83"/>
    </row>
    <row r="50" spans="1:19">
      <c r="A50" s="2525"/>
      <c r="B50" s="2526"/>
      <c r="C50" s="2526"/>
      <c r="D50" s="2526"/>
      <c r="E50" s="2526"/>
      <c r="F50" s="2526"/>
      <c r="G50" s="2526"/>
      <c r="H50" s="2526"/>
      <c r="I50" s="2526"/>
      <c r="J50" s="2527"/>
      <c r="K50" s="2527"/>
      <c r="L50" s="83"/>
      <c r="M50" s="83"/>
      <c r="N50" s="83"/>
      <c r="O50" s="83"/>
      <c r="P50" s="83"/>
      <c r="Q50" s="83"/>
      <c r="R50" s="83"/>
      <c r="S50" s="83"/>
    </row>
  </sheetData>
  <sheetProtection selectLockedCells="1" selectUnlockedCells="1"/>
  <mergeCells count="81">
    <mergeCell ref="L8:N8"/>
    <mergeCell ref="A1:K1"/>
    <mergeCell ref="A3:A4"/>
    <mergeCell ref="B3:B4"/>
    <mergeCell ref="C3:D3"/>
    <mergeCell ref="E3:G3"/>
    <mergeCell ref="H3:J3"/>
    <mergeCell ref="C4:D4"/>
    <mergeCell ref="E4:G4"/>
    <mergeCell ref="H4:J4"/>
    <mergeCell ref="A7:A8"/>
    <mergeCell ref="B7:I8"/>
    <mergeCell ref="J7:K8"/>
    <mergeCell ref="K4:K5"/>
    <mergeCell ref="C5:D5"/>
    <mergeCell ref="E5:G5"/>
    <mergeCell ref="H5:J5"/>
    <mergeCell ref="A6:K6"/>
    <mergeCell ref="A9:A10"/>
    <mergeCell ref="B9:I10"/>
    <mergeCell ref="J9:K10"/>
    <mergeCell ref="A11:A12"/>
    <mergeCell ref="B11:I12"/>
    <mergeCell ref="J11:K12"/>
    <mergeCell ref="A13:A14"/>
    <mergeCell ref="B13:I14"/>
    <mergeCell ref="J13:K14"/>
    <mergeCell ref="A15:A16"/>
    <mergeCell ref="B15:I16"/>
    <mergeCell ref="J15:K16"/>
    <mergeCell ref="A17:A18"/>
    <mergeCell ref="B17:I18"/>
    <mergeCell ref="J17:K18"/>
    <mergeCell ref="A19:A20"/>
    <mergeCell ref="B19:I20"/>
    <mergeCell ref="J19:K20"/>
    <mergeCell ref="A21:A22"/>
    <mergeCell ref="B21:I22"/>
    <mergeCell ref="J21:K22"/>
    <mergeCell ref="A23:A24"/>
    <mergeCell ref="B23:I24"/>
    <mergeCell ref="J23:K24"/>
    <mergeCell ref="A25:A26"/>
    <mergeCell ref="B25:I26"/>
    <mergeCell ref="J25:K26"/>
    <mergeCell ref="A27:A28"/>
    <mergeCell ref="B27:I28"/>
    <mergeCell ref="J27:K28"/>
    <mergeCell ref="A29:A30"/>
    <mergeCell ref="B29:I30"/>
    <mergeCell ref="J29:K30"/>
    <mergeCell ref="A31:A32"/>
    <mergeCell ref="B31:I32"/>
    <mergeCell ref="J31:K32"/>
    <mergeCell ref="A33:A34"/>
    <mergeCell ref="B33:I34"/>
    <mergeCell ref="J33:K34"/>
    <mergeCell ref="A35:A36"/>
    <mergeCell ref="B35:I36"/>
    <mergeCell ref="J35:K36"/>
    <mergeCell ref="A37:A38"/>
    <mergeCell ref="B37:I38"/>
    <mergeCell ref="J37:K38"/>
    <mergeCell ref="A39:A40"/>
    <mergeCell ref="B39:I40"/>
    <mergeCell ref="J39:K40"/>
    <mergeCell ref="A41:A42"/>
    <mergeCell ref="B41:I42"/>
    <mergeCell ref="J41:K42"/>
    <mergeCell ref="A43:A44"/>
    <mergeCell ref="B43:I44"/>
    <mergeCell ref="J43:K44"/>
    <mergeCell ref="A49:A50"/>
    <mergeCell ref="B49:I50"/>
    <mergeCell ref="J49:K50"/>
    <mergeCell ref="A45:A46"/>
    <mergeCell ref="B45:I46"/>
    <mergeCell ref="J45:K46"/>
    <mergeCell ref="A47:A48"/>
    <mergeCell ref="B47:I48"/>
    <mergeCell ref="J47:K48"/>
  </mergeCells>
  <phoneticPr fontId="59" type="noConversion"/>
  <dataValidations count="1">
    <dataValidation allowBlank="1" showErrorMessage="1" sqref="E4:G4">
      <formula1>0</formula1>
      <formula2>0</formula2>
    </dataValidation>
  </dataValidations>
  <pageMargins left="0.78740157480314965" right="0.35433070866141736" top="0.51181102362204722" bottom="0.11811023622047245" header="0.51181102362204722" footer="0.51181102362204722"/>
  <pageSetup paperSize="9" firstPageNumber="0" orientation="portrait" blackAndWhite="1"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75"/>
  <sheetViews>
    <sheetView workbookViewId="0">
      <selection activeCell="J11" sqref="J11"/>
    </sheetView>
  </sheetViews>
  <sheetFormatPr defaultColWidth="9" defaultRowHeight="14.25"/>
  <cols>
    <col min="1" max="1" width="8.625" style="12" customWidth="1"/>
    <col min="2" max="2" width="29" style="12" customWidth="1"/>
    <col min="3" max="4" width="6.625" style="12" customWidth="1"/>
    <col min="5" max="5" width="29.125" style="12" customWidth="1"/>
    <col min="6" max="6" width="6.625" style="12" customWidth="1"/>
    <col min="7" max="16384" width="9" style="12"/>
  </cols>
  <sheetData>
    <row r="1" spans="1:11" ht="22.5">
      <c r="A1" s="2548" t="s">
        <v>287</v>
      </c>
      <c r="B1" s="2548"/>
      <c r="C1" s="2548"/>
      <c r="D1" s="2548"/>
      <c r="E1" s="2548"/>
      <c r="F1" s="2548"/>
      <c r="G1" s="13"/>
      <c r="H1" s="13"/>
      <c r="I1" s="13"/>
      <c r="J1" s="13"/>
      <c r="K1" s="13"/>
    </row>
    <row r="2" spans="1:11" ht="24.75" customHeight="1">
      <c r="A2" s="2549" t="s">
        <v>288</v>
      </c>
      <c r="B2" s="2550" t="str">
        <f>基本情况!B2</f>
        <v/>
      </c>
      <c r="C2" s="2551" t="str">
        <f>"联系人："&amp;基本情况!B37</f>
        <v>联系人：</v>
      </c>
      <c r="D2" s="2551"/>
      <c r="E2" s="2552" t="str">
        <f>"     联系电话："&amp;基本情况!B34</f>
        <v xml:space="preserve">     联系电话：</v>
      </c>
      <c r="F2" s="2552"/>
      <c r="G2" s="13"/>
      <c r="H2" s="13"/>
      <c r="I2" s="13"/>
      <c r="J2" s="13"/>
      <c r="K2" s="13"/>
    </row>
    <row r="3" spans="1:11" ht="33.75" customHeight="1">
      <c r="A3" s="2549"/>
      <c r="B3" s="2550"/>
      <c r="C3" s="2551"/>
      <c r="D3" s="2551"/>
      <c r="E3" s="2552"/>
      <c r="F3" s="2552"/>
      <c r="G3" s="13"/>
      <c r="H3" s="13"/>
      <c r="I3" s="13"/>
      <c r="J3" s="13"/>
      <c r="K3" s="13"/>
    </row>
    <row r="4" spans="1:11" ht="18.75" customHeight="1">
      <c r="A4" s="14" t="s">
        <v>289</v>
      </c>
      <c r="B4" s="14" t="s">
        <v>290</v>
      </c>
      <c r="C4" s="14" t="s">
        <v>291</v>
      </c>
      <c r="D4" s="14" t="s">
        <v>289</v>
      </c>
      <c r="E4" s="14" t="s">
        <v>290</v>
      </c>
      <c r="F4" s="14" t="s">
        <v>291</v>
      </c>
      <c r="G4" s="13"/>
      <c r="H4" s="13"/>
      <c r="I4" s="13"/>
      <c r="J4" s="13"/>
      <c r="K4" s="13"/>
    </row>
    <row r="5" spans="1:11" ht="18.75" customHeight="1">
      <c r="A5" s="15" t="s">
        <v>292</v>
      </c>
      <c r="B5" s="16"/>
      <c r="C5" s="14"/>
      <c r="D5" s="18" t="s">
        <v>293</v>
      </c>
      <c r="E5" s="16"/>
      <c r="F5" s="19"/>
      <c r="G5" s="2135"/>
      <c r="H5" s="13"/>
      <c r="I5" s="13"/>
      <c r="J5" s="13"/>
      <c r="K5" s="13"/>
    </row>
    <row r="6" spans="1:11" ht="18.75" customHeight="1">
      <c r="A6" s="20" t="s">
        <v>294</v>
      </c>
      <c r="B6" s="21" t="s">
        <v>295</v>
      </c>
      <c r="C6" s="14"/>
      <c r="D6" s="2132" t="s">
        <v>6868</v>
      </c>
      <c r="E6" s="2129" t="s">
        <v>6848</v>
      </c>
      <c r="F6" s="14"/>
      <c r="G6" s="2136"/>
      <c r="H6" s="13"/>
      <c r="I6" s="13"/>
      <c r="J6" s="13"/>
      <c r="K6" s="13"/>
    </row>
    <row r="7" spans="1:11" ht="18.75" customHeight="1">
      <c r="A7" s="20" t="s">
        <v>296</v>
      </c>
      <c r="B7" s="21" t="s">
        <v>297</v>
      </c>
      <c r="C7" s="14"/>
      <c r="D7" s="2132" t="s">
        <v>6869</v>
      </c>
      <c r="E7" s="30" t="s">
        <v>6849</v>
      </c>
      <c r="F7" s="14"/>
      <c r="G7" s="2137"/>
      <c r="H7" s="13"/>
      <c r="I7" s="13"/>
      <c r="J7" s="13"/>
      <c r="K7" s="13"/>
    </row>
    <row r="8" spans="1:11" ht="18.75" customHeight="1">
      <c r="A8" s="20" t="s">
        <v>299</v>
      </c>
      <c r="B8" s="21" t="s">
        <v>300</v>
      </c>
      <c r="C8" s="14"/>
      <c r="D8" s="2132" t="s">
        <v>6870</v>
      </c>
      <c r="E8" s="2130" t="s">
        <v>6850</v>
      </c>
      <c r="F8" s="14"/>
      <c r="G8" s="2137"/>
      <c r="H8" s="13"/>
      <c r="I8" s="13"/>
      <c r="J8" s="13"/>
      <c r="K8" s="13"/>
    </row>
    <row r="9" spans="1:11" ht="18.75" customHeight="1">
      <c r="A9" s="20" t="s">
        <v>303</v>
      </c>
      <c r="B9" s="21" t="s">
        <v>304</v>
      </c>
      <c r="C9" s="14"/>
      <c r="D9" s="2132" t="s">
        <v>6871</v>
      </c>
      <c r="E9" s="2131" t="s">
        <v>6851</v>
      </c>
      <c r="F9" s="14"/>
      <c r="G9" s="2138"/>
      <c r="H9" s="13"/>
      <c r="I9" s="13"/>
      <c r="J9" s="13"/>
      <c r="K9" s="13"/>
    </row>
    <row r="10" spans="1:11" ht="18.75" customHeight="1">
      <c r="A10" s="20" t="s">
        <v>307</v>
      </c>
      <c r="B10" s="21" t="s">
        <v>308</v>
      </c>
      <c r="C10" s="14"/>
      <c r="D10" s="2132" t="s">
        <v>6872</v>
      </c>
      <c r="E10" s="2139" t="s">
        <v>6852</v>
      </c>
      <c r="F10" s="14"/>
      <c r="G10" s="13"/>
      <c r="H10" s="13"/>
      <c r="I10" s="13"/>
      <c r="J10" s="13"/>
      <c r="K10" s="13"/>
    </row>
    <row r="11" spans="1:11" ht="18.75" customHeight="1">
      <c r="A11" s="20" t="s">
        <v>311</v>
      </c>
      <c r="B11" s="21" t="s">
        <v>312</v>
      </c>
      <c r="C11" s="14"/>
      <c r="D11" s="2132" t="s">
        <v>6873</v>
      </c>
      <c r="E11" s="2139" t="s">
        <v>6853</v>
      </c>
      <c r="F11" s="14"/>
      <c r="G11" s="13"/>
      <c r="H11" s="13"/>
      <c r="I11" s="13"/>
      <c r="J11" s="13"/>
      <c r="K11" s="13"/>
    </row>
    <row r="12" spans="1:11" ht="18.75" customHeight="1">
      <c r="A12" s="20" t="s">
        <v>315</v>
      </c>
      <c r="B12" s="21" t="s">
        <v>316</v>
      </c>
      <c r="C12" s="14"/>
      <c r="D12" s="2132" t="s">
        <v>6874</v>
      </c>
      <c r="E12" s="2139" t="s">
        <v>6854</v>
      </c>
      <c r="F12" s="14"/>
      <c r="G12" s="13"/>
      <c r="H12" s="13"/>
      <c r="I12" s="13"/>
      <c r="J12" s="13"/>
      <c r="K12" s="13"/>
    </row>
    <row r="13" spans="1:11" ht="18.75" customHeight="1">
      <c r="A13" s="20" t="s">
        <v>319</v>
      </c>
      <c r="B13" s="21" t="s">
        <v>320</v>
      </c>
      <c r="C13" s="14"/>
      <c r="D13" s="2132" t="s">
        <v>6875</v>
      </c>
      <c r="E13" s="2139" t="s">
        <v>6855</v>
      </c>
      <c r="F13" s="14"/>
      <c r="G13" s="13"/>
      <c r="H13" s="13"/>
      <c r="I13" s="13"/>
      <c r="J13" s="13"/>
      <c r="K13" s="13"/>
    </row>
    <row r="14" spans="1:11" ht="18.75" customHeight="1">
      <c r="A14" s="20" t="s">
        <v>323</v>
      </c>
      <c r="B14" s="21" t="s">
        <v>324</v>
      </c>
      <c r="C14" s="14"/>
      <c r="D14" s="2132" t="s">
        <v>6876</v>
      </c>
      <c r="E14" s="2139" t="s">
        <v>6856</v>
      </c>
      <c r="F14" s="14"/>
      <c r="G14" s="13"/>
      <c r="H14" s="13"/>
      <c r="I14" s="13"/>
      <c r="J14" s="13"/>
      <c r="K14" s="13"/>
    </row>
    <row r="15" spans="1:11" ht="18.75" customHeight="1">
      <c r="A15" s="20" t="s">
        <v>327</v>
      </c>
      <c r="B15" s="21" t="s">
        <v>328</v>
      </c>
      <c r="C15" s="14"/>
      <c r="D15" s="2132" t="s">
        <v>6877</v>
      </c>
      <c r="E15" s="2141" t="s">
        <v>6857</v>
      </c>
      <c r="F15" s="14"/>
      <c r="G15" s="13"/>
      <c r="H15" s="13"/>
      <c r="I15" s="13"/>
      <c r="J15" s="13"/>
      <c r="K15" s="13"/>
    </row>
    <row r="16" spans="1:11" ht="18.75" customHeight="1">
      <c r="A16" s="20" t="s">
        <v>331</v>
      </c>
      <c r="B16" s="21" t="s">
        <v>332</v>
      </c>
      <c r="C16" s="14"/>
      <c r="D16" s="2132" t="s">
        <v>6878</v>
      </c>
      <c r="E16" s="2139" t="s">
        <v>6859</v>
      </c>
      <c r="F16" s="14"/>
      <c r="G16" s="13"/>
      <c r="H16" s="13"/>
      <c r="I16" s="13"/>
      <c r="J16" s="13"/>
      <c r="K16" s="13"/>
    </row>
    <row r="17" spans="1:11" ht="18.75" customHeight="1">
      <c r="A17" s="20" t="s">
        <v>335</v>
      </c>
      <c r="B17" s="21" t="s">
        <v>336</v>
      </c>
      <c r="C17" s="14"/>
      <c r="D17" s="2132" t="s">
        <v>6879</v>
      </c>
      <c r="E17" s="2139" t="s">
        <v>6860</v>
      </c>
      <c r="F17" s="14"/>
      <c r="G17" s="13"/>
      <c r="H17" s="13"/>
      <c r="I17" s="13"/>
      <c r="J17" s="13"/>
      <c r="K17" s="13"/>
    </row>
    <row r="18" spans="1:11" ht="18.75" customHeight="1">
      <c r="A18" s="20" t="s">
        <v>339</v>
      </c>
      <c r="B18" s="21" t="s">
        <v>340</v>
      </c>
      <c r="C18" s="14"/>
      <c r="D18" s="2132" t="s">
        <v>6880</v>
      </c>
      <c r="E18" s="2139" t="s">
        <v>6861</v>
      </c>
      <c r="F18" s="14"/>
      <c r="G18" s="13"/>
      <c r="H18" s="13"/>
      <c r="I18" s="13"/>
      <c r="J18" s="13"/>
      <c r="K18" s="13"/>
    </row>
    <row r="19" spans="1:11" ht="24" customHeight="1">
      <c r="A19" s="24" t="s">
        <v>341</v>
      </c>
      <c r="B19" s="16"/>
      <c r="C19" s="17"/>
      <c r="D19" s="2132" t="s">
        <v>6881</v>
      </c>
      <c r="E19" s="2139" t="s">
        <v>6862</v>
      </c>
      <c r="F19" s="14"/>
      <c r="G19" s="13"/>
      <c r="H19" s="13"/>
      <c r="I19" s="13"/>
      <c r="J19" s="13"/>
      <c r="K19" s="13"/>
    </row>
    <row r="20" spans="1:11" ht="22.5" customHeight="1">
      <c r="A20" s="18" t="s">
        <v>343</v>
      </c>
      <c r="B20" s="16"/>
      <c r="C20" s="22"/>
      <c r="D20" s="2132" t="s">
        <v>6882</v>
      </c>
      <c r="E20" s="2140" t="s">
        <v>6863</v>
      </c>
      <c r="F20" s="14"/>
      <c r="G20" s="13"/>
      <c r="H20" s="13"/>
      <c r="I20" s="13"/>
      <c r="J20" s="13"/>
      <c r="K20" s="13"/>
    </row>
    <row r="21" spans="1:11" ht="22.5" customHeight="1">
      <c r="A21" s="20" t="s">
        <v>346</v>
      </c>
      <c r="B21" s="21" t="s">
        <v>347</v>
      </c>
      <c r="C21" s="19"/>
      <c r="D21" s="24" t="s">
        <v>298</v>
      </c>
      <c r="E21" s="16"/>
      <c r="F21" s="19"/>
      <c r="G21" s="13"/>
      <c r="H21" s="13"/>
      <c r="I21" s="13"/>
      <c r="J21" s="13"/>
      <c r="K21" s="13"/>
    </row>
    <row r="22" spans="1:11" ht="22.5" customHeight="1">
      <c r="A22" s="20" t="s">
        <v>350</v>
      </c>
      <c r="B22" s="21" t="s">
        <v>351</v>
      </c>
      <c r="C22" s="19"/>
      <c r="D22" s="20" t="s">
        <v>301</v>
      </c>
      <c r="E22" s="21" t="s">
        <v>302</v>
      </c>
      <c r="F22" s="19"/>
      <c r="G22" s="13"/>
      <c r="H22" s="13"/>
      <c r="I22" s="13"/>
      <c r="J22" s="13"/>
      <c r="K22" s="13"/>
    </row>
    <row r="23" spans="1:11" ht="22.5" customHeight="1">
      <c r="A23" s="20" t="s">
        <v>354</v>
      </c>
      <c r="B23" s="21" t="s">
        <v>355</v>
      </c>
      <c r="C23" s="19"/>
      <c r="D23" s="20" t="s">
        <v>305</v>
      </c>
      <c r="E23" s="21" t="s">
        <v>306</v>
      </c>
      <c r="F23" s="19"/>
      <c r="G23" s="13"/>
      <c r="H23" s="13"/>
      <c r="I23" s="13"/>
      <c r="J23" s="13"/>
      <c r="K23" s="13"/>
    </row>
    <row r="24" spans="1:11" ht="22.5" customHeight="1">
      <c r="A24" s="20" t="s">
        <v>358</v>
      </c>
      <c r="B24" s="21" t="s">
        <v>359</v>
      </c>
      <c r="C24" s="19"/>
      <c r="D24" s="20" t="s">
        <v>309</v>
      </c>
      <c r="E24" s="21" t="s">
        <v>310</v>
      </c>
      <c r="F24" s="19"/>
      <c r="G24" s="13"/>
      <c r="H24" s="13"/>
      <c r="I24" s="13"/>
      <c r="J24" s="13"/>
      <c r="K24" s="13"/>
    </row>
    <row r="25" spans="1:11" ht="22.5" customHeight="1">
      <c r="A25" s="20" t="s">
        <v>362</v>
      </c>
      <c r="B25" s="27" t="s">
        <v>363</v>
      </c>
      <c r="C25" s="19"/>
      <c r="D25" s="20" t="s">
        <v>313</v>
      </c>
      <c r="E25" s="21" t="s">
        <v>314</v>
      </c>
      <c r="F25" s="19"/>
      <c r="G25" s="13"/>
      <c r="H25" s="13"/>
      <c r="I25" s="13"/>
      <c r="J25" s="13"/>
      <c r="K25" s="13"/>
    </row>
    <row r="26" spans="1:11" ht="22.5" customHeight="1">
      <c r="A26" s="20" t="s">
        <v>366</v>
      </c>
      <c r="B26" s="21" t="s">
        <v>367</v>
      </c>
      <c r="C26" s="19"/>
      <c r="D26" s="20" t="s">
        <v>317</v>
      </c>
      <c r="E26" s="21" t="s">
        <v>318</v>
      </c>
      <c r="F26" s="19"/>
      <c r="G26" s="13"/>
      <c r="H26" s="13"/>
      <c r="I26" s="13"/>
      <c r="J26" s="13"/>
      <c r="K26" s="13"/>
    </row>
    <row r="27" spans="1:11" ht="22.5" customHeight="1">
      <c r="A27" s="20" t="s">
        <v>370</v>
      </c>
      <c r="B27" s="21" t="s">
        <v>371</v>
      </c>
      <c r="C27" s="19"/>
      <c r="D27" s="20" t="s">
        <v>321</v>
      </c>
      <c r="E27" s="21" t="s">
        <v>322</v>
      </c>
      <c r="F27" s="19"/>
      <c r="G27" s="13"/>
      <c r="H27" s="13"/>
      <c r="I27" s="13"/>
      <c r="J27" s="13"/>
      <c r="K27" s="13"/>
    </row>
    <row r="28" spans="1:11" ht="22.5" customHeight="1">
      <c r="A28" s="20" t="s">
        <v>374</v>
      </c>
      <c r="B28" s="21" t="s">
        <v>375</v>
      </c>
      <c r="C28" s="19"/>
      <c r="D28" s="20" t="s">
        <v>325</v>
      </c>
      <c r="E28" s="21" t="s">
        <v>326</v>
      </c>
      <c r="F28" s="19"/>
      <c r="G28" s="13"/>
      <c r="H28" s="13"/>
      <c r="I28" s="13"/>
      <c r="J28" s="13"/>
      <c r="K28" s="13"/>
    </row>
    <row r="29" spans="1:11" ht="22.5" customHeight="1">
      <c r="A29" s="20" t="s">
        <v>378</v>
      </c>
      <c r="B29" s="21" t="s">
        <v>379</v>
      </c>
      <c r="C29" s="19"/>
      <c r="D29" s="20" t="s">
        <v>329</v>
      </c>
      <c r="E29" s="21" t="s">
        <v>330</v>
      </c>
      <c r="F29" s="19"/>
      <c r="G29" s="13"/>
      <c r="H29" s="13"/>
      <c r="I29" s="13"/>
      <c r="J29" s="13"/>
      <c r="K29" s="13"/>
    </row>
    <row r="30" spans="1:11" ht="22.5" customHeight="1">
      <c r="A30" s="20" t="s">
        <v>382</v>
      </c>
      <c r="B30" s="21" t="s">
        <v>383</v>
      </c>
      <c r="C30" s="19"/>
      <c r="D30" s="20" t="s">
        <v>333</v>
      </c>
      <c r="E30" s="21" t="s">
        <v>334</v>
      </c>
      <c r="F30" s="19"/>
      <c r="G30" s="13"/>
      <c r="H30" s="13"/>
      <c r="I30" s="13"/>
      <c r="J30" s="13"/>
      <c r="K30" s="13"/>
    </row>
    <row r="31" spans="1:11" ht="22.5" customHeight="1">
      <c r="A31" s="20" t="s">
        <v>386</v>
      </c>
      <c r="B31" s="21" t="s">
        <v>387</v>
      </c>
      <c r="C31" s="19"/>
      <c r="D31" s="20" t="s">
        <v>337</v>
      </c>
      <c r="E31" s="21" t="s">
        <v>338</v>
      </c>
      <c r="F31" s="19"/>
      <c r="G31" s="13"/>
      <c r="H31" s="13"/>
      <c r="I31" s="13"/>
      <c r="J31" s="13"/>
      <c r="K31" s="13"/>
    </row>
    <row r="32" spans="1:11" ht="22.5" customHeight="1">
      <c r="A32" s="20" t="s">
        <v>388</v>
      </c>
      <c r="B32" s="30" t="s">
        <v>389</v>
      </c>
      <c r="C32" s="19"/>
      <c r="D32" s="25"/>
      <c r="E32" s="23"/>
      <c r="F32" s="19"/>
      <c r="G32" s="13"/>
      <c r="H32" s="13"/>
      <c r="I32" s="13"/>
      <c r="J32" s="13"/>
      <c r="K32" s="13"/>
    </row>
    <row r="33" spans="1:11" ht="24" customHeight="1">
      <c r="A33" s="20" t="s">
        <v>1468</v>
      </c>
      <c r="B33" s="1283" t="s">
        <v>1470</v>
      </c>
      <c r="C33" s="19"/>
      <c r="D33" s="26" t="s">
        <v>342</v>
      </c>
      <c r="E33" s="16"/>
      <c r="F33" s="19"/>
      <c r="G33" s="13"/>
      <c r="H33" s="13"/>
      <c r="I33" s="13"/>
      <c r="J33" s="13"/>
      <c r="K33" s="13"/>
    </row>
    <row r="34" spans="1:11" ht="22.5" customHeight="1">
      <c r="A34" s="20" t="s">
        <v>1469</v>
      </c>
      <c r="B34" s="1284" t="s">
        <v>1471</v>
      </c>
      <c r="C34" s="19"/>
      <c r="D34" s="20" t="s">
        <v>344</v>
      </c>
      <c r="E34" s="21" t="s">
        <v>345</v>
      </c>
      <c r="F34" s="19"/>
      <c r="G34" s="13"/>
      <c r="H34" s="13"/>
      <c r="I34" s="13"/>
      <c r="J34" s="13"/>
      <c r="K34" s="13"/>
    </row>
    <row r="35" spans="1:11" ht="22.5" customHeight="1">
      <c r="A35" s="20" t="s">
        <v>6824</v>
      </c>
      <c r="B35" s="2128" t="s">
        <v>6838</v>
      </c>
      <c r="C35" s="19"/>
      <c r="D35" s="20" t="s">
        <v>348</v>
      </c>
      <c r="E35" s="21" t="s">
        <v>349</v>
      </c>
      <c r="F35" s="19"/>
      <c r="G35" s="13"/>
      <c r="H35" s="13"/>
      <c r="I35" s="13"/>
      <c r="J35" s="13"/>
      <c r="K35" s="13"/>
    </row>
    <row r="36" spans="1:11" ht="22.5" customHeight="1">
      <c r="A36" s="20" t="s">
        <v>6825</v>
      </c>
      <c r="B36" s="21" t="s">
        <v>6839</v>
      </c>
      <c r="C36" s="19"/>
      <c r="D36" s="20" t="s">
        <v>352</v>
      </c>
      <c r="E36" s="21" t="s">
        <v>353</v>
      </c>
      <c r="F36" s="19"/>
      <c r="G36" s="13"/>
      <c r="H36" s="13"/>
      <c r="I36" s="13"/>
      <c r="J36" s="13"/>
      <c r="K36" s="13"/>
    </row>
    <row r="37" spans="1:11" ht="22.5" customHeight="1">
      <c r="A37" s="20" t="s">
        <v>6826</v>
      </c>
      <c r="B37" s="21" t="s">
        <v>6840</v>
      </c>
      <c r="C37" s="19"/>
      <c r="D37" s="20" t="s">
        <v>356</v>
      </c>
      <c r="E37" s="21" t="s">
        <v>357</v>
      </c>
      <c r="F37" s="19"/>
      <c r="G37" s="13"/>
      <c r="H37" s="13"/>
      <c r="I37" s="13"/>
      <c r="J37" s="13"/>
      <c r="K37" s="13"/>
    </row>
    <row r="38" spans="1:11" ht="22.5" customHeight="1">
      <c r="A38" s="20" t="s">
        <v>6827</v>
      </c>
      <c r="B38" s="21" t="s">
        <v>6841</v>
      </c>
      <c r="C38" s="19"/>
      <c r="D38" s="20" t="s">
        <v>360</v>
      </c>
      <c r="E38" s="21" t="s">
        <v>361</v>
      </c>
      <c r="F38" s="19"/>
      <c r="G38" s="13"/>
      <c r="H38" s="13"/>
      <c r="I38" s="13"/>
      <c r="J38" s="13"/>
      <c r="K38" s="13"/>
    </row>
    <row r="39" spans="1:11" ht="22.5" customHeight="1">
      <c r="A39" s="20" t="s">
        <v>6828</v>
      </c>
      <c r="B39" s="21" t="s">
        <v>6842</v>
      </c>
      <c r="C39" s="19"/>
      <c r="D39" s="20" t="s">
        <v>364</v>
      </c>
      <c r="E39" s="21" t="s">
        <v>365</v>
      </c>
      <c r="F39" s="19"/>
      <c r="G39" s="13"/>
      <c r="H39" s="13"/>
      <c r="I39" s="13"/>
      <c r="J39" s="13"/>
      <c r="K39" s="13"/>
    </row>
    <row r="40" spans="1:11" ht="22.5" customHeight="1">
      <c r="A40" s="20" t="s">
        <v>6829</v>
      </c>
      <c r="B40" s="21" t="s">
        <v>6843</v>
      </c>
      <c r="C40" s="19"/>
      <c r="D40" s="20" t="s">
        <v>368</v>
      </c>
      <c r="E40" s="21" t="s">
        <v>369</v>
      </c>
      <c r="F40" s="19"/>
      <c r="G40" s="13"/>
      <c r="H40" s="13"/>
      <c r="I40" s="13"/>
      <c r="J40" s="13"/>
      <c r="K40" s="13"/>
    </row>
    <row r="41" spans="1:11" ht="22.5" customHeight="1">
      <c r="A41" s="20" t="s">
        <v>6830</v>
      </c>
      <c r="B41" s="21" t="s">
        <v>6844</v>
      </c>
      <c r="C41" s="19"/>
      <c r="D41" s="20" t="s">
        <v>372</v>
      </c>
      <c r="E41" s="21" t="s">
        <v>373</v>
      </c>
      <c r="F41" s="19"/>
      <c r="G41" s="13"/>
      <c r="H41" s="13"/>
      <c r="I41" s="13"/>
      <c r="J41" s="13"/>
      <c r="K41" s="13"/>
    </row>
    <row r="42" spans="1:11" ht="22.5" customHeight="1">
      <c r="A42" s="20" t="s">
        <v>6831</v>
      </c>
      <c r="B42" s="21" t="s">
        <v>6845</v>
      </c>
      <c r="C42" s="19"/>
      <c r="D42" s="20" t="s">
        <v>376</v>
      </c>
      <c r="E42" s="21" t="s">
        <v>377</v>
      </c>
      <c r="F42" s="19"/>
      <c r="G42" s="13"/>
      <c r="H42" s="13"/>
      <c r="I42" s="13"/>
      <c r="J42" s="13"/>
      <c r="K42" s="13"/>
    </row>
    <row r="43" spans="1:11" ht="22.5" customHeight="1">
      <c r="A43" s="20" t="s">
        <v>6832</v>
      </c>
      <c r="B43" s="21" t="s">
        <v>6846</v>
      </c>
      <c r="C43" s="19"/>
      <c r="D43" s="20" t="s">
        <v>380</v>
      </c>
      <c r="E43" s="27" t="s">
        <v>381</v>
      </c>
      <c r="F43" s="19"/>
      <c r="G43" s="13"/>
      <c r="H43" s="13"/>
      <c r="I43" s="13"/>
      <c r="J43" s="13"/>
      <c r="K43" s="13"/>
    </row>
    <row r="44" spans="1:11" ht="22.5" customHeight="1">
      <c r="A44" s="20" t="s">
        <v>6833</v>
      </c>
      <c r="B44" s="21" t="s">
        <v>6847</v>
      </c>
      <c r="C44" s="19"/>
      <c r="D44" s="20" t="s">
        <v>384</v>
      </c>
      <c r="E44" s="21" t="s">
        <v>385</v>
      </c>
      <c r="F44" s="19"/>
      <c r="G44" s="13"/>
      <c r="H44" s="13"/>
      <c r="I44" s="13"/>
      <c r="J44" s="13"/>
      <c r="K44" s="13"/>
    </row>
    <row r="45" spans="1:11" ht="22.5" customHeight="1">
      <c r="A45" s="20" t="s">
        <v>6834</v>
      </c>
      <c r="B45" s="2139" t="s">
        <v>6864</v>
      </c>
      <c r="C45" s="19"/>
      <c r="D45" s="28"/>
      <c r="E45" s="29"/>
      <c r="F45" s="19"/>
      <c r="G45" s="13"/>
      <c r="H45" s="13"/>
      <c r="I45" s="13"/>
      <c r="J45" s="13"/>
      <c r="K45" s="13"/>
    </row>
    <row r="46" spans="1:11" ht="22.5" customHeight="1">
      <c r="A46" s="20" t="s">
        <v>6835</v>
      </c>
      <c r="B46" s="2139" t="s">
        <v>6865</v>
      </c>
      <c r="C46" s="31"/>
      <c r="D46" s="32"/>
      <c r="E46" s="33"/>
      <c r="F46" s="31"/>
      <c r="G46" s="13"/>
      <c r="H46" s="13"/>
      <c r="I46" s="13"/>
      <c r="J46" s="13"/>
      <c r="K46" s="13"/>
    </row>
    <row r="47" spans="1:11" ht="22.5" customHeight="1">
      <c r="A47" s="20" t="s">
        <v>6836</v>
      </c>
      <c r="B47" s="2139" t="s">
        <v>6866</v>
      </c>
      <c r="C47" s="34"/>
      <c r="D47" s="35" t="s">
        <v>390</v>
      </c>
      <c r="E47" s="36"/>
      <c r="F47" s="37"/>
      <c r="G47" s="13"/>
      <c r="H47" s="13"/>
      <c r="I47" s="13"/>
      <c r="J47" s="13"/>
      <c r="K47" s="13"/>
    </row>
    <row r="48" spans="1:11" ht="22.5" customHeight="1">
      <c r="A48" s="20" t="s">
        <v>6837</v>
      </c>
      <c r="B48" s="2139" t="s">
        <v>6867</v>
      </c>
      <c r="C48" s="34"/>
      <c r="D48" s="35"/>
      <c r="E48" s="36"/>
      <c r="F48" s="37"/>
      <c r="G48" s="13"/>
      <c r="H48" s="13"/>
      <c r="I48" s="13"/>
      <c r="J48" s="13"/>
      <c r="K48" s="13"/>
    </row>
    <row r="49" spans="1:6" ht="22.5" customHeight="1">
      <c r="A49" s="2133"/>
      <c r="B49" s="2134"/>
      <c r="C49" s="38"/>
      <c r="D49" s="39"/>
      <c r="E49" s="40"/>
      <c r="F49" s="38"/>
    </row>
    <row r="50" spans="1:6">
      <c r="A50" s="41"/>
      <c r="B50" s="42"/>
      <c r="C50" s="42"/>
      <c r="D50" s="41"/>
      <c r="E50" s="42"/>
      <c r="F50" s="42"/>
    </row>
    <row r="51" spans="1:6">
      <c r="A51" s="41"/>
      <c r="B51" s="42"/>
      <c r="C51" s="42"/>
      <c r="D51" s="41"/>
      <c r="E51" s="42"/>
      <c r="F51" s="42"/>
    </row>
    <row r="52" spans="1:6">
      <c r="D52" s="43"/>
    </row>
    <row r="53" spans="1:6">
      <c r="D53" s="43"/>
    </row>
    <row r="54" spans="1:6">
      <c r="D54" s="43"/>
    </row>
    <row r="55" spans="1:6">
      <c r="D55" s="43"/>
    </row>
    <row r="56" spans="1:6">
      <c r="D56" s="43"/>
    </row>
    <row r="57" spans="1:6">
      <c r="D57" s="43"/>
    </row>
    <row r="58" spans="1:6">
      <c r="D58" s="43"/>
    </row>
    <row r="59" spans="1:6">
      <c r="D59" s="43"/>
    </row>
    <row r="60" spans="1:6">
      <c r="D60" s="43"/>
    </row>
    <row r="61" spans="1:6">
      <c r="D61" s="43"/>
    </row>
    <row r="62" spans="1:6">
      <c r="D62" s="43"/>
    </row>
    <row r="63" spans="1:6">
      <c r="D63" s="43"/>
    </row>
    <row r="64" spans="1:6">
      <c r="D64" s="43"/>
    </row>
    <row r="65" spans="4:4">
      <c r="D65" s="43"/>
    </row>
    <row r="66" spans="4:4">
      <c r="D66" s="43"/>
    </row>
    <row r="67" spans="4:4">
      <c r="D67" s="43"/>
    </row>
    <row r="68" spans="4:4">
      <c r="D68" s="43"/>
    </row>
    <row r="69" spans="4:4">
      <c r="D69" s="43"/>
    </row>
    <row r="70" spans="4:4">
      <c r="D70" s="43"/>
    </row>
    <row r="71" spans="4:4">
      <c r="D71" s="43"/>
    </row>
    <row r="72" spans="4:4">
      <c r="D72" s="43"/>
    </row>
    <row r="73" spans="4:4">
      <c r="D73" s="43"/>
    </row>
    <row r="74" spans="4:4">
      <c r="D74" s="43"/>
    </row>
    <row r="75" spans="4:4">
      <c r="D75" s="43"/>
    </row>
  </sheetData>
  <sheetProtection selectLockedCells="1" selectUnlockedCells="1"/>
  <mergeCells count="5">
    <mergeCell ref="A1:F1"/>
    <mergeCell ref="A2:A3"/>
    <mergeCell ref="B2:B3"/>
    <mergeCell ref="C2:D3"/>
    <mergeCell ref="E2:F3"/>
  </mergeCells>
  <phoneticPr fontId="59" type="noConversion"/>
  <hyperlinks>
    <hyperlink ref="E22" location="主营收支!A1" display="主营业务收支审核表"/>
    <hyperlink ref="E23" location="收入与申报核对表!A1" display="收入与纳税申报核对审核表"/>
    <hyperlink ref="E24" location="制造费用、生产成本!A1" display="制造费用、生产成本审核表 "/>
    <hyperlink ref="E25" location="成本倒轧!A1" display="主营业务成本倒轧审核表"/>
    <hyperlink ref="E26" location="主营税金!A1" display="主营业务税金附加审核表"/>
    <hyperlink ref="E27" location="其他业务!A1" display="其他业务收支审核表"/>
    <hyperlink ref="E28" location="营业费用!A1" display="营业费用审核表"/>
    <hyperlink ref="E29" location="管理费用!A1" display="管理费用审核表"/>
    <hyperlink ref="E30" location="财务费用!A1" display="财务费用审核表"/>
    <hyperlink ref="E31" location="营外收支!A1" display="营业外收支审核表"/>
    <hyperlink ref="E34" location="货币资金!A1" display="货币资金审核表"/>
    <hyperlink ref="E35" location="应收!A1" display="应收账款审核表"/>
    <hyperlink ref="E36" location="预付!A1" display="预付账款审核表"/>
    <hyperlink ref="E37" location="其他应收!A1" display="其他应收款审核表"/>
    <hyperlink ref="E38" location="存货!A1" display="存货审核表"/>
    <hyperlink ref="E39" location="待摊预提!A1" display="待摊费用、预提费用审核表"/>
    <hyperlink ref="E40" location="应付!A1" display="应付账款审核表"/>
    <hyperlink ref="E41" location="预收!A1" display="预收账款审核表"/>
    <hyperlink ref="E42" location="其他应付!A1" display="其他应付款审核表"/>
    <hyperlink ref="E43" location="实收公积!A1" display="实收资本、资本公积、盈余公积审核表"/>
    <hyperlink ref="E44" location="未分利润!A1" display="未分配利润审核表"/>
    <hyperlink ref="B6" location="签发单!A1" display="报告审核签发单"/>
    <hyperlink ref="B7" location="报告正文!A1" display="正式报告书及送审稿"/>
    <hyperlink ref="B8" location="三级复核!A1" display="三级复核表"/>
    <hyperlink ref="B9" location="业务约定!A1" display="业务约定书"/>
    <hyperlink ref="B10" location="基本情况!A1" display="企业基本情况表"/>
    <hyperlink ref="B11" location="当局声明!A1" display="客户管理当局声明书"/>
    <hyperlink ref="B12" location="计划!A1" display="审核整体工作计划"/>
    <hyperlink ref="B13" location="内控!A1" display="企业内部控制制度调查问卷"/>
    <hyperlink ref="B14" location="审核问卷!A1" display="审核调查问卷"/>
    <hyperlink ref="B15" location="重大问题!A1" display="重大问题请示报告"/>
    <hyperlink ref="B16" location="交换意见!A1" display="与客户交换意见记录"/>
    <hyperlink ref="B17" location="资料清单!A1" display="客户提供资料一览表"/>
    <hyperlink ref="B18" location="审核标识!A1" display="审核标识说明表"/>
    <hyperlink ref="B21" location="工资福利!A1" display="工资薪金、三项经费审核表"/>
    <hyperlink ref="B22" location="招待!A1" display="业务招待费用审核表"/>
    <hyperlink ref="B23" location="固资折旧!A1" display="固定资产及累计折旧审核表"/>
    <hyperlink ref="B24" location="无形长摊!A1" display="无形资产、长期待摊费用审核表"/>
    <hyperlink ref="B25" location="社保!A1" display="社会保障性缴款和住房公积金鉴证表"/>
    <hyperlink ref="B26" location="广宣!A1" display="广告费、业务宣传费支出审核表"/>
    <hyperlink ref="B27" location="捐赠!A1" display="捐赠、赞助支出审核表"/>
    <hyperlink ref="B28" location="利息!A1" display="利息支出审核表"/>
    <hyperlink ref="B29" location="租金!A1" display="租金支出审核表"/>
    <hyperlink ref="B30" location="补亏!A1" display="弥补亏损审核表"/>
    <hyperlink ref="B31" location="其他事项!A1" display="其他事项审核表"/>
    <hyperlink ref="B32" location="凭证检查!A1" display="原始凭证检查底稿"/>
    <hyperlink ref="B33" location="无限期结转扣除项目情况表!A1" display="无限期结转审核表"/>
    <hyperlink ref="B34" location="跨年度确认所得情况表!A1" display="跨年度确认所得审核表"/>
    <hyperlink ref="B45" location="跨地区经营汇总纳税企业年度分摊企业所得税审核表!A1" display="汇总纳税分摊企业所得税审核表"/>
    <hyperlink ref="B35" location="视同销售和房地产开发企业特定业务审核表!A1" display="视同销售和房地产开发企业特定业务审核表"/>
    <hyperlink ref="B36" location="未按权责发生制确认收入审核表!A1" display="未按权责发生制确认收入审核表"/>
    <hyperlink ref="B37" location="投资收益审核表!A1" display="投资收益审核表"/>
    <hyperlink ref="B38" location="专项用途财政性资金审核表!A1" display="专项用途财政性资金审核表"/>
    <hyperlink ref="B39" location="固定资产加速折旧审核表!A1" display="固定资产加速折旧审核表"/>
    <hyperlink ref="B40" location="资产损失税前扣除审核表!A1" display="资产损失税前扣除审核表"/>
    <hyperlink ref="B41" location="'资产损失（专项申报）税前扣除审核表'!A1" display="资产损失（专项申报）审核表"/>
    <hyperlink ref="B42" location="企业重组审核表!A1" display="企业重组审核表"/>
    <hyperlink ref="B43" location="政策性搬迁审核表!A1" display="政策性搬迁审核表"/>
    <hyperlink ref="B44" location="特殊行业准备金审核表!A1" display="特殊行业准备金审核表"/>
    <hyperlink ref="B46" location="企业所得税汇总纳税分支机构所得税分配表!A1" display="汇总纳税分支机构所得税分配表"/>
    <hyperlink ref="B47" location="减值准备审核表!A1" display="减值准备审核表"/>
    <hyperlink ref="B48" location="公允价值变动审定表!A1" display="公允价值变动审定表"/>
    <hyperlink ref="E6" location="免税、减计收入及加计扣除优惠审核表!A1" display="免税、减计收入及加计扣除审核表"/>
    <hyperlink ref="E7" location="股息红利优惠审核表!A1" display="股息红利优惠审核表"/>
    <hyperlink ref="E8" location="综合利用资源生产产品取得的收入优惠审核表!A1" display="综合利用资源生产产品取得收入审核表"/>
    <hyperlink ref="E9" location="金融保险等机构取得涉农利息保费收入优惠审核表!A1" display="金融保险机构涉农利息保费收入审核表"/>
    <hyperlink ref="E10" location="研发费用加计扣除优惠审核表!A1" display="研发费用加计扣除优惠审核表"/>
    <hyperlink ref="E11" location="所得减免优惠审核表!A1" display="所得减免优惠审核表"/>
    <hyperlink ref="E12" location="抵扣应纳税所得额审核表!A1" display="抵扣应纳税所得额审核表"/>
    <hyperlink ref="E13" location="减免所得税优惠审核表!A1" display="减免所得税优惠审核表"/>
    <hyperlink ref="E14" location="高新技术企业优惠情况审核表!A1" display="高新技术企业优惠情况审核表"/>
    <hyperlink ref="E15" location="软件、集成电路企业优惠情况审核表!A1" display="软件、集成电路企业优惠情况审核表"/>
    <hyperlink ref="E16" location="税额抵免优惠审核表!A1" display="税额抵免优惠审核表"/>
    <hyperlink ref="E17" location="境外所得税收抵免审核表!A1" display="境外所得税收抵免审核表"/>
    <hyperlink ref="E18" location="境外所得纳税调整后所得审核表!A1" display="境外所得纳税调整后所得审核表"/>
    <hyperlink ref="E19" location="境外分支机构弥补亏损审核表!A1" display="境外分支机构弥补亏损审核表"/>
    <hyperlink ref="E20" location="跨年度结转抵免境外所得税审核表!A1" display="跨年度结转抵免境外所得税审核表"/>
  </hyperlinks>
  <pageMargins left="0.78740157480314998" right="0.16" top="0.35433070866141703" bottom="0.118110236220472" header="0.511811023622047" footer="0.511811023622047"/>
  <pageSetup paperSize="9" firstPageNumber="0" orientation="portrait" blackAndWhite="1" horizontalDpi="300" verticalDpi="300" r:id="rId1"/>
  <headerFooter alignWithMargins="0">
    <oddHeader>&amp;R第 &amp;P 页</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25"/>
  <sheetViews>
    <sheetView workbookViewId="0">
      <selection activeCell="E4" sqref="E4"/>
    </sheetView>
  </sheetViews>
  <sheetFormatPr defaultColWidth="9" defaultRowHeight="14.25"/>
  <cols>
    <col min="1" max="1" width="10.25" style="90" customWidth="1"/>
    <col min="2" max="2" width="32.5" style="91" customWidth="1"/>
    <col min="3" max="3" width="8.25" style="91" customWidth="1"/>
    <col min="4" max="4" width="9.5" style="91" customWidth="1"/>
    <col min="5" max="5" width="19.25" style="91" customWidth="1"/>
    <col min="6" max="16384" width="9" style="91"/>
  </cols>
  <sheetData>
    <row r="1" spans="1:11" s="94" customFormat="1" ht="24" customHeight="1">
      <c r="A1" s="2571" t="s">
        <v>278</v>
      </c>
      <c r="B1" s="2571"/>
      <c r="C1" s="2571"/>
      <c r="D1" s="2571"/>
      <c r="E1" s="2571"/>
      <c r="F1" s="92"/>
      <c r="G1" s="92"/>
      <c r="H1" s="92"/>
      <c r="I1" s="93"/>
      <c r="J1" s="93"/>
      <c r="K1" s="93"/>
    </row>
    <row r="2" spans="1:11" ht="24" customHeight="1">
      <c r="A2" s="2572" t="s">
        <v>471</v>
      </c>
      <c r="B2" s="2572"/>
      <c r="C2" s="2572"/>
      <c r="D2" s="2572"/>
      <c r="E2" s="95" t="str">
        <f>"索引号："&amp;档案索引!A20</f>
        <v>索引号：A、调增项目类</v>
      </c>
      <c r="F2" s="96"/>
      <c r="G2" s="96"/>
      <c r="H2" s="96"/>
      <c r="I2" s="97"/>
      <c r="J2" s="97"/>
      <c r="K2" s="97"/>
    </row>
    <row r="3" spans="1:11" ht="6.75" customHeight="1">
      <c r="A3" s="2573"/>
      <c r="B3" s="2573"/>
      <c r="C3" s="2573"/>
      <c r="D3" s="2573"/>
      <c r="E3" s="2573"/>
      <c r="F3" s="96"/>
      <c r="G3" s="96"/>
      <c r="H3" s="96"/>
      <c r="I3" s="97"/>
      <c r="J3" s="97"/>
      <c r="K3" s="97"/>
    </row>
    <row r="4" spans="1:11" ht="36" customHeight="1">
      <c r="A4" s="98" t="s">
        <v>460</v>
      </c>
      <c r="B4" s="2574" t="str">
        <f>基本情况!B2</f>
        <v/>
      </c>
      <c r="C4" s="2574"/>
      <c r="D4" s="98" t="s">
        <v>472</v>
      </c>
      <c r="E4" s="1316">
        <f>基本情况!B17</f>
        <v>1500</v>
      </c>
      <c r="F4" s="96"/>
      <c r="G4" s="96"/>
      <c r="H4" s="96"/>
      <c r="I4" s="97"/>
      <c r="J4" s="97"/>
      <c r="K4" s="97"/>
    </row>
    <row r="5" spans="1:11" ht="32.25" customHeight="1">
      <c r="A5" s="98" t="s">
        <v>411</v>
      </c>
      <c r="B5" s="2574" t="str">
        <f>基本情况!B18</f>
        <v>厦百邦税鉴[2015]第*S***号</v>
      </c>
      <c r="C5" s="2574"/>
      <c r="D5" s="98" t="s">
        <v>473</v>
      </c>
      <c r="E5" s="99" t="str">
        <f>基本情况!B3</f>
        <v>企业所得税年度纳税申报鉴证</v>
      </c>
      <c r="F5" s="96"/>
      <c r="G5" s="96"/>
      <c r="H5" s="96"/>
      <c r="I5" s="97"/>
      <c r="J5" s="97"/>
      <c r="K5" s="97"/>
    </row>
    <row r="6" spans="1:11" ht="33" customHeight="1">
      <c r="A6" s="2578" t="s">
        <v>474</v>
      </c>
      <c r="B6" s="2575"/>
      <c r="C6" s="2575"/>
      <c r="D6" s="2575"/>
      <c r="E6" s="2575"/>
      <c r="F6" s="97"/>
      <c r="G6" s="97"/>
      <c r="H6" s="97"/>
      <c r="I6" s="97"/>
      <c r="J6" s="97"/>
      <c r="K6" s="97"/>
    </row>
    <row r="7" spans="1:11" ht="33" customHeight="1">
      <c r="A7" s="2578"/>
      <c r="B7" s="2575"/>
      <c r="C7" s="2575"/>
      <c r="D7" s="2575"/>
      <c r="E7" s="2575"/>
      <c r="F7" s="97"/>
      <c r="G7" s="97"/>
      <c r="H7" s="97"/>
      <c r="I7" s="97"/>
      <c r="J7" s="97"/>
      <c r="K7" s="97"/>
    </row>
    <row r="8" spans="1:11" ht="28.5" customHeight="1">
      <c r="A8" s="2578"/>
      <c r="B8" s="2576" t="str">
        <f>"  签字："&amp;基本情况!B12&amp;"                         日期："&amp;基本情况!B20</f>
        <v xml:space="preserve">  签字：                         日期：2016年4月10日</v>
      </c>
      <c r="C8" s="2576"/>
      <c r="D8" s="2576"/>
      <c r="E8" s="2576"/>
      <c r="F8" s="97"/>
      <c r="G8" s="97"/>
      <c r="H8" s="97"/>
      <c r="I8" s="97"/>
      <c r="J8" s="97"/>
      <c r="K8" s="97"/>
    </row>
    <row r="9" spans="1:11" ht="33" customHeight="1">
      <c r="A9" s="2554" t="s">
        <v>475</v>
      </c>
      <c r="B9" s="2577"/>
      <c r="C9" s="2577"/>
      <c r="D9" s="2577"/>
      <c r="E9" s="2577"/>
      <c r="F9" s="97"/>
      <c r="G9" s="97"/>
      <c r="H9" s="97"/>
      <c r="I9" s="97"/>
      <c r="J9" s="97"/>
      <c r="K9" s="97"/>
    </row>
    <row r="10" spans="1:11" ht="33" customHeight="1">
      <c r="A10" s="2554"/>
      <c r="B10" s="2577"/>
      <c r="C10" s="2577"/>
      <c r="D10" s="2577"/>
      <c r="E10" s="2577"/>
      <c r="F10" s="97"/>
      <c r="G10" s="97"/>
      <c r="H10" s="97"/>
      <c r="I10" s="97"/>
      <c r="J10" s="97"/>
      <c r="K10" s="97"/>
    </row>
    <row r="11" spans="1:11" ht="36" customHeight="1">
      <c r="A11" s="2554"/>
      <c r="B11" s="2556" t="str">
        <f>"  签字："&amp;基本情况!B11&amp;"                         日期："&amp;基本情况!B20</f>
        <v xml:space="preserve">  签字：                         日期：2016年4月10日</v>
      </c>
      <c r="C11" s="2556"/>
      <c r="D11" s="2556"/>
      <c r="E11" s="2556"/>
      <c r="F11" s="97"/>
      <c r="G11" s="97"/>
      <c r="H11" s="97"/>
      <c r="I11" s="97"/>
      <c r="J11" s="97"/>
      <c r="K11" s="97"/>
    </row>
    <row r="12" spans="1:11" ht="33" customHeight="1">
      <c r="A12" s="2554" t="s">
        <v>476</v>
      </c>
      <c r="B12" s="2555"/>
      <c r="C12" s="2555"/>
      <c r="D12" s="2555"/>
      <c r="E12" s="2555"/>
      <c r="F12" s="97"/>
      <c r="G12" s="97"/>
      <c r="H12" s="97"/>
      <c r="I12" s="97"/>
      <c r="J12" s="97"/>
      <c r="K12" s="97"/>
    </row>
    <row r="13" spans="1:11" ht="33" customHeight="1">
      <c r="A13" s="2554"/>
      <c r="B13" s="2555"/>
      <c r="C13" s="2555"/>
      <c r="D13" s="2555"/>
      <c r="E13" s="2555"/>
      <c r="F13" s="97"/>
      <c r="G13" s="97"/>
      <c r="H13" s="97"/>
      <c r="I13" s="97"/>
      <c r="J13" s="97"/>
      <c r="K13" s="97"/>
    </row>
    <row r="14" spans="1:11" ht="36" customHeight="1">
      <c r="A14" s="2554"/>
      <c r="B14" s="2556" t="str">
        <f>"  签字："&amp;基本情况!B10&amp;"                         日期："&amp;基本情况!B20</f>
        <v xml:space="preserve">  签字：                         日期：2016年4月10日</v>
      </c>
      <c r="C14" s="2556"/>
      <c r="D14" s="2556"/>
      <c r="E14" s="2556"/>
      <c r="F14" s="97"/>
      <c r="G14" s="97"/>
      <c r="H14" s="97"/>
      <c r="I14" s="97"/>
      <c r="J14" s="97"/>
      <c r="K14" s="97"/>
    </row>
    <row r="15" spans="1:11" ht="33" customHeight="1">
      <c r="A15" s="2554" t="s">
        <v>477</v>
      </c>
      <c r="B15" s="2555"/>
      <c r="C15" s="2555"/>
      <c r="D15" s="2555"/>
      <c r="E15" s="2555"/>
      <c r="F15" s="97"/>
      <c r="G15" s="97"/>
      <c r="H15" s="97"/>
      <c r="I15" s="97"/>
      <c r="J15" s="97"/>
      <c r="K15" s="97"/>
    </row>
    <row r="16" spans="1:11" ht="33" customHeight="1">
      <c r="A16" s="2554"/>
      <c r="B16" s="2555"/>
      <c r="C16" s="2555"/>
      <c r="D16" s="2555"/>
      <c r="E16" s="2555"/>
      <c r="F16" s="97"/>
      <c r="G16" s="97"/>
      <c r="H16" s="97"/>
      <c r="I16" s="97"/>
      <c r="J16" s="97"/>
      <c r="K16" s="97"/>
    </row>
    <row r="17" spans="1:11" ht="36" customHeight="1">
      <c r="A17" s="2554"/>
      <c r="B17" s="2556" t="str">
        <f>"  签字："&amp;基本情况!B9&amp;"                         日期："&amp;基本情况!B20</f>
        <v xml:space="preserve">  签字：                         日期：2016年4月10日</v>
      </c>
      <c r="C17" s="2556"/>
      <c r="D17" s="2556"/>
      <c r="E17" s="2556"/>
      <c r="F17" s="97"/>
      <c r="G17" s="97"/>
      <c r="H17" s="97"/>
      <c r="I17" s="97"/>
      <c r="J17" s="97"/>
      <c r="K17" s="97"/>
    </row>
    <row r="18" spans="1:11" ht="30" customHeight="1">
      <c r="A18" s="2554" t="s">
        <v>478</v>
      </c>
      <c r="B18" s="100" t="s">
        <v>479</v>
      </c>
      <c r="C18" s="2557" t="s">
        <v>480</v>
      </c>
      <c r="D18" s="2557"/>
      <c r="E18" s="2557"/>
      <c r="F18" s="97"/>
      <c r="G18" s="97"/>
      <c r="H18" s="97"/>
      <c r="I18" s="97"/>
      <c r="J18" s="97"/>
      <c r="K18" s="97"/>
    </row>
    <row r="19" spans="1:11" ht="22.5" customHeight="1">
      <c r="A19" s="2554"/>
      <c r="B19" s="2566" t="s">
        <v>481</v>
      </c>
      <c r="C19" s="2566"/>
      <c r="D19" s="2566"/>
      <c r="E19" s="2566"/>
      <c r="F19" s="97"/>
      <c r="G19" s="97"/>
      <c r="H19" s="97"/>
      <c r="I19" s="97"/>
      <c r="J19" s="97"/>
      <c r="K19" s="97"/>
    </row>
    <row r="20" spans="1:11" ht="36" customHeight="1">
      <c r="A20" s="2554"/>
      <c r="B20" s="2558" t="s">
        <v>1478</v>
      </c>
      <c r="C20" s="2558"/>
      <c r="D20" s="2558"/>
      <c r="E20" s="2558"/>
      <c r="F20" s="97"/>
      <c r="G20" s="97"/>
      <c r="H20" s="97"/>
      <c r="I20" s="97"/>
      <c r="J20" s="97"/>
      <c r="K20" s="97"/>
    </row>
    <row r="21" spans="1:11" ht="30" customHeight="1">
      <c r="A21" s="2554"/>
      <c r="B21" s="101" t="s">
        <v>1479</v>
      </c>
      <c r="C21" s="2581" t="s">
        <v>1480</v>
      </c>
      <c r="D21" s="2581"/>
      <c r="E21" s="2581"/>
      <c r="F21" s="97"/>
      <c r="G21" s="97"/>
      <c r="H21" s="97"/>
      <c r="I21" s="97"/>
      <c r="J21" s="97"/>
      <c r="K21" s="97"/>
    </row>
    <row r="22" spans="1:11" ht="30" customHeight="1">
      <c r="A22" s="2559" t="s">
        <v>468</v>
      </c>
      <c r="B22" s="2562" t="s">
        <v>271</v>
      </c>
      <c r="C22" s="2563"/>
      <c r="D22" s="2564">
        <f ca="1">'A100000中华人民共和国企业所得税年度纳税申报表（A类）'!D22</f>
        <v>0</v>
      </c>
      <c r="E22" s="2565"/>
      <c r="F22" s="2579" t="s">
        <v>661</v>
      </c>
      <c r="G22" s="2580"/>
      <c r="H22" s="2580"/>
      <c r="I22" s="2580"/>
      <c r="J22" s="97"/>
      <c r="K22" s="97"/>
    </row>
    <row r="23" spans="1:11" ht="24" customHeight="1">
      <c r="A23" s="2560"/>
      <c r="B23" s="2582" t="s">
        <v>270</v>
      </c>
      <c r="C23" s="2583"/>
      <c r="D23" s="2564">
        <f ca="1">'A100000中华人民共和国企业所得税年度纳税申报表（A类）'!D26</f>
        <v>280000</v>
      </c>
      <c r="E23" s="2565"/>
      <c r="F23" s="97"/>
      <c r="G23" s="97"/>
      <c r="H23" s="97"/>
      <c r="I23" s="97"/>
      <c r="J23" s="97"/>
      <c r="K23" s="97"/>
    </row>
    <row r="24" spans="1:11" ht="24" customHeight="1">
      <c r="A24" s="2560"/>
      <c r="B24" s="2569" t="s">
        <v>268</v>
      </c>
      <c r="C24" s="2570"/>
      <c r="D24" s="2567">
        <f ca="1">'A100000中华人民共和国企业所得税年度纳税申报表（A类）'!D36</f>
        <v>49000</v>
      </c>
      <c r="E24" s="2568"/>
      <c r="F24" s="97"/>
      <c r="G24" s="97"/>
      <c r="H24" s="97"/>
      <c r="I24" s="97"/>
      <c r="J24" s="97"/>
      <c r="K24" s="97"/>
    </row>
    <row r="25" spans="1:11" ht="39" customHeight="1">
      <c r="A25" s="2561"/>
      <c r="B25" s="2553"/>
      <c r="C25" s="2553"/>
      <c r="D25" s="2553"/>
      <c r="E25" s="2553"/>
      <c r="F25" s="97"/>
      <c r="G25" s="97"/>
      <c r="H25" s="97"/>
      <c r="I25" s="97"/>
      <c r="J25" s="97"/>
      <c r="K25" s="97"/>
    </row>
  </sheetData>
  <sheetProtection selectLockedCells="1" selectUnlockedCells="1"/>
  <mergeCells count="31">
    <mergeCell ref="F22:I22"/>
    <mergeCell ref="C21:E21"/>
    <mergeCell ref="B23:C23"/>
    <mergeCell ref="B11:E11"/>
    <mergeCell ref="A12:A14"/>
    <mergeCell ref="B12:E13"/>
    <mergeCell ref="B14:E14"/>
    <mergeCell ref="B6:E7"/>
    <mergeCell ref="B8:E8"/>
    <mergeCell ref="A9:A11"/>
    <mergeCell ref="B9:E10"/>
    <mergeCell ref="A6:A8"/>
    <mergeCell ref="A1:E1"/>
    <mergeCell ref="A2:D2"/>
    <mergeCell ref="A3:E3"/>
    <mergeCell ref="B4:C4"/>
    <mergeCell ref="B5:C5"/>
    <mergeCell ref="B25:E25"/>
    <mergeCell ref="A15:A17"/>
    <mergeCell ref="B15:E16"/>
    <mergeCell ref="B17:E17"/>
    <mergeCell ref="A18:A21"/>
    <mergeCell ref="C18:E18"/>
    <mergeCell ref="B20:E20"/>
    <mergeCell ref="A22:A25"/>
    <mergeCell ref="B22:C22"/>
    <mergeCell ref="D22:E22"/>
    <mergeCell ref="B19:E19"/>
    <mergeCell ref="D23:E23"/>
    <mergeCell ref="D24:E24"/>
    <mergeCell ref="B24:C24"/>
  </mergeCells>
  <phoneticPr fontId="59" type="noConversion"/>
  <hyperlinks>
    <hyperlink ref="F22:I22" location="'A100000中华人民共和国企业所得税年度纳税申报表（A类）'!A30" display="申报主表"/>
  </hyperlinks>
  <pageMargins left="0.78740157480314965" right="0.35433070866141736" top="0.51181102362204722" bottom="0.11811023622047245" header="0.51181102362204722" footer="0.33"/>
  <pageSetup paperSize="9" firstPageNumber="0" orientation="portrait" blackAndWhite="1" horizontalDpi="300" verticalDpi="3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Q44"/>
  <sheetViews>
    <sheetView workbookViewId="0">
      <selection sqref="A1:K1"/>
    </sheetView>
  </sheetViews>
  <sheetFormatPr defaultColWidth="9" defaultRowHeight="14.25"/>
  <cols>
    <col min="1" max="1" width="4.625" style="102" customWidth="1"/>
    <col min="2" max="2" width="5" style="102" customWidth="1"/>
    <col min="3" max="9" width="6" style="102" customWidth="1"/>
    <col min="10" max="10" width="22.25" style="102" customWidth="1"/>
    <col min="11" max="11" width="8.25" style="102" customWidth="1"/>
    <col min="12" max="16384" width="9" style="102"/>
  </cols>
  <sheetData>
    <row r="1" spans="1:17" ht="27" customHeight="1">
      <c r="A1" s="2605" t="s">
        <v>300</v>
      </c>
      <c r="B1" s="2605"/>
      <c r="C1" s="2605"/>
      <c r="D1" s="2605"/>
      <c r="E1" s="2605"/>
      <c r="F1" s="2605"/>
      <c r="G1" s="2605"/>
      <c r="H1" s="2605"/>
      <c r="I1" s="2605"/>
      <c r="J1" s="2605"/>
      <c r="K1" s="2605"/>
      <c r="L1" s="103"/>
      <c r="M1" s="103"/>
      <c r="N1" s="103"/>
      <c r="O1" s="103"/>
      <c r="P1" s="103"/>
      <c r="Q1" s="103"/>
    </row>
    <row r="2" spans="1:17" ht="25.5" customHeight="1">
      <c r="A2" s="2606" t="str">
        <f>"委托单位名称："&amp;基本情况!B2</f>
        <v>委托单位名称：</v>
      </c>
      <c r="B2" s="2606"/>
      <c r="C2" s="2606"/>
      <c r="D2" s="2606"/>
      <c r="E2" s="2606"/>
      <c r="F2" s="2606"/>
      <c r="G2" s="2606"/>
      <c r="H2" s="2606"/>
      <c r="I2" s="2606"/>
      <c r="J2" s="2606"/>
      <c r="K2" s="104" t="s">
        <v>289</v>
      </c>
      <c r="L2" s="103"/>
      <c r="M2" s="103"/>
      <c r="N2" s="103"/>
      <c r="O2" s="103"/>
      <c r="P2" s="103"/>
      <c r="Q2" s="103"/>
    </row>
    <row r="3" spans="1:17" ht="30" customHeight="1">
      <c r="A3" s="2607" t="s">
        <v>1481</v>
      </c>
      <c r="B3" s="2607"/>
      <c r="C3" s="105"/>
      <c r="D3" s="106"/>
      <c r="E3" s="105"/>
      <c r="F3" s="105"/>
      <c r="G3" s="106"/>
      <c r="H3" s="106"/>
      <c r="I3" s="2608" t="str">
        <f>"纳税所属年度："&amp;IF(OR(基本情况!B6&lt;&gt;"12月31日",基本情况!F5&lt;&gt;"01",基本情况!G5&lt;&gt;"01"),基本情况!B7,基本情况!B4&amp;"年度")</f>
        <v>纳税所属年度：2015年度</v>
      </c>
      <c r="J3" s="2608"/>
      <c r="K3" s="2609" t="str">
        <f>档案索引!A22</f>
        <v>2A-2</v>
      </c>
      <c r="L3" s="103"/>
      <c r="M3" s="103"/>
      <c r="N3" s="103"/>
      <c r="O3" s="103"/>
      <c r="P3" s="103"/>
      <c r="Q3" s="103"/>
    </row>
    <row r="4" spans="1:17" ht="25.5" customHeight="1">
      <c r="A4" s="107" t="str">
        <f>"报告文号："&amp;基本情况!B18</f>
        <v>报告文号：厦百邦税鉴[2015]第*S***号</v>
      </c>
      <c r="B4" s="108"/>
      <c r="C4" s="108"/>
      <c r="D4" s="109"/>
      <c r="E4" s="109"/>
      <c r="F4" s="109"/>
      <c r="G4" s="110"/>
      <c r="H4" s="111"/>
      <c r="I4" s="2610" t="str">
        <f>"业务类型："&amp;基本情况!B3</f>
        <v>业务类型：企业所得税年度纳税申报鉴证</v>
      </c>
      <c r="J4" s="2610"/>
      <c r="K4" s="2609"/>
      <c r="L4" s="103"/>
      <c r="M4" s="103"/>
      <c r="N4" s="103"/>
      <c r="O4" s="103"/>
      <c r="P4" s="103"/>
      <c r="Q4" s="103"/>
    </row>
    <row r="5" spans="1:17" ht="7.5" customHeight="1">
      <c r="A5" s="2598"/>
      <c r="B5" s="2598"/>
      <c r="C5" s="2598"/>
      <c r="D5" s="2598"/>
      <c r="E5" s="2598"/>
      <c r="F5" s="2598"/>
      <c r="G5" s="2598"/>
      <c r="H5" s="2598"/>
      <c r="I5" s="2598"/>
      <c r="J5" s="2598"/>
      <c r="K5" s="2598"/>
      <c r="L5" s="103"/>
      <c r="M5" s="103"/>
      <c r="N5" s="103"/>
      <c r="O5" s="103"/>
      <c r="P5" s="103"/>
      <c r="Q5" s="103"/>
    </row>
    <row r="6" spans="1:17" ht="28.5" customHeight="1">
      <c r="A6" s="112" t="s">
        <v>1482</v>
      </c>
      <c r="B6" s="2599" t="s">
        <v>1483</v>
      </c>
      <c r="C6" s="2599"/>
      <c r="D6" s="2599"/>
      <c r="E6" s="113" t="s">
        <v>1484</v>
      </c>
      <c r="F6" s="2599" t="s">
        <v>1444</v>
      </c>
      <c r="G6" s="2599"/>
      <c r="H6" s="2599"/>
      <c r="I6" s="2599"/>
      <c r="J6" s="2599"/>
      <c r="K6" s="114" t="s">
        <v>1445</v>
      </c>
      <c r="L6" s="103"/>
      <c r="M6" s="103"/>
      <c r="N6" s="103"/>
      <c r="O6" s="103"/>
      <c r="P6" s="103"/>
      <c r="Q6" s="103"/>
    </row>
    <row r="7" spans="1:17" ht="22.5" customHeight="1">
      <c r="A7" s="2600" t="s">
        <v>407</v>
      </c>
      <c r="B7" s="2601" t="s">
        <v>1446</v>
      </c>
      <c r="C7" s="2601"/>
      <c r="D7" s="2601"/>
      <c r="E7" s="2602"/>
      <c r="F7" s="2603"/>
      <c r="G7" s="2603"/>
      <c r="H7" s="2603"/>
      <c r="I7" s="2603"/>
      <c r="J7" s="2603"/>
      <c r="K7" s="2604"/>
      <c r="L7" s="103"/>
      <c r="M7" s="103"/>
      <c r="N7" s="103"/>
      <c r="O7" s="103"/>
      <c r="P7" s="103"/>
      <c r="Q7" s="103"/>
    </row>
    <row r="8" spans="1:17" ht="22.5" customHeight="1">
      <c r="A8" s="2600"/>
      <c r="B8" s="2601"/>
      <c r="C8" s="2601"/>
      <c r="D8" s="2601"/>
      <c r="E8" s="2602"/>
      <c r="F8" s="2593"/>
      <c r="G8" s="2593"/>
      <c r="H8" s="2593"/>
      <c r="I8" s="2593"/>
      <c r="J8" s="2593"/>
      <c r="K8" s="2604"/>
      <c r="L8" s="103"/>
      <c r="M8" s="103"/>
      <c r="N8" s="103"/>
      <c r="O8" s="103"/>
      <c r="P8" s="103"/>
      <c r="Q8" s="103"/>
    </row>
    <row r="9" spans="1:17" ht="22.5" customHeight="1">
      <c r="A9" s="2600"/>
      <c r="B9" s="2601"/>
      <c r="C9" s="2601"/>
      <c r="D9" s="2601"/>
      <c r="E9" s="2602"/>
      <c r="F9" s="2593"/>
      <c r="G9" s="2593"/>
      <c r="H9" s="2593"/>
      <c r="I9" s="2593"/>
      <c r="J9" s="2593"/>
      <c r="K9" s="2604"/>
      <c r="L9" s="103"/>
      <c r="M9" s="103"/>
      <c r="N9" s="103"/>
      <c r="O9" s="103"/>
      <c r="P9" s="103"/>
      <c r="Q9" s="103"/>
    </row>
    <row r="10" spans="1:17" ht="21" customHeight="1">
      <c r="A10" s="2600"/>
      <c r="B10" s="2601"/>
      <c r="C10" s="2601"/>
      <c r="D10" s="2601"/>
      <c r="E10" s="2602"/>
      <c r="F10" s="2593"/>
      <c r="G10" s="2593"/>
      <c r="H10" s="2593"/>
      <c r="I10" s="2593"/>
      <c r="J10" s="2593"/>
      <c r="K10" s="2604"/>
      <c r="L10" s="103"/>
      <c r="M10" s="103"/>
      <c r="N10" s="103"/>
      <c r="O10" s="103"/>
      <c r="P10" s="103"/>
      <c r="Q10" s="103"/>
    </row>
    <row r="11" spans="1:17" ht="15" customHeight="1">
      <c r="A11" s="2600"/>
      <c r="B11" s="2601"/>
      <c r="C11" s="2601"/>
      <c r="D11" s="2601"/>
      <c r="E11" s="2602"/>
      <c r="F11" s="2593"/>
      <c r="G11" s="2593"/>
      <c r="H11" s="2593"/>
      <c r="I11" s="2593"/>
      <c r="J11" s="2593"/>
      <c r="K11" s="2604"/>
      <c r="L11" s="103"/>
      <c r="M11" s="103"/>
      <c r="N11" s="103"/>
      <c r="O11" s="103"/>
      <c r="P11" s="103"/>
      <c r="Q11" s="103"/>
    </row>
    <row r="12" spans="1:17" ht="13.5" customHeight="1">
      <c r="A12" s="2600"/>
      <c r="B12" s="2601"/>
      <c r="C12" s="2601"/>
      <c r="D12" s="2601"/>
      <c r="E12" s="2602"/>
      <c r="F12" s="2593"/>
      <c r="G12" s="2593"/>
      <c r="H12" s="2593"/>
      <c r="I12" s="2593"/>
      <c r="J12" s="2593"/>
      <c r="K12" s="2604"/>
      <c r="L12" s="103"/>
      <c r="M12" s="103"/>
      <c r="N12" s="103"/>
      <c r="O12" s="103"/>
      <c r="P12" s="103"/>
      <c r="Q12" s="103"/>
    </row>
    <row r="13" spans="1:17" ht="14.25" customHeight="1">
      <c r="A13" s="2600"/>
      <c r="B13" s="2601"/>
      <c r="C13" s="2601"/>
      <c r="D13" s="2601"/>
      <c r="E13" s="2602"/>
      <c r="F13" s="2593"/>
      <c r="G13" s="2593"/>
      <c r="H13" s="2593"/>
      <c r="I13" s="2593"/>
      <c r="J13" s="2593"/>
      <c r="K13" s="2604"/>
      <c r="L13" s="103"/>
      <c r="M13" s="103"/>
      <c r="N13" s="103"/>
      <c r="O13" s="103"/>
      <c r="P13" s="103"/>
      <c r="Q13" s="103"/>
    </row>
    <row r="14" spans="1:17" ht="14.25" customHeight="1">
      <c r="A14" s="2600"/>
      <c r="B14" s="2601"/>
      <c r="C14" s="2601"/>
      <c r="D14" s="2601"/>
      <c r="E14" s="2602"/>
      <c r="F14" s="2594" t="str">
        <f>"签名："&amp;基本情况!B11&amp;"               日期："&amp;基本情况!B20</f>
        <v>签名：               日期：2016年4月10日</v>
      </c>
      <c r="G14" s="2594"/>
      <c r="H14" s="2594"/>
      <c r="I14" s="2594"/>
      <c r="J14" s="2594"/>
      <c r="K14" s="2604"/>
      <c r="L14" s="103"/>
      <c r="M14" s="103"/>
      <c r="N14" s="103"/>
      <c r="O14" s="103"/>
      <c r="P14" s="103"/>
      <c r="Q14" s="103"/>
    </row>
    <row r="15" spans="1:17" ht="12" customHeight="1">
      <c r="A15" s="2600"/>
      <c r="B15" s="2601"/>
      <c r="C15" s="2601"/>
      <c r="D15" s="2601"/>
      <c r="E15" s="2602"/>
      <c r="F15" s="2594"/>
      <c r="G15" s="2594"/>
      <c r="H15" s="2594"/>
      <c r="I15" s="2594"/>
      <c r="J15" s="2594"/>
      <c r="K15" s="2604"/>
      <c r="L15" s="103"/>
      <c r="M15" s="103"/>
      <c r="N15" s="103"/>
      <c r="O15" s="103"/>
      <c r="P15" s="103"/>
      <c r="Q15" s="103"/>
    </row>
    <row r="16" spans="1:17" ht="20.25" customHeight="1">
      <c r="A16" s="2588" t="s">
        <v>1447</v>
      </c>
      <c r="B16" s="2589" t="s">
        <v>1448</v>
      </c>
      <c r="C16" s="2589"/>
      <c r="D16" s="2589"/>
      <c r="E16" s="2590"/>
      <c r="F16" s="2591"/>
      <c r="G16" s="2591"/>
      <c r="H16" s="2591"/>
      <c r="I16" s="2591"/>
      <c r="J16" s="2591"/>
      <c r="K16" s="2592"/>
      <c r="L16" s="103"/>
      <c r="M16" s="103"/>
      <c r="N16" s="103"/>
      <c r="O16" s="103"/>
      <c r="P16" s="103"/>
      <c r="Q16" s="103"/>
    </row>
    <row r="17" spans="1:17" ht="11.25" customHeight="1">
      <c r="A17" s="2588"/>
      <c r="B17" s="2589"/>
      <c r="C17" s="2589"/>
      <c r="D17" s="2589"/>
      <c r="E17" s="2590"/>
      <c r="F17" s="2593"/>
      <c r="G17" s="2593"/>
      <c r="H17" s="2593"/>
      <c r="I17" s="2593"/>
      <c r="J17" s="2593"/>
      <c r="K17" s="2592"/>
      <c r="L17" s="103"/>
      <c r="M17" s="103"/>
      <c r="N17" s="103"/>
      <c r="O17" s="103"/>
      <c r="P17" s="103"/>
      <c r="Q17" s="103"/>
    </row>
    <row r="18" spans="1:17" ht="15.75" customHeight="1">
      <c r="A18" s="2588"/>
      <c r="B18" s="2589"/>
      <c r="C18" s="2589"/>
      <c r="D18" s="2589"/>
      <c r="E18" s="2590"/>
      <c r="F18" s="2593"/>
      <c r="G18" s="2593"/>
      <c r="H18" s="2593"/>
      <c r="I18" s="2593"/>
      <c r="J18" s="2593"/>
      <c r="K18" s="2592"/>
      <c r="L18" s="103"/>
      <c r="M18" s="103"/>
      <c r="N18" s="103"/>
      <c r="O18" s="103"/>
      <c r="P18" s="103"/>
      <c r="Q18" s="103"/>
    </row>
    <row r="19" spans="1:17" ht="22.5" customHeight="1">
      <c r="A19" s="2588"/>
      <c r="B19" s="2589"/>
      <c r="C19" s="2589"/>
      <c r="D19" s="2589"/>
      <c r="E19" s="2590"/>
      <c r="F19" s="2593"/>
      <c r="G19" s="2593"/>
      <c r="H19" s="2593"/>
      <c r="I19" s="2593"/>
      <c r="J19" s="2593"/>
      <c r="K19" s="2592"/>
      <c r="L19" s="103"/>
      <c r="M19" s="103"/>
      <c r="N19" s="103"/>
      <c r="O19" s="103"/>
      <c r="P19" s="103"/>
      <c r="Q19" s="103"/>
    </row>
    <row r="20" spans="1:17" ht="17.25" customHeight="1">
      <c r="A20" s="2588"/>
      <c r="B20" s="2589"/>
      <c r="C20" s="2589"/>
      <c r="D20" s="2589"/>
      <c r="E20" s="2590"/>
      <c r="F20" s="2593"/>
      <c r="G20" s="2593"/>
      <c r="H20" s="2593"/>
      <c r="I20" s="2593"/>
      <c r="J20" s="2593"/>
      <c r="K20" s="2592"/>
      <c r="L20" s="103"/>
      <c r="M20" s="103"/>
      <c r="N20" s="103"/>
      <c r="O20" s="103"/>
      <c r="P20" s="103"/>
      <c r="Q20" s="103"/>
    </row>
    <row r="21" spans="1:17" ht="12.75" customHeight="1">
      <c r="A21" s="2588"/>
      <c r="B21" s="2589"/>
      <c r="C21" s="2589"/>
      <c r="D21" s="2589"/>
      <c r="E21" s="2590"/>
      <c r="F21" s="2593"/>
      <c r="G21" s="2593"/>
      <c r="H21" s="2593"/>
      <c r="I21" s="2593"/>
      <c r="J21" s="2593"/>
      <c r="K21" s="2592"/>
      <c r="L21" s="103"/>
      <c r="M21" s="103"/>
      <c r="N21" s="103"/>
      <c r="O21" s="103"/>
      <c r="P21" s="103"/>
      <c r="Q21" s="103"/>
    </row>
    <row r="22" spans="1:17" ht="12.75" customHeight="1">
      <c r="A22" s="2588"/>
      <c r="B22" s="2589"/>
      <c r="C22" s="2589"/>
      <c r="D22" s="2589"/>
      <c r="E22" s="2590"/>
      <c r="F22" s="2593"/>
      <c r="G22" s="2593"/>
      <c r="H22" s="2593"/>
      <c r="I22" s="2593"/>
      <c r="J22" s="2593"/>
      <c r="K22" s="2592"/>
      <c r="L22" s="103"/>
      <c r="M22" s="103"/>
      <c r="N22" s="103"/>
      <c r="O22" s="103"/>
      <c r="P22" s="103"/>
      <c r="Q22" s="103"/>
    </row>
    <row r="23" spans="1:17" ht="12" customHeight="1">
      <c r="A23" s="2588"/>
      <c r="B23" s="2589"/>
      <c r="C23" s="2589"/>
      <c r="D23" s="2589"/>
      <c r="E23" s="2590"/>
      <c r="F23" s="2593"/>
      <c r="G23" s="2593"/>
      <c r="H23" s="2593"/>
      <c r="I23" s="2593"/>
      <c r="J23" s="2593"/>
      <c r="K23" s="2592"/>
      <c r="L23" s="103"/>
      <c r="M23" s="103"/>
      <c r="N23" s="103"/>
      <c r="O23" s="103"/>
      <c r="P23" s="103"/>
      <c r="Q23" s="103"/>
    </row>
    <row r="24" spans="1:17" ht="15" customHeight="1">
      <c r="A24" s="2588"/>
      <c r="B24" s="2589"/>
      <c r="C24" s="2589"/>
      <c r="D24" s="2589"/>
      <c r="E24" s="2590"/>
      <c r="F24" s="2594" t="str">
        <f>"签名："&amp;基本情况!B10&amp;"               日期:"&amp;基本情况!B20</f>
        <v>签名：               日期:2016年4月10日</v>
      </c>
      <c r="G24" s="2594"/>
      <c r="H24" s="2594"/>
      <c r="I24" s="2594"/>
      <c r="J24" s="2594"/>
      <c r="K24" s="2592"/>
      <c r="L24" s="103"/>
      <c r="M24" s="103"/>
      <c r="N24" s="103"/>
      <c r="O24" s="103"/>
      <c r="P24" s="103"/>
      <c r="Q24" s="103"/>
    </row>
    <row r="25" spans="1:17" ht="19.5" customHeight="1">
      <c r="A25" s="2588"/>
      <c r="B25" s="2589"/>
      <c r="C25" s="2589"/>
      <c r="D25" s="2589"/>
      <c r="E25" s="2590"/>
      <c r="F25" s="2594"/>
      <c r="G25" s="2594"/>
      <c r="H25" s="2594"/>
      <c r="I25" s="2594"/>
      <c r="J25" s="2594"/>
      <c r="K25" s="2592"/>
      <c r="L25" s="103"/>
      <c r="M25" s="103"/>
      <c r="N25" s="103"/>
      <c r="O25" s="103"/>
      <c r="P25" s="103"/>
      <c r="Q25" s="103"/>
    </row>
    <row r="26" spans="1:17" ht="22.5" customHeight="1">
      <c r="A26" s="2588" t="s">
        <v>1449</v>
      </c>
      <c r="B26" s="2589" t="s">
        <v>98</v>
      </c>
      <c r="C26" s="2589"/>
      <c r="D26" s="2589"/>
      <c r="E26" s="2590"/>
      <c r="F26" s="2591"/>
      <c r="G26" s="2591"/>
      <c r="H26" s="2591"/>
      <c r="I26" s="2591"/>
      <c r="J26" s="2591"/>
      <c r="K26" s="2592"/>
      <c r="L26" s="103"/>
      <c r="M26" s="103"/>
      <c r="N26" s="103"/>
      <c r="O26" s="103"/>
      <c r="P26" s="103"/>
      <c r="Q26" s="103"/>
    </row>
    <row r="27" spans="1:17" ht="19.5" customHeight="1">
      <c r="A27" s="2588"/>
      <c r="B27" s="2589"/>
      <c r="C27" s="2589"/>
      <c r="D27" s="2589"/>
      <c r="E27" s="2590"/>
      <c r="F27" s="2593"/>
      <c r="G27" s="2593"/>
      <c r="H27" s="2593"/>
      <c r="I27" s="2593"/>
      <c r="J27" s="2593"/>
      <c r="K27" s="2592"/>
      <c r="L27" s="103"/>
      <c r="M27" s="103"/>
      <c r="N27" s="103"/>
      <c r="O27" s="103"/>
      <c r="P27" s="103"/>
      <c r="Q27" s="103"/>
    </row>
    <row r="28" spans="1:17" ht="22.5" customHeight="1">
      <c r="A28" s="2588"/>
      <c r="B28" s="2589"/>
      <c r="C28" s="2589"/>
      <c r="D28" s="2589"/>
      <c r="E28" s="2590"/>
      <c r="F28" s="2593"/>
      <c r="G28" s="2593"/>
      <c r="H28" s="2593"/>
      <c r="I28" s="2593"/>
      <c r="J28" s="2593"/>
      <c r="K28" s="2592"/>
      <c r="L28" s="103"/>
      <c r="M28" s="103"/>
      <c r="N28" s="103"/>
      <c r="O28" s="103"/>
      <c r="P28" s="103"/>
      <c r="Q28" s="103"/>
    </row>
    <row r="29" spans="1:17" ht="22.5" customHeight="1">
      <c r="A29" s="2588"/>
      <c r="B29" s="2589"/>
      <c r="C29" s="2589"/>
      <c r="D29" s="2589"/>
      <c r="E29" s="2590"/>
      <c r="F29" s="2593"/>
      <c r="G29" s="2593"/>
      <c r="H29" s="2593"/>
      <c r="I29" s="2593"/>
      <c r="J29" s="2593"/>
      <c r="K29" s="2592"/>
      <c r="L29" s="103"/>
      <c r="M29" s="103"/>
      <c r="N29" s="103"/>
      <c r="O29" s="103"/>
      <c r="P29" s="103"/>
      <c r="Q29" s="103"/>
    </row>
    <row r="30" spans="1:17" ht="4.5" customHeight="1">
      <c r="A30" s="2588"/>
      <c r="B30" s="2589"/>
      <c r="C30" s="2589"/>
      <c r="D30" s="2589"/>
      <c r="E30" s="2590"/>
      <c r="F30" s="2593"/>
      <c r="G30" s="2593"/>
      <c r="H30" s="2593"/>
      <c r="I30" s="2593"/>
      <c r="J30" s="2593"/>
      <c r="K30" s="2592"/>
      <c r="L30" s="103"/>
      <c r="M30" s="103"/>
      <c r="N30" s="103"/>
      <c r="O30" s="103"/>
      <c r="P30" s="103"/>
      <c r="Q30" s="103"/>
    </row>
    <row r="31" spans="1:17" ht="6.75" customHeight="1">
      <c r="A31" s="2588"/>
      <c r="B31" s="2589"/>
      <c r="C31" s="2589"/>
      <c r="D31" s="2589"/>
      <c r="E31" s="2590"/>
      <c r="F31" s="2593"/>
      <c r="G31" s="2593"/>
      <c r="H31" s="2593"/>
      <c r="I31" s="2593"/>
      <c r="J31" s="2593"/>
      <c r="K31" s="2592"/>
      <c r="L31" s="103"/>
      <c r="M31" s="103"/>
      <c r="N31" s="103"/>
      <c r="O31" s="103"/>
      <c r="P31" s="103"/>
      <c r="Q31" s="103"/>
    </row>
    <row r="32" spans="1:17" ht="15.75" customHeight="1">
      <c r="A32" s="2588"/>
      <c r="B32" s="2589"/>
      <c r="C32" s="2589"/>
      <c r="D32" s="2589"/>
      <c r="E32" s="2590"/>
      <c r="F32" s="2594" t="str">
        <f>"签名："&amp;基本情况!B9&amp;"               日期："&amp;基本情况!B20</f>
        <v>签名：               日期：2016年4月10日</v>
      </c>
      <c r="G32" s="2594"/>
      <c r="H32" s="2594"/>
      <c r="I32" s="2594"/>
      <c r="J32" s="2594"/>
      <c r="K32" s="2592"/>
      <c r="L32" s="103"/>
      <c r="M32" s="103"/>
      <c r="N32" s="103"/>
      <c r="O32" s="103"/>
      <c r="P32" s="103"/>
      <c r="Q32" s="103"/>
    </row>
    <row r="33" spans="1:17" ht="12" customHeight="1">
      <c r="A33" s="2588"/>
      <c r="B33" s="2589"/>
      <c r="C33" s="2589"/>
      <c r="D33" s="2589"/>
      <c r="E33" s="2590"/>
      <c r="F33" s="2594"/>
      <c r="G33" s="2594"/>
      <c r="H33" s="2594"/>
      <c r="I33" s="2594"/>
      <c r="J33" s="2594"/>
      <c r="K33" s="2592"/>
      <c r="L33" s="103"/>
      <c r="M33" s="103"/>
      <c r="N33" s="103"/>
      <c r="O33" s="103"/>
      <c r="P33" s="103"/>
      <c r="Q33" s="103"/>
    </row>
    <row r="34" spans="1:17" ht="23.25" customHeight="1">
      <c r="A34" s="2595" t="s">
        <v>99</v>
      </c>
      <c r="B34" s="2595"/>
      <c r="C34" s="2595"/>
      <c r="D34" s="2595"/>
      <c r="E34" s="2595"/>
      <c r="F34" s="2595"/>
      <c r="G34" s="2595"/>
      <c r="H34" s="2595"/>
      <c r="I34" s="2595"/>
      <c r="J34" s="2595"/>
      <c r="K34" s="2595"/>
      <c r="L34" s="103"/>
      <c r="M34" s="103"/>
      <c r="N34" s="103"/>
      <c r="O34" s="103"/>
      <c r="P34" s="103"/>
      <c r="Q34" s="103"/>
    </row>
    <row r="35" spans="1:17">
      <c r="A35" s="2596" t="s">
        <v>100</v>
      </c>
      <c r="B35" s="2597"/>
      <c r="C35" s="2597"/>
      <c r="D35" s="2597"/>
      <c r="E35" s="2597"/>
      <c r="F35" s="2597"/>
      <c r="G35" s="2597"/>
      <c r="H35" s="2597"/>
      <c r="I35" s="2597"/>
      <c r="J35" s="2597"/>
      <c r="K35" s="2597"/>
      <c r="L35" s="103"/>
      <c r="M35" s="103"/>
      <c r="N35" s="103"/>
      <c r="O35" s="103"/>
      <c r="P35" s="103"/>
      <c r="Q35" s="103"/>
    </row>
    <row r="36" spans="1:17">
      <c r="A36" s="2596"/>
      <c r="B36" s="2597"/>
      <c r="C36" s="2597"/>
      <c r="D36" s="2597"/>
      <c r="E36" s="2597"/>
      <c r="F36" s="2597"/>
      <c r="G36" s="2597"/>
      <c r="H36" s="2597"/>
      <c r="I36" s="2597"/>
      <c r="J36" s="2597"/>
      <c r="K36" s="2597"/>
      <c r="L36" s="103"/>
      <c r="M36" s="103"/>
      <c r="N36" s="103"/>
      <c r="O36" s="103"/>
      <c r="P36" s="103"/>
      <c r="Q36" s="103"/>
    </row>
    <row r="37" spans="1:17">
      <c r="A37" s="2586" t="s">
        <v>101</v>
      </c>
      <c r="B37" s="2587"/>
      <c r="C37" s="2587"/>
      <c r="D37" s="2587"/>
      <c r="E37" s="2587"/>
      <c r="F37" s="2587"/>
      <c r="G37" s="2587"/>
      <c r="H37" s="2587"/>
      <c r="I37" s="2587"/>
      <c r="J37" s="2587"/>
      <c r="K37" s="2587"/>
      <c r="L37" s="103"/>
      <c r="M37" s="103"/>
      <c r="N37" s="103"/>
      <c r="O37" s="103"/>
      <c r="P37" s="103"/>
      <c r="Q37" s="103"/>
    </row>
    <row r="38" spans="1:17">
      <c r="A38" s="2586"/>
      <c r="B38" s="2587"/>
      <c r="C38" s="2587"/>
      <c r="D38" s="2587"/>
      <c r="E38" s="2587"/>
      <c r="F38" s="2587"/>
      <c r="G38" s="2587"/>
      <c r="H38" s="2587"/>
      <c r="I38" s="2587"/>
      <c r="J38" s="2587"/>
      <c r="K38" s="2587"/>
      <c r="L38" s="103"/>
      <c r="M38" s="103"/>
      <c r="N38" s="103"/>
      <c r="O38" s="103"/>
      <c r="P38" s="103"/>
      <c r="Q38" s="103"/>
    </row>
    <row r="39" spans="1:17">
      <c r="A39" s="2586" t="s">
        <v>102</v>
      </c>
      <c r="B39" s="2587"/>
      <c r="C39" s="2587"/>
      <c r="D39" s="2587"/>
      <c r="E39" s="2587"/>
      <c r="F39" s="2587"/>
      <c r="G39" s="2587"/>
      <c r="H39" s="2587"/>
      <c r="I39" s="2587"/>
      <c r="J39" s="2587"/>
      <c r="K39" s="2587"/>
      <c r="L39" s="103"/>
      <c r="M39" s="103"/>
      <c r="N39" s="103"/>
      <c r="O39" s="103"/>
      <c r="P39" s="103"/>
      <c r="Q39" s="103"/>
    </row>
    <row r="40" spans="1:17">
      <c r="A40" s="2586"/>
      <c r="B40" s="2587"/>
      <c r="C40" s="2587"/>
      <c r="D40" s="2587"/>
      <c r="E40" s="2587"/>
      <c r="F40" s="2587"/>
      <c r="G40" s="2587"/>
      <c r="H40" s="2587"/>
      <c r="I40" s="2587"/>
      <c r="J40" s="2587"/>
      <c r="K40" s="2587"/>
      <c r="L40" s="103"/>
      <c r="M40" s="103"/>
      <c r="N40" s="103"/>
      <c r="O40" s="103"/>
      <c r="P40" s="103"/>
      <c r="Q40" s="103"/>
    </row>
    <row r="41" spans="1:17">
      <c r="A41" s="2586" t="s">
        <v>103</v>
      </c>
      <c r="B41" s="2587"/>
      <c r="C41" s="2587"/>
      <c r="D41" s="2587"/>
      <c r="E41" s="2587"/>
      <c r="F41" s="2587"/>
      <c r="G41" s="2587"/>
      <c r="H41" s="2587"/>
      <c r="I41" s="2587"/>
      <c r="J41" s="2587"/>
      <c r="K41" s="2587"/>
      <c r="L41" s="103"/>
      <c r="M41" s="103"/>
      <c r="N41" s="103"/>
      <c r="O41" s="103"/>
      <c r="P41" s="103"/>
      <c r="Q41" s="103"/>
    </row>
    <row r="42" spans="1:17">
      <c r="A42" s="2586"/>
      <c r="B42" s="2587"/>
      <c r="C42" s="2587"/>
      <c r="D42" s="2587"/>
      <c r="E42" s="2587"/>
      <c r="F42" s="2587"/>
      <c r="G42" s="2587"/>
      <c r="H42" s="2587"/>
      <c r="I42" s="2587"/>
      <c r="J42" s="2587"/>
      <c r="K42" s="2587"/>
      <c r="L42" s="103"/>
      <c r="M42" s="103"/>
      <c r="N42" s="103"/>
      <c r="O42" s="103"/>
      <c r="P42" s="103"/>
      <c r="Q42" s="103"/>
    </row>
    <row r="43" spans="1:17">
      <c r="A43" s="2584" t="s">
        <v>104</v>
      </c>
      <c r="B43" s="2585"/>
      <c r="C43" s="2585"/>
      <c r="D43" s="2585"/>
      <c r="E43" s="2585"/>
      <c r="F43" s="2585"/>
      <c r="G43" s="2585"/>
      <c r="H43" s="2585"/>
      <c r="I43" s="2585"/>
      <c r="J43" s="2585"/>
      <c r="K43" s="2585"/>
      <c r="L43" s="103"/>
      <c r="M43" s="103"/>
      <c r="N43" s="103"/>
      <c r="O43" s="103"/>
      <c r="P43" s="103"/>
      <c r="Q43" s="103"/>
    </row>
    <row r="44" spans="1:17">
      <c r="A44" s="2584"/>
      <c r="B44" s="2585"/>
      <c r="C44" s="2585"/>
      <c r="D44" s="2585"/>
      <c r="E44" s="2585"/>
      <c r="F44" s="2585"/>
      <c r="G44" s="2585"/>
      <c r="H44" s="2585"/>
      <c r="I44" s="2585"/>
      <c r="J44" s="2585"/>
      <c r="K44" s="2585"/>
      <c r="L44" s="103"/>
      <c r="M44" s="103"/>
      <c r="N44" s="103"/>
      <c r="O44" s="103"/>
      <c r="P44" s="103"/>
      <c r="Q44" s="103"/>
    </row>
  </sheetData>
  <sheetProtection selectLockedCells="1" selectUnlockedCells="1"/>
  <mergeCells count="52">
    <mergeCell ref="A1:K1"/>
    <mergeCell ref="A2:J2"/>
    <mergeCell ref="A3:B3"/>
    <mergeCell ref="I3:J3"/>
    <mergeCell ref="K3:K4"/>
    <mergeCell ref="I4:J4"/>
    <mergeCell ref="A5:K5"/>
    <mergeCell ref="B6:D6"/>
    <mergeCell ref="F6:J6"/>
    <mergeCell ref="A7:A15"/>
    <mergeCell ref="B7:D15"/>
    <mergeCell ref="E7:E15"/>
    <mergeCell ref="F7:J7"/>
    <mergeCell ref="K7:K15"/>
    <mergeCell ref="F8:J8"/>
    <mergeCell ref="F9:J9"/>
    <mergeCell ref="F10:J10"/>
    <mergeCell ref="F11:J12"/>
    <mergeCell ref="F13:J13"/>
    <mergeCell ref="F14:J15"/>
    <mergeCell ref="A16:A25"/>
    <mergeCell ref="B16:D25"/>
    <mergeCell ref="E16:E25"/>
    <mergeCell ref="F16:J16"/>
    <mergeCell ref="K16:K25"/>
    <mergeCell ref="F17:J18"/>
    <mergeCell ref="F19:J19"/>
    <mergeCell ref="F20:J21"/>
    <mergeCell ref="F22:J23"/>
    <mergeCell ref="F24:J25"/>
    <mergeCell ref="A37:A38"/>
    <mergeCell ref="B37:K38"/>
    <mergeCell ref="A26:A33"/>
    <mergeCell ref="B26:D33"/>
    <mergeCell ref="E26:E33"/>
    <mergeCell ref="F26:J26"/>
    <mergeCell ref="K26:K33"/>
    <mergeCell ref="F31:J31"/>
    <mergeCell ref="F32:J33"/>
    <mergeCell ref="A34:K34"/>
    <mergeCell ref="A35:A36"/>
    <mergeCell ref="B35:K36"/>
    <mergeCell ref="F27:J27"/>
    <mergeCell ref="F28:J28"/>
    <mergeCell ref="F29:J29"/>
    <mergeCell ref="F30:J30"/>
    <mergeCell ref="A43:A44"/>
    <mergeCell ref="B43:K44"/>
    <mergeCell ref="A39:A40"/>
    <mergeCell ref="B39:K40"/>
    <mergeCell ref="A41:A42"/>
    <mergeCell ref="B41:K42"/>
  </mergeCells>
  <phoneticPr fontId="59" type="noConversion"/>
  <dataValidations count="1">
    <dataValidation type="list" allowBlank="1" showInputMessage="1" showErrorMessage="1" prompt="请选择执业人员" sqref="C3:H3">
      <formula1>工作人员列表</formula1>
      <formula2>0</formula2>
    </dataValidation>
  </dataValidations>
  <pageMargins left="0.78740157480314965" right="0.35433070866141736" top="0.51181102362204722" bottom="0.11811023622047245" header="0.51181102362204722" footer="0.51181102362204722"/>
  <pageSetup paperSize="9" firstPageNumber="0" orientation="portrait" blackAndWhite="1" horizontalDpi="300" vertic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35"/>
  <sheetViews>
    <sheetView workbookViewId="0">
      <selection sqref="A1:G1"/>
    </sheetView>
  </sheetViews>
  <sheetFormatPr defaultColWidth="9" defaultRowHeight="18" customHeight="1"/>
  <cols>
    <col min="1" max="1" width="6.625" style="91" customWidth="1"/>
    <col min="2" max="2" width="10.5" style="91" customWidth="1"/>
    <col min="3" max="6" width="9" style="91"/>
    <col min="7" max="7" width="28.875" style="91" customWidth="1"/>
    <col min="8" max="16384" width="9" style="91"/>
  </cols>
  <sheetData>
    <row r="1" spans="1:7" ht="23.25" customHeight="1">
      <c r="A1" s="2617" t="s">
        <v>105</v>
      </c>
      <c r="B1" s="2617"/>
      <c r="C1" s="2617"/>
      <c r="D1" s="2617"/>
      <c r="E1" s="2617"/>
      <c r="F1" s="2617"/>
      <c r="G1" s="2617"/>
    </row>
    <row r="2" spans="1:7" ht="18" customHeight="1">
      <c r="A2" s="2618" t="str">
        <f>"                                                                          索引号："&amp;档案索引!A23</f>
        <v xml:space="preserve">                                                                          索引号：2A-3</v>
      </c>
      <c r="B2" s="2618"/>
      <c r="C2" s="2618"/>
      <c r="D2" s="2618"/>
      <c r="E2" s="2618"/>
      <c r="F2" s="2618"/>
      <c r="G2" s="2618"/>
    </row>
    <row r="3" spans="1:7" ht="18" customHeight="1">
      <c r="A3" s="115" t="s">
        <v>106</v>
      </c>
      <c r="B3" s="2619" t="str">
        <f>基本情况!B2</f>
        <v/>
      </c>
      <c r="C3" s="2619"/>
      <c r="D3" s="2619"/>
      <c r="E3" s="2619"/>
      <c r="F3" s="116" t="s">
        <v>107</v>
      </c>
      <c r="G3" s="115"/>
    </row>
    <row r="4" spans="1:7" ht="18" customHeight="1">
      <c r="A4" s="2611" t="s">
        <v>108</v>
      </c>
      <c r="B4" s="2611"/>
      <c r="C4" s="2611"/>
      <c r="D4" s="2611"/>
      <c r="E4" s="2611"/>
      <c r="F4" s="2611"/>
      <c r="G4" s="2611"/>
    </row>
    <row r="5" spans="1:7" ht="18" customHeight="1">
      <c r="A5" s="2611" t="s">
        <v>109</v>
      </c>
      <c r="B5" s="2611"/>
      <c r="C5" s="2611"/>
      <c r="D5" s="2611"/>
      <c r="E5" s="2611"/>
      <c r="F5" s="2611"/>
      <c r="G5" s="2611"/>
    </row>
    <row r="6" spans="1:7" ht="18" customHeight="1">
      <c r="A6" s="2611" t="s">
        <v>110</v>
      </c>
      <c r="B6" s="2611"/>
      <c r="C6" s="2611"/>
      <c r="D6" s="2611"/>
      <c r="E6" s="2611"/>
      <c r="F6" s="2611"/>
      <c r="G6" s="2611"/>
    </row>
    <row r="7" spans="1:7" ht="18" customHeight="1">
      <c r="A7" s="117" t="s">
        <v>111</v>
      </c>
      <c r="B7" s="117"/>
      <c r="C7" s="2616" t="str">
        <f>"对"&amp;IF(OR(基本情况!B6&lt;&gt;"12月31日",基本情况!F5&lt;&gt;"01",基本情况!G5&lt;&gt;"01"),基本情况!B7,基本情况!B4&amp;"年度")&amp;LEFT(基本情况!B3,5)&amp;"进行"&amp;RIGHT(基本情况!B3,8)&amp;"。"</f>
        <v>对2015年度企业所得税进行年度纳税申报鉴证。</v>
      </c>
      <c r="D7" s="2616"/>
      <c r="E7" s="2616"/>
      <c r="F7" s="2616"/>
      <c r="G7" s="2616"/>
    </row>
    <row r="8" spans="1:7" ht="18" customHeight="1">
      <c r="A8" s="2611" t="s">
        <v>112</v>
      </c>
      <c r="B8" s="2611"/>
      <c r="C8" s="2611"/>
      <c r="D8" s="2611"/>
      <c r="E8" s="2611"/>
      <c r="F8" s="2611"/>
      <c r="G8" s="2611"/>
    </row>
    <row r="9" spans="1:7" ht="18" customHeight="1">
      <c r="A9" s="2612" t="s">
        <v>1679</v>
      </c>
      <c r="B9" s="2612"/>
      <c r="C9" s="2612"/>
      <c r="D9" s="2612"/>
      <c r="E9" s="2612"/>
      <c r="F9" s="2612"/>
      <c r="G9" s="2612"/>
    </row>
    <row r="10" spans="1:7" ht="18" customHeight="1">
      <c r="A10" s="2612"/>
      <c r="B10" s="2612"/>
      <c r="C10" s="2612"/>
      <c r="D10" s="2612"/>
      <c r="E10" s="2612"/>
      <c r="F10" s="2612"/>
      <c r="G10" s="2612"/>
    </row>
    <row r="11" spans="1:7" ht="30.75" customHeight="1">
      <c r="A11" s="2612"/>
      <c r="B11" s="2612"/>
      <c r="C11" s="2612"/>
      <c r="D11" s="2612"/>
      <c r="E11" s="2612"/>
      <c r="F11" s="2612"/>
      <c r="G11" s="2612"/>
    </row>
    <row r="12" spans="1:7" ht="27" customHeight="1">
      <c r="A12" s="2613" t="s">
        <v>1028</v>
      </c>
      <c r="B12" s="2613"/>
      <c r="C12" s="2613"/>
      <c r="D12" s="2613"/>
      <c r="E12" s="2613"/>
      <c r="F12" s="2613"/>
      <c r="G12" s="2613"/>
    </row>
    <row r="13" spans="1:7" ht="17.25" customHeight="1">
      <c r="A13" s="2611" t="s">
        <v>1029</v>
      </c>
      <c r="B13" s="2611"/>
      <c r="C13" s="2611"/>
      <c r="D13" s="2611"/>
      <c r="E13" s="2611"/>
      <c r="F13" s="2611"/>
      <c r="G13" s="2611"/>
    </row>
    <row r="14" spans="1:7" ht="30" customHeight="1">
      <c r="A14" s="2614" t="str">
        <f>"    1、根据国家有关收费规定和委托项目的工作量、难易度及风险程度确定业务费用总金额为 "&amp;IF(基本情况!B17=0,"       ",TEXT(基本情况!B17,"#,##0.00"))&amp;" 元人民币。"</f>
        <v xml:space="preserve">    1、根据国家有关收费规定和委托项目的工作量、难易度及风险程度确定业务费用总金额为 1,500.00 元人民币。</v>
      </c>
      <c r="B14" s="2614"/>
      <c r="C14" s="2614"/>
      <c r="D14" s="2614"/>
      <c r="E14" s="2614"/>
      <c r="F14" s="2614"/>
      <c r="G14" s="2614"/>
    </row>
    <row r="15" spans="1:7" ht="29.25" customHeight="1">
      <c r="A15" s="2612" t="s">
        <v>1030</v>
      </c>
      <c r="B15" s="2612"/>
      <c r="C15" s="2612"/>
      <c r="D15" s="2612"/>
      <c r="E15" s="2612"/>
      <c r="F15" s="2612"/>
      <c r="G15" s="2612"/>
    </row>
    <row r="16" spans="1:7" ht="18" customHeight="1">
      <c r="A16" s="2611" t="s">
        <v>1031</v>
      </c>
      <c r="B16" s="2611"/>
      <c r="C16" s="2611"/>
      <c r="D16" s="2611"/>
      <c r="E16" s="2611"/>
      <c r="F16" s="2611"/>
      <c r="G16" s="2611"/>
    </row>
    <row r="17" spans="1:7" ht="23.25" customHeight="1">
      <c r="A17" s="2611" t="s">
        <v>1032</v>
      </c>
      <c r="B17" s="2611"/>
      <c r="C17" s="2611"/>
      <c r="D17" s="2611"/>
      <c r="E17" s="2611"/>
      <c r="F17" s="2611"/>
      <c r="G17" s="2611"/>
    </row>
    <row r="18" spans="1:7" ht="29.25" customHeight="1">
      <c r="A18" s="2612" t="s">
        <v>1033</v>
      </c>
      <c r="B18" s="2612"/>
      <c r="C18" s="2612"/>
      <c r="D18" s="2612"/>
      <c r="E18" s="2612"/>
      <c r="F18" s="2612"/>
      <c r="G18" s="2612"/>
    </row>
    <row r="19" spans="1:7" ht="28.5" customHeight="1">
      <c r="A19" s="2612" t="s">
        <v>1034</v>
      </c>
      <c r="B19" s="2612"/>
      <c r="C19" s="2612"/>
      <c r="D19" s="2612"/>
      <c r="E19" s="2612"/>
      <c r="F19" s="2612"/>
      <c r="G19" s="2612"/>
    </row>
    <row r="20" spans="1:7" ht="23.25" customHeight="1">
      <c r="A20" s="2611" t="s">
        <v>1035</v>
      </c>
      <c r="B20" s="2611"/>
      <c r="C20" s="2611"/>
      <c r="D20" s="2611"/>
      <c r="E20" s="2611"/>
      <c r="F20" s="2611"/>
      <c r="G20" s="2611"/>
    </row>
    <row r="21" spans="1:7" ht="22.5" customHeight="1">
      <c r="A21" s="2611" t="s">
        <v>1036</v>
      </c>
      <c r="B21" s="2611"/>
      <c r="C21" s="2611"/>
      <c r="D21" s="2611"/>
      <c r="E21" s="2611"/>
      <c r="F21" s="2611"/>
      <c r="G21" s="2611"/>
    </row>
    <row r="22" spans="1:7" ht="18" customHeight="1">
      <c r="A22" s="2611" t="s">
        <v>1037</v>
      </c>
      <c r="B22" s="2611"/>
      <c r="C22" s="2611"/>
      <c r="D22" s="2611"/>
      <c r="E22" s="2611"/>
      <c r="F22" s="2611"/>
      <c r="G22" s="2611"/>
    </row>
    <row r="23" spans="1:7" ht="30" customHeight="1">
      <c r="A23" s="2612" t="s">
        <v>1038</v>
      </c>
      <c r="B23" s="2612"/>
      <c r="C23" s="2612"/>
      <c r="D23" s="2612"/>
      <c r="E23" s="2612"/>
      <c r="F23" s="2612"/>
      <c r="G23" s="2612"/>
    </row>
    <row r="24" spans="1:7" ht="31.5" customHeight="1">
      <c r="A24" s="2612" t="s">
        <v>1039</v>
      </c>
      <c r="B24" s="2612"/>
      <c r="C24" s="2612"/>
      <c r="D24" s="2612"/>
      <c r="E24" s="2612"/>
      <c r="F24" s="2612"/>
      <c r="G24" s="2612"/>
    </row>
    <row r="25" spans="1:7" ht="18" customHeight="1">
      <c r="A25" s="117" t="s">
        <v>1040</v>
      </c>
      <c r="B25" s="117"/>
      <c r="C25" s="117"/>
      <c r="D25" s="117"/>
      <c r="E25" s="117"/>
      <c r="F25" s="117"/>
      <c r="G25" s="117"/>
    </row>
    <row r="26" spans="1:7" ht="27" customHeight="1">
      <c r="A26" s="118"/>
      <c r="B26" s="118"/>
      <c r="C26" s="118"/>
      <c r="D26" s="119"/>
      <c r="E26" s="119"/>
      <c r="F26" s="119"/>
      <c r="G26" s="119"/>
    </row>
    <row r="27" spans="1:7" ht="18" customHeight="1">
      <c r="A27" s="97"/>
      <c r="B27" s="97"/>
      <c r="C27" s="97"/>
      <c r="D27" s="97"/>
      <c r="E27" s="97"/>
      <c r="F27" s="97"/>
      <c r="G27" s="97"/>
    </row>
    <row r="28" spans="1:7" ht="18" customHeight="1">
      <c r="A28" s="2611" t="s">
        <v>1041</v>
      </c>
      <c r="B28" s="2611"/>
      <c r="C28" s="2611"/>
      <c r="D28" s="2611"/>
      <c r="E28" s="2611"/>
      <c r="F28" s="2611"/>
      <c r="G28" s="2611"/>
    </row>
    <row r="29" spans="1:7" ht="18" customHeight="1">
      <c r="A29" s="120" t="s">
        <v>1042</v>
      </c>
      <c r="B29" s="97"/>
      <c r="C29" s="97"/>
      <c r="D29" s="97"/>
      <c r="E29" s="97"/>
      <c r="F29" s="97"/>
      <c r="G29" s="97"/>
    </row>
    <row r="30" spans="1:7" ht="18" customHeight="1">
      <c r="A30" s="2611" t="s">
        <v>1043</v>
      </c>
      <c r="B30" s="2611"/>
      <c r="C30" s="2611"/>
      <c r="D30" s="2611"/>
      <c r="E30" s="2611"/>
      <c r="F30" s="2611"/>
      <c r="G30" s="2611"/>
    </row>
    <row r="31" spans="1:7" ht="18" customHeight="1">
      <c r="A31" s="120"/>
      <c r="B31" s="97"/>
      <c r="C31" s="97"/>
      <c r="D31" s="97"/>
      <c r="E31" s="97"/>
      <c r="F31" s="97"/>
      <c r="G31" s="97"/>
    </row>
    <row r="32" spans="1:7" ht="18" customHeight="1">
      <c r="A32" s="2615" t="str">
        <f>"    签约时间："&amp;"                             签约时间："&amp;"   "</f>
        <v xml:space="preserve">    签约时间：                             签约时间：   </v>
      </c>
      <c r="B32" s="2615"/>
      <c r="C32" s="2615"/>
      <c r="D32" s="2615"/>
      <c r="E32" s="2615"/>
      <c r="F32" s="2615"/>
      <c r="G32" s="2615"/>
    </row>
    <row r="33" spans="1:7" ht="18" customHeight="1">
      <c r="A33" s="120" t="s">
        <v>1044</v>
      </c>
      <c r="B33" s="97"/>
      <c r="C33" s="97"/>
      <c r="D33" s="97"/>
      <c r="E33" s="97"/>
      <c r="F33" s="97"/>
      <c r="G33" s="97"/>
    </row>
    <row r="34" spans="1:7" ht="18" customHeight="1">
      <c r="A34" s="97"/>
      <c r="B34" s="97"/>
      <c r="C34" s="97"/>
      <c r="D34" s="97"/>
      <c r="E34" s="97"/>
      <c r="F34" s="97"/>
      <c r="G34" s="97"/>
    </row>
    <row r="35" spans="1:7" ht="18" customHeight="1">
      <c r="A35" s="97"/>
      <c r="B35" s="97"/>
      <c r="C35" s="97"/>
      <c r="D35" s="97"/>
      <c r="E35" s="97"/>
      <c r="F35" s="97"/>
      <c r="G35" s="97"/>
    </row>
  </sheetData>
  <sheetProtection selectLockedCells="1" selectUnlockedCells="1"/>
  <mergeCells count="25">
    <mergeCell ref="A9:G11"/>
    <mergeCell ref="C7:G7"/>
    <mergeCell ref="A8:G8"/>
    <mergeCell ref="A1:G1"/>
    <mergeCell ref="A2:G2"/>
    <mergeCell ref="B3:E3"/>
    <mergeCell ref="A4:G4"/>
    <mergeCell ref="A5:G5"/>
    <mergeCell ref="A6:G6"/>
    <mergeCell ref="A32:G32"/>
    <mergeCell ref="A21:G21"/>
    <mergeCell ref="A22:G22"/>
    <mergeCell ref="A23:G23"/>
    <mergeCell ref="A24:G24"/>
    <mergeCell ref="A28:G28"/>
    <mergeCell ref="A30:G30"/>
    <mergeCell ref="A20:G20"/>
    <mergeCell ref="A17:G17"/>
    <mergeCell ref="A18:G18"/>
    <mergeCell ref="A12:G12"/>
    <mergeCell ref="A13:G13"/>
    <mergeCell ref="A14:G14"/>
    <mergeCell ref="A15:G15"/>
    <mergeCell ref="A16:G16"/>
    <mergeCell ref="A19:G19"/>
  </mergeCells>
  <phoneticPr fontId="59" type="noConversion"/>
  <pageMargins left="0.78740157480314965" right="0.35433070866141736" top="0.51181102362204722" bottom="0.11811023622047245" header="0.51181102362204722" footer="0.51181102362204722"/>
  <pageSetup paperSize="9" firstPageNumber="0" orientation="portrait" blackAndWhite="1" horizontalDpi="300" verticalDpi="300"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G25"/>
  <sheetViews>
    <sheetView workbookViewId="0">
      <selection activeCell="B12" sqref="B12:B20"/>
    </sheetView>
  </sheetViews>
  <sheetFormatPr defaultColWidth="9" defaultRowHeight="14.25"/>
  <cols>
    <col min="1" max="1" width="21.875" style="1318" customWidth="1"/>
    <col min="2" max="2" width="19.625" style="1318" customWidth="1"/>
    <col min="3" max="3" width="19.875" style="1318" customWidth="1"/>
    <col min="4" max="4" width="20" style="1318" customWidth="1"/>
    <col min="5" max="5" width="20.5" style="1318" customWidth="1"/>
    <col min="6" max="6" width="17.5" style="1318" customWidth="1"/>
    <col min="7" max="7" width="16.625" style="1318" customWidth="1"/>
    <col min="8" max="16384" width="9" style="1318"/>
  </cols>
  <sheetData>
    <row r="1" spans="1:7" ht="14.25" customHeight="1">
      <c r="A1" s="1319" t="s">
        <v>392</v>
      </c>
      <c r="B1" s="1320"/>
      <c r="E1" s="1319" t="s">
        <v>1680</v>
      </c>
      <c r="F1" s="1320"/>
    </row>
    <row r="2" spans="1:7" ht="14.25" customHeight="1">
      <c r="A2" s="1319" t="s">
        <v>1681</v>
      </c>
      <c r="E2" s="1319" t="s">
        <v>416</v>
      </c>
    </row>
    <row r="3" spans="1:7" ht="14.25" customHeight="1">
      <c r="A3" s="1319" t="s">
        <v>1682</v>
      </c>
      <c r="E3" s="1319" t="s">
        <v>1683</v>
      </c>
    </row>
    <row r="4" spans="1:7">
      <c r="A4" s="1319" t="s">
        <v>1684</v>
      </c>
      <c r="E4" s="1319" t="s">
        <v>1685</v>
      </c>
    </row>
    <row r="5" spans="1:7">
      <c r="A5" s="1319" t="s">
        <v>1686</v>
      </c>
      <c r="E5" s="1319" t="s">
        <v>1687</v>
      </c>
    </row>
    <row r="6" spans="1:7">
      <c r="A6" s="1319" t="s">
        <v>1688</v>
      </c>
      <c r="C6" s="1319" t="s">
        <v>1689</v>
      </c>
      <c r="E6" s="1319" t="s">
        <v>1691</v>
      </c>
      <c r="G6" s="2262"/>
    </row>
    <row r="7" spans="1:7">
      <c r="A7" s="2262" t="s">
        <v>1692</v>
      </c>
      <c r="C7" s="2262" t="s">
        <v>6987</v>
      </c>
      <c r="E7" s="2262" t="s">
        <v>6988</v>
      </c>
      <c r="G7" s="2262"/>
    </row>
    <row r="8" spans="1:7">
      <c r="A8" s="1319" t="s">
        <v>1694</v>
      </c>
      <c r="C8" s="1319" t="s">
        <v>1695</v>
      </c>
      <c r="E8" s="1319" t="s">
        <v>1696</v>
      </c>
      <c r="G8" s="1319" t="s">
        <v>1697</v>
      </c>
    </row>
    <row r="9" spans="1:7">
      <c r="A9" s="1319" t="s">
        <v>450</v>
      </c>
      <c r="C9" s="1319" t="s">
        <v>1698</v>
      </c>
      <c r="E9" s="1319" t="s">
        <v>1652</v>
      </c>
      <c r="G9" s="1319" t="s">
        <v>1699</v>
      </c>
    </row>
    <row r="10" spans="1:7">
      <c r="A10" s="1319" t="s">
        <v>1700</v>
      </c>
      <c r="C10" s="1319" t="s">
        <v>1701</v>
      </c>
      <c r="E10" s="1319" t="s">
        <v>1702</v>
      </c>
      <c r="G10" s="1319" t="s">
        <v>432</v>
      </c>
    </row>
    <row r="11" spans="1:7">
      <c r="A11" s="1319" t="s">
        <v>429</v>
      </c>
      <c r="C11" s="1319" t="s">
        <v>1703</v>
      </c>
      <c r="E11" s="1319" t="s">
        <v>1704</v>
      </c>
      <c r="G11" s="1319" t="s">
        <v>1705</v>
      </c>
    </row>
    <row r="12" spans="1:7">
      <c r="A12" s="1319" t="s">
        <v>1706</v>
      </c>
      <c r="C12" s="1319" t="s">
        <v>1707</v>
      </c>
      <c r="E12" s="1319" t="s">
        <v>1708</v>
      </c>
      <c r="G12" s="1319" t="s">
        <v>1709</v>
      </c>
    </row>
    <row r="13" spans="1:7">
      <c r="A13" s="1319" t="s">
        <v>1710</v>
      </c>
      <c r="B13" s="1320"/>
      <c r="C13" s="1319" t="s">
        <v>1711</v>
      </c>
      <c r="E13" s="1319" t="s">
        <v>1712</v>
      </c>
      <c r="G13" s="1319" t="s">
        <v>1713</v>
      </c>
    </row>
    <row r="14" spans="1:7">
      <c r="A14" s="1319" t="s">
        <v>1714</v>
      </c>
      <c r="C14" s="1319" t="s">
        <v>1715</v>
      </c>
      <c r="E14" s="1319" t="s">
        <v>1716</v>
      </c>
      <c r="G14" s="1319" t="s">
        <v>1717</v>
      </c>
    </row>
    <row r="15" spans="1:7">
      <c r="A15" s="1319" t="s">
        <v>1718</v>
      </c>
      <c r="C15" s="1319" t="s">
        <v>1719</v>
      </c>
      <c r="E15" s="1319" t="s">
        <v>1720</v>
      </c>
      <c r="G15" s="1319" t="s">
        <v>1721</v>
      </c>
    </row>
    <row r="16" spans="1:7">
      <c r="A16" s="2329" t="s">
        <v>7085</v>
      </c>
      <c r="C16" s="2330"/>
      <c r="D16" s="2330"/>
      <c r="E16" s="2330"/>
      <c r="F16" s="2330"/>
      <c r="G16" s="2330"/>
    </row>
    <row r="17" spans="1:7">
      <c r="A17" s="1319" t="s">
        <v>1722</v>
      </c>
    </row>
    <row r="18" spans="1:7">
      <c r="A18" s="1319" t="s">
        <v>1723</v>
      </c>
    </row>
    <row r="20" spans="1:7">
      <c r="A20" s="1318" t="s">
        <v>1727</v>
      </c>
    </row>
    <row r="21" spans="1:7" ht="14.25" customHeight="1">
      <c r="A21" s="1318" t="s">
        <v>1724</v>
      </c>
      <c r="G21" s="1318" t="s">
        <v>1725</v>
      </c>
    </row>
    <row r="22" spans="1:7" ht="14.25" customHeight="1">
      <c r="A22" s="1318" t="s">
        <v>1724</v>
      </c>
      <c r="G22" s="1318" t="s">
        <v>1725</v>
      </c>
    </row>
    <row r="24" spans="1:7">
      <c r="A24" s="1318" t="s">
        <v>1728</v>
      </c>
    </row>
    <row r="25" spans="1:7" ht="14.25" customHeight="1">
      <c r="A25" s="1320" t="s">
        <v>434</v>
      </c>
      <c r="G25" s="1318" t="s">
        <v>1726</v>
      </c>
    </row>
  </sheetData>
  <phoneticPr fontId="59"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9009" r:id="rId3" name="Button 1">
              <controlPr defaultSize="0" print="0" autoFill="0" autoPict="0" macro="[0]!ThisWorkbook.返回">
                <anchor>
                  <from>
                    <xdr:col>6</xdr:col>
                    <xdr:colOff>390525</xdr:colOff>
                    <xdr:row>0</xdr:row>
                    <xdr:rowOff>57150</xdr:rowOff>
                  </from>
                  <to>
                    <xdr:col>7</xdr:col>
                    <xdr:colOff>19050</xdr:colOff>
                    <xdr:row>2</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T135"/>
  <sheetViews>
    <sheetView workbookViewId="0">
      <selection activeCell="B45" sqref="B45:E45"/>
    </sheetView>
  </sheetViews>
  <sheetFormatPr defaultColWidth="9" defaultRowHeight="14.25"/>
  <cols>
    <col min="1" max="1" width="29" style="44" customWidth="1"/>
    <col min="2" max="4" width="13.375" style="45" customWidth="1"/>
    <col min="5" max="5" width="13.375" style="46" customWidth="1"/>
    <col min="6" max="6" width="53.875" style="47" customWidth="1"/>
    <col min="7" max="98" width="9" style="45"/>
    <col min="99" max="16384" width="9" style="44"/>
  </cols>
  <sheetData>
    <row r="1" spans="1:8" ht="35.25" customHeight="1">
      <c r="A1" s="2647" t="s">
        <v>391</v>
      </c>
      <c r="B1" s="2647"/>
      <c r="C1" s="2647"/>
      <c r="D1" s="2647"/>
      <c r="E1" s="2647"/>
      <c r="F1" s="48"/>
      <c r="G1" s="49"/>
      <c r="H1" s="49"/>
    </row>
    <row r="2" spans="1:8" ht="18" customHeight="1">
      <c r="A2" s="50" t="s">
        <v>392</v>
      </c>
      <c r="B2" s="2648" t="str">
        <f>SUBSTITUTE(地税、基本情况!B1," ","")</f>
        <v/>
      </c>
      <c r="C2" s="2649"/>
      <c r="D2" s="2649"/>
      <c r="E2" s="2650"/>
      <c r="F2" s="48" t="s">
        <v>393</v>
      </c>
      <c r="G2" s="49"/>
      <c r="H2" s="49"/>
    </row>
    <row r="3" spans="1:8" s="54" customFormat="1" ht="18" customHeight="1">
      <c r="A3" s="51" t="s">
        <v>394</v>
      </c>
      <c r="B3" s="2651" t="s">
        <v>395</v>
      </c>
      <c r="C3" s="2651"/>
      <c r="D3" s="2651"/>
      <c r="E3" s="2651"/>
      <c r="F3" s="52"/>
      <c r="G3" s="53"/>
      <c r="H3" s="53"/>
    </row>
    <row r="4" spans="1:8" s="54" customFormat="1" ht="18" customHeight="1">
      <c r="A4" s="51" t="s">
        <v>396</v>
      </c>
      <c r="B4" s="2652">
        <v>2015</v>
      </c>
      <c r="C4" s="2652"/>
      <c r="D4" s="2652"/>
      <c r="E4" s="2652"/>
      <c r="F4" s="55" t="str">
        <f>TEXT(B5,"mm,dd")</f>
        <v>01,01</v>
      </c>
      <c r="G4" s="56" t="str">
        <f>TEXT(B6,"mm,dd")</f>
        <v>12,31</v>
      </c>
      <c r="H4" s="53"/>
    </row>
    <row r="5" spans="1:8" s="54" customFormat="1" ht="18" customHeight="1">
      <c r="A5" s="51" t="s">
        <v>397</v>
      </c>
      <c r="B5" s="2653" t="s">
        <v>398</v>
      </c>
      <c r="C5" s="2653"/>
      <c r="D5" s="2653"/>
      <c r="E5" s="2653"/>
      <c r="F5" s="56" t="str">
        <f>LEFT(F4,2)</f>
        <v>01</v>
      </c>
      <c r="G5" s="56" t="str">
        <f>RIGHT(F4,2)</f>
        <v>01</v>
      </c>
      <c r="H5" s="53"/>
    </row>
    <row r="6" spans="1:8" s="54" customFormat="1" ht="18" customHeight="1">
      <c r="A6" s="51" t="s">
        <v>399</v>
      </c>
      <c r="B6" s="2653" t="s">
        <v>400</v>
      </c>
      <c r="C6" s="2653"/>
      <c r="D6" s="2653"/>
      <c r="E6" s="2653"/>
      <c r="F6" s="55" t="str">
        <f>LEFT(G4,2)</f>
        <v>12</v>
      </c>
      <c r="G6" s="56" t="str">
        <f>RIGHT(G4,2)</f>
        <v>31</v>
      </c>
      <c r="H6" s="53"/>
    </row>
    <row r="7" spans="1:8" s="54" customFormat="1" ht="18" customHeight="1">
      <c r="A7" s="51" t="s">
        <v>401</v>
      </c>
      <c r="B7" s="2654" t="str">
        <f>B4&amp;"年"&amp;起始月&amp;"月"&amp;起始日&amp;"日"&amp;"至"&amp;本年度&amp;"年"&amp;截止月&amp;"月"&amp;截止日&amp;"日"</f>
        <v>2015年01月01日至2015年12月31日</v>
      </c>
      <c r="C7" s="2654"/>
      <c r="D7" s="2654"/>
      <c r="E7" s="2654"/>
      <c r="F7" s="52"/>
      <c r="G7" s="53"/>
      <c r="H7" s="53"/>
    </row>
    <row r="8" spans="1:8" s="54" customFormat="1" ht="18" customHeight="1">
      <c r="A8" s="51" t="s">
        <v>402</v>
      </c>
      <c r="B8" s="2654" t="s">
        <v>2540</v>
      </c>
      <c r="C8" s="2654"/>
      <c r="D8" s="2654"/>
      <c r="E8" s="2654"/>
      <c r="F8" s="52"/>
      <c r="G8" s="53"/>
      <c r="H8" s="53"/>
    </row>
    <row r="9" spans="1:8" s="54" customFormat="1" ht="18" customHeight="1">
      <c r="A9" s="51" t="s">
        <v>403</v>
      </c>
      <c r="B9" s="2646"/>
      <c r="C9" s="2646"/>
      <c r="D9" s="2646"/>
      <c r="E9" s="2646"/>
      <c r="F9" s="57" t="s">
        <v>404</v>
      </c>
      <c r="G9" s="53"/>
      <c r="H9" s="53"/>
    </row>
    <row r="10" spans="1:8" s="54" customFormat="1" ht="18" customHeight="1">
      <c r="A10" s="51" t="s">
        <v>405</v>
      </c>
      <c r="B10" s="2646"/>
      <c r="C10" s="2646"/>
      <c r="D10" s="2646"/>
      <c r="E10" s="2646"/>
      <c r="F10" s="58" t="s">
        <v>406</v>
      </c>
      <c r="G10" s="53"/>
      <c r="H10" s="53"/>
    </row>
    <row r="11" spans="1:8" s="54" customFormat="1" ht="18" customHeight="1">
      <c r="A11" s="51" t="s">
        <v>407</v>
      </c>
      <c r="B11" s="2646"/>
      <c r="C11" s="2646"/>
      <c r="D11" s="2646"/>
      <c r="E11" s="2646"/>
      <c r="F11" s="59" t="s">
        <v>408</v>
      </c>
      <c r="G11" s="53"/>
      <c r="H11" s="53"/>
    </row>
    <row r="12" spans="1:8" s="54" customFormat="1" ht="18" customHeight="1">
      <c r="A12" s="51" t="s">
        <v>409</v>
      </c>
      <c r="B12" s="2646"/>
      <c r="C12" s="2646"/>
      <c r="D12" s="2646"/>
      <c r="E12" s="2646"/>
      <c r="F12" s="60" t="s">
        <v>410</v>
      </c>
      <c r="G12" s="53"/>
      <c r="H12" s="53"/>
    </row>
    <row r="13" spans="1:8" s="54" customFormat="1" ht="18" customHeight="1">
      <c r="A13" s="51" t="s">
        <v>409</v>
      </c>
      <c r="B13" s="2646"/>
      <c r="C13" s="2646"/>
      <c r="D13" s="2646"/>
      <c r="E13" s="2646"/>
      <c r="F13" s="60"/>
      <c r="G13" s="53"/>
      <c r="H13" s="53"/>
    </row>
    <row r="14" spans="1:8" s="54" customFormat="1" ht="18" customHeight="1">
      <c r="A14" s="51" t="s">
        <v>409</v>
      </c>
      <c r="B14" s="2646"/>
      <c r="C14" s="2646"/>
      <c r="D14" s="2646"/>
      <c r="E14" s="2646"/>
      <c r="F14" s="61"/>
      <c r="G14" s="53"/>
      <c r="H14" s="53"/>
    </row>
    <row r="15" spans="1:8" s="54" customFormat="1" ht="18" customHeight="1">
      <c r="A15" s="51" t="s">
        <v>409</v>
      </c>
      <c r="B15" s="2646"/>
      <c r="C15" s="2646"/>
      <c r="D15" s="2646"/>
      <c r="E15" s="2646"/>
      <c r="F15" s="62"/>
      <c r="G15" s="53"/>
      <c r="H15" s="53"/>
    </row>
    <row r="16" spans="1:8" s="54" customFormat="1" ht="18" customHeight="1">
      <c r="A16" s="51" t="s">
        <v>409</v>
      </c>
      <c r="B16" s="2646"/>
      <c r="C16" s="2646"/>
      <c r="D16" s="2646"/>
      <c r="E16" s="2646"/>
      <c r="F16" s="60"/>
      <c r="G16" s="53"/>
      <c r="H16" s="53"/>
    </row>
    <row r="17" spans="1:8" s="54" customFormat="1" ht="18" customHeight="1">
      <c r="A17" s="51" t="s">
        <v>727</v>
      </c>
      <c r="B17" s="2620">
        <f>ROUNDUP(税审收费标准!G3,0)</f>
        <v>1500</v>
      </c>
      <c r="C17" s="2620"/>
      <c r="D17" s="2620"/>
      <c r="E17" s="2620"/>
      <c r="F17" s="60"/>
      <c r="G17" s="53"/>
      <c r="H17" s="53"/>
    </row>
    <row r="18" spans="1:8" ht="18" customHeight="1">
      <c r="A18" s="63" t="s">
        <v>411</v>
      </c>
      <c r="B18" s="2641" t="s">
        <v>6819</v>
      </c>
      <c r="C18" s="2641"/>
      <c r="D18" s="2641"/>
      <c r="E18" s="2641"/>
      <c r="F18" s="64"/>
      <c r="G18" s="49"/>
      <c r="H18" s="49"/>
    </row>
    <row r="19" spans="1:8" ht="18" customHeight="1">
      <c r="A19" s="63" t="s">
        <v>412</v>
      </c>
      <c r="B19" s="2642" t="str">
        <f>B21</f>
        <v>2016年3月3日</v>
      </c>
      <c r="C19" s="2643"/>
      <c r="D19" s="2643"/>
      <c r="E19" s="2643"/>
      <c r="F19" s="48" t="s">
        <v>1665</v>
      </c>
      <c r="G19" s="49"/>
      <c r="H19" s="49"/>
    </row>
    <row r="20" spans="1:8" s="54" customFormat="1" ht="18" customHeight="1">
      <c r="A20" s="51" t="s">
        <v>413</v>
      </c>
      <c r="B20" s="2644" t="s">
        <v>7089</v>
      </c>
      <c r="C20" s="2644"/>
      <c r="D20" s="2644"/>
      <c r="E20" s="2644"/>
      <c r="F20" s="48" t="str">
        <f>TEXT(B20,"yyyy-mm-dd")</f>
        <v>2016-04-10</v>
      </c>
      <c r="G20" s="53" t="s">
        <v>1286</v>
      </c>
      <c r="H20" s="53"/>
    </row>
    <row r="21" spans="1:8" ht="18" customHeight="1">
      <c r="A21" s="51" t="s">
        <v>414</v>
      </c>
      <c r="B21" s="2644" t="s">
        <v>7090</v>
      </c>
      <c r="C21" s="2644"/>
      <c r="D21" s="2644"/>
      <c r="E21" s="2644"/>
      <c r="F21" s="48" t="str">
        <f>TEXT(B21,"yyyy-mm-dd")</f>
        <v>2016-03-03</v>
      </c>
      <c r="G21" s="49" t="s">
        <v>1285</v>
      </c>
      <c r="H21" s="49"/>
    </row>
    <row r="22" spans="1:8" ht="18" customHeight="1">
      <c r="A22" s="51" t="s">
        <v>415</v>
      </c>
      <c r="B22" s="2642" t="str">
        <f>B20</f>
        <v>2016年4月10日</v>
      </c>
      <c r="C22" s="2643"/>
      <c r="D22" s="2643"/>
      <c r="E22" s="2643"/>
      <c r="F22" s="48"/>
      <c r="G22" s="49"/>
      <c r="H22" s="49"/>
    </row>
    <row r="23" spans="1:8" ht="18" customHeight="1">
      <c r="A23" s="51" t="s">
        <v>6606</v>
      </c>
      <c r="B23" s="2646"/>
      <c r="C23" s="2646"/>
      <c r="D23" s="2646"/>
      <c r="E23" s="2646"/>
      <c r="F23" s="48"/>
      <c r="G23" s="49"/>
      <c r="H23" s="49"/>
    </row>
    <row r="24" spans="1:8" ht="18" customHeight="1">
      <c r="A24" s="65" t="s">
        <v>416</v>
      </c>
      <c r="B24" s="2645">
        <v>361004</v>
      </c>
      <c r="C24" s="2645"/>
      <c r="D24" s="2645"/>
      <c r="E24" s="2645"/>
      <c r="F24" s="48"/>
      <c r="G24" s="49"/>
      <c r="H24" s="49"/>
    </row>
    <row r="25" spans="1:8" ht="18" customHeight="1">
      <c r="A25" s="65" t="s">
        <v>417</v>
      </c>
      <c r="B25" s="2645" t="s">
        <v>418</v>
      </c>
      <c r="C25" s="2645"/>
      <c r="D25" s="2645"/>
      <c r="E25" s="2645"/>
      <c r="F25" s="48"/>
      <c r="G25" s="49"/>
      <c r="H25" s="49"/>
    </row>
    <row r="26" spans="1:8" ht="18" customHeight="1">
      <c r="A26" s="65" t="s">
        <v>419</v>
      </c>
      <c r="B26" s="2645" t="s">
        <v>420</v>
      </c>
      <c r="C26" s="2645"/>
      <c r="D26" s="2645"/>
      <c r="E26" s="2645"/>
      <c r="F26" s="48"/>
      <c r="G26" s="1315" t="s">
        <v>971</v>
      </c>
      <c r="H26" s="49"/>
    </row>
    <row r="27" spans="1:8" ht="18" customHeight="1">
      <c r="A27" s="65" t="s">
        <v>421</v>
      </c>
      <c r="B27" s="2623"/>
      <c r="C27" s="2623"/>
      <c r="D27" s="2623"/>
      <c r="E27" s="2623"/>
      <c r="F27" s="48"/>
      <c r="G27" s="1315" t="s">
        <v>972</v>
      </c>
      <c r="H27" s="49"/>
    </row>
    <row r="28" spans="1:8" ht="18" customHeight="1">
      <c r="A28" s="66" t="s">
        <v>422</v>
      </c>
      <c r="B28" s="2624" t="s">
        <v>1095</v>
      </c>
      <c r="C28" s="2624"/>
      <c r="D28" s="2624"/>
      <c r="E28" s="2624"/>
      <c r="F28" s="67" t="s">
        <v>424</v>
      </c>
      <c r="G28" s="1315" t="s">
        <v>973</v>
      </c>
      <c r="H28" s="49"/>
    </row>
    <row r="29" spans="1:8" ht="18" customHeight="1">
      <c r="A29" s="66" t="s">
        <v>425</v>
      </c>
      <c r="B29" s="2624" t="s">
        <v>423</v>
      </c>
      <c r="C29" s="2624"/>
      <c r="D29" s="2624"/>
      <c r="E29" s="2624"/>
      <c r="F29" s="67"/>
      <c r="G29" s="1315" t="s">
        <v>974</v>
      </c>
      <c r="H29" s="49"/>
    </row>
    <row r="30" spans="1:8" ht="18" customHeight="1">
      <c r="A30" s="66" t="s">
        <v>970</v>
      </c>
      <c r="B30" s="2638">
        <v>3</v>
      </c>
      <c r="C30" s="2639"/>
      <c r="D30" s="2639"/>
      <c r="E30" s="2640"/>
      <c r="F30" s="67"/>
      <c r="G30" s="1315" t="s">
        <v>975</v>
      </c>
      <c r="H30" s="49"/>
    </row>
    <row r="31" spans="1:8" ht="18" customHeight="1">
      <c r="A31" s="66" t="s">
        <v>728</v>
      </c>
      <c r="B31" s="2621" t="str">
        <f>SUBSTITUTE(地税、基本情况!B2," ","")</f>
        <v/>
      </c>
      <c r="C31" s="2621"/>
      <c r="D31" s="2621"/>
      <c r="E31" s="2621"/>
      <c r="F31" s="48" t="s">
        <v>393</v>
      </c>
      <c r="G31" s="1315" t="s">
        <v>976</v>
      </c>
      <c r="H31" s="49"/>
    </row>
    <row r="32" spans="1:8" ht="18" customHeight="1">
      <c r="A32" s="66" t="s">
        <v>729</v>
      </c>
      <c r="B32" s="2621" t="str">
        <f>SUBSTITUTE(地税、基本情况!B3," ","")</f>
        <v/>
      </c>
      <c r="C32" s="2621"/>
      <c r="D32" s="2621"/>
      <c r="E32" s="2621"/>
      <c r="F32" s="48"/>
      <c r="G32" s="49"/>
      <c r="H32" s="49"/>
    </row>
    <row r="33" spans="1:8" ht="18" customHeight="1">
      <c r="A33" s="66" t="s">
        <v>416</v>
      </c>
      <c r="B33" s="2621" t="str">
        <f>SUBSTITUTE(地税、基本情况!F2," ","")</f>
        <v/>
      </c>
      <c r="C33" s="2621"/>
      <c r="D33" s="2621"/>
      <c r="E33" s="2621"/>
      <c r="F33" s="48" t="s">
        <v>426</v>
      </c>
      <c r="G33" s="49"/>
      <c r="H33" s="49"/>
    </row>
    <row r="34" spans="1:8" ht="18" customHeight="1">
      <c r="A34" s="63" t="s">
        <v>417</v>
      </c>
      <c r="B34" s="2621" t="str">
        <f>SUBSTITUTE(地税、基本情况!D8," ","")</f>
        <v/>
      </c>
      <c r="C34" s="2621"/>
      <c r="D34" s="2621"/>
      <c r="E34" s="2621"/>
      <c r="F34" s="48" t="s">
        <v>427</v>
      </c>
      <c r="G34" s="49"/>
      <c r="H34" s="49"/>
    </row>
    <row r="35" spans="1:8" ht="18" customHeight="1">
      <c r="A35" s="63" t="s">
        <v>428</v>
      </c>
      <c r="B35" s="2621" t="str">
        <f>SUBSTITUTE(地税、基本情况!B8," ","")</f>
        <v/>
      </c>
      <c r="C35" s="2621"/>
      <c r="D35" s="2621"/>
      <c r="E35" s="2621"/>
      <c r="F35" s="48" t="s">
        <v>427</v>
      </c>
      <c r="G35" s="49"/>
      <c r="H35" s="49"/>
    </row>
    <row r="36" spans="1:8" ht="18" customHeight="1">
      <c r="A36" s="63" t="s">
        <v>429</v>
      </c>
      <c r="B36" s="2621" t="str">
        <f>SUBSTITUTE(地税、基本情况!B11," ","")</f>
        <v/>
      </c>
      <c r="C36" s="2621"/>
      <c r="D36" s="2621"/>
      <c r="E36" s="2621"/>
      <c r="F36" s="48" t="s">
        <v>427</v>
      </c>
      <c r="G36" s="49"/>
      <c r="H36" s="49"/>
    </row>
    <row r="37" spans="1:8" ht="18" customHeight="1">
      <c r="A37" s="63" t="s">
        <v>430</v>
      </c>
      <c r="B37" s="2621" t="str">
        <f>SUBSTITUTE(地税、基本情况!F11," ","")</f>
        <v/>
      </c>
      <c r="C37" s="2621"/>
      <c r="D37" s="2621"/>
      <c r="E37" s="2621"/>
      <c r="F37" s="48" t="s">
        <v>431</v>
      </c>
      <c r="G37" s="49"/>
      <c r="H37" s="49"/>
    </row>
    <row r="38" spans="1:8" ht="18" customHeight="1">
      <c r="A38" s="63" t="s">
        <v>432</v>
      </c>
      <c r="B38" s="2625" t="s">
        <v>2558</v>
      </c>
      <c r="C38" s="2625"/>
      <c r="D38" s="2625"/>
      <c r="E38" s="2625"/>
      <c r="F38" s="68" t="s">
        <v>433</v>
      </c>
      <c r="G38" s="49"/>
      <c r="H38" s="49"/>
    </row>
    <row r="39" spans="1:8" ht="18" customHeight="1">
      <c r="A39" s="63" t="s">
        <v>434</v>
      </c>
      <c r="B39" s="2621" t="str">
        <f>SUBSTITUTE(INDEX(地税、基本情况!B:B,MATCH("开户银行",地税、基本情况!A:A,0))," ","")</f>
        <v/>
      </c>
      <c r="C39" s="2621"/>
      <c r="D39" s="2621"/>
      <c r="E39" s="2621"/>
      <c r="F39" s="48" t="s">
        <v>435</v>
      </c>
      <c r="G39" s="49"/>
      <c r="H39" s="49"/>
    </row>
    <row r="40" spans="1:8" ht="18" customHeight="1">
      <c r="A40" s="63" t="s">
        <v>436</v>
      </c>
      <c r="B40" s="2621" t="e">
        <f>SUBSTITUTE(INDEX(地税、基本情况!E:E,MATCH("银行账号",地税、基本情况!D:D,0))," ","")</f>
        <v>#N/A</v>
      </c>
      <c r="C40" s="2621"/>
      <c r="D40" s="2621"/>
      <c r="E40" s="2621"/>
      <c r="F40" s="48" t="s">
        <v>435</v>
      </c>
      <c r="G40" s="49"/>
      <c r="H40" s="49"/>
    </row>
    <row r="41" spans="1:8" ht="18" customHeight="1">
      <c r="A41" s="69" t="s">
        <v>437</v>
      </c>
      <c r="B41" s="2627">
        <f>地税、基本情况!B7</f>
        <v>0</v>
      </c>
      <c r="C41" s="2628"/>
      <c r="D41" s="2628"/>
      <c r="E41" s="2628"/>
      <c r="F41" s="48"/>
      <c r="G41" s="49"/>
      <c r="H41" s="49"/>
    </row>
    <row r="42" spans="1:8" ht="18" customHeight="1">
      <c r="A42" s="69" t="s">
        <v>438</v>
      </c>
      <c r="B42" s="2636">
        <f>地税、基本情况!D6</f>
        <v>0</v>
      </c>
      <c r="C42" s="2637"/>
      <c r="D42" s="2637"/>
      <c r="E42" s="2637"/>
      <c r="F42" s="48"/>
      <c r="G42" s="49"/>
      <c r="H42" s="49"/>
    </row>
    <row r="43" spans="1:8" ht="18" customHeight="1">
      <c r="A43" s="70" t="s">
        <v>439</v>
      </c>
      <c r="B43" s="2626" t="str">
        <f>SUBSTITUTE(MID(B48,7,8)&amp;"-"&amp;MID(B48,15,1)," ","")</f>
        <v>-</v>
      </c>
      <c r="C43" s="2626"/>
      <c r="D43" s="2626"/>
      <c r="E43" s="2626"/>
      <c r="F43" s="48"/>
      <c r="G43" s="49"/>
      <c r="H43" s="49"/>
    </row>
    <row r="44" spans="1:8" ht="18" customHeight="1">
      <c r="A44" s="70" t="s">
        <v>440</v>
      </c>
      <c r="B44" s="2621" t="str">
        <f>SUBSTITUTE(地税、基本情况!D12," ","")</f>
        <v/>
      </c>
      <c r="C44" s="2621"/>
      <c r="D44" s="2621"/>
      <c r="E44" s="2621"/>
      <c r="F44" s="48" t="s">
        <v>393</v>
      </c>
      <c r="G44" s="49"/>
      <c r="H44" s="49"/>
    </row>
    <row r="45" spans="1:8" ht="18" customHeight="1">
      <c r="A45" s="70" t="s">
        <v>441</v>
      </c>
      <c r="B45" s="2631" t="str">
        <f>SUBSTITUTE(地税、基本情况!B13," ","")</f>
        <v/>
      </c>
      <c r="C45" s="2631"/>
      <c r="D45" s="2631"/>
      <c r="E45" s="2631"/>
      <c r="F45" s="48" t="s">
        <v>393</v>
      </c>
      <c r="G45" s="49"/>
      <c r="H45" s="49"/>
    </row>
    <row r="46" spans="1:8" ht="65.25" customHeight="1">
      <c r="A46" s="71" t="s">
        <v>442</v>
      </c>
      <c r="B46" s="2632" t="str">
        <f>SUBSTITUTE(地税、基本情况!B17," ","")</f>
        <v/>
      </c>
      <c r="C46" s="2632"/>
      <c r="D46" s="2632"/>
      <c r="E46" s="2632"/>
      <c r="F46" s="48" t="s">
        <v>393</v>
      </c>
      <c r="G46" s="49"/>
      <c r="H46" s="49"/>
    </row>
    <row r="47" spans="1:8" ht="19.5" customHeight="1">
      <c r="A47" s="71" t="s">
        <v>443</v>
      </c>
      <c r="B47" s="2632" t="e">
        <f>SUBSTITUTE(LEFT(地税、基本情况!D13,4)-LEFT(地税、基本情况!B13,4)&amp;"年"," ","")</f>
        <v>#VALUE!</v>
      </c>
      <c r="C47" s="2632"/>
      <c r="D47" s="2632"/>
      <c r="E47" s="2632"/>
      <c r="F47" s="48" t="s">
        <v>393</v>
      </c>
      <c r="G47" s="49"/>
      <c r="H47" s="49"/>
    </row>
    <row r="48" spans="1:8" ht="19.5" customHeight="1">
      <c r="A48" s="70" t="s">
        <v>444</v>
      </c>
      <c r="B48" s="2621" t="str">
        <f>SUBSTITUTE(地税、基本情况!F1," ","")</f>
        <v/>
      </c>
      <c r="C48" s="2621"/>
      <c r="D48" s="2621"/>
      <c r="E48" s="2621"/>
      <c r="F48" s="48" t="s">
        <v>445</v>
      </c>
      <c r="G48" s="49"/>
      <c r="H48" s="49"/>
    </row>
    <row r="49" spans="1:8" ht="21" customHeight="1">
      <c r="A49" s="70" t="s">
        <v>446</v>
      </c>
      <c r="B49" s="2635"/>
      <c r="C49" s="2635"/>
      <c r="D49" s="2635"/>
      <c r="E49" s="2635"/>
      <c r="F49" s="48" t="s">
        <v>447</v>
      </c>
      <c r="G49" s="49"/>
      <c r="H49" s="49"/>
    </row>
    <row r="50" spans="1:8" ht="21" customHeight="1">
      <c r="A50" s="70" t="s">
        <v>448</v>
      </c>
      <c r="B50" s="2635"/>
      <c r="C50" s="2635"/>
      <c r="D50" s="2635"/>
      <c r="E50" s="2635"/>
      <c r="F50" s="48" t="s">
        <v>447</v>
      </c>
      <c r="G50" s="49"/>
      <c r="H50" s="49"/>
    </row>
    <row r="51" spans="1:8" s="77" customFormat="1" ht="21" customHeight="1">
      <c r="A51" s="72" t="s">
        <v>449</v>
      </c>
      <c r="B51" s="73" t="s">
        <v>450</v>
      </c>
      <c r="C51" s="73" t="s">
        <v>451</v>
      </c>
      <c r="D51" s="73" t="s">
        <v>452</v>
      </c>
      <c r="E51" s="74" t="s">
        <v>453</v>
      </c>
      <c r="F51" s="75"/>
      <c r="G51" s="76"/>
      <c r="H51" s="76"/>
    </row>
    <row r="52" spans="1:8">
      <c r="A52" s="1467" t="str">
        <f>IF(实收公积!B7="","",实收公积!B7)</f>
        <v/>
      </c>
      <c r="B52" s="1468" t="str">
        <f>IF(实收公积!H7=0,"",实收公积!H7)</f>
        <v/>
      </c>
      <c r="C52" s="78" t="str">
        <f>IF(ISERROR(B52/$B$57),"",B52/$B$57)</f>
        <v/>
      </c>
      <c r="D52" s="1469" t="str">
        <f>B52</f>
        <v/>
      </c>
      <c r="E52" s="79" t="str">
        <f>IF(ISERROR(D52/$B$57),"",D52/$B$57)</f>
        <v/>
      </c>
      <c r="F52" s="48" t="s">
        <v>454</v>
      </c>
      <c r="G52" s="49"/>
      <c r="H52" s="49"/>
    </row>
    <row r="53" spans="1:8">
      <c r="A53" s="1467" t="str">
        <f>IF(实收公积!B8="","",实收公积!B8)</f>
        <v/>
      </c>
      <c r="B53" s="1468" t="str">
        <f>IF(实收公积!H8=0,"",实收公积!H8)</f>
        <v/>
      </c>
      <c r="C53" s="78" t="str">
        <f>IF(ISERROR(B53/$B$57),"",B53/$B$57)</f>
        <v/>
      </c>
      <c r="D53" s="1469" t="str">
        <f>B53</f>
        <v/>
      </c>
      <c r="E53" s="79" t="str">
        <f>IF(ISERROR(D53/$B$57),"",D53/$B$57)</f>
        <v/>
      </c>
      <c r="F53" s="48"/>
      <c r="G53" s="49"/>
      <c r="H53" s="49"/>
    </row>
    <row r="54" spans="1:8">
      <c r="A54" s="1467" t="str">
        <f>IF(实收公积!B9="","",实收公积!B9)</f>
        <v/>
      </c>
      <c r="B54" s="1468" t="str">
        <f>IF(实收公积!H9=0,"",实收公积!H9)</f>
        <v/>
      </c>
      <c r="C54" s="78" t="str">
        <f>IF(ISERROR(B54/$B$57),"",B54/$B$57)</f>
        <v/>
      </c>
      <c r="D54" s="1469" t="str">
        <f>B54</f>
        <v/>
      </c>
      <c r="E54" s="79" t="str">
        <f>IF(ISERROR(D54/$B$57),"",D54/$B$57)</f>
        <v/>
      </c>
      <c r="F54" s="48"/>
      <c r="G54" s="49"/>
      <c r="H54" s="49"/>
    </row>
    <row r="55" spans="1:8">
      <c r="A55" s="1467" t="str">
        <f>IF(实收公积!B10="","",实收公积!B10)</f>
        <v/>
      </c>
      <c r="B55" s="1468" t="str">
        <f>IF(实收公积!H10=0,"",实收公积!H10)</f>
        <v/>
      </c>
      <c r="C55" s="78" t="str">
        <f>IF(ISERROR(B55/$B$57),"",B55/$B$57)</f>
        <v/>
      </c>
      <c r="D55" s="1469" t="str">
        <f>B55</f>
        <v/>
      </c>
      <c r="E55" s="79" t="str">
        <f>IF(ISERROR(D55/$B$57),"",D55/$B$57)</f>
        <v/>
      </c>
      <c r="F55" s="48"/>
      <c r="G55" s="49"/>
      <c r="H55" s="49"/>
    </row>
    <row r="56" spans="1:8">
      <c r="A56" s="1467" t="str">
        <f>IF(实收公积!B11="","",实收公积!B11)</f>
        <v/>
      </c>
      <c r="B56" s="1468" t="str">
        <f>IF(实收公积!H11=0,"",实收公积!H11)</f>
        <v/>
      </c>
      <c r="C56" s="78" t="str">
        <f>IF(ISERROR(B56/$B$57),"",B56/$B$57)</f>
        <v/>
      </c>
      <c r="D56" s="1469" t="str">
        <f>B56</f>
        <v/>
      </c>
      <c r="E56" s="79" t="str">
        <f>IF(ISERROR(D56/$B$57),"",D56/$B$57)</f>
        <v/>
      </c>
      <c r="F56" s="48"/>
      <c r="G56" s="49"/>
      <c r="H56" s="49"/>
    </row>
    <row r="57" spans="1:8">
      <c r="A57" s="80" t="s">
        <v>455</v>
      </c>
      <c r="B57" s="1321">
        <f>SUM(B52:B56)</f>
        <v>0</v>
      </c>
      <c r="C57" s="78">
        <f>SUM(C52:C56)</f>
        <v>0</v>
      </c>
      <c r="D57" s="1321">
        <f>SUM(D52:D56)</f>
        <v>0</v>
      </c>
      <c r="E57" s="79">
        <f>SUM(E52:E56)</f>
        <v>0</v>
      </c>
      <c r="F57" s="48"/>
      <c r="G57" s="49"/>
      <c r="H57" s="49"/>
    </row>
    <row r="58" spans="1:8">
      <c r="A58" s="80" t="s">
        <v>730</v>
      </c>
      <c r="B58" s="2622">
        <f>B57</f>
        <v>0</v>
      </c>
      <c r="C58" s="2622"/>
      <c r="D58" s="2622"/>
      <c r="E58" s="2622"/>
      <c r="F58" s="48"/>
      <c r="G58" s="49"/>
      <c r="H58" s="49"/>
    </row>
    <row r="59" spans="1:8" ht="24">
      <c r="A59" s="1310" t="s">
        <v>841</v>
      </c>
      <c r="B59" s="1311" t="s">
        <v>842</v>
      </c>
      <c r="C59" s="1311" t="s">
        <v>843</v>
      </c>
      <c r="D59" s="1311" t="s">
        <v>844</v>
      </c>
      <c r="E59" s="1309" t="s">
        <v>845</v>
      </c>
      <c r="F59" s="48"/>
      <c r="G59" s="49"/>
      <c r="H59" s="49"/>
    </row>
    <row r="60" spans="1:8" ht="60">
      <c r="A60" s="1314" t="s">
        <v>832</v>
      </c>
      <c r="B60" s="1312" t="s">
        <v>1388</v>
      </c>
      <c r="C60" s="1304" t="s">
        <v>1389</v>
      </c>
      <c r="D60" s="1313">
        <v>0</v>
      </c>
      <c r="E60" s="1309" t="s">
        <v>833</v>
      </c>
      <c r="F60" s="48"/>
      <c r="G60" s="49"/>
      <c r="H60" s="49"/>
    </row>
    <row r="61" spans="1:8" ht="60">
      <c r="A61" s="1314" t="s">
        <v>834</v>
      </c>
      <c r="B61" s="1312" t="s">
        <v>1388</v>
      </c>
      <c r="C61" s="1304" t="s">
        <v>1389</v>
      </c>
      <c r="D61" s="1313">
        <v>0</v>
      </c>
      <c r="E61" s="1309" t="s">
        <v>835</v>
      </c>
      <c r="F61" s="48"/>
      <c r="G61" s="49"/>
      <c r="H61" s="49"/>
    </row>
    <row r="62" spans="1:8" ht="48">
      <c r="A62" s="1314" t="s">
        <v>836</v>
      </c>
      <c r="B62" s="1312" t="s">
        <v>1388</v>
      </c>
      <c r="C62" s="1304" t="s">
        <v>1389</v>
      </c>
      <c r="D62" s="1313">
        <v>0</v>
      </c>
      <c r="E62" s="1309" t="s">
        <v>837</v>
      </c>
      <c r="F62" s="48"/>
      <c r="G62" s="49"/>
      <c r="H62" s="49"/>
    </row>
    <row r="63" spans="1:8" ht="48">
      <c r="A63" s="1314" t="s">
        <v>838</v>
      </c>
      <c r="B63" s="1312" t="s">
        <v>1388</v>
      </c>
      <c r="C63" s="1304" t="s">
        <v>1389</v>
      </c>
      <c r="D63" s="1313">
        <v>0</v>
      </c>
      <c r="E63" s="1309" t="s">
        <v>839</v>
      </c>
      <c r="F63" s="48"/>
      <c r="G63" s="49"/>
      <c r="H63" s="49"/>
    </row>
    <row r="64" spans="1:8" ht="48">
      <c r="A64" s="1314" t="s">
        <v>83</v>
      </c>
      <c r="B64" s="1312" t="s">
        <v>2645</v>
      </c>
      <c r="C64" s="2630" t="s">
        <v>2644</v>
      </c>
      <c r="D64" s="2630"/>
      <c r="E64" s="1309" t="s">
        <v>840</v>
      </c>
      <c r="F64" s="48"/>
      <c r="G64" s="49"/>
      <c r="H64" s="49"/>
    </row>
    <row r="65" spans="1:8" s="77" customFormat="1" ht="21" customHeight="1">
      <c r="A65" s="81" t="s">
        <v>456</v>
      </c>
      <c r="B65" s="2633"/>
      <c r="C65" s="2633"/>
      <c r="D65" s="2633"/>
      <c r="E65" s="2633"/>
      <c r="F65" s="75" t="s">
        <v>457</v>
      </c>
      <c r="G65" s="76"/>
      <c r="H65" s="76"/>
    </row>
    <row r="66" spans="1:8" s="77" customFormat="1" ht="21" customHeight="1">
      <c r="A66" s="82" t="s">
        <v>458</v>
      </c>
      <c r="B66" s="2634"/>
      <c r="C66" s="2634"/>
      <c r="D66" s="2634"/>
      <c r="E66" s="2634"/>
      <c r="F66" s="75" t="s">
        <v>457</v>
      </c>
      <c r="G66" s="76"/>
      <c r="H66" s="76"/>
    </row>
    <row r="67" spans="1:8">
      <c r="A67" s="45"/>
    </row>
    <row r="68" spans="1:8">
      <c r="A68" s="45"/>
    </row>
    <row r="69" spans="1:8">
      <c r="A69" s="45"/>
    </row>
    <row r="70" spans="1:8">
      <c r="A70" s="2629" t="s">
        <v>731</v>
      </c>
      <c r="B70" s="2629"/>
      <c r="C70" s="1305"/>
      <c r="D70" s="2629" t="s">
        <v>732</v>
      </c>
      <c r="E70" s="2629"/>
    </row>
    <row r="71" spans="1:8">
      <c r="A71" s="1306">
        <v>100</v>
      </c>
      <c r="B71" s="1307" t="s">
        <v>747</v>
      </c>
      <c r="C71" s="1305"/>
      <c r="D71" s="1306" t="s">
        <v>733</v>
      </c>
      <c r="E71" s="1307" t="s">
        <v>812</v>
      </c>
      <c r="F71" s="1305"/>
    </row>
    <row r="72" spans="1:8">
      <c r="A72" s="1306">
        <v>110</v>
      </c>
      <c r="B72" s="1307" t="s">
        <v>748</v>
      </c>
      <c r="C72" s="1305"/>
      <c r="D72" s="1306" t="s">
        <v>1627</v>
      </c>
      <c r="E72" s="1307" t="s">
        <v>813</v>
      </c>
      <c r="F72" s="1305"/>
    </row>
    <row r="73" spans="1:8">
      <c r="A73" s="1306">
        <v>120</v>
      </c>
      <c r="B73" s="1307" t="s">
        <v>749</v>
      </c>
      <c r="C73" s="1305"/>
      <c r="D73" s="1306" t="s">
        <v>1643</v>
      </c>
      <c r="E73" s="1307" t="s">
        <v>814</v>
      </c>
      <c r="F73" s="1305"/>
    </row>
    <row r="74" spans="1:8">
      <c r="A74" s="1306">
        <v>130</v>
      </c>
      <c r="B74" s="1307" t="s">
        <v>750</v>
      </c>
      <c r="C74" s="1305"/>
      <c r="D74" s="1306" t="s">
        <v>734</v>
      </c>
      <c r="E74" s="1307" t="s">
        <v>815</v>
      </c>
      <c r="F74" s="1305"/>
    </row>
    <row r="75" spans="1:8">
      <c r="A75" s="1306">
        <v>140</v>
      </c>
      <c r="B75" s="1307" t="s">
        <v>751</v>
      </c>
      <c r="C75" s="1305"/>
      <c r="D75" s="1306" t="s">
        <v>518</v>
      </c>
      <c r="E75" s="1307" t="s">
        <v>816</v>
      </c>
      <c r="F75" s="1305"/>
    </row>
    <row r="76" spans="1:8">
      <c r="A76" s="1306">
        <v>141</v>
      </c>
      <c r="B76" s="1307" t="s">
        <v>752</v>
      </c>
      <c r="C76" s="1305"/>
      <c r="D76" s="1306" t="s">
        <v>735</v>
      </c>
      <c r="E76" s="1307" t="s">
        <v>817</v>
      </c>
      <c r="F76" s="1305"/>
    </row>
    <row r="77" spans="1:8">
      <c r="A77" s="1306">
        <v>142</v>
      </c>
      <c r="B77" s="1307" t="s">
        <v>753</v>
      </c>
      <c r="C77" s="1305"/>
      <c r="D77" s="1306" t="s">
        <v>1635</v>
      </c>
      <c r="E77" s="1307" t="s">
        <v>818</v>
      </c>
      <c r="F77" s="1305"/>
    </row>
    <row r="78" spans="1:8">
      <c r="A78" s="1306">
        <v>143</v>
      </c>
      <c r="B78" s="1307" t="s">
        <v>754</v>
      </c>
      <c r="C78" s="1305"/>
      <c r="D78" s="1306" t="s">
        <v>736</v>
      </c>
      <c r="E78" s="1307" t="s">
        <v>819</v>
      </c>
      <c r="F78" s="1305"/>
    </row>
    <row r="79" spans="1:8">
      <c r="A79" s="1306">
        <v>149</v>
      </c>
      <c r="B79" s="1307" t="s">
        <v>755</v>
      </c>
      <c r="C79" s="1305"/>
      <c r="D79" s="1306" t="s">
        <v>737</v>
      </c>
      <c r="E79" s="1307" t="s">
        <v>820</v>
      </c>
      <c r="F79" s="1305"/>
    </row>
    <row r="80" spans="1:8">
      <c r="A80" s="1306">
        <v>150</v>
      </c>
      <c r="B80" s="1307" t="s">
        <v>756</v>
      </c>
      <c r="C80" s="1305"/>
      <c r="D80" s="1306" t="s">
        <v>738</v>
      </c>
      <c r="E80" s="1307" t="s">
        <v>821</v>
      </c>
      <c r="F80" s="1305"/>
    </row>
    <row r="81" spans="1:6">
      <c r="A81" s="1306">
        <v>151</v>
      </c>
      <c r="B81" s="1307" t="s">
        <v>757</v>
      </c>
      <c r="C81" s="1305"/>
      <c r="D81" s="1306" t="s">
        <v>739</v>
      </c>
      <c r="E81" s="1307" t="s">
        <v>822</v>
      </c>
      <c r="F81" s="1305"/>
    </row>
    <row r="82" spans="1:6">
      <c r="A82" s="1306">
        <v>159</v>
      </c>
      <c r="B82" s="1307" t="s">
        <v>758</v>
      </c>
      <c r="C82" s="1305"/>
      <c r="D82" s="1306" t="s">
        <v>740</v>
      </c>
      <c r="E82" s="1307" t="s">
        <v>823</v>
      </c>
      <c r="F82" s="1305"/>
    </row>
    <row r="83" spans="1:6">
      <c r="A83" s="1306">
        <v>160</v>
      </c>
      <c r="B83" s="1307" t="s">
        <v>759</v>
      </c>
      <c r="C83" s="1305"/>
      <c r="D83" s="1306" t="s">
        <v>741</v>
      </c>
      <c r="E83" s="1307" t="s">
        <v>824</v>
      </c>
      <c r="F83" s="1305"/>
    </row>
    <row r="84" spans="1:6">
      <c r="A84" s="1306">
        <v>170</v>
      </c>
      <c r="B84" s="1307" t="s">
        <v>760</v>
      </c>
      <c r="C84" s="1305"/>
      <c r="D84" s="1306" t="s">
        <v>742</v>
      </c>
      <c r="E84" s="1307" t="s">
        <v>825</v>
      </c>
      <c r="F84" s="1305"/>
    </row>
    <row r="85" spans="1:6">
      <c r="A85" s="1306">
        <v>171</v>
      </c>
      <c r="B85" s="1307" t="s">
        <v>761</v>
      </c>
      <c r="C85" s="1305"/>
      <c r="D85" s="1306" t="s">
        <v>743</v>
      </c>
      <c r="E85" s="1307" t="s">
        <v>826</v>
      </c>
      <c r="F85" s="1305"/>
    </row>
    <row r="86" spans="1:6">
      <c r="A86" s="1306">
        <v>172</v>
      </c>
      <c r="B86" s="1307" t="s">
        <v>762</v>
      </c>
      <c r="C86" s="1305"/>
      <c r="D86" s="1306" t="s">
        <v>744</v>
      </c>
      <c r="E86" s="1307" t="s">
        <v>827</v>
      </c>
      <c r="F86" s="1305"/>
    </row>
    <row r="87" spans="1:6">
      <c r="A87" s="1306">
        <v>173</v>
      </c>
      <c r="B87" s="1307" t="s">
        <v>763</v>
      </c>
      <c r="C87" s="1305"/>
      <c r="D87" s="1306" t="s">
        <v>745</v>
      </c>
      <c r="E87" s="1307" t="s">
        <v>828</v>
      </c>
      <c r="F87" s="1305"/>
    </row>
    <row r="88" spans="1:6">
      <c r="A88" s="1306">
        <v>174</v>
      </c>
      <c r="B88" s="1307" t="s">
        <v>764</v>
      </c>
      <c r="C88" s="1305"/>
      <c r="D88" s="1306" t="s">
        <v>746</v>
      </c>
      <c r="E88" s="1307" t="s">
        <v>829</v>
      </c>
      <c r="F88" s="1305"/>
    </row>
    <row r="89" spans="1:6">
      <c r="A89" s="1306">
        <v>175</v>
      </c>
      <c r="B89" s="1307" t="s">
        <v>765</v>
      </c>
      <c r="C89" s="1305"/>
      <c r="D89" s="1306" t="s">
        <v>1639</v>
      </c>
      <c r="E89" s="1307" t="s">
        <v>830</v>
      </c>
      <c r="F89" s="1305"/>
    </row>
    <row r="90" spans="1:6">
      <c r="A90" s="1306">
        <v>190</v>
      </c>
      <c r="B90" s="1307" t="s">
        <v>766</v>
      </c>
      <c r="C90" s="1305"/>
      <c r="D90" s="1306" t="s">
        <v>1631</v>
      </c>
      <c r="E90" s="1307" t="s">
        <v>831</v>
      </c>
      <c r="F90" s="1305"/>
    </row>
    <row r="91" spans="1:6">
      <c r="A91" s="1306">
        <v>200</v>
      </c>
      <c r="B91" s="1307" t="s">
        <v>767</v>
      </c>
      <c r="C91" s="1305"/>
      <c r="D91" s="1305"/>
      <c r="E91" s="1308"/>
    </row>
    <row r="92" spans="1:6">
      <c r="A92" s="1306">
        <v>210</v>
      </c>
      <c r="B92" s="1307" t="s">
        <v>768</v>
      </c>
      <c r="C92" s="1305"/>
      <c r="D92" s="1305"/>
      <c r="E92" s="1308"/>
    </row>
    <row r="93" spans="1:6">
      <c r="A93" s="1306">
        <v>220</v>
      </c>
      <c r="B93" s="1307" t="s">
        <v>769</v>
      </c>
      <c r="C93" s="1305"/>
      <c r="D93" s="1305"/>
      <c r="E93" s="1308"/>
    </row>
    <row r="94" spans="1:6">
      <c r="A94" s="1306">
        <v>230</v>
      </c>
      <c r="B94" s="1307" t="s">
        <v>770</v>
      </c>
      <c r="C94" s="1305"/>
      <c r="D94" s="1305"/>
      <c r="E94" s="1308"/>
    </row>
    <row r="95" spans="1:6">
      <c r="A95" s="1306">
        <v>240</v>
      </c>
      <c r="B95" s="1307" t="s">
        <v>771</v>
      </c>
      <c r="C95" s="1305"/>
      <c r="D95" s="1305"/>
      <c r="E95" s="1308"/>
    </row>
    <row r="96" spans="1:6">
      <c r="A96" s="1306">
        <v>250</v>
      </c>
      <c r="B96" s="1307" t="s">
        <v>772</v>
      </c>
      <c r="C96" s="1305"/>
      <c r="D96" s="1305"/>
      <c r="E96" s="1308"/>
    </row>
    <row r="97" spans="1:5">
      <c r="A97" s="1306">
        <v>251</v>
      </c>
      <c r="B97" s="1307" t="s">
        <v>773</v>
      </c>
      <c r="C97" s="1305"/>
      <c r="D97" s="1305"/>
      <c r="E97" s="1308"/>
    </row>
    <row r="98" spans="1:5">
      <c r="A98" s="1306">
        <v>252</v>
      </c>
      <c r="B98" s="1307" t="s">
        <v>774</v>
      </c>
      <c r="C98" s="1305"/>
      <c r="D98" s="1305"/>
      <c r="E98" s="1308"/>
    </row>
    <row r="99" spans="1:5">
      <c r="A99" s="1306">
        <v>253</v>
      </c>
      <c r="B99" s="1307" t="s">
        <v>775</v>
      </c>
      <c r="C99" s="1305"/>
      <c r="D99" s="1305"/>
      <c r="E99" s="1308"/>
    </row>
    <row r="100" spans="1:5">
      <c r="A100" s="1306">
        <v>254</v>
      </c>
      <c r="B100" s="1307" t="s">
        <v>776</v>
      </c>
      <c r="C100" s="1305"/>
      <c r="D100" s="1305"/>
      <c r="E100" s="1308"/>
    </row>
    <row r="101" spans="1:5">
      <c r="A101" s="1306">
        <v>259</v>
      </c>
      <c r="B101" s="1307" t="s">
        <v>777</v>
      </c>
      <c r="C101" s="1305"/>
      <c r="D101" s="1305"/>
      <c r="E101" s="1308"/>
    </row>
    <row r="102" spans="1:5">
      <c r="A102" s="1306">
        <v>300</v>
      </c>
      <c r="B102" s="1307" t="s">
        <v>778</v>
      </c>
      <c r="C102" s="1305"/>
      <c r="D102" s="1305"/>
      <c r="E102" s="1308"/>
    </row>
    <row r="103" spans="1:5">
      <c r="A103" s="1306">
        <v>310</v>
      </c>
      <c r="B103" s="1307" t="s">
        <v>779</v>
      </c>
      <c r="C103" s="1305"/>
      <c r="D103" s="1305"/>
      <c r="E103" s="1308"/>
    </row>
    <row r="104" spans="1:5">
      <c r="A104" s="1306">
        <v>320</v>
      </c>
      <c r="B104" s="1307" t="s">
        <v>780</v>
      </c>
      <c r="C104" s="1305"/>
      <c r="D104" s="1305"/>
      <c r="E104" s="1308"/>
    </row>
    <row r="105" spans="1:5">
      <c r="A105" s="1306">
        <v>330</v>
      </c>
      <c r="B105" s="1307" t="s">
        <v>781</v>
      </c>
      <c r="C105" s="1305"/>
      <c r="D105" s="1305"/>
      <c r="E105" s="1308"/>
    </row>
    <row r="106" spans="1:5">
      <c r="A106" s="1306">
        <v>340</v>
      </c>
      <c r="B106" s="1307" t="s">
        <v>782</v>
      </c>
      <c r="C106" s="1305"/>
      <c r="D106" s="1305"/>
      <c r="E106" s="1308"/>
    </row>
    <row r="107" spans="1:5">
      <c r="A107" s="1306">
        <v>350</v>
      </c>
      <c r="B107" s="1307" t="s">
        <v>783</v>
      </c>
      <c r="C107" s="1305"/>
      <c r="D107" s="1305"/>
      <c r="E107" s="1308"/>
    </row>
    <row r="108" spans="1:5">
      <c r="A108" s="1306">
        <v>351</v>
      </c>
      <c r="B108" s="1307" t="s">
        <v>784</v>
      </c>
      <c r="C108" s="1305"/>
      <c r="D108" s="1305"/>
      <c r="E108" s="1308"/>
    </row>
    <row r="109" spans="1:5">
      <c r="A109" s="1306">
        <v>352</v>
      </c>
      <c r="B109" s="1307" t="s">
        <v>785</v>
      </c>
      <c r="C109" s="1305"/>
      <c r="D109" s="1305"/>
      <c r="E109" s="1308"/>
    </row>
    <row r="110" spans="1:5">
      <c r="A110" s="1306">
        <v>353</v>
      </c>
      <c r="B110" s="1307" t="s">
        <v>786</v>
      </c>
      <c r="C110" s="1305"/>
      <c r="D110" s="1305"/>
      <c r="E110" s="1308"/>
    </row>
    <row r="111" spans="1:5">
      <c r="A111" s="1306">
        <v>354</v>
      </c>
      <c r="B111" s="1307" t="s">
        <v>787</v>
      </c>
      <c r="C111" s="1305"/>
      <c r="D111" s="1305"/>
      <c r="E111" s="1308"/>
    </row>
    <row r="112" spans="1:5">
      <c r="A112" s="1306">
        <v>359</v>
      </c>
      <c r="B112" s="1307" t="s">
        <v>788</v>
      </c>
      <c r="C112" s="1305"/>
      <c r="D112" s="1305"/>
      <c r="E112" s="1308"/>
    </row>
    <row r="113" spans="1:5">
      <c r="A113" s="1306">
        <v>400</v>
      </c>
      <c r="B113" s="1307" t="s">
        <v>789</v>
      </c>
      <c r="C113" s="1305"/>
      <c r="D113" s="1305"/>
      <c r="E113" s="1308"/>
    </row>
    <row r="114" spans="1:5">
      <c r="A114" s="1306">
        <v>410</v>
      </c>
      <c r="B114" s="1307" t="s">
        <v>790</v>
      </c>
      <c r="C114" s="1305"/>
      <c r="D114" s="1305"/>
      <c r="E114" s="1308"/>
    </row>
    <row r="115" spans="1:5">
      <c r="A115" s="1306">
        <v>411</v>
      </c>
      <c r="B115" s="1307" t="s">
        <v>791</v>
      </c>
      <c r="C115" s="1305"/>
      <c r="D115" s="1305"/>
      <c r="E115" s="1308"/>
    </row>
    <row r="116" spans="1:5">
      <c r="A116" s="1306">
        <v>412</v>
      </c>
      <c r="B116" s="1307" t="s">
        <v>792</v>
      </c>
      <c r="C116" s="1305"/>
      <c r="D116" s="1305"/>
      <c r="E116" s="1308"/>
    </row>
    <row r="117" spans="1:5">
      <c r="A117" s="1306">
        <v>413</v>
      </c>
      <c r="B117" s="1307" t="s">
        <v>793</v>
      </c>
      <c r="C117" s="1305"/>
      <c r="D117" s="1305"/>
      <c r="E117" s="1308"/>
    </row>
    <row r="118" spans="1:5">
      <c r="A118" s="1306">
        <v>420</v>
      </c>
      <c r="B118" s="1307" t="s">
        <v>794</v>
      </c>
      <c r="C118" s="1305"/>
      <c r="D118" s="1305"/>
      <c r="E118" s="1308"/>
    </row>
    <row r="119" spans="1:5">
      <c r="A119" s="1306">
        <v>421</v>
      </c>
      <c r="B119" s="1307" t="s">
        <v>795</v>
      </c>
      <c r="C119" s="1305"/>
      <c r="D119" s="1305"/>
      <c r="E119" s="1308"/>
    </row>
    <row r="120" spans="1:5">
      <c r="A120" s="1306">
        <v>422</v>
      </c>
      <c r="B120" s="1307" t="s">
        <v>796</v>
      </c>
      <c r="C120" s="1305"/>
      <c r="D120" s="1305"/>
      <c r="E120" s="1308"/>
    </row>
    <row r="121" spans="1:5">
      <c r="A121" s="1306">
        <v>423</v>
      </c>
      <c r="B121" s="1307" t="s">
        <v>797</v>
      </c>
      <c r="C121" s="1305"/>
      <c r="D121" s="1305"/>
      <c r="E121" s="1308"/>
    </row>
    <row r="122" spans="1:5">
      <c r="A122" s="1306">
        <v>430</v>
      </c>
      <c r="B122" s="1307" t="s">
        <v>798</v>
      </c>
      <c r="C122" s="1305"/>
      <c r="D122" s="1305"/>
      <c r="E122" s="1308"/>
    </row>
    <row r="123" spans="1:5">
      <c r="A123" s="1306">
        <v>431</v>
      </c>
      <c r="B123" s="1307" t="s">
        <v>799</v>
      </c>
      <c r="C123" s="1305"/>
      <c r="D123" s="1305"/>
      <c r="E123" s="1308"/>
    </row>
    <row r="124" spans="1:5">
      <c r="A124" s="1306">
        <v>432</v>
      </c>
      <c r="B124" s="1307" t="s">
        <v>800</v>
      </c>
      <c r="C124" s="1305"/>
      <c r="D124" s="1305"/>
      <c r="E124" s="1308"/>
    </row>
    <row r="125" spans="1:5">
      <c r="A125" s="1306">
        <v>433</v>
      </c>
      <c r="B125" s="1307" t="s">
        <v>801</v>
      </c>
      <c r="C125" s="1305"/>
      <c r="D125" s="1305"/>
      <c r="E125" s="1308"/>
    </row>
    <row r="126" spans="1:5">
      <c r="A126" s="1306">
        <v>500</v>
      </c>
      <c r="B126" s="1307" t="s">
        <v>802</v>
      </c>
      <c r="C126" s="1305"/>
      <c r="D126" s="1305"/>
      <c r="E126" s="1308"/>
    </row>
    <row r="127" spans="1:5">
      <c r="A127" s="1306">
        <v>510</v>
      </c>
      <c r="B127" s="1307" t="s">
        <v>803</v>
      </c>
      <c r="C127" s="1305"/>
      <c r="D127" s="1305"/>
      <c r="E127" s="1308"/>
    </row>
    <row r="128" spans="1:5">
      <c r="A128" s="1306">
        <v>520</v>
      </c>
      <c r="B128" s="1307" t="s">
        <v>804</v>
      </c>
      <c r="C128" s="1305"/>
      <c r="D128" s="1305"/>
      <c r="E128" s="1308"/>
    </row>
    <row r="129" spans="1:5">
      <c r="A129" s="1306">
        <v>521</v>
      </c>
      <c r="B129" s="1307" t="s">
        <v>805</v>
      </c>
      <c r="C129" s="1305"/>
      <c r="D129" s="1305"/>
      <c r="E129" s="1308"/>
    </row>
    <row r="130" spans="1:5">
      <c r="A130" s="1306">
        <v>522</v>
      </c>
      <c r="B130" s="1307" t="s">
        <v>806</v>
      </c>
      <c r="C130" s="1305"/>
      <c r="D130" s="1305"/>
      <c r="E130" s="1308"/>
    </row>
    <row r="131" spans="1:5">
      <c r="A131" s="1306">
        <v>523</v>
      </c>
      <c r="B131" s="1307" t="s">
        <v>807</v>
      </c>
      <c r="C131" s="1305"/>
      <c r="D131" s="1305"/>
      <c r="E131" s="1308"/>
    </row>
    <row r="132" spans="1:5">
      <c r="A132" s="1306">
        <v>530</v>
      </c>
      <c r="B132" s="1307" t="s">
        <v>808</v>
      </c>
      <c r="C132" s="1305"/>
      <c r="D132" s="1305"/>
      <c r="E132" s="1308"/>
    </row>
    <row r="133" spans="1:5">
      <c r="A133" s="1306">
        <v>540</v>
      </c>
      <c r="B133" s="1307" t="s">
        <v>809</v>
      </c>
      <c r="C133" s="1305"/>
      <c r="D133" s="1305"/>
      <c r="E133" s="1308"/>
    </row>
    <row r="134" spans="1:5">
      <c r="A134" s="1306">
        <v>550</v>
      </c>
      <c r="B134" s="1307" t="s">
        <v>810</v>
      </c>
      <c r="C134" s="1305"/>
      <c r="D134" s="1305"/>
      <c r="E134" s="1308"/>
    </row>
    <row r="135" spans="1:5">
      <c r="A135" s="1306">
        <v>560</v>
      </c>
      <c r="B135" s="1307" t="s">
        <v>811</v>
      </c>
      <c r="C135" s="1305"/>
      <c r="D135" s="1305"/>
      <c r="E135" s="1308"/>
    </row>
  </sheetData>
  <sheetProtection selectLockedCells="1" selectUnlockedCells="1"/>
  <mergeCells count="56">
    <mergeCell ref="B6:E6"/>
    <mergeCell ref="B15:E15"/>
    <mergeCell ref="B16:E16"/>
    <mergeCell ref="B7:E7"/>
    <mergeCell ref="B14:E14"/>
    <mergeCell ref="B9:E9"/>
    <mergeCell ref="B10:E10"/>
    <mergeCell ref="B8:E8"/>
    <mergeCell ref="B11:E11"/>
    <mergeCell ref="B12:E12"/>
    <mergeCell ref="B13:E13"/>
    <mergeCell ref="A1:E1"/>
    <mergeCell ref="B2:E2"/>
    <mergeCell ref="B3:E3"/>
    <mergeCell ref="B4:E4"/>
    <mergeCell ref="B5:E5"/>
    <mergeCell ref="B42:E42"/>
    <mergeCell ref="B33:E33"/>
    <mergeCell ref="B34:E34"/>
    <mergeCell ref="B30:E30"/>
    <mergeCell ref="B18:E18"/>
    <mergeCell ref="B19:E19"/>
    <mergeCell ref="B20:E20"/>
    <mergeCell ref="B21:E21"/>
    <mergeCell ref="B25:E25"/>
    <mergeCell ref="B26:E26"/>
    <mergeCell ref="B22:E22"/>
    <mergeCell ref="B24:E24"/>
    <mergeCell ref="B29:E29"/>
    <mergeCell ref="B23:E23"/>
    <mergeCell ref="A70:B70"/>
    <mergeCell ref="D70:E70"/>
    <mergeCell ref="C64:D64"/>
    <mergeCell ref="B45:E45"/>
    <mergeCell ref="B46:E46"/>
    <mergeCell ref="B47:E47"/>
    <mergeCell ref="B65:E65"/>
    <mergeCell ref="B66:E66"/>
    <mergeCell ref="B49:E49"/>
    <mergeCell ref="B50:E50"/>
    <mergeCell ref="B17:E17"/>
    <mergeCell ref="B32:E32"/>
    <mergeCell ref="B58:E58"/>
    <mergeCell ref="B48:E48"/>
    <mergeCell ref="B27:E27"/>
    <mergeCell ref="B28:E28"/>
    <mergeCell ref="B35:E35"/>
    <mergeCell ref="B36:E36"/>
    <mergeCell ref="B37:E37"/>
    <mergeCell ref="B38:E38"/>
    <mergeCell ref="B31:E31"/>
    <mergeCell ref="B43:E43"/>
    <mergeCell ref="B44:E44"/>
    <mergeCell ref="B39:E39"/>
    <mergeCell ref="B40:E40"/>
    <mergeCell ref="B41:E41"/>
  </mergeCells>
  <phoneticPr fontId="59" type="noConversion"/>
  <dataValidations count="7">
    <dataValidation allowBlank="1" showErrorMessage="1" sqref="B42:E42"/>
    <dataValidation allowBlank="1" showErrorMessage="1" sqref="B41:E41"/>
    <dataValidation type="list" allowBlank="1" showErrorMessage="1" sqref="B4:E4">
      <formula1>"2006,2007,2008,2009,2010,2011,2012,2013,2014,2015"</formula1>
      <formula2>0</formula2>
    </dataValidation>
    <dataValidation type="list" allowBlank="1" showErrorMessage="1" sqref="B28:E29">
      <formula1>"是,否"</formula1>
      <formula2>0</formula2>
    </dataValidation>
    <dataValidation allowBlank="1" showErrorMessage="1" sqref="B5:E5">
      <formula1>0</formula1>
      <formula2>0</formula2>
    </dataValidation>
    <dataValidation type="list" allowBlank="1" showErrorMessage="1" sqref="B38:E38">
      <formula1>"企业会计准则_一般企业,企业会计准则_银行,企业会计准则_证券,企业会计准则_保险,企业会计准则_担保,小企业会计准则,企业会计制度,事业单位会计准则_事业单位会计制度,事业单位会计准则_科学事业单位会计制度,事业单位会计准则_医院会计制度,事业单位会计准则_高等学校会计制度,事业单位会计准则_中小学校会计制度,事业单位会计准则_彩票机构会计制度,民间非营利组织会计制度,村集体经济组织会计制度,农民专业合作社财务会计制度（试行）,其他"</formula1>
    </dataValidation>
    <dataValidation type="list" allowBlank="1" showErrorMessage="1" sqref="B30:E30">
      <formula1>"1,2,3,4"</formula1>
    </dataValidation>
  </dataValidations>
  <hyperlinks>
    <hyperlink ref="F10" location="资产负债!A1" display="资产负债!A1"/>
    <hyperlink ref="F11" location="企业情况表!A1" display="企业情况表"/>
  </hyperlinks>
  <pageMargins left="0.78740157480314965" right="0.35433070866141736" top="0.51181102362204722" bottom="0.11811023622047245" header="0.51181102362204722" footer="0.51181102362204722"/>
  <pageSetup paperSize="9" firstPageNumber="0" orientation="portrait" blackAndWhite="1" horizontalDpi="300" verticalDpi="300" r:id="rId1"/>
  <headerFooter alignWithMargins="0"/>
  <ignoredErrors>
    <ignoredError sqref="A52 A53:A56 D57 B57:B58 C49:E49 B2 C33:E33 C32:E32 C31:E31 C35:E35 C36:E36 C37:E37 C34:E34 B33 B35 B34 B37 B36 B31 B32 C39:E39 C40:E40 B39 B40 C47:E47 C46:E46 C45:E45 C48:E48 B44:E44 B47 B48 B45 B46" unlockedFormula="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6"/>
  <dimension ref="A1:S75"/>
  <sheetViews>
    <sheetView workbookViewId="0">
      <selection activeCell="E10" sqref="E10:E15"/>
    </sheetView>
  </sheetViews>
  <sheetFormatPr defaultRowHeight="14.25"/>
  <cols>
    <col min="1" max="1" width="5.875" customWidth="1"/>
    <col min="2" max="2" width="4.75" customWidth="1"/>
    <col min="3" max="3" width="30.875" customWidth="1"/>
    <col min="4" max="4" width="22.875" customWidth="1"/>
    <col min="5" max="5" width="20.375" customWidth="1"/>
    <col min="6" max="6" width="16.5" customWidth="1"/>
    <col min="7" max="7" width="21.25" customWidth="1"/>
    <col min="8" max="8" width="15" customWidth="1"/>
    <col min="9" max="9" width="2.625" customWidth="1"/>
  </cols>
  <sheetData>
    <row r="1" spans="1:19" ht="32.25" customHeight="1">
      <c r="A1" s="2213"/>
      <c r="B1" s="2696" t="s">
        <v>6906</v>
      </c>
      <c r="C1" s="2696"/>
      <c r="D1" s="2696"/>
      <c r="E1" s="2696"/>
      <c r="F1" s="2696"/>
      <c r="G1" s="2696"/>
      <c r="H1" s="2696"/>
      <c r="I1" s="2235"/>
      <c r="J1" s="2213"/>
      <c r="K1" s="2213"/>
      <c r="L1" s="2213"/>
      <c r="M1" s="2213"/>
      <c r="N1" s="2213"/>
      <c r="O1" s="2213"/>
      <c r="P1" s="2213"/>
      <c r="Q1" s="2213"/>
      <c r="R1" s="2213"/>
      <c r="S1" s="2213"/>
    </row>
    <row r="2" spans="1:19" ht="30.75" customHeight="1">
      <c r="A2" s="2213"/>
      <c r="B2" s="2229" t="s">
        <v>6907</v>
      </c>
      <c r="C2" s="2230" t="s">
        <v>6908</v>
      </c>
      <c r="D2" s="2231" t="str">
        <f>IF(OR(C3="企业所得税汇算清缴纳税申报鉴证",C3="企业所得税税前弥补亏损鉴证"),"按资产总额或营业收入(元）",IF(OR(C3="土地增值税清算鉴证",C3="房地产开发企业完工产品结算鉴证"),"按项目销售收入(元）",IF(C3="企业资产损失所得税前扣除鉴证","按企业委托报损金额(元）",IF(C3="增值税纳税审核鉴证","按销售收入(元）",IF(C3="研究开发费所得税前加计扣除鉴证","按企业委托研究开发费发生额(元）","输入有误,请重输!")))))</f>
        <v>按资产总额或营业收入(元）</v>
      </c>
      <c r="E2" s="2231" t="s">
        <v>6909</v>
      </c>
      <c r="F2" s="2231" t="s">
        <v>6910</v>
      </c>
      <c r="G2" s="2231" t="s">
        <v>6911</v>
      </c>
      <c r="H2" s="2231" t="str">
        <f>IF(D4="否"," ","下浮50%")</f>
        <v>下浮50%</v>
      </c>
      <c r="I2" s="2235"/>
      <c r="J2" s="2213"/>
      <c r="K2" s="2213"/>
      <c r="L2" s="2213"/>
      <c r="M2" s="2213"/>
      <c r="N2" s="2213"/>
      <c r="O2" s="2213"/>
      <c r="P2" s="2213"/>
      <c r="Q2" s="2213"/>
      <c r="R2" s="2213"/>
      <c r="S2" s="2213"/>
    </row>
    <row r="3" spans="1:19" ht="36.75" customHeight="1">
      <c r="A3" s="2213"/>
      <c r="B3" s="2233"/>
      <c r="C3" s="2232" t="s">
        <v>6980</v>
      </c>
      <c r="D3" s="2227">
        <f>MIN(A000000企业基础信息表!B9*10000,'A100000中华人民共和国企业所得税年度纳税申报表（A类）'!D4)</f>
        <v>0</v>
      </c>
      <c r="E3" s="2228">
        <f>IF(OR(C3="企业所得税汇算清缴纳税申报鉴证",C3="企业所得税税前弥补亏损鉴证"),IF(D3&lt;=500000,1500,IF(D3&lt;=1000000,D3*3/1000,IF(D3&lt;5000000,3000+(D3-1000000)*0.07/100,IF(D3&lt;10000000,3000+2800+(D3-5000000)*0.5/1000,IF(D3&lt;50000000,3000+2800+2500+(D3-10000000)*0.4/1000,IF(D3&lt;100000000,3000+2800+2500+16000+(D3-50000000)*0.3/1000,IF(D3&gt;=100000000,3000+2800+2500+16000+15000+(D3-100000000)*0.3/1000,"输入有误,请重输!"))))))),IF(C3="企业资产损失所得税前扣除鉴证",IF(D3&lt;=125000,1500,IF(D3&lt;=1000000,D3*1.2/100,IF(D3&lt;5000000,12000+(D3-1000000)*0.5/100,IF(D3&lt;10000000,12000+20000+(D3-5000000)*0.4/100,12000+20000+20000+(D3-10000000)*0.2/100)))),IF(C3="土地增值税清算鉴证",IF(D3&lt;=1500000,1500,IF(D3&lt;=50000000,D3*1/1000,IF(D3&lt;100000000,50000+(D3-50000000)*0.7/1000,IF(D3&gt;=100000000,50000+35000+(D3-100000000)*0.3/1000,"输入有误,请重新输入!")))),IF(C3="增值税纳税审核鉴证",IF(D3&lt;=500000,1500,IF(D3&lt;=1000000,D3*3/1000,IF(D3&lt;5000000,3000+(D3-1000000)*0.7/1000,IF(D3&lt;10000000,3000+2800+(D3-5000000)*0.5/1000,IF(D3&lt;50000000,3000+2800+2500+(D3-10000000)*0.4/1000,3000+2800+2500+16000+(D3-50000000)*0.3/1000))))),IF(C3="房地产开发企业完工产品结算鉴证",IF(D3&lt;=1500000,1500,IF(D3&lt;=50000000,D3*1/1000,IF(D3&lt;100000000,50000+(D3-5000*10000)*0.7/1000,IF(D3&gt;=100000000,50000+35000+(D3-100000000)*0.3/1000,"输入有误,请重新输入!")))),IF(C3="研究开发费所得税前加计扣除鉴证",IF(D3&lt;=83333.33,1500,IF(D3&lt;=1000000,D3*18/1000,IF(D3&lt;5000000,18000+(D3-1000000)*3/1000,IF(D3&lt;10000000,18000+12000+(D3-5000000)*2/1000,IF(D3&gt;=10000000,18000+12000+10000+(D3-10000000)*1/1000))))),"输入有误,请重新输入!"))))))</f>
        <v>1500</v>
      </c>
      <c r="F3" s="2228">
        <f>E3*1.3</f>
        <v>1950</v>
      </c>
      <c r="G3" s="2228">
        <f>ROUND(IF(E3*0.7&lt;1500,1500,E3*0.7),2)</f>
        <v>1500</v>
      </c>
      <c r="H3" s="2228">
        <f>IF(D4="否"," ",IF(E3*0.5&lt;1500,1500,E3*0.5))</f>
        <v>1500</v>
      </c>
      <c r="I3" s="2235"/>
      <c r="J3" s="2213"/>
      <c r="K3" s="2213"/>
      <c r="L3" s="2213"/>
      <c r="M3" s="2213"/>
      <c r="N3" s="2213"/>
      <c r="O3" s="2213"/>
      <c r="P3" s="2213"/>
      <c r="Q3" s="2213"/>
      <c r="R3" s="2213"/>
      <c r="S3" s="2213"/>
    </row>
    <row r="4" spans="1:19" ht="71.25" customHeight="1">
      <c r="A4" s="2213"/>
      <c r="B4" s="2233"/>
      <c r="C4" s="2234" t="s">
        <v>6912</v>
      </c>
      <c r="D4" s="2259" t="s">
        <v>1095</v>
      </c>
      <c r="E4" s="2697" t="str">
        <f>IF(D4="是","小微企业——（选择后，系统自动校验判断是否符合小微企业的条件）
1.工业企业条件：年度应纳税所得额不超过30万元，从业人数不超过100人，资产总额不超过3000万元；
2. 其他企业条件：年度应纳税所得额不超过30万元，从业人数不超过80人，资产总额不超过1000万元。"," ")</f>
        <v>小微企业——（选择后，系统自动校验判断是否符合小微企业的条件）
1.工业企业条件：年度应纳税所得额不超过30万元，从业人数不超过100人，资产总额不超过3000万元；
2. 其他企业条件：年度应纳税所得额不超过30万元，从业人数不超过80人，资产总额不超过1000万元。</v>
      </c>
      <c r="F4" s="2698"/>
      <c r="G4" s="2698"/>
      <c r="H4" s="2698"/>
      <c r="I4" s="2235"/>
      <c r="J4" s="2213"/>
      <c r="K4" s="2213"/>
      <c r="L4" s="2213"/>
      <c r="M4" s="2213"/>
      <c r="N4" s="2213"/>
      <c r="O4" s="2213"/>
      <c r="P4" s="2213"/>
      <c r="Q4" s="2213"/>
      <c r="R4" s="2213"/>
      <c r="S4" s="2213"/>
    </row>
    <row r="5" spans="1:19" ht="35.25" customHeight="1">
      <c r="A5" s="2213"/>
      <c r="B5" s="2235"/>
      <c r="C5" s="2699"/>
      <c r="D5" s="2699"/>
      <c r="E5" s="2699"/>
      <c r="F5" s="2699"/>
      <c r="G5" s="2699"/>
      <c r="H5" s="2699"/>
      <c r="I5" s="2235"/>
      <c r="J5" s="2213"/>
      <c r="K5" s="2213"/>
      <c r="L5" s="2213"/>
      <c r="M5" s="2213"/>
      <c r="N5" s="2213"/>
      <c r="O5" s="2213"/>
      <c r="P5" s="2213"/>
      <c r="Q5" s="2213"/>
      <c r="R5" s="2213"/>
      <c r="S5" s="2213"/>
    </row>
    <row r="6" spans="1:19" ht="22.5">
      <c r="A6" s="2213"/>
      <c r="B6" s="2700" t="s">
        <v>6913</v>
      </c>
      <c r="C6" s="2700"/>
      <c r="D6" s="2700"/>
      <c r="E6" s="2700"/>
      <c r="F6" s="2700"/>
      <c r="G6" s="2700"/>
      <c r="H6" s="2700"/>
      <c r="I6" s="2700"/>
      <c r="J6" s="2213"/>
      <c r="K6" s="2213"/>
      <c r="L6" s="2213"/>
      <c r="M6" s="2213"/>
      <c r="N6" s="2213"/>
      <c r="O6" s="2213"/>
      <c r="P6" s="2213"/>
      <c r="Q6" s="2213"/>
      <c r="R6" s="2213"/>
      <c r="S6" s="2213"/>
    </row>
    <row r="7" spans="1:19" ht="6.75" customHeight="1" thickBot="1">
      <c r="A7" s="2213"/>
      <c r="B7" s="2701"/>
      <c r="C7" s="2701"/>
      <c r="D7" s="2701"/>
      <c r="E7" s="2701"/>
      <c r="F7" s="2701"/>
      <c r="G7" s="2701"/>
      <c r="H7" s="2701"/>
      <c r="I7" s="2702"/>
      <c r="J7" s="2213"/>
      <c r="K7" s="2213"/>
      <c r="L7" s="2213"/>
      <c r="M7" s="2213"/>
      <c r="N7" s="2213"/>
      <c r="O7" s="2213"/>
      <c r="P7" s="2213"/>
      <c r="Q7" s="2213"/>
      <c r="R7" s="2213"/>
      <c r="S7" s="2213"/>
    </row>
    <row r="8" spans="1:19" ht="13.5" customHeight="1">
      <c r="A8" s="2213"/>
      <c r="B8" s="2703" t="s">
        <v>466</v>
      </c>
      <c r="C8" s="2703" t="s">
        <v>6914</v>
      </c>
      <c r="D8" s="2236" t="s">
        <v>6915</v>
      </c>
      <c r="E8" s="2703" t="s">
        <v>6916</v>
      </c>
      <c r="F8" s="2705" t="s">
        <v>6917</v>
      </c>
      <c r="G8" s="2706"/>
      <c r="H8" s="2703" t="s">
        <v>6918</v>
      </c>
      <c r="I8" s="2237"/>
      <c r="J8" s="2213"/>
      <c r="K8" s="2213"/>
      <c r="L8" s="2213"/>
      <c r="M8" s="2213"/>
      <c r="N8" s="2213"/>
      <c r="O8" s="2213"/>
      <c r="P8" s="2213"/>
      <c r="Q8" s="2213"/>
      <c r="R8" s="2213"/>
      <c r="S8" s="2213"/>
    </row>
    <row r="9" spans="1:19" ht="15" thickBot="1">
      <c r="A9" s="2213"/>
      <c r="B9" s="2704"/>
      <c r="C9" s="2704"/>
      <c r="D9" s="2238" t="s">
        <v>6919</v>
      </c>
      <c r="E9" s="2704"/>
      <c r="F9" s="2707"/>
      <c r="G9" s="2708"/>
      <c r="H9" s="2704"/>
      <c r="I9" s="2239"/>
      <c r="J9" s="2213"/>
      <c r="K9" s="2213"/>
      <c r="L9" s="2213"/>
      <c r="M9" s="2213"/>
      <c r="N9" s="2213"/>
      <c r="O9" s="2213"/>
      <c r="P9" s="2213"/>
      <c r="Q9" s="2213"/>
      <c r="R9" s="2213"/>
      <c r="S9" s="2213"/>
    </row>
    <row r="10" spans="1:19" ht="24.75" customHeight="1" thickBot="1">
      <c r="A10" s="2213"/>
      <c r="B10" s="2709"/>
      <c r="C10" s="2712" t="str">
        <f>C3</f>
        <v>企业所得税汇算清缴纳税申报鉴证</v>
      </c>
      <c r="D10" s="2713" t="str">
        <f>IF(C3="企业所得税汇算清缴纳税申报鉴证","对委托人进行企业所得税汇算结缴审核并出具鉴证报告",IF(C3="企业资产损失所得税前扣除鉴证","对委托人税前资产损失额进行审核并出具鉴证报告",IF(C3="企业所得税税前弥补亏损鉴证","对委托人前年度的亏损结转弥补进行鉴证并出具鉴证报告",IF(C3="土地增值税清算鉴证","对委托人房地产开发项目的土地增值税清算进行审核并出具鉴证报告",IF(C3="增值税纳税审核鉴证","对委托人增值税进行纳税审核并出具鉴证报告",IF(C3="房地产开发企业完工产品结算鉴证","对委托人房地产开发项目的完工产品结算进行审核并出具鉴证报告",IF(C3="研究开发费所得税前加计扣除鉴证","对委托人按规定归集的科技开发费进行审核并出具鉴证报告","输入错误,请你重新输入!")))))))</f>
        <v>对委托人进行企业所得税汇算结缴审核并出具鉴证报告</v>
      </c>
      <c r="E10" s="2712" t="str">
        <f>IF(OR(C3="企业所得税汇算清缴纳税申报鉴证",C3="增值税纳税审核鉴证",C3="企业所得税税前弥补亏损鉴证"),"元/年",IF(C3="企业财产损失所得税前扣除鉴证","元/次","元/项目"))</f>
        <v>元/年</v>
      </c>
      <c r="F10" s="2714" t="str">
        <f>IF(OR(C3="企业所得税汇算清缴纳税申报鉴证",C3="企业所得税税前弥补亏损鉴证"),"按资产总额或营业收入",IF(OR(C3="土地增值税清算鉴证",C3="房地产开发企业完工产品结算鉴证"),"按项目销售收入",IF(C3="企业资产损失所得税前扣除鉴证","按企业委托报损金额",IF(C3="增值税纳税审核鉴证","按销售收入",IF(C3="研究开发费所得税前加计扣除鉴证","按企业委托研究开发费发生额","输入有误,请重输!")))))</f>
        <v>按资产总额或营业收入</v>
      </c>
      <c r="G10" s="2240" t="str">
        <f>IF(OR(C3="企业所得税汇算清缴纳税申报鉴证",C3="企业资产损失所得税前扣除鉴证",C3="企业所得税税前弥补亏损鉴证",C3="增值税纳税审核鉴证",C3="研究开发费所得税前加计扣除鉴证"),"100万元及以下",IF(OR(C3="土地增值税清算鉴证",C3="房地产开发企业完工产品结算鉴证"),"5000万元及以下","输入有误,请重新输入!"))</f>
        <v>100万元及以下</v>
      </c>
      <c r="H10" s="2241" t="str">
        <f>IF(OR(C3="企业所得税汇算清缴纳税申报鉴证",C3="企业所得税税前弥补亏损鉴证",C3="增值税纳税审核鉴证"),"3‰",IF(C3="企业资产损失所得税前扣除鉴证","1.2%",IF(OR(C3="土地增值税清算鉴证",C3="房地产开发企业完工产品结算鉴证"),"1‰",IF(C3="研究开发费所得税前加计扣除鉴证","18‰","输入有误,请重新输入!"))))</f>
        <v>3‰</v>
      </c>
      <c r="I10" s="2239"/>
      <c r="J10" s="2213"/>
      <c r="K10" s="2213"/>
      <c r="L10" s="2213"/>
      <c r="M10" s="2213"/>
      <c r="N10" s="2213"/>
      <c r="O10" s="2213"/>
      <c r="P10" s="2213"/>
      <c r="Q10" s="2213"/>
      <c r="R10" s="2213"/>
      <c r="S10" s="2213"/>
    </row>
    <row r="11" spans="1:19" ht="24.75" customHeight="1" thickBot="1">
      <c r="A11" s="2213"/>
      <c r="B11" s="2710"/>
      <c r="C11" s="2712"/>
      <c r="D11" s="2713"/>
      <c r="E11" s="2712"/>
      <c r="F11" s="2715"/>
      <c r="G11" s="2240" t="str">
        <f>IF(OR(C3="企业所得税汇算清缴纳税申报鉴证",C3="企业资产损失所得税前扣除鉴证",C3="企业所得税税前弥补亏损鉴证",C3="增值税纳税审核鉴证",C3="研究开发费所得税前加计扣除鉴证"),"100万元-500万元",IF(OR(C3="土地增值税清算鉴证",C3="房地产开发企业完工产品结算鉴证"),"5000万元及以上-1亿元","输入有误,请重新输入!"))</f>
        <v>100万元-500万元</v>
      </c>
      <c r="H11" s="2241" t="str">
        <f>IF(OR(C3="企业所得税汇算清缴纳税申报鉴证",C3="企业所得税税前弥补亏损鉴证",C3="增值税纳税审核鉴证"),"0.7‰",IF(C3="企业资产损失所得税前扣除鉴证","0.5%",IF(OR(C3="土地增值税清算鉴证",C3="房地产开发企业完工产品结算鉴证"),"0.7‰",IF(C3="研究开发费所得税前加计扣除鉴证","3‰","输入有误,请重新输入!"))))</f>
        <v>0.7‰</v>
      </c>
      <c r="I11" s="2239"/>
      <c r="J11" s="2213"/>
      <c r="K11" s="2213"/>
      <c r="L11" s="2213"/>
      <c r="M11" s="2213"/>
      <c r="N11" s="2213"/>
      <c r="O11" s="2213"/>
      <c r="P11" s="2213"/>
      <c r="Q11" s="2213"/>
      <c r="R11" s="2213"/>
      <c r="S11" s="2213"/>
    </row>
    <row r="12" spans="1:19" ht="33" customHeight="1" thickBot="1">
      <c r="A12" s="2213"/>
      <c r="B12" s="2710"/>
      <c r="C12" s="2712"/>
      <c r="D12" s="2713"/>
      <c r="E12" s="2712"/>
      <c r="F12" s="2715"/>
      <c r="G12" s="2240" t="str">
        <f>IF(OR(C3="企业所得税汇算清缴纳税申报鉴证",C3="企业资产损失所得税前扣除鉴证",C3="企业所得税税前弥补亏损鉴证",C3="增值税纳税审核鉴证",C3="研究开发费所得税前加计扣除鉴证"),"500万元及以上-1000万元",IF(OR(C3="土地增值税清算鉴证",C3="房地产开发企业完工产品结算鉴证"),"1亿元及以上-5亿元","输入有误,请重新输入!"))</f>
        <v>500万元及以上-1000万元</v>
      </c>
      <c r="H12" s="2241" t="str">
        <f>IF(OR(C3="企业所得税汇算清缴纳税申报鉴证",C3="企业所得税税前弥补亏损鉴证",C3="增值税纳税审核鉴证"),"0.5‰",IF(C3="企业资产损失所得税前扣除鉴证","0.4%",IF(OR(C3="土地增值税清算鉴证",C3="房地产开发企业完工产品结算鉴证"),"0.3‰",IF(C3="研究开发费所得税前加计扣除鉴证","2‰","输入有误,请重新输入!"))))</f>
        <v>0.5‰</v>
      </c>
      <c r="I12" s="2239"/>
      <c r="J12" s="2213"/>
      <c r="K12" s="2213"/>
      <c r="L12" s="2213"/>
      <c r="M12" s="2213"/>
      <c r="N12" s="2213"/>
      <c r="O12" s="2213"/>
      <c r="P12" s="2213"/>
      <c r="Q12" s="2213"/>
      <c r="R12" s="2213"/>
      <c r="S12" s="2213"/>
    </row>
    <row r="13" spans="1:19" ht="30.75" customHeight="1" thickBot="1">
      <c r="A13" s="2213"/>
      <c r="B13" s="2710"/>
      <c r="C13" s="2712"/>
      <c r="D13" s="2713"/>
      <c r="E13" s="2712"/>
      <c r="F13" s="2715"/>
      <c r="G13" s="2240" t="str">
        <f>IF(OR(C3="企业所得税汇算清缴纳税申报鉴证",C3="企业所得税税前弥补亏损鉴证",C3="增值税纳税审核鉴证",C3="研究开发费所得税前加计扣除鉴证"),"1000万元及以上-5000万元",IF(OR(C3="土地增值税清算鉴证",C3="房地产开发企业完工产品结算鉴证"),"5亿元及以上",IF(C3="企业资产损失所得税前扣除鉴证","1000万元及以上","输入有误,请重新输入!")))</f>
        <v>1000万元及以上-5000万元</v>
      </c>
      <c r="H13" s="2241" t="str">
        <f>IF(OR(C3="企业所得税汇算清缴纳税申报鉴证",C3="企业所得税税前弥补亏损鉴证",C3="增值税纳税审核鉴证"),"0.4‰",IF(C3="企业资产损失所得税前扣除鉴证","0.2%",IF(OR(C3="土地增值税清算鉴证",C3="房地产开发企业完工产品结算鉴证"),"双方协商确定",IF(C3="研究开发费所得税前加计扣除鉴证","1‰","输入有误,请重新输入!"))))</f>
        <v>0.4‰</v>
      </c>
      <c r="I13" s="2239"/>
      <c r="J13" s="2213"/>
      <c r="K13" s="2213"/>
      <c r="L13" s="2213"/>
      <c r="M13" s="2213"/>
      <c r="N13" s="2213"/>
      <c r="O13" s="2213"/>
      <c r="P13" s="2213"/>
      <c r="Q13" s="2213"/>
      <c r="R13" s="2213"/>
      <c r="S13" s="2213"/>
    </row>
    <row r="14" spans="1:19" ht="24.75" customHeight="1" thickBot="1">
      <c r="A14" s="2213"/>
      <c r="B14" s="2710"/>
      <c r="C14" s="2712"/>
      <c r="D14" s="2713"/>
      <c r="E14" s="2712"/>
      <c r="F14" s="2715"/>
      <c r="G14" s="2240" t="str">
        <f>IF(OR(C3="企业所得税汇算清缴纳税申报鉴证",C3="企业所得税税前弥补亏损鉴证"),"5000万元及以上-1亿元",IF(OR(C3="增值税纳税审核鉴证",C3="研究开发费所得税前加计扣除鉴证"),"5000万元及以上",IF(OR(C3="土地增值税清算鉴证",C3="房地产开发企业完工产品结算鉴证",C3="企业资产损失所得税前扣除鉴证"),"  ","输入有误,请重新输入!")))</f>
        <v>5000万元及以上-1亿元</v>
      </c>
      <c r="H14" s="2241" t="str">
        <f>IF(OR(C3="企业所得税汇算清缴纳税申报鉴证",C3="企业所得税税前弥补亏损鉴证",C3="增值税纳税审核鉴证"),"0.3‰",IF(C3="企业资产损失所得税前扣除鉴证"," ",IF(OR(C3="土地增值税清算鉴证",C3="房地产开发企业完工产品结算鉴证")," ",IF(C3="研究开发费所得税前加计扣除鉴证","0.8‰","输入有误,请重新输入!"))))</f>
        <v>0.3‰</v>
      </c>
      <c r="I14" s="2239"/>
      <c r="J14" s="2213"/>
      <c r="K14" s="2213"/>
      <c r="L14" s="2213"/>
      <c r="M14" s="2213"/>
      <c r="N14" s="2213"/>
      <c r="O14" s="2213"/>
      <c r="P14" s="2213"/>
      <c r="Q14" s="2213"/>
      <c r="R14" s="2213"/>
      <c r="S14" s="2213"/>
    </row>
    <row r="15" spans="1:19" ht="24.75" customHeight="1" thickBot="1">
      <c r="A15" s="2213"/>
      <c r="B15" s="2711"/>
      <c r="C15" s="2712"/>
      <c r="D15" s="2713"/>
      <c r="E15" s="2712"/>
      <c r="F15" s="2716"/>
      <c r="G15" s="2240" t="str">
        <f>IF(OR(C3="企业所得税汇算清缴纳税申报鉴证",C3="企业所得税税前弥补亏损鉴证"),"1亿元及以上",IF(OR(C3="增值税纳税审核鉴证",C3="研究开发费所得税前加计扣除鉴证",C3="土地增值税清算鉴证",C3="房地产开发企业完工产品结算鉴证",C3="企业资产损失所得税前扣除鉴证"),"  ","输入有误,请重新输入!"))</f>
        <v>1亿元及以上</v>
      </c>
      <c r="H15" s="2241" t="str">
        <f>IF(OR(C3="企业所得税汇算清缴纳税申报鉴证",C3="企业所得税税前弥补亏损鉴证"),"双方协商确定",IF(C3="企业资产损失所得税前扣除鉴证"," ",IF(OR(C3="土地增值税清算鉴证",C3="房地产开发企业完工产品结算鉴证",C3="增值税纳税审核鉴证",C3="研究开发费所得税前加计扣除鉴证")," ","输入有误,请重新输入!")))</f>
        <v>双方协商确定</v>
      </c>
      <c r="I15" s="2239"/>
      <c r="J15" s="2213"/>
      <c r="K15" s="2213"/>
      <c r="L15" s="2213"/>
      <c r="M15" s="2213"/>
      <c r="N15" s="2213"/>
      <c r="O15" s="2213"/>
      <c r="P15" s="2213"/>
      <c r="Q15" s="2213"/>
      <c r="R15" s="2213"/>
      <c r="S15" s="2213"/>
    </row>
    <row r="16" spans="1:19" s="2225" customFormat="1" ht="13.5">
      <c r="A16" s="2239"/>
      <c r="B16" s="2239"/>
      <c r="C16" s="2239"/>
      <c r="D16" s="2239"/>
      <c r="E16" s="2239"/>
      <c r="F16" s="2239"/>
      <c r="G16" s="2239"/>
      <c r="H16" s="2239"/>
      <c r="I16" s="2239"/>
      <c r="J16" s="2239"/>
      <c r="K16" s="2239"/>
      <c r="L16" s="2239"/>
      <c r="M16" s="2239"/>
      <c r="N16" s="2239"/>
      <c r="O16" s="2239"/>
      <c r="P16" s="2239"/>
      <c r="Q16" s="2239"/>
      <c r="R16" s="2239"/>
      <c r="S16" s="2239"/>
    </row>
    <row r="17" spans="1:19" hidden="1">
      <c r="A17" s="2213"/>
      <c r="B17" s="2235"/>
      <c r="C17" s="2235"/>
      <c r="D17" s="2235"/>
      <c r="E17" s="2235"/>
      <c r="F17" s="2235"/>
      <c r="G17" s="2235"/>
      <c r="H17" s="2235"/>
      <c r="I17" s="2235"/>
      <c r="J17" s="2235"/>
      <c r="K17" s="2213"/>
      <c r="L17" s="2213"/>
      <c r="M17" s="2213"/>
      <c r="N17" s="2213"/>
      <c r="O17" s="2213"/>
      <c r="P17" s="2213"/>
      <c r="Q17" s="2213"/>
      <c r="R17" s="2213"/>
      <c r="S17" s="2213"/>
    </row>
    <row r="18" spans="1:19" ht="24" hidden="1" customHeight="1">
      <c r="A18" s="2213"/>
      <c r="B18" s="2235">
        <v>1</v>
      </c>
      <c r="C18" s="2242" t="s">
        <v>6920</v>
      </c>
      <c r="D18" s="2243" t="s">
        <v>6921</v>
      </c>
      <c r="E18" s="2235"/>
      <c r="F18" s="2235"/>
      <c r="G18" s="2235"/>
      <c r="H18" s="2235"/>
      <c r="I18" s="2235"/>
      <c r="J18" s="2235"/>
      <c r="K18" s="2213"/>
      <c r="L18" s="2213"/>
      <c r="M18" s="2213"/>
      <c r="N18" s="2213"/>
      <c r="O18" s="2213"/>
      <c r="P18" s="2213"/>
      <c r="Q18" s="2213"/>
      <c r="R18" s="2213"/>
      <c r="S18" s="2213"/>
    </row>
    <row r="19" spans="1:19" ht="24" hidden="1" customHeight="1">
      <c r="A19" s="2213"/>
      <c r="B19" s="2235">
        <v>2</v>
      </c>
      <c r="C19" s="2242" t="s">
        <v>6922</v>
      </c>
      <c r="D19" s="2243" t="s">
        <v>6923</v>
      </c>
      <c r="E19" s="2235"/>
      <c r="F19" s="2235"/>
      <c r="G19" s="2235"/>
      <c r="H19" s="2235"/>
      <c r="I19" s="2235"/>
      <c r="J19" s="2235"/>
      <c r="K19" s="2213"/>
      <c r="L19" s="2213"/>
      <c r="M19" s="2213"/>
      <c r="N19" s="2213"/>
      <c r="O19" s="2213"/>
      <c r="P19" s="2213"/>
      <c r="Q19" s="2213"/>
      <c r="R19" s="2213"/>
      <c r="S19" s="2213"/>
    </row>
    <row r="20" spans="1:19" ht="31.5" hidden="1" customHeight="1">
      <c r="A20" s="2213"/>
      <c r="B20" s="2235">
        <v>3</v>
      </c>
      <c r="C20" s="2242" t="s">
        <v>6924</v>
      </c>
      <c r="D20" s="2235"/>
      <c r="E20" s="2235"/>
      <c r="F20" s="2235"/>
      <c r="G20" s="2235"/>
      <c r="H20" s="2235"/>
      <c r="I20" s="2235"/>
      <c r="J20" s="2235"/>
      <c r="K20" s="2213"/>
      <c r="L20" s="2213"/>
      <c r="M20" s="2213"/>
      <c r="N20" s="2213"/>
      <c r="O20" s="2213"/>
      <c r="P20" s="2213"/>
      <c r="Q20" s="2213"/>
      <c r="R20" s="2213"/>
      <c r="S20" s="2213"/>
    </row>
    <row r="21" spans="1:19" ht="31.5" hidden="1" customHeight="1">
      <c r="A21" s="2213"/>
      <c r="B21" s="2235">
        <v>4</v>
      </c>
      <c r="C21" s="2242" t="s">
        <v>6925</v>
      </c>
      <c r="D21" s="2235"/>
      <c r="E21" s="2235"/>
      <c r="F21" s="2235"/>
      <c r="G21" s="2235"/>
      <c r="H21" s="2235"/>
      <c r="I21" s="2235"/>
      <c r="J21" s="2235"/>
      <c r="K21" s="2213"/>
      <c r="L21" s="2213"/>
      <c r="M21" s="2213"/>
      <c r="N21" s="2213"/>
      <c r="O21" s="2213"/>
      <c r="P21" s="2213"/>
      <c r="Q21" s="2213"/>
      <c r="R21" s="2213"/>
      <c r="S21" s="2213"/>
    </row>
    <row r="22" spans="1:19" ht="31.5" hidden="1" customHeight="1">
      <c r="A22" s="2213"/>
      <c r="B22" s="2235">
        <v>5</v>
      </c>
      <c r="C22" s="2242" t="s">
        <v>6926</v>
      </c>
      <c r="D22" s="2235"/>
      <c r="E22" s="2235"/>
      <c r="F22" s="2235"/>
      <c r="G22" s="2235"/>
      <c r="H22" s="2235"/>
      <c r="I22" s="2235"/>
      <c r="J22" s="2235"/>
      <c r="K22" s="2213"/>
      <c r="L22" s="2213"/>
      <c r="M22" s="2213"/>
      <c r="N22" s="2213"/>
      <c r="O22" s="2213"/>
      <c r="P22" s="2213"/>
      <c r="Q22" s="2213"/>
      <c r="R22" s="2213"/>
      <c r="S22" s="2213"/>
    </row>
    <row r="23" spans="1:19" ht="31.5" hidden="1" customHeight="1">
      <c r="A23" s="2213"/>
      <c r="B23" s="2235">
        <v>6</v>
      </c>
      <c r="C23" s="2242" t="s">
        <v>6927</v>
      </c>
      <c r="D23" s="2235"/>
      <c r="E23" s="2235"/>
      <c r="F23" s="2235"/>
      <c r="G23" s="2235"/>
      <c r="H23" s="2235"/>
      <c r="I23" s="2235"/>
      <c r="J23" s="2235"/>
      <c r="K23" s="2213"/>
      <c r="L23" s="2213"/>
      <c r="M23" s="2213"/>
      <c r="N23" s="2213"/>
      <c r="O23" s="2213"/>
      <c r="P23" s="2213"/>
      <c r="Q23" s="2213"/>
      <c r="R23" s="2213"/>
      <c r="S23" s="2213"/>
    </row>
    <row r="24" spans="1:19" ht="31.5" hidden="1" customHeight="1">
      <c r="A24" s="2213"/>
      <c r="B24" s="2235">
        <v>7</v>
      </c>
      <c r="C24" s="2242" t="s">
        <v>6928</v>
      </c>
      <c r="D24" s="2235"/>
      <c r="E24" s="2235"/>
      <c r="F24" s="2235"/>
      <c r="G24" s="2235"/>
      <c r="H24" s="2235"/>
      <c r="I24" s="2235"/>
      <c r="J24" s="2235"/>
      <c r="K24" s="2213"/>
      <c r="L24" s="2213"/>
      <c r="M24" s="2213"/>
      <c r="N24" s="2213"/>
      <c r="O24" s="2213"/>
      <c r="P24" s="2213"/>
      <c r="Q24" s="2213"/>
      <c r="R24" s="2213"/>
      <c r="S24" s="2213"/>
    </row>
    <row r="25" spans="1:19" ht="31.5" hidden="1" customHeight="1">
      <c r="A25" s="2213"/>
      <c r="B25" s="2235"/>
      <c r="C25" s="2244"/>
      <c r="D25" s="2235"/>
      <c r="E25" s="2235"/>
      <c r="F25" s="2235"/>
      <c r="G25" s="2235"/>
      <c r="H25" s="2235"/>
      <c r="I25" s="2235"/>
      <c r="J25" s="2235"/>
      <c r="K25" s="2213"/>
      <c r="L25" s="2213"/>
      <c r="M25" s="2213"/>
      <c r="N25" s="2213"/>
      <c r="O25" s="2213"/>
      <c r="P25" s="2213"/>
      <c r="Q25" s="2213"/>
      <c r="R25" s="2213"/>
      <c r="S25" s="2213"/>
    </row>
    <row r="26" spans="1:19" hidden="1">
      <c r="A26" s="2213"/>
      <c r="B26" s="2235"/>
      <c r="C26" s="2235"/>
      <c r="D26" s="2235"/>
      <c r="E26" s="2235"/>
      <c r="F26" s="2235"/>
      <c r="G26" s="2235"/>
      <c r="H26" s="2235"/>
      <c r="I26" s="2235"/>
      <c r="J26" s="2235"/>
      <c r="K26" s="2213"/>
      <c r="L26" s="2213"/>
      <c r="M26" s="2213"/>
      <c r="N26" s="2213"/>
      <c r="O26" s="2213"/>
      <c r="P26" s="2213"/>
      <c r="Q26" s="2213"/>
      <c r="R26" s="2213"/>
      <c r="S26" s="2213"/>
    </row>
    <row r="27" spans="1:19" s="2226" customFormat="1" ht="22.5" hidden="1">
      <c r="A27" s="2245"/>
      <c r="B27" s="2245"/>
      <c r="C27" s="2695" t="s">
        <v>6929</v>
      </c>
      <c r="D27" s="2695"/>
      <c r="E27" s="2695"/>
      <c r="F27" s="2695"/>
      <c r="G27" s="2695"/>
      <c r="H27" s="2695"/>
      <c r="I27" s="2695"/>
      <c r="J27" s="2695"/>
      <c r="K27" s="2245"/>
      <c r="L27" s="2245"/>
      <c r="M27" s="2245"/>
      <c r="N27" s="2245"/>
      <c r="O27" s="2245"/>
      <c r="P27" s="2245"/>
      <c r="Q27" s="2245"/>
      <c r="R27" s="2245"/>
      <c r="S27" s="2245"/>
    </row>
    <row r="28" spans="1:19" s="2226" customFormat="1" ht="23.25" hidden="1" thickBot="1">
      <c r="A28" s="2245"/>
      <c r="B28" s="2245"/>
      <c r="C28" s="2686"/>
      <c r="D28" s="2686"/>
      <c r="E28" s="2686"/>
      <c r="F28" s="2686"/>
      <c r="G28" s="2686"/>
      <c r="H28" s="2686"/>
      <c r="I28" s="2686"/>
      <c r="J28" s="2686"/>
      <c r="K28" s="2245"/>
      <c r="L28" s="2245"/>
      <c r="M28" s="2245"/>
      <c r="N28" s="2245"/>
      <c r="O28" s="2245"/>
      <c r="P28" s="2245"/>
      <c r="Q28" s="2245"/>
      <c r="R28" s="2245"/>
      <c r="S28" s="2245"/>
    </row>
    <row r="29" spans="1:19" s="2226" customFormat="1" hidden="1">
      <c r="A29" s="2245"/>
      <c r="B29" s="2245"/>
      <c r="C29" s="2687" t="s">
        <v>466</v>
      </c>
      <c r="D29" s="2687" t="s">
        <v>6914</v>
      </c>
      <c r="E29" s="2246" t="s">
        <v>6915</v>
      </c>
      <c r="F29" s="2687" t="s">
        <v>6916</v>
      </c>
      <c r="G29" s="2689" t="s">
        <v>6917</v>
      </c>
      <c r="H29" s="2690"/>
      <c r="I29" s="2691"/>
      <c r="J29" s="2687" t="s">
        <v>6918</v>
      </c>
      <c r="K29" s="2245"/>
      <c r="L29" s="2245"/>
      <c r="M29" s="2245"/>
      <c r="N29" s="2245"/>
      <c r="O29" s="2245"/>
      <c r="P29" s="2245"/>
      <c r="Q29" s="2245"/>
      <c r="R29" s="2245"/>
      <c r="S29" s="2245"/>
    </row>
    <row r="30" spans="1:19" s="2226" customFormat="1" ht="15" hidden="1" thickBot="1">
      <c r="A30" s="2245"/>
      <c r="B30" s="2245"/>
      <c r="C30" s="2688"/>
      <c r="D30" s="2688"/>
      <c r="E30" s="2247" t="s">
        <v>6919</v>
      </c>
      <c r="F30" s="2688"/>
      <c r="G30" s="2692"/>
      <c r="H30" s="2693"/>
      <c r="I30" s="2694"/>
      <c r="J30" s="2688"/>
      <c r="K30" s="2245"/>
      <c r="L30" s="2245"/>
      <c r="M30" s="2245"/>
      <c r="N30" s="2245"/>
      <c r="O30" s="2245"/>
      <c r="P30" s="2245"/>
      <c r="Q30" s="2245"/>
      <c r="R30" s="2245"/>
      <c r="S30" s="2245"/>
    </row>
    <row r="31" spans="1:19" s="2226" customFormat="1" ht="15" hidden="1" thickBot="1">
      <c r="A31" s="2245"/>
      <c r="B31" s="2245"/>
      <c r="C31" s="2663">
        <v>1</v>
      </c>
      <c r="D31" s="2663" t="s">
        <v>6930</v>
      </c>
      <c r="E31" s="2663" t="s">
        <v>6931</v>
      </c>
      <c r="F31" s="2248" t="s">
        <v>6932</v>
      </c>
      <c r="G31" s="2663" t="s">
        <v>6933</v>
      </c>
      <c r="H31" s="2656" t="s">
        <v>6934</v>
      </c>
      <c r="I31" s="2657"/>
      <c r="J31" s="2249" t="s">
        <v>6935</v>
      </c>
      <c r="K31" s="2245"/>
      <c r="L31" s="2245"/>
      <c r="M31" s="2245"/>
      <c r="N31" s="2245"/>
      <c r="O31" s="2245"/>
      <c r="P31" s="2245"/>
      <c r="Q31" s="2245"/>
      <c r="R31" s="2245"/>
      <c r="S31" s="2245"/>
    </row>
    <row r="32" spans="1:19" s="2226" customFormat="1" ht="15" hidden="1" thickBot="1">
      <c r="A32" s="2245"/>
      <c r="B32" s="2245"/>
      <c r="C32" s="2664"/>
      <c r="D32" s="2664"/>
      <c r="E32" s="2664"/>
      <c r="F32" s="2250"/>
      <c r="G32" s="2664"/>
      <c r="H32" s="2656" t="s">
        <v>6936</v>
      </c>
      <c r="I32" s="2657"/>
      <c r="J32" s="2249">
        <f>0.7/1000</f>
        <v>6.9999999999999999E-4</v>
      </c>
      <c r="K32" s="2245"/>
      <c r="L32" s="2245"/>
      <c r="M32" s="2245"/>
      <c r="N32" s="2245"/>
      <c r="O32" s="2245"/>
      <c r="P32" s="2245"/>
      <c r="Q32" s="2245"/>
      <c r="R32" s="2245"/>
      <c r="S32" s="2245"/>
    </row>
    <row r="33" spans="1:19" s="2226" customFormat="1" ht="15" hidden="1" thickBot="1">
      <c r="A33" s="2245"/>
      <c r="B33" s="2245"/>
      <c r="C33" s="2664"/>
      <c r="D33" s="2664"/>
      <c r="E33" s="2664"/>
      <c r="F33" s="2250"/>
      <c r="G33" s="2664"/>
      <c r="H33" s="2656" t="s">
        <v>6937</v>
      </c>
      <c r="I33" s="2657"/>
      <c r="J33" s="2249" t="s">
        <v>203</v>
      </c>
      <c r="K33" s="2245"/>
      <c r="L33" s="2245"/>
      <c r="M33" s="2245"/>
      <c r="N33" s="2245"/>
      <c r="O33" s="2245"/>
      <c r="P33" s="2245"/>
      <c r="Q33" s="2245"/>
      <c r="R33" s="2245"/>
      <c r="S33" s="2245"/>
    </row>
    <row r="34" spans="1:19" s="2226" customFormat="1" ht="15" hidden="1" thickBot="1">
      <c r="A34" s="2245"/>
      <c r="B34" s="2245"/>
      <c r="C34" s="2664"/>
      <c r="D34" s="2664"/>
      <c r="E34" s="2664"/>
      <c r="F34" s="2250"/>
      <c r="G34" s="2664"/>
      <c r="H34" s="2656" t="s">
        <v>6938</v>
      </c>
      <c r="I34" s="2657"/>
      <c r="J34" s="2251">
        <f>0.4/1000</f>
        <v>4.0000000000000002E-4</v>
      </c>
      <c r="K34" s="2245"/>
      <c r="L34" s="2245"/>
      <c r="M34" s="2245"/>
      <c r="N34" s="2245"/>
      <c r="O34" s="2245"/>
      <c r="P34" s="2245"/>
      <c r="Q34" s="2245"/>
      <c r="R34" s="2245"/>
      <c r="S34" s="2245"/>
    </row>
    <row r="35" spans="1:19" s="2226" customFormat="1" ht="15" hidden="1" thickBot="1">
      <c r="A35" s="2245"/>
      <c r="B35" s="2245"/>
      <c r="C35" s="2664"/>
      <c r="D35" s="2664"/>
      <c r="E35" s="2664"/>
      <c r="F35" s="2252"/>
      <c r="G35" s="2665"/>
      <c r="H35" s="2656" t="s">
        <v>6939</v>
      </c>
      <c r="I35" s="2657"/>
      <c r="J35" s="2251" t="s">
        <v>195</v>
      </c>
      <c r="K35" s="2245"/>
      <c r="L35" s="2245"/>
      <c r="M35" s="2245"/>
      <c r="N35" s="2245"/>
      <c r="O35" s="2245"/>
      <c r="P35" s="2245"/>
      <c r="Q35" s="2245"/>
      <c r="R35" s="2245"/>
      <c r="S35" s="2245"/>
    </row>
    <row r="36" spans="1:19" s="2226" customFormat="1" ht="26.25" hidden="1" thickBot="1">
      <c r="A36" s="2245"/>
      <c r="B36" s="2245"/>
      <c r="C36" s="2665"/>
      <c r="D36" s="2665"/>
      <c r="E36" s="2665"/>
      <c r="F36" s="2253"/>
      <c r="G36" s="2253"/>
      <c r="H36" s="2254" t="s">
        <v>6940</v>
      </c>
      <c r="I36" s="2255"/>
      <c r="J36" s="2251" t="s">
        <v>6941</v>
      </c>
      <c r="K36" s="2245"/>
      <c r="L36" s="2245"/>
      <c r="M36" s="2245"/>
      <c r="N36" s="2245"/>
      <c r="O36" s="2245"/>
      <c r="P36" s="2245"/>
      <c r="Q36" s="2245"/>
      <c r="R36" s="2245"/>
      <c r="S36" s="2245"/>
    </row>
    <row r="37" spans="1:19" s="2226" customFormat="1" ht="15" hidden="1" thickBot="1">
      <c r="A37" s="2245"/>
      <c r="B37" s="2245"/>
      <c r="C37" s="2663">
        <v>2</v>
      </c>
      <c r="D37" s="2663" t="s">
        <v>6922</v>
      </c>
      <c r="E37" s="2663" t="s">
        <v>6942</v>
      </c>
      <c r="F37" s="2663" t="s">
        <v>6943</v>
      </c>
      <c r="G37" s="2663" t="s">
        <v>6944</v>
      </c>
      <c r="H37" s="2656" t="s">
        <v>6934</v>
      </c>
      <c r="I37" s="2657"/>
      <c r="J37" s="2251">
        <v>1.2E-2</v>
      </c>
      <c r="K37" s="2245"/>
      <c r="L37" s="2245"/>
      <c r="M37" s="2245"/>
      <c r="N37" s="2245"/>
      <c r="O37" s="2245"/>
      <c r="P37" s="2245"/>
      <c r="Q37" s="2245"/>
      <c r="R37" s="2245"/>
      <c r="S37" s="2245"/>
    </row>
    <row r="38" spans="1:19" s="2226" customFormat="1" ht="15" hidden="1" thickBot="1">
      <c r="A38" s="2245"/>
      <c r="B38" s="2245"/>
      <c r="C38" s="2664"/>
      <c r="D38" s="2664"/>
      <c r="E38" s="2664"/>
      <c r="F38" s="2664"/>
      <c r="G38" s="2664"/>
      <c r="H38" s="2684" t="s">
        <v>6936</v>
      </c>
      <c r="I38" s="2685"/>
      <c r="J38" s="2251">
        <v>5.0000000000000001E-3</v>
      </c>
      <c r="K38" s="2245"/>
      <c r="L38" s="2245"/>
      <c r="M38" s="2245"/>
      <c r="N38" s="2245"/>
      <c r="O38" s="2245"/>
      <c r="P38" s="2245"/>
      <c r="Q38" s="2245"/>
      <c r="R38" s="2245"/>
      <c r="S38" s="2245"/>
    </row>
    <row r="39" spans="1:19" s="2226" customFormat="1" ht="15" hidden="1" thickBot="1">
      <c r="A39" s="2245"/>
      <c r="B39" s="2245"/>
      <c r="C39" s="2664"/>
      <c r="D39" s="2664"/>
      <c r="E39" s="2664"/>
      <c r="F39" s="2664"/>
      <c r="G39" s="2664"/>
      <c r="H39" s="2656" t="s">
        <v>6937</v>
      </c>
      <c r="I39" s="2657"/>
      <c r="J39" s="2249">
        <v>4.0000000000000001E-3</v>
      </c>
      <c r="K39" s="2245"/>
      <c r="L39" s="2245"/>
      <c r="M39" s="2245"/>
      <c r="N39" s="2245"/>
      <c r="O39" s="2245"/>
      <c r="P39" s="2245"/>
      <c r="Q39" s="2245"/>
      <c r="R39" s="2245"/>
      <c r="S39" s="2245"/>
    </row>
    <row r="40" spans="1:19" s="2226" customFormat="1" ht="15" hidden="1" thickBot="1">
      <c r="A40" s="2245"/>
      <c r="B40" s="2245"/>
      <c r="C40" s="2665"/>
      <c r="D40" s="2665"/>
      <c r="E40" s="2665"/>
      <c r="F40" s="2665"/>
      <c r="G40" s="2665"/>
      <c r="H40" s="2656" t="s">
        <v>6945</v>
      </c>
      <c r="I40" s="2657"/>
      <c r="J40" s="2249">
        <v>2E-3</v>
      </c>
      <c r="K40" s="2245"/>
      <c r="L40" s="2245"/>
      <c r="M40" s="2245"/>
      <c r="N40" s="2245"/>
      <c r="O40" s="2245"/>
      <c r="P40" s="2245"/>
      <c r="Q40" s="2245"/>
      <c r="R40" s="2245"/>
      <c r="S40" s="2245"/>
    </row>
    <row r="41" spans="1:19" s="2226" customFormat="1" ht="14.25" hidden="1" customHeight="1">
      <c r="A41" s="2245"/>
      <c r="B41" s="2245"/>
      <c r="C41" s="2663">
        <v>3</v>
      </c>
      <c r="D41" s="2677" t="s">
        <v>6946</v>
      </c>
      <c r="E41" s="2673" t="s">
        <v>6947</v>
      </c>
      <c r="F41" s="2679"/>
      <c r="G41" s="2679"/>
      <c r="H41" s="2679"/>
      <c r="I41" s="2680"/>
      <c r="J41" s="2663" t="s">
        <v>6948</v>
      </c>
      <c r="K41" s="2245"/>
      <c r="L41" s="2245"/>
      <c r="M41" s="2245"/>
      <c r="N41" s="2245"/>
      <c r="O41" s="2245"/>
      <c r="P41" s="2245"/>
      <c r="Q41" s="2245"/>
      <c r="R41" s="2245"/>
      <c r="S41" s="2245"/>
    </row>
    <row r="42" spans="1:19" s="2226" customFormat="1" ht="15" hidden="1" thickBot="1">
      <c r="A42" s="2245"/>
      <c r="B42" s="2245"/>
      <c r="C42" s="2665"/>
      <c r="D42" s="2678"/>
      <c r="E42" s="2681"/>
      <c r="F42" s="2682"/>
      <c r="G42" s="2682"/>
      <c r="H42" s="2682"/>
      <c r="I42" s="2683"/>
      <c r="J42" s="2665"/>
      <c r="K42" s="2245"/>
      <c r="L42" s="2245"/>
      <c r="M42" s="2245"/>
      <c r="N42" s="2245"/>
      <c r="O42" s="2245"/>
      <c r="P42" s="2245"/>
      <c r="Q42" s="2245"/>
      <c r="R42" s="2245"/>
      <c r="S42" s="2245"/>
    </row>
    <row r="43" spans="1:19" s="2226" customFormat="1" ht="15" hidden="1" thickBot="1">
      <c r="A43" s="2245"/>
      <c r="B43" s="2245"/>
      <c r="C43" s="2663">
        <v>4</v>
      </c>
      <c r="D43" s="2663" t="s">
        <v>6925</v>
      </c>
      <c r="E43" s="2663" t="s">
        <v>6949</v>
      </c>
      <c r="F43" s="2663" t="s">
        <v>6950</v>
      </c>
      <c r="G43" s="2663" t="s">
        <v>6951</v>
      </c>
      <c r="H43" s="2656" t="s">
        <v>6952</v>
      </c>
      <c r="I43" s="2657"/>
      <c r="J43" s="2256" t="s">
        <v>199</v>
      </c>
      <c r="K43" s="2245"/>
      <c r="L43" s="2245"/>
      <c r="M43" s="2245"/>
      <c r="N43" s="2245"/>
      <c r="O43" s="2245"/>
      <c r="P43" s="2245"/>
      <c r="Q43" s="2245"/>
      <c r="R43" s="2245"/>
      <c r="S43" s="2245"/>
    </row>
    <row r="44" spans="1:19" s="2226" customFormat="1" ht="15" hidden="1" thickBot="1">
      <c r="A44" s="2245"/>
      <c r="B44" s="2245"/>
      <c r="C44" s="2664"/>
      <c r="D44" s="2664"/>
      <c r="E44" s="2664"/>
      <c r="F44" s="2664"/>
      <c r="G44" s="2664"/>
      <c r="H44" s="2656" t="s">
        <v>6953</v>
      </c>
      <c r="I44" s="2657"/>
      <c r="J44" s="2256" t="s">
        <v>6954</v>
      </c>
      <c r="K44" s="2245"/>
      <c r="L44" s="2245"/>
      <c r="M44" s="2245"/>
      <c r="N44" s="2245"/>
      <c r="O44" s="2245"/>
      <c r="P44" s="2245"/>
      <c r="Q44" s="2245"/>
      <c r="R44" s="2245"/>
      <c r="S44" s="2245"/>
    </row>
    <row r="45" spans="1:19" s="2226" customFormat="1" ht="15" hidden="1" thickBot="1">
      <c r="A45" s="2245"/>
      <c r="B45" s="2245"/>
      <c r="C45" s="2664"/>
      <c r="D45" s="2664"/>
      <c r="E45" s="2664"/>
      <c r="F45" s="2664"/>
      <c r="G45" s="2664"/>
      <c r="H45" s="2656" t="s">
        <v>6955</v>
      </c>
      <c r="I45" s="2657"/>
      <c r="J45" s="2256" t="s">
        <v>6956</v>
      </c>
      <c r="K45" s="2245"/>
      <c r="L45" s="2245"/>
      <c r="M45" s="2245"/>
      <c r="N45" s="2245"/>
      <c r="O45" s="2245"/>
      <c r="P45" s="2245"/>
      <c r="Q45" s="2245"/>
      <c r="R45" s="2245"/>
      <c r="S45" s="2245"/>
    </row>
    <row r="46" spans="1:19" s="2226" customFormat="1" ht="26.25" hidden="1" thickBot="1">
      <c r="A46" s="2245"/>
      <c r="B46" s="2245"/>
      <c r="C46" s="2665"/>
      <c r="D46" s="2665"/>
      <c r="E46" s="2665"/>
      <c r="F46" s="2665"/>
      <c r="G46" s="2665"/>
      <c r="H46" s="2656" t="s">
        <v>6957</v>
      </c>
      <c r="I46" s="2657"/>
      <c r="J46" s="2256" t="s">
        <v>6941</v>
      </c>
      <c r="K46" s="2245"/>
      <c r="L46" s="2245"/>
      <c r="M46" s="2245"/>
      <c r="N46" s="2245"/>
      <c r="O46" s="2245"/>
      <c r="P46" s="2245"/>
      <c r="Q46" s="2245"/>
      <c r="R46" s="2245"/>
      <c r="S46" s="2245"/>
    </row>
    <row r="47" spans="1:19" s="2226" customFormat="1" ht="15" hidden="1" thickBot="1">
      <c r="A47" s="2245"/>
      <c r="B47" s="2245"/>
      <c r="C47" s="2253"/>
      <c r="D47" s="2663" t="s">
        <v>6926</v>
      </c>
      <c r="E47" s="2663" t="s">
        <v>6958</v>
      </c>
      <c r="F47" s="2663" t="s">
        <v>6959</v>
      </c>
      <c r="G47" s="2663" t="s">
        <v>6960</v>
      </c>
      <c r="H47" s="2656" t="s">
        <v>6934</v>
      </c>
      <c r="I47" s="2657"/>
      <c r="J47" s="2256" t="s">
        <v>6935</v>
      </c>
      <c r="K47" s="2245"/>
      <c r="L47" s="2245"/>
      <c r="M47" s="2245"/>
      <c r="N47" s="2245"/>
      <c r="O47" s="2245"/>
      <c r="P47" s="2245"/>
      <c r="Q47" s="2245"/>
      <c r="R47" s="2245"/>
      <c r="S47" s="2245"/>
    </row>
    <row r="48" spans="1:19" s="2226" customFormat="1" ht="15" hidden="1" thickBot="1">
      <c r="A48" s="2245"/>
      <c r="B48" s="2245"/>
      <c r="C48" s="2253"/>
      <c r="D48" s="2664"/>
      <c r="E48" s="2664"/>
      <c r="F48" s="2664"/>
      <c r="G48" s="2664"/>
      <c r="H48" s="2656" t="s">
        <v>6936</v>
      </c>
      <c r="I48" s="2657"/>
      <c r="J48" s="2256" t="s">
        <v>6954</v>
      </c>
      <c r="K48" s="2245"/>
      <c r="L48" s="2245"/>
      <c r="M48" s="2245"/>
      <c r="N48" s="2245"/>
      <c r="O48" s="2245"/>
      <c r="P48" s="2245"/>
      <c r="Q48" s="2245"/>
      <c r="R48" s="2245"/>
      <c r="S48" s="2245"/>
    </row>
    <row r="49" spans="1:19" s="2226" customFormat="1" ht="15" hidden="1" thickBot="1">
      <c r="A49" s="2245"/>
      <c r="B49" s="2245"/>
      <c r="C49" s="2253"/>
      <c r="D49" s="2664"/>
      <c r="E49" s="2664"/>
      <c r="F49" s="2664"/>
      <c r="G49" s="2664"/>
      <c r="H49" s="2656" t="s">
        <v>6937</v>
      </c>
      <c r="I49" s="2657"/>
      <c r="J49" s="2256" t="s">
        <v>203</v>
      </c>
      <c r="K49" s="2245"/>
      <c r="L49" s="2245"/>
      <c r="M49" s="2245"/>
      <c r="N49" s="2245"/>
      <c r="O49" s="2245"/>
      <c r="P49" s="2245"/>
      <c r="Q49" s="2245"/>
      <c r="R49" s="2245"/>
      <c r="S49" s="2245"/>
    </row>
    <row r="50" spans="1:19" s="2226" customFormat="1" ht="15" hidden="1" thickBot="1">
      <c r="A50" s="2245"/>
      <c r="B50" s="2245"/>
      <c r="C50" s="2253"/>
      <c r="D50" s="2664"/>
      <c r="E50" s="2664"/>
      <c r="F50" s="2664"/>
      <c r="G50" s="2664"/>
      <c r="H50" s="2673" t="s">
        <v>6938</v>
      </c>
      <c r="I50" s="2674"/>
      <c r="J50" s="2256" t="s">
        <v>6961</v>
      </c>
      <c r="K50" s="2245"/>
      <c r="L50" s="2245"/>
      <c r="M50" s="2245"/>
      <c r="N50" s="2245"/>
      <c r="O50" s="2245"/>
      <c r="P50" s="2245"/>
      <c r="Q50" s="2245"/>
      <c r="R50" s="2245"/>
      <c r="S50" s="2245"/>
    </row>
    <row r="51" spans="1:19" s="2226" customFormat="1" ht="15" hidden="1" thickBot="1">
      <c r="A51" s="2245"/>
      <c r="B51" s="2245"/>
      <c r="C51" s="2253">
        <v>5</v>
      </c>
      <c r="D51" s="2664"/>
      <c r="E51" s="2664"/>
      <c r="F51" s="2664"/>
      <c r="G51" s="2672"/>
      <c r="H51" s="2675" t="s">
        <v>6962</v>
      </c>
      <c r="I51" s="2676"/>
      <c r="J51" s="2257" t="s">
        <v>195</v>
      </c>
      <c r="K51" s="2245"/>
      <c r="L51" s="2245"/>
      <c r="M51" s="2245"/>
      <c r="N51" s="2245"/>
      <c r="O51" s="2245"/>
      <c r="P51" s="2245"/>
      <c r="Q51" s="2245"/>
      <c r="R51" s="2245"/>
      <c r="S51" s="2245"/>
    </row>
    <row r="52" spans="1:19" s="2226" customFormat="1" ht="15" hidden="1" thickBot="1">
      <c r="A52" s="2245"/>
      <c r="B52" s="2245"/>
      <c r="C52" s="2663">
        <v>6</v>
      </c>
      <c r="D52" s="2666" t="s">
        <v>6963</v>
      </c>
      <c r="E52" s="2669" t="s">
        <v>6964</v>
      </c>
      <c r="F52" s="2663" t="s">
        <v>6965</v>
      </c>
      <c r="G52" s="2663" t="s">
        <v>6951</v>
      </c>
      <c r="H52" s="2256" t="s">
        <v>6952</v>
      </c>
      <c r="I52" s="2662" t="s">
        <v>199</v>
      </c>
      <c r="J52" s="2657"/>
      <c r="K52" s="2245"/>
      <c r="L52" s="2245"/>
      <c r="M52" s="2245"/>
      <c r="N52" s="2245"/>
      <c r="O52" s="2245"/>
      <c r="P52" s="2245"/>
      <c r="Q52" s="2245"/>
      <c r="R52" s="2245"/>
      <c r="S52" s="2245"/>
    </row>
    <row r="53" spans="1:19" s="2226" customFormat="1" ht="15" hidden="1" thickBot="1">
      <c r="A53" s="2245"/>
      <c r="B53" s="2245"/>
      <c r="C53" s="2664"/>
      <c r="D53" s="2667"/>
      <c r="E53" s="2670"/>
      <c r="F53" s="2664"/>
      <c r="G53" s="2664"/>
      <c r="H53" s="2256" t="s">
        <v>6953</v>
      </c>
      <c r="I53" s="2656" t="s">
        <v>6954</v>
      </c>
      <c r="J53" s="2657"/>
      <c r="K53" s="2245"/>
      <c r="L53" s="2245"/>
      <c r="M53" s="2245"/>
      <c r="N53" s="2245"/>
      <c r="O53" s="2245"/>
      <c r="P53" s="2245"/>
      <c r="Q53" s="2245"/>
      <c r="R53" s="2245"/>
      <c r="S53" s="2245"/>
    </row>
    <row r="54" spans="1:19" s="2226" customFormat="1" ht="15" hidden="1" thickBot="1">
      <c r="A54" s="2245"/>
      <c r="B54" s="2245"/>
      <c r="C54" s="2664"/>
      <c r="D54" s="2667"/>
      <c r="E54" s="2670"/>
      <c r="F54" s="2664"/>
      <c r="G54" s="2664"/>
      <c r="H54" s="2256" t="s">
        <v>6955</v>
      </c>
      <c r="I54" s="2656" t="s">
        <v>6966</v>
      </c>
      <c r="J54" s="2657"/>
      <c r="K54" s="2245"/>
      <c r="L54" s="2245"/>
      <c r="M54" s="2245"/>
      <c r="N54" s="2245"/>
      <c r="O54" s="2245"/>
      <c r="P54" s="2245"/>
      <c r="Q54" s="2245"/>
      <c r="R54" s="2245"/>
      <c r="S54" s="2245"/>
    </row>
    <row r="55" spans="1:19" s="2226" customFormat="1" ht="15" hidden="1" thickBot="1">
      <c r="A55" s="2245"/>
      <c r="B55" s="2245"/>
      <c r="C55" s="2665"/>
      <c r="D55" s="2668"/>
      <c r="E55" s="2671"/>
      <c r="F55" s="2665"/>
      <c r="G55" s="2665"/>
      <c r="H55" s="2256" t="s">
        <v>6957</v>
      </c>
      <c r="I55" s="2656" t="s">
        <v>6967</v>
      </c>
      <c r="J55" s="2657"/>
      <c r="K55" s="2245"/>
      <c r="L55" s="2245"/>
      <c r="M55" s="2245"/>
      <c r="N55" s="2245"/>
      <c r="O55" s="2245"/>
      <c r="P55" s="2245"/>
      <c r="Q55" s="2245"/>
      <c r="R55" s="2245"/>
      <c r="S55" s="2245"/>
    </row>
    <row r="56" spans="1:19" s="2226" customFormat="1" ht="15" hidden="1" thickBot="1">
      <c r="A56" s="2245"/>
      <c r="B56" s="2245"/>
      <c r="C56" s="2663">
        <v>7</v>
      </c>
      <c r="D56" s="2663" t="s">
        <v>6968</v>
      </c>
      <c r="E56" s="2663" t="s">
        <v>6969</v>
      </c>
      <c r="F56" s="2663" t="s">
        <v>6965</v>
      </c>
      <c r="G56" s="2663" t="s">
        <v>6970</v>
      </c>
      <c r="H56" s="2256" t="s">
        <v>6934</v>
      </c>
      <c r="I56" s="2656" t="s">
        <v>6971</v>
      </c>
      <c r="J56" s="2657"/>
      <c r="K56" s="2245"/>
      <c r="L56" s="2245"/>
      <c r="M56" s="2245"/>
      <c r="N56" s="2245"/>
      <c r="O56" s="2245"/>
      <c r="P56" s="2245"/>
      <c r="Q56" s="2245"/>
      <c r="R56" s="2245"/>
      <c r="S56" s="2245"/>
    </row>
    <row r="57" spans="1:19" s="2226" customFormat="1" ht="15" hidden="1" thickBot="1">
      <c r="A57" s="2245"/>
      <c r="B57" s="2245"/>
      <c r="C57" s="2664"/>
      <c r="D57" s="2664"/>
      <c r="E57" s="2664"/>
      <c r="F57" s="2664"/>
      <c r="G57" s="2664"/>
      <c r="H57" s="2256" t="s">
        <v>6936</v>
      </c>
      <c r="I57" s="2656" t="s">
        <v>6935</v>
      </c>
      <c r="J57" s="2657"/>
      <c r="K57" s="2245"/>
      <c r="L57" s="2245"/>
      <c r="M57" s="2245"/>
      <c r="N57" s="2245"/>
      <c r="O57" s="2245"/>
      <c r="P57" s="2245"/>
      <c r="Q57" s="2245"/>
      <c r="R57" s="2245"/>
      <c r="S57" s="2245"/>
    </row>
    <row r="58" spans="1:19" s="2226" customFormat="1" ht="26.25" hidden="1" thickBot="1">
      <c r="A58" s="2245"/>
      <c r="B58" s="2245"/>
      <c r="C58" s="2664"/>
      <c r="D58" s="2664"/>
      <c r="E58" s="2664"/>
      <c r="F58" s="2664"/>
      <c r="G58" s="2664"/>
      <c r="H58" s="2256" t="s">
        <v>6937</v>
      </c>
      <c r="I58" s="2656" t="s">
        <v>6972</v>
      </c>
      <c r="J58" s="2657"/>
      <c r="K58" s="2245"/>
      <c r="L58" s="2245"/>
      <c r="M58" s="2245"/>
      <c r="N58" s="2245"/>
      <c r="O58" s="2245"/>
      <c r="P58" s="2245"/>
      <c r="Q58" s="2245"/>
      <c r="R58" s="2245"/>
      <c r="S58" s="2245"/>
    </row>
    <row r="59" spans="1:19" s="2226" customFormat="1" ht="26.25" hidden="1" thickBot="1">
      <c r="A59" s="2245"/>
      <c r="B59" s="2245"/>
      <c r="C59" s="2664"/>
      <c r="D59" s="2664"/>
      <c r="E59" s="2664"/>
      <c r="F59" s="2664"/>
      <c r="G59" s="2664"/>
      <c r="H59" s="2256" t="s">
        <v>6938</v>
      </c>
      <c r="I59" s="2656" t="s">
        <v>199</v>
      </c>
      <c r="J59" s="2657"/>
      <c r="K59" s="2245"/>
      <c r="L59" s="2245"/>
      <c r="M59" s="2245"/>
      <c r="N59" s="2245"/>
      <c r="O59" s="2245"/>
      <c r="P59" s="2245"/>
      <c r="Q59" s="2245"/>
      <c r="R59" s="2245"/>
      <c r="S59" s="2245"/>
    </row>
    <row r="60" spans="1:19" s="2226" customFormat="1" ht="15" hidden="1" thickBot="1">
      <c r="A60" s="2245"/>
      <c r="B60" s="2245"/>
      <c r="C60" s="2665"/>
      <c r="D60" s="2665"/>
      <c r="E60" s="2665"/>
      <c r="F60" s="2665"/>
      <c r="G60" s="2665"/>
      <c r="H60" s="2256" t="s">
        <v>6962</v>
      </c>
      <c r="I60" s="2656" t="s">
        <v>6973</v>
      </c>
      <c r="J60" s="2657"/>
      <c r="K60" s="2245"/>
      <c r="L60" s="2245"/>
      <c r="M60" s="2245"/>
      <c r="N60" s="2245"/>
      <c r="O60" s="2245"/>
      <c r="P60" s="2245"/>
      <c r="Q60" s="2245"/>
      <c r="R60" s="2245"/>
      <c r="S60" s="2245"/>
    </row>
    <row r="61" spans="1:19" s="2226" customFormat="1" hidden="1">
      <c r="A61" s="2245"/>
      <c r="B61" s="2245"/>
      <c r="C61" s="2245"/>
      <c r="D61" s="2245"/>
      <c r="E61" s="2245"/>
      <c r="F61" s="2245"/>
      <c r="G61" s="2245"/>
      <c r="H61" s="2245"/>
      <c r="I61" s="2245"/>
      <c r="J61" s="2245"/>
      <c r="K61" s="2245"/>
      <c r="L61" s="2245"/>
      <c r="M61" s="2245"/>
      <c r="N61" s="2245"/>
      <c r="O61" s="2245"/>
      <c r="P61" s="2245"/>
      <c r="Q61" s="2245"/>
      <c r="R61" s="2245"/>
      <c r="S61" s="2245"/>
    </row>
    <row r="62" spans="1:19" s="2226" customFormat="1" hidden="1">
      <c r="A62" s="2245"/>
      <c r="B62" s="2658" t="s">
        <v>6974</v>
      </c>
      <c r="C62" s="2658"/>
      <c r="D62" s="2658"/>
      <c r="E62" s="2658"/>
      <c r="F62" s="2658"/>
      <c r="G62" s="2658"/>
      <c r="H62" s="2658"/>
      <c r="I62" s="2658"/>
      <c r="J62" s="2658"/>
      <c r="K62" s="2245"/>
      <c r="L62" s="2245"/>
      <c r="M62" s="2245"/>
      <c r="N62" s="2245"/>
      <c r="O62" s="2245"/>
      <c r="P62" s="2245"/>
      <c r="Q62" s="2245"/>
      <c r="R62" s="2245"/>
      <c r="S62" s="2245"/>
    </row>
    <row r="63" spans="1:19" s="2226" customFormat="1" hidden="1">
      <c r="A63" s="2245"/>
      <c r="B63" s="2659" t="s">
        <v>6975</v>
      </c>
      <c r="C63" s="2659"/>
      <c r="D63" s="2659"/>
      <c r="E63" s="2659"/>
      <c r="F63" s="2659"/>
      <c r="G63" s="2659"/>
      <c r="H63" s="2659"/>
      <c r="I63" s="2659"/>
      <c r="J63" s="2659"/>
      <c r="K63" s="2245"/>
      <c r="L63" s="2245"/>
      <c r="M63" s="2245"/>
      <c r="N63" s="2245"/>
      <c r="O63" s="2245"/>
      <c r="P63" s="2245"/>
      <c r="Q63" s="2245"/>
      <c r="R63" s="2245"/>
      <c r="S63" s="2245"/>
    </row>
    <row r="64" spans="1:19" s="2226" customFormat="1" ht="18.75" hidden="1">
      <c r="A64" s="2245"/>
      <c r="B64" s="2258"/>
      <c r="C64" s="2245"/>
      <c r="D64" s="2245"/>
      <c r="E64" s="2245"/>
      <c r="F64" s="2245"/>
      <c r="G64" s="2245"/>
      <c r="H64" s="2245"/>
      <c r="I64" s="2245"/>
      <c r="J64" s="2245"/>
      <c r="K64" s="2245"/>
      <c r="L64" s="2245"/>
      <c r="M64" s="2245"/>
      <c r="N64" s="2245"/>
      <c r="O64" s="2245"/>
      <c r="P64" s="2245"/>
      <c r="Q64" s="2245"/>
      <c r="R64" s="2245"/>
      <c r="S64" s="2245"/>
    </row>
    <row r="65" spans="1:19" s="2226" customFormat="1" ht="18.75" hidden="1">
      <c r="A65" s="2245"/>
      <c r="B65" s="2660" t="s">
        <v>6976</v>
      </c>
      <c r="C65" s="2660"/>
      <c r="D65" s="2660"/>
      <c r="E65" s="2660"/>
      <c r="F65" s="2660"/>
      <c r="G65" s="2660"/>
      <c r="H65" s="2660"/>
      <c r="I65" s="2660"/>
      <c r="J65" s="2660"/>
      <c r="K65" s="2245"/>
      <c r="L65" s="2245"/>
      <c r="M65" s="2245"/>
      <c r="N65" s="2245"/>
      <c r="O65" s="2245"/>
      <c r="P65" s="2245"/>
      <c r="Q65" s="2245"/>
      <c r="R65" s="2245"/>
      <c r="S65" s="2245"/>
    </row>
    <row r="66" spans="1:19" s="2226" customFormat="1" ht="18.75" hidden="1">
      <c r="A66" s="2245"/>
      <c r="B66" s="2661" t="s">
        <v>6977</v>
      </c>
      <c r="C66" s="2661"/>
      <c r="D66" s="2661"/>
      <c r="E66" s="2661"/>
      <c r="F66" s="2661"/>
      <c r="G66" s="2661"/>
      <c r="H66" s="2661"/>
      <c r="I66" s="2661"/>
      <c r="J66" s="2661"/>
      <c r="K66" s="2245"/>
      <c r="L66" s="2245"/>
      <c r="M66" s="2245"/>
      <c r="N66" s="2245"/>
      <c r="O66" s="2245"/>
      <c r="P66" s="2245"/>
      <c r="Q66" s="2245"/>
      <c r="R66" s="2245"/>
      <c r="S66" s="2245"/>
    </row>
    <row r="67" spans="1:19" s="2226" customFormat="1" ht="18.75" hidden="1">
      <c r="A67" s="2245"/>
      <c r="B67" s="2661" t="s">
        <v>6978</v>
      </c>
      <c r="C67" s="2661"/>
      <c r="D67" s="2661"/>
      <c r="E67" s="2661"/>
      <c r="F67" s="2661"/>
      <c r="G67" s="2661"/>
      <c r="H67" s="2661"/>
      <c r="I67" s="2661"/>
      <c r="J67" s="2661"/>
      <c r="K67" s="2245"/>
      <c r="L67" s="2245"/>
      <c r="M67" s="2245"/>
      <c r="N67" s="2245"/>
      <c r="O67" s="2245"/>
      <c r="P67" s="2245"/>
      <c r="Q67" s="2245"/>
      <c r="R67" s="2245"/>
      <c r="S67" s="2245"/>
    </row>
    <row r="68" spans="1:19" s="2226" customFormat="1" ht="18.75" hidden="1">
      <c r="A68" s="2245"/>
      <c r="B68" s="2655" t="s">
        <v>6979</v>
      </c>
      <c r="C68" s="2655"/>
      <c r="D68" s="2655"/>
      <c r="E68" s="2655"/>
      <c r="F68" s="2655"/>
      <c r="G68" s="2655"/>
      <c r="H68" s="2655"/>
      <c r="I68" s="2655"/>
      <c r="J68" s="2655"/>
      <c r="K68" s="2245"/>
      <c r="L68" s="2245"/>
      <c r="M68" s="2245"/>
      <c r="N68" s="2245"/>
      <c r="O68" s="2245"/>
      <c r="P68" s="2245"/>
      <c r="Q68" s="2245"/>
      <c r="R68" s="2245"/>
      <c r="S68" s="2245"/>
    </row>
    <row r="69" spans="1:19" s="2225" customFormat="1" ht="13.5">
      <c r="A69" s="2239"/>
      <c r="B69" s="2239"/>
      <c r="C69" s="2239"/>
      <c r="D69" s="2239"/>
      <c r="E69" s="2239"/>
      <c r="F69" s="2239"/>
      <c r="G69" s="2239"/>
      <c r="H69" s="2239"/>
      <c r="I69" s="2239"/>
      <c r="J69" s="2239"/>
      <c r="K69" s="2239"/>
      <c r="L69" s="2239"/>
      <c r="M69" s="2239"/>
      <c r="N69" s="2239"/>
      <c r="O69" s="2239"/>
      <c r="P69" s="2239"/>
      <c r="Q69" s="2239"/>
      <c r="R69" s="2239"/>
      <c r="S69" s="2239"/>
    </row>
    <row r="70" spans="1:19">
      <c r="A70" s="2213"/>
      <c r="B70" s="2235"/>
      <c r="C70" s="2235"/>
      <c r="D70" s="2235"/>
      <c r="E70" s="2235"/>
      <c r="F70" s="2235"/>
      <c r="G70" s="2235"/>
      <c r="H70" s="2235"/>
      <c r="I70" s="2235"/>
      <c r="J70" s="2235"/>
      <c r="K70" s="2213"/>
      <c r="L70" s="2213"/>
      <c r="M70" s="2213"/>
      <c r="N70" s="2213"/>
      <c r="O70" s="2213"/>
      <c r="P70" s="2213"/>
      <c r="Q70" s="2213"/>
      <c r="R70" s="2213"/>
      <c r="S70" s="2213"/>
    </row>
    <row r="71" spans="1:19">
      <c r="A71" s="2213"/>
      <c r="B71" s="2213"/>
      <c r="C71" s="2213"/>
      <c r="D71" s="2213"/>
      <c r="E71" s="2213"/>
      <c r="F71" s="2213"/>
      <c r="G71" s="2213"/>
      <c r="H71" s="2213"/>
      <c r="I71" s="2213"/>
      <c r="J71" s="2213"/>
      <c r="K71" s="2213"/>
      <c r="L71" s="2213"/>
      <c r="M71" s="2213"/>
      <c r="N71" s="2213"/>
      <c r="O71" s="2213"/>
      <c r="P71" s="2213"/>
      <c r="Q71" s="2213"/>
      <c r="R71" s="2213"/>
      <c r="S71" s="2213"/>
    </row>
    <row r="72" spans="1:19">
      <c r="A72" s="2213"/>
      <c r="B72" s="2213"/>
      <c r="C72" s="2213"/>
      <c r="D72" s="2213"/>
      <c r="E72" s="2213"/>
      <c r="F72" s="2213"/>
      <c r="G72" s="2213"/>
      <c r="H72" s="2213"/>
      <c r="I72" s="2213"/>
      <c r="J72" s="2213"/>
      <c r="K72" s="2213"/>
      <c r="L72" s="2213"/>
      <c r="M72" s="2213"/>
      <c r="N72" s="2213"/>
      <c r="O72" s="2213"/>
      <c r="P72" s="2213"/>
      <c r="Q72" s="2213"/>
      <c r="R72" s="2213"/>
      <c r="S72" s="2213"/>
    </row>
    <row r="73" spans="1:19">
      <c r="A73" s="2213"/>
      <c r="B73" s="2213"/>
      <c r="C73" s="2213"/>
      <c r="D73" s="2213"/>
      <c r="E73" s="2213"/>
      <c r="F73" s="2213"/>
      <c r="G73" s="2213"/>
      <c r="H73" s="2213"/>
      <c r="I73" s="2213"/>
      <c r="J73" s="2213"/>
      <c r="K73" s="2213"/>
      <c r="L73" s="2213"/>
      <c r="M73" s="2213"/>
      <c r="N73" s="2213"/>
      <c r="O73" s="2213"/>
      <c r="P73" s="2213"/>
      <c r="Q73" s="2213"/>
      <c r="R73" s="2213"/>
      <c r="S73" s="2213"/>
    </row>
    <row r="74" spans="1:19">
      <c r="A74" s="2213"/>
      <c r="B74" s="2213"/>
      <c r="C74" s="2213"/>
      <c r="D74" s="2213"/>
      <c r="E74" s="2213"/>
      <c r="F74" s="2213"/>
      <c r="G74" s="2213"/>
      <c r="H74" s="2213"/>
      <c r="I74" s="2213"/>
      <c r="J74" s="2213"/>
      <c r="K74" s="2213"/>
      <c r="L74" s="2213"/>
      <c r="M74" s="2213"/>
      <c r="N74" s="2213"/>
      <c r="O74" s="2213"/>
      <c r="P74" s="2213"/>
      <c r="Q74" s="2213"/>
      <c r="R74" s="2213"/>
      <c r="S74" s="2213"/>
    </row>
    <row r="75" spans="1:19">
      <c r="A75" s="2213"/>
      <c r="B75" s="2213"/>
      <c r="C75" s="2213"/>
      <c r="D75" s="2213"/>
      <c r="E75" s="2213"/>
      <c r="F75" s="2213"/>
      <c r="G75" s="2213"/>
      <c r="H75" s="2213"/>
      <c r="I75" s="2213"/>
      <c r="J75" s="2213"/>
      <c r="K75" s="2213"/>
      <c r="L75" s="2213"/>
      <c r="M75" s="2213"/>
      <c r="N75" s="2213"/>
      <c r="O75" s="2213"/>
      <c r="P75" s="2213"/>
      <c r="Q75" s="2213"/>
      <c r="R75" s="2213"/>
      <c r="S75" s="2213"/>
    </row>
  </sheetData>
  <sheetProtection selectLockedCells="1"/>
  <mergeCells count="87">
    <mergeCell ref="C27:J27"/>
    <mergeCell ref="B1:H1"/>
    <mergeCell ref="E4:H4"/>
    <mergeCell ref="C5:H5"/>
    <mergeCell ref="B6:I6"/>
    <mergeCell ref="B7:I7"/>
    <mergeCell ref="B8:B9"/>
    <mergeCell ref="C8:C9"/>
    <mergeCell ref="E8:E9"/>
    <mergeCell ref="F8:G9"/>
    <mergeCell ref="H8:H9"/>
    <mergeCell ref="B10:B15"/>
    <mergeCell ref="C10:C15"/>
    <mergeCell ref="D10:D15"/>
    <mergeCell ref="E10:E15"/>
    <mergeCell ref="F10:F15"/>
    <mergeCell ref="C28:J28"/>
    <mergeCell ref="C29:C30"/>
    <mergeCell ref="D29:D30"/>
    <mergeCell ref="F29:F30"/>
    <mergeCell ref="G29:I30"/>
    <mergeCell ref="J29:J30"/>
    <mergeCell ref="C31:C36"/>
    <mergeCell ref="D31:D36"/>
    <mergeCell ref="E31:E36"/>
    <mergeCell ref="G31:G35"/>
    <mergeCell ref="H31:I31"/>
    <mergeCell ref="H32:I32"/>
    <mergeCell ref="H33:I33"/>
    <mergeCell ref="H34:I34"/>
    <mergeCell ref="H35:I35"/>
    <mergeCell ref="F37:F40"/>
    <mergeCell ref="G37:G40"/>
    <mergeCell ref="C41:C42"/>
    <mergeCell ref="D41:D42"/>
    <mergeCell ref="E41:I42"/>
    <mergeCell ref="H37:I37"/>
    <mergeCell ref="H38:I38"/>
    <mergeCell ref="H39:I39"/>
    <mergeCell ref="H40:I40"/>
    <mergeCell ref="C37:C40"/>
    <mergeCell ref="D37:D40"/>
    <mergeCell ref="E37:E40"/>
    <mergeCell ref="J41:J42"/>
    <mergeCell ref="C43:C46"/>
    <mergeCell ref="D43:D46"/>
    <mergeCell ref="E43:E46"/>
    <mergeCell ref="F43:F46"/>
    <mergeCell ref="G43:G46"/>
    <mergeCell ref="H43:I43"/>
    <mergeCell ref="H44:I44"/>
    <mergeCell ref="H45:I45"/>
    <mergeCell ref="H46:I46"/>
    <mergeCell ref="H47:I47"/>
    <mergeCell ref="H48:I48"/>
    <mergeCell ref="H49:I49"/>
    <mergeCell ref="H50:I50"/>
    <mergeCell ref="H51:I51"/>
    <mergeCell ref="F52:F55"/>
    <mergeCell ref="G52:G55"/>
    <mergeCell ref="D47:D51"/>
    <mergeCell ref="E47:E51"/>
    <mergeCell ref="F47:F51"/>
    <mergeCell ref="G47:G51"/>
    <mergeCell ref="I52:J52"/>
    <mergeCell ref="I53:J53"/>
    <mergeCell ref="I54:J54"/>
    <mergeCell ref="I55:J55"/>
    <mergeCell ref="C56:C60"/>
    <mergeCell ref="D56:D60"/>
    <mergeCell ref="E56:E60"/>
    <mergeCell ref="F56:F60"/>
    <mergeCell ref="G56:G60"/>
    <mergeCell ref="I56:J56"/>
    <mergeCell ref="I57:J57"/>
    <mergeCell ref="I58:J58"/>
    <mergeCell ref="I59:J59"/>
    <mergeCell ref="C52:C55"/>
    <mergeCell ref="D52:D55"/>
    <mergeCell ref="E52:E55"/>
    <mergeCell ref="B68:J68"/>
    <mergeCell ref="I60:J60"/>
    <mergeCell ref="B62:J62"/>
    <mergeCell ref="B63:J63"/>
    <mergeCell ref="B65:J65"/>
    <mergeCell ref="B66:J66"/>
    <mergeCell ref="B67:J67"/>
  </mergeCells>
  <phoneticPr fontId="59" type="noConversion"/>
  <dataValidations count="2">
    <dataValidation type="list" allowBlank="1" showInputMessage="1" showErrorMessage="1" sqref="D4">
      <formula1>$D$18:$D$19</formula1>
    </dataValidation>
    <dataValidation type="list" allowBlank="1" showInputMessage="1" showErrorMessage="1" sqref="C3">
      <formula1>$C$18:$C$24</formula1>
    </dataValidation>
  </dataValidations>
  <pageMargins left="0.70866141732283472" right="0.70866141732283472" top="0.74803149606299213" bottom="0.74803149606299213" header="0.31496062992125984" footer="0.31496062992125984"/>
  <pageSetup paperSize="9" orientation="landscape" blackAndWhite="1"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6"/>
  <sheetViews>
    <sheetView workbookViewId="0">
      <selection sqref="A1:G1"/>
    </sheetView>
  </sheetViews>
  <sheetFormatPr defaultColWidth="9" defaultRowHeight="24" customHeight="1"/>
  <cols>
    <col min="1" max="1" width="8.125" style="121" customWidth="1"/>
    <col min="2" max="2" width="9" style="121"/>
    <col min="3" max="3" width="4.125" style="121" customWidth="1"/>
    <col min="4" max="4" width="14.625" style="121" customWidth="1"/>
    <col min="5" max="5" width="16.75" style="121" customWidth="1"/>
    <col min="6" max="6" width="9" style="121"/>
    <col min="7" max="7" width="18.375" style="121" customWidth="1"/>
    <col min="8" max="8" width="9.125" style="121" customWidth="1"/>
    <col min="9" max="16384" width="9" style="121"/>
  </cols>
  <sheetData>
    <row r="1" spans="1:8" ht="24" customHeight="1">
      <c r="A1" s="2717" t="s">
        <v>312</v>
      </c>
      <c r="B1" s="2717"/>
      <c r="C1" s="2717"/>
      <c r="D1" s="2717"/>
      <c r="E1" s="2717"/>
      <c r="F1" s="2717"/>
      <c r="G1" s="2717"/>
      <c r="H1" s="122"/>
    </row>
    <row r="2" spans="1:8" ht="50.25" customHeight="1">
      <c r="A2" s="123"/>
      <c r="B2" s="123"/>
      <c r="C2" s="123"/>
      <c r="D2" s="123"/>
      <c r="E2" s="123"/>
      <c r="F2" s="124" t="s">
        <v>1045</v>
      </c>
      <c r="G2" s="125" t="str">
        <f>档案索引!A25</f>
        <v>2A-5</v>
      </c>
      <c r="H2" s="126"/>
    </row>
    <row r="3" spans="1:8" ht="29.25" customHeight="1">
      <c r="A3" s="127" t="s">
        <v>1046</v>
      </c>
      <c r="B3" s="123"/>
      <c r="C3" s="123"/>
      <c r="D3" s="123"/>
      <c r="E3" s="123"/>
      <c r="F3" s="123"/>
      <c r="G3" s="123"/>
    </row>
    <row r="4" spans="1:8" ht="24" customHeight="1">
      <c r="A4" s="123" t="s">
        <v>1047</v>
      </c>
      <c r="B4" s="123" t="s">
        <v>1048</v>
      </c>
      <c r="C4" s="123"/>
      <c r="D4" s="2718" t="str">
        <f>IF(OR(基本情况!B6&lt;&gt;"12月31日",基本情况!F5&lt;&gt;"01",基本情况!G5&lt;&gt;"01"),基本情况!B7,基本情况!B4&amp;"年度")&amp;基本情况!B3&amp;"，"</f>
        <v>2015年度企业所得税年度纳税申报鉴证，</v>
      </c>
      <c r="E4" s="2718"/>
      <c r="F4" s="2718"/>
      <c r="G4" s="2718"/>
    </row>
    <row r="5" spans="1:8" ht="24" customHeight="1">
      <c r="A5" s="123" t="s">
        <v>1049</v>
      </c>
      <c r="B5" s="123"/>
      <c r="C5" s="123"/>
      <c r="D5" s="123"/>
      <c r="E5" s="123"/>
      <c r="F5" s="123"/>
      <c r="G5" s="123"/>
    </row>
    <row r="6" spans="1:8" ht="24" customHeight="1">
      <c r="A6" s="123" t="s">
        <v>1050</v>
      </c>
      <c r="B6" s="123"/>
      <c r="C6" s="123"/>
      <c r="D6" s="123"/>
      <c r="E6" s="123"/>
      <c r="F6" s="123"/>
      <c r="G6" s="123"/>
    </row>
    <row r="7" spans="1:8" ht="24" customHeight="1">
      <c r="A7" s="123" t="s">
        <v>1051</v>
      </c>
      <c r="B7" s="123"/>
      <c r="C7" s="123"/>
      <c r="D7" s="123"/>
      <c r="E7" s="123"/>
      <c r="F7" s="123"/>
      <c r="G7" s="123"/>
    </row>
    <row r="8" spans="1:8" ht="24" customHeight="1">
      <c r="A8" s="123" t="s">
        <v>1052</v>
      </c>
      <c r="B8" s="123"/>
      <c r="C8" s="123"/>
      <c r="D8" s="123"/>
      <c r="E8" s="123"/>
      <c r="F8" s="123"/>
      <c r="G8" s="123"/>
    </row>
    <row r="9" spans="1:8" ht="24" customHeight="1">
      <c r="A9" s="123" t="s">
        <v>1053</v>
      </c>
      <c r="B9" s="123"/>
      <c r="C9" s="123"/>
      <c r="D9" s="123"/>
      <c r="E9" s="123"/>
      <c r="F9" s="123"/>
      <c r="G9" s="123"/>
    </row>
    <row r="10" spans="1:8" ht="24" customHeight="1">
      <c r="A10" s="123" t="s">
        <v>1054</v>
      </c>
      <c r="B10" s="123"/>
      <c r="C10" s="123"/>
      <c r="D10" s="123"/>
      <c r="E10" s="123"/>
      <c r="F10" s="123"/>
      <c r="G10" s="123"/>
    </row>
    <row r="11" spans="1:8" ht="24" customHeight="1">
      <c r="A11" s="123" t="s">
        <v>1055</v>
      </c>
      <c r="B11" s="123"/>
      <c r="C11" s="123"/>
      <c r="D11" s="123"/>
      <c r="E11" s="123"/>
      <c r="F11" s="123"/>
      <c r="G11" s="123"/>
    </row>
    <row r="12" spans="1:8" ht="24" customHeight="1">
      <c r="A12" s="123" t="s">
        <v>1056</v>
      </c>
      <c r="B12" s="123"/>
      <c r="C12" s="123"/>
      <c r="D12" s="123"/>
      <c r="E12" s="123"/>
      <c r="F12" s="123"/>
      <c r="G12" s="123"/>
    </row>
    <row r="13" spans="1:8" ht="24" customHeight="1">
      <c r="A13" s="123" t="s">
        <v>1057</v>
      </c>
      <c r="B13" s="123"/>
      <c r="C13" s="123"/>
      <c r="D13" s="123"/>
      <c r="E13" s="123"/>
      <c r="F13" s="123"/>
      <c r="G13" s="123"/>
    </row>
    <row r="14" spans="1:8" ht="24" customHeight="1">
      <c r="A14" s="123" t="s">
        <v>1058</v>
      </c>
      <c r="B14" s="123"/>
      <c r="C14" s="123"/>
      <c r="D14" s="123"/>
      <c r="E14" s="123"/>
      <c r="F14" s="123"/>
      <c r="G14" s="123"/>
    </row>
    <row r="15" spans="1:8" ht="24" customHeight="1">
      <c r="A15" s="123" t="s">
        <v>1059</v>
      </c>
      <c r="B15" s="123"/>
      <c r="C15" s="123"/>
      <c r="D15" s="123"/>
      <c r="E15" s="123"/>
      <c r="F15" s="123"/>
      <c r="G15" s="123"/>
    </row>
    <row r="16" spans="1:8" ht="24" customHeight="1">
      <c r="A16" s="123" t="s">
        <v>1060</v>
      </c>
      <c r="B16" s="123" t="s">
        <v>1061</v>
      </c>
      <c r="C16" s="123"/>
      <c r="D16" s="123"/>
      <c r="E16" s="123"/>
      <c r="F16" s="123"/>
      <c r="G16" s="123"/>
    </row>
    <row r="17" spans="1:8" ht="24" customHeight="1">
      <c r="A17" s="123" t="s">
        <v>1062</v>
      </c>
      <c r="B17" s="123"/>
      <c r="C17" s="123"/>
      <c r="D17" s="123"/>
      <c r="E17" s="123"/>
      <c r="F17" s="123"/>
      <c r="G17" s="123"/>
    </row>
    <row r="18" spans="1:8" ht="24" customHeight="1">
      <c r="A18" s="123" t="s">
        <v>1063</v>
      </c>
      <c r="B18" s="123"/>
      <c r="C18" s="123"/>
      <c r="D18" s="123"/>
      <c r="E18" s="123"/>
      <c r="F18" s="123"/>
      <c r="G18" s="123"/>
    </row>
    <row r="19" spans="1:8" ht="24" customHeight="1">
      <c r="A19" s="123" t="s">
        <v>1064</v>
      </c>
      <c r="B19" s="123"/>
      <c r="C19" s="123"/>
      <c r="D19" s="123"/>
      <c r="E19" s="123"/>
      <c r="F19" s="123"/>
      <c r="G19" s="123"/>
    </row>
    <row r="20" spans="1:8" ht="24" customHeight="1">
      <c r="A20" s="123" t="s">
        <v>1065</v>
      </c>
      <c r="B20" s="123"/>
      <c r="C20" s="123"/>
      <c r="D20" s="123"/>
      <c r="E20" s="123"/>
      <c r="F20" s="123"/>
      <c r="G20" s="123"/>
    </row>
    <row r="21" spans="1:8" ht="24" customHeight="1">
      <c r="A21" s="2719" t="s">
        <v>1066</v>
      </c>
      <c r="B21" s="2719"/>
      <c r="C21" s="2719"/>
      <c r="D21" s="2719"/>
      <c r="E21" s="2719"/>
      <c r="F21" s="2719"/>
      <c r="G21" s="2719"/>
      <c r="H21" s="128"/>
    </row>
    <row r="22" spans="1:8" ht="24" customHeight="1">
      <c r="A22" s="123"/>
      <c r="B22" s="123"/>
      <c r="C22" s="123"/>
      <c r="D22" s="123"/>
      <c r="E22" s="123"/>
      <c r="F22" s="123"/>
      <c r="G22" s="123"/>
    </row>
    <row r="23" spans="1:8" ht="24" customHeight="1">
      <c r="A23" s="123"/>
      <c r="B23" s="123"/>
      <c r="C23" s="123"/>
      <c r="D23" s="123"/>
      <c r="E23" s="123"/>
      <c r="F23" s="123"/>
      <c r="G23" s="123"/>
    </row>
    <row r="24" spans="1:8" ht="24" customHeight="1">
      <c r="A24" s="123" t="s">
        <v>1067</v>
      </c>
      <c r="B24" s="123"/>
      <c r="C24" s="123"/>
      <c r="D24" s="129"/>
      <c r="E24" s="123"/>
      <c r="F24" s="123" t="s">
        <v>1068</v>
      </c>
      <c r="G24" s="123"/>
    </row>
    <row r="25" spans="1:8" ht="24" customHeight="1">
      <c r="A25" s="123"/>
      <c r="B25" s="123"/>
      <c r="C25" s="123"/>
      <c r="D25" s="129"/>
      <c r="E25" s="123"/>
      <c r="F25" s="123"/>
      <c r="G25" s="123"/>
    </row>
    <row r="26" spans="1:8" ht="24" customHeight="1">
      <c r="A26" s="123" t="s">
        <v>1069</v>
      </c>
      <c r="B26" s="123"/>
      <c r="C26" s="123"/>
      <c r="D26" s="129"/>
      <c r="E26" s="123"/>
      <c r="F26" s="123"/>
      <c r="G26" s="130"/>
    </row>
  </sheetData>
  <sheetProtection selectLockedCells="1" selectUnlockedCells="1"/>
  <mergeCells count="3">
    <mergeCell ref="A1:G1"/>
    <mergeCell ref="D4:G4"/>
    <mergeCell ref="A21:G21"/>
  </mergeCells>
  <phoneticPr fontId="59" type="noConversion"/>
  <pageMargins left="0.78740157480314965" right="0.35433070866141736" top="0.51181102362204722" bottom="0.11811023622047245" header="0.51181102362204722" footer="0.51181102362204722"/>
  <pageSetup paperSize="9" firstPageNumber="0" orientation="portrait" blackAndWhite="1" horizontalDpi="300" vertic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Q33"/>
  <sheetViews>
    <sheetView workbookViewId="0"/>
  </sheetViews>
  <sheetFormatPr defaultRowHeight="14.25"/>
  <cols>
    <col min="1" max="1" width="1.125" customWidth="1"/>
    <col min="2" max="2" width="10.875" style="131" customWidth="1"/>
    <col min="3" max="3" width="14.375" style="131" customWidth="1"/>
    <col min="4" max="4" width="12.375" style="131" customWidth="1"/>
    <col min="5" max="5" width="4.75" style="131" customWidth="1"/>
    <col min="6" max="6" width="12.375" style="131" customWidth="1"/>
    <col min="7" max="7" width="4.125" style="131" customWidth="1"/>
    <col min="8" max="8" width="3.625" style="131" customWidth="1"/>
    <col min="9" max="9" width="3.5" style="131" customWidth="1"/>
    <col min="10" max="10" width="4.25" style="131" customWidth="1"/>
    <col min="11" max="11" width="12.75" style="131" customWidth="1"/>
    <col min="12" max="12" width="13.125" customWidth="1"/>
  </cols>
  <sheetData>
    <row r="1" spans="1:17" ht="29.25" customHeight="1">
      <c r="A1" s="132"/>
      <c r="B1" s="2732" t="s">
        <v>316</v>
      </c>
      <c r="C1" s="2732"/>
      <c r="D1" s="2732"/>
      <c r="E1" s="2732"/>
      <c r="F1" s="2732"/>
      <c r="G1" s="2732"/>
      <c r="H1" s="2732"/>
      <c r="I1" s="2732"/>
      <c r="J1" s="2732"/>
      <c r="K1" s="2732"/>
      <c r="L1" s="83"/>
      <c r="M1" s="83"/>
      <c r="N1" s="83"/>
      <c r="O1" s="83"/>
      <c r="P1" s="83"/>
      <c r="Q1" s="83"/>
    </row>
    <row r="2" spans="1:17" ht="15.75" customHeight="1">
      <c r="A2" s="132"/>
      <c r="B2" s="133"/>
      <c r="C2" s="133"/>
      <c r="D2" s="133"/>
      <c r="E2" s="133"/>
      <c r="F2" s="133"/>
      <c r="G2" s="134" t="s">
        <v>1070</v>
      </c>
      <c r="H2" s="134"/>
      <c r="I2" s="134"/>
      <c r="J2" s="134"/>
      <c r="K2" s="135" t="str">
        <f>档案索引!A26</f>
        <v>2A-6</v>
      </c>
      <c r="L2" s="83"/>
      <c r="M2" s="83"/>
      <c r="N2" s="83"/>
      <c r="O2" s="83"/>
      <c r="P2" s="83"/>
      <c r="Q2" s="83"/>
    </row>
    <row r="3" spans="1:17" ht="22.5" customHeight="1">
      <c r="B3" s="136" t="s">
        <v>460</v>
      </c>
      <c r="C3" s="2733" t="str">
        <f>基本情况!B2</f>
        <v/>
      </c>
      <c r="D3" s="2733"/>
      <c r="E3" s="2733"/>
      <c r="F3" s="2733"/>
      <c r="G3" s="2734" t="s">
        <v>463</v>
      </c>
      <c r="H3" s="2734"/>
      <c r="I3" s="2734"/>
      <c r="J3" s="2734"/>
      <c r="K3" s="138">
        <f>基本情况!B11</f>
        <v>0</v>
      </c>
      <c r="L3" s="83"/>
      <c r="M3" s="83"/>
      <c r="N3" s="83"/>
      <c r="O3" s="83"/>
      <c r="P3" s="83"/>
      <c r="Q3" s="83"/>
    </row>
    <row r="4" spans="1:17" ht="22.5" customHeight="1">
      <c r="B4" s="139" t="s">
        <v>464</v>
      </c>
      <c r="C4" s="2735" t="str">
        <f>基本情况!B7</f>
        <v>2015年01月01日至2015年12月31日</v>
      </c>
      <c r="D4" s="2735"/>
      <c r="E4" s="2735"/>
      <c r="F4" s="2735"/>
      <c r="G4" s="2736" t="s">
        <v>1071</v>
      </c>
      <c r="H4" s="2736"/>
      <c r="I4" s="2736"/>
      <c r="J4" s="2736"/>
      <c r="K4" s="142">
        <f>基本情况!B19+1</f>
        <v>42433</v>
      </c>
      <c r="L4" s="83"/>
      <c r="M4" s="83"/>
      <c r="N4" s="83"/>
      <c r="O4" s="83"/>
      <c r="P4" s="83"/>
      <c r="Q4" s="83"/>
    </row>
    <row r="5" spans="1:17" ht="7.5" customHeight="1">
      <c r="B5" s="2730"/>
      <c r="C5" s="2730"/>
      <c r="D5" s="2730"/>
      <c r="E5" s="2730"/>
      <c r="F5" s="2730"/>
      <c r="G5" s="2730"/>
      <c r="H5" s="2730"/>
      <c r="I5" s="2730"/>
      <c r="J5" s="2730"/>
      <c r="K5" s="2730"/>
      <c r="L5" s="83"/>
      <c r="M5" s="83"/>
      <c r="N5" s="83"/>
      <c r="O5" s="83"/>
      <c r="P5" s="83"/>
      <c r="Q5" s="83"/>
    </row>
    <row r="6" spans="1:17" ht="22.5" customHeight="1">
      <c r="B6" s="2722" t="s">
        <v>1072</v>
      </c>
      <c r="C6" s="2722"/>
      <c r="D6" s="2722"/>
      <c r="E6" s="2722"/>
      <c r="F6" s="2722"/>
      <c r="G6" s="2722"/>
      <c r="H6" s="2722"/>
      <c r="I6" s="2722"/>
      <c r="J6" s="2722"/>
      <c r="K6" s="2722"/>
      <c r="L6" s="83"/>
      <c r="M6" s="83"/>
      <c r="N6" s="83"/>
      <c r="O6" s="83"/>
      <c r="P6" s="83"/>
      <c r="Q6" s="83"/>
    </row>
    <row r="7" spans="1:17" ht="44.25" customHeight="1">
      <c r="B7" s="2731" t="str">
        <f>IF(OR(基本情况!B6&lt;&gt;"12月31日",基本情况!F5&lt;&gt;"01",基本情况!G5&lt;&gt;"01"),基本情况!B7,基本情况!B4&amp;"年")&amp;"企业所得税年度纳税申报鉴证"</f>
        <v>2015年企业所得税年度纳税申报鉴证</v>
      </c>
      <c r="C7" s="2731"/>
      <c r="D7" s="2731"/>
      <c r="E7" s="2731"/>
      <c r="F7" s="2731"/>
      <c r="G7" s="2731"/>
      <c r="H7" s="2731"/>
      <c r="I7" s="2731"/>
      <c r="J7" s="2731"/>
      <c r="K7" s="2731"/>
      <c r="L7" s="83"/>
      <c r="M7" s="83"/>
      <c r="N7" s="83"/>
      <c r="O7" s="83"/>
      <c r="P7" s="83"/>
      <c r="Q7" s="83"/>
    </row>
    <row r="8" spans="1:17" ht="22.5" customHeight="1">
      <c r="B8" s="2722" t="s">
        <v>1073</v>
      </c>
      <c r="C8" s="2722"/>
      <c r="D8" s="2722"/>
      <c r="E8" s="2722"/>
      <c r="F8" s="2722"/>
      <c r="G8" s="2722"/>
      <c r="H8" s="2722"/>
      <c r="I8" s="2722"/>
      <c r="J8" s="2722"/>
      <c r="K8" s="2722"/>
      <c r="L8" s="83"/>
      <c r="M8" s="83"/>
      <c r="N8" s="83"/>
      <c r="O8" s="83"/>
      <c r="P8" s="83"/>
      <c r="Q8" s="83"/>
    </row>
    <row r="9" spans="1:17" ht="22.5" customHeight="1">
      <c r="B9" s="2724" t="str">
        <f>"根据《中华人民共和国企业所得税法》、《中华人民共和国企业所得税法实施条例》以及其他税收法律、法规的规定，按照《注册税务师涉税鉴证业务基本准则》、《企业所得税汇算清缴纳税申报鉴证业务准则（试行）》的要求，对该单位"&amp;IF(OR(基本情况!B6&lt;&gt;"12月31日",基本情况!F5&lt;&gt;"01",基本情况!G5&lt;&gt;"01"),基本情况!B7,基本情况!B4&amp;"年")&amp;"企业所得税年度纳税申报进行鉴证。"</f>
        <v>根据《中华人民共和国企业所得税法》、《中华人民共和国企业所得税法实施条例》以及其他税收法律、法规的规定，按照《注册税务师涉税鉴证业务基本准则》、《企业所得税汇算清缴纳税申报鉴证业务准则（试行）》的要求，对该单位2015年企业所得税年度纳税申报进行鉴证。</v>
      </c>
      <c r="C9" s="2724"/>
      <c r="D9" s="2724"/>
      <c r="E9" s="2724"/>
      <c r="F9" s="2724"/>
      <c r="G9" s="2724"/>
      <c r="H9" s="2724"/>
      <c r="I9" s="2724"/>
      <c r="J9" s="2724"/>
      <c r="K9" s="2724"/>
      <c r="L9" s="83"/>
      <c r="M9" s="83"/>
      <c r="N9" s="83"/>
      <c r="O9" s="83"/>
      <c r="P9" s="83"/>
      <c r="Q9" s="83"/>
    </row>
    <row r="10" spans="1:17" ht="22.5" customHeight="1">
      <c r="B10" s="2724"/>
      <c r="C10" s="2724"/>
      <c r="D10" s="2724"/>
      <c r="E10" s="2724"/>
      <c r="F10" s="2724"/>
      <c r="G10" s="2724"/>
      <c r="H10" s="2724"/>
      <c r="I10" s="2724"/>
      <c r="J10" s="2724"/>
      <c r="K10" s="2724"/>
      <c r="L10" s="83"/>
      <c r="M10" s="83"/>
      <c r="N10" s="83"/>
      <c r="O10" s="83"/>
      <c r="P10" s="83"/>
      <c r="Q10" s="83"/>
    </row>
    <row r="11" spans="1:17" ht="22.5" customHeight="1">
      <c r="A11" s="143"/>
      <c r="B11" s="2722" t="s">
        <v>1074</v>
      </c>
      <c r="C11" s="2722"/>
      <c r="D11" s="2722"/>
      <c r="E11" s="2722"/>
      <c r="F11" s="2722"/>
      <c r="G11" s="2722"/>
      <c r="H11" s="2722"/>
      <c r="I11" s="2722"/>
      <c r="J11" s="2722"/>
      <c r="K11" s="2722"/>
      <c r="L11" s="83"/>
    </row>
    <row r="12" spans="1:17" ht="22.5" customHeight="1">
      <c r="B12" s="2725" t="s">
        <v>1075</v>
      </c>
      <c r="C12" s="2725"/>
      <c r="D12" s="2729">
        <f>基本情况!B19+1</f>
        <v>42433</v>
      </c>
      <c r="E12" s="2729"/>
      <c r="F12" s="2729"/>
      <c r="G12" s="2729"/>
      <c r="H12" s="2729"/>
      <c r="I12" s="2729"/>
      <c r="J12" s="2729"/>
      <c r="K12" s="2729"/>
      <c r="L12" s="145"/>
    </row>
    <row r="13" spans="1:17" ht="22.5" customHeight="1">
      <c r="B13" s="2725" t="s">
        <v>1076</v>
      </c>
      <c r="C13" s="2725"/>
      <c r="D13" s="146">
        <f>基本情况!B19+1</f>
        <v>42433</v>
      </c>
      <c r="E13" s="147" t="s">
        <v>1077</v>
      </c>
      <c r="F13" s="148">
        <f>D13+H13</f>
        <v>42436</v>
      </c>
      <c r="G13" s="149" t="s">
        <v>1078</v>
      </c>
      <c r="H13" s="150">
        <v>3</v>
      </c>
      <c r="I13" s="151" t="s">
        <v>1079</v>
      </c>
      <c r="J13" s="152">
        <f>COUNTA(B18:B25)*H13</f>
        <v>0</v>
      </c>
      <c r="K13" s="153" t="s">
        <v>1080</v>
      </c>
      <c r="L13" s="83"/>
    </row>
    <row r="14" spans="1:17" ht="22.5" customHeight="1">
      <c r="B14" s="2725" t="s">
        <v>1081</v>
      </c>
      <c r="C14" s="2725"/>
      <c r="D14" s="146">
        <f>F13+1</f>
        <v>42437</v>
      </c>
      <c r="E14" s="147" t="s">
        <v>1077</v>
      </c>
      <c r="F14" s="154" t="str">
        <f>基本情况!B20</f>
        <v>2016年4月10日</v>
      </c>
      <c r="G14" s="155"/>
      <c r="H14" s="156"/>
      <c r="I14" s="156"/>
      <c r="J14" s="156"/>
      <c r="K14" s="157"/>
      <c r="L14" s="83"/>
    </row>
    <row r="15" spans="1:17" ht="22.5" customHeight="1">
      <c r="B15" s="2726" t="s">
        <v>1082</v>
      </c>
      <c r="C15" s="2726"/>
      <c r="D15" s="2727" t="str">
        <f>基本情况!B20</f>
        <v>2016年4月10日</v>
      </c>
      <c r="E15" s="2727"/>
      <c r="F15" s="2727"/>
      <c r="G15" s="2727"/>
      <c r="H15" s="2727"/>
      <c r="I15" s="2727"/>
      <c r="J15" s="2727"/>
      <c r="K15" s="2727"/>
      <c r="L15" s="83"/>
      <c r="M15" s="83"/>
      <c r="N15" s="83"/>
      <c r="O15" s="83"/>
      <c r="P15" s="83"/>
      <c r="Q15" s="83"/>
    </row>
    <row r="16" spans="1:17" ht="22.5" customHeight="1">
      <c r="B16" s="2722" t="s">
        <v>1083</v>
      </c>
      <c r="C16" s="2722"/>
      <c r="D16" s="2722"/>
      <c r="E16" s="2722"/>
      <c r="F16" s="2722"/>
      <c r="G16" s="2722"/>
      <c r="H16" s="2722"/>
      <c r="I16" s="2722"/>
      <c r="J16" s="2722"/>
      <c r="K16" s="2722"/>
      <c r="L16" s="83"/>
      <c r="M16" s="83"/>
      <c r="N16" s="83"/>
      <c r="O16" s="83"/>
      <c r="P16" s="83"/>
      <c r="Q16" s="83"/>
    </row>
    <row r="17" spans="2:17" s="158" customFormat="1" ht="22.5" customHeight="1">
      <c r="B17" s="144" t="s">
        <v>1084</v>
      </c>
      <c r="C17" s="159" t="s">
        <v>1085</v>
      </c>
      <c r="D17" s="2728" t="s">
        <v>1086</v>
      </c>
      <c r="E17" s="2728"/>
      <c r="F17" s="2728"/>
      <c r="G17" s="2728"/>
      <c r="H17" s="2728"/>
      <c r="I17" s="2728"/>
      <c r="J17" s="2728"/>
      <c r="K17" s="160" t="s">
        <v>1087</v>
      </c>
      <c r="L17" s="161"/>
      <c r="M17" s="161"/>
      <c r="N17" s="161"/>
      <c r="O17" s="161"/>
      <c r="P17" s="161"/>
      <c r="Q17" s="161"/>
    </row>
    <row r="18" spans="2:17" ht="22.5" customHeight="1">
      <c r="B18" s="162"/>
      <c r="C18" s="163" t="s">
        <v>405</v>
      </c>
      <c r="D18" s="2721" t="s">
        <v>1089</v>
      </c>
      <c r="E18" s="2721"/>
      <c r="F18" s="2721"/>
      <c r="G18" s="2721"/>
      <c r="H18" s="2721"/>
      <c r="I18" s="2721"/>
      <c r="J18" s="2721"/>
      <c r="K18" s="165"/>
      <c r="L18" s="83"/>
      <c r="M18" s="83"/>
      <c r="N18" s="83"/>
      <c r="O18" s="83"/>
      <c r="P18" s="83"/>
      <c r="Q18" s="83"/>
    </row>
    <row r="19" spans="2:17" ht="22.5" customHeight="1">
      <c r="B19" s="162"/>
      <c r="C19" s="163" t="s">
        <v>1088</v>
      </c>
      <c r="D19" s="2721" t="s">
        <v>1089</v>
      </c>
      <c r="E19" s="2721"/>
      <c r="F19" s="2721"/>
      <c r="G19" s="2721"/>
      <c r="H19" s="2721"/>
      <c r="I19" s="2721"/>
      <c r="J19" s="2721"/>
      <c r="K19" s="165"/>
      <c r="L19" s="83"/>
      <c r="M19" s="83"/>
      <c r="N19" s="83"/>
      <c r="O19" s="83"/>
      <c r="P19" s="83"/>
      <c r="Q19" s="83"/>
    </row>
    <row r="20" spans="2:17" ht="22.5" customHeight="1">
      <c r="B20" s="162"/>
      <c r="C20" s="163" t="s">
        <v>1090</v>
      </c>
      <c r="D20" s="2721" t="s">
        <v>409</v>
      </c>
      <c r="E20" s="2721"/>
      <c r="F20" s="2721"/>
      <c r="G20" s="2721"/>
      <c r="H20" s="2721"/>
      <c r="I20" s="2721"/>
      <c r="J20" s="2721"/>
      <c r="K20" s="165"/>
      <c r="L20" s="83"/>
      <c r="M20" s="83"/>
      <c r="N20" s="83"/>
      <c r="O20" s="83"/>
      <c r="P20" s="83"/>
      <c r="Q20" s="83"/>
    </row>
    <row r="21" spans="2:17" ht="22.5" customHeight="1">
      <c r="B21" s="162"/>
      <c r="C21" s="163"/>
      <c r="D21" s="2721"/>
      <c r="E21" s="2721"/>
      <c r="F21" s="2721"/>
      <c r="G21" s="2721"/>
      <c r="H21" s="2721"/>
      <c r="I21" s="2721"/>
      <c r="J21" s="2721"/>
      <c r="K21" s="165"/>
      <c r="L21" s="83"/>
      <c r="M21" s="83"/>
      <c r="N21" s="83"/>
      <c r="O21" s="83"/>
      <c r="P21" s="83"/>
      <c r="Q21" s="83"/>
    </row>
    <row r="22" spans="2:17" ht="22.5" customHeight="1">
      <c r="B22" s="162"/>
      <c r="C22" s="163"/>
      <c r="D22" s="2721"/>
      <c r="E22" s="2721"/>
      <c r="F22" s="2721"/>
      <c r="G22" s="2721"/>
      <c r="H22" s="2721"/>
      <c r="I22" s="2721"/>
      <c r="J22" s="2721"/>
      <c r="K22" s="165"/>
      <c r="L22" s="83"/>
      <c r="M22" s="83"/>
      <c r="N22" s="83"/>
      <c r="O22" s="83"/>
      <c r="P22" s="83"/>
      <c r="Q22" s="83"/>
    </row>
    <row r="23" spans="2:17" ht="22.5" customHeight="1">
      <c r="B23" s="162"/>
      <c r="C23" s="163"/>
      <c r="D23" s="2721"/>
      <c r="E23" s="2721"/>
      <c r="F23" s="2721"/>
      <c r="G23" s="2721"/>
      <c r="H23" s="2721"/>
      <c r="I23" s="2721"/>
      <c r="J23" s="2721"/>
      <c r="K23" s="165"/>
      <c r="L23" s="83"/>
      <c r="M23" s="83"/>
      <c r="N23" s="83"/>
      <c r="O23" s="83"/>
      <c r="P23" s="83"/>
      <c r="Q23" s="83"/>
    </row>
    <row r="24" spans="2:17" ht="22.5" customHeight="1">
      <c r="B24" s="162"/>
      <c r="C24" s="163"/>
      <c r="D24" s="2721"/>
      <c r="E24" s="2721"/>
      <c r="F24" s="2721"/>
      <c r="G24" s="2721"/>
      <c r="H24" s="2721"/>
      <c r="I24" s="2721"/>
      <c r="J24" s="2721"/>
      <c r="K24" s="165"/>
      <c r="L24" s="83"/>
      <c r="M24" s="83"/>
      <c r="N24" s="83"/>
      <c r="O24" s="83"/>
      <c r="P24" s="83"/>
      <c r="Q24" s="83"/>
    </row>
    <row r="25" spans="2:17" ht="22.5" customHeight="1">
      <c r="B25" s="166"/>
      <c r="C25" s="167"/>
      <c r="D25" s="2721"/>
      <c r="E25" s="2721"/>
      <c r="F25" s="2721"/>
      <c r="G25" s="2721"/>
      <c r="H25" s="2721"/>
      <c r="I25" s="2721"/>
      <c r="J25" s="2721"/>
      <c r="K25" s="168"/>
      <c r="L25" s="83"/>
      <c r="M25" s="83"/>
      <c r="N25" s="83"/>
      <c r="O25" s="83"/>
      <c r="P25" s="83"/>
      <c r="Q25" s="83"/>
    </row>
    <row r="26" spans="2:17" ht="22.5" customHeight="1">
      <c r="B26" s="2722" t="s">
        <v>1091</v>
      </c>
      <c r="C26" s="2722"/>
      <c r="D26" s="2722"/>
      <c r="E26" s="2722"/>
      <c r="F26" s="2722"/>
      <c r="G26" s="2722"/>
      <c r="H26" s="2722"/>
      <c r="I26" s="2722"/>
      <c r="J26" s="2722"/>
      <c r="K26" s="2722"/>
      <c r="L26" s="83"/>
      <c r="M26" s="83"/>
      <c r="N26" s="83"/>
      <c r="O26" s="83"/>
      <c r="P26" s="83"/>
      <c r="Q26" s="83"/>
    </row>
    <row r="27" spans="2:17" ht="18" customHeight="1">
      <c r="B27" s="2723"/>
      <c r="C27" s="2723"/>
      <c r="D27" s="2723"/>
      <c r="E27" s="2723"/>
      <c r="F27" s="2723"/>
      <c r="G27" s="2723"/>
      <c r="H27" s="2723"/>
      <c r="I27" s="2723"/>
      <c r="J27" s="2723"/>
      <c r="K27" s="2723"/>
      <c r="L27" s="83"/>
      <c r="M27" s="83"/>
      <c r="N27" s="83"/>
      <c r="O27" s="83"/>
      <c r="P27" s="83"/>
      <c r="Q27" s="83"/>
    </row>
    <row r="28" spans="2:17" ht="32.25" customHeight="1">
      <c r="B28" s="2723"/>
      <c r="C28" s="2723"/>
      <c r="D28" s="2723"/>
      <c r="E28" s="2723"/>
      <c r="F28" s="2723"/>
      <c r="G28" s="2723"/>
      <c r="H28" s="2723"/>
      <c r="I28" s="2723"/>
      <c r="J28" s="2723"/>
      <c r="K28" s="2723"/>
      <c r="L28" s="83"/>
      <c r="M28" s="83"/>
      <c r="N28" s="83"/>
      <c r="O28" s="83"/>
      <c r="P28" s="83"/>
      <c r="Q28" s="83"/>
    </row>
    <row r="29" spans="2:17" ht="27.75" customHeight="1">
      <c r="B29" s="2723"/>
      <c r="C29" s="2723"/>
      <c r="D29" s="2723"/>
      <c r="E29" s="2723"/>
      <c r="F29" s="2723"/>
      <c r="G29" s="2723"/>
      <c r="H29" s="2723"/>
      <c r="I29" s="2723"/>
      <c r="J29" s="2723"/>
      <c r="K29" s="2723"/>
      <c r="L29" s="83"/>
      <c r="M29" s="83"/>
      <c r="N29" s="83"/>
      <c r="O29" s="83"/>
      <c r="P29" s="83"/>
      <c r="Q29" s="83"/>
    </row>
    <row r="30" spans="2:17" ht="26.25" customHeight="1">
      <c r="B30" s="2723"/>
      <c r="C30" s="2723"/>
      <c r="D30" s="2723"/>
      <c r="E30" s="2723"/>
      <c r="F30" s="2723"/>
      <c r="G30" s="2723"/>
      <c r="H30" s="2723"/>
      <c r="I30" s="2723"/>
      <c r="J30" s="2723"/>
      <c r="K30" s="2723"/>
      <c r="L30" s="83"/>
      <c r="M30" s="83"/>
      <c r="N30" s="83"/>
      <c r="O30" s="83"/>
      <c r="P30" s="83"/>
      <c r="Q30" s="83"/>
    </row>
    <row r="31" spans="2:17" ht="22.5" customHeight="1">
      <c r="B31" s="2723"/>
      <c r="C31" s="2723"/>
      <c r="D31" s="2723"/>
      <c r="E31" s="2723"/>
      <c r="F31" s="2723"/>
      <c r="G31" s="2723"/>
      <c r="H31" s="2723"/>
      <c r="I31" s="2723"/>
      <c r="J31" s="2723"/>
      <c r="K31" s="2723"/>
      <c r="L31" s="83"/>
      <c r="M31" s="83"/>
      <c r="N31" s="83"/>
      <c r="O31" s="83"/>
      <c r="P31" s="83"/>
      <c r="Q31" s="83"/>
    </row>
    <row r="32" spans="2:17" ht="18.75" customHeight="1"/>
    <row r="33" spans="2:11">
      <c r="B33" s="2720"/>
      <c r="C33" s="2720"/>
      <c r="D33" s="2720"/>
      <c r="E33" s="2720"/>
      <c r="F33" s="2720"/>
      <c r="G33" s="2720"/>
      <c r="H33" s="2720"/>
      <c r="I33" s="2720"/>
      <c r="J33" s="2720"/>
      <c r="K33" s="2720"/>
    </row>
  </sheetData>
  <sheetProtection selectLockedCells="1" selectUnlockedCells="1"/>
  <mergeCells count="30">
    <mergeCell ref="B5:K5"/>
    <mergeCell ref="B6:K6"/>
    <mergeCell ref="B7:K7"/>
    <mergeCell ref="B1:K1"/>
    <mergeCell ref="C3:F3"/>
    <mergeCell ref="G3:J3"/>
    <mergeCell ref="C4:F4"/>
    <mergeCell ref="G4:J4"/>
    <mergeCell ref="B8:K8"/>
    <mergeCell ref="B9:K10"/>
    <mergeCell ref="B11:K11"/>
    <mergeCell ref="D23:J23"/>
    <mergeCell ref="B13:C13"/>
    <mergeCell ref="B14:C14"/>
    <mergeCell ref="B15:C15"/>
    <mergeCell ref="D15:K15"/>
    <mergeCell ref="B16:K16"/>
    <mergeCell ref="D17:J17"/>
    <mergeCell ref="B12:C12"/>
    <mergeCell ref="D12:K12"/>
    <mergeCell ref="B33:K33"/>
    <mergeCell ref="D18:J18"/>
    <mergeCell ref="D19:J19"/>
    <mergeCell ref="D20:J20"/>
    <mergeCell ref="D21:J21"/>
    <mergeCell ref="D22:J22"/>
    <mergeCell ref="D24:J24"/>
    <mergeCell ref="D25:J25"/>
    <mergeCell ref="B26:K26"/>
    <mergeCell ref="B27:K31"/>
  </mergeCells>
  <phoneticPr fontId="59" type="noConversion"/>
  <dataValidations count="3">
    <dataValidation allowBlank="1" showErrorMessage="1" sqref="K3">
      <formula1>0</formula1>
      <formula2>0</formula2>
    </dataValidation>
    <dataValidation type="list" allowBlank="1" showErrorMessage="1" sqref="C18:C25">
      <formula1>"审核助理,项目经理,总审师,主任税务师"</formula1>
      <formula2>0</formula2>
    </dataValidation>
    <dataValidation type="list" allowBlank="1" showErrorMessage="1" sqref="B18:B25">
      <formula1>工作人员列表</formula1>
      <formula2>0</formula2>
    </dataValidation>
  </dataValidations>
  <pageMargins left="0.78740157480314965" right="0.35433070866141736" top="0.51181102362204722" bottom="0.11811023622047245" header="0.51181102362204722" footer="0.51181102362204722"/>
  <pageSetup paperSize="9" firstPageNumber="0" orientation="portrait" blackAndWhite="1" horizontalDpi="300" verticalDpi="300"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R34"/>
  <sheetViews>
    <sheetView workbookViewId="0">
      <selection sqref="A1:K1"/>
    </sheetView>
  </sheetViews>
  <sheetFormatPr defaultColWidth="9" defaultRowHeight="14.25"/>
  <cols>
    <col min="1" max="1" width="10.25" style="169" customWidth="1"/>
    <col min="2" max="2" width="30.375" style="169" customWidth="1"/>
    <col min="3" max="3" width="6.5" style="169" customWidth="1"/>
    <col min="4" max="4" width="0.625" style="169" customWidth="1"/>
    <col min="5" max="5" width="7.125" style="169" customWidth="1"/>
    <col min="6" max="6" width="0" style="169" hidden="1" customWidth="1"/>
    <col min="7" max="8" width="7.125" style="169" customWidth="1"/>
    <col min="9" max="9" width="4.125" style="169" customWidth="1"/>
    <col min="10" max="10" width="3" style="169" customWidth="1"/>
    <col min="11" max="11" width="7.125" style="169" customWidth="1"/>
    <col min="12" max="16384" width="9" style="169"/>
  </cols>
  <sheetData>
    <row r="1" spans="1:18" ht="22.5">
      <c r="A1" s="2536" t="s">
        <v>320</v>
      </c>
      <c r="B1" s="2536"/>
      <c r="C1" s="2536"/>
      <c r="D1" s="2536"/>
      <c r="E1" s="2536"/>
      <c r="F1" s="2536"/>
      <c r="G1" s="2536"/>
      <c r="H1" s="2536"/>
      <c r="I1" s="2536"/>
      <c r="J1" s="2536"/>
      <c r="K1" s="2536"/>
      <c r="L1" s="170"/>
      <c r="M1" s="170"/>
      <c r="N1" s="170"/>
      <c r="O1" s="170"/>
      <c r="P1" s="170"/>
      <c r="Q1" s="170"/>
      <c r="R1" s="170"/>
    </row>
    <row r="2" spans="1:18" ht="7.5" customHeight="1">
      <c r="A2" s="171"/>
      <c r="B2" s="171"/>
      <c r="C2" s="171"/>
      <c r="D2" s="171"/>
      <c r="E2" s="171"/>
      <c r="F2" s="171"/>
      <c r="G2" s="171"/>
      <c r="H2" s="171"/>
      <c r="I2" s="171"/>
      <c r="J2" s="171"/>
      <c r="K2" s="171"/>
      <c r="L2" s="170"/>
      <c r="M2" s="170"/>
      <c r="N2" s="170"/>
      <c r="O2" s="170"/>
      <c r="P2" s="170"/>
      <c r="Q2" s="170"/>
      <c r="R2" s="170"/>
    </row>
    <row r="3" spans="1:18" s="173" customFormat="1" ht="22.5" customHeight="1">
      <c r="A3" s="2537" t="s">
        <v>460</v>
      </c>
      <c r="B3" s="2752" t="str">
        <f>基本情况!B2</f>
        <v/>
      </c>
      <c r="C3" s="2753"/>
      <c r="D3" s="2753"/>
      <c r="E3" s="2539" t="s">
        <v>461</v>
      </c>
      <c r="F3" s="2539"/>
      <c r="G3" s="2539"/>
      <c r="H3" s="2539" t="s">
        <v>462</v>
      </c>
      <c r="I3" s="2539"/>
      <c r="J3" s="2539"/>
      <c r="K3" s="85" t="s">
        <v>289</v>
      </c>
      <c r="L3" s="172"/>
      <c r="M3" s="172"/>
      <c r="N3" s="172"/>
      <c r="O3" s="172"/>
      <c r="P3" s="172"/>
      <c r="Q3" s="172"/>
      <c r="R3" s="172"/>
    </row>
    <row r="4" spans="1:18" s="173" customFormat="1" ht="22.5" customHeight="1">
      <c r="A4" s="2537"/>
      <c r="B4" s="2752"/>
      <c r="C4" s="2540" t="s">
        <v>463</v>
      </c>
      <c r="D4" s="2540"/>
      <c r="E4" s="2754">
        <f>基本情况!B12</f>
        <v>0</v>
      </c>
      <c r="F4" s="2754"/>
      <c r="G4" s="2754"/>
      <c r="H4" s="2755" t="str">
        <f>基本情况!B21</f>
        <v>2016年3月3日</v>
      </c>
      <c r="I4" s="2755"/>
      <c r="J4" s="2755"/>
      <c r="K4" s="2756" t="str">
        <f>档案索引!A27</f>
        <v>2A-7</v>
      </c>
      <c r="L4" s="172"/>
      <c r="M4" s="172"/>
      <c r="N4" s="172"/>
      <c r="O4" s="172"/>
      <c r="P4" s="172"/>
      <c r="Q4" s="172"/>
      <c r="R4" s="172"/>
    </row>
    <row r="5" spans="1:18" s="173" customFormat="1" ht="22.5" customHeight="1">
      <c r="A5" s="86" t="s">
        <v>464</v>
      </c>
      <c r="B5" s="87" t="str">
        <f>基本情况!B7</f>
        <v>2015年01月01日至2015年12月31日</v>
      </c>
      <c r="C5" s="2547" t="s">
        <v>465</v>
      </c>
      <c r="D5" s="2547"/>
      <c r="E5" s="2757">
        <f>基本情况!B11</f>
        <v>0</v>
      </c>
      <c r="F5" s="2757"/>
      <c r="G5" s="2757"/>
      <c r="H5" s="2758" t="str">
        <f>基本情况!B22</f>
        <v>2016年4月10日</v>
      </c>
      <c r="I5" s="2758"/>
      <c r="J5" s="2758"/>
      <c r="K5" s="2756"/>
      <c r="L5" s="172"/>
      <c r="M5" s="172"/>
      <c r="N5" s="172"/>
      <c r="O5" s="172"/>
      <c r="P5" s="172"/>
      <c r="Q5" s="172"/>
      <c r="R5" s="172"/>
    </row>
    <row r="6" spans="1:18" s="173" customFormat="1" ht="7.5" customHeight="1">
      <c r="A6" s="2751"/>
      <c r="B6" s="2751"/>
      <c r="C6" s="2751"/>
      <c r="D6" s="2751"/>
      <c r="E6" s="2751"/>
      <c r="F6" s="2751"/>
      <c r="G6" s="2751"/>
      <c r="H6" s="2751"/>
      <c r="I6" s="2751"/>
      <c r="J6" s="2751"/>
      <c r="K6" s="2751"/>
      <c r="L6" s="172"/>
      <c r="M6" s="172"/>
      <c r="N6" s="172"/>
      <c r="O6" s="172"/>
      <c r="P6" s="172"/>
      <c r="Q6" s="172"/>
      <c r="R6" s="172"/>
    </row>
    <row r="7" spans="1:18" s="173" customFormat="1" ht="22.5" customHeight="1">
      <c r="A7" s="2749" t="s">
        <v>1092</v>
      </c>
      <c r="B7" s="2749"/>
      <c r="C7" s="2539" t="s">
        <v>1093</v>
      </c>
      <c r="D7" s="2539"/>
      <c r="E7" s="2539"/>
      <c r="F7" s="2539"/>
      <c r="G7" s="2539"/>
      <c r="H7" s="2750" t="s">
        <v>1094</v>
      </c>
      <c r="I7" s="2750"/>
      <c r="J7" s="2750"/>
      <c r="K7" s="2750"/>
      <c r="L7" s="172"/>
      <c r="M7" s="172"/>
      <c r="N7" s="172"/>
      <c r="O7" s="172"/>
      <c r="P7" s="172"/>
      <c r="Q7" s="172"/>
      <c r="R7" s="172"/>
    </row>
    <row r="8" spans="1:18" s="173" customFormat="1" ht="22.5" customHeight="1">
      <c r="A8" s="2749"/>
      <c r="B8" s="2749"/>
      <c r="C8" s="2547" t="s">
        <v>1095</v>
      </c>
      <c r="D8" s="2547"/>
      <c r="E8" s="2547" t="s">
        <v>423</v>
      </c>
      <c r="F8" s="2547"/>
      <c r="G8" s="88" t="s">
        <v>1096</v>
      </c>
      <c r="H8" s="88" t="s">
        <v>1097</v>
      </c>
      <c r="I8" s="2547" t="s">
        <v>1098</v>
      </c>
      <c r="J8" s="2547"/>
      <c r="K8" s="174" t="s">
        <v>1099</v>
      </c>
      <c r="L8" s="172"/>
      <c r="M8" s="172"/>
      <c r="N8" s="172"/>
      <c r="O8" s="172"/>
      <c r="P8" s="172"/>
      <c r="Q8" s="172"/>
      <c r="R8" s="172"/>
    </row>
    <row r="9" spans="1:18" s="173" customFormat="1" ht="22.5" customHeight="1">
      <c r="A9" s="2742" t="s">
        <v>1100</v>
      </c>
      <c r="B9" s="2742"/>
      <c r="C9" s="2748"/>
      <c r="D9" s="2748"/>
      <c r="E9" s="2748"/>
      <c r="F9" s="2748"/>
      <c r="G9" s="175"/>
      <c r="H9" s="175"/>
      <c r="I9" s="2748"/>
      <c r="J9" s="2748"/>
      <c r="K9" s="176"/>
      <c r="L9" s="172"/>
      <c r="M9" s="172"/>
      <c r="N9" s="172"/>
      <c r="O9" s="172"/>
      <c r="P9" s="172"/>
      <c r="Q9" s="172"/>
      <c r="R9" s="172"/>
    </row>
    <row r="10" spans="1:18" s="173" customFormat="1" ht="22.5" customHeight="1">
      <c r="A10" s="2744" t="s">
        <v>1101</v>
      </c>
      <c r="B10" s="2744"/>
      <c r="C10" s="2745"/>
      <c r="D10" s="2745"/>
      <c r="E10" s="2745"/>
      <c r="F10" s="2745"/>
      <c r="G10" s="177"/>
      <c r="H10" s="177"/>
      <c r="I10" s="2745"/>
      <c r="J10" s="2745"/>
      <c r="K10" s="178"/>
      <c r="L10" s="172"/>
      <c r="M10" s="172"/>
      <c r="N10" s="179"/>
      <c r="O10" s="172"/>
      <c r="P10" s="172"/>
      <c r="Q10" s="172"/>
      <c r="R10" s="172"/>
    </row>
    <row r="11" spans="1:18" s="173" customFormat="1" ht="22.5" customHeight="1">
      <c r="A11" s="2744" t="s">
        <v>1102</v>
      </c>
      <c r="B11" s="2744"/>
      <c r="C11" s="2745"/>
      <c r="D11" s="2745"/>
      <c r="E11" s="2745"/>
      <c r="F11" s="2745"/>
      <c r="G11" s="177"/>
      <c r="H11" s="177"/>
      <c r="I11" s="2745"/>
      <c r="J11" s="2745"/>
      <c r="K11" s="178"/>
      <c r="L11" s="172"/>
      <c r="M11" s="172"/>
      <c r="N11" s="179"/>
      <c r="O11" s="172"/>
      <c r="P11" s="172"/>
      <c r="Q11" s="172"/>
      <c r="R11" s="172"/>
    </row>
    <row r="12" spans="1:18" s="173" customFormat="1" ht="22.5" customHeight="1">
      <c r="A12" s="2744" t="s">
        <v>1103</v>
      </c>
      <c r="B12" s="2744"/>
      <c r="C12" s="2745"/>
      <c r="D12" s="2745"/>
      <c r="E12" s="2745"/>
      <c r="F12" s="2745"/>
      <c r="G12" s="177"/>
      <c r="H12" s="177"/>
      <c r="I12" s="2745"/>
      <c r="J12" s="2745"/>
      <c r="K12" s="178"/>
      <c r="L12" s="172"/>
      <c r="M12" s="172"/>
      <c r="N12" s="179"/>
      <c r="O12" s="172"/>
      <c r="P12" s="172"/>
      <c r="Q12" s="172"/>
      <c r="R12" s="172"/>
    </row>
    <row r="13" spans="1:18" s="173" customFormat="1" ht="22.5" customHeight="1">
      <c r="A13" s="2744" t="s">
        <v>1104</v>
      </c>
      <c r="B13" s="2744"/>
      <c r="C13" s="2745"/>
      <c r="D13" s="2745"/>
      <c r="E13" s="2745"/>
      <c r="F13" s="2745"/>
      <c r="G13" s="177"/>
      <c r="H13" s="177"/>
      <c r="I13" s="2745"/>
      <c r="J13" s="2745"/>
      <c r="K13" s="178"/>
      <c r="L13" s="172"/>
      <c r="M13" s="172"/>
      <c r="N13" s="179"/>
      <c r="O13" s="172"/>
      <c r="P13" s="172"/>
      <c r="Q13" s="172"/>
      <c r="R13" s="172"/>
    </row>
    <row r="14" spans="1:18" s="173" customFormat="1" ht="22.5" customHeight="1">
      <c r="A14" s="2744" t="s">
        <v>1105</v>
      </c>
      <c r="B14" s="2744"/>
      <c r="C14" s="2745"/>
      <c r="D14" s="2745"/>
      <c r="E14" s="2745"/>
      <c r="F14" s="2745"/>
      <c r="G14" s="177"/>
      <c r="H14" s="177"/>
      <c r="I14" s="2745"/>
      <c r="J14" s="2745"/>
      <c r="K14" s="178"/>
      <c r="L14" s="172"/>
      <c r="M14" s="172"/>
      <c r="N14" s="179"/>
      <c r="O14" s="172"/>
      <c r="P14" s="172"/>
      <c r="Q14" s="172"/>
      <c r="R14" s="172"/>
    </row>
    <row r="15" spans="1:18" s="173" customFormat="1" ht="22.5" customHeight="1">
      <c r="A15" s="2744" t="s">
        <v>1106</v>
      </c>
      <c r="B15" s="2744"/>
      <c r="C15" s="2745"/>
      <c r="D15" s="2745"/>
      <c r="E15" s="2745"/>
      <c r="F15" s="2745"/>
      <c r="G15" s="177"/>
      <c r="H15" s="177"/>
      <c r="I15" s="2745"/>
      <c r="J15" s="2745"/>
      <c r="K15" s="178"/>
      <c r="L15" s="172"/>
      <c r="M15" s="172"/>
      <c r="N15" s="179"/>
      <c r="O15" s="172"/>
      <c r="P15" s="172"/>
      <c r="Q15" s="172"/>
      <c r="R15" s="172"/>
    </row>
    <row r="16" spans="1:18" s="173" customFormat="1" ht="22.5" customHeight="1">
      <c r="A16" s="2744" t="s">
        <v>1107</v>
      </c>
      <c r="B16" s="2744"/>
      <c r="C16" s="2745"/>
      <c r="D16" s="2745"/>
      <c r="E16" s="2745"/>
      <c r="F16" s="2745"/>
      <c r="G16" s="177"/>
      <c r="H16" s="177"/>
      <c r="I16" s="2745"/>
      <c r="J16" s="2745"/>
      <c r="K16" s="178"/>
      <c r="L16" s="172"/>
      <c r="M16" s="172"/>
      <c r="N16" s="179"/>
      <c r="O16" s="172"/>
      <c r="P16" s="172"/>
      <c r="Q16" s="172"/>
      <c r="R16" s="172"/>
    </row>
    <row r="17" spans="1:18" s="173" customFormat="1" ht="22.5" customHeight="1">
      <c r="A17" s="2744" t="s">
        <v>1108</v>
      </c>
      <c r="B17" s="2744"/>
      <c r="C17" s="2745"/>
      <c r="D17" s="2745"/>
      <c r="E17" s="2745"/>
      <c r="F17" s="2745"/>
      <c r="G17" s="177"/>
      <c r="H17" s="177"/>
      <c r="I17" s="2745"/>
      <c r="J17" s="2745"/>
      <c r="K17" s="178"/>
      <c r="L17" s="172"/>
      <c r="M17" s="172"/>
      <c r="N17" s="172"/>
      <c r="O17" s="172"/>
      <c r="P17" s="172"/>
      <c r="Q17" s="172"/>
      <c r="R17" s="172"/>
    </row>
    <row r="18" spans="1:18" s="173" customFormat="1" ht="22.5" customHeight="1">
      <c r="A18" s="2744" t="s">
        <v>1109</v>
      </c>
      <c r="B18" s="2744"/>
      <c r="C18" s="2745"/>
      <c r="D18" s="2745"/>
      <c r="E18" s="2745"/>
      <c r="F18" s="2745"/>
      <c r="G18" s="177"/>
      <c r="H18" s="177"/>
      <c r="I18" s="2745"/>
      <c r="J18" s="2745"/>
      <c r="K18" s="178"/>
      <c r="L18" s="172"/>
      <c r="M18" s="172"/>
      <c r="N18" s="172"/>
      <c r="O18" s="172"/>
      <c r="P18" s="172"/>
      <c r="Q18" s="172"/>
      <c r="R18" s="172"/>
    </row>
    <row r="19" spans="1:18" s="173" customFormat="1" ht="22.5" customHeight="1">
      <c r="A19" s="2744" t="s">
        <v>1110</v>
      </c>
      <c r="B19" s="2744"/>
      <c r="C19" s="2745"/>
      <c r="D19" s="2745"/>
      <c r="E19" s="2745"/>
      <c r="F19" s="2745"/>
      <c r="G19" s="177"/>
      <c r="H19" s="177"/>
      <c r="I19" s="2745"/>
      <c r="J19" s="2745"/>
      <c r="K19" s="178"/>
      <c r="L19" s="172"/>
      <c r="M19" s="172"/>
      <c r="N19" s="172"/>
      <c r="O19" s="172"/>
      <c r="P19" s="172"/>
      <c r="Q19" s="172"/>
      <c r="R19" s="172"/>
    </row>
    <row r="20" spans="1:18" s="173" customFormat="1" ht="22.5" customHeight="1">
      <c r="A20" s="2744" t="s">
        <v>1111</v>
      </c>
      <c r="B20" s="2744"/>
      <c r="C20" s="2745"/>
      <c r="D20" s="2745"/>
      <c r="E20" s="2745"/>
      <c r="F20" s="2745"/>
      <c r="G20" s="177"/>
      <c r="H20" s="177"/>
      <c r="I20" s="2745"/>
      <c r="J20" s="2745"/>
      <c r="K20" s="178"/>
      <c r="L20" s="172"/>
      <c r="M20" s="172"/>
      <c r="N20" s="172"/>
      <c r="O20" s="172"/>
      <c r="P20" s="172"/>
      <c r="Q20" s="172"/>
      <c r="R20" s="172"/>
    </row>
    <row r="21" spans="1:18" s="173" customFormat="1" ht="22.5" customHeight="1">
      <c r="A21" s="2744" t="s">
        <v>1112</v>
      </c>
      <c r="B21" s="2744"/>
      <c r="C21" s="2745"/>
      <c r="D21" s="2745"/>
      <c r="E21" s="2745"/>
      <c r="F21" s="2745"/>
      <c r="G21" s="177"/>
      <c r="H21" s="177"/>
      <c r="I21" s="2745"/>
      <c r="J21" s="2745"/>
      <c r="K21" s="178"/>
      <c r="L21" s="172"/>
      <c r="M21" s="172"/>
      <c r="N21" s="172"/>
      <c r="O21" s="172"/>
      <c r="P21" s="172"/>
      <c r="Q21" s="172"/>
      <c r="R21" s="172"/>
    </row>
    <row r="22" spans="1:18" s="173" customFormat="1" ht="22.5" customHeight="1">
      <c r="A22" s="2746" t="s">
        <v>1113</v>
      </c>
      <c r="B22" s="2746"/>
      <c r="C22" s="2747"/>
      <c r="D22" s="2747"/>
      <c r="E22" s="2747"/>
      <c r="F22" s="2747"/>
      <c r="G22" s="180"/>
      <c r="H22" s="180"/>
      <c r="I22" s="2747"/>
      <c r="J22" s="2747"/>
      <c r="K22" s="181"/>
      <c r="L22" s="172"/>
      <c r="M22" s="172"/>
      <c r="N22" s="172"/>
      <c r="O22" s="172"/>
      <c r="P22" s="172"/>
      <c r="Q22" s="172"/>
      <c r="R22" s="172"/>
    </row>
    <row r="23" spans="1:18" s="173" customFormat="1" ht="22.5" customHeight="1">
      <c r="A23" s="2740" t="s">
        <v>1114</v>
      </c>
      <c r="B23" s="2740"/>
      <c r="C23" s="2741" t="s">
        <v>1115</v>
      </c>
      <c r="D23" s="2741"/>
      <c r="E23" s="2741"/>
      <c r="F23" s="2741"/>
      <c r="G23" s="2741"/>
      <c r="H23" s="2741"/>
      <c r="I23" s="2741"/>
      <c r="J23" s="2741"/>
      <c r="K23" s="2741"/>
      <c r="L23" s="172"/>
      <c r="M23" s="172"/>
      <c r="N23" s="172"/>
      <c r="O23" s="172"/>
      <c r="P23" s="172"/>
      <c r="Q23" s="172"/>
      <c r="R23" s="172"/>
    </row>
    <row r="24" spans="1:18" s="173" customFormat="1" ht="22.5" customHeight="1">
      <c r="A24" s="2742" t="s">
        <v>1116</v>
      </c>
      <c r="B24" s="2742"/>
      <c r="C24" s="2743"/>
      <c r="D24" s="2743"/>
      <c r="E24" s="2743"/>
      <c r="F24" s="2743"/>
      <c r="G24" s="2743"/>
      <c r="H24" s="2743"/>
      <c r="I24" s="2743"/>
      <c r="J24" s="2743"/>
      <c r="K24" s="2743"/>
      <c r="L24" s="172"/>
      <c r="M24" s="172"/>
      <c r="N24" s="172"/>
      <c r="O24" s="172"/>
      <c r="P24" s="172"/>
      <c r="Q24" s="172"/>
      <c r="R24" s="172"/>
    </row>
    <row r="25" spans="1:18" s="173" customFormat="1" ht="22.5" customHeight="1">
      <c r="A25" s="2737" t="s">
        <v>1117</v>
      </c>
      <c r="B25" s="2737"/>
      <c r="C25" s="2739"/>
      <c r="D25" s="2739"/>
      <c r="E25" s="2739"/>
      <c r="F25" s="2739"/>
      <c r="G25" s="2739"/>
      <c r="H25" s="2739"/>
      <c r="I25" s="2739"/>
      <c r="J25" s="2739"/>
      <c r="K25" s="2739"/>
      <c r="L25" s="172"/>
      <c r="M25" s="172"/>
      <c r="N25" s="172"/>
      <c r="O25" s="172"/>
      <c r="P25" s="172"/>
      <c r="Q25" s="172"/>
      <c r="R25" s="172"/>
    </row>
    <row r="26" spans="1:18" s="173" customFormat="1" ht="22.5" customHeight="1">
      <c r="A26" s="2744" t="s">
        <v>1118</v>
      </c>
      <c r="B26" s="2744"/>
      <c r="C26" s="2739"/>
      <c r="D26" s="2739"/>
      <c r="E26" s="2739"/>
      <c r="F26" s="2739"/>
      <c r="G26" s="2739"/>
      <c r="H26" s="2739"/>
      <c r="I26" s="2739"/>
      <c r="J26" s="2739"/>
      <c r="K26" s="2739"/>
      <c r="L26" s="172"/>
      <c r="M26" s="172"/>
      <c r="N26" s="172"/>
      <c r="O26" s="172"/>
      <c r="P26" s="172"/>
      <c r="Q26" s="172"/>
      <c r="R26" s="172"/>
    </row>
    <row r="27" spans="1:18" s="173" customFormat="1" ht="22.5" customHeight="1">
      <c r="A27" s="2737" t="s">
        <v>1119</v>
      </c>
      <c r="B27" s="2737"/>
      <c r="C27" s="2739"/>
      <c r="D27" s="2739"/>
      <c r="E27" s="2739"/>
      <c r="F27" s="2739"/>
      <c r="G27" s="2739"/>
      <c r="H27" s="2739"/>
      <c r="I27" s="2739"/>
      <c r="J27" s="2739"/>
      <c r="K27" s="2739"/>
      <c r="L27" s="172"/>
      <c r="M27" s="172"/>
      <c r="N27" s="172"/>
      <c r="O27" s="172"/>
      <c r="P27" s="172"/>
      <c r="Q27" s="172"/>
      <c r="R27" s="172"/>
    </row>
    <row r="28" spans="1:18" s="173" customFormat="1" ht="22.5" customHeight="1">
      <c r="A28" s="2737" t="s">
        <v>1120</v>
      </c>
      <c r="B28" s="2737"/>
      <c r="C28" s="2739"/>
      <c r="D28" s="2739"/>
      <c r="E28" s="2739"/>
      <c r="F28" s="2739"/>
      <c r="G28" s="2739"/>
      <c r="H28" s="2739"/>
      <c r="I28" s="2739"/>
      <c r="J28" s="2739"/>
      <c r="K28" s="2739"/>
      <c r="L28" s="172"/>
      <c r="M28" s="172"/>
      <c r="N28" s="172"/>
      <c r="O28" s="172"/>
      <c r="P28" s="172"/>
      <c r="Q28" s="172"/>
      <c r="R28" s="172"/>
    </row>
    <row r="29" spans="1:18" s="173" customFormat="1" ht="22.5" customHeight="1">
      <c r="A29" s="2737" t="s">
        <v>1121</v>
      </c>
      <c r="B29" s="2737"/>
      <c r="C29" s="2739"/>
      <c r="D29" s="2739"/>
      <c r="E29" s="2739"/>
      <c r="F29" s="2739"/>
      <c r="G29" s="2739"/>
      <c r="H29" s="2739"/>
      <c r="I29" s="2739"/>
      <c r="J29" s="2739"/>
      <c r="K29" s="2739"/>
      <c r="L29" s="172"/>
      <c r="M29" s="172"/>
      <c r="N29" s="172"/>
      <c r="O29" s="172"/>
      <c r="P29" s="172"/>
      <c r="Q29" s="172"/>
      <c r="R29" s="172"/>
    </row>
    <row r="30" spans="1:18" s="173" customFormat="1" ht="22.5" customHeight="1">
      <c r="A30" s="2737"/>
      <c r="B30" s="2737"/>
      <c r="C30" s="2739"/>
      <c r="D30" s="2739"/>
      <c r="E30" s="2739"/>
      <c r="F30" s="2739"/>
      <c r="G30" s="2739"/>
      <c r="H30" s="2739"/>
      <c r="I30" s="2739"/>
      <c r="J30" s="2739"/>
      <c r="K30" s="2739"/>
      <c r="L30" s="172"/>
      <c r="M30" s="172"/>
      <c r="N30" s="172"/>
      <c r="O30" s="172"/>
      <c r="P30" s="172"/>
      <c r="Q30" s="172"/>
      <c r="R30" s="172"/>
    </row>
    <row r="31" spans="1:18" s="173" customFormat="1" ht="22.5" customHeight="1">
      <c r="A31" s="2737"/>
      <c r="B31" s="2737"/>
      <c r="C31" s="2739"/>
      <c r="D31" s="2739"/>
      <c r="E31" s="2739"/>
      <c r="F31" s="2739"/>
      <c r="G31" s="2739"/>
      <c r="H31" s="2739"/>
      <c r="I31" s="2739"/>
      <c r="J31" s="2739"/>
      <c r="K31" s="2739"/>
      <c r="L31" s="172"/>
      <c r="M31" s="172"/>
      <c r="N31" s="172"/>
      <c r="O31" s="172"/>
      <c r="P31" s="172"/>
      <c r="Q31" s="172"/>
      <c r="R31" s="172"/>
    </row>
    <row r="32" spans="1:18" s="173" customFormat="1" ht="22.5" customHeight="1">
      <c r="A32" s="2737"/>
      <c r="B32" s="2737"/>
      <c r="C32" s="2739"/>
      <c r="D32" s="2739"/>
      <c r="E32" s="2739"/>
      <c r="F32" s="2739"/>
      <c r="G32" s="2739"/>
      <c r="H32" s="2739"/>
      <c r="I32" s="2739"/>
      <c r="J32" s="2739"/>
      <c r="K32" s="2739"/>
      <c r="L32" s="172"/>
      <c r="M32" s="172"/>
      <c r="N32" s="172"/>
      <c r="O32" s="172"/>
      <c r="P32" s="172"/>
      <c r="Q32" s="172"/>
      <c r="R32" s="172"/>
    </row>
    <row r="33" spans="1:18" s="173" customFormat="1" ht="22.5" customHeight="1">
      <c r="A33" s="2737"/>
      <c r="B33" s="2737"/>
      <c r="C33" s="2738"/>
      <c r="D33" s="2738"/>
      <c r="E33" s="2738"/>
      <c r="F33" s="2738"/>
      <c r="G33" s="2738"/>
      <c r="H33" s="2738"/>
      <c r="I33" s="2738"/>
      <c r="J33" s="2738"/>
      <c r="K33" s="2738"/>
      <c r="L33" s="172"/>
      <c r="M33" s="172"/>
      <c r="N33" s="172"/>
      <c r="O33" s="172"/>
      <c r="P33" s="172"/>
      <c r="Q33" s="172"/>
      <c r="R33" s="172"/>
    </row>
    <row r="34" spans="1:18" ht="22.5" customHeight="1">
      <c r="A34" s="170" t="s">
        <v>1122</v>
      </c>
      <c r="B34" s="170"/>
      <c r="C34" s="170"/>
      <c r="D34" s="170"/>
      <c r="E34" s="170"/>
      <c r="F34" s="170"/>
      <c r="G34" s="170"/>
      <c r="H34" s="170"/>
      <c r="I34" s="170"/>
      <c r="J34" s="170"/>
      <c r="K34" s="170"/>
    </row>
  </sheetData>
  <sheetProtection selectLockedCells="1" selectUnlockedCells="1"/>
  <mergeCells count="98">
    <mergeCell ref="A6:K6"/>
    <mergeCell ref="A1:K1"/>
    <mergeCell ref="A3:A4"/>
    <mergeCell ref="B3:B4"/>
    <mergeCell ref="C3:D3"/>
    <mergeCell ref="E3:G3"/>
    <mergeCell ref="H3:J3"/>
    <mergeCell ref="C4:D4"/>
    <mergeCell ref="E4:G4"/>
    <mergeCell ref="H4:J4"/>
    <mergeCell ref="K4:K5"/>
    <mergeCell ref="C5:D5"/>
    <mergeCell ref="E5:G5"/>
    <mergeCell ref="H5:J5"/>
    <mergeCell ref="A9:B9"/>
    <mergeCell ref="C9:D9"/>
    <mergeCell ref="E9:F9"/>
    <mergeCell ref="I9:J9"/>
    <mergeCell ref="A7:B8"/>
    <mergeCell ref="C7:G7"/>
    <mergeCell ref="H7:K7"/>
    <mergeCell ref="C8:D8"/>
    <mergeCell ref="E8:F8"/>
    <mergeCell ref="I8:J8"/>
    <mergeCell ref="A10:B10"/>
    <mergeCell ref="C10:D10"/>
    <mergeCell ref="E10:F10"/>
    <mergeCell ref="I10:J10"/>
    <mergeCell ref="A11:B11"/>
    <mergeCell ref="C11:D11"/>
    <mergeCell ref="E11:F11"/>
    <mergeCell ref="I11:J11"/>
    <mergeCell ref="A12:B12"/>
    <mergeCell ref="C12:D12"/>
    <mergeCell ref="E12:F12"/>
    <mergeCell ref="I12:J12"/>
    <mergeCell ref="A13:B13"/>
    <mergeCell ref="C13:D13"/>
    <mergeCell ref="E13:F13"/>
    <mergeCell ref="I13:J13"/>
    <mergeCell ref="A14:B14"/>
    <mergeCell ref="C14:D14"/>
    <mergeCell ref="E14:F14"/>
    <mergeCell ref="I14:J14"/>
    <mergeCell ref="A15:B15"/>
    <mergeCell ref="C15:D15"/>
    <mergeCell ref="E15:F15"/>
    <mergeCell ref="I15:J15"/>
    <mergeCell ref="A16:B16"/>
    <mergeCell ref="C16:D16"/>
    <mergeCell ref="E16:F16"/>
    <mergeCell ref="I16:J16"/>
    <mergeCell ref="A17:B17"/>
    <mergeCell ref="C17:D17"/>
    <mergeCell ref="E17:F17"/>
    <mergeCell ref="I17:J17"/>
    <mergeCell ref="A18:B18"/>
    <mergeCell ref="C18:D18"/>
    <mergeCell ref="E18:F18"/>
    <mergeCell ref="I18:J18"/>
    <mergeCell ref="A19:B19"/>
    <mergeCell ref="C19:D19"/>
    <mergeCell ref="E19:F19"/>
    <mergeCell ref="I19:J19"/>
    <mergeCell ref="A20:B20"/>
    <mergeCell ref="C20:D20"/>
    <mergeCell ref="E20:F20"/>
    <mergeCell ref="I20:J20"/>
    <mergeCell ref="A22:B22"/>
    <mergeCell ref="C22:D22"/>
    <mergeCell ref="E22:F22"/>
    <mergeCell ref="I22:J22"/>
    <mergeCell ref="A21:B21"/>
    <mergeCell ref="C21:D21"/>
    <mergeCell ref="E21:F21"/>
    <mergeCell ref="I21:J21"/>
    <mergeCell ref="A29:B29"/>
    <mergeCell ref="C29:K29"/>
    <mergeCell ref="A23:B23"/>
    <mergeCell ref="C23:K23"/>
    <mergeCell ref="A24:B24"/>
    <mergeCell ref="C24:K24"/>
    <mergeCell ref="A26:B26"/>
    <mergeCell ref="C26:K26"/>
    <mergeCell ref="A25:B25"/>
    <mergeCell ref="C25:K25"/>
    <mergeCell ref="A27:B27"/>
    <mergeCell ref="C27:K27"/>
    <mergeCell ref="A28:B28"/>
    <mergeCell ref="C28:K28"/>
    <mergeCell ref="A33:B33"/>
    <mergeCell ref="C33:K33"/>
    <mergeCell ref="A30:B30"/>
    <mergeCell ref="C30:K30"/>
    <mergeCell ref="A32:B32"/>
    <mergeCell ref="C32:K32"/>
    <mergeCell ref="A31:B31"/>
    <mergeCell ref="C31:K31"/>
  </mergeCells>
  <phoneticPr fontId="59" type="noConversion"/>
  <dataValidations count="3">
    <dataValidation allowBlank="1" showErrorMessage="1" sqref="E4:G4">
      <formula1>0</formula1>
      <formula2>0</formula2>
    </dataValidation>
    <dataValidation type="list" allowBlank="1" showErrorMessage="1" sqref="C9:K22">
      <formula1>"√,×"</formula1>
      <formula2>0</formula2>
    </dataValidation>
    <dataValidation type="list" allowBlank="1" showErrorMessage="1" sqref="C24:K32">
      <formula1>"是,否"</formula1>
      <formula2>0</formula2>
    </dataValidation>
  </dataValidations>
  <pageMargins left="0.78740157480314965" right="0.35433070866141736" top="0.51181102362204722" bottom="0.11811023622047245" header="0.51181102362204722" footer="0.51181102362204722"/>
  <pageSetup paperSize="9" firstPageNumber="0" orientation="portrait" blackAndWhite="1"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U47"/>
  <sheetViews>
    <sheetView workbookViewId="0">
      <selection sqref="A1:N2"/>
    </sheetView>
  </sheetViews>
  <sheetFormatPr defaultRowHeight="14.25"/>
  <cols>
    <col min="1" max="1" width="4.875" customWidth="1"/>
    <col min="2" max="2" width="7.75" customWidth="1"/>
    <col min="6" max="6" width="9.5" customWidth="1"/>
    <col min="7" max="7" width="9.25" customWidth="1"/>
    <col min="8" max="8" width="3.5" customWidth="1"/>
    <col min="9" max="9" width="4.125" customWidth="1"/>
    <col min="10" max="10" width="3.875" customWidth="1"/>
    <col min="11" max="11" width="6.125" customWidth="1"/>
    <col min="12" max="12" width="3.5" customWidth="1"/>
    <col min="13" max="13" width="2.25" customWidth="1"/>
    <col min="14" max="14" width="4.875" customWidth="1"/>
  </cols>
  <sheetData>
    <row r="1" spans="1:21" ht="14.25" customHeight="1">
      <c r="A1" s="2792" t="s">
        <v>1123</v>
      </c>
      <c r="B1" s="2792"/>
      <c r="C1" s="2792"/>
      <c r="D1" s="2792"/>
      <c r="E1" s="2792"/>
      <c r="F1" s="2792"/>
      <c r="G1" s="2792"/>
      <c r="H1" s="2792"/>
      <c r="I1" s="2792"/>
      <c r="J1" s="2792"/>
      <c r="K1" s="2792"/>
      <c r="L1" s="2792"/>
      <c r="M1" s="2792"/>
      <c r="N1" s="2792"/>
      <c r="O1" s="83"/>
      <c r="P1" s="83"/>
      <c r="Q1" s="83"/>
      <c r="R1" s="83"/>
      <c r="S1" s="83"/>
      <c r="T1" s="83"/>
      <c r="U1" s="83"/>
    </row>
    <row r="2" spans="1:21" ht="14.25" customHeight="1">
      <c r="A2" s="2792"/>
      <c r="B2" s="2792"/>
      <c r="C2" s="2792"/>
      <c r="D2" s="2792"/>
      <c r="E2" s="2792"/>
      <c r="F2" s="2792"/>
      <c r="G2" s="2792"/>
      <c r="H2" s="2792"/>
      <c r="I2" s="2792"/>
      <c r="J2" s="2792"/>
      <c r="K2" s="2792"/>
      <c r="L2" s="2792"/>
      <c r="M2" s="2792"/>
      <c r="N2" s="2792"/>
      <c r="O2" s="83"/>
      <c r="P2" s="83"/>
      <c r="Q2" s="83"/>
      <c r="R2" s="83"/>
      <c r="S2" s="83"/>
      <c r="T2" s="83"/>
      <c r="U2" s="83"/>
    </row>
    <row r="3" spans="1:21">
      <c r="A3" s="2793"/>
      <c r="B3" s="2793"/>
      <c r="C3" s="2793"/>
      <c r="D3" s="2793"/>
      <c r="E3" s="2793"/>
      <c r="F3" s="2793"/>
      <c r="G3" s="2793"/>
      <c r="H3" s="182"/>
      <c r="I3" s="182"/>
      <c r="J3" s="182"/>
      <c r="K3" s="2794" t="s">
        <v>289</v>
      </c>
      <c r="L3" s="2794"/>
      <c r="M3" s="2795" t="str">
        <f>档案索引!A28</f>
        <v>2A-8</v>
      </c>
      <c r="N3" s="2795"/>
      <c r="O3" s="83"/>
      <c r="P3" s="83"/>
      <c r="Q3" s="83"/>
      <c r="R3" s="83"/>
      <c r="S3" s="83"/>
      <c r="T3" s="83"/>
      <c r="U3" s="83"/>
    </row>
    <row r="4" spans="1:21">
      <c r="A4" s="2787" t="str">
        <f>"委托单位名称："&amp;基本情况!B2</f>
        <v>委托单位名称：</v>
      </c>
      <c r="B4" s="2787"/>
      <c r="C4" s="2787"/>
      <c r="D4" s="2787"/>
      <c r="E4" s="2787"/>
      <c r="F4" s="2800" t="str">
        <f>"会计期间："&amp;IF(OR(基本情况!B6&lt;&gt;"12月31日",基本情况!F5&lt;&gt;"01",基本情况!G5&lt;&gt;"01"),基本情况!B7,基本情况!B4&amp;"年度")</f>
        <v>会计期间：2015年度</v>
      </c>
      <c r="G4" s="2800"/>
      <c r="H4" s="2800"/>
      <c r="I4" s="2800"/>
      <c r="J4" s="2800"/>
      <c r="K4" s="2800"/>
      <c r="L4" s="2800"/>
      <c r="M4" s="2800"/>
      <c r="N4" s="2801" t="s">
        <v>468</v>
      </c>
      <c r="O4" s="83"/>
      <c r="P4" s="83"/>
      <c r="Q4" s="83"/>
      <c r="R4" s="83"/>
      <c r="S4" s="83"/>
      <c r="T4" s="83"/>
      <c r="U4" s="83"/>
    </row>
    <row r="5" spans="1:21">
      <c r="A5" s="2797" t="s">
        <v>1124</v>
      </c>
      <c r="B5" s="2797"/>
      <c r="C5" s="2797"/>
      <c r="D5" s="2797"/>
      <c r="E5" s="2797"/>
      <c r="F5" s="2797"/>
      <c r="G5" s="2798" t="s">
        <v>1125</v>
      </c>
      <c r="H5" s="2798"/>
      <c r="I5" s="2798"/>
      <c r="J5" s="2798"/>
      <c r="K5" s="2798"/>
      <c r="L5" s="2798"/>
      <c r="M5" s="2798"/>
      <c r="N5" s="2801"/>
      <c r="O5" s="83"/>
      <c r="P5" s="83"/>
      <c r="Q5" s="83"/>
      <c r="R5" s="83"/>
      <c r="S5" s="83"/>
      <c r="T5" s="83"/>
      <c r="U5" s="83"/>
    </row>
    <row r="6" spans="1:21" ht="14.25" customHeight="1">
      <c r="A6" s="2778" t="s">
        <v>1126</v>
      </c>
      <c r="B6" s="2780" t="s">
        <v>1127</v>
      </c>
      <c r="C6" s="2780"/>
      <c r="D6" s="2780"/>
      <c r="E6" s="2780"/>
      <c r="F6" s="2780"/>
      <c r="G6" s="183" t="s">
        <v>1128</v>
      </c>
      <c r="H6" s="184"/>
      <c r="I6" s="2767" t="s">
        <v>1129</v>
      </c>
      <c r="J6" s="2767"/>
      <c r="K6" s="2767"/>
      <c r="L6" s="2767"/>
      <c r="M6" s="2767"/>
      <c r="N6" s="186"/>
      <c r="O6" s="83"/>
      <c r="P6" s="83"/>
      <c r="Q6" s="83"/>
      <c r="R6" s="83"/>
      <c r="S6" s="83"/>
      <c r="T6" s="83"/>
      <c r="U6" s="83"/>
    </row>
    <row r="7" spans="1:21" ht="14.25" customHeight="1">
      <c r="A7" s="2778"/>
      <c r="B7" s="2780"/>
      <c r="C7" s="2780"/>
      <c r="D7" s="2780"/>
      <c r="E7" s="2780"/>
      <c r="F7" s="2780"/>
      <c r="G7" s="187" t="s">
        <v>1130</v>
      </c>
      <c r="H7" s="188"/>
      <c r="I7" s="189"/>
      <c r="J7" s="2769" t="s">
        <v>1129</v>
      </c>
      <c r="K7" s="2769"/>
      <c r="L7" s="2769"/>
      <c r="M7" s="2769"/>
      <c r="N7" s="186"/>
      <c r="O7" s="83"/>
      <c r="P7" s="83"/>
      <c r="Q7" s="83"/>
      <c r="R7" s="83"/>
      <c r="S7" s="83"/>
      <c r="T7" s="83"/>
      <c r="U7" s="83"/>
    </row>
    <row r="8" spans="1:21">
      <c r="A8" s="2778"/>
      <c r="B8" s="2785" t="s">
        <v>1131</v>
      </c>
      <c r="C8" s="2785"/>
      <c r="D8" s="2785"/>
      <c r="E8" s="2785"/>
      <c r="F8" s="2785"/>
      <c r="G8" s="190" t="s">
        <v>1132</v>
      </c>
      <c r="H8" s="191"/>
      <c r="I8" s="2776" t="s">
        <v>1129</v>
      </c>
      <c r="J8" s="2776"/>
      <c r="K8" s="192" t="s">
        <v>1133</v>
      </c>
      <c r="L8" s="191"/>
      <c r="M8" s="192" t="s">
        <v>1129</v>
      </c>
      <c r="N8" s="186"/>
      <c r="O8" s="83"/>
      <c r="P8" s="83"/>
      <c r="Q8" s="83"/>
      <c r="R8" s="83"/>
      <c r="S8" s="83"/>
      <c r="T8" s="83"/>
      <c r="U8" s="83"/>
    </row>
    <row r="9" spans="1:21">
      <c r="A9" s="2778"/>
      <c r="B9" s="2779" t="s">
        <v>1134</v>
      </c>
      <c r="C9" s="2779"/>
      <c r="D9" s="2779"/>
      <c r="E9" s="2779"/>
      <c r="F9" s="2779"/>
      <c r="G9" s="190" t="s">
        <v>1135</v>
      </c>
      <c r="H9" s="191"/>
      <c r="I9" s="2776" t="s">
        <v>1129</v>
      </c>
      <c r="J9" s="2776"/>
      <c r="K9" s="192" t="s">
        <v>1136</v>
      </c>
      <c r="L9" s="191"/>
      <c r="M9" s="192" t="s">
        <v>1129</v>
      </c>
      <c r="N9" s="186"/>
      <c r="O9" s="83"/>
      <c r="P9" s="179"/>
      <c r="Q9" s="83"/>
      <c r="R9" s="83"/>
      <c r="S9" s="83"/>
      <c r="T9" s="83"/>
      <c r="U9" s="83"/>
    </row>
    <row r="10" spans="1:21" ht="15.2" customHeight="1">
      <c r="A10" s="2778"/>
      <c r="B10" s="2764" t="s">
        <v>1137</v>
      </c>
      <c r="C10" s="2764"/>
      <c r="D10" s="2764"/>
      <c r="E10" s="2764"/>
      <c r="F10" s="2764"/>
      <c r="G10" s="193" t="s">
        <v>1138</v>
      </c>
      <c r="H10" s="194"/>
      <c r="I10" s="2799" t="s">
        <v>1129</v>
      </c>
      <c r="J10" s="2799"/>
      <c r="K10" s="195" t="s">
        <v>1139</v>
      </c>
      <c r="L10" s="184"/>
      <c r="M10" s="185" t="s">
        <v>1129</v>
      </c>
      <c r="N10" s="186"/>
      <c r="O10" s="83"/>
      <c r="P10" s="179"/>
      <c r="Q10" s="83"/>
      <c r="R10" s="83"/>
      <c r="S10" s="83"/>
      <c r="T10" s="83"/>
      <c r="U10" s="83"/>
    </row>
    <row r="11" spans="1:21">
      <c r="A11" s="2778"/>
      <c r="B11" s="2764"/>
      <c r="C11" s="2764"/>
      <c r="D11" s="2764"/>
      <c r="E11" s="2764"/>
      <c r="F11" s="2764"/>
      <c r="G11" s="193" t="s">
        <v>1140</v>
      </c>
      <c r="H11" s="196"/>
      <c r="I11" s="196"/>
      <c r="J11" s="196"/>
      <c r="K11" s="194"/>
      <c r="L11" s="2791" t="s">
        <v>1129</v>
      </c>
      <c r="M11" s="2791"/>
      <c r="N11" s="186"/>
      <c r="O11" s="83"/>
      <c r="P11" s="179"/>
      <c r="Q11" s="83"/>
      <c r="R11" s="83"/>
      <c r="S11" s="83"/>
      <c r="T11" s="83"/>
      <c r="U11" s="83"/>
    </row>
    <row r="12" spans="1:21">
      <c r="A12" s="2778"/>
      <c r="B12" s="2764"/>
      <c r="C12" s="2764"/>
      <c r="D12" s="2764"/>
      <c r="E12" s="2764"/>
      <c r="F12" s="2764"/>
      <c r="G12" s="187" t="s">
        <v>1141</v>
      </c>
      <c r="H12" s="188"/>
      <c r="I12" s="188"/>
      <c r="J12" s="188"/>
      <c r="K12" s="189"/>
      <c r="L12" s="2769" t="s">
        <v>1129</v>
      </c>
      <c r="M12" s="2769"/>
      <c r="N12" s="186"/>
      <c r="O12" s="83"/>
      <c r="P12" s="179"/>
      <c r="Q12" s="83"/>
      <c r="R12" s="83"/>
      <c r="S12" s="83"/>
      <c r="T12" s="83"/>
      <c r="U12" s="83"/>
    </row>
    <row r="13" spans="1:21" ht="23.85" customHeight="1">
      <c r="A13" s="2778"/>
      <c r="B13" s="2788" t="s">
        <v>1142</v>
      </c>
      <c r="C13" s="2788"/>
      <c r="D13" s="2788"/>
      <c r="E13" s="2788"/>
      <c r="F13" s="2788"/>
      <c r="G13" s="190" t="s">
        <v>1132</v>
      </c>
      <c r="H13" s="191"/>
      <c r="I13" s="2776" t="s">
        <v>1129</v>
      </c>
      <c r="J13" s="2776"/>
      <c r="K13" s="192" t="s">
        <v>1133</v>
      </c>
      <c r="L13" s="191"/>
      <c r="M13" s="192" t="s">
        <v>1129</v>
      </c>
      <c r="N13" s="186"/>
      <c r="O13" s="83"/>
      <c r="P13" s="179"/>
      <c r="Q13" s="83"/>
      <c r="R13" s="83"/>
      <c r="S13" s="83"/>
      <c r="T13" s="83"/>
      <c r="U13" s="83"/>
    </row>
    <row r="14" spans="1:21" ht="14.25" customHeight="1">
      <c r="A14" s="2778"/>
      <c r="B14" s="2764" t="s">
        <v>1143</v>
      </c>
      <c r="C14" s="2764"/>
      <c r="D14" s="2764"/>
      <c r="E14" s="2764"/>
      <c r="F14" s="2764"/>
      <c r="G14" s="183" t="s">
        <v>1135</v>
      </c>
      <c r="H14" s="184"/>
      <c r="I14" s="2767" t="s">
        <v>1129</v>
      </c>
      <c r="J14" s="2767"/>
      <c r="K14" s="2767"/>
      <c r="L14" s="2767"/>
      <c r="M14" s="2767"/>
      <c r="N14" s="186"/>
      <c r="O14" s="83"/>
      <c r="P14" s="179"/>
      <c r="Q14" s="83"/>
      <c r="R14" s="83"/>
      <c r="S14" s="83"/>
      <c r="T14" s="83"/>
      <c r="U14" s="83"/>
    </row>
    <row r="15" spans="1:21" ht="14.25" customHeight="1">
      <c r="A15" s="2778"/>
      <c r="B15" s="2764"/>
      <c r="C15" s="2764"/>
      <c r="D15" s="2764"/>
      <c r="E15" s="2764"/>
      <c r="F15" s="2764"/>
      <c r="G15" s="2790"/>
      <c r="H15" s="2790"/>
      <c r="I15" s="2790"/>
      <c r="J15" s="2790"/>
      <c r="K15" s="2790"/>
      <c r="L15" s="2790"/>
      <c r="M15" s="2790"/>
      <c r="N15" s="186"/>
      <c r="O15" s="83"/>
      <c r="P15" s="179"/>
      <c r="Q15" s="83"/>
      <c r="R15" s="83"/>
      <c r="S15" s="83"/>
      <c r="T15" s="83"/>
      <c r="U15" s="83"/>
    </row>
    <row r="16" spans="1:21">
      <c r="A16" s="2778"/>
      <c r="B16" s="2764"/>
      <c r="C16" s="2764"/>
      <c r="D16" s="2764"/>
      <c r="E16" s="2764"/>
      <c r="F16" s="2764"/>
      <c r="G16" s="193" t="s">
        <v>1133</v>
      </c>
      <c r="H16" s="194"/>
      <c r="I16" s="2791" t="s">
        <v>1129</v>
      </c>
      <c r="J16" s="2791"/>
      <c r="K16" s="2791"/>
      <c r="L16" s="2791"/>
      <c r="M16" s="2791"/>
      <c r="N16" s="186"/>
      <c r="O16" s="83"/>
      <c r="P16" s="83"/>
      <c r="Q16" s="83"/>
      <c r="R16" s="83"/>
      <c r="S16" s="83"/>
      <c r="T16" s="83"/>
      <c r="U16" s="83"/>
    </row>
    <row r="17" spans="1:21" ht="14.25" customHeight="1">
      <c r="A17" s="2778"/>
      <c r="B17" s="2764"/>
      <c r="C17" s="2764"/>
      <c r="D17" s="2764"/>
      <c r="E17" s="2764"/>
      <c r="F17" s="2764"/>
      <c r="G17" s="2782"/>
      <c r="H17" s="2782"/>
      <c r="I17" s="2782"/>
      <c r="J17" s="2782"/>
      <c r="K17" s="2782"/>
      <c r="L17" s="2782"/>
      <c r="M17" s="2782"/>
      <c r="N17" s="186"/>
      <c r="O17" s="83"/>
      <c r="P17" s="83"/>
      <c r="Q17" s="83"/>
      <c r="R17" s="83"/>
      <c r="S17" s="83"/>
      <c r="T17" s="83"/>
      <c r="U17" s="83"/>
    </row>
    <row r="18" spans="1:21" ht="15.2" customHeight="1">
      <c r="A18" s="2778"/>
      <c r="B18" s="2764" t="s">
        <v>1144</v>
      </c>
      <c r="C18" s="2764"/>
      <c r="D18" s="2764"/>
      <c r="E18" s="2764"/>
      <c r="F18" s="2764"/>
      <c r="G18" s="198" t="s">
        <v>1145</v>
      </c>
      <c r="H18" s="199"/>
      <c r="I18" s="200"/>
      <c r="J18" s="199" t="s">
        <v>1146</v>
      </c>
      <c r="K18" s="199"/>
      <c r="L18" s="200"/>
      <c r="M18" s="201" t="s">
        <v>1129</v>
      </c>
      <c r="N18" s="202"/>
      <c r="O18" s="83"/>
      <c r="P18" s="83"/>
      <c r="Q18" s="83"/>
      <c r="R18" s="83"/>
      <c r="S18" s="83"/>
      <c r="T18" s="83"/>
      <c r="U18" s="83"/>
    </row>
    <row r="19" spans="1:21">
      <c r="A19" s="2778"/>
      <c r="B19" s="2764"/>
      <c r="C19" s="2764"/>
      <c r="D19" s="2764"/>
      <c r="E19" s="2764"/>
      <c r="F19" s="2764"/>
      <c r="G19" s="2789"/>
      <c r="H19" s="2789"/>
      <c r="I19" s="2789"/>
      <c r="J19" s="204" t="s">
        <v>1147</v>
      </c>
      <c r="K19" s="204"/>
      <c r="L19" s="205"/>
      <c r="M19" s="201" t="s">
        <v>1129</v>
      </c>
      <c r="N19" s="202"/>
      <c r="O19" s="83"/>
      <c r="P19" s="83"/>
      <c r="Q19" s="83"/>
      <c r="R19" s="83"/>
      <c r="S19" s="83"/>
      <c r="T19" s="83"/>
      <c r="U19" s="83"/>
    </row>
    <row r="20" spans="1:21">
      <c r="A20" s="2778"/>
      <c r="B20" s="2764"/>
      <c r="C20" s="2764"/>
      <c r="D20" s="2764"/>
      <c r="E20" s="2764"/>
      <c r="F20" s="2764"/>
      <c r="G20" s="187" t="s">
        <v>1148</v>
      </c>
      <c r="H20" s="188"/>
      <c r="I20" s="205"/>
      <c r="J20" s="2769" t="s">
        <v>1129</v>
      </c>
      <c r="K20" s="2769"/>
      <c r="L20" s="2769"/>
      <c r="M20" s="2769"/>
      <c r="N20" s="186"/>
      <c r="O20" s="83"/>
      <c r="P20" s="83"/>
      <c r="Q20" s="83"/>
      <c r="R20" s="83"/>
      <c r="S20" s="83"/>
      <c r="T20" s="83"/>
      <c r="U20" s="83"/>
    </row>
    <row r="21" spans="1:21" ht="27.75" customHeight="1">
      <c r="A21" s="2778"/>
      <c r="B21" s="2783" t="s">
        <v>129</v>
      </c>
      <c r="C21" s="2783"/>
      <c r="D21" s="2783"/>
      <c r="E21" s="2783"/>
      <c r="F21" s="2783"/>
      <c r="G21" s="206" t="s">
        <v>130</v>
      </c>
      <c r="H21" s="207"/>
      <c r="I21" s="2796" t="s">
        <v>1129</v>
      </c>
      <c r="J21" s="2796"/>
      <c r="K21" s="208" t="s">
        <v>1136</v>
      </c>
      <c r="L21" s="207"/>
      <c r="M21" s="209" t="s">
        <v>1129</v>
      </c>
      <c r="N21" s="186"/>
      <c r="O21" s="83"/>
      <c r="P21" s="83"/>
      <c r="Q21" s="83"/>
      <c r="R21" s="83"/>
      <c r="S21" s="83"/>
      <c r="T21" s="83"/>
      <c r="U21" s="83"/>
    </row>
    <row r="22" spans="1:21" ht="15.2" customHeight="1">
      <c r="A22" s="2761" t="s">
        <v>131</v>
      </c>
      <c r="B22" s="2775" t="s">
        <v>132</v>
      </c>
      <c r="C22" s="2775"/>
      <c r="D22" s="2775"/>
      <c r="E22" s="2775"/>
      <c r="F22" s="2775"/>
      <c r="G22" s="190" t="s">
        <v>130</v>
      </c>
      <c r="H22" s="191"/>
      <c r="I22" s="2776" t="s">
        <v>1129</v>
      </c>
      <c r="J22" s="2776"/>
      <c r="K22" s="192" t="s">
        <v>1136</v>
      </c>
      <c r="L22" s="191"/>
      <c r="M22" s="185" t="s">
        <v>1129</v>
      </c>
      <c r="N22" s="186"/>
      <c r="O22" s="83"/>
      <c r="P22" s="83"/>
      <c r="Q22" s="83"/>
      <c r="R22" s="83"/>
      <c r="S22" s="83"/>
      <c r="T22" s="83"/>
      <c r="U22" s="83"/>
    </row>
    <row r="23" spans="1:21">
      <c r="A23" s="2761"/>
      <c r="B23" s="2777" t="s">
        <v>133</v>
      </c>
      <c r="C23" s="2777"/>
      <c r="D23" s="2777"/>
      <c r="E23" s="2777"/>
      <c r="F23" s="2777"/>
      <c r="G23" s="190" t="s">
        <v>130</v>
      </c>
      <c r="H23" s="191"/>
      <c r="I23" s="2776" t="s">
        <v>1129</v>
      </c>
      <c r="J23" s="2776"/>
      <c r="K23" s="192" t="s">
        <v>1136</v>
      </c>
      <c r="L23" s="191"/>
      <c r="M23" s="185" t="s">
        <v>1129</v>
      </c>
      <c r="N23" s="186"/>
      <c r="O23" s="83"/>
      <c r="P23" s="83"/>
      <c r="Q23" s="83"/>
      <c r="R23" s="83"/>
      <c r="S23" s="83"/>
      <c r="T23" s="83"/>
      <c r="U23" s="83"/>
    </row>
    <row r="24" spans="1:21">
      <c r="A24" s="2761"/>
      <c r="B24" s="2785" t="s">
        <v>134</v>
      </c>
      <c r="C24" s="2785"/>
      <c r="D24" s="2785"/>
      <c r="E24" s="2785"/>
      <c r="F24" s="2785"/>
      <c r="G24" s="190" t="s">
        <v>130</v>
      </c>
      <c r="H24" s="191"/>
      <c r="I24" s="2776" t="s">
        <v>1129</v>
      </c>
      <c r="J24" s="2776"/>
      <c r="K24" s="192" t="s">
        <v>1136</v>
      </c>
      <c r="L24" s="191"/>
      <c r="M24" s="185" t="s">
        <v>1129</v>
      </c>
      <c r="N24" s="186"/>
      <c r="O24" s="83"/>
      <c r="P24" s="83"/>
      <c r="Q24" s="83"/>
      <c r="R24" s="83"/>
      <c r="S24" s="83"/>
      <c r="T24" s="83"/>
      <c r="U24" s="83"/>
    </row>
    <row r="25" spans="1:21" ht="15.2" customHeight="1">
      <c r="A25" s="2778" t="s">
        <v>135</v>
      </c>
      <c r="B25" s="2783" t="s">
        <v>136</v>
      </c>
      <c r="C25" s="2783"/>
      <c r="D25" s="2783"/>
      <c r="E25" s="2783"/>
      <c r="F25" s="2783"/>
      <c r="G25" s="210" t="s">
        <v>137</v>
      </c>
      <c r="H25" s="191"/>
      <c r="I25" s="211" t="s">
        <v>1129</v>
      </c>
      <c r="J25" s="211" t="s">
        <v>138</v>
      </c>
      <c r="K25" s="211"/>
      <c r="L25" s="191"/>
      <c r="M25" s="185" t="s">
        <v>1129</v>
      </c>
      <c r="N25" s="202"/>
      <c r="O25" s="83"/>
      <c r="P25" s="83"/>
      <c r="Q25" s="83"/>
      <c r="R25" s="83"/>
      <c r="S25" s="83"/>
      <c r="T25" s="83"/>
      <c r="U25" s="83"/>
    </row>
    <row r="26" spans="1:21">
      <c r="A26" s="2778"/>
      <c r="B26" s="2779" t="s">
        <v>139</v>
      </c>
      <c r="C26" s="2779"/>
      <c r="D26" s="2779"/>
      <c r="E26" s="2779"/>
      <c r="F26" s="2779"/>
      <c r="G26" s="210" t="s">
        <v>137</v>
      </c>
      <c r="H26" s="191"/>
      <c r="I26" s="211" t="s">
        <v>1129</v>
      </c>
      <c r="J26" s="211" t="s">
        <v>138</v>
      </c>
      <c r="K26" s="192"/>
      <c r="L26" s="191"/>
      <c r="M26" s="185" t="s">
        <v>1129</v>
      </c>
      <c r="N26" s="186"/>
      <c r="O26" s="83"/>
      <c r="P26" s="83"/>
      <c r="Q26" s="83"/>
      <c r="R26" s="83"/>
      <c r="S26" s="83"/>
      <c r="T26" s="83"/>
      <c r="U26" s="83"/>
    </row>
    <row r="27" spans="1:21">
      <c r="A27" s="2778"/>
      <c r="B27" s="2785" t="s">
        <v>140</v>
      </c>
      <c r="C27" s="2785"/>
      <c r="D27" s="2785"/>
      <c r="E27" s="2785"/>
      <c r="F27" s="2785"/>
      <c r="G27" s="190" t="s">
        <v>130</v>
      </c>
      <c r="H27" s="191"/>
      <c r="I27" s="2776" t="s">
        <v>1129</v>
      </c>
      <c r="J27" s="2776"/>
      <c r="K27" s="192" t="s">
        <v>1136</v>
      </c>
      <c r="L27" s="191"/>
      <c r="M27" s="185" t="s">
        <v>1129</v>
      </c>
      <c r="N27" s="186"/>
      <c r="O27" s="83"/>
      <c r="P27" s="83"/>
      <c r="Q27" s="83"/>
      <c r="R27" s="83"/>
      <c r="S27" s="83"/>
      <c r="T27" s="83"/>
      <c r="U27" s="83"/>
    </row>
    <row r="28" spans="1:21" ht="15.2" customHeight="1">
      <c r="A28" s="2778"/>
      <c r="B28" s="2780" t="s">
        <v>141</v>
      </c>
      <c r="C28" s="2780"/>
      <c r="D28" s="2780"/>
      <c r="E28" s="2780"/>
      <c r="F28" s="2780"/>
      <c r="G28" s="183" t="s">
        <v>142</v>
      </c>
      <c r="H28" s="195"/>
      <c r="I28" s="195"/>
      <c r="J28" s="184"/>
      <c r="K28" s="2767" t="s">
        <v>1129</v>
      </c>
      <c r="L28" s="2767"/>
      <c r="M28" s="2767"/>
      <c r="N28" s="186"/>
      <c r="O28" s="83"/>
      <c r="P28" s="83"/>
      <c r="Q28" s="83"/>
      <c r="R28" s="83"/>
      <c r="S28" s="83"/>
      <c r="T28" s="83"/>
      <c r="U28" s="83"/>
    </row>
    <row r="29" spans="1:21">
      <c r="A29" s="2778"/>
      <c r="B29" s="2780"/>
      <c r="C29" s="2780"/>
      <c r="D29" s="2780"/>
      <c r="E29" s="2780"/>
      <c r="F29" s="2780"/>
      <c r="G29" s="187" t="s">
        <v>143</v>
      </c>
      <c r="H29" s="188"/>
      <c r="I29" s="188"/>
      <c r="J29" s="189"/>
      <c r="K29" s="2769" t="s">
        <v>1129</v>
      </c>
      <c r="L29" s="2769"/>
      <c r="M29" s="2769"/>
      <c r="N29" s="186"/>
      <c r="O29" s="83"/>
      <c r="P29" s="83"/>
      <c r="Q29" s="83"/>
      <c r="R29" s="83"/>
      <c r="S29" s="83"/>
      <c r="T29" s="83"/>
      <c r="U29" s="83"/>
    </row>
    <row r="30" spans="1:21" ht="15.2" customHeight="1">
      <c r="A30" s="2778"/>
      <c r="B30" s="2780" t="s">
        <v>144</v>
      </c>
      <c r="C30" s="2780"/>
      <c r="D30" s="2780"/>
      <c r="E30" s="2780"/>
      <c r="F30" s="2780"/>
      <c r="G30" s="198" t="s">
        <v>145</v>
      </c>
      <c r="H30" s="199"/>
      <c r="I30" s="199"/>
      <c r="J30" s="184"/>
      <c r="K30" s="2786" t="s">
        <v>1129</v>
      </c>
      <c r="L30" s="2786"/>
      <c r="M30" s="2786"/>
      <c r="N30" s="202"/>
      <c r="O30" s="83"/>
      <c r="P30" s="83"/>
      <c r="Q30" s="83"/>
      <c r="R30" s="83"/>
      <c r="S30" s="83"/>
      <c r="T30" s="83"/>
      <c r="U30" s="83"/>
    </row>
    <row r="31" spans="1:21">
      <c r="A31" s="2778"/>
      <c r="B31" s="2780"/>
      <c r="C31" s="2780"/>
      <c r="D31" s="2780"/>
      <c r="E31" s="2780"/>
      <c r="F31" s="2780"/>
      <c r="G31" s="203" t="s">
        <v>146</v>
      </c>
      <c r="H31" s="194"/>
      <c r="I31" s="196" t="s">
        <v>147</v>
      </c>
      <c r="J31" s="204"/>
      <c r="K31" s="205"/>
      <c r="L31" s="2781" t="s">
        <v>1129</v>
      </c>
      <c r="M31" s="2781"/>
      <c r="N31" s="202"/>
      <c r="O31" s="83"/>
      <c r="P31" s="83"/>
      <c r="Q31" s="83"/>
      <c r="R31" s="83"/>
      <c r="S31" s="83"/>
      <c r="T31" s="83"/>
      <c r="U31" s="83"/>
    </row>
    <row r="32" spans="1:21">
      <c r="A32" s="2778"/>
      <c r="B32" s="2780"/>
      <c r="C32" s="2780"/>
      <c r="D32" s="2780"/>
      <c r="E32" s="2780"/>
      <c r="F32" s="2780"/>
      <c r="G32" s="187" t="s">
        <v>148</v>
      </c>
      <c r="H32" s="189"/>
      <c r="I32" s="2769" t="s">
        <v>1129</v>
      </c>
      <c r="J32" s="2769"/>
      <c r="K32" s="2769"/>
      <c r="L32" s="2769"/>
      <c r="M32" s="2769"/>
      <c r="N32" s="186"/>
      <c r="O32" s="83"/>
      <c r="P32" s="83"/>
      <c r="Q32" s="83"/>
      <c r="R32" s="83"/>
      <c r="S32" s="83"/>
      <c r="T32" s="83"/>
      <c r="U32" s="83"/>
    </row>
    <row r="33" spans="1:21" ht="26.25" customHeight="1">
      <c r="A33" s="2761" t="s">
        <v>149</v>
      </c>
      <c r="B33" s="2762" t="s">
        <v>150</v>
      </c>
      <c r="C33" s="2762"/>
      <c r="D33" s="2762"/>
      <c r="E33" s="2762"/>
      <c r="F33" s="2762"/>
      <c r="G33" s="206" t="s">
        <v>151</v>
      </c>
      <c r="H33" s="212"/>
      <c r="I33" s="208" t="s">
        <v>152</v>
      </c>
      <c r="J33" s="208"/>
      <c r="K33" s="212"/>
      <c r="L33" s="2763" t="s">
        <v>1129</v>
      </c>
      <c r="M33" s="2763"/>
      <c r="N33" s="186"/>
      <c r="O33" s="83"/>
      <c r="P33" s="83"/>
      <c r="Q33" s="83"/>
      <c r="R33" s="83"/>
      <c r="S33" s="83"/>
      <c r="T33" s="83"/>
      <c r="U33" s="83"/>
    </row>
    <row r="34" spans="1:21" ht="12.75" customHeight="1">
      <c r="A34" s="2761"/>
      <c r="B34" s="2764" t="s">
        <v>153</v>
      </c>
      <c r="C34" s="2764"/>
      <c r="D34" s="2764"/>
      <c r="E34" s="2764"/>
      <c r="F34" s="2764"/>
      <c r="G34" s="213" t="s">
        <v>154</v>
      </c>
      <c r="H34" s="214"/>
      <c r="I34" s="184"/>
      <c r="J34" s="2773" t="s">
        <v>1129</v>
      </c>
      <c r="K34" s="2773"/>
      <c r="L34" s="2773"/>
      <c r="M34" s="2773"/>
      <c r="N34" s="215"/>
      <c r="O34" s="83"/>
      <c r="P34" s="83"/>
      <c r="Q34" s="83"/>
      <c r="R34" s="83"/>
      <c r="S34" s="83"/>
      <c r="T34" s="83"/>
      <c r="U34" s="83"/>
    </row>
    <row r="35" spans="1:21" ht="12.75" customHeight="1">
      <c r="A35" s="2761"/>
      <c r="B35" s="2764"/>
      <c r="C35" s="2764"/>
      <c r="D35" s="2764"/>
      <c r="E35" s="2764"/>
      <c r="F35" s="2764"/>
      <c r="G35" s="213"/>
      <c r="H35" s="216" t="s">
        <v>155</v>
      </c>
      <c r="I35" s="216"/>
      <c r="J35" s="216"/>
      <c r="K35" s="194"/>
      <c r="L35" s="2768" t="s">
        <v>1129</v>
      </c>
      <c r="M35" s="2768"/>
      <c r="N35" s="215"/>
      <c r="O35" s="83"/>
      <c r="P35" s="83"/>
      <c r="Q35" s="83"/>
      <c r="R35" s="83"/>
      <c r="S35" s="83"/>
      <c r="T35" s="83"/>
      <c r="U35" s="83"/>
    </row>
    <row r="36" spans="1:21">
      <c r="A36" s="2761"/>
      <c r="B36" s="2764"/>
      <c r="C36" s="2764"/>
      <c r="D36" s="2764"/>
      <c r="E36" s="2764"/>
      <c r="F36" s="2764"/>
      <c r="G36" s="213" t="s">
        <v>156</v>
      </c>
      <c r="H36" s="194"/>
      <c r="I36" s="216" t="s">
        <v>157</v>
      </c>
      <c r="J36" s="216"/>
      <c r="K36" s="194"/>
      <c r="L36" s="2768" t="s">
        <v>1129</v>
      </c>
      <c r="M36" s="2768"/>
      <c r="N36" s="218"/>
      <c r="O36" s="83"/>
      <c r="P36" s="83"/>
      <c r="Q36" s="83"/>
      <c r="R36" s="83"/>
      <c r="S36" s="83"/>
      <c r="T36" s="83"/>
      <c r="U36" s="83"/>
    </row>
    <row r="37" spans="1:21" ht="19.5" customHeight="1">
      <c r="A37" s="2761"/>
      <c r="B37" s="2764"/>
      <c r="C37" s="2764"/>
      <c r="D37" s="2764"/>
      <c r="E37" s="2764"/>
      <c r="F37" s="2764"/>
      <c r="G37" s="213"/>
      <c r="H37" s="216" t="s">
        <v>158</v>
      </c>
      <c r="I37" s="216"/>
      <c r="J37" s="216"/>
      <c r="K37" s="194"/>
      <c r="L37" s="2768" t="s">
        <v>1129</v>
      </c>
      <c r="M37" s="2768"/>
      <c r="N37" s="218"/>
      <c r="O37" s="83"/>
      <c r="P37" s="83"/>
      <c r="Q37" s="83"/>
      <c r="R37" s="83"/>
      <c r="S37" s="83"/>
      <c r="T37" s="83"/>
      <c r="U37" s="83"/>
    </row>
    <row r="38" spans="1:21">
      <c r="A38" s="2761"/>
      <c r="B38" s="2764"/>
      <c r="C38" s="2764"/>
      <c r="D38" s="2764"/>
      <c r="E38" s="2764"/>
      <c r="F38" s="2764"/>
      <c r="G38" s="219" t="s">
        <v>159</v>
      </c>
      <c r="H38" s="220"/>
      <c r="I38" s="189"/>
      <c r="J38" s="2784" t="s">
        <v>1129</v>
      </c>
      <c r="K38" s="2784"/>
      <c r="L38" s="2784"/>
      <c r="M38" s="2784"/>
      <c r="N38" s="218"/>
      <c r="O38" s="83"/>
      <c r="P38" s="83"/>
      <c r="Q38" s="83"/>
      <c r="R38" s="83"/>
      <c r="S38" s="83"/>
      <c r="T38" s="83"/>
      <c r="U38" s="83"/>
    </row>
    <row r="39" spans="1:21" ht="15.2" customHeight="1">
      <c r="A39" s="2761"/>
      <c r="B39" s="2762" t="s">
        <v>1549</v>
      </c>
      <c r="C39" s="2774" t="s">
        <v>1550</v>
      </c>
      <c r="D39" s="2774"/>
      <c r="E39" s="2774"/>
      <c r="F39" s="2774"/>
      <c r="G39" s="183" t="s">
        <v>1551</v>
      </c>
      <c r="H39" s="194"/>
      <c r="I39" s="195" t="s">
        <v>1552</v>
      </c>
      <c r="J39" s="195"/>
      <c r="K39" s="195"/>
      <c r="L39" s="194"/>
      <c r="M39" s="216" t="s">
        <v>1129</v>
      </c>
      <c r="N39" s="186"/>
      <c r="O39" s="83"/>
      <c r="P39" s="83"/>
      <c r="Q39" s="83"/>
      <c r="R39" s="83"/>
      <c r="S39" s="83"/>
      <c r="T39" s="83"/>
      <c r="U39" s="83"/>
    </row>
    <row r="40" spans="1:21">
      <c r="A40" s="2761"/>
      <c r="B40" s="2762"/>
      <c r="C40" s="2771" t="s">
        <v>1553</v>
      </c>
      <c r="D40" s="2771"/>
      <c r="E40" s="2771"/>
      <c r="F40" s="2771"/>
      <c r="G40" s="193" t="s">
        <v>1138</v>
      </c>
      <c r="H40" s="194"/>
      <c r="I40" s="2765" t="s">
        <v>1129</v>
      </c>
      <c r="J40" s="2765"/>
      <c r="K40" s="196" t="s">
        <v>1139</v>
      </c>
      <c r="L40" s="194"/>
      <c r="M40" s="197" t="s">
        <v>1129</v>
      </c>
      <c r="N40" s="221"/>
      <c r="O40" s="83"/>
      <c r="P40" s="83"/>
      <c r="Q40" s="83"/>
      <c r="R40" s="83"/>
      <c r="S40" s="83"/>
      <c r="T40" s="83"/>
      <c r="U40" s="83"/>
    </row>
    <row r="41" spans="1:21" ht="14.25" customHeight="1">
      <c r="A41" s="2761"/>
      <c r="B41" s="2762"/>
      <c r="C41" s="2772" t="s">
        <v>1554</v>
      </c>
      <c r="D41" s="2772"/>
      <c r="E41" s="2772"/>
      <c r="F41" s="2772"/>
      <c r="G41" s="193" t="s">
        <v>1138</v>
      </c>
      <c r="H41" s="194"/>
      <c r="I41" s="2765" t="s">
        <v>1129</v>
      </c>
      <c r="J41" s="2765"/>
      <c r="K41" s="196" t="s">
        <v>1139</v>
      </c>
      <c r="L41" s="194"/>
      <c r="M41" s="197" t="s">
        <v>1129</v>
      </c>
      <c r="N41" s="221"/>
      <c r="O41" s="83"/>
      <c r="P41" s="83"/>
      <c r="Q41" s="83"/>
      <c r="R41" s="83"/>
      <c r="S41" s="83"/>
      <c r="T41" s="83"/>
      <c r="U41" s="83"/>
    </row>
    <row r="42" spans="1:21" ht="26.25" customHeight="1">
      <c r="A42" s="2761"/>
      <c r="B42" s="2762" t="s">
        <v>1555</v>
      </c>
      <c r="C42" s="2762"/>
      <c r="D42" s="2762"/>
      <c r="E42" s="2762"/>
      <c r="F42" s="2762"/>
      <c r="G42" s="213" t="s">
        <v>1138</v>
      </c>
      <c r="H42" s="212"/>
      <c r="I42" s="2766" t="s">
        <v>1129</v>
      </c>
      <c r="J42" s="2766"/>
      <c r="K42" s="220" t="s">
        <v>1139</v>
      </c>
      <c r="L42" s="212"/>
      <c r="M42" s="217" t="s">
        <v>1129</v>
      </c>
      <c r="N42" s="186"/>
      <c r="O42" s="83"/>
      <c r="P42" s="83"/>
      <c r="Q42" s="83"/>
      <c r="R42" s="83"/>
      <c r="S42" s="83"/>
      <c r="T42" s="83"/>
      <c r="U42" s="83"/>
    </row>
    <row r="43" spans="1:21">
      <c r="A43" s="2761"/>
      <c r="B43" s="2770" t="s">
        <v>1556</v>
      </c>
      <c r="C43" s="2770"/>
      <c r="D43" s="2770"/>
      <c r="E43" s="2770"/>
      <c r="F43" s="2770"/>
      <c r="G43" s="183" t="s">
        <v>1135</v>
      </c>
      <c r="H43" s="194"/>
      <c r="I43" s="2767" t="s">
        <v>1129</v>
      </c>
      <c r="J43" s="2767"/>
      <c r="K43" s="2767"/>
      <c r="L43" s="2767"/>
      <c r="M43" s="2767"/>
      <c r="N43" s="221"/>
      <c r="O43" s="83"/>
      <c r="P43" s="83"/>
      <c r="Q43" s="83"/>
      <c r="R43" s="83"/>
      <c r="S43" s="83"/>
      <c r="T43" s="83"/>
      <c r="U43" s="83"/>
    </row>
    <row r="44" spans="1:21">
      <c r="A44" s="2761"/>
      <c r="B44" s="2770"/>
      <c r="C44" s="2770"/>
      <c r="D44" s="2770"/>
      <c r="E44" s="2770"/>
      <c r="F44" s="2770"/>
      <c r="G44" s="213" t="s">
        <v>156</v>
      </c>
      <c r="H44" s="194"/>
      <c r="I44" s="216" t="s">
        <v>157</v>
      </c>
      <c r="J44" s="216"/>
      <c r="K44" s="194"/>
      <c r="L44" s="2768" t="s">
        <v>1129</v>
      </c>
      <c r="M44" s="2768"/>
      <c r="N44" s="221"/>
      <c r="O44" s="83"/>
      <c r="P44" s="83"/>
      <c r="Q44" s="83"/>
      <c r="R44" s="83"/>
      <c r="S44" s="83"/>
      <c r="T44" s="83"/>
      <c r="U44" s="83"/>
    </row>
    <row r="45" spans="1:21">
      <c r="A45" s="2761"/>
      <c r="B45" s="2770"/>
      <c r="C45" s="2770"/>
      <c r="D45" s="2770"/>
      <c r="E45" s="2770"/>
      <c r="F45" s="2770"/>
      <c r="G45" s="187" t="s">
        <v>1557</v>
      </c>
      <c r="H45" s="189"/>
      <c r="I45" s="2769" t="s">
        <v>1129</v>
      </c>
      <c r="J45" s="2769"/>
      <c r="K45" s="2769"/>
      <c r="L45" s="2769"/>
      <c r="M45" s="2769"/>
      <c r="N45" s="221"/>
      <c r="O45" s="83"/>
      <c r="P45" s="83"/>
      <c r="Q45" s="83"/>
      <c r="R45" s="83"/>
      <c r="S45" s="83"/>
      <c r="T45" s="83"/>
      <c r="U45" s="83"/>
    </row>
    <row r="46" spans="1:21">
      <c r="A46" s="222"/>
      <c r="B46" s="2759"/>
      <c r="C46" s="2759"/>
      <c r="D46" s="2759"/>
      <c r="E46" s="2759"/>
      <c r="F46" s="2759"/>
      <c r="G46" s="222"/>
      <c r="H46" s="222"/>
      <c r="I46" s="222"/>
      <c r="J46" s="222"/>
      <c r="K46" s="222"/>
      <c r="L46" s="222"/>
      <c r="M46" s="222"/>
      <c r="N46" s="222"/>
      <c r="O46" s="83"/>
      <c r="P46" s="83"/>
      <c r="Q46" s="83"/>
      <c r="R46" s="83"/>
      <c r="S46" s="83"/>
      <c r="T46" s="83"/>
      <c r="U46" s="83"/>
    </row>
    <row r="47" spans="1:21">
      <c r="A47" s="2760" t="str">
        <f>"委托单位财务负责人："&amp;基本情况!B36&amp;"                              询问人："&amp;基本情况!B12&amp;"                        "&amp;基本情况!B21</f>
        <v>委托单位财务负责人：                              询问人：                        2016年3月3日</v>
      </c>
      <c r="B47" s="2760"/>
      <c r="C47" s="2760"/>
      <c r="D47" s="2760"/>
      <c r="E47" s="2760"/>
      <c r="F47" s="2760"/>
      <c r="G47" s="2760"/>
      <c r="H47" s="2760"/>
      <c r="I47" s="2760"/>
      <c r="J47" s="2760"/>
      <c r="K47" s="2760"/>
      <c r="L47" s="2760"/>
      <c r="M47" s="2760"/>
      <c r="N47" s="2760"/>
      <c r="O47" s="83"/>
      <c r="P47" s="83"/>
      <c r="Q47" s="83"/>
      <c r="R47" s="83"/>
      <c r="S47" s="83"/>
      <c r="T47" s="83"/>
      <c r="U47" s="83"/>
    </row>
  </sheetData>
  <sheetProtection selectLockedCells="1" selectUnlockedCells="1"/>
  <mergeCells count="75">
    <mergeCell ref="A1:N2"/>
    <mergeCell ref="A3:G3"/>
    <mergeCell ref="K3:L3"/>
    <mergeCell ref="M3:N3"/>
    <mergeCell ref="I21:J21"/>
    <mergeCell ref="A5:F5"/>
    <mergeCell ref="L11:M11"/>
    <mergeCell ref="G5:M5"/>
    <mergeCell ref="B9:F9"/>
    <mergeCell ref="I13:J13"/>
    <mergeCell ref="I10:J10"/>
    <mergeCell ref="B14:F17"/>
    <mergeCell ref="I14:M14"/>
    <mergeCell ref="F4:M4"/>
    <mergeCell ref="N4:N5"/>
    <mergeCell ref="B6:F7"/>
    <mergeCell ref="I6:M6"/>
    <mergeCell ref="J7:M7"/>
    <mergeCell ref="A4:E4"/>
    <mergeCell ref="A6:A21"/>
    <mergeCell ref="B21:F21"/>
    <mergeCell ref="L12:M12"/>
    <mergeCell ref="B10:F12"/>
    <mergeCell ref="B13:F13"/>
    <mergeCell ref="I9:J9"/>
    <mergeCell ref="B8:F8"/>
    <mergeCell ref="I8:J8"/>
    <mergeCell ref="J20:M20"/>
    <mergeCell ref="B18:F20"/>
    <mergeCell ref="G19:I19"/>
    <mergeCell ref="G15:M15"/>
    <mergeCell ref="I16:M16"/>
    <mergeCell ref="G17:M17"/>
    <mergeCell ref="B25:F25"/>
    <mergeCell ref="J38:M38"/>
    <mergeCell ref="B24:F24"/>
    <mergeCell ref="I24:J24"/>
    <mergeCell ref="B27:F27"/>
    <mergeCell ref="I27:J27"/>
    <mergeCell ref="K30:M30"/>
    <mergeCell ref="A25:A32"/>
    <mergeCell ref="B26:F26"/>
    <mergeCell ref="I32:M32"/>
    <mergeCell ref="B28:F29"/>
    <mergeCell ref="B30:F32"/>
    <mergeCell ref="K29:M29"/>
    <mergeCell ref="K28:M28"/>
    <mergeCell ref="L31:M31"/>
    <mergeCell ref="A22:A24"/>
    <mergeCell ref="B22:F22"/>
    <mergeCell ref="I22:J22"/>
    <mergeCell ref="B23:F23"/>
    <mergeCell ref="I23:J23"/>
    <mergeCell ref="C41:F41"/>
    <mergeCell ref="J34:M34"/>
    <mergeCell ref="L35:M35"/>
    <mergeCell ref="L36:M36"/>
    <mergeCell ref="L37:M37"/>
    <mergeCell ref="C39:F39"/>
    <mergeCell ref="B46:F46"/>
    <mergeCell ref="A47:N47"/>
    <mergeCell ref="A33:A45"/>
    <mergeCell ref="B33:F33"/>
    <mergeCell ref="L33:M33"/>
    <mergeCell ref="B34:F38"/>
    <mergeCell ref="I41:J41"/>
    <mergeCell ref="B42:F42"/>
    <mergeCell ref="I42:J42"/>
    <mergeCell ref="I43:M43"/>
    <mergeCell ref="L44:M44"/>
    <mergeCell ref="I45:M45"/>
    <mergeCell ref="B43:F45"/>
    <mergeCell ref="B39:B41"/>
    <mergeCell ref="C40:F40"/>
    <mergeCell ref="I40:J40"/>
  </mergeCells>
  <phoneticPr fontId="59" type="noConversion"/>
  <dataValidations count="1">
    <dataValidation type="list" allowBlank="1" showErrorMessage="1" sqref="H6 I7 H8:H10 L8:L10 K11:K12 H13:H14 L13 H16 I18 L18:L19 I20 H21:H27 L21:L27 J28:J30 H31:H33 K31 K33 I34 K35:K37 H36 I38 H39:H45 L39:L42 K44">
      <formula1>"√,×"</formula1>
      <formula2>0</formula2>
    </dataValidation>
  </dataValidations>
  <pageMargins left="0.74803149606299213" right="0.19685039370078741" top="0.51181102362204722" bottom="0.11811023622047245" header="0.51181102362204722" footer="0.51181102362204722"/>
  <pageSetup paperSize="9" firstPageNumber="0" orientation="portrait" blackAndWhite="1" horizontalDpi="300" verticalDpi="3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O17"/>
  <sheetViews>
    <sheetView workbookViewId="0">
      <selection sqref="A1:G1"/>
    </sheetView>
  </sheetViews>
  <sheetFormatPr defaultColWidth="9" defaultRowHeight="14.25"/>
  <cols>
    <col min="1" max="1" width="16.125" style="223" customWidth="1"/>
    <col min="2" max="2" width="14.125" style="223" customWidth="1"/>
    <col min="3" max="3" width="14" style="223" customWidth="1"/>
    <col min="4" max="4" width="0" style="223" hidden="1" customWidth="1"/>
    <col min="5" max="5" width="10.75" style="223" customWidth="1"/>
    <col min="6" max="6" width="9.625" style="223" customWidth="1"/>
    <col min="7" max="7" width="18.75" style="223" customWidth="1"/>
    <col min="8" max="16384" width="9" style="223"/>
  </cols>
  <sheetData>
    <row r="1" spans="1:15" ht="22.5">
      <c r="A1" s="2802" t="s">
        <v>1558</v>
      </c>
      <c r="B1" s="2802"/>
      <c r="C1" s="2802"/>
      <c r="D1" s="2802"/>
      <c r="E1" s="2802"/>
      <c r="F1" s="2802"/>
      <c r="G1" s="2802"/>
      <c r="H1" s="224"/>
      <c r="I1" s="224"/>
      <c r="J1" s="224"/>
      <c r="K1" s="224"/>
      <c r="L1" s="224"/>
      <c r="M1" s="224"/>
      <c r="N1" s="224"/>
      <c r="O1" s="224"/>
    </row>
    <row r="2" spans="1:15" ht="7.5" customHeight="1">
      <c r="A2" s="225"/>
      <c r="B2" s="225"/>
      <c r="C2" s="225"/>
      <c r="D2" s="225"/>
      <c r="E2" s="225"/>
      <c r="F2" s="225"/>
      <c r="G2" s="225"/>
      <c r="H2" s="224"/>
      <c r="I2" s="224"/>
      <c r="J2" s="224"/>
      <c r="K2" s="224"/>
      <c r="L2" s="224"/>
      <c r="M2" s="224"/>
      <c r="N2" s="224"/>
      <c r="O2" s="224"/>
    </row>
    <row r="3" spans="1:15" ht="36" customHeight="1">
      <c r="A3" s="226" t="s">
        <v>1559</v>
      </c>
      <c r="B3" s="2803" t="str">
        <f>基本情况!B2</f>
        <v/>
      </c>
      <c r="C3" s="2803"/>
      <c r="D3" s="2803"/>
      <c r="E3" s="2803"/>
      <c r="F3" s="226" t="s">
        <v>289</v>
      </c>
      <c r="G3" s="227" t="str">
        <f>档案索引!A29</f>
        <v>2A-9</v>
      </c>
      <c r="H3" s="224"/>
      <c r="I3" s="224"/>
      <c r="J3" s="224"/>
      <c r="K3" s="224"/>
      <c r="L3" s="224"/>
      <c r="M3" s="224"/>
      <c r="N3" s="224"/>
      <c r="O3" s="224"/>
    </row>
    <row r="4" spans="1:15" ht="36" customHeight="1">
      <c r="A4" s="226" t="s">
        <v>1560</v>
      </c>
      <c r="B4" s="2804" t="str">
        <f>基本情况!B38</f>
        <v>小企业会计准则</v>
      </c>
      <c r="C4" s="2804"/>
      <c r="D4" s="2804"/>
      <c r="E4" s="2804"/>
      <c r="F4" s="226" t="s">
        <v>464</v>
      </c>
      <c r="G4" s="228" t="str">
        <f>IF(OR(基本情况!B6&lt;&gt;"12月31日",基本情况!F5&lt;&gt;"01",基本情况!G5&lt;&gt;"01"),基本情况!B7,基本情况!B4&amp;"年度")</f>
        <v>2015年度</v>
      </c>
      <c r="H4" s="224"/>
      <c r="I4" s="224"/>
      <c r="J4" s="224"/>
      <c r="K4" s="224"/>
      <c r="L4" s="224"/>
      <c r="M4" s="224"/>
      <c r="N4" s="224"/>
      <c r="O4" s="224"/>
    </row>
    <row r="5" spans="1:15" ht="36" customHeight="1">
      <c r="A5" s="226" t="s">
        <v>1561</v>
      </c>
      <c r="B5" s="229"/>
      <c r="C5" s="2805" t="s">
        <v>407</v>
      </c>
      <c r="D5" s="2805"/>
      <c r="E5" s="230">
        <f>基本情况!B11</f>
        <v>0</v>
      </c>
      <c r="F5" s="231" t="s">
        <v>473</v>
      </c>
      <c r="G5" s="232" t="str">
        <f>基本情况!B3</f>
        <v>企业所得税年度纳税申报鉴证</v>
      </c>
      <c r="H5" s="2535" t="s">
        <v>404</v>
      </c>
      <c r="I5" s="2535"/>
      <c r="J5" s="2535"/>
      <c r="K5" s="224"/>
      <c r="L5" s="224"/>
      <c r="M5" s="224"/>
      <c r="N5" s="224"/>
      <c r="O5" s="224"/>
    </row>
    <row r="6" spans="1:15" ht="24" customHeight="1">
      <c r="A6" s="2806" t="s">
        <v>1562</v>
      </c>
      <c r="B6" s="2806"/>
      <c r="C6" s="2806"/>
      <c r="D6" s="2807" t="s">
        <v>1563</v>
      </c>
      <c r="E6" s="2807"/>
      <c r="F6" s="2807"/>
      <c r="G6" s="2807"/>
      <c r="H6" s="233" t="s">
        <v>1564</v>
      </c>
      <c r="I6" s="224"/>
      <c r="J6" s="224"/>
      <c r="K6" s="224"/>
      <c r="L6" s="224"/>
      <c r="M6" s="224"/>
      <c r="N6" s="224"/>
      <c r="O6" s="224"/>
    </row>
    <row r="7" spans="1:15" ht="45" customHeight="1">
      <c r="A7" s="2808"/>
      <c r="B7" s="2808"/>
      <c r="C7" s="2808"/>
      <c r="D7" s="2807"/>
      <c r="E7" s="2807"/>
      <c r="F7" s="2807"/>
      <c r="G7" s="2807"/>
      <c r="H7" s="234"/>
      <c r="I7" s="224"/>
      <c r="J7" s="224"/>
      <c r="K7" s="224"/>
      <c r="L7" s="224"/>
      <c r="M7" s="224"/>
      <c r="N7" s="224"/>
      <c r="O7" s="224"/>
    </row>
    <row r="8" spans="1:15" ht="45" customHeight="1">
      <c r="A8" s="2808"/>
      <c r="B8" s="2808"/>
      <c r="C8" s="2808"/>
      <c r="D8" s="2807"/>
      <c r="E8" s="2807"/>
      <c r="F8" s="2807"/>
      <c r="G8" s="2807"/>
      <c r="H8" s="235" t="s">
        <v>1565</v>
      </c>
      <c r="I8" s="224"/>
      <c r="J8" s="224"/>
      <c r="K8" s="224"/>
      <c r="L8" s="224"/>
      <c r="M8" s="224"/>
      <c r="N8" s="224"/>
      <c r="O8" s="224"/>
    </row>
    <row r="9" spans="1:15" ht="45" customHeight="1">
      <c r="A9" s="2808"/>
      <c r="B9" s="2808"/>
      <c r="C9" s="2808"/>
      <c r="D9" s="2807"/>
      <c r="E9" s="2807"/>
      <c r="F9" s="2807"/>
      <c r="G9" s="2807"/>
      <c r="H9" s="234"/>
      <c r="I9" s="224"/>
      <c r="J9" s="224"/>
      <c r="K9" s="224"/>
      <c r="L9" s="224"/>
      <c r="M9" s="224"/>
      <c r="N9" s="224"/>
      <c r="O9" s="224"/>
    </row>
    <row r="10" spans="1:15" ht="45" customHeight="1">
      <c r="A10" s="2808"/>
      <c r="B10" s="2808"/>
      <c r="C10" s="2808"/>
      <c r="D10" s="2807"/>
      <c r="E10" s="2807"/>
      <c r="F10" s="2807"/>
      <c r="G10" s="2807"/>
      <c r="H10" s="234"/>
      <c r="I10" s="224"/>
      <c r="J10" s="224"/>
      <c r="K10" s="224"/>
      <c r="L10" s="224"/>
      <c r="M10" s="224"/>
      <c r="N10" s="224"/>
      <c r="O10" s="224"/>
    </row>
    <row r="11" spans="1:15" ht="45" customHeight="1">
      <c r="A11" s="2808"/>
      <c r="B11" s="2808"/>
      <c r="C11" s="2808"/>
      <c r="D11" s="2807"/>
      <c r="E11" s="2807"/>
      <c r="F11" s="2807"/>
      <c r="G11" s="2807"/>
      <c r="H11" s="234"/>
      <c r="I11" s="224"/>
      <c r="J11" s="224"/>
      <c r="K11" s="224"/>
      <c r="L11" s="224"/>
      <c r="M11" s="224"/>
      <c r="N11" s="224"/>
      <c r="O11" s="224"/>
    </row>
    <row r="12" spans="1:15" ht="24" customHeight="1">
      <c r="A12" s="2808"/>
      <c r="B12" s="2808"/>
      <c r="C12" s="2808"/>
      <c r="D12" s="2807" t="s">
        <v>1566</v>
      </c>
      <c r="E12" s="2807"/>
      <c r="F12" s="2807"/>
      <c r="G12" s="2807"/>
      <c r="H12" s="234"/>
      <c r="I12" s="224"/>
      <c r="J12" s="224"/>
      <c r="K12" s="224"/>
      <c r="L12" s="224"/>
      <c r="M12" s="224"/>
      <c r="N12" s="224"/>
      <c r="O12" s="224"/>
    </row>
    <row r="13" spans="1:15" ht="45" customHeight="1">
      <c r="A13" s="2808"/>
      <c r="B13" s="2808"/>
      <c r="C13" s="2808"/>
      <c r="D13" s="2807"/>
      <c r="E13" s="2807"/>
      <c r="F13" s="2807"/>
      <c r="G13" s="2807"/>
      <c r="H13" s="224"/>
      <c r="I13" s="224"/>
      <c r="J13" s="224"/>
      <c r="K13" s="224"/>
      <c r="L13" s="224"/>
      <c r="M13" s="224"/>
      <c r="N13" s="224"/>
      <c r="O13" s="224"/>
    </row>
    <row r="14" spans="1:15" ht="45" customHeight="1">
      <c r="A14" s="2808"/>
      <c r="B14" s="2808"/>
      <c r="C14" s="2808"/>
      <c r="D14" s="2807"/>
      <c r="E14" s="2807"/>
      <c r="F14" s="2807"/>
      <c r="G14" s="2807"/>
      <c r="H14" s="224"/>
      <c r="I14" s="224"/>
      <c r="J14" s="224"/>
      <c r="K14" s="224"/>
      <c r="L14" s="224"/>
      <c r="M14" s="224"/>
      <c r="N14" s="224"/>
      <c r="O14" s="224"/>
    </row>
    <row r="15" spans="1:15" ht="45" customHeight="1">
      <c r="A15" s="2808"/>
      <c r="B15" s="2808"/>
      <c r="C15" s="2808"/>
      <c r="D15" s="2807"/>
      <c r="E15" s="2807"/>
      <c r="F15" s="2807"/>
      <c r="G15" s="2807"/>
      <c r="H15" s="224"/>
      <c r="I15" s="224"/>
      <c r="J15" s="224"/>
      <c r="K15" s="224"/>
      <c r="L15" s="224"/>
      <c r="M15" s="224"/>
      <c r="N15" s="224"/>
      <c r="O15" s="224"/>
    </row>
    <row r="16" spans="1:15" ht="45" customHeight="1">
      <c r="A16" s="2808"/>
      <c r="B16" s="2808"/>
      <c r="C16" s="2808"/>
      <c r="D16" s="2807"/>
      <c r="E16" s="2807"/>
      <c r="F16" s="2807"/>
      <c r="G16" s="2807"/>
      <c r="H16" s="224"/>
      <c r="I16" s="224"/>
      <c r="J16" s="224"/>
      <c r="K16" s="224"/>
      <c r="L16" s="224"/>
      <c r="M16" s="224"/>
      <c r="N16" s="224"/>
      <c r="O16" s="224"/>
    </row>
    <row r="17" spans="1:15" ht="45" customHeight="1">
      <c r="A17" s="2808"/>
      <c r="B17" s="2808"/>
      <c r="C17" s="2808"/>
      <c r="D17" s="2807"/>
      <c r="E17" s="2807"/>
      <c r="F17" s="2807"/>
      <c r="G17" s="2807"/>
      <c r="H17" s="224"/>
      <c r="I17" s="224"/>
      <c r="J17" s="224"/>
      <c r="K17" s="224"/>
      <c r="L17" s="224"/>
      <c r="M17" s="224"/>
      <c r="N17" s="224"/>
      <c r="O17" s="224"/>
    </row>
  </sheetData>
  <sheetProtection selectLockedCells="1" selectUnlockedCells="1"/>
  <mergeCells count="9">
    <mergeCell ref="A6:C6"/>
    <mergeCell ref="D6:G11"/>
    <mergeCell ref="A7:C17"/>
    <mergeCell ref="D12:G17"/>
    <mergeCell ref="A1:G1"/>
    <mergeCell ref="B3:E3"/>
    <mergeCell ref="B4:E4"/>
    <mergeCell ref="C5:D5"/>
    <mergeCell ref="H5:J5"/>
  </mergeCells>
  <phoneticPr fontId="59" type="noConversion"/>
  <hyperlinks>
    <hyperlink ref="H6" location="事项说明!A1" display="事项说明"/>
  </hyperlinks>
  <pageMargins left="0.78740157480314965" right="0.35433070866141736" top="0.98425196850393704" bottom="0.11811023622047245" header="0.51181102362204722" footer="0.51181102362204722"/>
  <pageSetup paperSize="9" firstPageNumber="0" orientation="portrait" blackAndWhite="1"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O31"/>
  <sheetViews>
    <sheetView workbookViewId="0">
      <selection activeCell="D14" sqref="D14:G14"/>
    </sheetView>
  </sheetViews>
  <sheetFormatPr defaultColWidth="8" defaultRowHeight="12"/>
  <cols>
    <col min="1" max="1" width="13.625" style="236" customWidth="1"/>
    <col min="2" max="2" width="9.75" style="236" customWidth="1"/>
    <col min="3" max="3" width="13.625" style="236" customWidth="1"/>
    <col min="4" max="4" width="8.25" style="236" customWidth="1"/>
    <col min="5" max="5" width="14.625" style="236" customWidth="1"/>
    <col min="6" max="6" width="12.75" style="236" customWidth="1"/>
    <col min="7" max="9" width="8" style="236"/>
    <col min="10" max="10" width="8.5" style="236" customWidth="1"/>
    <col min="11" max="16384" width="8" style="236"/>
  </cols>
  <sheetData>
    <row r="1" spans="1:15" s="239" customFormat="1" ht="46.5" customHeight="1">
      <c r="A1" s="2810" t="s">
        <v>332</v>
      </c>
      <c r="B1" s="2810"/>
      <c r="C1" s="2810"/>
      <c r="D1" s="2810"/>
      <c r="E1" s="2810"/>
      <c r="F1" s="2810"/>
      <c r="G1" s="2810"/>
      <c r="H1" s="237"/>
      <c r="I1" s="238"/>
      <c r="J1" s="237"/>
      <c r="K1" s="237"/>
      <c r="L1" s="237"/>
      <c r="M1" s="237"/>
      <c r="N1" s="237"/>
      <c r="O1" s="237"/>
    </row>
    <row r="2" spans="1:15" s="245" customFormat="1" ht="23.25" customHeight="1">
      <c r="A2" s="240" t="s">
        <v>460</v>
      </c>
      <c r="B2" s="2811" t="str">
        <f>基本情况!B2</f>
        <v/>
      </c>
      <c r="C2" s="2811"/>
      <c r="D2" s="2811"/>
      <c r="E2" s="2811"/>
      <c r="F2" s="241" t="s">
        <v>289</v>
      </c>
      <c r="G2" s="242" t="str">
        <f>档案索引!A30</f>
        <v>2A-10</v>
      </c>
      <c r="H2" s="243"/>
      <c r="I2" s="243"/>
      <c r="J2" s="244"/>
      <c r="K2" s="244"/>
      <c r="L2" s="244"/>
      <c r="M2" s="244"/>
      <c r="N2" s="244"/>
      <c r="O2" s="244"/>
    </row>
    <row r="3" spans="1:15" s="247" customFormat="1" ht="23.25" customHeight="1">
      <c r="A3" s="2812" t="s">
        <v>1567</v>
      </c>
      <c r="B3" s="2812"/>
      <c r="C3" s="2812"/>
      <c r="D3" s="2813" t="s">
        <v>1568</v>
      </c>
      <c r="E3" s="2813"/>
      <c r="F3" s="2813"/>
      <c r="G3" s="2813"/>
      <c r="H3" s="246"/>
      <c r="I3" s="246"/>
      <c r="J3" s="246"/>
      <c r="K3" s="246"/>
      <c r="L3" s="246"/>
      <c r="M3" s="246"/>
      <c r="N3" s="246"/>
      <c r="O3" s="246"/>
    </row>
    <row r="4" spans="1:15" s="247" customFormat="1" ht="23.25" customHeight="1">
      <c r="A4" s="248" t="s">
        <v>1569</v>
      </c>
      <c r="B4" s="2820">
        <f>基本情况!B11</f>
        <v>0</v>
      </c>
      <c r="C4" s="2820"/>
      <c r="D4" s="2815" t="str">
        <f>"姓名："&amp;基本情况!B35</f>
        <v>姓名：</v>
      </c>
      <c r="E4" s="2815"/>
      <c r="F4" s="2816" t="str">
        <f>"职务："&amp;基本情况!A35</f>
        <v>职务：企业负责人</v>
      </c>
      <c r="G4" s="2816"/>
      <c r="H4" s="2535" t="s">
        <v>404</v>
      </c>
      <c r="I4" s="2535"/>
      <c r="J4" s="2535"/>
      <c r="K4" s="246"/>
      <c r="L4" s="246"/>
      <c r="M4" s="246"/>
      <c r="N4" s="246"/>
      <c r="O4" s="246"/>
    </row>
    <row r="5" spans="1:15" s="247" customFormat="1" ht="23.25" customHeight="1">
      <c r="A5" s="248" t="s">
        <v>1570</v>
      </c>
      <c r="B5" s="2814">
        <f>基本情况!B12</f>
        <v>0</v>
      </c>
      <c r="C5" s="2814"/>
      <c r="D5" s="2815" t="str">
        <f>"姓名："&amp;基本情况!B36</f>
        <v>姓名：</v>
      </c>
      <c r="E5" s="2815"/>
      <c r="F5" s="2816" t="str">
        <f>"职务："&amp;基本情况!A36</f>
        <v>职务：财务负责人</v>
      </c>
      <c r="G5" s="2816"/>
      <c r="H5" s="246"/>
      <c r="I5" s="246"/>
      <c r="J5" s="246"/>
      <c r="K5" s="246"/>
      <c r="L5" s="246"/>
      <c r="M5" s="246"/>
      <c r="N5" s="246"/>
      <c r="O5" s="246"/>
    </row>
    <row r="6" spans="1:15" s="247" customFormat="1" ht="23.25" customHeight="1">
      <c r="A6" s="2817"/>
      <c r="B6" s="2817"/>
      <c r="C6" s="2817"/>
      <c r="D6" s="2818" t="s">
        <v>1571</v>
      </c>
      <c r="E6" s="2818"/>
      <c r="F6" s="2819" t="s">
        <v>1572</v>
      </c>
      <c r="G6" s="2819"/>
      <c r="H6" s="246"/>
      <c r="I6" s="246"/>
      <c r="J6" s="246"/>
      <c r="K6" s="246"/>
      <c r="L6" s="246"/>
      <c r="M6" s="246"/>
      <c r="N6" s="246"/>
      <c r="O6" s="246"/>
    </row>
    <row r="7" spans="1:15" s="247" customFormat="1" ht="22.5" customHeight="1">
      <c r="A7" s="2822" t="s">
        <v>1573</v>
      </c>
      <c r="B7" s="2822"/>
      <c r="C7" s="2822"/>
      <c r="D7" s="2823" t="s">
        <v>1574</v>
      </c>
      <c r="E7" s="2823"/>
      <c r="F7" s="2823"/>
      <c r="G7" s="2823"/>
      <c r="H7" s="233" t="s">
        <v>1575</v>
      </c>
      <c r="I7" s="233"/>
      <c r="J7" s="233"/>
      <c r="K7" s="233"/>
      <c r="L7" s="246"/>
      <c r="M7" s="246"/>
      <c r="N7" s="246"/>
      <c r="O7" s="246"/>
    </row>
    <row r="8" spans="1:15" s="247" customFormat="1" ht="12.75" hidden="1" customHeight="1">
      <c r="A8" s="249"/>
      <c r="B8" s="244"/>
      <c r="C8" s="250"/>
      <c r="D8" s="244"/>
      <c r="E8" s="244"/>
      <c r="F8" s="244"/>
      <c r="G8" s="250"/>
      <c r="H8" s="246"/>
      <c r="I8" s="246"/>
      <c r="J8" s="246"/>
      <c r="K8" s="246"/>
      <c r="L8" s="246"/>
      <c r="M8" s="246"/>
      <c r="N8" s="246"/>
      <c r="O8" s="246"/>
    </row>
    <row r="9" spans="1:15" s="247" customFormat="1" ht="13.5">
      <c r="A9" s="2821"/>
      <c r="B9" s="2821"/>
      <c r="C9" s="2821"/>
      <c r="D9" s="2821"/>
      <c r="E9" s="2821"/>
      <c r="F9" s="2821"/>
      <c r="G9" s="2821"/>
      <c r="H9" s="246"/>
      <c r="I9" s="246"/>
      <c r="J9" s="246"/>
      <c r="K9" s="246"/>
      <c r="L9" s="246"/>
      <c r="M9" s="246"/>
      <c r="N9" s="246"/>
      <c r="O9" s="246"/>
    </row>
    <row r="10" spans="1:15" s="247" customFormat="1" ht="24.75" customHeight="1">
      <c r="A10" s="2809"/>
      <c r="B10" s="2809"/>
      <c r="C10" s="2809"/>
      <c r="D10" s="2809"/>
      <c r="E10" s="2809"/>
      <c r="F10" s="2809"/>
      <c r="G10" s="2809"/>
      <c r="H10" s="246"/>
      <c r="I10" s="246"/>
      <c r="J10" s="246"/>
      <c r="K10" s="246"/>
      <c r="L10" s="246"/>
      <c r="M10" s="246"/>
      <c r="N10" s="246"/>
      <c r="O10" s="246"/>
    </row>
    <row r="11" spans="1:15" s="247" customFormat="1" ht="24.75" customHeight="1">
      <c r="A11" s="2809"/>
      <c r="B11" s="2809"/>
      <c r="C11" s="2809"/>
      <c r="D11" s="2809"/>
      <c r="E11" s="2809"/>
      <c r="F11" s="2809"/>
      <c r="G11" s="2809"/>
      <c r="H11" s="246"/>
      <c r="I11" s="246"/>
      <c r="J11" s="246"/>
      <c r="K11" s="246"/>
      <c r="L11" s="246"/>
      <c r="M11" s="246"/>
      <c r="N11" s="246"/>
      <c r="O11" s="246"/>
    </row>
    <row r="12" spans="1:15" s="247" customFormat="1" ht="24.75" customHeight="1">
      <c r="A12" s="2809"/>
      <c r="B12" s="2809"/>
      <c r="C12" s="2809"/>
      <c r="D12" s="2809"/>
      <c r="E12" s="2809"/>
      <c r="F12" s="2809"/>
      <c r="G12" s="2809"/>
      <c r="H12" s="246"/>
      <c r="I12" s="246"/>
      <c r="J12" s="246"/>
      <c r="K12" s="246"/>
      <c r="L12" s="246"/>
      <c r="M12" s="246"/>
      <c r="N12" s="246"/>
      <c r="O12" s="246"/>
    </row>
    <row r="13" spans="1:15" s="247" customFormat="1" ht="24.75" customHeight="1">
      <c r="A13" s="2809"/>
      <c r="B13" s="2809"/>
      <c r="C13" s="2809"/>
      <c r="D13" s="2809"/>
      <c r="E13" s="2809"/>
      <c r="F13" s="2809"/>
      <c r="G13" s="2809"/>
      <c r="H13" s="246"/>
      <c r="I13" s="246"/>
      <c r="J13" s="246"/>
      <c r="K13" s="246"/>
      <c r="L13" s="246"/>
      <c r="M13" s="246"/>
      <c r="N13" s="246"/>
      <c r="O13" s="246"/>
    </row>
    <row r="14" spans="1:15" s="247" customFormat="1" ht="24.75" customHeight="1">
      <c r="A14" s="2809"/>
      <c r="B14" s="2809"/>
      <c r="C14" s="2809"/>
      <c r="D14" s="2809"/>
      <c r="E14" s="2809"/>
      <c r="F14" s="2809"/>
      <c r="G14" s="2809"/>
      <c r="H14" s="246"/>
      <c r="I14" s="246"/>
      <c r="J14" s="246"/>
      <c r="K14" s="246"/>
      <c r="L14" s="246"/>
      <c r="M14" s="246"/>
      <c r="N14" s="246"/>
      <c r="O14" s="246"/>
    </row>
    <row r="15" spans="1:15" s="247" customFormat="1" ht="24.75" customHeight="1">
      <c r="A15" s="2809"/>
      <c r="B15" s="2809"/>
      <c r="C15" s="2809"/>
      <c r="D15" s="2809"/>
      <c r="E15" s="2809"/>
      <c r="F15" s="2809"/>
      <c r="G15" s="2809"/>
      <c r="H15" s="246"/>
      <c r="I15" s="246"/>
      <c r="J15" s="246"/>
      <c r="K15" s="246"/>
      <c r="L15" s="246"/>
      <c r="M15" s="246"/>
      <c r="N15" s="246"/>
      <c r="O15" s="246"/>
    </row>
    <row r="16" spans="1:15" s="247" customFormat="1" ht="24.75" customHeight="1">
      <c r="A16" s="2809"/>
      <c r="B16" s="2809"/>
      <c r="C16" s="2809"/>
      <c r="D16" s="2809"/>
      <c r="E16" s="2809"/>
      <c r="F16" s="2809"/>
      <c r="G16" s="2809"/>
      <c r="H16" s="246"/>
      <c r="I16" s="246"/>
      <c r="J16" s="246"/>
      <c r="K16" s="246"/>
      <c r="L16" s="246"/>
      <c r="M16" s="246"/>
      <c r="N16" s="246"/>
      <c r="O16" s="246"/>
    </row>
    <row r="17" spans="1:15" s="247" customFormat="1" ht="24.75" customHeight="1">
      <c r="A17" s="2809"/>
      <c r="B17" s="2809"/>
      <c r="C17" s="2809"/>
      <c r="D17" s="2809"/>
      <c r="E17" s="2809"/>
      <c r="F17" s="2809"/>
      <c r="G17" s="2809"/>
      <c r="H17" s="246"/>
      <c r="I17" s="246"/>
      <c r="J17" s="246"/>
      <c r="K17" s="246"/>
      <c r="L17" s="246"/>
      <c r="M17" s="246"/>
      <c r="N17" s="246"/>
      <c r="O17" s="246"/>
    </row>
    <row r="18" spans="1:15" s="247" customFormat="1" ht="24.75" customHeight="1">
      <c r="A18" s="2809"/>
      <c r="B18" s="2809"/>
      <c r="C18" s="2809"/>
      <c r="D18" s="2809"/>
      <c r="E18" s="2809"/>
      <c r="F18" s="2809"/>
      <c r="G18" s="2809"/>
      <c r="H18" s="246"/>
      <c r="I18" s="246"/>
      <c r="J18" s="246"/>
      <c r="K18" s="246"/>
      <c r="L18" s="246"/>
      <c r="M18" s="246"/>
      <c r="N18" s="246"/>
      <c r="O18" s="246"/>
    </row>
    <row r="19" spans="1:15" s="247" customFormat="1" ht="24.75" customHeight="1">
      <c r="A19" s="2809"/>
      <c r="B19" s="2809"/>
      <c r="C19" s="2809"/>
      <c r="D19" s="2809" t="s">
        <v>269</v>
      </c>
      <c r="E19" s="2809"/>
      <c r="F19" s="2809"/>
      <c r="G19" s="2809"/>
      <c r="H19" s="246"/>
      <c r="I19" s="246"/>
      <c r="J19" s="246"/>
      <c r="K19" s="246"/>
      <c r="L19" s="246"/>
      <c r="M19" s="246"/>
      <c r="N19" s="246"/>
      <c r="O19" s="246"/>
    </row>
    <row r="20" spans="1:15" s="247" customFormat="1" ht="24.75" customHeight="1">
      <c r="A20" s="2809"/>
      <c r="B20" s="2809"/>
      <c r="C20" s="2809"/>
      <c r="D20" s="2809"/>
      <c r="E20" s="2809"/>
      <c r="F20" s="2809"/>
      <c r="G20" s="2809"/>
      <c r="H20" s="246"/>
      <c r="I20" s="246"/>
      <c r="J20" s="246"/>
      <c r="K20" s="246"/>
      <c r="L20" s="246"/>
      <c r="M20" s="246"/>
      <c r="N20" s="246"/>
      <c r="O20" s="246"/>
    </row>
    <row r="21" spans="1:15" s="247" customFormat="1" ht="24.75" customHeight="1">
      <c r="A21" s="2809"/>
      <c r="B21" s="2809"/>
      <c r="C21" s="2809"/>
      <c r="D21" s="2809"/>
      <c r="E21" s="2809"/>
      <c r="F21" s="2809"/>
      <c r="G21" s="2809"/>
      <c r="H21" s="246"/>
      <c r="I21" s="246"/>
      <c r="J21" s="246"/>
      <c r="K21" s="246"/>
      <c r="L21" s="246"/>
      <c r="M21" s="246"/>
      <c r="N21" s="246"/>
      <c r="O21" s="246"/>
    </row>
    <row r="22" spans="1:15" s="247" customFormat="1" ht="24.75" customHeight="1">
      <c r="A22" s="2809"/>
      <c r="B22" s="2809"/>
      <c r="C22" s="2809"/>
      <c r="D22" s="2809"/>
      <c r="E22" s="2809"/>
      <c r="F22" s="2809"/>
      <c r="G22" s="2809"/>
      <c r="H22" s="246"/>
      <c r="I22" s="246"/>
      <c r="J22" s="246"/>
      <c r="K22" s="246"/>
      <c r="L22" s="246"/>
      <c r="M22" s="246"/>
      <c r="N22" s="246"/>
      <c r="O22" s="246"/>
    </row>
    <row r="23" spans="1:15" s="247" customFormat="1" ht="24.75" customHeight="1">
      <c r="A23" s="2809"/>
      <c r="B23" s="2809"/>
      <c r="C23" s="2809"/>
      <c r="D23" s="2809"/>
      <c r="E23" s="2809"/>
      <c r="F23" s="2809"/>
      <c r="G23" s="2809"/>
      <c r="H23" s="246"/>
      <c r="I23" s="246"/>
      <c r="J23" s="246"/>
      <c r="K23" s="246"/>
      <c r="L23" s="246"/>
      <c r="M23" s="246"/>
      <c r="N23" s="246"/>
      <c r="O23" s="246"/>
    </row>
    <row r="24" spans="1:15" s="247" customFormat="1" ht="24.75" customHeight="1">
      <c r="A24" s="2809"/>
      <c r="B24" s="2809"/>
      <c r="C24" s="2809"/>
      <c r="D24" s="2809"/>
      <c r="E24" s="2809"/>
      <c r="F24" s="2809"/>
      <c r="G24" s="2809"/>
      <c r="H24" s="246"/>
      <c r="I24" s="246"/>
      <c r="J24" s="246"/>
      <c r="K24" s="246"/>
      <c r="L24" s="246"/>
      <c r="M24" s="246"/>
      <c r="N24" s="246"/>
      <c r="O24" s="246"/>
    </row>
    <row r="25" spans="1:15" s="247" customFormat="1" ht="24.75" customHeight="1">
      <c r="A25" s="2809"/>
      <c r="B25" s="2809"/>
      <c r="C25" s="2809"/>
      <c r="D25" s="2809"/>
      <c r="E25" s="2809"/>
      <c r="F25" s="2809"/>
      <c r="G25" s="2809"/>
      <c r="H25" s="246"/>
      <c r="I25" s="246"/>
      <c r="J25" s="246"/>
      <c r="K25" s="246"/>
      <c r="L25" s="246"/>
      <c r="M25" s="246"/>
      <c r="N25" s="246"/>
      <c r="O25" s="246"/>
    </row>
    <row r="26" spans="1:15" s="247" customFormat="1" ht="24.75" customHeight="1">
      <c r="A26" s="2809"/>
      <c r="B26" s="2809"/>
      <c r="C26" s="2809"/>
      <c r="D26" s="2809"/>
      <c r="E26" s="2809"/>
      <c r="F26" s="2809"/>
      <c r="G26" s="2809"/>
      <c r="H26" s="246"/>
      <c r="I26" s="246"/>
      <c r="J26" s="246"/>
      <c r="K26" s="246"/>
      <c r="L26" s="246"/>
      <c r="M26" s="246"/>
      <c r="N26" s="246"/>
      <c r="O26" s="246"/>
    </row>
    <row r="27" spans="1:15" s="247" customFormat="1" ht="24.75" customHeight="1">
      <c r="A27" s="2809"/>
      <c r="B27" s="2809"/>
      <c r="C27" s="2809"/>
      <c r="D27" s="2809"/>
      <c r="E27" s="2809"/>
      <c r="F27" s="2809"/>
      <c r="G27" s="2809"/>
      <c r="H27" s="246"/>
      <c r="I27" s="246"/>
      <c r="J27" s="246"/>
      <c r="K27" s="246"/>
      <c r="L27" s="246"/>
      <c r="M27" s="246"/>
      <c r="N27" s="246"/>
      <c r="O27" s="246"/>
    </row>
    <row r="28" spans="1:15" s="247" customFormat="1" ht="24.75" customHeight="1">
      <c r="A28" s="2809"/>
      <c r="B28" s="2809"/>
      <c r="C28" s="2809"/>
      <c r="D28" s="2809"/>
      <c r="E28" s="2809"/>
      <c r="F28" s="2809"/>
      <c r="G28" s="2809"/>
      <c r="H28" s="246"/>
      <c r="I28" s="246"/>
      <c r="J28" s="246"/>
      <c r="K28" s="246"/>
      <c r="L28" s="246"/>
      <c r="M28" s="246"/>
      <c r="N28" s="246"/>
      <c r="O28" s="246"/>
    </row>
    <row r="29" spans="1:15" s="247" customFormat="1" ht="24.75" customHeight="1">
      <c r="A29" s="2809"/>
      <c r="B29" s="2809"/>
      <c r="C29" s="2809"/>
      <c r="D29" s="2809"/>
      <c r="E29" s="2809"/>
      <c r="F29" s="2809"/>
      <c r="G29" s="2809"/>
      <c r="H29" s="246"/>
      <c r="I29" s="246"/>
      <c r="J29" s="246"/>
      <c r="K29" s="246"/>
      <c r="L29" s="246"/>
      <c r="M29" s="246"/>
      <c r="N29" s="246"/>
      <c r="O29" s="246"/>
    </row>
    <row r="30" spans="1:15" s="247" customFormat="1" ht="13.5">
      <c r="A30" s="249"/>
      <c r="B30" s="244"/>
      <c r="C30" s="250"/>
      <c r="D30" s="251" t="s">
        <v>1576</v>
      </c>
      <c r="E30" s="244"/>
      <c r="F30" s="244"/>
      <c r="G30" s="250"/>
      <c r="H30" s="246"/>
      <c r="I30" s="246"/>
      <c r="J30" s="246"/>
      <c r="K30" s="246"/>
      <c r="L30" s="246"/>
      <c r="M30" s="246"/>
      <c r="N30" s="246"/>
      <c r="O30" s="246"/>
    </row>
    <row r="31" spans="1:15" s="247" customFormat="1" ht="13.5">
      <c r="A31" s="252"/>
      <c r="B31" s="253"/>
      <c r="C31" s="254"/>
      <c r="D31" s="252"/>
      <c r="E31" s="253"/>
      <c r="F31" s="253"/>
      <c r="G31" s="254"/>
      <c r="H31" s="246"/>
      <c r="I31" s="246"/>
      <c r="J31" s="246"/>
      <c r="K31" s="246"/>
      <c r="L31" s="246"/>
      <c r="M31" s="246"/>
      <c r="N31" s="246"/>
      <c r="O31" s="246"/>
    </row>
  </sheetData>
  <sheetProtection selectLockedCells="1" selectUnlockedCells="1"/>
  <mergeCells count="58">
    <mergeCell ref="A10:C10"/>
    <mergeCell ref="D10:G10"/>
    <mergeCell ref="A9:C9"/>
    <mergeCell ref="D9:G9"/>
    <mergeCell ref="A7:C7"/>
    <mergeCell ref="D7:G7"/>
    <mergeCell ref="F5:G5"/>
    <mergeCell ref="A6:C6"/>
    <mergeCell ref="D6:E6"/>
    <mergeCell ref="F6:G6"/>
    <mergeCell ref="H4:J4"/>
    <mergeCell ref="B4:C4"/>
    <mergeCell ref="A17:C17"/>
    <mergeCell ref="D17:G17"/>
    <mergeCell ref="A18:C18"/>
    <mergeCell ref="D18:G18"/>
    <mergeCell ref="A1:G1"/>
    <mergeCell ref="B2:E2"/>
    <mergeCell ref="A3:C3"/>
    <mergeCell ref="D3:G3"/>
    <mergeCell ref="A12:C12"/>
    <mergeCell ref="D12:G12"/>
    <mergeCell ref="B5:C5"/>
    <mergeCell ref="D5:E5"/>
    <mergeCell ref="A11:C11"/>
    <mergeCell ref="D11:G11"/>
    <mergeCell ref="D4:E4"/>
    <mergeCell ref="F4:G4"/>
    <mergeCell ref="A13:C13"/>
    <mergeCell ref="D13:G13"/>
    <mergeCell ref="A14:C14"/>
    <mergeCell ref="D14:G14"/>
    <mergeCell ref="A22:C22"/>
    <mergeCell ref="D22:G22"/>
    <mergeCell ref="A21:C21"/>
    <mergeCell ref="D21:G21"/>
    <mergeCell ref="A19:C19"/>
    <mergeCell ref="D19:G19"/>
    <mergeCell ref="A20:C20"/>
    <mergeCell ref="D20:G20"/>
    <mergeCell ref="A15:C15"/>
    <mergeCell ref="D15:G15"/>
    <mergeCell ref="A16:C16"/>
    <mergeCell ref="D16:G16"/>
    <mergeCell ref="A29:C29"/>
    <mergeCell ref="D29:G29"/>
    <mergeCell ref="A26:C26"/>
    <mergeCell ref="D26:G26"/>
    <mergeCell ref="A27:C27"/>
    <mergeCell ref="D27:G27"/>
    <mergeCell ref="A23:C23"/>
    <mergeCell ref="D23:G23"/>
    <mergeCell ref="A28:C28"/>
    <mergeCell ref="D28:G28"/>
    <mergeCell ref="A24:C24"/>
    <mergeCell ref="D24:G24"/>
    <mergeCell ref="A25:C25"/>
    <mergeCell ref="D25:G25"/>
  </mergeCells>
  <phoneticPr fontId="59" type="noConversion"/>
  <dataValidations count="1">
    <dataValidation allowBlank="1" showErrorMessage="1" sqref="B5:C5">
      <formula1>0</formula1>
      <formula2>0</formula2>
    </dataValidation>
  </dataValidations>
  <hyperlinks>
    <hyperlink ref="H7" location="事项说明!A28" display="事项说明!A28"/>
  </hyperlinks>
  <pageMargins left="0.78740157480314965" right="0.35433070866141736" top="0.51181102362204722" bottom="0.11811023622047245" header="0.51181102362204722" footer="0.51181102362204722"/>
  <pageSetup paperSize="9" firstPageNumber="0" orientation="portrait" blackAndWhite="1" horizontalDpi="300" vertic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K42"/>
  <sheetViews>
    <sheetView workbookViewId="0">
      <selection sqref="A1:E2"/>
    </sheetView>
  </sheetViews>
  <sheetFormatPr defaultColWidth="9" defaultRowHeight="14.25"/>
  <cols>
    <col min="1" max="1" width="9.625" style="255" customWidth="1"/>
    <col min="2" max="2" width="52.125" style="256" customWidth="1"/>
    <col min="3" max="5" width="6.375" style="256" customWidth="1"/>
    <col min="6" max="16384" width="9" style="256"/>
  </cols>
  <sheetData>
    <row r="1" spans="1:11" ht="14.25" customHeight="1">
      <c r="A1" s="2826" t="s">
        <v>1577</v>
      </c>
      <c r="B1" s="2826"/>
      <c r="C1" s="2826"/>
      <c r="D1" s="2826"/>
      <c r="E1" s="2826"/>
      <c r="F1" s="257"/>
      <c r="G1" s="257"/>
      <c r="H1" s="257"/>
      <c r="I1" s="257"/>
      <c r="J1" s="257"/>
      <c r="K1" s="257"/>
    </row>
    <row r="2" spans="1:11" ht="17.25" customHeight="1">
      <c r="A2" s="2826"/>
      <c r="B2" s="2826"/>
      <c r="C2" s="2826"/>
      <c r="D2" s="2826"/>
      <c r="E2" s="2826"/>
      <c r="F2" s="257"/>
      <c r="G2" s="257"/>
      <c r="H2" s="257"/>
      <c r="I2" s="257"/>
      <c r="J2" s="257"/>
      <c r="K2" s="257"/>
    </row>
    <row r="3" spans="1:11" ht="29.85" customHeight="1">
      <c r="A3" s="2827" t="s">
        <v>336</v>
      </c>
      <c r="B3" s="2827"/>
      <c r="C3" s="2827"/>
      <c r="D3" s="2827"/>
      <c r="E3" s="2827"/>
      <c r="F3" s="257"/>
      <c r="G3" s="257"/>
      <c r="H3" s="257"/>
      <c r="I3" s="257"/>
      <c r="J3" s="257"/>
      <c r="K3" s="257"/>
    </row>
    <row r="4" spans="1:11" ht="12.75" hidden="1" customHeight="1">
      <c r="A4" s="258"/>
      <c r="B4" s="259"/>
      <c r="C4" s="260"/>
      <c r="D4" s="260"/>
      <c r="E4" s="260"/>
      <c r="F4" s="257"/>
      <c r="G4" s="257"/>
      <c r="H4" s="257"/>
      <c r="I4" s="257"/>
      <c r="J4" s="257"/>
      <c r="K4" s="257"/>
    </row>
    <row r="5" spans="1:11" s="263" customFormat="1" ht="32.25" customHeight="1">
      <c r="A5" s="2828" t="str">
        <f>"公司名称："&amp;基本情况!B2</f>
        <v>公司名称：</v>
      </c>
      <c r="B5" s="2828"/>
      <c r="C5" s="2829" t="s">
        <v>1578</v>
      </c>
      <c r="D5" s="2829"/>
      <c r="E5" s="261" t="str">
        <f>档案索引!A31</f>
        <v>2A-11</v>
      </c>
      <c r="F5" s="262"/>
      <c r="G5" s="262"/>
      <c r="H5" s="262"/>
      <c r="I5" s="262"/>
      <c r="J5" s="262"/>
      <c r="K5" s="262"/>
    </row>
    <row r="6" spans="1:11" ht="18" customHeight="1">
      <c r="A6" s="2824" t="s">
        <v>1579</v>
      </c>
      <c r="B6" s="2825" t="s">
        <v>1580</v>
      </c>
      <c r="C6" s="2830" t="s">
        <v>1581</v>
      </c>
      <c r="D6" s="2830"/>
      <c r="E6" s="2830"/>
      <c r="F6" s="257"/>
      <c r="G6" s="257"/>
      <c r="H6" s="257"/>
      <c r="I6" s="257"/>
      <c r="J6" s="257"/>
      <c r="K6" s="257"/>
    </row>
    <row r="7" spans="1:11" ht="18" customHeight="1">
      <c r="A7" s="2824"/>
      <c r="B7" s="2825"/>
      <c r="C7" s="264" t="s">
        <v>1582</v>
      </c>
      <c r="D7" s="265" t="s">
        <v>1583</v>
      </c>
      <c r="E7" s="265" t="s">
        <v>1096</v>
      </c>
      <c r="F7" s="257"/>
      <c r="G7" s="257"/>
      <c r="H7" s="257"/>
      <c r="I7" s="257"/>
      <c r="J7" s="257"/>
      <c r="K7" s="257"/>
    </row>
    <row r="8" spans="1:11" ht="16.5" customHeight="1">
      <c r="A8" s="2831" t="s">
        <v>1584</v>
      </c>
      <c r="B8" s="266" t="s">
        <v>1585</v>
      </c>
      <c r="C8" s="267"/>
      <c r="D8" s="268"/>
      <c r="E8" s="269"/>
      <c r="F8" s="257"/>
      <c r="G8" s="257"/>
      <c r="H8" s="257"/>
      <c r="I8" s="257"/>
      <c r="J8" s="257"/>
      <c r="K8" s="257"/>
    </row>
    <row r="9" spans="1:11" ht="16.5" customHeight="1">
      <c r="A9" s="2831"/>
      <c r="B9" s="270" t="s">
        <v>439</v>
      </c>
      <c r="C9" s="271"/>
      <c r="D9" s="272"/>
      <c r="E9" s="273"/>
      <c r="F9" s="257"/>
      <c r="G9" s="257"/>
      <c r="H9" s="257"/>
      <c r="I9" s="257"/>
      <c r="J9" s="257"/>
      <c r="K9" s="257"/>
    </row>
    <row r="10" spans="1:11" ht="16.5" customHeight="1">
      <c r="A10" s="2831"/>
      <c r="B10" s="270" t="s">
        <v>1586</v>
      </c>
      <c r="C10" s="271"/>
      <c r="D10" s="272"/>
      <c r="E10" s="273"/>
      <c r="F10" s="257"/>
      <c r="G10" s="257"/>
      <c r="H10" s="257"/>
      <c r="I10" s="257"/>
      <c r="J10" s="257"/>
      <c r="K10" s="257"/>
    </row>
    <row r="11" spans="1:11" ht="16.5" customHeight="1">
      <c r="A11" s="2831"/>
      <c r="B11" s="270" t="s">
        <v>1587</v>
      </c>
      <c r="C11" s="271"/>
      <c r="D11" s="272"/>
      <c r="E11" s="273"/>
      <c r="F11" s="257"/>
      <c r="G11" s="257"/>
      <c r="H11" s="257"/>
      <c r="I11" s="257"/>
      <c r="J11" s="257"/>
      <c r="K11" s="257"/>
    </row>
    <row r="12" spans="1:11" ht="16.5" customHeight="1">
      <c r="A12" s="2831"/>
      <c r="B12" s="270" t="s">
        <v>1588</v>
      </c>
      <c r="C12" s="271"/>
      <c r="D12" s="272"/>
      <c r="E12" s="273"/>
      <c r="F12" s="257"/>
      <c r="G12" s="257"/>
      <c r="H12" s="257"/>
      <c r="I12" s="257"/>
      <c r="J12" s="257"/>
      <c r="K12" s="257"/>
    </row>
    <row r="13" spans="1:11" ht="16.5" customHeight="1">
      <c r="A13" s="274"/>
      <c r="B13" s="275" t="s">
        <v>1589</v>
      </c>
      <c r="C13" s="276"/>
      <c r="D13" s="277"/>
      <c r="E13" s="278"/>
      <c r="F13" s="257"/>
      <c r="G13" s="257"/>
      <c r="H13" s="257"/>
      <c r="I13" s="257"/>
      <c r="J13" s="257"/>
      <c r="K13" s="257"/>
    </row>
    <row r="14" spans="1:11" ht="16.5" customHeight="1">
      <c r="A14" s="2833" t="s">
        <v>1590</v>
      </c>
      <c r="B14" s="266" t="s">
        <v>1591</v>
      </c>
      <c r="C14" s="267"/>
      <c r="D14" s="268"/>
      <c r="E14" s="269"/>
      <c r="F14" s="257"/>
      <c r="G14" s="257"/>
      <c r="H14" s="257"/>
      <c r="I14" s="257"/>
      <c r="J14" s="257"/>
      <c r="K14" s="257"/>
    </row>
    <row r="15" spans="1:11" ht="16.5" customHeight="1">
      <c r="A15" s="2833"/>
      <c r="B15" s="270" t="s">
        <v>1592</v>
      </c>
      <c r="C15" s="271"/>
      <c r="D15" s="272"/>
      <c r="E15" s="273"/>
      <c r="F15" s="257"/>
      <c r="G15" s="257"/>
      <c r="H15" s="257"/>
      <c r="I15" s="257"/>
      <c r="J15" s="257"/>
      <c r="K15" s="257"/>
    </row>
    <row r="16" spans="1:11" ht="16.5" customHeight="1">
      <c r="A16" s="2833"/>
      <c r="B16" s="270" t="s">
        <v>1443</v>
      </c>
      <c r="C16" s="271"/>
      <c r="D16" s="272"/>
      <c r="E16" s="273"/>
      <c r="F16" s="257"/>
      <c r="G16" s="257"/>
      <c r="H16" s="257"/>
      <c r="I16" s="257"/>
      <c r="J16" s="257"/>
      <c r="K16" s="257"/>
    </row>
    <row r="17" spans="1:11" ht="16.5" customHeight="1">
      <c r="A17" s="2833"/>
      <c r="B17" s="270" t="s">
        <v>1593</v>
      </c>
      <c r="C17" s="271"/>
      <c r="D17" s="272"/>
      <c r="E17" s="273"/>
      <c r="F17" s="257"/>
      <c r="G17" s="257"/>
      <c r="H17" s="257"/>
      <c r="I17" s="257"/>
      <c r="J17" s="257"/>
      <c r="K17" s="257"/>
    </row>
    <row r="18" spans="1:11" ht="16.5" customHeight="1">
      <c r="A18" s="2833"/>
      <c r="B18" s="270" t="s">
        <v>1594</v>
      </c>
      <c r="C18" s="271"/>
      <c r="D18" s="272"/>
      <c r="E18" s="273"/>
      <c r="F18" s="257"/>
      <c r="G18" s="257"/>
      <c r="H18" s="257"/>
      <c r="I18" s="257"/>
      <c r="J18" s="257"/>
      <c r="K18" s="257"/>
    </row>
    <row r="19" spans="1:11" ht="16.5" customHeight="1">
      <c r="A19" s="2833"/>
      <c r="B19" s="270" t="s">
        <v>1595</v>
      </c>
      <c r="C19" s="271"/>
      <c r="D19" s="272"/>
      <c r="E19" s="273"/>
      <c r="F19" s="257"/>
      <c r="G19" s="257"/>
      <c r="H19" s="257"/>
      <c r="I19" s="257"/>
      <c r="J19" s="257"/>
      <c r="K19" s="257"/>
    </row>
    <row r="20" spans="1:11" ht="16.5" customHeight="1">
      <c r="A20" s="2833"/>
      <c r="B20" s="270" t="s">
        <v>1596</v>
      </c>
      <c r="C20" s="271"/>
      <c r="D20" s="272"/>
      <c r="E20" s="273"/>
      <c r="F20" s="257"/>
      <c r="G20" s="257"/>
      <c r="H20" s="257"/>
      <c r="I20" s="257"/>
      <c r="J20" s="257"/>
      <c r="K20" s="257"/>
    </row>
    <row r="21" spans="1:11" ht="16.5" customHeight="1">
      <c r="A21" s="2833"/>
      <c r="B21" s="279" t="s">
        <v>1597</v>
      </c>
      <c r="C21" s="280"/>
      <c r="D21" s="281"/>
      <c r="E21" s="282"/>
      <c r="F21" s="257"/>
      <c r="G21" s="257"/>
      <c r="H21" s="257"/>
      <c r="I21" s="257"/>
      <c r="J21" s="257"/>
      <c r="K21" s="257"/>
    </row>
    <row r="22" spans="1:11" ht="16.5" customHeight="1">
      <c r="A22" s="2834" t="s">
        <v>1598</v>
      </c>
      <c r="B22" s="266" t="s">
        <v>1599</v>
      </c>
      <c r="C22" s="276"/>
      <c r="D22" s="277"/>
      <c r="E22" s="278"/>
      <c r="F22" s="257"/>
      <c r="G22" s="257"/>
      <c r="H22" s="257"/>
      <c r="I22" s="257"/>
      <c r="J22" s="257"/>
      <c r="K22" s="257"/>
    </row>
    <row r="23" spans="1:11" ht="16.5" customHeight="1">
      <c r="A23" s="2834"/>
      <c r="B23" s="270" t="s">
        <v>1600</v>
      </c>
      <c r="C23" s="271"/>
      <c r="D23" s="272"/>
      <c r="E23" s="273"/>
      <c r="F23" s="257"/>
      <c r="G23" s="257"/>
      <c r="H23" s="257"/>
      <c r="I23" s="257"/>
      <c r="J23" s="257"/>
      <c r="K23" s="257"/>
    </row>
    <row r="24" spans="1:11" ht="16.5" customHeight="1">
      <c r="A24" s="2834"/>
      <c r="B24" s="270" t="s">
        <v>1601</v>
      </c>
      <c r="C24" s="271"/>
      <c r="D24" s="272"/>
      <c r="E24" s="273"/>
      <c r="F24" s="257"/>
      <c r="G24" s="257"/>
      <c r="H24" s="257"/>
      <c r="I24" s="257"/>
      <c r="J24" s="257"/>
      <c r="K24" s="257"/>
    </row>
    <row r="25" spans="1:11" ht="16.5" customHeight="1">
      <c r="A25" s="2834"/>
      <c r="B25" s="270" t="s">
        <v>1602</v>
      </c>
      <c r="C25" s="271"/>
      <c r="D25" s="272"/>
      <c r="E25" s="273"/>
      <c r="F25" s="257"/>
      <c r="G25" s="257"/>
      <c r="H25" s="257"/>
      <c r="I25" s="257"/>
      <c r="J25" s="257"/>
      <c r="K25" s="257"/>
    </row>
    <row r="26" spans="1:11" ht="16.5" customHeight="1">
      <c r="A26" s="2834"/>
      <c r="B26" s="270" t="s">
        <v>1603</v>
      </c>
      <c r="C26" s="271"/>
      <c r="D26" s="272"/>
      <c r="E26" s="273"/>
      <c r="F26" s="257"/>
      <c r="G26" s="257"/>
      <c r="H26" s="257"/>
      <c r="I26" s="257"/>
      <c r="J26" s="257"/>
      <c r="K26" s="257"/>
    </row>
    <row r="27" spans="1:11" ht="16.5" customHeight="1">
      <c r="A27" s="2834"/>
      <c r="B27" s="270" t="s">
        <v>1604</v>
      </c>
      <c r="C27" s="271"/>
      <c r="D27" s="272"/>
      <c r="E27" s="273"/>
      <c r="F27" s="257"/>
      <c r="G27" s="257"/>
      <c r="H27" s="257"/>
      <c r="I27" s="257"/>
      <c r="J27" s="257"/>
      <c r="K27" s="257"/>
    </row>
    <row r="28" spans="1:11" ht="16.5" customHeight="1">
      <c r="A28" s="2834"/>
      <c r="B28" s="270" t="s">
        <v>1605</v>
      </c>
      <c r="C28" s="271"/>
      <c r="D28" s="272"/>
      <c r="E28" s="273"/>
      <c r="F28" s="257"/>
      <c r="G28" s="257"/>
      <c r="H28" s="257"/>
      <c r="I28" s="257"/>
      <c r="J28" s="257"/>
      <c r="K28" s="257"/>
    </row>
    <row r="29" spans="1:11" ht="16.5" customHeight="1">
      <c r="A29" s="2834"/>
      <c r="B29" s="270" t="s">
        <v>1606</v>
      </c>
      <c r="C29" s="271"/>
      <c r="D29" s="272"/>
      <c r="E29" s="273"/>
      <c r="F29" s="257"/>
      <c r="G29" s="257"/>
      <c r="H29" s="257"/>
      <c r="I29" s="257"/>
      <c r="J29" s="257"/>
      <c r="K29" s="257"/>
    </row>
    <row r="30" spans="1:11" ht="16.5" customHeight="1">
      <c r="A30" s="2834"/>
      <c r="B30" s="270" t="s">
        <v>1607</v>
      </c>
      <c r="C30" s="271"/>
      <c r="D30" s="272"/>
      <c r="E30" s="273"/>
      <c r="F30" s="257"/>
      <c r="G30" s="257"/>
      <c r="H30" s="257"/>
      <c r="I30" s="257"/>
      <c r="J30" s="257"/>
      <c r="K30" s="257"/>
    </row>
    <row r="31" spans="1:11" ht="16.5" customHeight="1">
      <c r="A31" s="2834"/>
      <c r="B31" s="270" t="s">
        <v>1608</v>
      </c>
      <c r="C31" s="271"/>
      <c r="D31" s="272"/>
      <c r="E31" s="273"/>
      <c r="F31" s="257"/>
      <c r="G31" s="257"/>
      <c r="H31" s="257"/>
      <c r="I31" s="257"/>
      <c r="J31" s="257"/>
      <c r="K31" s="257"/>
    </row>
    <row r="32" spans="1:11" ht="16.5" customHeight="1">
      <c r="A32" s="2834"/>
      <c r="B32" s="2835" t="s">
        <v>1609</v>
      </c>
      <c r="C32" s="283"/>
      <c r="D32" s="284"/>
      <c r="E32" s="285"/>
      <c r="F32" s="257"/>
      <c r="G32" s="257"/>
      <c r="H32" s="257"/>
      <c r="I32" s="257"/>
      <c r="J32" s="257"/>
      <c r="K32" s="257"/>
    </row>
    <row r="33" spans="1:11" ht="16.5" customHeight="1">
      <c r="A33" s="2834"/>
      <c r="B33" s="2835"/>
      <c r="C33" s="286"/>
      <c r="D33" s="287"/>
      <c r="E33" s="288"/>
      <c r="F33" s="257"/>
      <c r="G33" s="257"/>
      <c r="H33" s="257"/>
      <c r="I33" s="257"/>
      <c r="J33" s="257"/>
      <c r="K33" s="257"/>
    </row>
    <row r="34" spans="1:11" ht="16.5" customHeight="1">
      <c r="A34" s="2831" t="s">
        <v>1610</v>
      </c>
      <c r="B34" s="266" t="s">
        <v>1611</v>
      </c>
      <c r="C34" s="267"/>
      <c r="D34" s="268"/>
      <c r="E34" s="269"/>
      <c r="F34" s="257"/>
      <c r="G34" s="257"/>
      <c r="H34" s="257"/>
      <c r="I34" s="257"/>
      <c r="J34" s="257"/>
      <c r="K34" s="257"/>
    </row>
    <row r="35" spans="1:11" ht="16.5" customHeight="1">
      <c r="A35" s="2831"/>
      <c r="B35" s="270" t="s">
        <v>1612</v>
      </c>
      <c r="C35" s="271"/>
      <c r="D35" s="272"/>
      <c r="E35" s="273"/>
      <c r="F35" s="257"/>
      <c r="G35" s="257"/>
      <c r="H35" s="257"/>
      <c r="I35" s="257"/>
      <c r="J35" s="257"/>
      <c r="K35" s="257"/>
    </row>
    <row r="36" spans="1:11" ht="16.5" customHeight="1">
      <c r="A36" s="2831"/>
      <c r="B36" s="270" t="s">
        <v>1613</v>
      </c>
      <c r="C36" s="271"/>
      <c r="D36" s="272"/>
      <c r="E36" s="273"/>
      <c r="F36" s="257"/>
      <c r="G36" s="257"/>
      <c r="H36" s="257"/>
      <c r="I36" s="257"/>
      <c r="J36" s="257"/>
      <c r="K36" s="257"/>
    </row>
    <row r="37" spans="1:11" ht="16.5" customHeight="1">
      <c r="A37" s="2831"/>
      <c r="B37" s="270" t="s">
        <v>1614</v>
      </c>
      <c r="C37" s="271"/>
      <c r="D37" s="272"/>
      <c r="E37" s="273"/>
      <c r="F37" s="257"/>
      <c r="G37" s="257"/>
      <c r="H37" s="257"/>
      <c r="I37" s="257"/>
      <c r="J37" s="257"/>
      <c r="K37" s="257"/>
    </row>
    <row r="38" spans="1:11" ht="16.5" customHeight="1">
      <c r="A38" s="2831"/>
      <c r="B38" s="289" t="s">
        <v>1615</v>
      </c>
      <c r="C38" s="283"/>
      <c r="D38" s="284"/>
      <c r="E38" s="285"/>
      <c r="F38" s="257"/>
      <c r="G38" s="257"/>
      <c r="H38" s="257"/>
      <c r="I38" s="257"/>
      <c r="J38" s="257"/>
      <c r="K38" s="257"/>
    </row>
    <row r="39" spans="1:11" ht="16.5" customHeight="1">
      <c r="A39" s="2832" t="s">
        <v>1616</v>
      </c>
      <c r="B39" s="290"/>
      <c r="C39" s="291"/>
      <c r="D39" s="292"/>
      <c r="E39" s="293"/>
      <c r="F39" s="257"/>
      <c r="G39" s="257"/>
      <c r="H39" s="257"/>
      <c r="I39" s="257"/>
      <c r="J39" s="257"/>
      <c r="K39" s="257"/>
    </row>
    <row r="40" spans="1:11" ht="16.5" customHeight="1">
      <c r="A40" s="2832"/>
      <c r="B40" s="294"/>
      <c r="C40" s="295"/>
      <c r="D40" s="296"/>
      <c r="E40" s="297"/>
      <c r="F40" s="257"/>
      <c r="G40" s="257"/>
      <c r="H40" s="257"/>
      <c r="I40" s="257"/>
      <c r="J40" s="257"/>
      <c r="K40" s="257"/>
    </row>
    <row r="41" spans="1:11" ht="16.5" customHeight="1">
      <c r="A41" s="2832"/>
      <c r="B41" s="294"/>
      <c r="C41" s="295"/>
      <c r="D41" s="296"/>
      <c r="E41" s="297"/>
      <c r="F41" s="257"/>
      <c r="G41" s="257"/>
      <c r="H41" s="257"/>
      <c r="I41" s="257"/>
      <c r="J41" s="257"/>
      <c r="K41" s="257"/>
    </row>
    <row r="42" spans="1:11" ht="16.5" customHeight="1">
      <c r="A42" s="2832"/>
      <c r="B42" s="298"/>
      <c r="C42" s="299"/>
      <c r="D42" s="300"/>
      <c r="E42" s="301"/>
      <c r="F42" s="257"/>
      <c r="G42" s="257"/>
      <c r="H42" s="257"/>
      <c r="I42" s="257"/>
      <c r="J42" s="257"/>
      <c r="K42" s="257"/>
    </row>
  </sheetData>
  <sheetProtection selectLockedCells="1" selectUnlockedCells="1"/>
  <mergeCells count="13">
    <mergeCell ref="A8:A12"/>
    <mergeCell ref="A39:A42"/>
    <mergeCell ref="A14:A21"/>
    <mergeCell ref="A22:A33"/>
    <mergeCell ref="B32:B33"/>
    <mergeCell ref="A34:A38"/>
    <mergeCell ref="A6:A7"/>
    <mergeCell ref="B6:B7"/>
    <mergeCell ref="A1:E2"/>
    <mergeCell ref="A3:E3"/>
    <mergeCell ref="A5:B5"/>
    <mergeCell ref="C5:D5"/>
    <mergeCell ref="C6:E6"/>
  </mergeCells>
  <phoneticPr fontId="59" type="noConversion"/>
  <dataValidations count="2">
    <dataValidation type="list" allowBlank="1" showErrorMessage="1" sqref="C8:C38 E8:E38">
      <formula1>"√"</formula1>
      <formula2>0</formula2>
    </dataValidation>
    <dataValidation type="list" allowBlank="1" showErrorMessage="1" sqref="D8:D38">
      <formula1>"×"</formula1>
      <formula2>0</formula2>
    </dataValidation>
  </dataValidations>
  <pageMargins left="0.78740157480314965" right="0.35433070866141736" top="0.51181102362204722" bottom="0.11811023622047245" header="0.51181102362204722" footer="0.51181102362204722"/>
  <pageSetup paperSize="9" firstPageNumber="0" orientation="portrait" blackAndWhite="1" horizontalDpi="300" verticalDpi="300"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L22"/>
  <sheetViews>
    <sheetView workbookViewId="0">
      <selection sqref="A1:E1"/>
    </sheetView>
  </sheetViews>
  <sheetFormatPr defaultColWidth="9" defaultRowHeight="14.25"/>
  <cols>
    <col min="1" max="1" width="7" style="302" customWidth="1"/>
    <col min="2" max="2" width="31.75" style="302" customWidth="1"/>
    <col min="3" max="3" width="7" style="302" customWidth="1"/>
    <col min="4" max="4" width="12.5" style="302" customWidth="1"/>
    <col min="5" max="5" width="26.25" style="302" customWidth="1"/>
    <col min="6" max="16384" width="9" style="302"/>
  </cols>
  <sheetData>
    <row r="1" spans="1:12" ht="22.5">
      <c r="A1" s="2838" t="s">
        <v>340</v>
      </c>
      <c r="B1" s="2838"/>
      <c r="C1" s="2838"/>
      <c r="D1" s="2838"/>
      <c r="E1" s="2838"/>
      <c r="F1" s="303"/>
      <c r="G1" s="303"/>
      <c r="H1" s="303"/>
      <c r="I1" s="303"/>
      <c r="J1" s="303"/>
      <c r="K1" s="303"/>
      <c r="L1" s="303"/>
    </row>
    <row r="2" spans="1:12" ht="7.5" customHeight="1">
      <c r="A2" s="304"/>
      <c r="B2" s="304"/>
      <c r="C2" s="304"/>
      <c r="D2" s="304"/>
      <c r="E2" s="304"/>
      <c r="F2" s="303"/>
      <c r="G2" s="303"/>
      <c r="H2" s="303"/>
      <c r="I2" s="303"/>
      <c r="J2" s="303"/>
      <c r="K2" s="303"/>
      <c r="L2" s="303"/>
    </row>
    <row r="3" spans="1:12" ht="27.95" customHeight="1">
      <c r="A3" s="305"/>
      <c r="B3" s="305"/>
      <c r="C3" s="305"/>
      <c r="D3" s="306" t="s">
        <v>289</v>
      </c>
      <c r="E3" s="307" t="str">
        <f>档案索引!A32</f>
        <v>2A-12</v>
      </c>
      <c r="F3" s="303"/>
      <c r="G3" s="303"/>
      <c r="H3" s="303"/>
      <c r="I3" s="303"/>
      <c r="J3" s="303"/>
      <c r="K3" s="303"/>
      <c r="L3" s="303"/>
    </row>
    <row r="4" spans="1:12" ht="27.95" customHeight="1">
      <c r="A4" s="308" t="s">
        <v>1617</v>
      </c>
      <c r="B4" s="308" t="s">
        <v>1618</v>
      </c>
      <c r="C4" s="308" t="s">
        <v>1617</v>
      </c>
      <c r="D4" s="2839" t="s">
        <v>1618</v>
      </c>
      <c r="E4" s="2839"/>
      <c r="F4" s="303"/>
      <c r="G4" s="303"/>
      <c r="H4" s="303"/>
      <c r="I4" s="303"/>
      <c r="J4" s="303"/>
      <c r="K4" s="303"/>
      <c r="L4" s="303"/>
    </row>
    <row r="5" spans="1:12" ht="27.95" customHeight="1">
      <c r="A5" s="309" t="s">
        <v>1619</v>
      </c>
      <c r="B5" s="310" t="s">
        <v>1620</v>
      </c>
      <c r="C5" s="311" t="s">
        <v>1621</v>
      </c>
      <c r="D5" s="2836" t="s">
        <v>1622</v>
      </c>
      <c r="E5" s="2836"/>
      <c r="F5" s="303"/>
      <c r="G5" s="303"/>
      <c r="H5" s="303"/>
      <c r="I5" s="303"/>
      <c r="J5" s="303"/>
      <c r="K5" s="303"/>
      <c r="L5" s="303"/>
    </row>
    <row r="6" spans="1:12" ht="27.95" customHeight="1">
      <c r="A6" s="309" t="s">
        <v>1623</v>
      </c>
      <c r="B6" s="310" t="s">
        <v>1624</v>
      </c>
      <c r="C6" s="311" t="s">
        <v>1625</v>
      </c>
      <c r="D6" s="2836" t="s">
        <v>1626</v>
      </c>
      <c r="E6" s="2836"/>
      <c r="F6" s="303"/>
      <c r="G6" s="303"/>
      <c r="H6" s="303"/>
      <c r="I6" s="303"/>
      <c r="J6" s="303"/>
      <c r="K6" s="303"/>
      <c r="L6" s="303"/>
    </row>
    <row r="7" spans="1:12" ht="27.95" customHeight="1">
      <c r="A7" s="311" t="s">
        <v>1627</v>
      </c>
      <c r="B7" s="310" t="s">
        <v>1628</v>
      </c>
      <c r="C7" s="311" t="s">
        <v>1629</v>
      </c>
      <c r="D7" s="2836" t="s">
        <v>1630</v>
      </c>
      <c r="E7" s="2836"/>
      <c r="F7" s="303"/>
      <c r="G7" s="303"/>
      <c r="H7" s="303"/>
      <c r="I7" s="303"/>
      <c r="J7" s="303"/>
      <c r="K7" s="303"/>
      <c r="L7" s="303"/>
    </row>
    <row r="8" spans="1:12" ht="27.95" customHeight="1">
      <c r="A8" s="311" t="s">
        <v>1631</v>
      </c>
      <c r="B8" s="310" t="s">
        <v>1632</v>
      </c>
      <c r="C8" s="311" t="s">
        <v>1633</v>
      </c>
      <c r="D8" s="2836" t="s">
        <v>1634</v>
      </c>
      <c r="E8" s="2836"/>
      <c r="F8" s="303"/>
      <c r="G8" s="303"/>
      <c r="H8" s="303"/>
      <c r="I8" s="303"/>
      <c r="J8" s="303"/>
      <c r="K8" s="303"/>
      <c r="L8" s="303"/>
    </row>
    <row r="9" spans="1:12" ht="27.95" customHeight="1">
      <c r="A9" s="311" t="s">
        <v>1635</v>
      </c>
      <c r="B9" s="310" t="s">
        <v>1636</v>
      </c>
      <c r="C9" s="311" t="s">
        <v>1637</v>
      </c>
      <c r="D9" s="2836" t="s">
        <v>1638</v>
      </c>
      <c r="E9" s="2836"/>
      <c r="F9" s="303"/>
      <c r="G9" s="303"/>
      <c r="H9" s="303"/>
      <c r="I9" s="303"/>
      <c r="J9" s="303"/>
      <c r="K9" s="303"/>
      <c r="L9" s="303"/>
    </row>
    <row r="10" spans="1:12" ht="27.95" customHeight="1">
      <c r="A10" s="311" t="s">
        <v>1639</v>
      </c>
      <c r="B10" s="310" t="s">
        <v>1640</v>
      </c>
      <c r="C10" s="311" t="s">
        <v>1641</v>
      </c>
      <c r="D10" s="2836" t="s">
        <v>1642</v>
      </c>
      <c r="E10" s="2836"/>
      <c r="F10" s="303"/>
      <c r="G10" s="303"/>
      <c r="H10" s="303"/>
      <c r="I10" s="303"/>
      <c r="J10" s="303"/>
      <c r="K10" s="303"/>
      <c r="L10" s="303"/>
    </row>
    <row r="11" spans="1:12" ht="27.95" customHeight="1">
      <c r="A11" s="311" t="s">
        <v>1643</v>
      </c>
      <c r="B11" s="310" t="s">
        <v>1644</v>
      </c>
      <c r="C11" s="311" t="s">
        <v>1645</v>
      </c>
      <c r="D11" s="2836" t="s">
        <v>1646</v>
      </c>
      <c r="E11" s="2836"/>
      <c r="F11" s="303"/>
      <c r="G11" s="303"/>
      <c r="H11" s="303"/>
      <c r="I11" s="303"/>
      <c r="J11" s="303"/>
      <c r="K11" s="303"/>
      <c r="L11" s="303"/>
    </row>
    <row r="12" spans="1:12" ht="27.95" customHeight="1">
      <c r="A12" s="311" t="s">
        <v>1647</v>
      </c>
      <c r="B12" s="310" t="s">
        <v>515</v>
      </c>
      <c r="C12" s="311" t="s">
        <v>516</v>
      </c>
      <c r="D12" s="2836" t="s">
        <v>517</v>
      </c>
      <c r="E12" s="2836"/>
      <c r="F12" s="303"/>
      <c r="G12" s="303"/>
      <c r="H12" s="303"/>
      <c r="I12" s="303"/>
      <c r="J12" s="303"/>
      <c r="K12" s="303"/>
      <c r="L12" s="303"/>
    </row>
    <row r="13" spans="1:12" ht="27.95" customHeight="1">
      <c r="A13" s="311" t="s">
        <v>518</v>
      </c>
      <c r="B13" s="310" t="s">
        <v>519</v>
      </c>
      <c r="C13" s="311" t="s">
        <v>520</v>
      </c>
      <c r="D13" s="2836" t="s">
        <v>521</v>
      </c>
      <c r="E13" s="2836"/>
      <c r="F13" s="303"/>
      <c r="G13" s="303"/>
      <c r="H13" s="303"/>
      <c r="I13" s="303"/>
      <c r="J13" s="303"/>
      <c r="K13" s="303"/>
      <c r="L13" s="303"/>
    </row>
    <row r="14" spans="1:12" ht="27.95" customHeight="1">
      <c r="A14" s="311" t="s">
        <v>522</v>
      </c>
      <c r="B14" s="310" t="s">
        <v>468</v>
      </c>
      <c r="C14" s="311" t="s">
        <v>523</v>
      </c>
      <c r="D14" s="2836" t="s">
        <v>524</v>
      </c>
      <c r="E14" s="2836"/>
      <c r="F14" s="303"/>
      <c r="G14" s="303"/>
      <c r="H14" s="303"/>
      <c r="I14" s="303"/>
      <c r="J14" s="303"/>
      <c r="K14" s="303"/>
      <c r="L14" s="303"/>
    </row>
    <row r="15" spans="1:12" ht="27.95" customHeight="1">
      <c r="A15" s="312"/>
      <c r="B15" s="313"/>
      <c r="C15" s="311" t="s">
        <v>525</v>
      </c>
      <c r="D15" s="2836" t="s">
        <v>526</v>
      </c>
      <c r="E15" s="2836"/>
      <c r="F15" s="303"/>
      <c r="G15" s="303"/>
      <c r="H15" s="303"/>
      <c r="I15" s="303"/>
      <c r="J15" s="303"/>
      <c r="K15" s="303"/>
      <c r="L15" s="303"/>
    </row>
    <row r="16" spans="1:12" ht="27.95" customHeight="1">
      <c r="A16" s="314"/>
      <c r="B16" s="315"/>
      <c r="C16" s="314"/>
      <c r="D16" s="2837"/>
      <c r="E16" s="2837"/>
      <c r="F16" s="303"/>
      <c r="G16" s="303"/>
      <c r="H16" s="303"/>
      <c r="I16" s="303"/>
      <c r="J16" s="303"/>
      <c r="K16" s="303"/>
      <c r="L16" s="303"/>
    </row>
    <row r="17" spans="1:12" ht="27.95" customHeight="1">
      <c r="A17" s="314"/>
      <c r="B17" s="315"/>
      <c r="C17" s="314"/>
      <c r="D17" s="2837"/>
      <c r="E17" s="2837"/>
      <c r="F17" s="303"/>
      <c r="G17" s="303"/>
      <c r="H17" s="303"/>
      <c r="I17" s="303"/>
      <c r="J17" s="303"/>
      <c r="K17" s="303"/>
      <c r="L17" s="303"/>
    </row>
    <row r="18" spans="1:12" ht="27.95" customHeight="1">
      <c r="A18" s="314"/>
      <c r="B18" s="315"/>
      <c r="C18" s="314"/>
      <c r="D18" s="2837"/>
      <c r="E18" s="2837"/>
      <c r="F18" s="303"/>
      <c r="G18" s="303"/>
      <c r="H18" s="303"/>
      <c r="I18" s="303"/>
      <c r="J18" s="303"/>
      <c r="K18" s="303"/>
      <c r="L18" s="303"/>
    </row>
    <row r="19" spans="1:12" ht="27.95" customHeight="1">
      <c r="A19" s="314"/>
      <c r="B19" s="315"/>
      <c r="C19" s="314"/>
      <c r="D19" s="2837"/>
      <c r="E19" s="2837"/>
      <c r="F19" s="303"/>
      <c r="G19" s="303"/>
      <c r="H19" s="303"/>
      <c r="I19" s="303"/>
      <c r="J19" s="303"/>
      <c r="K19" s="303"/>
      <c r="L19" s="303"/>
    </row>
    <row r="20" spans="1:12" ht="27.95" customHeight="1">
      <c r="A20" s="314"/>
      <c r="B20" s="315"/>
      <c r="C20" s="314"/>
      <c r="D20" s="2837"/>
      <c r="E20" s="2837"/>
      <c r="F20" s="303"/>
      <c r="G20" s="303"/>
      <c r="H20" s="303"/>
      <c r="I20" s="303"/>
      <c r="J20" s="303"/>
      <c r="K20" s="303"/>
      <c r="L20" s="303"/>
    </row>
    <row r="21" spans="1:12" ht="27.95" customHeight="1">
      <c r="A21" s="314"/>
      <c r="B21" s="315"/>
      <c r="C21" s="314"/>
      <c r="D21" s="2837"/>
      <c r="E21" s="2837"/>
      <c r="F21" s="303"/>
      <c r="G21" s="303"/>
      <c r="H21" s="303"/>
      <c r="I21" s="303"/>
      <c r="J21" s="303"/>
      <c r="K21" s="303"/>
      <c r="L21" s="303"/>
    </row>
    <row r="22" spans="1:12" ht="27.95" customHeight="1">
      <c r="A22" s="304" t="s">
        <v>527</v>
      </c>
      <c r="B22" s="304"/>
      <c r="C22" s="304"/>
      <c r="D22" s="304"/>
      <c r="E22" s="304"/>
      <c r="F22" s="303"/>
      <c r="G22" s="303"/>
      <c r="H22" s="303"/>
      <c r="I22" s="303"/>
      <c r="J22" s="303"/>
      <c r="K22" s="303"/>
      <c r="L22" s="303"/>
    </row>
  </sheetData>
  <sheetProtection selectLockedCells="1" selectUnlockedCells="1"/>
  <mergeCells count="19">
    <mergeCell ref="A1:E1"/>
    <mergeCell ref="D4:E4"/>
    <mergeCell ref="D5:E5"/>
    <mergeCell ref="D6:E6"/>
    <mergeCell ref="D11:E11"/>
    <mergeCell ref="D7:E7"/>
    <mergeCell ref="D8:E8"/>
    <mergeCell ref="D9:E9"/>
    <mergeCell ref="D10:E10"/>
    <mergeCell ref="D12:E12"/>
    <mergeCell ref="D21:E21"/>
    <mergeCell ref="D15:E15"/>
    <mergeCell ref="D16:E16"/>
    <mergeCell ref="D17:E17"/>
    <mergeCell ref="D18:E18"/>
    <mergeCell ref="D19:E19"/>
    <mergeCell ref="D20:E20"/>
    <mergeCell ref="D13:E13"/>
    <mergeCell ref="D14:E14"/>
  </mergeCells>
  <phoneticPr fontId="59" type="noConversion"/>
  <pageMargins left="0.78740157480314965" right="0.35433070866141736" top="0.51181102362204722" bottom="0.11811023622047245" header="0.51181102362204722" footer="0.51181102362204722"/>
  <pageSetup paperSize="9" firstPageNumber="0" orientation="portrait" blackAndWhite="1" horizontalDpi="300" verticalDpi="300"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N36"/>
  <sheetViews>
    <sheetView workbookViewId="0">
      <selection sqref="A1:G1"/>
    </sheetView>
  </sheetViews>
  <sheetFormatPr defaultColWidth="9" defaultRowHeight="14.25"/>
  <cols>
    <col min="1" max="1" width="18" style="91" customWidth="1"/>
    <col min="2" max="2" width="12.375" style="91" customWidth="1"/>
    <col min="3" max="3" width="8.75" style="91" customWidth="1"/>
    <col min="4" max="4" width="10.625" style="91" customWidth="1"/>
    <col min="5" max="5" width="9.5" style="91" customWidth="1"/>
    <col min="6" max="6" width="12.625" style="91" customWidth="1"/>
    <col min="7" max="16384" width="9" style="91"/>
  </cols>
  <sheetData>
    <row r="1" spans="1:14" ht="22.5">
      <c r="A1" s="2840" t="s">
        <v>543</v>
      </c>
      <c r="B1" s="2840"/>
      <c r="C1" s="2840"/>
      <c r="D1" s="2840"/>
      <c r="E1" s="2840"/>
      <c r="F1" s="2840"/>
      <c r="G1" s="2840"/>
      <c r="H1" s="97"/>
      <c r="I1" s="97"/>
      <c r="J1" s="97"/>
      <c r="K1" s="97"/>
      <c r="L1" s="97"/>
      <c r="M1" s="97"/>
      <c r="N1" s="97"/>
    </row>
    <row r="2" spans="1:14">
      <c r="A2" s="2841"/>
      <c r="B2" s="2841"/>
      <c r="C2" s="2841"/>
      <c r="D2" s="2841"/>
      <c r="E2" s="2841"/>
      <c r="F2" s="2841"/>
      <c r="G2" s="2841"/>
      <c r="H2" s="97"/>
      <c r="I2" s="97"/>
      <c r="J2" s="1335"/>
      <c r="K2" s="97"/>
      <c r="L2" s="97"/>
      <c r="M2" s="97"/>
      <c r="N2" s="97"/>
    </row>
    <row r="3" spans="1:14" ht="19.5" customHeight="1">
      <c r="A3" s="2842" t="str">
        <f>"单位名称："&amp;基本情况!B2&amp;"      截止："&amp;本年度&amp;"年"&amp;截止月&amp;"月"&amp;截止日&amp;"日"&amp;"      单位:人民币元"</f>
        <v>单位名称：      截止：2015年12月31日      单位:人民币元</v>
      </c>
      <c r="B3" s="2842"/>
      <c r="C3" s="2842"/>
      <c r="D3" s="2842"/>
      <c r="E3" s="2842"/>
      <c r="F3" s="2842"/>
      <c r="G3" s="2842"/>
      <c r="H3" s="97"/>
      <c r="I3" s="97"/>
      <c r="J3" s="97"/>
      <c r="K3" s="97"/>
      <c r="L3" s="97"/>
      <c r="M3" s="97"/>
      <c r="N3" s="97"/>
    </row>
    <row r="4" spans="1:14" s="318" customFormat="1" ht="22.5" customHeight="1">
      <c r="A4" s="98" t="s">
        <v>544</v>
      </c>
      <c r="B4" s="98" t="s">
        <v>545</v>
      </c>
      <c r="C4" s="98" t="s">
        <v>546</v>
      </c>
      <c r="D4" s="98" t="s">
        <v>547</v>
      </c>
      <c r="E4" s="98" t="s">
        <v>548</v>
      </c>
      <c r="F4" s="98" t="s">
        <v>549</v>
      </c>
      <c r="G4" s="98" t="s">
        <v>550</v>
      </c>
      <c r="H4" s="317"/>
      <c r="I4" s="317"/>
      <c r="J4" s="317"/>
      <c r="K4" s="317"/>
      <c r="L4" s="317"/>
      <c r="M4" s="317"/>
      <c r="N4" s="317"/>
    </row>
    <row r="5" spans="1:14" ht="22.5" customHeight="1">
      <c r="A5" s="332"/>
      <c r="B5" s="333"/>
      <c r="C5" s="333"/>
      <c r="D5" s="334"/>
      <c r="E5" s="334"/>
      <c r="F5" s="334"/>
      <c r="G5" s="335"/>
      <c r="H5" s="97"/>
      <c r="I5" s="97"/>
      <c r="J5" s="97"/>
      <c r="K5" s="97"/>
      <c r="L5" s="97"/>
      <c r="M5" s="97"/>
      <c r="N5" s="97"/>
    </row>
    <row r="6" spans="1:14" ht="22.5" customHeight="1">
      <c r="A6" s="336"/>
      <c r="B6" s="337"/>
      <c r="C6" s="337"/>
      <c r="D6" s="338"/>
      <c r="E6" s="338"/>
      <c r="F6" s="338"/>
      <c r="G6" s="339"/>
      <c r="H6" s="97"/>
      <c r="I6" s="97"/>
      <c r="J6" s="97"/>
      <c r="K6" s="97"/>
      <c r="L6" s="97"/>
      <c r="M6" s="97"/>
      <c r="N6" s="97"/>
    </row>
    <row r="7" spans="1:14" ht="22.5" customHeight="1">
      <c r="A7" s="336"/>
      <c r="B7" s="337"/>
      <c r="C7" s="337"/>
      <c r="D7" s="338"/>
      <c r="E7" s="338"/>
      <c r="F7" s="338"/>
      <c r="G7" s="339"/>
      <c r="H7" s="97"/>
      <c r="I7" s="97"/>
      <c r="J7" s="97"/>
      <c r="K7" s="97"/>
      <c r="L7" s="97"/>
      <c r="M7" s="97"/>
      <c r="N7" s="97"/>
    </row>
    <row r="8" spans="1:14" ht="22.5" customHeight="1">
      <c r="A8" s="336"/>
      <c r="B8" s="337"/>
      <c r="C8" s="337"/>
      <c r="D8" s="338"/>
      <c r="E8" s="338"/>
      <c r="F8" s="338"/>
      <c r="G8" s="339"/>
      <c r="H8" s="97"/>
      <c r="I8" s="97"/>
      <c r="J8" s="97"/>
      <c r="K8" s="97"/>
      <c r="L8" s="97"/>
      <c r="M8" s="97"/>
      <c r="N8" s="97"/>
    </row>
    <row r="9" spans="1:14" ht="22.5" customHeight="1">
      <c r="A9" s="336"/>
      <c r="B9" s="337"/>
      <c r="C9" s="337"/>
      <c r="D9" s="338"/>
      <c r="E9" s="338"/>
      <c r="F9" s="338"/>
      <c r="G9" s="339"/>
      <c r="H9" s="97"/>
      <c r="I9" s="97"/>
      <c r="J9" s="97"/>
      <c r="K9" s="97"/>
      <c r="L9" s="97"/>
      <c r="M9" s="97"/>
      <c r="N9" s="97"/>
    </row>
    <row r="10" spans="1:14" ht="22.5" customHeight="1">
      <c r="A10" s="336"/>
      <c r="B10" s="337"/>
      <c r="C10" s="337"/>
      <c r="D10" s="338"/>
      <c r="E10" s="338"/>
      <c r="F10" s="338"/>
      <c r="G10" s="339"/>
      <c r="H10" s="97"/>
      <c r="I10" s="97"/>
      <c r="J10" s="97"/>
      <c r="K10" s="97"/>
      <c r="L10" s="97"/>
      <c r="M10" s="97"/>
      <c r="N10" s="97"/>
    </row>
    <row r="11" spans="1:14" ht="22.5" customHeight="1">
      <c r="A11" s="336"/>
      <c r="B11" s="337"/>
      <c r="C11" s="337"/>
      <c r="D11" s="338"/>
      <c r="E11" s="338"/>
      <c r="F11" s="338"/>
      <c r="G11" s="339"/>
      <c r="H11" s="97"/>
      <c r="I11" s="97"/>
      <c r="J11" s="97"/>
      <c r="K11" s="97"/>
      <c r="L11" s="97"/>
      <c r="M11" s="97"/>
      <c r="N11" s="97"/>
    </row>
    <row r="12" spans="1:14" ht="22.5" customHeight="1">
      <c r="A12" s="336"/>
      <c r="B12" s="337"/>
      <c r="C12" s="337"/>
      <c r="D12" s="338"/>
      <c r="E12" s="338"/>
      <c r="F12" s="338"/>
      <c r="G12" s="339"/>
      <c r="H12" s="97"/>
      <c r="I12" s="97"/>
      <c r="J12" s="97"/>
      <c r="K12" s="97"/>
      <c r="L12" s="97"/>
      <c r="M12" s="97"/>
      <c r="N12" s="97"/>
    </row>
    <row r="13" spans="1:14" ht="22.5" customHeight="1">
      <c r="A13" s="336"/>
      <c r="B13" s="337"/>
      <c r="C13" s="337"/>
      <c r="D13" s="338"/>
      <c r="E13" s="338"/>
      <c r="F13" s="338"/>
      <c r="G13" s="339"/>
      <c r="H13" s="97"/>
      <c r="I13" s="97"/>
      <c r="J13" s="97"/>
      <c r="K13" s="97"/>
      <c r="L13" s="97"/>
      <c r="M13" s="97"/>
      <c r="N13" s="97"/>
    </row>
    <row r="14" spans="1:14" ht="22.5" customHeight="1">
      <c r="A14" s="336"/>
      <c r="B14" s="337"/>
      <c r="C14" s="337"/>
      <c r="D14" s="338"/>
      <c r="E14" s="338"/>
      <c r="F14" s="338"/>
      <c r="G14" s="339"/>
      <c r="H14" s="97"/>
      <c r="I14" s="97"/>
      <c r="J14" s="97"/>
      <c r="K14" s="97"/>
      <c r="L14" s="97"/>
      <c r="M14" s="97"/>
      <c r="N14" s="97"/>
    </row>
    <row r="15" spans="1:14" ht="22.5" customHeight="1">
      <c r="A15" s="336"/>
      <c r="B15" s="337"/>
      <c r="C15" s="337"/>
      <c r="D15" s="338"/>
      <c r="E15" s="338"/>
      <c r="F15" s="338"/>
      <c r="G15" s="339"/>
      <c r="H15" s="97"/>
      <c r="I15" s="97"/>
      <c r="J15" s="97"/>
      <c r="K15" s="97"/>
      <c r="L15" s="97"/>
      <c r="M15" s="97"/>
      <c r="N15" s="97"/>
    </row>
    <row r="16" spans="1:14" ht="22.5" customHeight="1">
      <c r="A16" s="336"/>
      <c r="B16" s="337"/>
      <c r="C16" s="337"/>
      <c r="D16" s="338"/>
      <c r="E16" s="338"/>
      <c r="F16" s="338"/>
      <c r="G16" s="339"/>
      <c r="H16" s="97"/>
      <c r="I16" s="97"/>
      <c r="J16" s="97"/>
      <c r="K16" s="97"/>
      <c r="L16" s="97"/>
      <c r="M16" s="97"/>
      <c r="N16" s="97"/>
    </row>
    <row r="17" spans="1:14" ht="22.5" customHeight="1">
      <c r="A17" s="336"/>
      <c r="B17" s="337"/>
      <c r="C17" s="337"/>
      <c r="D17" s="338"/>
      <c r="E17" s="338"/>
      <c r="F17" s="338"/>
      <c r="G17" s="339"/>
      <c r="H17" s="97"/>
      <c r="I17" s="97"/>
      <c r="J17" s="97"/>
      <c r="K17" s="97"/>
      <c r="L17" s="97"/>
      <c r="M17" s="97"/>
      <c r="N17" s="97"/>
    </row>
    <row r="18" spans="1:14" ht="22.5" customHeight="1">
      <c r="A18" s="336"/>
      <c r="B18" s="337"/>
      <c r="C18" s="337"/>
      <c r="D18" s="338"/>
      <c r="E18" s="338"/>
      <c r="F18" s="338"/>
      <c r="G18" s="339"/>
      <c r="H18" s="97"/>
      <c r="I18" s="97"/>
      <c r="J18" s="97"/>
      <c r="K18" s="97"/>
      <c r="L18" s="97"/>
      <c r="M18" s="97"/>
      <c r="N18" s="97"/>
    </row>
    <row r="19" spans="1:14" ht="22.5" customHeight="1">
      <c r="A19" s="336"/>
      <c r="B19" s="337"/>
      <c r="C19" s="337"/>
      <c r="D19" s="338"/>
      <c r="E19" s="338"/>
      <c r="F19" s="338"/>
      <c r="G19" s="339"/>
      <c r="H19" s="97"/>
      <c r="I19" s="97"/>
      <c r="J19" s="97"/>
      <c r="K19" s="97"/>
      <c r="L19" s="97"/>
      <c r="M19" s="97"/>
      <c r="N19" s="97"/>
    </row>
    <row r="20" spans="1:14" ht="22.5" customHeight="1">
      <c r="A20" s="336"/>
      <c r="B20" s="337"/>
      <c r="C20" s="337"/>
      <c r="D20" s="338"/>
      <c r="E20" s="338"/>
      <c r="F20" s="338"/>
      <c r="G20" s="339"/>
      <c r="H20" s="97"/>
      <c r="I20" s="97"/>
      <c r="J20" s="97"/>
      <c r="K20" s="97"/>
      <c r="L20" s="97"/>
      <c r="M20" s="97"/>
      <c r="N20" s="97"/>
    </row>
    <row r="21" spans="1:14" ht="22.5" customHeight="1">
      <c r="A21" s="336"/>
      <c r="B21" s="337"/>
      <c r="C21" s="337"/>
      <c r="D21" s="338"/>
      <c r="E21" s="338"/>
      <c r="F21" s="338"/>
      <c r="G21" s="339"/>
      <c r="H21" s="97"/>
      <c r="I21" s="97"/>
      <c r="J21" s="97"/>
      <c r="K21" s="97"/>
      <c r="L21" s="97"/>
      <c r="M21" s="97"/>
      <c r="N21" s="97"/>
    </row>
    <row r="22" spans="1:14" ht="22.5" customHeight="1">
      <c r="A22" s="336"/>
      <c r="B22" s="337"/>
      <c r="C22" s="337"/>
      <c r="D22" s="338"/>
      <c r="E22" s="338"/>
      <c r="F22" s="338"/>
      <c r="G22" s="339"/>
      <c r="H22" s="97"/>
      <c r="I22" s="97"/>
      <c r="J22" s="97"/>
      <c r="K22" s="97"/>
      <c r="L22" s="97"/>
      <c r="M22" s="97"/>
      <c r="N22" s="97"/>
    </row>
    <row r="23" spans="1:14" ht="22.5" customHeight="1">
      <c r="A23" s="336"/>
      <c r="B23" s="337"/>
      <c r="C23" s="337"/>
      <c r="D23" s="338"/>
      <c r="E23" s="338"/>
      <c r="F23" s="338"/>
      <c r="G23" s="339"/>
      <c r="H23" s="97"/>
      <c r="I23" s="97"/>
      <c r="J23" s="97"/>
      <c r="K23" s="97"/>
      <c r="L23" s="97"/>
      <c r="M23" s="97"/>
      <c r="N23" s="97"/>
    </row>
    <row r="24" spans="1:14" ht="22.5" customHeight="1">
      <c r="A24" s="336"/>
      <c r="B24" s="337"/>
      <c r="C24" s="337"/>
      <c r="D24" s="338"/>
      <c r="E24" s="338"/>
      <c r="F24" s="338"/>
      <c r="G24" s="339"/>
      <c r="H24" s="97"/>
      <c r="I24" s="97"/>
      <c r="J24" s="97"/>
      <c r="K24" s="97"/>
      <c r="L24" s="97"/>
      <c r="M24" s="97"/>
      <c r="N24" s="97"/>
    </row>
    <row r="25" spans="1:14" ht="22.5" customHeight="1">
      <c r="A25" s="336"/>
      <c r="B25" s="337"/>
      <c r="C25" s="337"/>
      <c r="D25" s="338"/>
      <c r="E25" s="338"/>
      <c r="F25" s="338"/>
      <c r="G25" s="339"/>
      <c r="H25" s="97"/>
      <c r="I25" s="97"/>
      <c r="J25" s="97"/>
      <c r="K25" s="97"/>
      <c r="L25" s="97"/>
      <c r="M25" s="97"/>
      <c r="N25" s="97"/>
    </row>
    <row r="26" spans="1:14" ht="22.5" customHeight="1">
      <c r="A26" s="336"/>
      <c r="B26" s="337"/>
      <c r="C26" s="337"/>
      <c r="D26" s="338"/>
      <c r="E26" s="338"/>
      <c r="F26" s="338"/>
      <c r="G26" s="339"/>
      <c r="H26" s="97"/>
      <c r="I26" s="97"/>
      <c r="J26" s="97"/>
      <c r="K26" s="97"/>
      <c r="L26" s="97"/>
      <c r="M26" s="97"/>
      <c r="N26" s="97"/>
    </row>
    <row r="27" spans="1:14" ht="22.5" customHeight="1">
      <c r="A27" s="336"/>
      <c r="B27" s="337"/>
      <c r="C27" s="337"/>
      <c r="D27" s="338"/>
      <c r="E27" s="338"/>
      <c r="F27" s="338"/>
      <c r="G27" s="339"/>
      <c r="H27" s="97"/>
      <c r="I27" s="97"/>
      <c r="J27" s="97"/>
      <c r="K27" s="97"/>
      <c r="L27" s="97"/>
      <c r="M27" s="97"/>
      <c r="N27" s="97"/>
    </row>
    <row r="28" spans="1:14" ht="22.5" customHeight="1">
      <c r="A28" s="336"/>
      <c r="B28" s="337"/>
      <c r="C28" s="337"/>
      <c r="D28" s="338"/>
      <c r="E28" s="338"/>
      <c r="F28" s="338"/>
      <c r="G28" s="339"/>
      <c r="H28" s="97"/>
      <c r="I28" s="97"/>
      <c r="J28" s="97"/>
      <c r="K28" s="97"/>
      <c r="L28" s="97"/>
      <c r="M28" s="97"/>
      <c r="N28" s="97"/>
    </row>
    <row r="29" spans="1:14" ht="22.5" customHeight="1">
      <c r="A29" s="336"/>
      <c r="B29" s="337"/>
      <c r="C29" s="337"/>
      <c r="D29" s="338"/>
      <c r="E29" s="338"/>
      <c r="F29" s="338"/>
      <c r="G29" s="339"/>
      <c r="H29" s="97"/>
      <c r="I29" s="97"/>
      <c r="J29" s="97"/>
      <c r="K29" s="97"/>
      <c r="L29" s="97"/>
      <c r="M29" s="97"/>
      <c r="N29" s="97"/>
    </row>
    <row r="30" spans="1:14" ht="22.5" customHeight="1">
      <c r="A30" s="336"/>
      <c r="B30" s="337"/>
      <c r="C30" s="337"/>
      <c r="D30" s="338"/>
      <c r="E30" s="338"/>
      <c r="F30" s="338"/>
      <c r="G30" s="339"/>
      <c r="H30" s="97"/>
      <c r="I30" s="97"/>
      <c r="J30" s="97"/>
      <c r="K30" s="97"/>
      <c r="L30" s="97"/>
      <c r="M30" s="97"/>
      <c r="N30" s="97"/>
    </row>
    <row r="31" spans="1:14" ht="22.5" customHeight="1">
      <c r="A31" s="336"/>
      <c r="B31" s="337"/>
      <c r="C31" s="337"/>
      <c r="D31" s="338"/>
      <c r="E31" s="338"/>
      <c r="F31" s="338"/>
      <c r="G31" s="339"/>
      <c r="H31" s="97"/>
      <c r="I31" s="97"/>
      <c r="J31" s="97"/>
      <c r="K31" s="97"/>
      <c r="L31" s="97"/>
      <c r="M31" s="97"/>
      <c r="N31" s="97"/>
    </row>
    <row r="32" spans="1:14" ht="22.5" customHeight="1">
      <c r="A32" s="340"/>
      <c r="B32" s="341"/>
      <c r="C32" s="341"/>
      <c r="D32" s="342"/>
      <c r="E32" s="342"/>
      <c r="F32" s="342"/>
      <c r="G32" s="343"/>
      <c r="H32" s="97"/>
      <c r="I32" s="97"/>
      <c r="J32" s="97"/>
      <c r="K32" s="97"/>
      <c r="L32" s="97"/>
      <c r="M32" s="97"/>
      <c r="N32" s="97"/>
    </row>
    <row r="33" spans="1:14" ht="22.5" customHeight="1">
      <c r="A33" s="344" t="s">
        <v>455</v>
      </c>
      <c r="B33" s="344"/>
      <c r="C33" s="344"/>
      <c r="D33" s="345">
        <f>SUM(D5:D32)</f>
        <v>0</v>
      </c>
      <c r="E33" s="346"/>
      <c r="F33" s="345">
        <f>SUM(F5:F32)</f>
        <v>0</v>
      </c>
      <c r="G33" s="344"/>
      <c r="H33" s="97"/>
      <c r="I33" s="97"/>
      <c r="J33" s="97"/>
      <c r="K33" s="97"/>
      <c r="L33" s="97"/>
      <c r="M33" s="97"/>
      <c r="N33" s="97"/>
    </row>
    <row r="34" spans="1:14">
      <c r="A34" s="347"/>
      <c r="B34" s="347"/>
      <c r="C34" s="347"/>
      <c r="D34" s="347"/>
      <c r="E34" s="347"/>
      <c r="F34" s="347"/>
      <c r="G34" s="347"/>
      <c r="H34" s="97"/>
      <c r="I34" s="97"/>
      <c r="J34" s="97"/>
      <c r="K34" s="97"/>
      <c r="L34" s="97"/>
      <c r="M34" s="97"/>
      <c r="N34" s="97"/>
    </row>
    <row r="35" spans="1:14" ht="18" customHeight="1">
      <c r="A35" s="2843" t="str">
        <f>"单位负责人："&amp;基本情况!B35&amp;"                盘点人："&amp;基本情况!B36&amp;"                  监盘人："&amp;基本情况!B12</f>
        <v>单位负责人：                盘点人：                  监盘人：</v>
      </c>
      <c r="B35" s="2843"/>
      <c r="C35" s="2843"/>
      <c r="D35" s="2843"/>
      <c r="E35" s="2843"/>
      <c r="F35" s="2843"/>
      <c r="G35" s="2843"/>
      <c r="H35" s="97"/>
      <c r="I35" s="97"/>
      <c r="J35" s="97"/>
      <c r="K35" s="97"/>
      <c r="L35" s="97"/>
      <c r="M35" s="97"/>
      <c r="N35" s="97"/>
    </row>
    <row r="36" spans="1:14">
      <c r="A36" s="348"/>
      <c r="B36" s="348"/>
      <c r="C36" s="348"/>
      <c r="D36" s="348"/>
      <c r="E36" s="348"/>
      <c r="F36" s="348"/>
      <c r="G36" s="348"/>
    </row>
  </sheetData>
  <sheetProtection selectLockedCells="1" selectUnlockedCells="1"/>
  <mergeCells count="4">
    <mergeCell ref="A1:G1"/>
    <mergeCell ref="A2:G2"/>
    <mergeCell ref="A3:G3"/>
    <mergeCell ref="A35:G35"/>
  </mergeCells>
  <phoneticPr fontId="59" type="noConversion"/>
  <pageMargins left="0.78740157480314965" right="0.35433070866141736" top="0.51181102362204722" bottom="0.11811023622047245" header="0.51181102362204722" footer="0.51181102362204722"/>
  <pageSetup paperSize="9" firstPageNumber="0" orientation="portrait" blackAndWhite="1" horizontalDpi="300" verticalDpi="30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O53"/>
  <sheetViews>
    <sheetView workbookViewId="0">
      <selection sqref="A1:H1"/>
    </sheetView>
  </sheetViews>
  <sheetFormatPr defaultColWidth="9" defaultRowHeight="14.25"/>
  <cols>
    <col min="1" max="1" width="10.125" style="91" customWidth="1"/>
    <col min="2" max="2" width="6.875" style="91" customWidth="1"/>
    <col min="3" max="3" width="9" style="91"/>
    <col min="4" max="4" width="10.25" style="91" customWidth="1"/>
    <col min="5" max="5" width="3" style="91" customWidth="1"/>
    <col min="6" max="6" width="14.5" style="91" customWidth="1"/>
    <col min="7" max="7" width="9.75" style="91" customWidth="1"/>
    <col min="8" max="8" width="16.875" style="91" customWidth="1"/>
    <col min="9" max="16384" width="9" style="91"/>
  </cols>
  <sheetData>
    <row r="1" spans="1:15" ht="22.5">
      <c r="A1" s="2840" t="s">
        <v>551</v>
      </c>
      <c r="B1" s="2840"/>
      <c r="C1" s="2840"/>
      <c r="D1" s="2840"/>
      <c r="E1" s="2840"/>
      <c r="F1" s="2840"/>
      <c r="G1" s="2840"/>
      <c r="H1" s="2840"/>
      <c r="I1" s="97"/>
      <c r="J1" s="97"/>
      <c r="K1" s="97"/>
      <c r="L1" s="97"/>
      <c r="M1" s="97"/>
      <c r="N1" s="97"/>
      <c r="O1" s="97"/>
    </row>
    <row r="2" spans="1:15">
      <c r="A2" s="349" t="s">
        <v>552</v>
      </c>
      <c r="B2" s="349"/>
      <c r="C2" s="349"/>
      <c r="D2" s="349"/>
      <c r="E2" s="349"/>
      <c r="F2" s="349"/>
      <c r="G2" s="2845" t="s">
        <v>1578</v>
      </c>
      <c r="H2" s="2846"/>
      <c r="I2" s="97"/>
      <c r="J2" s="97"/>
      <c r="K2" s="97"/>
      <c r="L2" s="97"/>
      <c r="M2" s="97"/>
      <c r="N2" s="97"/>
      <c r="O2" s="97"/>
    </row>
    <row r="3" spans="1:15" ht="12" customHeight="1">
      <c r="A3" s="350"/>
      <c r="B3" s="350"/>
      <c r="C3" s="350"/>
      <c r="D3" s="350"/>
      <c r="E3" s="350"/>
      <c r="F3" s="350"/>
      <c r="G3" s="2845"/>
      <c r="H3" s="2846"/>
      <c r="I3" s="97"/>
      <c r="J3" s="97"/>
      <c r="K3" s="97"/>
      <c r="L3" s="97"/>
      <c r="M3" s="97"/>
      <c r="N3" s="97"/>
      <c r="O3" s="97"/>
    </row>
    <row r="4" spans="1:15" ht="19.5" customHeight="1">
      <c r="A4" s="351" t="s">
        <v>553</v>
      </c>
      <c r="B4" s="2847" t="str">
        <f>基本情况!B2</f>
        <v/>
      </c>
      <c r="C4" s="2847"/>
      <c r="D4" s="2847"/>
      <c r="E4" s="2847"/>
      <c r="F4" s="352" t="s">
        <v>554</v>
      </c>
      <c r="G4" s="2848" t="str">
        <f>IF(OR(基本情况!B6&lt;&gt;"12月31日",基本情况!F5&lt;&gt;"01",基本情况!G5&lt;&gt;"01"),基本情况!B7,基本情况!B4&amp;"年度")</f>
        <v>2015年度</v>
      </c>
      <c r="H4" s="2848"/>
      <c r="I4" s="97"/>
      <c r="J4" s="97"/>
      <c r="K4" s="97"/>
      <c r="L4" s="97"/>
      <c r="M4" s="97"/>
      <c r="N4" s="97"/>
      <c r="O4" s="97"/>
    </row>
    <row r="5" spans="1:15" ht="19.5" customHeight="1">
      <c r="A5" s="353" t="s">
        <v>555</v>
      </c>
      <c r="B5" s="2849"/>
      <c r="C5" s="2849"/>
      <c r="D5" s="2849"/>
      <c r="E5" s="2849"/>
      <c r="F5" s="354" t="s">
        <v>556</v>
      </c>
      <c r="G5" s="2850" t="str">
        <f>基本情况!B22</f>
        <v>2016年4月10日</v>
      </c>
      <c r="H5" s="2850"/>
      <c r="I5" s="97"/>
      <c r="J5" s="97"/>
      <c r="K5" s="97"/>
      <c r="L5" s="97"/>
      <c r="M5" s="97"/>
      <c r="N5" s="97"/>
      <c r="O5" s="97"/>
    </row>
    <row r="6" spans="1:15">
      <c r="A6" s="355"/>
      <c r="B6" s="356"/>
      <c r="C6" s="356"/>
      <c r="D6" s="356"/>
      <c r="E6" s="356"/>
      <c r="F6" s="356"/>
      <c r="G6" s="356"/>
      <c r="H6" s="357"/>
      <c r="I6" s="97"/>
      <c r="J6" s="97"/>
      <c r="K6" s="97"/>
      <c r="L6" s="97"/>
      <c r="M6" s="97"/>
      <c r="N6" s="97"/>
      <c r="O6" s="97"/>
    </row>
    <row r="7" spans="1:15">
      <c r="A7" s="358"/>
      <c r="B7" s="359"/>
      <c r="C7" s="359"/>
      <c r="D7" s="359"/>
      <c r="E7" s="359"/>
      <c r="F7" s="359"/>
      <c r="G7" s="359"/>
      <c r="H7" s="360"/>
      <c r="I7" s="97"/>
      <c r="J7" s="97"/>
      <c r="K7" s="97"/>
      <c r="L7" s="97"/>
      <c r="M7" s="97"/>
      <c r="N7" s="97"/>
      <c r="O7" s="97"/>
    </row>
    <row r="8" spans="1:15">
      <c r="A8" s="358"/>
      <c r="B8" s="359"/>
      <c r="C8" s="359"/>
      <c r="D8" s="359"/>
      <c r="E8" s="359"/>
      <c r="F8" s="359"/>
      <c r="G8" s="359"/>
      <c r="H8" s="360"/>
      <c r="I8" s="97"/>
      <c r="J8" s="97"/>
      <c r="K8" s="97"/>
      <c r="L8" s="97"/>
      <c r="M8" s="97"/>
      <c r="N8" s="97"/>
      <c r="O8" s="97"/>
    </row>
    <row r="9" spans="1:15">
      <c r="A9" s="358"/>
      <c r="B9" s="359"/>
      <c r="C9" s="359"/>
      <c r="D9" s="359"/>
      <c r="E9" s="359"/>
      <c r="F9" s="359"/>
      <c r="G9" s="359"/>
      <c r="H9" s="360"/>
      <c r="I9" s="97"/>
      <c r="J9" s="97"/>
      <c r="K9" s="97"/>
      <c r="L9" s="97"/>
      <c r="M9" s="97"/>
      <c r="N9" s="97"/>
      <c r="O9" s="97"/>
    </row>
    <row r="10" spans="1:15">
      <c r="A10" s="358"/>
      <c r="B10" s="359"/>
      <c r="C10" s="359"/>
      <c r="D10" s="359"/>
      <c r="E10" s="359"/>
      <c r="F10" s="359"/>
      <c r="G10" s="359"/>
      <c r="H10" s="360"/>
      <c r="I10" s="97"/>
      <c r="J10" s="97"/>
      <c r="K10" s="97"/>
      <c r="L10" s="97"/>
      <c r="M10" s="97"/>
      <c r="N10" s="97"/>
      <c r="O10" s="97"/>
    </row>
    <row r="11" spans="1:15">
      <c r="A11" s="358"/>
      <c r="B11" s="359"/>
      <c r="C11" s="359"/>
      <c r="D11" s="359"/>
      <c r="E11" s="359"/>
      <c r="F11" s="359"/>
      <c r="G11" s="359"/>
      <c r="H11" s="360"/>
      <c r="I11" s="97"/>
      <c r="J11" s="97"/>
      <c r="K11" s="97"/>
      <c r="L11" s="97"/>
      <c r="M11" s="97"/>
      <c r="N11" s="97"/>
      <c r="O11" s="97"/>
    </row>
    <row r="12" spans="1:15">
      <c r="A12" s="358"/>
      <c r="B12" s="359"/>
      <c r="C12" s="359"/>
      <c r="D12" s="359"/>
      <c r="E12" s="359"/>
      <c r="F12" s="359"/>
      <c r="G12" s="359"/>
      <c r="H12" s="360"/>
      <c r="I12" s="97"/>
      <c r="J12" s="97"/>
      <c r="K12" s="97"/>
      <c r="L12" s="97"/>
      <c r="M12" s="97"/>
      <c r="N12" s="97"/>
      <c r="O12" s="97"/>
    </row>
    <row r="13" spans="1:15">
      <c r="A13" s="358"/>
      <c r="B13" s="359"/>
      <c r="C13" s="359"/>
      <c r="D13" s="359"/>
      <c r="E13" s="359"/>
      <c r="F13" s="359"/>
      <c r="G13" s="359"/>
      <c r="H13" s="360"/>
      <c r="I13" s="97"/>
      <c r="J13" s="97"/>
      <c r="K13" s="97"/>
      <c r="L13" s="97"/>
      <c r="M13" s="97"/>
      <c r="N13" s="97"/>
      <c r="O13" s="97"/>
    </row>
    <row r="14" spans="1:15">
      <c r="A14" s="358"/>
      <c r="B14" s="359"/>
      <c r="C14" s="359"/>
      <c r="D14" s="359"/>
      <c r="E14" s="359"/>
      <c r="F14" s="359"/>
      <c r="G14" s="359"/>
      <c r="H14" s="360"/>
      <c r="I14" s="97"/>
      <c r="J14" s="97"/>
      <c r="K14" s="97"/>
      <c r="L14" s="97"/>
      <c r="M14" s="97"/>
      <c r="N14" s="97"/>
      <c r="O14" s="97"/>
    </row>
    <row r="15" spans="1:15">
      <c r="A15" s="358"/>
      <c r="B15" s="359"/>
      <c r="C15" s="359"/>
      <c r="D15" s="359"/>
      <c r="E15" s="359"/>
      <c r="F15" s="359"/>
      <c r="G15" s="359"/>
      <c r="H15" s="360"/>
      <c r="I15" s="97"/>
      <c r="J15" s="97"/>
      <c r="K15" s="97"/>
      <c r="L15" s="97"/>
      <c r="M15" s="97"/>
      <c r="N15" s="97"/>
      <c r="O15" s="97"/>
    </row>
    <row r="16" spans="1:15">
      <c r="A16" s="358"/>
      <c r="B16" s="359"/>
      <c r="C16" s="359"/>
      <c r="D16" s="359"/>
      <c r="E16" s="359"/>
      <c r="F16" s="359"/>
      <c r="G16" s="359"/>
      <c r="H16" s="360"/>
      <c r="I16" s="97"/>
      <c r="J16" s="97"/>
      <c r="K16" s="97"/>
      <c r="L16" s="97"/>
      <c r="M16" s="97"/>
      <c r="N16" s="97"/>
      <c r="O16" s="97"/>
    </row>
    <row r="17" spans="1:15">
      <c r="A17" s="358"/>
      <c r="B17" s="359"/>
      <c r="C17" s="359"/>
      <c r="D17" s="359"/>
      <c r="E17" s="359"/>
      <c r="F17" s="359"/>
      <c r="G17" s="359"/>
      <c r="H17" s="360"/>
      <c r="I17" s="97"/>
      <c r="J17" s="97"/>
      <c r="K17" s="97"/>
      <c r="L17" s="97"/>
      <c r="M17" s="97"/>
      <c r="N17" s="97"/>
      <c r="O17" s="97"/>
    </row>
    <row r="18" spans="1:15">
      <c r="A18" s="358"/>
      <c r="B18" s="359"/>
      <c r="C18" s="359"/>
      <c r="D18" s="359"/>
      <c r="E18" s="359"/>
      <c r="F18" s="359"/>
      <c r="G18" s="359"/>
      <c r="H18" s="360"/>
      <c r="I18" s="97"/>
      <c r="J18" s="97"/>
      <c r="K18" s="97"/>
      <c r="L18" s="97"/>
      <c r="M18" s="97"/>
      <c r="N18" s="97"/>
      <c r="O18" s="97"/>
    </row>
    <row r="19" spans="1:15">
      <c r="A19" s="358"/>
      <c r="B19" s="359"/>
      <c r="C19" s="359"/>
      <c r="D19" s="359"/>
      <c r="E19" s="359"/>
      <c r="F19" s="359"/>
      <c r="G19" s="359"/>
      <c r="H19" s="360"/>
      <c r="I19" s="97"/>
      <c r="J19" s="97"/>
      <c r="K19" s="97"/>
      <c r="L19" s="97"/>
      <c r="M19" s="97"/>
      <c r="N19" s="97"/>
      <c r="O19" s="97"/>
    </row>
    <row r="20" spans="1:15">
      <c r="A20" s="358"/>
      <c r="B20" s="359"/>
      <c r="C20" s="359"/>
      <c r="D20" s="359"/>
      <c r="E20" s="359"/>
      <c r="F20" s="359"/>
      <c r="G20" s="359"/>
      <c r="H20" s="360"/>
      <c r="I20" s="97"/>
      <c r="J20" s="97"/>
      <c r="K20" s="97"/>
      <c r="L20" s="97"/>
      <c r="M20" s="97"/>
      <c r="N20" s="97"/>
      <c r="O20" s="97"/>
    </row>
    <row r="21" spans="1:15">
      <c r="A21" s="358"/>
      <c r="B21" s="359"/>
      <c r="C21" s="359"/>
      <c r="D21" s="359"/>
      <c r="E21" s="359"/>
      <c r="F21" s="359"/>
      <c r="G21" s="359"/>
      <c r="H21" s="360"/>
      <c r="I21" s="97"/>
      <c r="J21" s="97"/>
      <c r="K21" s="97"/>
      <c r="L21" s="97"/>
      <c r="M21" s="97"/>
      <c r="N21" s="97"/>
      <c r="O21" s="97"/>
    </row>
    <row r="22" spans="1:15">
      <c r="A22" s="358"/>
      <c r="B22" s="359"/>
      <c r="C22" s="359"/>
      <c r="D22" s="359"/>
      <c r="E22" s="359"/>
      <c r="F22" s="359"/>
      <c r="G22" s="359"/>
      <c r="H22" s="360"/>
      <c r="I22" s="97"/>
      <c r="J22" s="97"/>
      <c r="K22" s="97"/>
      <c r="L22" s="97"/>
      <c r="M22" s="97"/>
      <c r="N22" s="97"/>
      <c r="O22" s="97"/>
    </row>
    <row r="23" spans="1:15">
      <c r="A23" s="358"/>
      <c r="B23" s="359"/>
      <c r="C23" s="359"/>
      <c r="D23" s="359"/>
      <c r="E23" s="359"/>
      <c r="F23" s="359"/>
      <c r="G23" s="359"/>
      <c r="H23" s="360"/>
      <c r="I23" s="97"/>
      <c r="J23" s="97"/>
      <c r="K23" s="97"/>
      <c r="L23" s="97"/>
      <c r="M23" s="97"/>
      <c r="N23" s="97"/>
      <c r="O23" s="97"/>
    </row>
    <row r="24" spans="1:15">
      <c r="A24" s="358"/>
      <c r="B24" s="359"/>
      <c r="C24" s="359"/>
      <c r="D24" s="359"/>
      <c r="E24" s="359"/>
      <c r="F24" s="359"/>
      <c r="G24" s="359"/>
      <c r="H24" s="360"/>
      <c r="I24" s="97"/>
      <c r="J24" s="97"/>
      <c r="K24" s="97"/>
      <c r="L24" s="97"/>
      <c r="M24" s="97"/>
      <c r="N24" s="97"/>
      <c r="O24" s="97"/>
    </row>
    <row r="25" spans="1:15">
      <c r="A25" s="358"/>
      <c r="B25" s="359"/>
      <c r="C25" s="359"/>
      <c r="D25" s="359"/>
      <c r="E25" s="359"/>
      <c r="F25" s="359"/>
      <c r="G25" s="359"/>
      <c r="H25" s="360"/>
      <c r="I25" s="97"/>
      <c r="J25" s="97"/>
      <c r="K25" s="97"/>
      <c r="L25" s="97"/>
      <c r="M25" s="97"/>
      <c r="N25" s="97"/>
      <c r="O25" s="97"/>
    </row>
    <row r="26" spans="1:15">
      <c r="A26" s="358"/>
      <c r="B26" s="359"/>
      <c r="C26" s="359"/>
      <c r="D26" s="359"/>
      <c r="E26" s="359"/>
      <c r="F26" s="359"/>
      <c r="G26" s="359"/>
      <c r="H26" s="360"/>
      <c r="I26" s="97"/>
      <c r="J26" s="97"/>
      <c r="K26" s="97"/>
      <c r="L26" s="97"/>
      <c r="M26" s="97"/>
      <c r="N26" s="97"/>
      <c r="O26" s="97"/>
    </row>
    <row r="27" spans="1:15">
      <c r="A27" s="358"/>
      <c r="B27" s="359"/>
      <c r="C27" s="359"/>
      <c r="D27" s="359"/>
      <c r="E27" s="359"/>
      <c r="F27" s="359"/>
      <c r="G27" s="359"/>
      <c r="H27" s="360"/>
      <c r="I27" s="97"/>
      <c r="J27" s="97"/>
      <c r="K27" s="97"/>
      <c r="L27" s="97"/>
      <c r="M27" s="97"/>
      <c r="N27" s="97"/>
      <c r="O27" s="97"/>
    </row>
    <row r="28" spans="1:15">
      <c r="A28" s="358"/>
      <c r="B28" s="359"/>
      <c r="C28" s="359"/>
      <c r="D28" s="359"/>
      <c r="E28" s="359"/>
      <c r="F28" s="359"/>
      <c r="G28" s="359"/>
      <c r="H28" s="360"/>
      <c r="I28" s="97"/>
      <c r="J28" s="97"/>
      <c r="K28" s="97"/>
      <c r="L28" s="97"/>
      <c r="M28" s="97"/>
      <c r="N28" s="97"/>
      <c r="O28" s="97"/>
    </row>
    <row r="29" spans="1:15">
      <c r="A29" s="358"/>
      <c r="B29" s="359"/>
      <c r="C29" s="359"/>
      <c r="D29" s="359"/>
      <c r="E29" s="359"/>
      <c r="F29" s="359"/>
      <c r="G29" s="359"/>
      <c r="H29" s="360"/>
      <c r="I29" s="97"/>
      <c r="J29" s="97"/>
      <c r="K29" s="97"/>
      <c r="L29" s="97"/>
      <c r="M29" s="97"/>
      <c r="N29" s="97"/>
      <c r="O29" s="97"/>
    </row>
    <row r="30" spans="1:15">
      <c r="A30" s="358"/>
      <c r="B30" s="359"/>
      <c r="C30" s="359"/>
      <c r="D30" s="359"/>
      <c r="E30" s="359"/>
      <c r="F30" s="359"/>
      <c r="G30" s="359"/>
      <c r="H30" s="360"/>
      <c r="I30" s="97"/>
      <c r="J30" s="97"/>
      <c r="K30" s="97"/>
      <c r="L30" s="97"/>
      <c r="M30" s="97"/>
      <c r="N30" s="97"/>
      <c r="O30" s="97"/>
    </row>
    <row r="31" spans="1:15">
      <c r="A31" s="358"/>
      <c r="B31" s="359"/>
      <c r="C31" s="359"/>
      <c r="D31" s="359"/>
      <c r="E31" s="359"/>
      <c r="F31" s="359"/>
      <c r="G31" s="359"/>
      <c r="H31" s="360"/>
      <c r="I31" s="97"/>
      <c r="J31" s="97"/>
      <c r="K31" s="97"/>
      <c r="L31" s="97"/>
      <c r="M31" s="97"/>
      <c r="N31" s="97"/>
      <c r="O31" s="97"/>
    </row>
    <row r="32" spans="1:15">
      <c r="A32" s="358"/>
      <c r="B32" s="359"/>
      <c r="C32" s="359"/>
      <c r="D32" s="359"/>
      <c r="E32" s="359"/>
      <c r="F32" s="359"/>
      <c r="G32" s="359"/>
      <c r="H32" s="360"/>
      <c r="I32" s="97"/>
      <c r="J32" s="97"/>
      <c r="K32" s="97"/>
      <c r="L32" s="97"/>
      <c r="M32" s="97"/>
      <c r="N32" s="97"/>
      <c r="O32" s="97"/>
    </row>
    <row r="33" spans="1:15">
      <c r="A33" s="358"/>
      <c r="B33" s="359"/>
      <c r="C33" s="359"/>
      <c r="D33" s="359"/>
      <c r="E33" s="359"/>
      <c r="F33" s="359"/>
      <c r="G33" s="359"/>
      <c r="H33" s="360"/>
      <c r="I33" s="97"/>
      <c r="J33" s="97"/>
      <c r="K33" s="97"/>
      <c r="L33" s="97"/>
      <c r="M33" s="97"/>
      <c r="N33" s="97"/>
      <c r="O33" s="97"/>
    </row>
    <row r="34" spans="1:15">
      <c r="A34" s="358"/>
      <c r="B34" s="359"/>
      <c r="C34" s="359"/>
      <c r="D34" s="359"/>
      <c r="E34" s="359"/>
      <c r="F34" s="359"/>
      <c r="G34" s="359"/>
      <c r="H34" s="360"/>
      <c r="I34" s="97"/>
      <c r="J34" s="97"/>
      <c r="K34" s="97"/>
      <c r="L34" s="97"/>
      <c r="M34" s="97"/>
      <c r="N34" s="97"/>
      <c r="O34" s="97"/>
    </row>
    <row r="35" spans="1:15">
      <c r="A35" s="358"/>
      <c r="B35" s="359"/>
      <c r="C35" s="359"/>
      <c r="D35" s="359"/>
      <c r="E35" s="359"/>
      <c r="F35" s="359"/>
      <c r="G35" s="359"/>
      <c r="H35" s="360"/>
      <c r="I35" s="97"/>
      <c r="J35" s="97"/>
      <c r="K35" s="97"/>
      <c r="L35" s="97"/>
      <c r="M35" s="97"/>
      <c r="N35" s="97"/>
      <c r="O35" s="97"/>
    </row>
    <row r="36" spans="1:15">
      <c r="A36" s="358"/>
      <c r="B36" s="359"/>
      <c r="C36" s="359"/>
      <c r="D36" s="359"/>
      <c r="E36" s="359"/>
      <c r="F36" s="359"/>
      <c r="G36" s="359"/>
      <c r="H36" s="360"/>
      <c r="I36" s="97"/>
      <c r="J36" s="97"/>
      <c r="K36" s="97"/>
      <c r="L36" s="97"/>
      <c r="M36" s="97"/>
      <c r="N36" s="97"/>
      <c r="O36" s="97"/>
    </row>
    <row r="37" spans="1:15">
      <c r="A37" s="358"/>
      <c r="B37" s="359"/>
      <c r="C37" s="359"/>
      <c r="D37" s="359"/>
      <c r="E37" s="359"/>
      <c r="F37" s="359"/>
      <c r="G37" s="359"/>
      <c r="H37" s="360"/>
      <c r="I37" s="97"/>
      <c r="J37" s="97"/>
      <c r="K37" s="97"/>
      <c r="L37" s="97"/>
      <c r="M37" s="97"/>
      <c r="N37" s="97"/>
      <c r="O37" s="97"/>
    </row>
    <row r="38" spans="1:15">
      <c r="A38" s="358"/>
      <c r="B38" s="359"/>
      <c r="C38" s="359"/>
      <c r="D38" s="359"/>
      <c r="E38" s="359"/>
      <c r="F38" s="359"/>
      <c r="G38" s="359"/>
      <c r="H38" s="360"/>
      <c r="I38" s="97"/>
      <c r="J38" s="97"/>
      <c r="K38" s="97"/>
      <c r="L38" s="97"/>
      <c r="M38" s="97"/>
      <c r="N38" s="97"/>
      <c r="O38" s="97"/>
    </row>
    <row r="39" spans="1:15">
      <c r="A39" s="358"/>
      <c r="B39" s="359"/>
      <c r="C39" s="359"/>
      <c r="D39" s="359"/>
      <c r="E39" s="359"/>
      <c r="F39" s="359"/>
      <c r="G39" s="359"/>
      <c r="H39" s="360"/>
      <c r="I39" s="97"/>
      <c r="J39" s="97"/>
      <c r="K39" s="97"/>
      <c r="L39" s="97"/>
      <c r="M39" s="97"/>
      <c r="N39" s="97"/>
      <c r="O39" s="97"/>
    </row>
    <row r="40" spans="1:15">
      <c r="A40" s="358"/>
      <c r="B40" s="359"/>
      <c r="C40" s="359"/>
      <c r="D40" s="359"/>
      <c r="E40" s="359"/>
      <c r="F40" s="359"/>
      <c r="G40" s="359"/>
      <c r="H40" s="360"/>
      <c r="I40" s="97"/>
      <c r="J40" s="97"/>
      <c r="K40" s="97"/>
      <c r="L40" s="97"/>
      <c r="M40" s="97"/>
      <c r="N40" s="97"/>
      <c r="O40" s="97"/>
    </row>
    <row r="41" spans="1:15">
      <c r="A41" s="358"/>
      <c r="B41" s="359"/>
      <c r="C41" s="359"/>
      <c r="D41" s="359"/>
      <c r="E41" s="359"/>
      <c r="F41" s="359"/>
      <c r="G41" s="359"/>
      <c r="H41" s="360"/>
      <c r="I41" s="97"/>
      <c r="J41" s="97"/>
      <c r="K41" s="97"/>
      <c r="L41" s="97"/>
      <c r="M41" s="97"/>
      <c r="N41" s="97"/>
      <c r="O41" s="97"/>
    </row>
    <row r="42" spans="1:15">
      <c r="A42" s="358"/>
      <c r="B42" s="359"/>
      <c r="C42" s="359"/>
      <c r="D42" s="359"/>
      <c r="E42" s="359"/>
      <c r="F42" s="359"/>
      <c r="G42" s="359"/>
      <c r="H42" s="360"/>
      <c r="I42" s="97"/>
      <c r="J42" s="97"/>
      <c r="K42" s="97"/>
      <c r="L42" s="97"/>
      <c r="M42" s="97"/>
      <c r="N42" s="97"/>
      <c r="O42" s="97"/>
    </row>
    <row r="43" spans="1:15">
      <c r="A43" s="358"/>
      <c r="B43" s="359"/>
      <c r="C43" s="359"/>
      <c r="D43" s="359"/>
      <c r="E43" s="359"/>
      <c r="F43" s="359"/>
      <c r="G43" s="359"/>
      <c r="H43" s="360"/>
      <c r="I43" s="97"/>
      <c r="J43" s="97"/>
      <c r="K43" s="97"/>
      <c r="L43" s="97"/>
      <c r="M43" s="97"/>
      <c r="N43" s="97"/>
      <c r="O43" s="97"/>
    </row>
    <row r="44" spans="1:15">
      <c r="A44" s="358"/>
      <c r="B44" s="359"/>
      <c r="C44" s="359"/>
      <c r="D44" s="359"/>
      <c r="E44" s="359"/>
      <c r="F44" s="359"/>
      <c r="G44" s="359"/>
      <c r="H44" s="360"/>
      <c r="I44" s="97"/>
      <c r="J44" s="97"/>
      <c r="K44" s="97"/>
      <c r="L44" s="97"/>
      <c r="M44" s="97"/>
      <c r="N44" s="97"/>
      <c r="O44" s="97"/>
    </row>
    <row r="45" spans="1:15">
      <c r="A45" s="358"/>
      <c r="B45" s="359"/>
      <c r="C45" s="359"/>
      <c r="D45" s="359"/>
      <c r="E45" s="359"/>
      <c r="F45" s="359"/>
      <c r="G45" s="359"/>
      <c r="H45" s="360"/>
      <c r="I45" s="97"/>
      <c r="J45" s="97"/>
      <c r="K45" s="97"/>
      <c r="L45" s="97"/>
      <c r="M45" s="97"/>
      <c r="N45" s="97"/>
      <c r="O45" s="97"/>
    </row>
    <row r="46" spans="1:15">
      <c r="A46" s="358"/>
      <c r="B46" s="359"/>
      <c r="C46" s="359"/>
      <c r="D46" s="359"/>
      <c r="E46" s="359"/>
      <c r="F46" s="359"/>
      <c r="G46" s="359"/>
      <c r="H46" s="360"/>
      <c r="I46" s="97"/>
      <c r="J46" s="97"/>
      <c r="K46" s="97"/>
      <c r="L46" s="97"/>
      <c r="M46" s="97"/>
      <c r="N46" s="97"/>
      <c r="O46" s="97"/>
    </row>
    <row r="47" spans="1:15" ht="14.25" customHeight="1">
      <c r="A47" s="358"/>
      <c r="B47" s="359"/>
      <c r="C47" s="359"/>
      <c r="D47" s="359"/>
      <c r="E47" s="359"/>
      <c r="F47" s="359"/>
      <c r="G47" s="359"/>
      <c r="H47" s="360"/>
      <c r="I47" s="97"/>
      <c r="J47" s="97"/>
      <c r="K47" s="97"/>
      <c r="L47" s="97"/>
      <c r="M47" s="97"/>
      <c r="N47" s="97"/>
      <c r="O47" s="97"/>
    </row>
    <row r="48" spans="1:15" ht="14.25" customHeight="1">
      <c r="A48" s="358"/>
      <c r="B48" s="359"/>
      <c r="C48" s="359"/>
      <c r="D48" s="359"/>
      <c r="E48" s="359"/>
      <c r="F48" s="359"/>
      <c r="G48" s="359"/>
      <c r="H48" s="360"/>
      <c r="I48" s="97"/>
      <c r="J48" s="97"/>
      <c r="K48" s="97"/>
      <c r="L48" s="97"/>
      <c r="M48" s="97"/>
      <c r="N48" s="97"/>
      <c r="O48" s="97"/>
    </row>
    <row r="49" spans="1:15" ht="14.25" customHeight="1">
      <c r="A49" s="361"/>
      <c r="B49" s="362"/>
      <c r="C49" s="362"/>
      <c r="D49" s="362"/>
      <c r="E49" s="362"/>
      <c r="F49" s="362"/>
      <c r="G49" s="362"/>
      <c r="H49" s="363"/>
      <c r="I49" s="97"/>
      <c r="J49" s="97"/>
      <c r="K49" s="97"/>
      <c r="L49" s="97"/>
      <c r="M49" s="97"/>
      <c r="N49" s="97"/>
      <c r="O49" s="97"/>
    </row>
    <row r="50" spans="1:15" ht="15" customHeight="1">
      <c r="A50" s="2851" t="s">
        <v>557</v>
      </c>
      <c r="B50" s="2852"/>
      <c r="C50" s="2852"/>
      <c r="D50" s="2852"/>
      <c r="E50" s="2852"/>
      <c r="F50" s="2852"/>
      <c r="G50" s="2853" t="s">
        <v>558</v>
      </c>
      <c r="H50" s="2854">
        <f>基本情况!B12</f>
        <v>0</v>
      </c>
      <c r="I50" s="97"/>
      <c r="J50" s="97"/>
      <c r="K50" s="97"/>
      <c r="L50" s="97"/>
      <c r="M50" s="97"/>
      <c r="N50" s="97"/>
      <c r="O50" s="97"/>
    </row>
    <row r="51" spans="1:15" ht="5.25" customHeight="1">
      <c r="A51" s="2851"/>
      <c r="B51" s="2852"/>
      <c r="C51" s="2852"/>
      <c r="D51" s="2852"/>
      <c r="E51" s="2852"/>
      <c r="F51" s="2852"/>
      <c r="G51" s="2853"/>
      <c r="H51" s="2854"/>
      <c r="I51" s="97"/>
      <c r="J51" s="97"/>
      <c r="K51" s="97"/>
      <c r="L51" s="97"/>
      <c r="M51" s="97"/>
      <c r="N51" s="97"/>
      <c r="O51" s="97"/>
    </row>
    <row r="52" spans="1:15" ht="21.75" customHeight="1">
      <c r="A52" s="2844"/>
      <c r="B52" s="2844"/>
      <c r="C52" s="2844"/>
      <c r="D52" s="2844"/>
      <c r="E52" s="2844"/>
      <c r="F52" s="364" t="s">
        <v>559</v>
      </c>
      <c r="G52" s="365" t="s">
        <v>560</v>
      </c>
      <c r="H52" s="366">
        <f>基本情况!B11</f>
        <v>0</v>
      </c>
      <c r="I52" s="97"/>
      <c r="J52" s="97"/>
      <c r="K52" s="97"/>
      <c r="L52" s="97"/>
      <c r="M52" s="97"/>
      <c r="N52" s="97"/>
      <c r="O52" s="97"/>
    </row>
    <row r="53" spans="1:15">
      <c r="A53" s="367"/>
      <c r="B53" s="367"/>
      <c r="C53" s="367"/>
      <c r="D53" s="367"/>
      <c r="E53" s="367"/>
      <c r="F53" s="367"/>
      <c r="G53" s="367"/>
      <c r="H53" s="367"/>
    </row>
  </sheetData>
  <sheetProtection selectLockedCells="1" selectUnlockedCells="1"/>
  <mergeCells count="12">
    <mergeCell ref="A52:E52"/>
    <mergeCell ref="A1:H1"/>
    <mergeCell ref="G2:G3"/>
    <mergeCell ref="H2:H3"/>
    <mergeCell ref="B4:E4"/>
    <mergeCell ref="G4:H4"/>
    <mergeCell ref="B5:E5"/>
    <mergeCell ref="G5:H5"/>
    <mergeCell ref="A50:A51"/>
    <mergeCell ref="B50:F51"/>
    <mergeCell ref="G50:G51"/>
    <mergeCell ref="H50:H51"/>
  </mergeCells>
  <phoneticPr fontId="59" type="noConversion"/>
  <dataValidations count="2">
    <dataValidation allowBlank="1" showErrorMessage="1" sqref="H50:H51">
      <formula1>0</formula1>
      <formula2>0</formula2>
    </dataValidation>
    <dataValidation type="list" allowBlank="1" showErrorMessage="1" sqref="F52">
      <formula1>"可以确认,"</formula1>
      <formula2>0</formula2>
    </dataValidation>
  </dataValidations>
  <pageMargins left="0.78740157480314965" right="0.35433070866141736" top="0.51181102362204722" bottom="0.11811023622047245" header="0.51181102362204722" footer="0.51181102362204722"/>
  <pageSetup paperSize="9" firstPageNumber="0" orientation="portrait" blackAndWhite="1"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W231"/>
  <sheetViews>
    <sheetView workbookViewId="0">
      <selection activeCell="H23" sqref="H23:L23"/>
    </sheetView>
  </sheetViews>
  <sheetFormatPr defaultColWidth="9" defaultRowHeight="14.25"/>
  <cols>
    <col min="1" max="2" width="4.375" style="169" customWidth="1"/>
    <col min="3" max="3" width="3.25" style="169" customWidth="1"/>
    <col min="4" max="4" width="3.5" style="169" customWidth="1"/>
    <col min="5" max="5" width="9.375" style="169" customWidth="1"/>
    <col min="6" max="6" width="11.625" style="169" customWidth="1"/>
    <col min="7" max="7" width="13.875" style="169" customWidth="1"/>
    <col min="8" max="8" width="8.75" style="169" customWidth="1"/>
    <col min="9" max="9" width="9.375" style="169" customWidth="1"/>
    <col min="10" max="10" width="3.25" style="169" customWidth="1"/>
    <col min="11" max="11" width="9.375" style="169" customWidth="1"/>
    <col min="12" max="12" width="3.125" style="169" customWidth="1"/>
    <col min="13" max="13" width="8.625" style="169" customWidth="1"/>
    <col min="14" max="14" width="8.5" style="169" customWidth="1"/>
    <col min="15" max="15" width="8.875" style="169" customWidth="1"/>
    <col min="16" max="16" width="7.25" style="169" customWidth="1"/>
    <col min="17" max="17" width="9" style="169"/>
    <col min="18" max="20" width="9.375" style="169" customWidth="1"/>
    <col min="21" max="21" width="12.875" style="169" customWidth="1"/>
    <col min="22" max="22" width="3.5" style="169" customWidth="1"/>
    <col min="23" max="23" width="26.875" style="169" customWidth="1"/>
    <col min="24" max="16384" width="9" style="169"/>
  </cols>
  <sheetData>
    <row r="1" spans="1:23" ht="22.5">
      <c r="A1" s="2536" t="s">
        <v>561</v>
      </c>
      <c r="B1" s="2536"/>
      <c r="C1" s="2536"/>
      <c r="D1" s="2536"/>
      <c r="E1" s="2536"/>
      <c r="F1" s="2536"/>
      <c r="G1" s="2536"/>
      <c r="H1" s="2536"/>
      <c r="I1" s="2536"/>
      <c r="J1" s="2536"/>
      <c r="K1" s="2536"/>
      <c r="L1" s="2536"/>
      <c r="M1" s="2536"/>
      <c r="N1" s="2536"/>
      <c r="O1" s="2536"/>
      <c r="P1" s="2536"/>
      <c r="Q1" s="2536"/>
      <c r="R1" s="368"/>
      <c r="S1" s="368"/>
      <c r="T1" s="368"/>
      <c r="U1" s="170"/>
      <c r="V1" s="170"/>
      <c r="W1" s="170"/>
    </row>
    <row r="2" spans="1:23" ht="19.5" customHeight="1">
      <c r="A2" s="2880" t="s">
        <v>460</v>
      </c>
      <c r="B2" s="2880"/>
      <c r="C2" s="2880"/>
      <c r="D2" s="2880"/>
      <c r="E2" s="2881" t="str">
        <f>基本情况!B2</f>
        <v/>
      </c>
      <c r="F2" s="2881"/>
      <c r="G2" s="2881"/>
      <c r="H2" s="2881"/>
      <c r="I2" s="370" t="s">
        <v>463</v>
      </c>
      <c r="J2" s="2882">
        <f>基本情况!B12</f>
        <v>0</v>
      </c>
      <c r="K2" s="2882"/>
      <c r="L2" s="2882"/>
      <c r="M2" s="372" t="s">
        <v>462</v>
      </c>
      <c r="N2" s="2883" t="str">
        <f>TEXT(基本情况!B21,"yyyy-mm-dd")</f>
        <v>2016-03-03</v>
      </c>
      <c r="O2" s="2883"/>
      <c r="P2" s="2876" t="s">
        <v>289</v>
      </c>
      <c r="Q2" s="2884" t="str">
        <f>档案索引!A46</f>
        <v>2A-26</v>
      </c>
      <c r="R2" s="170"/>
      <c r="S2" s="170"/>
      <c r="T2" s="170"/>
      <c r="U2" s="170"/>
      <c r="V2" s="170"/>
      <c r="W2" s="170"/>
    </row>
    <row r="3" spans="1:23" ht="19.5" customHeight="1">
      <c r="A3" s="2885" t="s">
        <v>464</v>
      </c>
      <c r="B3" s="2885"/>
      <c r="C3" s="2885"/>
      <c r="D3" s="2885"/>
      <c r="E3" s="2886" t="str">
        <f>基本情况!B7</f>
        <v>2015年01月01日至2015年12月31日</v>
      </c>
      <c r="F3" s="2886"/>
      <c r="G3" s="2886"/>
      <c r="H3" s="2886"/>
      <c r="I3" s="374" t="s">
        <v>465</v>
      </c>
      <c r="J3" s="2875">
        <f>基本情况!B11</f>
        <v>0</v>
      </c>
      <c r="K3" s="2875"/>
      <c r="L3" s="2875"/>
      <c r="M3" s="376" t="s">
        <v>462</v>
      </c>
      <c r="N3" s="2875" t="str">
        <f>TEXT(基本情况!B22,"yyyy-mm-dd")</f>
        <v>2016-04-10</v>
      </c>
      <c r="O3" s="2875"/>
      <c r="P3" s="2876"/>
      <c r="Q3" s="2884"/>
      <c r="R3" s="170"/>
      <c r="S3" s="170"/>
      <c r="T3" s="170"/>
      <c r="U3" s="170"/>
      <c r="V3" s="170"/>
      <c r="W3" s="170"/>
    </row>
    <row r="4" spans="1:23" ht="16.5" customHeight="1">
      <c r="A4" s="2864" t="s">
        <v>562</v>
      </c>
      <c r="B4" s="2876" t="s">
        <v>1079</v>
      </c>
      <c r="C4" s="2877" t="s">
        <v>563</v>
      </c>
      <c r="D4" s="2877"/>
      <c r="E4" s="2879" t="s">
        <v>564</v>
      </c>
      <c r="F4" s="2879"/>
      <c r="G4" s="2879"/>
      <c r="H4" s="2876" t="s">
        <v>565</v>
      </c>
      <c r="I4" s="2876"/>
      <c r="J4" s="2876"/>
      <c r="K4" s="2876"/>
      <c r="L4" s="2876"/>
      <c r="M4" s="2877" t="s">
        <v>566</v>
      </c>
      <c r="N4" s="2876" t="s">
        <v>567</v>
      </c>
      <c r="O4" s="2876"/>
      <c r="P4" s="2876"/>
      <c r="Q4" s="2878" t="s">
        <v>468</v>
      </c>
      <c r="R4" s="170"/>
      <c r="S4" s="170"/>
      <c r="T4" s="170"/>
      <c r="U4" s="170"/>
      <c r="V4" s="170"/>
      <c r="W4" s="170"/>
    </row>
    <row r="5" spans="1:23" ht="16.5" customHeight="1">
      <c r="A5" s="2864"/>
      <c r="B5" s="2876"/>
      <c r="C5" s="2877"/>
      <c r="D5" s="2877"/>
      <c r="E5" s="378" t="s">
        <v>568</v>
      </c>
      <c r="F5" s="374" t="s">
        <v>569</v>
      </c>
      <c r="G5" s="374" t="s">
        <v>570</v>
      </c>
      <c r="H5" s="2876"/>
      <c r="I5" s="2876"/>
      <c r="J5" s="2876"/>
      <c r="K5" s="2876"/>
      <c r="L5" s="2876"/>
      <c r="M5" s="2877"/>
      <c r="N5" s="2876"/>
      <c r="O5" s="2876"/>
      <c r="P5" s="2876"/>
      <c r="Q5" s="2878"/>
      <c r="R5" s="2535" t="s">
        <v>404</v>
      </c>
      <c r="S5" s="2535"/>
      <c r="T5" s="2535"/>
      <c r="U5" s="170"/>
      <c r="V5" s="170"/>
      <c r="W5" s="170"/>
    </row>
    <row r="6" spans="1:23" ht="16.5" customHeight="1">
      <c r="A6" s="379"/>
      <c r="B6" s="380"/>
      <c r="C6" s="2872"/>
      <c r="D6" s="2872"/>
      <c r="E6" s="381"/>
      <c r="F6" s="382"/>
      <c r="G6" s="1096"/>
      <c r="H6" s="2873"/>
      <c r="I6" s="2873"/>
      <c r="J6" s="2873"/>
      <c r="K6" s="2873"/>
      <c r="L6" s="2873"/>
      <c r="M6" s="383">
        <v>1</v>
      </c>
      <c r="N6" s="2874" t="str">
        <f>IF(COUNTIF($R$14:$R$38,M6),INDEX($S$14:$S$38,MATCH(M6,$R$14:$R38,0)),"")</f>
        <v>未取得合法有效票据的支出</v>
      </c>
      <c r="O6" s="2874"/>
      <c r="P6" s="2874"/>
      <c r="Q6" s="384"/>
      <c r="R6" s="233" t="s">
        <v>571</v>
      </c>
      <c r="S6" s="170"/>
      <c r="T6" s="170"/>
      <c r="U6" s="170"/>
      <c r="V6" s="170"/>
      <c r="W6" s="170"/>
    </row>
    <row r="7" spans="1:23" ht="16.5" customHeight="1">
      <c r="A7" s="385"/>
      <c r="B7" s="386"/>
      <c r="C7" s="2868"/>
      <c r="D7" s="2868"/>
      <c r="E7" s="387"/>
      <c r="F7" s="386"/>
      <c r="G7" s="1097"/>
      <c r="H7" s="2869"/>
      <c r="I7" s="2869"/>
      <c r="J7" s="2869"/>
      <c r="K7" s="2869"/>
      <c r="L7" s="2869"/>
      <c r="M7" s="388">
        <v>2</v>
      </c>
      <c r="N7" s="2870" t="str">
        <f>IF(COUNTIF($R$14:$R$38,M7),INDEX($S$14:$S$38,MATCH(M7,$R$14:$R38,0)),"")</f>
        <v>跨期扣除项目</v>
      </c>
      <c r="O7" s="2870"/>
      <c r="P7" s="2870"/>
      <c r="Q7" s="389"/>
      <c r="R7" s="233" t="s">
        <v>572</v>
      </c>
      <c r="S7" s="170"/>
      <c r="T7" s="170"/>
      <c r="U7" s="170"/>
      <c r="V7" s="170"/>
      <c r="W7" s="170"/>
    </row>
    <row r="8" spans="1:23" ht="16.5" customHeight="1">
      <c r="A8" s="385"/>
      <c r="B8" s="386"/>
      <c r="C8" s="2868"/>
      <c r="D8" s="2868"/>
      <c r="E8" s="387"/>
      <c r="F8" s="386"/>
      <c r="G8" s="1097"/>
      <c r="H8" s="2869"/>
      <c r="I8" s="2869"/>
      <c r="J8" s="2869"/>
      <c r="K8" s="2869"/>
      <c r="L8" s="2869"/>
      <c r="M8" s="388">
        <v>3</v>
      </c>
      <c r="N8" s="2870" t="str">
        <f>IF(COUNTIF($R$14:$R$38,M8),INDEX($S$14:$S$38,MATCH(M8,$R$14:$R39,0)),"")</f>
        <v>与取得收入无关的支出</v>
      </c>
      <c r="O8" s="2870"/>
      <c r="P8" s="2870"/>
      <c r="Q8" s="389"/>
      <c r="R8" s="233" t="s">
        <v>573</v>
      </c>
      <c r="S8" s="170"/>
      <c r="T8" s="170"/>
      <c r="U8" s="170"/>
      <c r="V8" s="170"/>
      <c r="W8" s="170"/>
    </row>
    <row r="9" spans="1:23" ht="16.5" customHeight="1">
      <c r="A9" s="385"/>
      <c r="B9" s="386"/>
      <c r="C9" s="2868"/>
      <c r="D9" s="2868"/>
      <c r="E9" s="387"/>
      <c r="F9" s="386"/>
      <c r="G9" s="1097"/>
      <c r="H9" s="2869"/>
      <c r="I9" s="2869"/>
      <c r="J9" s="2869"/>
      <c r="K9" s="2869"/>
      <c r="L9" s="2869"/>
      <c r="M9" s="388">
        <v>4</v>
      </c>
      <c r="N9" s="2870" t="str">
        <f>IF(COUNTIF($R$14:$R$38,M9),INDEX($S$14:$S$38,MATCH(M9,$R$14:$R40,0)),"")</f>
        <v>非本公司费用</v>
      </c>
      <c r="O9" s="2870"/>
      <c r="P9" s="2870"/>
      <c r="Q9" s="389"/>
      <c r="R9" s="1271" t="s">
        <v>267</v>
      </c>
      <c r="S9" s="170"/>
      <c r="T9" s="170"/>
      <c r="U9" s="170"/>
      <c r="V9" s="170"/>
      <c r="W9" s="170"/>
    </row>
    <row r="10" spans="1:23" ht="16.5" customHeight="1">
      <c r="A10" s="385"/>
      <c r="B10" s="386"/>
      <c r="C10" s="2868"/>
      <c r="D10" s="2868"/>
      <c r="E10" s="387"/>
      <c r="F10" s="386"/>
      <c r="G10" s="1097"/>
      <c r="H10" s="2869"/>
      <c r="I10" s="2869"/>
      <c r="J10" s="2869"/>
      <c r="K10" s="2869"/>
      <c r="L10" s="2869"/>
      <c r="M10" s="388">
        <v>5</v>
      </c>
      <c r="N10" s="2870" t="str">
        <f>IF(COUNTIF($R$14:$R$38,M10),INDEX($S$14:$S$38,MATCH(M10,$R$14:$R41,0)),"")</f>
        <v>应并入业务招待费的费用</v>
      </c>
      <c r="O10" s="2870"/>
      <c r="P10" s="2870"/>
      <c r="Q10" s="389"/>
      <c r="R10" s="233" t="s">
        <v>575</v>
      </c>
      <c r="S10" s="390"/>
      <c r="T10" s="170"/>
      <c r="U10" s="170"/>
      <c r="V10" s="170"/>
      <c r="W10" s="170"/>
    </row>
    <row r="11" spans="1:23" ht="16.5" customHeight="1">
      <c r="A11" s="385"/>
      <c r="B11" s="386"/>
      <c r="C11" s="2868"/>
      <c r="D11" s="2868"/>
      <c r="E11" s="387"/>
      <c r="F11" s="386"/>
      <c r="G11" s="1097"/>
      <c r="H11" s="2869"/>
      <c r="I11" s="2869"/>
      <c r="J11" s="2869"/>
      <c r="K11" s="2869"/>
      <c r="L11" s="2869"/>
      <c r="M11" s="388">
        <v>6</v>
      </c>
      <c r="N11" s="2870" t="str">
        <f>IF(COUNTIF($R$14:$R$38,M11),INDEX($S$14:$S$38,MATCH(M11,$R$14:$R42,0)),"")</f>
        <v>产权不属于公司的汽车费用</v>
      </c>
      <c r="O11" s="2870"/>
      <c r="P11" s="2870"/>
      <c r="Q11" s="389"/>
      <c r="R11" s="233" t="s">
        <v>576</v>
      </c>
      <c r="S11" s="390"/>
      <c r="T11" s="170"/>
      <c r="U11" s="170"/>
      <c r="V11" s="170"/>
      <c r="W11" s="170"/>
    </row>
    <row r="12" spans="1:23" ht="16.5" customHeight="1">
      <c r="A12" s="385"/>
      <c r="B12" s="386"/>
      <c r="C12" s="2868"/>
      <c r="D12" s="2868"/>
      <c r="E12" s="387"/>
      <c r="F12" s="386"/>
      <c r="G12" s="1097"/>
      <c r="H12" s="2869"/>
      <c r="I12" s="2869"/>
      <c r="J12" s="2869"/>
      <c r="K12" s="2869"/>
      <c r="L12" s="2869"/>
      <c r="M12" s="388">
        <v>7</v>
      </c>
      <c r="N12" s="2870" t="str">
        <f>IF(COUNTIF($R$14:$R$38,M12),INDEX($S$14:$S$38,MATCH(M12,$R$14:$R43,0)),"")</f>
        <v>不属于应付福利费开支范围的支出</v>
      </c>
      <c r="O12" s="2870"/>
      <c r="P12" s="2870"/>
      <c r="Q12" s="389"/>
      <c r="R12" s="2871" t="s">
        <v>577</v>
      </c>
      <c r="S12" s="2871"/>
      <c r="T12" s="2871"/>
      <c r="U12" s="2871"/>
      <c r="V12" s="2871"/>
      <c r="W12" s="2871"/>
    </row>
    <row r="13" spans="1:23" ht="16.5" customHeight="1">
      <c r="A13" s="385"/>
      <c r="B13" s="386"/>
      <c r="C13" s="2868"/>
      <c r="D13" s="2868"/>
      <c r="E13" s="387"/>
      <c r="F13" s="386"/>
      <c r="G13" s="1097"/>
      <c r="H13" s="2869"/>
      <c r="I13" s="2869"/>
      <c r="J13" s="2869"/>
      <c r="K13" s="2869"/>
      <c r="L13" s="2869"/>
      <c r="M13" s="388">
        <v>8</v>
      </c>
      <c r="N13" s="2870" t="str">
        <f>IF(COUNTIF($R$14:$R$38,M13),INDEX($S$14:$S$38,MATCH(M13,$R$14:$R44,0)),"")</f>
        <v>税收滞纳金</v>
      </c>
      <c r="O13" s="2870"/>
      <c r="P13" s="2870"/>
      <c r="Q13" s="389"/>
      <c r="R13" s="2871"/>
      <c r="S13" s="2871"/>
      <c r="T13" s="2871"/>
      <c r="U13" s="2871"/>
      <c r="V13" s="2871"/>
      <c r="W13" s="2871"/>
    </row>
    <row r="14" spans="1:23" ht="16.5" customHeight="1">
      <c r="A14" s="385"/>
      <c r="B14" s="386"/>
      <c r="C14" s="2868"/>
      <c r="D14" s="2868"/>
      <c r="E14" s="387"/>
      <c r="F14" s="386"/>
      <c r="G14" s="1097"/>
      <c r="H14" s="2869"/>
      <c r="I14" s="2869"/>
      <c r="J14" s="2869"/>
      <c r="K14" s="2869"/>
      <c r="L14" s="2869"/>
      <c r="M14" s="388">
        <v>9</v>
      </c>
      <c r="N14" s="2870" t="str">
        <f>IF(COUNTIF($R$14:$R$38,M14),INDEX($S$14:$S$38,MATCH(M14,$R$14:$R45,0)),"")</f>
        <v>大额购物未附清单</v>
      </c>
      <c r="O14" s="2870"/>
      <c r="P14" s="2870"/>
      <c r="Q14" s="389"/>
      <c r="R14" s="391">
        <v>1</v>
      </c>
      <c r="S14" s="390" t="s">
        <v>578</v>
      </c>
    </row>
    <row r="15" spans="1:23" ht="16.5" customHeight="1">
      <c r="A15" s="385"/>
      <c r="B15" s="386"/>
      <c r="C15" s="2868"/>
      <c r="D15" s="2868"/>
      <c r="E15" s="387"/>
      <c r="F15" s="386"/>
      <c r="G15" s="1097"/>
      <c r="H15" s="2869"/>
      <c r="I15" s="2869"/>
      <c r="J15" s="2869"/>
      <c r="K15" s="2869"/>
      <c r="L15" s="2869"/>
      <c r="M15" s="388">
        <v>10</v>
      </c>
      <c r="N15" s="2870" t="str">
        <f>IF(COUNTIF($R$14:$R$38,M15),INDEX($S$14:$S$38,MATCH(M15,$R$14:$R46,0)),"")</f>
        <v>罚金、违法经营罚款和被没收财物损失</v>
      </c>
      <c r="O15" s="2870"/>
      <c r="P15" s="2870"/>
      <c r="Q15" s="389"/>
      <c r="R15" s="1807">
        <v>2</v>
      </c>
      <c r="S15" s="1808" t="s">
        <v>6672</v>
      </c>
      <c r="T15" s="170"/>
      <c r="U15" s="170"/>
      <c r="V15" s="170"/>
      <c r="W15" s="170"/>
    </row>
    <row r="16" spans="1:23" ht="16.5" customHeight="1">
      <c r="A16" s="385"/>
      <c r="B16" s="386"/>
      <c r="C16" s="2868"/>
      <c r="D16" s="2868"/>
      <c r="E16" s="387"/>
      <c r="F16" s="386"/>
      <c r="G16" s="1097"/>
      <c r="H16" s="2869"/>
      <c r="I16" s="2869"/>
      <c r="J16" s="2869"/>
      <c r="K16" s="2869"/>
      <c r="L16" s="2869"/>
      <c r="M16" s="388">
        <v>11</v>
      </c>
      <c r="N16" s="2870" t="str">
        <f>IF(COUNTIF($R$14:$R$38,M16),INDEX($S$14:$S$38,MATCH(M16,$R$14:$R47,0)),"")</f>
        <v>不允许直接在损益中列支的当年福利费</v>
      </c>
      <c r="O16" s="2870"/>
      <c r="P16" s="2870"/>
      <c r="Q16" s="389"/>
      <c r="R16" s="392">
        <v>3</v>
      </c>
      <c r="S16" s="393" t="s">
        <v>579</v>
      </c>
      <c r="T16" s="170"/>
      <c r="U16" s="170"/>
      <c r="V16" s="170"/>
      <c r="W16" s="170"/>
    </row>
    <row r="17" spans="1:23" ht="16.5" customHeight="1">
      <c r="A17" s="385"/>
      <c r="B17" s="386"/>
      <c r="C17" s="2868"/>
      <c r="D17" s="2868"/>
      <c r="E17" s="387"/>
      <c r="F17" s="386"/>
      <c r="G17" s="1097"/>
      <c r="H17" s="2869"/>
      <c r="I17" s="2869"/>
      <c r="J17" s="2869"/>
      <c r="K17" s="2869"/>
      <c r="L17" s="2869"/>
      <c r="M17" s="388">
        <v>12</v>
      </c>
      <c r="N17" s="2870" t="str">
        <f>IF(COUNTIF($R$14:$R$38,M17),INDEX($S$14:$S$38,MATCH(M17,$R$14:$R48,0)),"")</f>
        <v>跨期费用</v>
      </c>
      <c r="O17" s="2870"/>
      <c r="P17" s="2870"/>
      <c r="Q17" s="389"/>
      <c r="R17" s="391">
        <v>4</v>
      </c>
      <c r="S17" s="390" t="s">
        <v>580</v>
      </c>
      <c r="T17" s="170"/>
      <c r="U17" s="170"/>
      <c r="V17" s="170"/>
      <c r="W17" s="170"/>
    </row>
    <row r="18" spans="1:23" ht="16.5" customHeight="1">
      <c r="A18" s="385"/>
      <c r="B18" s="386"/>
      <c r="C18" s="2868"/>
      <c r="D18" s="2868"/>
      <c r="E18" s="387"/>
      <c r="F18" s="386"/>
      <c r="G18" s="1097"/>
      <c r="H18" s="2869"/>
      <c r="I18" s="2869"/>
      <c r="J18" s="2869"/>
      <c r="K18" s="2869"/>
      <c r="L18" s="2869"/>
      <c r="M18" s="388"/>
      <c r="N18" s="2870" t="str">
        <f>IF(COUNTIF($R$14:$R$38,M18),INDEX($S$14:$S$38,MATCH(M18,$R$14:$R49,0)),"")</f>
        <v/>
      </c>
      <c r="O18" s="2870"/>
      <c r="P18" s="2870"/>
      <c r="Q18" s="389"/>
      <c r="R18" s="392">
        <v>5</v>
      </c>
      <c r="S18" s="393" t="s">
        <v>581</v>
      </c>
      <c r="T18" s="170"/>
      <c r="U18" s="170"/>
      <c r="V18" s="170"/>
      <c r="W18" s="170"/>
    </row>
    <row r="19" spans="1:23" ht="16.5" customHeight="1">
      <c r="A19" s="385"/>
      <c r="B19" s="386"/>
      <c r="C19" s="2868"/>
      <c r="D19" s="2868"/>
      <c r="E19" s="387"/>
      <c r="F19" s="386"/>
      <c r="G19" s="1097"/>
      <c r="H19" s="2869"/>
      <c r="I19" s="2869"/>
      <c r="J19" s="2869"/>
      <c r="K19" s="2869"/>
      <c r="L19" s="2869"/>
      <c r="M19" s="388"/>
      <c r="N19" s="2870" t="str">
        <f>IF(COUNTIF($R$14:$R$38,M19),INDEX($S$14:$S$38,MATCH(M19,$R$14:$R50,0)),"")</f>
        <v/>
      </c>
      <c r="O19" s="2870"/>
      <c r="P19" s="2870"/>
      <c r="Q19" s="389"/>
      <c r="R19" s="391">
        <v>6</v>
      </c>
      <c r="S19" s="390" t="s">
        <v>582</v>
      </c>
      <c r="T19" s="170"/>
      <c r="U19" s="170"/>
      <c r="V19" s="170"/>
      <c r="W19" s="170"/>
    </row>
    <row r="20" spans="1:23" ht="16.5" customHeight="1">
      <c r="A20" s="385"/>
      <c r="B20" s="386"/>
      <c r="C20" s="2868"/>
      <c r="D20" s="2868"/>
      <c r="E20" s="387"/>
      <c r="F20" s="386"/>
      <c r="G20" s="1097"/>
      <c r="H20" s="2869"/>
      <c r="I20" s="2869"/>
      <c r="J20" s="2869"/>
      <c r="K20" s="2869"/>
      <c r="L20" s="2869"/>
      <c r="M20" s="388"/>
      <c r="N20" s="2870" t="str">
        <f>IF(COUNTIF($R$14:$R$38,M20),INDEX($S$14:$S$38,MATCH(M20,$R$14:$R51,0)),"")</f>
        <v/>
      </c>
      <c r="O20" s="2870"/>
      <c r="P20" s="2870"/>
      <c r="Q20" s="389"/>
      <c r="R20" s="392">
        <v>7</v>
      </c>
      <c r="S20" s="393" t="s">
        <v>583</v>
      </c>
      <c r="T20" s="170"/>
      <c r="U20" s="170"/>
    </row>
    <row r="21" spans="1:23" ht="16.5" customHeight="1">
      <c r="A21" s="385"/>
      <c r="B21" s="386"/>
      <c r="C21" s="2868"/>
      <c r="D21" s="2868"/>
      <c r="E21" s="387"/>
      <c r="F21" s="386"/>
      <c r="G21" s="1097"/>
      <c r="H21" s="2869"/>
      <c r="I21" s="2869"/>
      <c r="J21" s="2869"/>
      <c r="K21" s="2869"/>
      <c r="L21" s="2869"/>
      <c r="M21" s="388"/>
      <c r="N21" s="2870" t="str">
        <f>IF(COUNTIF($R$14:$R$38,M21),INDEX($S$14:$S$38,MATCH(M21,$R$14:$R52,0)),"")</f>
        <v/>
      </c>
      <c r="O21" s="2870"/>
      <c r="P21" s="2870"/>
      <c r="Q21" s="389"/>
      <c r="R21" s="392">
        <v>8</v>
      </c>
      <c r="S21" s="393" t="s">
        <v>584</v>
      </c>
      <c r="T21" s="170"/>
      <c r="U21" s="170"/>
    </row>
    <row r="22" spans="1:23" ht="16.5" customHeight="1">
      <c r="A22" s="385"/>
      <c r="B22" s="386"/>
      <c r="C22" s="2868"/>
      <c r="D22" s="2868"/>
      <c r="E22" s="387"/>
      <c r="F22" s="386"/>
      <c r="G22" s="1097"/>
      <c r="H22" s="2869"/>
      <c r="I22" s="2869"/>
      <c r="J22" s="2869"/>
      <c r="K22" s="2869"/>
      <c r="L22" s="2869"/>
      <c r="M22" s="388"/>
      <c r="N22" s="2870" t="str">
        <f>IF(COUNTIF($R$14:$R$38,M22),INDEX($S$14:$S$38,MATCH(M22,$R$14:$R53,0)),"")</f>
        <v/>
      </c>
      <c r="O22" s="2870"/>
      <c r="P22" s="2870"/>
      <c r="Q22" s="389"/>
      <c r="R22" s="391">
        <v>9</v>
      </c>
      <c r="S22" s="390" t="s">
        <v>585</v>
      </c>
      <c r="T22" s="170"/>
      <c r="U22" s="170"/>
      <c r="V22" s="170"/>
      <c r="W22" s="170"/>
    </row>
    <row r="23" spans="1:23" ht="16.5" customHeight="1">
      <c r="A23" s="385"/>
      <c r="B23" s="386"/>
      <c r="C23" s="2868"/>
      <c r="D23" s="2868"/>
      <c r="E23" s="387"/>
      <c r="F23" s="386"/>
      <c r="G23" s="1097"/>
      <c r="H23" s="2869"/>
      <c r="I23" s="2869"/>
      <c r="J23" s="2869"/>
      <c r="K23" s="2869"/>
      <c r="L23" s="2869"/>
      <c r="M23" s="388"/>
      <c r="N23" s="2870" t="str">
        <f>IF(COUNTIF($R$14:$R$38,M23),INDEX($S$14:$S$38,MATCH(M23,$R$14:$R54,0)),"")</f>
        <v/>
      </c>
      <c r="O23" s="2870"/>
      <c r="P23" s="2870"/>
      <c r="Q23" s="389"/>
      <c r="R23" s="1807">
        <v>10</v>
      </c>
      <c r="S23" s="1808" t="s">
        <v>6673</v>
      </c>
      <c r="T23" s="170"/>
      <c r="U23" s="170"/>
      <c r="V23" s="170"/>
      <c r="W23" s="170"/>
    </row>
    <row r="24" spans="1:23" ht="16.5" customHeight="1">
      <c r="A24" s="385"/>
      <c r="B24" s="386"/>
      <c r="C24" s="2868"/>
      <c r="D24" s="2868"/>
      <c r="E24" s="387"/>
      <c r="F24" s="386"/>
      <c r="G24" s="1097"/>
      <c r="H24" s="2869"/>
      <c r="I24" s="2869"/>
      <c r="J24" s="2869"/>
      <c r="K24" s="2869"/>
      <c r="L24" s="2869"/>
      <c r="M24" s="388"/>
      <c r="N24" s="2870" t="str">
        <f>IF(COUNTIF($R$14:$R$38,M24),INDEX($S$14:$S$38,MATCH(M24,$R$14:$R55,0)),"")</f>
        <v/>
      </c>
      <c r="O24" s="2870"/>
      <c r="P24" s="2870"/>
      <c r="Q24" s="389"/>
      <c r="R24" s="394">
        <v>11</v>
      </c>
      <c r="S24" s="395" t="s">
        <v>586</v>
      </c>
      <c r="T24" s="170"/>
      <c r="U24" s="170"/>
      <c r="V24" s="170"/>
      <c r="W24" s="170"/>
    </row>
    <row r="25" spans="1:23" ht="16.5" customHeight="1">
      <c r="A25" s="385"/>
      <c r="B25" s="386"/>
      <c r="C25" s="2868"/>
      <c r="D25" s="2868"/>
      <c r="E25" s="396"/>
      <c r="F25" s="397"/>
      <c r="G25" s="1097"/>
      <c r="H25" s="2869"/>
      <c r="I25" s="2869"/>
      <c r="J25" s="2869"/>
      <c r="K25" s="2869"/>
      <c r="L25" s="2869"/>
      <c r="M25" s="388"/>
      <c r="N25" s="2870" t="str">
        <f>IF(COUNTIF($R$14:$R$38,M25),INDEX($S$14:$S$38,MATCH(M25,$R$14:$R56,0)),"")</f>
        <v/>
      </c>
      <c r="O25" s="2870"/>
      <c r="P25" s="2870"/>
      <c r="Q25" s="389"/>
      <c r="R25" s="391">
        <v>12</v>
      </c>
      <c r="S25" s="2260" t="s">
        <v>6986</v>
      </c>
      <c r="T25" s="170"/>
      <c r="U25" s="170"/>
      <c r="V25" s="170"/>
      <c r="W25" s="170"/>
    </row>
    <row r="26" spans="1:23" ht="16.5" hidden="1" customHeight="1">
      <c r="A26" s="385"/>
      <c r="B26" s="386"/>
      <c r="C26" s="2868"/>
      <c r="D26" s="2868"/>
      <c r="E26" s="396"/>
      <c r="F26" s="397"/>
      <c r="G26" s="1097"/>
      <c r="H26" s="2869"/>
      <c r="I26" s="2869"/>
      <c r="J26" s="2869"/>
      <c r="K26" s="2869"/>
      <c r="L26" s="2869"/>
      <c r="M26" s="388"/>
      <c r="N26" s="2870" t="str">
        <f>IF(COUNTIF($R$14:$R$38,M26),INDEX($S$14:$S$38,MATCH(M26,$R$14:$R57,0)),"")</f>
        <v/>
      </c>
      <c r="O26" s="2870"/>
      <c r="P26" s="2870"/>
      <c r="Q26" s="389"/>
      <c r="R26" s="391">
        <v>13</v>
      </c>
      <c r="S26" s="391"/>
      <c r="T26" s="170"/>
      <c r="U26" s="170"/>
      <c r="V26" s="170"/>
      <c r="W26" s="170"/>
    </row>
    <row r="27" spans="1:23" ht="12.75" hidden="1" customHeight="1">
      <c r="A27" s="385"/>
      <c r="B27" s="386"/>
      <c r="C27" s="2868"/>
      <c r="D27" s="2868"/>
      <c r="E27" s="396"/>
      <c r="F27" s="397"/>
      <c r="G27" s="1097"/>
      <c r="H27" s="2869"/>
      <c r="I27" s="2869"/>
      <c r="J27" s="2869"/>
      <c r="K27" s="2869"/>
      <c r="L27" s="2869"/>
      <c r="M27" s="388"/>
      <c r="N27" s="2870" t="str">
        <f>IF(COUNTIF($R$14:$R$38,M27),INDEX($S$14:$S$38,MATCH(M27,$R$14:$R58,0)),"")</f>
        <v/>
      </c>
      <c r="O27" s="2870"/>
      <c r="P27" s="2870"/>
      <c r="Q27" s="389"/>
      <c r="R27" s="391">
        <v>14</v>
      </c>
      <c r="S27" s="391"/>
      <c r="T27" s="170"/>
      <c r="U27" s="170"/>
      <c r="V27" s="170"/>
      <c r="W27" s="170"/>
    </row>
    <row r="28" spans="1:23" ht="12.75" hidden="1" customHeight="1">
      <c r="A28" s="385"/>
      <c r="B28" s="386"/>
      <c r="C28" s="2868"/>
      <c r="D28" s="2868"/>
      <c r="E28" s="396"/>
      <c r="F28" s="397"/>
      <c r="G28" s="1097"/>
      <c r="H28" s="2869"/>
      <c r="I28" s="2869"/>
      <c r="J28" s="2869"/>
      <c r="K28" s="2869"/>
      <c r="L28" s="2869"/>
      <c r="M28" s="388"/>
      <c r="N28" s="2870" t="str">
        <f>IF(COUNTIF($R$14:$R$38,M28),INDEX($S$14:$S$38,MATCH(M28,$R$14:$R59,0)),"")</f>
        <v/>
      </c>
      <c r="O28" s="2870"/>
      <c r="P28" s="2870"/>
      <c r="Q28" s="389"/>
      <c r="R28" s="391">
        <v>15</v>
      </c>
      <c r="S28" s="391"/>
      <c r="T28" s="170"/>
      <c r="U28" s="170"/>
      <c r="V28" s="170"/>
      <c r="W28" s="170"/>
    </row>
    <row r="29" spans="1:23" ht="12.75" hidden="1" customHeight="1">
      <c r="A29" s="385"/>
      <c r="B29" s="386"/>
      <c r="C29" s="2868"/>
      <c r="D29" s="2868"/>
      <c r="E29" s="396"/>
      <c r="F29" s="397"/>
      <c r="G29" s="1097"/>
      <c r="H29" s="2869"/>
      <c r="I29" s="2869"/>
      <c r="J29" s="2869"/>
      <c r="K29" s="2869"/>
      <c r="L29" s="2869"/>
      <c r="M29" s="388"/>
      <c r="N29" s="2870" t="str">
        <f>IF(COUNTIF($R$14:$R$38,M29),INDEX($S$14:$S$38,MATCH(M29,$R$14:$R60,0)),"")</f>
        <v/>
      </c>
      <c r="O29" s="2870"/>
      <c r="P29" s="2870"/>
      <c r="Q29" s="389"/>
      <c r="R29" s="391">
        <v>16</v>
      </c>
      <c r="S29" s="391"/>
      <c r="T29" s="170"/>
      <c r="U29" s="170"/>
      <c r="V29" s="170"/>
      <c r="W29" s="170"/>
    </row>
    <row r="30" spans="1:23" ht="12.75" hidden="1" customHeight="1">
      <c r="A30" s="385"/>
      <c r="B30" s="386"/>
      <c r="C30" s="2868"/>
      <c r="D30" s="2868"/>
      <c r="E30" s="396"/>
      <c r="F30" s="397"/>
      <c r="G30" s="1097"/>
      <c r="H30" s="2869"/>
      <c r="I30" s="2869"/>
      <c r="J30" s="2869"/>
      <c r="K30" s="2869"/>
      <c r="L30" s="2869"/>
      <c r="M30" s="388"/>
      <c r="N30" s="2870" t="str">
        <f>IF(COUNTIF($R$14:$R$38,M30),INDEX($S$14:$S$38,MATCH(M30,$R$14:$R61,0)),"")</f>
        <v/>
      </c>
      <c r="O30" s="2870"/>
      <c r="P30" s="2870"/>
      <c r="Q30" s="389"/>
      <c r="R30" s="391">
        <v>17</v>
      </c>
      <c r="S30" s="398"/>
      <c r="T30" s="170"/>
      <c r="U30" s="170"/>
      <c r="V30" s="170"/>
      <c r="W30" s="170"/>
    </row>
    <row r="31" spans="1:23" ht="12.75" hidden="1" customHeight="1">
      <c r="A31" s="385"/>
      <c r="B31" s="386"/>
      <c r="C31" s="2868"/>
      <c r="D31" s="2868"/>
      <c r="E31" s="396"/>
      <c r="F31" s="397"/>
      <c r="G31" s="1097"/>
      <c r="H31" s="2869"/>
      <c r="I31" s="2869"/>
      <c r="J31" s="2869"/>
      <c r="K31" s="2869"/>
      <c r="L31" s="2869"/>
      <c r="M31" s="388"/>
      <c r="N31" s="2870" t="str">
        <f>IF(COUNTIF($R$14:$R$38,M31),INDEX($S$14:$S$38,MATCH(M31,$R$14:$R62,0)),"")</f>
        <v/>
      </c>
      <c r="O31" s="2870"/>
      <c r="P31" s="2870"/>
      <c r="Q31" s="389"/>
      <c r="R31" s="391">
        <v>18</v>
      </c>
      <c r="S31" s="398"/>
      <c r="T31" s="170"/>
      <c r="U31" s="170"/>
      <c r="V31" s="170"/>
      <c r="W31" s="170"/>
    </row>
    <row r="32" spans="1:23" ht="12.75" hidden="1" customHeight="1">
      <c r="A32" s="385"/>
      <c r="B32" s="386"/>
      <c r="C32" s="2868"/>
      <c r="D32" s="2868"/>
      <c r="E32" s="396"/>
      <c r="F32" s="397"/>
      <c r="G32" s="1097"/>
      <c r="H32" s="2869"/>
      <c r="I32" s="2869"/>
      <c r="J32" s="2869"/>
      <c r="K32" s="2869"/>
      <c r="L32" s="2869"/>
      <c r="M32" s="388"/>
      <c r="N32" s="2870" t="str">
        <f>IF(COUNTIF($R$14:$R$38,M32),INDEX($S$14:$S$38,MATCH(M32,$R$14:$R63,0)),"")</f>
        <v/>
      </c>
      <c r="O32" s="2870"/>
      <c r="P32" s="2870"/>
      <c r="Q32" s="389"/>
      <c r="R32" s="391">
        <v>19</v>
      </c>
      <c r="S32" s="398"/>
      <c r="T32" s="170"/>
      <c r="U32" s="170"/>
      <c r="V32" s="170"/>
      <c r="W32" s="170"/>
    </row>
    <row r="33" spans="1:23" ht="12.75" hidden="1" customHeight="1">
      <c r="A33" s="385"/>
      <c r="B33" s="386"/>
      <c r="C33" s="2868"/>
      <c r="D33" s="2868"/>
      <c r="E33" s="396"/>
      <c r="F33" s="397"/>
      <c r="G33" s="1097"/>
      <c r="H33" s="2869"/>
      <c r="I33" s="2869"/>
      <c r="J33" s="2869"/>
      <c r="K33" s="2869"/>
      <c r="L33" s="2869"/>
      <c r="M33" s="388"/>
      <c r="N33" s="2870" t="str">
        <f>IF(COUNTIF($R$14:$R$38,M33),INDEX($S$14:$S$38,MATCH(M33,$R$14:$R64,0)),"")</f>
        <v/>
      </c>
      <c r="O33" s="2870"/>
      <c r="P33" s="2870"/>
      <c r="Q33" s="389"/>
      <c r="R33" s="391">
        <v>20</v>
      </c>
      <c r="S33" s="398"/>
      <c r="T33" s="170"/>
      <c r="U33" s="170"/>
      <c r="V33" s="170"/>
      <c r="W33" s="170"/>
    </row>
    <row r="34" spans="1:23" ht="12.75" hidden="1" customHeight="1">
      <c r="A34" s="385"/>
      <c r="B34" s="386"/>
      <c r="C34" s="2868"/>
      <c r="D34" s="2868"/>
      <c r="E34" s="396"/>
      <c r="F34" s="397"/>
      <c r="G34" s="1097"/>
      <c r="H34" s="2869"/>
      <c r="I34" s="2869"/>
      <c r="J34" s="2869"/>
      <c r="K34" s="2869"/>
      <c r="L34" s="2869"/>
      <c r="M34" s="388"/>
      <c r="N34" s="2870" t="str">
        <f>IF(COUNTIF($R$14:$R$38,M34),INDEX($S$14:$S$38,MATCH(M34,$R$14:$R65,0)),"")</f>
        <v/>
      </c>
      <c r="O34" s="2870"/>
      <c r="P34" s="2870"/>
      <c r="Q34" s="389"/>
      <c r="R34" s="391">
        <v>21</v>
      </c>
      <c r="S34" s="398"/>
      <c r="T34" s="170"/>
      <c r="U34" s="170"/>
      <c r="V34" s="170"/>
      <c r="W34" s="170"/>
    </row>
    <row r="35" spans="1:23" ht="12.75" hidden="1" customHeight="1">
      <c r="A35" s="385"/>
      <c r="B35" s="386"/>
      <c r="C35" s="2868"/>
      <c r="D35" s="2868"/>
      <c r="E35" s="396"/>
      <c r="F35" s="397"/>
      <c r="G35" s="1097"/>
      <c r="H35" s="2869"/>
      <c r="I35" s="2869"/>
      <c r="J35" s="2869"/>
      <c r="K35" s="2869"/>
      <c r="L35" s="2869"/>
      <c r="M35" s="388"/>
      <c r="N35" s="2870" t="str">
        <f>IF(COUNTIF($R$14:$R$38,M35),INDEX($S$14:$S$38,MATCH(M35,$R$14:$R66,0)),"")</f>
        <v/>
      </c>
      <c r="O35" s="2870"/>
      <c r="P35" s="2870"/>
      <c r="Q35" s="389"/>
      <c r="R35" s="391">
        <v>22</v>
      </c>
      <c r="S35" s="391"/>
      <c r="T35" s="170"/>
      <c r="U35" s="170"/>
      <c r="V35" s="170"/>
      <c r="W35" s="170"/>
    </row>
    <row r="36" spans="1:23" ht="12.75" hidden="1" customHeight="1">
      <c r="A36" s="385"/>
      <c r="B36" s="386"/>
      <c r="C36" s="2868"/>
      <c r="D36" s="2868"/>
      <c r="E36" s="396"/>
      <c r="F36" s="397"/>
      <c r="G36" s="1097"/>
      <c r="H36" s="2869"/>
      <c r="I36" s="2869"/>
      <c r="J36" s="2869"/>
      <c r="K36" s="2869"/>
      <c r="L36" s="2869"/>
      <c r="M36" s="388"/>
      <c r="N36" s="2870" t="str">
        <f>IF(COUNTIF($R$14:$R$38,M36),INDEX($S$14:$S$38,MATCH(M36,$R$14:$R67,0)),"")</f>
        <v/>
      </c>
      <c r="O36" s="2870"/>
      <c r="P36" s="2870"/>
      <c r="Q36" s="389"/>
      <c r="R36" s="391">
        <v>23</v>
      </c>
      <c r="S36" s="391"/>
      <c r="T36" s="170"/>
      <c r="U36" s="170"/>
      <c r="V36" s="170"/>
      <c r="W36" s="170"/>
    </row>
    <row r="37" spans="1:23" ht="12.75" hidden="1" customHeight="1">
      <c r="A37" s="385"/>
      <c r="B37" s="386"/>
      <c r="C37" s="2868"/>
      <c r="D37" s="2868"/>
      <c r="E37" s="396"/>
      <c r="F37" s="397"/>
      <c r="G37" s="1097"/>
      <c r="H37" s="2869"/>
      <c r="I37" s="2869"/>
      <c r="J37" s="2869"/>
      <c r="K37" s="2869"/>
      <c r="L37" s="2869"/>
      <c r="M37" s="388"/>
      <c r="N37" s="2870" t="str">
        <f>IF(COUNTIF($R$14:$R$38,M37),INDEX($S$14:$S$38,MATCH(M37,$R$14:$R68,0)),"")</f>
        <v/>
      </c>
      <c r="O37" s="2870"/>
      <c r="P37" s="2870"/>
      <c r="Q37" s="389"/>
      <c r="R37" s="391">
        <v>24</v>
      </c>
      <c r="S37" s="391"/>
      <c r="T37" s="170"/>
      <c r="U37" s="170"/>
      <c r="V37" s="170"/>
      <c r="W37" s="170"/>
    </row>
    <row r="38" spans="1:23" ht="12.75" hidden="1" customHeight="1">
      <c r="A38" s="385"/>
      <c r="B38" s="386"/>
      <c r="C38" s="2868"/>
      <c r="D38" s="2868"/>
      <c r="E38" s="396"/>
      <c r="F38" s="397"/>
      <c r="G38" s="1097"/>
      <c r="H38" s="2869"/>
      <c r="I38" s="2869"/>
      <c r="J38" s="2869"/>
      <c r="K38" s="2869"/>
      <c r="L38" s="2869"/>
      <c r="M38" s="388"/>
      <c r="N38" s="2870" t="str">
        <f>IF(COUNTIF($R$14:$R$38,M38),INDEX($S$14:$S$38,MATCH(M38,$R$14:$R69,0)),"")</f>
        <v/>
      </c>
      <c r="O38" s="2870"/>
      <c r="P38" s="2870"/>
      <c r="Q38" s="389"/>
      <c r="R38" s="391">
        <v>25</v>
      </c>
      <c r="S38" s="391"/>
      <c r="T38" s="170"/>
      <c r="U38" s="170"/>
      <c r="V38" s="170"/>
      <c r="W38" s="170"/>
    </row>
    <row r="39" spans="1:23" ht="12.75" hidden="1" customHeight="1">
      <c r="A39" s="385"/>
      <c r="B39" s="386"/>
      <c r="C39" s="2868"/>
      <c r="D39" s="2868"/>
      <c r="E39" s="396"/>
      <c r="F39" s="397"/>
      <c r="G39" s="1097"/>
      <c r="H39" s="2869"/>
      <c r="I39" s="2869"/>
      <c r="J39" s="2869"/>
      <c r="K39" s="2869"/>
      <c r="L39" s="2869"/>
      <c r="M39" s="388"/>
      <c r="N39" s="2870" t="str">
        <f>IF(COUNTIF($R$14:$R$38,M39),INDEX($S$14:$S$38,MATCH(M39,$R$14:$R70,0)),"")</f>
        <v/>
      </c>
      <c r="O39" s="2870"/>
      <c r="P39" s="2870"/>
      <c r="Q39" s="389"/>
      <c r="R39" s="391"/>
      <c r="S39" s="391"/>
      <c r="T39" s="170"/>
      <c r="U39" s="170"/>
      <c r="V39" s="170"/>
      <c r="W39" s="170"/>
    </row>
    <row r="40" spans="1:23" ht="12.75" hidden="1" customHeight="1">
      <c r="A40" s="385"/>
      <c r="B40" s="386"/>
      <c r="C40" s="2868"/>
      <c r="D40" s="2868"/>
      <c r="E40" s="396"/>
      <c r="F40" s="397"/>
      <c r="G40" s="1097"/>
      <c r="H40" s="2869"/>
      <c r="I40" s="2869"/>
      <c r="J40" s="2869"/>
      <c r="K40" s="2869"/>
      <c r="L40" s="2869"/>
      <c r="M40" s="388"/>
      <c r="N40" s="2870" t="str">
        <f>IF(COUNTIF($R$14:$R$38,M40),INDEX($S$14:$S$38,MATCH(M40,$R$14:$R71,0)),"")</f>
        <v/>
      </c>
      <c r="O40" s="2870"/>
      <c r="P40" s="2870"/>
      <c r="Q40" s="389"/>
      <c r="R40" s="391"/>
      <c r="S40" s="390"/>
      <c r="T40" s="170"/>
      <c r="U40" s="170"/>
      <c r="V40" s="170"/>
      <c r="W40" s="170"/>
    </row>
    <row r="41" spans="1:23" ht="12.75" hidden="1" customHeight="1">
      <c r="A41" s="385"/>
      <c r="B41" s="386"/>
      <c r="C41" s="2868"/>
      <c r="D41" s="2868"/>
      <c r="E41" s="396"/>
      <c r="F41" s="397"/>
      <c r="G41" s="1097"/>
      <c r="H41" s="2869"/>
      <c r="I41" s="2869"/>
      <c r="J41" s="2869"/>
      <c r="K41" s="2869"/>
      <c r="L41" s="2869"/>
      <c r="M41" s="388"/>
      <c r="N41" s="2870" t="str">
        <f>IF(COUNTIF($R$14:$R$38,M41),INDEX($S$14:$S$38,MATCH(M41,$R$14:$R72,0)),"")</f>
        <v/>
      </c>
      <c r="O41" s="2870"/>
      <c r="P41" s="2870"/>
      <c r="Q41" s="389"/>
      <c r="R41" s="391"/>
      <c r="S41" s="390"/>
      <c r="T41" s="170"/>
      <c r="U41" s="170"/>
      <c r="V41" s="170"/>
      <c r="W41" s="170"/>
    </row>
    <row r="42" spans="1:23" ht="12.75" hidden="1" customHeight="1">
      <c r="A42" s="385"/>
      <c r="B42" s="386"/>
      <c r="C42" s="2868"/>
      <c r="D42" s="2868"/>
      <c r="E42" s="396"/>
      <c r="F42" s="397"/>
      <c r="G42" s="1097"/>
      <c r="H42" s="2869"/>
      <c r="I42" s="2869"/>
      <c r="J42" s="2869"/>
      <c r="K42" s="2869"/>
      <c r="L42" s="2869"/>
      <c r="M42" s="388"/>
      <c r="N42" s="2870" t="str">
        <f>IF(COUNTIF($R$14:$R$38,M42),INDEX($S$14:$S$38,MATCH(M42,$R$14:$R73,0)),"")</f>
        <v/>
      </c>
      <c r="O42" s="2870"/>
      <c r="P42" s="2870"/>
      <c r="Q42" s="389"/>
      <c r="R42" s="391"/>
      <c r="S42" s="390"/>
      <c r="T42" s="170"/>
      <c r="U42" s="170"/>
      <c r="V42" s="170"/>
      <c r="W42" s="170"/>
    </row>
    <row r="43" spans="1:23" ht="12.75" hidden="1" customHeight="1">
      <c r="A43" s="385"/>
      <c r="B43" s="386"/>
      <c r="C43" s="2868"/>
      <c r="D43" s="2868"/>
      <c r="E43" s="396"/>
      <c r="F43" s="397"/>
      <c r="G43" s="1097"/>
      <c r="H43" s="2869"/>
      <c r="I43" s="2869"/>
      <c r="J43" s="2869"/>
      <c r="K43" s="2869"/>
      <c r="L43" s="2869"/>
      <c r="M43" s="388"/>
      <c r="N43" s="2870" t="str">
        <f>IF(COUNTIF($R$14:$R$38,M43),INDEX($S$14:$S$38,MATCH(M43,$R$14:$R74,0)),"")</f>
        <v/>
      </c>
      <c r="O43" s="2870"/>
      <c r="P43" s="2870"/>
      <c r="Q43" s="389"/>
      <c r="R43" s="391"/>
      <c r="S43" s="390"/>
      <c r="T43" s="170"/>
      <c r="U43" s="170"/>
      <c r="V43" s="170"/>
      <c r="W43" s="170"/>
    </row>
    <row r="44" spans="1:23" ht="12.75" hidden="1" customHeight="1">
      <c r="A44" s="385"/>
      <c r="B44" s="386"/>
      <c r="C44" s="2868"/>
      <c r="D44" s="2868"/>
      <c r="E44" s="396"/>
      <c r="F44" s="397"/>
      <c r="G44" s="1097"/>
      <c r="H44" s="2869"/>
      <c r="I44" s="2869"/>
      <c r="J44" s="2869"/>
      <c r="K44" s="2869"/>
      <c r="L44" s="2869"/>
      <c r="M44" s="388"/>
      <c r="N44" s="2870" t="str">
        <f>IF(COUNTIF($R$14:$R$38,M44),INDEX($S$14:$S$38,MATCH(M44,$R$14:$R75,0)),"")</f>
        <v/>
      </c>
      <c r="O44" s="2870"/>
      <c r="P44" s="2870"/>
      <c r="Q44" s="389"/>
      <c r="R44" s="391"/>
      <c r="S44" s="390"/>
      <c r="T44" s="170"/>
      <c r="U44" s="170"/>
      <c r="V44" s="170"/>
      <c r="W44" s="170"/>
    </row>
    <row r="45" spans="1:23" ht="12.75" hidden="1" customHeight="1">
      <c r="A45" s="385"/>
      <c r="B45" s="386"/>
      <c r="C45" s="2868"/>
      <c r="D45" s="2868"/>
      <c r="E45" s="396"/>
      <c r="F45" s="397"/>
      <c r="G45" s="1097"/>
      <c r="H45" s="2869"/>
      <c r="I45" s="2869"/>
      <c r="J45" s="2869"/>
      <c r="K45" s="2869"/>
      <c r="L45" s="2869"/>
      <c r="M45" s="388"/>
      <c r="N45" s="2870" t="str">
        <f>IF(COUNTIF($R$14:$R$38,M45),INDEX($S$14:$S$38,MATCH(M45,$R$14:$R76,0)),"")</f>
        <v/>
      </c>
      <c r="O45" s="2870"/>
      <c r="P45" s="2870"/>
      <c r="Q45" s="389"/>
      <c r="R45" s="391"/>
      <c r="S45" s="390"/>
      <c r="T45" s="170"/>
      <c r="U45" s="170"/>
      <c r="V45" s="170"/>
      <c r="W45" s="170"/>
    </row>
    <row r="46" spans="1:23" ht="12.75" hidden="1" customHeight="1">
      <c r="A46" s="385"/>
      <c r="B46" s="386"/>
      <c r="C46" s="2868"/>
      <c r="D46" s="2868"/>
      <c r="E46" s="396"/>
      <c r="F46" s="397"/>
      <c r="G46" s="1097"/>
      <c r="H46" s="2869"/>
      <c r="I46" s="2869"/>
      <c r="J46" s="2869"/>
      <c r="K46" s="2869"/>
      <c r="L46" s="2869"/>
      <c r="M46" s="388"/>
      <c r="N46" s="2870" t="str">
        <f>IF(COUNTIF($R$14:$R$38,M46),INDEX($S$14:$S$38,MATCH(M46,$R$14:$R77,0)),"")</f>
        <v/>
      </c>
      <c r="O46" s="2870"/>
      <c r="P46" s="2870"/>
      <c r="Q46" s="389"/>
      <c r="R46" s="391"/>
      <c r="S46" s="390"/>
      <c r="T46" s="170"/>
      <c r="U46" s="170"/>
      <c r="V46" s="170"/>
      <c r="W46" s="170"/>
    </row>
    <row r="47" spans="1:23" ht="12.75" hidden="1" customHeight="1">
      <c r="A47" s="385"/>
      <c r="B47" s="386"/>
      <c r="C47" s="2868"/>
      <c r="D47" s="2868"/>
      <c r="E47" s="396"/>
      <c r="F47" s="397"/>
      <c r="G47" s="1097"/>
      <c r="H47" s="2869"/>
      <c r="I47" s="2869"/>
      <c r="J47" s="2869"/>
      <c r="K47" s="2869"/>
      <c r="L47" s="2869"/>
      <c r="M47" s="388"/>
      <c r="N47" s="2870" t="str">
        <f>IF(COUNTIF($R$14:$R$38,M47),INDEX($S$14:$S$38,MATCH(M47,$R$14:$R78,0)),"")</f>
        <v/>
      </c>
      <c r="O47" s="2870"/>
      <c r="P47" s="2870"/>
      <c r="Q47" s="389"/>
      <c r="R47" s="391"/>
      <c r="S47" s="390"/>
      <c r="T47" s="170"/>
      <c r="U47" s="170"/>
      <c r="V47" s="170"/>
      <c r="W47" s="170"/>
    </row>
    <row r="48" spans="1:23" ht="12.75" hidden="1" customHeight="1">
      <c r="A48" s="385"/>
      <c r="B48" s="386"/>
      <c r="C48" s="2868"/>
      <c r="D48" s="2868"/>
      <c r="E48" s="396"/>
      <c r="F48" s="397"/>
      <c r="G48" s="1097"/>
      <c r="H48" s="2869"/>
      <c r="I48" s="2869"/>
      <c r="J48" s="2869"/>
      <c r="K48" s="2869"/>
      <c r="L48" s="2869"/>
      <c r="M48" s="388"/>
      <c r="N48" s="2870" t="str">
        <f>IF(COUNTIF($R$14:$R$38,M48),INDEX($S$14:$S$38,MATCH(M48,$R$14:$R79,0)),"")</f>
        <v/>
      </c>
      <c r="O48" s="2870"/>
      <c r="P48" s="2870"/>
      <c r="Q48" s="389"/>
      <c r="R48" s="391"/>
      <c r="S48" s="390"/>
      <c r="T48" s="170"/>
      <c r="U48" s="170"/>
      <c r="V48" s="170"/>
      <c r="W48" s="170"/>
    </row>
    <row r="49" spans="1:23" ht="12.75" hidden="1" customHeight="1">
      <c r="A49" s="385"/>
      <c r="B49" s="386"/>
      <c r="C49" s="2868"/>
      <c r="D49" s="2868"/>
      <c r="E49" s="396"/>
      <c r="F49" s="397"/>
      <c r="G49" s="1097"/>
      <c r="H49" s="2869"/>
      <c r="I49" s="2869"/>
      <c r="J49" s="2869"/>
      <c r="K49" s="2869"/>
      <c r="L49" s="2869"/>
      <c r="M49" s="388"/>
      <c r="N49" s="2870" t="str">
        <f>IF(COUNTIF($R$14:$R$38,M49),INDEX($S$14:$S$38,MATCH(M49,$R$14:$R80,0)),"")</f>
        <v/>
      </c>
      <c r="O49" s="2870"/>
      <c r="P49" s="2870"/>
      <c r="Q49" s="389"/>
      <c r="R49" s="391"/>
      <c r="S49" s="390"/>
      <c r="T49" s="170"/>
      <c r="U49" s="170"/>
      <c r="V49" s="170"/>
      <c r="W49" s="170"/>
    </row>
    <row r="50" spans="1:23" ht="12.75" hidden="1" customHeight="1">
      <c r="A50" s="385"/>
      <c r="B50" s="386"/>
      <c r="C50" s="2868"/>
      <c r="D50" s="2868"/>
      <c r="E50" s="396"/>
      <c r="F50" s="397"/>
      <c r="G50" s="1097"/>
      <c r="H50" s="2869"/>
      <c r="I50" s="2869"/>
      <c r="J50" s="2869"/>
      <c r="K50" s="2869"/>
      <c r="L50" s="2869"/>
      <c r="M50" s="388"/>
      <c r="N50" s="2870" t="str">
        <f>IF(COUNTIF($R$14:$R$38,M50),INDEX($S$14:$S$38,MATCH(M50,$R$14:$R81,0)),"")</f>
        <v/>
      </c>
      <c r="O50" s="2870"/>
      <c r="P50" s="2870"/>
      <c r="Q50" s="389"/>
      <c r="R50" s="391"/>
      <c r="S50" s="390"/>
      <c r="T50" s="170"/>
      <c r="U50" s="170"/>
      <c r="V50" s="170"/>
      <c r="W50" s="170"/>
    </row>
    <row r="51" spans="1:23" ht="12.75" hidden="1" customHeight="1">
      <c r="A51" s="385"/>
      <c r="B51" s="386"/>
      <c r="C51" s="2868"/>
      <c r="D51" s="2868"/>
      <c r="E51" s="396"/>
      <c r="F51" s="397"/>
      <c r="G51" s="1097"/>
      <c r="H51" s="2869"/>
      <c r="I51" s="2869"/>
      <c r="J51" s="2869"/>
      <c r="K51" s="2869"/>
      <c r="L51" s="2869"/>
      <c r="M51" s="388"/>
      <c r="N51" s="2870" t="str">
        <f>IF(COUNTIF($R$14:$R$38,M51),INDEX($S$14:$S$38,MATCH(M51,$R$14:$R82,0)),"")</f>
        <v/>
      </c>
      <c r="O51" s="2870"/>
      <c r="P51" s="2870"/>
      <c r="Q51" s="389"/>
      <c r="R51" s="391"/>
      <c r="S51" s="390"/>
      <c r="T51" s="170"/>
      <c r="U51" s="170"/>
      <c r="V51" s="170"/>
      <c r="W51" s="170"/>
    </row>
    <row r="52" spans="1:23" ht="12.75" hidden="1" customHeight="1">
      <c r="A52" s="385"/>
      <c r="B52" s="386"/>
      <c r="C52" s="2868"/>
      <c r="D52" s="2868"/>
      <c r="E52" s="396"/>
      <c r="F52" s="397"/>
      <c r="G52" s="1097"/>
      <c r="H52" s="2869"/>
      <c r="I52" s="2869"/>
      <c r="J52" s="2869"/>
      <c r="K52" s="2869"/>
      <c r="L52" s="2869"/>
      <c r="M52" s="388"/>
      <c r="N52" s="2870" t="str">
        <f>IF(COUNTIF($R$14:$R$38,M52),INDEX($S$14:$S$38,MATCH(M52,$R$14:$R83,0)),"")</f>
        <v/>
      </c>
      <c r="O52" s="2870"/>
      <c r="P52" s="2870"/>
      <c r="Q52" s="389"/>
      <c r="R52" s="391"/>
      <c r="S52" s="390"/>
      <c r="T52" s="170"/>
      <c r="U52" s="170"/>
      <c r="V52" s="170"/>
      <c r="W52" s="170"/>
    </row>
    <row r="53" spans="1:23" ht="12.75" hidden="1" customHeight="1">
      <c r="A53" s="385"/>
      <c r="B53" s="386"/>
      <c r="C53" s="2868"/>
      <c r="D53" s="2868"/>
      <c r="E53" s="396"/>
      <c r="F53" s="397"/>
      <c r="G53" s="1097"/>
      <c r="H53" s="2869"/>
      <c r="I53" s="2869"/>
      <c r="J53" s="2869"/>
      <c r="K53" s="2869"/>
      <c r="L53" s="2869"/>
      <c r="M53" s="388"/>
      <c r="N53" s="2870" t="str">
        <f>IF(COUNTIF($R$14:$R$38,M53),INDEX($S$14:$S$38,MATCH(M53,$R$14:$R84,0)),"")</f>
        <v/>
      </c>
      <c r="O53" s="2870"/>
      <c r="P53" s="2870"/>
      <c r="Q53" s="389"/>
      <c r="R53" s="391"/>
      <c r="S53" s="390"/>
      <c r="T53" s="170"/>
      <c r="U53" s="170"/>
      <c r="V53" s="170"/>
      <c r="W53" s="170"/>
    </row>
    <row r="54" spans="1:23" ht="12.75" hidden="1" customHeight="1">
      <c r="A54" s="385"/>
      <c r="B54" s="386"/>
      <c r="C54" s="2868"/>
      <c r="D54" s="2868"/>
      <c r="E54" s="396"/>
      <c r="F54" s="397"/>
      <c r="G54" s="1097"/>
      <c r="H54" s="2869"/>
      <c r="I54" s="2869"/>
      <c r="J54" s="2869"/>
      <c r="K54" s="2869"/>
      <c r="L54" s="2869"/>
      <c r="M54" s="388"/>
      <c r="N54" s="2870" t="str">
        <f>IF(COUNTIF($R$14:$R$38,M54),INDEX($S$14:$S$38,MATCH(M54,$R$14:$R85,0)),"")</f>
        <v/>
      </c>
      <c r="O54" s="2870"/>
      <c r="P54" s="2870"/>
      <c r="Q54" s="389"/>
      <c r="R54" s="391"/>
      <c r="S54" s="390"/>
      <c r="T54" s="170"/>
      <c r="U54" s="170"/>
      <c r="V54" s="170"/>
      <c r="W54" s="170"/>
    </row>
    <row r="55" spans="1:23" ht="12.75" hidden="1" customHeight="1">
      <c r="A55" s="385"/>
      <c r="B55" s="386"/>
      <c r="C55" s="2868"/>
      <c r="D55" s="2868"/>
      <c r="E55" s="396"/>
      <c r="F55" s="397"/>
      <c r="G55" s="1097"/>
      <c r="H55" s="2869"/>
      <c r="I55" s="2869"/>
      <c r="J55" s="2869"/>
      <c r="K55" s="2869"/>
      <c r="L55" s="2869"/>
      <c r="M55" s="388"/>
      <c r="N55" s="2870" t="str">
        <f>IF(COUNTIF($R$14:$R$38,M55),INDEX($S$14:$S$38,MATCH(M55,$R$14:$R86,0)),"")</f>
        <v/>
      </c>
      <c r="O55" s="2870"/>
      <c r="P55" s="2870"/>
      <c r="Q55" s="389"/>
      <c r="R55" s="391"/>
      <c r="S55" s="390"/>
      <c r="T55" s="170"/>
      <c r="U55" s="170"/>
      <c r="V55" s="170"/>
      <c r="W55" s="170"/>
    </row>
    <row r="56" spans="1:23" ht="12.75" hidden="1" customHeight="1">
      <c r="A56" s="385"/>
      <c r="B56" s="386"/>
      <c r="C56" s="2868"/>
      <c r="D56" s="2868"/>
      <c r="E56" s="396"/>
      <c r="F56" s="397"/>
      <c r="G56" s="1097"/>
      <c r="H56" s="2869"/>
      <c r="I56" s="2869"/>
      <c r="J56" s="2869"/>
      <c r="K56" s="2869"/>
      <c r="L56" s="2869"/>
      <c r="M56" s="388"/>
      <c r="N56" s="2870" t="str">
        <f>IF(COUNTIF($R$14:$R$38,M56),INDEX($S$14:$S$38,MATCH(M56,$R$14:$R87,0)),"")</f>
        <v/>
      </c>
      <c r="O56" s="2870"/>
      <c r="P56" s="2870"/>
      <c r="Q56" s="389"/>
      <c r="R56" s="391"/>
      <c r="S56" s="390"/>
      <c r="T56" s="170"/>
      <c r="U56" s="170"/>
      <c r="V56" s="170"/>
      <c r="W56" s="170"/>
    </row>
    <row r="57" spans="1:23" ht="12.75" hidden="1" customHeight="1">
      <c r="A57" s="385"/>
      <c r="B57" s="386"/>
      <c r="C57" s="2868"/>
      <c r="D57" s="2868"/>
      <c r="E57" s="396"/>
      <c r="F57" s="397"/>
      <c r="G57" s="1097"/>
      <c r="H57" s="2869"/>
      <c r="I57" s="2869"/>
      <c r="J57" s="2869"/>
      <c r="K57" s="2869"/>
      <c r="L57" s="2869"/>
      <c r="M57" s="388"/>
      <c r="N57" s="2870" t="str">
        <f>IF(COUNTIF($R$14:$R$38,M57),INDEX($S$14:$S$38,MATCH(M57,$R$14:$R88,0)),"")</f>
        <v/>
      </c>
      <c r="O57" s="2870"/>
      <c r="P57" s="2870"/>
      <c r="Q57" s="389"/>
      <c r="R57" s="391"/>
      <c r="S57" s="390"/>
      <c r="T57" s="170"/>
      <c r="U57" s="170"/>
      <c r="V57" s="170"/>
      <c r="W57" s="170"/>
    </row>
    <row r="58" spans="1:23" ht="12.75" hidden="1" customHeight="1">
      <c r="A58" s="385"/>
      <c r="B58" s="386"/>
      <c r="C58" s="2868"/>
      <c r="D58" s="2868"/>
      <c r="E58" s="396"/>
      <c r="F58" s="397"/>
      <c r="G58" s="1097"/>
      <c r="H58" s="2869"/>
      <c r="I58" s="2869"/>
      <c r="J58" s="2869"/>
      <c r="K58" s="2869"/>
      <c r="L58" s="2869"/>
      <c r="M58" s="388"/>
      <c r="N58" s="2870" t="str">
        <f>IF(COUNTIF($R$14:$R$38,M58),INDEX($S$14:$S$38,MATCH(M58,$R$14:$R89,0)),"")</f>
        <v/>
      </c>
      <c r="O58" s="2870"/>
      <c r="P58" s="2870"/>
      <c r="Q58" s="389"/>
      <c r="R58" s="391"/>
      <c r="S58" s="390"/>
      <c r="T58" s="170"/>
      <c r="U58" s="170"/>
      <c r="V58" s="170"/>
      <c r="W58" s="170"/>
    </row>
    <row r="59" spans="1:23" ht="12.75" hidden="1" customHeight="1">
      <c r="A59" s="385"/>
      <c r="B59" s="386"/>
      <c r="C59" s="2868"/>
      <c r="D59" s="2868"/>
      <c r="E59" s="396"/>
      <c r="F59" s="397"/>
      <c r="G59" s="1097"/>
      <c r="H59" s="2869"/>
      <c r="I59" s="2869"/>
      <c r="J59" s="2869"/>
      <c r="K59" s="2869"/>
      <c r="L59" s="2869"/>
      <c r="M59" s="388"/>
      <c r="N59" s="2870" t="str">
        <f>IF(COUNTIF($R$14:$R$38,M59),INDEX($S$14:$S$38,MATCH(M59,$R$14:$R90,0)),"")</f>
        <v/>
      </c>
      <c r="O59" s="2870"/>
      <c r="P59" s="2870"/>
      <c r="Q59" s="389"/>
      <c r="R59" s="391"/>
      <c r="S59" s="390"/>
      <c r="T59" s="170"/>
      <c r="U59" s="170"/>
      <c r="V59" s="170"/>
      <c r="W59" s="170"/>
    </row>
    <row r="60" spans="1:23" ht="12.75" hidden="1" customHeight="1">
      <c r="A60" s="385"/>
      <c r="B60" s="386"/>
      <c r="C60" s="2868"/>
      <c r="D60" s="2868"/>
      <c r="E60" s="396"/>
      <c r="F60" s="397"/>
      <c r="G60" s="1097"/>
      <c r="H60" s="2869"/>
      <c r="I60" s="2869"/>
      <c r="J60" s="2869"/>
      <c r="K60" s="2869"/>
      <c r="L60" s="2869"/>
      <c r="M60" s="388"/>
      <c r="N60" s="2870" t="str">
        <f>IF(COUNTIF($R$14:$R$38,M60),INDEX($S$14:$S$38,MATCH(M60,$R$14:$R91,0)),"")</f>
        <v/>
      </c>
      <c r="O60" s="2870"/>
      <c r="P60" s="2870"/>
      <c r="Q60" s="389"/>
      <c r="R60" s="391"/>
      <c r="S60" s="390"/>
      <c r="T60" s="170"/>
      <c r="U60" s="170"/>
      <c r="V60" s="170"/>
      <c r="W60" s="170"/>
    </row>
    <row r="61" spans="1:23" ht="12.75" hidden="1" customHeight="1">
      <c r="A61" s="385"/>
      <c r="B61" s="386"/>
      <c r="C61" s="2868"/>
      <c r="D61" s="2868"/>
      <c r="E61" s="396"/>
      <c r="F61" s="397"/>
      <c r="G61" s="1097"/>
      <c r="H61" s="2869"/>
      <c r="I61" s="2869"/>
      <c r="J61" s="2869"/>
      <c r="K61" s="2869"/>
      <c r="L61" s="2869"/>
      <c r="M61" s="388"/>
      <c r="N61" s="2870" t="str">
        <f>IF(COUNTIF($R$14:$R$38,M61),INDEX($S$14:$S$38,MATCH(M61,$R$14:$R92,0)),"")</f>
        <v/>
      </c>
      <c r="O61" s="2870"/>
      <c r="P61" s="2870"/>
      <c r="Q61" s="389"/>
      <c r="R61" s="391"/>
      <c r="S61" s="390"/>
      <c r="T61" s="170"/>
      <c r="U61" s="170"/>
      <c r="V61" s="170"/>
      <c r="W61" s="170"/>
    </row>
    <row r="62" spans="1:23" ht="12.75" hidden="1" customHeight="1">
      <c r="A62" s="385"/>
      <c r="B62" s="386"/>
      <c r="C62" s="2868"/>
      <c r="D62" s="2868"/>
      <c r="E62" s="396"/>
      <c r="F62" s="397"/>
      <c r="G62" s="1097"/>
      <c r="H62" s="2869"/>
      <c r="I62" s="2869"/>
      <c r="J62" s="2869"/>
      <c r="K62" s="2869"/>
      <c r="L62" s="2869"/>
      <c r="M62" s="388"/>
      <c r="N62" s="2870" t="str">
        <f>IF(COUNTIF($R$14:$R$38,M62),INDEX($S$14:$S$38,MATCH(M62,$R$14:$R93,0)),"")</f>
        <v/>
      </c>
      <c r="O62" s="2870"/>
      <c r="P62" s="2870"/>
      <c r="Q62" s="389"/>
      <c r="R62" s="391"/>
      <c r="S62" s="390"/>
      <c r="T62" s="170"/>
      <c r="U62" s="170"/>
      <c r="V62" s="170"/>
      <c r="W62" s="170"/>
    </row>
    <row r="63" spans="1:23" ht="12.75" hidden="1" customHeight="1">
      <c r="A63" s="385"/>
      <c r="B63" s="386"/>
      <c r="C63" s="2868"/>
      <c r="D63" s="2868"/>
      <c r="E63" s="396"/>
      <c r="F63" s="397"/>
      <c r="G63" s="1097"/>
      <c r="H63" s="2869"/>
      <c r="I63" s="2869"/>
      <c r="J63" s="2869"/>
      <c r="K63" s="2869"/>
      <c r="L63" s="2869"/>
      <c r="M63" s="388"/>
      <c r="N63" s="2870" t="str">
        <f>IF(COUNTIF($R$14:$R$38,M63),INDEX($S$14:$S$38,MATCH(M63,$R$14:$R94,0)),"")</f>
        <v/>
      </c>
      <c r="O63" s="2870"/>
      <c r="P63" s="2870"/>
      <c r="Q63" s="389"/>
      <c r="R63" s="391"/>
      <c r="S63" s="390"/>
      <c r="T63" s="170"/>
      <c r="U63" s="170"/>
      <c r="V63" s="170"/>
      <c r="W63" s="170"/>
    </row>
    <row r="64" spans="1:23" ht="12.75" hidden="1" customHeight="1">
      <c r="A64" s="385"/>
      <c r="B64" s="386"/>
      <c r="C64" s="2868"/>
      <c r="D64" s="2868"/>
      <c r="E64" s="396"/>
      <c r="F64" s="397"/>
      <c r="G64" s="1097"/>
      <c r="H64" s="2869"/>
      <c r="I64" s="2869"/>
      <c r="J64" s="2869"/>
      <c r="K64" s="2869"/>
      <c r="L64" s="2869"/>
      <c r="M64" s="388"/>
      <c r="N64" s="2870" t="str">
        <f>IF(COUNTIF($R$14:$R$38,M64),INDEX($S$14:$S$38,MATCH(M64,$R$14:$R95,0)),"")</f>
        <v/>
      </c>
      <c r="O64" s="2870"/>
      <c r="P64" s="2870"/>
      <c r="Q64" s="389"/>
      <c r="R64" s="391"/>
      <c r="S64" s="390"/>
      <c r="T64" s="170"/>
      <c r="U64" s="170"/>
      <c r="V64" s="170"/>
      <c r="W64" s="170"/>
    </row>
    <row r="65" spans="1:23" ht="12.75" hidden="1" customHeight="1">
      <c r="A65" s="385"/>
      <c r="B65" s="386"/>
      <c r="C65" s="2868"/>
      <c r="D65" s="2868"/>
      <c r="E65" s="396"/>
      <c r="F65" s="397"/>
      <c r="G65" s="1097"/>
      <c r="H65" s="2869"/>
      <c r="I65" s="2869"/>
      <c r="J65" s="2869"/>
      <c r="K65" s="2869"/>
      <c r="L65" s="2869"/>
      <c r="M65" s="388"/>
      <c r="N65" s="2870" t="str">
        <f>IF(COUNTIF($R$14:$R$38,M65),INDEX($S$14:$S$38,MATCH(M65,$R$14:$R96,0)),"")</f>
        <v/>
      </c>
      <c r="O65" s="2870"/>
      <c r="P65" s="2870"/>
      <c r="Q65" s="389"/>
      <c r="R65" s="391"/>
      <c r="S65" s="390"/>
      <c r="T65" s="170"/>
      <c r="U65" s="170"/>
      <c r="V65" s="170"/>
      <c r="W65" s="170"/>
    </row>
    <row r="66" spans="1:23" ht="12.75" hidden="1" customHeight="1">
      <c r="A66" s="385"/>
      <c r="B66" s="386"/>
      <c r="C66" s="2868"/>
      <c r="D66" s="2868"/>
      <c r="E66" s="396"/>
      <c r="F66" s="397"/>
      <c r="G66" s="1097"/>
      <c r="H66" s="2869"/>
      <c r="I66" s="2869"/>
      <c r="J66" s="2869"/>
      <c r="K66" s="2869"/>
      <c r="L66" s="2869"/>
      <c r="M66" s="388"/>
      <c r="N66" s="2870" t="str">
        <f>IF(COUNTIF($R$14:$R$38,M66),INDEX($S$14:$S$38,MATCH(M66,$R$14:$R97,0)),"")</f>
        <v/>
      </c>
      <c r="O66" s="2870"/>
      <c r="P66" s="2870"/>
      <c r="Q66" s="389"/>
      <c r="R66" s="391"/>
      <c r="S66" s="390"/>
      <c r="T66" s="170"/>
      <c r="U66" s="170"/>
      <c r="V66" s="170"/>
      <c r="W66" s="170"/>
    </row>
    <row r="67" spans="1:23" ht="12.75" hidden="1" customHeight="1">
      <c r="A67" s="385"/>
      <c r="B67" s="386"/>
      <c r="C67" s="2868"/>
      <c r="D67" s="2868"/>
      <c r="E67" s="396"/>
      <c r="F67" s="397"/>
      <c r="G67" s="1097"/>
      <c r="H67" s="2869"/>
      <c r="I67" s="2869"/>
      <c r="J67" s="2869"/>
      <c r="K67" s="2869"/>
      <c r="L67" s="2869"/>
      <c r="M67" s="388"/>
      <c r="N67" s="2870" t="str">
        <f>IF(COUNTIF($R$14:$R$38,M67),INDEX($S$14:$S$38,MATCH(M67,$R$14:$R98,0)),"")</f>
        <v/>
      </c>
      <c r="O67" s="2870"/>
      <c r="P67" s="2870"/>
      <c r="Q67" s="389"/>
      <c r="R67" s="391"/>
      <c r="S67" s="390"/>
      <c r="T67" s="170"/>
      <c r="U67" s="170"/>
      <c r="V67" s="170"/>
      <c r="W67" s="170"/>
    </row>
    <row r="68" spans="1:23" ht="12.75" hidden="1" customHeight="1">
      <c r="A68" s="385"/>
      <c r="B68" s="386"/>
      <c r="C68" s="2868"/>
      <c r="D68" s="2868"/>
      <c r="E68" s="396"/>
      <c r="F68" s="397"/>
      <c r="G68" s="1097"/>
      <c r="H68" s="2869"/>
      <c r="I68" s="2869"/>
      <c r="J68" s="2869"/>
      <c r="K68" s="2869"/>
      <c r="L68" s="2869"/>
      <c r="M68" s="388"/>
      <c r="N68" s="2870" t="str">
        <f>IF(COUNTIF($R$14:$R$38,M68),INDEX($S$14:$S$38,MATCH(M68,$R$14:$R99,0)),"")</f>
        <v/>
      </c>
      <c r="O68" s="2870"/>
      <c r="P68" s="2870"/>
      <c r="Q68" s="389"/>
      <c r="R68" s="391"/>
      <c r="S68" s="390"/>
      <c r="T68" s="170"/>
      <c r="U68" s="170"/>
      <c r="V68" s="170"/>
      <c r="W68" s="170"/>
    </row>
    <row r="69" spans="1:23" ht="12.75" hidden="1" customHeight="1">
      <c r="A69" s="385"/>
      <c r="B69" s="386"/>
      <c r="C69" s="2868"/>
      <c r="D69" s="2868"/>
      <c r="E69" s="396"/>
      <c r="F69" s="397"/>
      <c r="G69" s="1097"/>
      <c r="H69" s="2869"/>
      <c r="I69" s="2869"/>
      <c r="J69" s="2869"/>
      <c r="K69" s="2869"/>
      <c r="L69" s="2869"/>
      <c r="M69" s="388"/>
      <c r="N69" s="2870" t="str">
        <f>IF(COUNTIF($R$14:$R$38,M69),INDEX($S$14:$S$38,MATCH(M69,$R$14:$R100,0)),"")</f>
        <v/>
      </c>
      <c r="O69" s="2870"/>
      <c r="P69" s="2870"/>
      <c r="Q69" s="389"/>
      <c r="R69" s="391"/>
      <c r="S69" s="390"/>
      <c r="T69" s="170"/>
      <c r="U69" s="170"/>
      <c r="V69" s="170"/>
      <c r="W69" s="170"/>
    </row>
    <row r="70" spans="1:23" ht="12.75" hidden="1" customHeight="1">
      <c r="A70" s="385"/>
      <c r="B70" s="386"/>
      <c r="C70" s="2868"/>
      <c r="D70" s="2868"/>
      <c r="E70" s="396"/>
      <c r="F70" s="397"/>
      <c r="G70" s="1097"/>
      <c r="H70" s="2869"/>
      <c r="I70" s="2869"/>
      <c r="J70" s="2869"/>
      <c r="K70" s="2869"/>
      <c r="L70" s="2869"/>
      <c r="M70" s="388"/>
      <c r="N70" s="2870" t="str">
        <f>IF(COUNTIF($R$14:$R$38,M70),INDEX($S$14:$S$38,MATCH(M70,$R$14:$R101,0)),"")</f>
        <v/>
      </c>
      <c r="O70" s="2870"/>
      <c r="P70" s="2870"/>
      <c r="Q70" s="389"/>
      <c r="R70" s="391"/>
      <c r="S70" s="390"/>
      <c r="T70" s="170"/>
      <c r="U70" s="170"/>
      <c r="V70" s="170"/>
      <c r="W70" s="170"/>
    </row>
    <row r="71" spans="1:23" ht="12.75" hidden="1" customHeight="1">
      <c r="A71" s="385"/>
      <c r="B71" s="386"/>
      <c r="C71" s="2868"/>
      <c r="D71" s="2868"/>
      <c r="E71" s="396"/>
      <c r="F71" s="397"/>
      <c r="G71" s="1097"/>
      <c r="H71" s="2869"/>
      <c r="I71" s="2869"/>
      <c r="J71" s="2869"/>
      <c r="K71" s="2869"/>
      <c r="L71" s="2869"/>
      <c r="M71" s="388"/>
      <c r="N71" s="2870" t="str">
        <f>IF(COUNTIF($R$14:$R$38,M71),INDEX($S$14:$S$38,MATCH(M71,$R$14:$R102,0)),"")</f>
        <v/>
      </c>
      <c r="O71" s="2870"/>
      <c r="P71" s="2870"/>
      <c r="Q71" s="389"/>
      <c r="R71" s="391"/>
      <c r="S71" s="390"/>
      <c r="T71" s="170"/>
      <c r="U71" s="170"/>
      <c r="V71" s="170"/>
      <c r="W71" s="170"/>
    </row>
    <row r="72" spans="1:23" ht="12.75" hidden="1" customHeight="1">
      <c r="A72" s="385"/>
      <c r="B72" s="386"/>
      <c r="C72" s="2868"/>
      <c r="D72" s="2868"/>
      <c r="E72" s="396"/>
      <c r="F72" s="397"/>
      <c r="G72" s="1097"/>
      <c r="H72" s="2869"/>
      <c r="I72" s="2869"/>
      <c r="J72" s="2869"/>
      <c r="K72" s="2869"/>
      <c r="L72" s="2869"/>
      <c r="M72" s="388"/>
      <c r="N72" s="2870" t="str">
        <f>IF(COUNTIF($R$14:$R$38,M72),INDEX($S$14:$S$38,MATCH(M72,$R$14:$R103,0)),"")</f>
        <v/>
      </c>
      <c r="O72" s="2870"/>
      <c r="P72" s="2870"/>
      <c r="Q72" s="389"/>
      <c r="R72" s="391"/>
      <c r="S72" s="390"/>
      <c r="T72" s="170"/>
      <c r="U72" s="170"/>
      <c r="V72" s="170"/>
      <c r="W72" s="170"/>
    </row>
    <row r="73" spans="1:23" ht="12.75" hidden="1" customHeight="1">
      <c r="A73" s="385"/>
      <c r="B73" s="386"/>
      <c r="C73" s="2868"/>
      <c r="D73" s="2868"/>
      <c r="E73" s="396"/>
      <c r="F73" s="397"/>
      <c r="G73" s="1097"/>
      <c r="H73" s="2869"/>
      <c r="I73" s="2869"/>
      <c r="J73" s="2869"/>
      <c r="K73" s="2869"/>
      <c r="L73" s="2869"/>
      <c r="M73" s="388"/>
      <c r="N73" s="2870" t="str">
        <f>IF(COUNTIF($R$14:$R$38,M73),INDEX($S$14:$S$38,MATCH(M73,$R$14:$R104,0)),"")</f>
        <v/>
      </c>
      <c r="O73" s="2870"/>
      <c r="P73" s="2870"/>
      <c r="Q73" s="389"/>
      <c r="R73" s="391"/>
      <c r="S73" s="390"/>
      <c r="T73" s="170"/>
      <c r="U73" s="170"/>
      <c r="V73" s="170"/>
      <c r="W73" s="170"/>
    </row>
    <row r="74" spans="1:23" ht="12.75" hidden="1" customHeight="1">
      <c r="A74" s="385"/>
      <c r="B74" s="386"/>
      <c r="C74" s="2868"/>
      <c r="D74" s="2868"/>
      <c r="E74" s="396"/>
      <c r="F74" s="397"/>
      <c r="G74" s="1097"/>
      <c r="H74" s="2869"/>
      <c r="I74" s="2869"/>
      <c r="J74" s="2869"/>
      <c r="K74" s="2869"/>
      <c r="L74" s="2869"/>
      <c r="M74" s="388"/>
      <c r="N74" s="2870" t="str">
        <f>IF(COUNTIF($R$14:$R$38,M74),INDEX($S$14:$S$38,MATCH(M74,$R$14:$R105,0)),"")</f>
        <v/>
      </c>
      <c r="O74" s="2870"/>
      <c r="P74" s="2870"/>
      <c r="Q74" s="389"/>
      <c r="R74" s="391"/>
      <c r="S74" s="390"/>
      <c r="T74" s="170"/>
      <c r="U74" s="170"/>
      <c r="V74" s="170"/>
      <c r="W74" s="170"/>
    </row>
    <row r="75" spans="1:23" ht="12.75" hidden="1" customHeight="1">
      <c r="A75" s="385"/>
      <c r="B75" s="386"/>
      <c r="C75" s="2868"/>
      <c r="D75" s="2868"/>
      <c r="E75" s="396"/>
      <c r="F75" s="397"/>
      <c r="G75" s="1097"/>
      <c r="H75" s="2869"/>
      <c r="I75" s="2869"/>
      <c r="J75" s="2869"/>
      <c r="K75" s="2869"/>
      <c r="L75" s="2869"/>
      <c r="M75" s="388"/>
      <c r="N75" s="2870" t="str">
        <f>IF(COUNTIF($R$14:$R$38,M75),INDEX($S$14:$S$38,MATCH(M75,$R$14:$R106,0)),"")</f>
        <v/>
      </c>
      <c r="O75" s="2870"/>
      <c r="P75" s="2870"/>
      <c r="Q75" s="389"/>
      <c r="R75" s="391"/>
      <c r="S75" s="390"/>
      <c r="T75" s="170"/>
      <c r="U75" s="170"/>
      <c r="V75" s="170"/>
      <c r="W75" s="170"/>
    </row>
    <row r="76" spans="1:23" ht="12.75" hidden="1" customHeight="1">
      <c r="A76" s="385"/>
      <c r="B76" s="386"/>
      <c r="C76" s="2868"/>
      <c r="D76" s="2868"/>
      <c r="E76" s="396"/>
      <c r="F76" s="397"/>
      <c r="G76" s="1097"/>
      <c r="H76" s="2869"/>
      <c r="I76" s="2869"/>
      <c r="J76" s="2869"/>
      <c r="K76" s="2869"/>
      <c r="L76" s="2869"/>
      <c r="M76" s="388"/>
      <c r="N76" s="2870" t="str">
        <f>IF(COUNTIF($R$14:$R$38,M76),INDEX($S$14:$S$38,MATCH(M76,$R$14:$R107,0)),"")</f>
        <v/>
      </c>
      <c r="O76" s="2870"/>
      <c r="P76" s="2870"/>
      <c r="Q76" s="389"/>
      <c r="R76" s="391"/>
      <c r="S76" s="390"/>
      <c r="T76" s="170"/>
      <c r="U76" s="170"/>
      <c r="V76" s="170"/>
      <c r="W76" s="170"/>
    </row>
    <row r="77" spans="1:23" ht="12.75" hidden="1" customHeight="1">
      <c r="A77" s="385"/>
      <c r="B77" s="386"/>
      <c r="C77" s="2868"/>
      <c r="D77" s="2868"/>
      <c r="E77" s="396"/>
      <c r="F77" s="397"/>
      <c r="G77" s="1097"/>
      <c r="H77" s="2869"/>
      <c r="I77" s="2869"/>
      <c r="J77" s="2869"/>
      <c r="K77" s="2869"/>
      <c r="L77" s="2869"/>
      <c r="M77" s="388"/>
      <c r="N77" s="2870" t="str">
        <f>IF(COUNTIF($R$14:$R$38,M77),INDEX($S$14:$S$38,MATCH(M77,$R$14:$R108,0)),"")</f>
        <v/>
      </c>
      <c r="O77" s="2870"/>
      <c r="P77" s="2870"/>
      <c r="Q77" s="389"/>
      <c r="R77" s="391"/>
      <c r="S77" s="390"/>
      <c r="T77" s="170"/>
      <c r="U77" s="170"/>
      <c r="V77" s="170"/>
      <c r="W77" s="170"/>
    </row>
    <row r="78" spans="1:23" ht="12.75" hidden="1" customHeight="1">
      <c r="A78" s="385"/>
      <c r="B78" s="386"/>
      <c r="C78" s="2868"/>
      <c r="D78" s="2868"/>
      <c r="E78" s="396"/>
      <c r="F78" s="397"/>
      <c r="G78" s="1097"/>
      <c r="H78" s="2869"/>
      <c r="I78" s="2869"/>
      <c r="J78" s="2869"/>
      <c r="K78" s="2869"/>
      <c r="L78" s="2869"/>
      <c r="M78" s="388"/>
      <c r="N78" s="2870" t="str">
        <f>IF(COUNTIF($R$14:$R$38,M78),INDEX($S$14:$S$38,MATCH(M78,$R$14:$R109,0)),"")</f>
        <v/>
      </c>
      <c r="O78" s="2870"/>
      <c r="P78" s="2870"/>
      <c r="Q78" s="389"/>
      <c r="R78" s="391"/>
      <c r="S78" s="390"/>
      <c r="T78" s="170"/>
      <c r="U78" s="170"/>
      <c r="V78" s="170"/>
      <c r="W78" s="170"/>
    </row>
    <row r="79" spans="1:23" ht="12.75" hidden="1" customHeight="1">
      <c r="A79" s="385"/>
      <c r="B79" s="386"/>
      <c r="C79" s="2868"/>
      <c r="D79" s="2868"/>
      <c r="E79" s="396"/>
      <c r="F79" s="397"/>
      <c r="G79" s="1097"/>
      <c r="H79" s="2869"/>
      <c r="I79" s="2869"/>
      <c r="J79" s="2869"/>
      <c r="K79" s="2869"/>
      <c r="L79" s="2869"/>
      <c r="M79" s="388"/>
      <c r="N79" s="2870" t="str">
        <f>IF(COUNTIF($R$14:$R$38,M79),INDEX($S$14:$S$38,MATCH(M79,$R$14:$R110,0)),"")</f>
        <v/>
      </c>
      <c r="O79" s="2870"/>
      <c r="P79" s="2870"/>
      <c r="Q79" s="389"/>
      <c r="R79" s="391"/>
      <c r="S79" s="390"/>
      <c r="T79" s="170"/>
      <c r="U79" s="170"/>
      <c r="V79" s="170"/>
      <c r="W79" s="170"/>
    </row>
    <row r="80" spans="1:23" ht="12.75" hidden="1" customHeight="1">
      <c r="A80" s="385"/>
      <c r="B80" s="386"/>
      <c r="C80" s="2868"/>
      <c r="D80" s="2868"/>
      <c r="E80" s="396"/>
      <c r="F80" s="397"/>
      <c r="G80" s="1097"/>
      <c r="H80" s="2869"/>
      <c r="I80" s="2869"/>
      <c r="J80" s="2869"/>
      <c r="K80" s="2869"/>
      <c r="L80" s="2869"/>
      <c r="M80" s="388"/>
      <c r="N80" s="2870" t="str">
        <f>IF(COUNTIF($R$14:$R$38,M80),INDEX($S$14:$S$38,MATCH(M80,$R$14:$R111,0)),"")</f>
        <v/>
      </c>
      <c r="O80" s="2870"/>
      <c r="P80" s="2870"/>
      <c r="Q80" s="389"/>
      <c r="R80" s="391"/>
      <c r="S80" s="390"/>
      <c r="T80" s="170"/>
      <c r="U80" s="170"/>
      <c r="V80" s="170"/>
      <c r="W80" s="170"/>
    </row>
    <row r="81" spans="1:23" ht="12.75" hidden="1" customHeight="1">
      <c r="A81" s="385"/>
      <c r="B81" s="386"/>
      <c r="C81" s="2868"/>
      <c r="D81" s="2868"/>
      <c r="E81" s="396"/>
      <c r="F81" s="397"/>
      <c r="G81" s="1097"/>
      <c r="H81" s="2869"/>
      <c r="I81" s="2869"/>
      <c r="J81" s="2869"/>
      <c r="K81" s="2869"/>
      <c r="L81" s="2869"/>
      <c r="M81" s="388"/>
      <c r="N81" s="2870" t="str">
        <f>IF(COUNTIF($R$14:$R$38,M81),INDEX($S$14:$S$38,MATCH(M81,$R$14:$R112,0)),"")</f>
        <v/>
      </c>
      <c r="O81" s="2870"/>
      <c r="P81" s="2870"/>
      <c r="Q81" s="389"/>
      <c r="R81" s="391"/>
      <c r="S81" s="390"/>
      <c r="T81" s="170"/>
      <c r="U81" s="170"/>
      <c r="V81" s="170"/>
      <c r="W81" s="170"/>
    </row>
    <row r="82" spans="1:23" ht="12.75" hidden="1" customHeight="1">
      <c r="A82" s="385"/>
      <c r="B82" s="386"/>
      <c r="C82" s="2868"/>
      <c r="D82" s="2868"/>
      <c r="E82" s="396"/>
      <c r="F82" s="397"/>
      <c r="G82" s="1097"/>
      <c r="H82" s="2869"/>
      <c r="I82" s="2869"/>
      <c r="J82" s="2869"/>
      <c r="K82" s="2869"/>
      <c r="L82" s="2869"/>
      <c r="M82" s="388"/>
      <c r="N82" s="2870" t="str">
        <f>IF(COUNTIF($R$14:$R$38,M82),INDEX($S$14:$S$38,MATCH(M82,$R$14:$R113,0)),"")</f>
        <v/>
      </c>
      <c r="O82" s="2870"/>
      <c r="P82" s="2870"/>
      <c r="Q82" s="389"/>
      <c r="R82" s="391"/>
      <c r="S82" s="390"/>
      <c r="T82" s="170"/>
      <c r="U82" s="170"/>
      <c r="V82" s="170"/>
      <c r="W82" s="170"/>
    </row>
    <row r="83" spans="1:23" ht="12.75" hidden="1" customHeight="1">
      <c r="A83" s="385"/>
      <c r="B83" s="386"/>
      <c r="C83" s="2868"/>
      <c r="D83" s="2868"/>
      <c r="E83" s="396"/>
      <c r="F83" s="397"/>
      <c r="G83" s="1097"/>
      <c r="H83" s="2869"/>
      <c r="I83" s="2869"/>
      <c r="J83" s="2869"/>
      <c r="K83" s="2869"/>
      <c r="L83" s="2869"/>
      <c r="M83" s="388"/>
      <c r="N83" s="2870" t="str">
        <f>IF(COUNTIF($R$14:$R$38,M83),INDEX($S$14:$S$38,MATCH(M83,$R$14:$R114,0)),"")</f>
        <v/>
      </c>
      <c r="O83" s="2870"/>
      <c r="P83" s="2870"/>
      <c r="Q83" s="389"/>
      <c r="R83" s="391"/>
      <c r="S83" s="390"/>
      <c r="T83" s="170"/>
      <c r="U83" s="170"/>
      <c r="V83" s="170"/>
      <c r="W83" s="170"/>
    </row>
    <row r="84" spans="1:23" ht="12.75" hidden="1" customHeight="1">
      <c r="A84" s="385"/>
      <c r="B84" s="386"/>
      <c r="C84" s="2868"/>
      <c r="D84" s="2868"/>
      <c r="E84" s="396"/>
      <c r="F84" s="397"/>
      <c r="G84" s="1097"/>
      <c r="H84" s="2869"/>
      <c r="I84" s="2869"/>
      <c r="J84" s="2869"/>
      <c r="K84" s="2869"/>
      <c r="L84" s="2869"/>
      <c r="M84" s="388"/>
      <c r="N84" s="2870" t="str">
        <f>IF(COUNTIF($R$14:$R$38,M84),INDEX($S$14:$S$38,MATCH(M84,$R$14:$R115,0)),"")</f>
        <v/>
      </c>
      <c r="O84" s="2870"/>
      <c r="P84" s="2870"/>
      <c r="Q84" s="389"/>
      <c r="R84" s="391"/>
      <c r="S84" s="390"/>
      <c r="T84" s="170"/>
      <c r="U84" s="170"/>
      <c r="V84" s="170"/>
      <c r="W84" s="170"/>
    </row>
    <row r="85" spans="1:23" ht="12.75" hidden="1" customHeight="1">
      <c r="A85" s="385"/>
      <c r="B85" s="386"/>
      <c r="C85" s="2868"/>
      <c r="D85" s="2868"/>
      <c r="E85" s="396"/>
      <c r="F85" s="397"/>
      <c r="G85" s="1097"/>
      <c r="H85" s="2869"/>
      <c r="I85" s="2869"/>
      <c r="J85" s="2869"/>
      <c r="K85" s="2869"/>
      <c r="L85" s="2869"/>
      <c r="M85" s="388"/>
      <c r="N85" s="2870" t="str">
        <f>IF(COUNTIF($R$14:$R$38,M85),INDEX($S$14:$S$38,MATCH(M85,$R$14:$R116,0)),"")</f>
        <v/>
      </c>
      <c r="O85" s="2870"/>
      <c r="P85" s="2870"/>
      <c r="Q85" s="389"/>
      <c r="R85" s="391"/>
      <c r="S85" s="390"/>
      <c r="T85" s="170"/>
      <c r="U85" s="170"/>
      <c r="V85" s="170"/>
      <c r="W85" s="170"/>
    </row>
    <row r="86" spans="1:23" ht="12.75" hidden="1" customHeight="1">
      <c r="A86" s="385"/>
      <c r="B86" s="386"/>
      <c r="C86" s="2868"/>
      <c r="D86" s="2868"/>
      <c r="E86" s="396"/>
      <c r="F86" s="397"/>
      <c r="G86" s="1097"/>
      <c r="H86" s="2869"/>
      <c r="I86" s="2869"/>
      <c r="J86" s="2869"/>
      <c r="K86" s="2869"/>
      <c r="L86" s="2869"/>
      <c r="M86" s="388"/>
      <c r="N86" s="2870" t="str">
        <f>IF(COUNTIF($R$14:$R$38,M86),INDEX($S$14:$S$38,MATCH(M86,$R$14:$R117,0)),"")</f>
        <v/>
      </c>
      <c r="O86" s="2870"/>
      <c r="P86" s="2870"/>
      <c r="Q86" s="389"/>
      <c r="R86" s="391"/>
      <c r="S86" s="390"/>
      <c r="T86" s="170"/>
      <c r="U86" s="170"/>
      <c r="V86" s="170"/>
      <c r="W86" s="170"/>
    </row>
    <row r="87" spans="1:23" ht="12.75" hidden="1" customHeight="1">
      <c r="A87" s="385"/>
      <c r="B87" s="386"/>
      <c r="C87" s="2868"/>
      <c r="D87" s="2868"/>
      <c r="E87" s="396"/>
      <c r="F87" s="397"/>
      <c r="G87" s="1097"/>
      <c r="H87" s="2869"/>
      <c r="I87" s="2869"/>
      <c r="J87" s="2869"/>
      <c r="K87" s="2869"/>
      <c r="L87" s="2869"/>
      <c r="M87" s="388"/>
      <c r="N87" s="2870" t="str">
        <f>IF(COUNTIF($R$14:$R$38,M87),INDEX($S$14:$S$38,MATCH(M87,$R$14:$R118,0)),"")</f>
        <v/>
      </c>
      <c r="O87" s="2870"/>
      <c r="P87" s="2870"/>
      <c r="Q87" s="389"/>
      <c r="R87" s="391"/>
      <c r="S87" s="390"/>
      <c r="T87" s="170"/>
      <c r="U87" s="170"/>
      <c r="V87" s="170"/>
      <c r="W87" s="170"/>
    </row>
    <row r="88" spans="1:23" ht="12.75" hidden="1" customHeight="1">
      <c r="A88" s="385"/>
      <c r="B88" s="386"/>
      <c r="C88" s="2868"/>
      <c r="D88" s="2868"/>
      <c r="E88" s="396"/>
      <c r="F88" s="397"/>
      <c r="G88" s="1097"/>
      <c r="H88" s="2869"/>
      <c r="I88" s="2869"/>
      <c r="J88" s="2869"/>
      <c r="K88" s="2869"/>
      <c r="L88" s="2869"/>
      <c r="M88" s="388"/>
      <c r="N88" s="2870" t="str">
        <f>IF(COUNTIF($R$14:$R$38,M88),INDEX($S$14:$S$38,MATCH(M88,$R$14:$R119,0)),"")</f>
        <v/>
      </c>
      <c r="O88" s="2870"/>
      <c r="P88" s="2870"/>
      <c r="Q88" s="389"/>
      <c r="R88" s="391"/>
      <c r="S88" s="390"/>
      <c r="T88" s="170"/>
      <c r="U88" s="170"/>
      <c r="V88" s="170"/>
      <c r="W88" s="170"/>
    </row>
    <row r="89" spans="1:23" ht="12.75" hidden="1" customHeight="1">
      <c r="A89" s="385"/>
      <c r="B89" s="386"/>
      <c r="C89" s="2868"/>
      <c r="D89" s="2868"/>
      <c r="E89" s="396"/>
      <c r="F89" s="397"/>
      <c r="G89" s="1097"/>
      <c r="H89" s="2869"/>
      <c r="I89" s="2869"/>
      <c r="J89" s="2869"/>
      <c r="K89" s="2869"/>
      <c r="L89" s="2869"/>
      <c r="M89" s="388"/>
      <c r="N89" s="2870" t="str">
        <f>IF(COUNTIF($R$14:$R$38,M89),INDEX($S$14:$S$38,MATCH(M89,$R$14:$R120,0)),"")</f>
        <v/>
      </c>
      <c r="O89" s="2870"/>
      <c r="P89" s="2870"/>
      <c r="Q89" s="389"/>
      <c r="R89" s="391"/>
      <c r="S89" s="390"/>
      <c r="T89" s="170"/>
      <c r="U89" s="170"/>
      <c r="V89" s="170"/>
      <c r="W89" s="170"/>
    </row>
    <row r="90" spans="1:23" ht="12.75" hidden="1" customHeight="1">
      <c r="A90" s="385"/>
      <c r="B90" s="386"/>
      <c r="C90" s="2868"/>
      <c r="D90" s="2868"/>
      <c r="E90" s="396"/>
      <c r="F90" s="397"/>
      <c r="G90" s="1097"/>
      <c r="H90" s="2869"/>
      <c r="I90" s="2869"/>
      <c r="J90" s="2869"/>
      <c r="K90" s="2869"/>
      <c r="L90" s="2869"/>
      <c r="M90" s="388"/>
      <c r="N90" s="2870" t="str">
        <f>IF(COUNTIF($R$14:$R$38,M90),INDEX($S$14:$S$38,MATCH(M90,$R$14:$R121,0)),"")</f>
        <v/>
      </c>
      <c r="O90" s="2870"/>
      <c r="P90" s="2870"/>
      <c r="Q90" s="389"/>
      <c r="R90" s="391"/>
      <c r="S90" s="390"/>
      <c r="T90" s="170"/>
      <c r="U90" s="170"/>
      <c r="V90" s="170"/>
      <c r="W90" s="170"/>
    </row>
    <row r="91" spans="1:23" ht="12.75" hidden="1" customHeight="1">
      <c r="A91" s="385"/>
      <c r="B91" s="386"/>
      <c r="C91" s="2868"/>
      <c r="D91" s="2868"/>
      <c r="E91" s="396"/>
      <c r="F91" s="397"/>
      <c r="G91" s="1097"/>
      <c r="H91" s="2869"/>
      <c r="I91" s="2869"/>
      <c r="J91" s="2869"/>
      <c r="K91" s="2869"/>
      <c r="L91" s="2869"/>
      <c r="M91" s="388"/>
      <c r="N91" s="2870" t="str">
        <f>IF(COUNTIF($R$14:$R$38,M91),INDEX($S$14:$S$38,MATCH(M91,$R$14:$R122,0)),"")</f>
        <v/>
      </c>
      <c r="O91" s="2870"/>
      <c r="P91" s="2870"/>
      <c r="Q91" s="389"/>
      <c r="R91" s="391"/>
      <c r="S91" s="390"/>
      <c r="T91" s="170"/>
      <c r="U91" s="170"/>
      <c r="V91" s="170"/>
      <c r="W91" s="170"/>
    </row>
    <row r="92" spans="1:23" ht="12.75" hidden="1" customHeight="1">
      <c r="A92" s="385"/>
      <c r="B92" s="386"/>
      <c r="C92" s="2868"/>
      <c r="D92" s="2868"/>
      <c r="E92" s="396"/>
      <c r="F92" s="397"/>
      <c r="G92" s="1097"/>
      <c r="H92" s="2869"/>
      <c r="I92" s="2869"/>
      <c r="J92" s="2869"/>
      <c r="K92" s="2869"/>
      <c r="L92" s="2869"/>
      <c r="M92" s="388"/>
      <c r="N92" s="2870" t="str">
        <f>IF(COUNTIF($R$14:$R$38,M92),INDEX($S$14:$S$38,MATCH(M92,$R$14:$R123,0)),"")</f>
        <v/>
      </c>
      <c r="O92" s="2870"/>
      <c r="P92" s="2870"/>
      <c r="Q92" s="389"/>
      <c r="R92" s="391"/>
      <c r="S92" s="390"/>
      <c r="T92" s="170"/>
      <c r="U92" s="170"/>
      <c r="V92" s="170"/>
      <c r="W92" s="170"/>
    </row>
    <row r="93" spans="1:23" ht="12.75" hidden="1" customHeight="1">
      <c r="A93" s="385"/>
      <c r="B93" s="386"/>
      <c r="C93" s="2868"/>
      <c r="D93" s="2868"/>
      <c r="E93" s="396"/>
      <c r="F93" s="397"/>
      <c r="G93" s="1097"/>
      <c r="H93" s="2869"/>
      <c r="I93" s="2869"/>
      <c r="J93" s="2869"/>
      <c r="K93" s="2869"/>
      <c r="L93" s="2869"/>
      <c r="M93" s="388"/>
      <c r="N93" s="2870" t="str">
        <f>IF(COUNTIF($R$14:$R$38,M93),INDEX($S$14:$S$38,MATCH(M93,$R$14:$R124,0)),"")</f>
        <v/>
      </c>
      <c r="O93" s="2870"/>
      <c r="P93" s="2870"/>
      <c r="Q93" s="389"/>
      <c r="R93" s="391"/>
      <c r="S93" s="390"/>
      <c r="T93" s="170"/>
      <c r="U93" s="170"/>
      <c r="V93" s="170"/>
      <c r="W93" s="170"/>
    </row>
    <row r="94" spans="1:23" ht="12.75" hidden="1" customHeight="1">
      <c r="A94" s="385"/>
      <c r="B94" s="386"/>
      <c r="C94" s="2868"/>
      <c r="D94" s="2868"/>
      <c r="E94" s="396"/>
      <c r="F94" s="397"/>
      <c r="G94" s="1097"/>
      <c r="H94" s="2869"/>
      <c r="I94" s="2869"/>
      <c r="J94" s="2869"/>
      <c r="K94" s="2869"/>
      <c r="L94" s="2869"/>
      <c r="M94" s="388"/>
      <c r="N94" s="2870" t="str">
        <f>IF(COUNTIF($R$14:$R$38,M94),INDEX($S$14:$S$38,MATCH(M94,$R$14:$R125,0)),"")</f>
        <v/>
      </c>
      <c r="O94" s="2870"/>
      <c r="P94" s="2870"/>
      <c r="Q94" s="389"/>
      <c r="R94" s="391"/>
      <c r="S94" s="390"/>
      <c r="T94" s="170"/>
      <c r="U94" s="170"/>
      <c r="V94" s="170"/>
      <c r="W94" s="170"/>
    </row>
    <row r="95" spans="1:23" ht="12.75" hidden="1" customHeight="1">
      <c r="A95" s="385"/>
      <c r="B95" s="386"/>
      <c r="C95" s="2868"/>
      <c r="D95" s="2868"/>
      <c r="E95" s="396"/>
      <c r="F95" s="397"/>
      <c r="G95" s="1097"/>
      <c r="H95" s="2869"/>
      <c r="I95" s="2869"/>
      <c r="J95" s="2869"/>
      <c r="K95" s="2869"/>
      <c r="L95" s="2869"/>
      <c r="M95" s="388"/>
      <c r="N95" s="2870" t="str">
        <f>IF(COUNTIF($R$14:$R$38,M95),INDEX($S$14:$S$38,MATCH(M95,$R$14:$R126,0)),"")</f>
        <v/>
      </c>
      <c r="O95" s="2870"/>
      <c r="P95" s="2870"/>
      <c r="Q95" s="389"/>
      <c r="R95" s="391"/>
      <c r="S95" s="390"/>
      <c r="T95" s="170"/>
      <c r="U95" s="170"/>
      <c r="V95" s="170"/>
      <c r="W95" s="170"/>
    </row>
    <row r="96" spans="1:23" ht="12.75" hidden="1" customHeight="1">
      <c r="A96" s="385"/>
      <c r="B96" s="386"/>
      <c r="C96" s="2868"/>
      <c r="D96" s="2868"/>
      <c r="E96" s="396"/>
      <c r="F96" s="397"/>
      <c r="G96" s="1097"/>
      <c r="H96" s="2869"/>
      <c r="I96" s="2869"/>
      <c r="J96" s="2869"/>
      <c r="K96" s="2869"/>
      <c r="L96" s="2869"/>
      <c r="M96" s="388"/>
      <c r="N96" s="2870" t="str">
        <f>IF(COUNTIF($R$14:$R$38,M96),INDEX($S$14:$S$38,MATCH(M96,$R$14:$R127,0)),"")</f>
        <v/>
      </c>
      <c r="O96" s="2870"/>
      <c r="P96" s="2870"/>
      <c r="Q96" s="389"/>
      <c r="R96" s="391"/>
      <c r="S96" s="390"/>
      <c r="T96" s="170"/>
      <c r="U96" s="170"/>
      <c r="V96" s="170"/>
      <c r="W96" s="170"/>
    </row>
    <row r="97" spans="1:23" ht="12.75" hidden="1" customHeight="1">
      <c r="A97" s="385"/>
      <c r="B97" s="386"/>
      <c r="C97" s="2868"/>
      <c r="D97" s="2868"/>
      <c r="E97" s="396"/>
      <c r="F97" s="397"/>
      <c r="G97" s="1097"/>
      <c r="H97" s="2869"/>
      <c r="I97" s="2869"/>
      <c r="J97" s="2869"/>
      <c r="K97" s="2869"/>
      <c r="L97" s="2869"/>
      <c r="M97" s="388"/>
      <c r="N97" s="2870" t="str">
        <f>IF(COUNTIF($R$14:$R$38,M97),INDEX($S$14:$S$38,MATCH(M97,$R$14:$R128,0)),"")</f>
        <v/>
      </c>
      <c r="O97" s="2870"/>
      <c r="P97" s="2870"/>
      <c r="Q97" s="389"/>
      <c r="R97" s="391"/>
      <c r="S97" s="390"/>
      <c r="T97" s="170"/>
      <c r="U97" s="170"/>
      <c r="V97" s="170"/>
      <c r="W97" s="170"/>
    </row>
    <row r="98" spans="1:23" ht="12.75" hidden="1" customHeight="1">
      <c r="A98" s="385"/>
      <c r="B98" s="386"/>
      <c r="C98" s="2868"/>
      <c r="D98" s="2868"/>
      <c r="E98" s="396"/>
      <c r="F98" s="397"/>
      <c r="G98" s="1097"/>
      <c r="H98" s="2869"/>
      <c r="I98" s="2869"/>
      <c r="J98" s="2869"/>
      <c r="K98" s="2869"/>
      <c r="L98" s="2869"/>
      <c r="M98" s="388"/>
      <c r="N98" s="2870" t="str">
        <f>IF(COUNTIF($R$14:$R$38,M98),INDEX($S$14:$S$38,MATCH(M98,$R$14:$R129,0)),"")</f>
        <v/>
      </c>
      <c r="O98" s="2870"/>
      <c r="P98" s="2870"/>
      <c r="Q98" s="389"/>
      <c r="R98" s="391"/>
      <c r="S98" s="390"/>
      <c r="T98" s="170"/>
      <c r="U98" s="170"/>
      <c r="V98" s="170"/>
      <c r="W98" s="170"/>
    </row>
    <row r="99" spans="1:23" ht="12.75" hidden="1" customHeight="1">
      <c r="A99" s="385"/>
      <c r="B99" s="386"/>
      <c r="C99" s="2868"/>
      <c r="D99" s="2868"/>
      <c r="E99" s="396"/>
      <c r="F99" s="397"/>
      <c r="G99" s="1097"/>
      <c r="H99" s="2869"/>
      <c r="I99" s="2869"/>
      <c r="J99" s="2869"/>
      <c r="K99" s="2869"/>
      <c r="L99" s="2869"/>
      <c r="M99" s="388"/>
      <c r="N99" s="2870" t="str">
        <f>IF(COUNTIF($R$14:$R$38,M99),INDEX($S$14:$S$38,MATCH(M99,$R$14:$R130,0)),"")</f>
        <v/>
      </c>
      <c r="O99" s="2870"/>
      <c r="P99" s="2870"/>
      <c r="Q99" s="389"/>
      <c r="R99" s="391"/>
      <c r="S99" s="390"/>
      <c r="T99" s="170"/>
      <c r="U99" s="170"/>
      <c r="V99" s="170"/>
      <c r="W99" s="170"/>
    </row>
    <row r="100" spans="1:23" ht="12.75" hidden="1" customHeight="1">
      <c r="A100" s="385"/>
      <c r="B100" s="386"/>
      <c r="C100" s="2868"/>
      <c r="D100" s="2868"/>
      <c r="E100" s="396"/>
      <c r="F100" s="397"/>
      <c r="G100" s="1097"/>
      <c r="H100" s="2869"/>
      <c r="I100" s="2869"/>
      <c r="J100" s="2869"/>
      <c r="K100" s="2869"/>
      <c r="L100" s="2869"/>
      <c r="M100" s="388"/>
      <c r="N100" s="2870" t="str">
        <f>IF(COUNTIF($R$14:$R$38,M100),INDEX($S$14:$S$38,MATCH(M100,$R$14:$R131,0)),"")</f>
        <v/>
      </c>
      <c r="O100" s="2870"/>
      <c r="P100" s="2870"/>
      <c r="Q100" s="389"/>
      <c r="R100" s="391"/>
      <c r="S100" s="390"/>
      <c r="T100" s="170"/>
      <c r="U100" s="170"/>
      <c r="V100" s="170"/>
      <c r="W100" s="170"/>
    </row>
    <row r="101" spans="1:23" ht="12.75" hidden="1" customHeight="1">
      <c r="A101" s="385"/>
      <c r="B101" s="386"/>
      <c r="C101" s="2868"/>
      <c r="D101" s="2868"/>
      <c r="E101" s="396"/>
      <c r="F101" s="397"/>
      <c r="G101" s="1097"/>
      <c r="H101" s="2869"/>
      <c r="I101" s="2869"/>
      <c r="J101" s="2869"/>
      <c r="K101" s="2869"/>
      <c r="L101" s="2869"/>
      <c r="M101" s="388"/>
      <c r="N101" s="2870" t="str">
        <f>IF(COUNTIF($R$14:$R$38,M101),INDEX($S$14:$S$38,MATCH(M101,$R$14:$R132,0)),"")</f>
        <v/>
      </c>
      <c r="O101" s="2870"/>
      <c r="P101" s="2870"/>
      <c r="Q101" s="389"/>
      <c r="R101" s="391"/>
      <c r="S101" s="390"/>
      <c r="T101" s="170"/>
      <c r="U101" s="170"/>
      <c r="V101" s="170"/>
      <c r="W101" s="170"/>
    </row>
    <row r="102" spans="1:23" ht="12.75" hidden="1" customHeight="1">
      <c r="A102" s="385"/>
      <c r="B102" s="386"/>
      <c r="C102" s="2868"/>
      <c r="D102" s="2868"/>
      <c r="E102" s="396"/>
      <c r="F102" s="397"/>
      <c r="G102" s="1097"/>
      <c r="H102" s="2869"/>
      <c r="I102" s="2869"/>
      <c r="J102" s="2869"/>
      <c r="K102" s="2869"/>
      <c r="L102" s="2869"/>
      <c r="M102" s="388"/>
      <c r="N102" s="2870" t="str">
        <f>IF(COUNTIF($R$14:$R$38,M102),INDEX($S$14:$S$38,MATCH(M102,$R$14:$R133,0)),"")</f>
        <v/>
      </c>
      <c r="O102" s="2870"/>
      <c r="P102" s="2870"/>
      <c r="Q102" s="389"/>
      <c r="R102" s="391"/>
      <c r="S102" s="390"/>
      <c r="T102" s="170"/>
      <c r="U102" s="170"/>
      <c r="V102" s="170"/>
      <c r="W102" s="170"/>
    </row>
    <row r="103" spans="1:23" ht="12.75" hidden="1" customHeight="1">
      <c r="A103" s="385"/>
      <c r="B103" s="386"/>
      <c r="C103" s="2868"/>
      <c r="D103" s="2868"/>
      <c r="E103" s="396"/>
      <c r="F103" s="397"/>
      <c r="G103" s="1097"/>
      <c r="H103" s="2869"/>
      <c r="I103" s="2869"/>
      <c r="J103" s="2869"/>
      <c r="K103" s="2869"/>
      <c r="L103" s="2869"/>
      <c r="M103" s="388"/>
      <c r="N103" s="2870" t="str">
        <f>IF(COUNTIF($R$14:$R$38,M103),INDEX($S$14:$S$38,MATCH(M103,$R$14:$R134,0)),"")</f>
        <v/>
      </c>
      <c r="O103" s="2870"/>
      <c r="P103" s="2870"/>
      <c r="Q103" s="389"/>
      <c r="R103" s="391"/>
      <c r="S103" s="390"/>
      <c r="T103" s="170"/>
      <c r="U103" s="170"/>
      <c r="V103" s="170"/>
      <c r="W103" s="170"/>
    </row>
    <row r="104" spans="1:23" ht="12.75" hidden="1" customHeight="1">
      <c r="A104" s="385"/>
      <c r="B104" s="386"/>
      <c r="C104" s="2868"/>
      <c r="D104" s="2868"/>
      <c r="E104" s="396"/>
      <c r="F104" s="397"/>
      <c r="G104" s="1097"/>
      <c r="H104" s="2869"/>
      <c r="I104" s="2869"/>
      <c r="J104" s="2869"/>
      <c r="K104" s="2869"/>
      <c r="L104" s="2869"/>
      <c r="M104" s="388"/>
      <c r="N104" s="2870" t="str">
        <f>IF(COUNTIF($R$14:$R$38,M104),INDEX($S$14:$S$38,MATCH(M104,$R$14:$R135,0)),"")</f>
        <v/>
      </c>
      <c r="O104" s="2870"/>
      <c r="P104" s="2870"/>
      <c r="Q104" s="389"/>
      <c r="R104" s="391"/>
      <c r="S104" s="390"/>
      <c r="T104" s="170"/>
      <c r="U104" s="170"/>
      <c r="V104" s="170"/>
      <c r="W104" s="170"/>
    </row>
    <row r="105" spans="1:23" ht="12.75" hidden="1" customHeight="1">
      <c r="A105" s="385"/>
      <c r="B105" s="386"/>
      <c r="C105" s="2868"/>
      <c r="D105" s="2868"/>
      <c r="E105" s="396"/>
      <c r="F105" s="397"/>
      <c r="G105" s="1097"/>
      <c r="H105" s="2869"/>
      <c r="I105" s="2869"/>
      <c r="J105" s="2869"/>
      <c r="K105" s="2869"/>
      <c r="L105" s="2869"/>
      <c r="M105" s="388"/>
      <c r="N105" s="2870" t="str">
        <f>IF(COUNTIF($R$14:$R$38,M105),INDEX($S$14:$S$38,MATCH(M105,$R$14:$R136,0)),"")</f>
        <v/>
      </c>
      <c r="O105" s="2870"/>
      <c r="P105" s="2870"/>
      <c r="Q105" s="389"/>
      <c r="R105" s="391"/>
      <c r="S105" s="390"/>
      <c r="T105" s="170"/>
      <c r="U105" s="170"/>
      <c r="V105" s="170"/>
      <c r="W105" s="170"/>
    </row>
    <row r="106" spans="1:23" ht="12.75" hidden="1" customHeight="1">
      <c r="A106" s="385"/>
      <c r="B106" s="386"/>
      <c r="C106" s="2868"/>
      <c r="D106" s="2868"/>
      <c r="E106" s="396"/>
      <c r="F106" s="397"/>
      <c r="G106" s="1097"/>
      <c r="H106" s="2869"/>
      <c r="I106" s="2869"/>
      <c r="J106" s="2869"/>
      <c r="K106" s="2869"/>
      <c r="L106" s="2869"/>
      <c r="M106" s="388"/>
      <c r="N106" s="2870" t="str">
        <f>IF(COUNTIF($R$14:$R$38,M106),INDEX($S$14:$S$38,MATCH(M106,$R$14:$R137,0)),"")</f>
        <v/>
      </c>
      <c r="O106" s="2870"/>
      <c r="P106" s="2870"/>
      <c r="Q106" s="389"/>
      <c r="R106" s="391"/>
      <c r="S106" s="390"/>
      <c r="T106" s="170"/>
      <c r="U106" s="170"/>
      <c r="V106" s="170"/>
      <c r="W106" s="170"/>
    </row>
    <row r="107" spans="1:23" ht="12.75" hidden="1" customHeight="1">
      <c r="A107" s="385"/>
      <c r="B107" s="386"/>
      <c r="C107" s="2868"/>
      <c r="D107" s="2868"/>
      <c r="E107" s="396"/>
      <c r="F107" s="397"/>
      <c r="G107" s="1097"/>
      <c r="H107" s="2869"/>
      <c r="I107" s="2869"/>
      <c r="J107" s="2869"/>
      <c r="K107" s="2869"/>
      <c r="L107" s="2869"/>
      <c r="M107" s="388"/>
      <c r="N107" s="2870" t="str">
        <f>IF(COUNTIF($R$14:$R$38,M107),INDEX($S$14:$S$38,MATCH(M107,$R$14:$R138,0)),"")</f>
        <v/>
      </c>
      <c r="O107" s="2870"/>
      <c r="P107" s="2870"/>
      <c r="Q107" s="389"/>
      <c r="R107" s="391"/>
      <c r="S107" s="390"/>
      <c r="T107" s="170"/>
      <c r="U107" s="170"/>
      <c r="V107" s="170"/>
      <c r="W107" s="170"/>
    </row>
    <row r="108" spans="1:23" ht="12.75" hidden="1" customHeight="1">
      <c r="A108" s="385"/>
      <c r="B108" s="386"/>
      <c r="C108" s="2868"/>
      <c r="D108" s="2868"/>
      <c r="E108" s="396"/>
      <c r="F108" s="397"/>
      <c r="G108" s="1097"/>
      <c r="H108" s="2869"/>
      <c r="I108" s="2869"/>
      <c r="J108" s="2869"/>
      <c r="K108" s="2869"/>
      <c r="L108" s="2869"/>
      <c r="M108" s="388"/>
      <c r="N108" s="2870" t="str">
        <f>IF(COUNTIF($R$14:$R$38,M108),INDEX($S$14:$S$38,MATCH(M108,$R$14:$R139,0)),"")</f>
        <v/>
      </c>
      <c r="O108" s="2870"/>
      <c r="P108" s="2870"/>
      <c r="Q108" s="389"/>
      <c r="R108" s="391"/>
      <c r="S108" s="390"/>
      <c r="T108" s="170"/>
      <c r="U108" s="170"/>
      <c r="V108" s="170"/>
      <c r="W108" s="170"/>
    </row>
    <row r="109" spans="1:23" ht="12.75" hidden="1" customHeight="1">
      <c r="A109" s="385"/>
      <c r="B109" s="386"/>
      <c r="C109" s="2868"/>
      <c r="D109" s="2868"/>
      <c r="E109" s="396"/>
      <c r="F109" s="397"/>
      <c r="G109" s="1097"/>
      <c r="H109" s="2869"/>
      <c r="I109" s="2869"/>
      <c r="J109" s="2869"/>
      <c r="K109" s="2869"/>
      <c r="L109" s="2869"/>
      <c r="M109" s="388"/>
      <c r="N109" s="2870" t="str">
        <f>IF(COUNTIF($R$14:$R$38,M109),INDEX($S$14:$S$38,MATCH(M109,$R$14:$R140,0)),"")</f>
        <v/>
      </c>
      <c r="O109" s="2870"/>
      <c r="P109" s="2870"/>
      <c r="Q109" s="389"/>
      <c r="R109" s="391"/>
      <c r="S109" s="390"/>
      <c r="T109" s="170"/>
      <c r="U109" s="170"/>
      <c r="V109" s="170"/>
      <c r="W109" s="170"/>
    </row>
    <row r="110" spans="1:23" ht="12.75" hidden="1" customHeight="1">
      <c r="A110" s="385"/>
      <c r="B110" s="386"/>
      <c r="C110" s="2868"/>
      <c r="D110" s="2868"/>
      <c r="E110" s="396"/>
      <c r="F110" s="397"/>
      <c r="G110" s="1097"/>
      <c r="H110" s="2869"/>
      <c r="I110" s="2869"/>
      <c r="J110" s="2869"/>
      <c r="K110" s="2869"/>
      <c r="L110" s="2869"/>
      <c r="M110" s="388"/>
      <c r="N110" s="2870" t="str">
        <f>IF(COUNTIF($R$14:$R$38,M110),INDEX($S$14:$S$38,MATCH(M110,$R$14:$R141,0)),"")</f>
        <v/>
      </c>
      <c r="O110" s="2870"/>
      <c r="P110" s="2870"/>
      <c r="Q110" s="389"/>
      <c r="R110" s="391"/>
      <c r="S110" s="390"/>
      <c r="T110" s="170"/>
      <c r="U110" s="170"/>
      <c r="V110" s="170"/>
      <c r="W110" s="170"/>
    </row>
    <row r="111" spans="1:23" ht="12.75" hidden="1" customHeight="1">
      <c r="A111" s="385"/>
      <c r="B111" s="386"/>
      <c r="C111" s="2868"/>
      <c r="D111" s="2868"/>
      <c r="E111" s="396"/>
      <c r="F111" s="397"/>
      <c r="G111" s="1097"/>
      <c r="H111" s="2869"/>
      <c r="I111" s="2869"/>
      <c r="J111" s="2869"/>
      <c r="K111" s="2869"/>
      <c r="L111" s="2869"/>
      <c r="M111" s="388"/>
      <c r="N111" s="2870" t="str">
        <f>IF(COUNTIF($R$14:$R$38,M111),INDEX($S$14:$S$38,MATCH(M111,$R$14:$R142,0)),"")</f>
        <v/>
      </c>
      <c r="O111" s="2870"/>
      <c r="P111" s="2870"/>
      <c r="Q111" s="389"/>
      <c r="R111" s="391"/>
      <c r="S111" s="390"/>
      <c r="T111" s="170"/>
      <c r="U111" s="170"/>
      <c r="V111" s="170"/>
      <c r="W111" s="170"/>
    </row>
    <row r="112" spans="1:23" ht="12.75" hidden="1" customHeight="1">
      <c r="A112" s="385"/>
      <c r="B112" s="386"/>
      <c r="C112" s="2868"/>
      <c r="D112" s="2868"/>
      <c r="E112" s="396"/>
      <c r="F112" s="397"/>
      <c r="G112" s="1097"/>
      <c r="H112" s="2869"/>
      <c r="I112" s="2869"/>
      <c r="J112" s="2869"/>
      <c r="K112" s="2869"/>
      <c r="L112" s="2869"/>
      <c r="M112" s="388"/>
      <c r="N112" s="2870" t="str">
        <f>IF(COUNTIF($R$14:$R$38,M112),INDEX($S$14:$S$38,MATCH(M112,$R$14:$R143,0)),"")</f>
        <v/>
      </c>
      <c r="O112" s="2870"/>
      <c r="P112" s="2870"/>
      <c r="Q112" s="389"/>
      <c r="R112" s="391"/>
      <c r="S112" s="390"/>
      <c r="T112" s="170"/>
      <c r="U112" s="170"/>
      <c r="V112" s="170"/>
      <c r="W112" s="170"/>
    </row>
    <row r="113" spans="1:23" ht="12.75" hidden="1" customHeight="1">
      <c r="A113" s="385"/>
      <c r="B113" s="386"/>
      <c r="C113" s="2868"/>
      <c r="D113" s="2868"/>
      <c r="E113" s="396"/>
      <c r="F113" s="397"/>
      <c r="G113" s="1097"/>
      <c r="H113" s="2869"/>
      <c r="I113" s="2869"/>
      <c r="J113" s="2869"/>
      <c r="K113" s="2869"/>
      <c r="L113" s="2869"/>
      <c r="M113" s="388"/>
      <c r="N113" s="2870" t="str">
        <f>IF(COUNTIF($R$14:$R$38,M113),INDEX($S$14:$S$38,MATCH(M113,$R$14:$R144,0)),"")</f>
        <v/>
      </c>
      <c r="O113" s="2870"/>
      <c r="P113" s="2870"/>
      <c r="Q113" s="389"/>
      <c r="R113" s="391"/>
      <c r="S113" s="390"/>
      <c r="T113" s="170"/>
      <c r="U113" s="170"/>
      <c r="V113" s="170"/>
      <c r="W113" s="170"/>
    </row>
    <row r="114" spans="1:23" ht="12.75" hidden="1" customHeight="1">
      <c r="A114" s="385"/>
      <c r="B114" s="386"/>
      <c r="C114" s="2868"/>
      <c r="D114" s="2868"/>
      <c r="E114" s="396"/>
      <c r="F114" s="397"/>
      <c r="G114" s="1097"/>
      <c r="H114" s="2869"/>
      <c r="I114" s="2869"/>
      <c r="J114" s="2869"/>
      <c r="K114" s="2869"/>
      <c r="L114" s="2869"/>
      <c r="M114" s="388"/>
      <c r="N114" s="2870" t="str">
        <f>IF(COUNTIF($R$14:$R$38,M114),INDEX($S$14:$S$38,MATCH(M114,$R$14:$R145,0)),"")</f>
        <v/>
      </c>
      <c r="O114" s="2870"/>
      <c r="P114" s="2870"/>
      <c r="Q114" s="389"/>
      <c r="R114" s="391"/>
      <c r="S114" s="390"/>
      <c r="T114" s="170"/>
      <c r="U114" s="170"/>
      <c r="V114" s="170"/>
      <c r="W114" s="170"/>
    </row>
    <row r="115" spans="1:23" ht="12.75" hidden="1" customHeight="1">
      <c r="A115" s="385"/>
      <c r="B115" s="386"/>
      <c r="C115" s="2868"/>
      <c r="D115" s="2868"/>
      <c r="E115" s="396"/>
      <c r="F115" s="397"/>
      <c r="G115" s="1097"/>
      <c r="H115" s="2869"/>
      <c r="I115" s="2869"/>
      <c r="J115" s="2869"/>
      <c r="K115" s="2869"/>
      <c r="L115" s="2869"/>
      <c r="M115" s="388"/>
      <c r="N115" s="2870" t="str">
        <f>IF(COUNTIF($R$14:$R$38,M115),INDEX($S$14:$S$38,MATCH(M115,$R$14:$R146,0)),"")</f>
        <v/>
      </c>
      <c r="O115" s="2870"/>
      <c r="P115" s="2870"/>
      <c r="Q115" s="389"/>
      <c r="R115" s="391"/>
      <c r="S115" s="390"/>
      <c r="T115" s="170"/>
      <c r="U115" s="170"/>
      <c r="V115" s="170"/>
      <c r="W115" s="170"/>
    </row>
    <row r="116" spans="1:23" ht="12.75" hidden="1" customHeight="1">
      <c r="A116" s="385"/>
      <c r="B116" s="386"/>
      <c r="C116" s="2868"/>
      <c r="D116" s="2868"/>
      <c r="E116" s="396"/>
      <c r="F116" s="397"/>
      <c r="G116" s="1097"/>
      <c r="H116" s="2869"/>
      <c r="I116" s="2869"/>
      <c r="J116" s="2869"/>
      <c r="K116" s="2869"/>
      <c r="L116" s="2869"/>
      <c r="M116" s="388"/>
      <c r="N116" s="2870" t="str">
        <f>IF(COUNTIF($R$14:$R$38,M116),INDEX($S$14:$S$38,MATCH(M116,$R$14:$R147,0)),"")</f>
        <v/>
      </c>
      <c r="O116" s="2870"/>
      <c r="P116" s="2870"/>
      <c r="Q116" s="389"/>
      <c r="R116" s="391"/>
      <c r="S116" s="390"/>
      <c r="T116" s="170"/>
      <c r="U116" s="170"/>
      <c r="V116" s="170"/>
      <c r="W116" s="170"/>
    </row>
    <row r="117" spans="1:23" ht="12.75" hidden="1" customHeight="1">
      <c r="A117" s="385"/>
      <c r="B117" s="386"/>
      <c r="C117" s="2868"/>
      <c r="D117" s="2868"/>
      <c r="E117" s="396"/>
      <c r="F117" s="397"/>
      <c r="G117" s="1097"/>
      <c r="H117" s="2869"/>
      <c r="I117" s="2869"/>
      <c r="J117" s="2869"/>
      <c r="K117" s="2869"/>
      <c r="L117" s="2869"/>
      <c r="M117" s="388"/>
      <c r="N117" s="2870" t="str">
        <f>IF(COUNTIF($R$14:$R$38,M117),INDEX($S$14:$S$38,MATCH(M117,$R$14:$R148,0)),"")</f>
        <v/>
      </c>
      <c r="O117" s="2870"/>
      <c r="P117" s="2870"/>
      <c r="Q117" s="389"/>
      <c r="R117" s="391"/>
      <c r="S117" s="390"/>
      <c r="T117" s="170"/>
      <c r="U117" s="170"/>
      <c r="V117" s="170"/>
      <c r="W117" s="170"/>
    </row>
    <row r="118" spans="1:23" ht="12.75" hidden="1" customHeight="1">
      <c r="A118" s="385"/>
      <c r="B118" s="386"/>
      <c r="C118" s="2868"/>
      <c r="D118" s="2868"/>
      <c r="E118" s="396"/>
      <c r="F118" s="397"/>
      <c r="G118" s="1097"/>
      <c r="H118" s="2869"/>
      <c r="I118" s="2869"/>
      <c r="J118" s="2869"/>
      <c r="K118" s="2869"/>
      <c r="L118" s="2869"/>
      <c r="M118" s="388"/>
      <c r="N118" s="2870" t="str">
        <f>IF(COUNTIF($R$14:$R$38,M118),INDEX($S$14:$S$38,MATCH(M118,$R$14:$R149,0)),"")</f>
        <v/>
      </c>
      <c r="O118" s="2870"/>
      <c r="P118" s="2870"/>
      <c r="Q118" s="389"/>
      <c r="R118" s="391"/>
      <c r="S118" s="390"/>
      <c r="T118" s="170"/>
      <c r="U118" s="170"/>
      <c r="V118" s="170"/>
      <c r="W118" s="170"/>
    </row>
    <row r="119" spans="1:23" ht="12.75" hidden="1" customHeight="1">
      <c r="A119" s="385"/>
      <c r="B119" s="386"/>
      <c r="C119" s="2868"/>
      <c r="D119" s="2868"/>
      <c r="E119" s="396"/>
      <c r="F119" s="397"/>
      <c r="G119" s="1097"/>
      <c r="H119" s="2869"/>
      <c r="I119" s="2869"/>
      <c r="J119" s="2869"/>
      <c r="K119" s="2869"/>
      <c r="L119" s="2869"/>
      <c r="M119" s="388"/>
      <c r="N119" s="2870" t="str">
        <f>IF(COUNTIF($R$14:$R$38,M119),INDEX($S$14:$S$38,MATCH(M119,$R$14:$R150,0)),"")</f>
        <v/>
      </c>
      <c r="O119" s="2870"/>
      <c r="P119" s="2870"/>
      <c r="Q119" s="389"/>
      <c r="R119" s="391"/>
      <c r="S119" s="390"/>
      <c r="T119" s="170"/>
      <c r="U119" s="170"/>
      <c r="V119" s="170"/>
      <c r="W119" s="170"/>
    </row>
    <row r="120" spans="1:23" ht="12.75" hidden="1" customHeight="1">
      <c r="A120" s="385"/>
      <c r="B120" s="386"/>
      <c r="C120" s="2868"/>
      <c r="D120" s="2868"/>
      <c r="E120" s="396"/>
      <c r="F120" s="397"/>
      <c r="G120" s="1097"/>
      <c r="H120" s="2869"/>
      <c r="I120" s="2869"/>
      <c r="J120" s="2869"/>
      <c r="K120" s="2869"/>
      <c r="L120" s="2869"/>
      <c r="M120" s="388"/>
      <c r="N120" s="2870" t="str">
        <f>IF(COUNTIF($R$14:$R$38,M120),INDEX($S$14:$S$38,MATCH(M120,$R$14:$R151,0)),"")</f>
        <v/>
      </c>
      <c r="O120" s="2870"/>
      <c r="P120" s="2870"/>
      <c r="Q120" s="389"/>
      <c r="R120" s="391"/>
      <c r="S120" s="390"/>
      <c r="T120" s="170"/>
      <c r="U120" s="170"/>
      <c r="V120" s="170"/>
      <c r="W120" s="170"/>
    </row>
    <row r="121" spans="1:23" ht="12.75" hidden="1" customHeight="1">
      <c r="A121" s="385"/>
      <c r="B121" s="386"/>
      <c r="C121" s="2868"/>
      <c r="D121" s="2868"/>
      <c r="E121" s="396"/>
      <c r="F121" s="397"/>
      <c r="G121" s="1097"/>
      <c r="H121" s="2869"/>
      <c r="I121" s="2869"/>
      <c r="J121" s="2869"/>
      <c r="K121" s="2869"/>
      <c r="L121" s="2869"/>
      <c r="M121" s="388"/>
      <c r="N121" s="2870" t="str">
        <f>IF(COUNTIF($R$14:$R$38,M121),INDEX($S$14:$S$38,MATCH(M121,$R$14:$R152,0)),"")</f>
        <v/>
      </c>
      <c r="O121" s="2870"/>
      <c r="P121" s="2870"/>
      <c r="Q121" s="389"/>
      <c r="R121" s="391"/>
      <c r="S121" s="390"/>
      <c r="T121" s="170"/>
      <c r="U121" s="170"/>
      <c r="V121" s="170"/>
      <c r="W121" s="170"/>
    </row>
    <row r="122" spans="1:23" ht="12.75" hidden="1" customHeight="1">
      <c r="A122" s="385"/>
      <c r="B122" s="386"/>
      <c r="C122" s="2868"/>
      <c r="D122" s="2868"/>
      <c r="E122" s="396"/>
      <c r="F122" s="397"/>
      <c r="G122" s="1097"/>
      <c r="H122" s="2869"/>
      <c r="I122" s="2869"/>
      <c r="J122" s="2869"/>
      <c r="K122" s="2869"/>
      <c r="L122" s="2869"/>
      <c r="M122" s="388"/>
      <c r="N122" s="2870" t="str">
        <f>IF(COUNTIF($R$14:$R$38,M122),INDEX($S$14:$S$38,MATCH(M122,$R$14:$R153,0)),"")</f>
        <v/>
      </c>
      <c r="O122" s="2870"/>
      <c r="P122" s="2870"/>
      <c r="Q122" s="389"/>
      <c r="R122" s="391"/>
      <c r="S122" s="390"/>
      <c r="T122" s="170"/>
      <c r="U122" s="170"/>
      <c r="V122" s="170"/>
      <c r="W122" s="170"/>
    </row>
    <row r="123" spans="1:23" ht="12.75" hidden="1" customHeight="1">
      <c r="A123" s="385"/>
      <c r="B123" s="386"/>
      <c r="C123" s="2868"/>
      <c r="D123" s="2868"/>
      <c r="E123" s="396"/>
      <c r="F123" s="397"/>
      <c r="G123" s="1097"/>
      <c r="H123" s="2869"/>
      <c r="I123" s="2869"/>
      <c r="J123" s="2869"/>
      <c r="K123" s="2869"/>
      <c r="L123" s="2869"/>
      <c r="M123" s="388"/>
      <c r="N123" s="2870" t="str">
        <f>IF(COUNTIF($R$14:$R$38,M123),INDEX($S$14:$S$38,MATCH(M123,$R$14:$R154,0)),"")</f>
        <v/>
      </c>
      <c r="O123" s="2870"/>
      <c r="P123" s="2870"/>
      <c r="Q123" s="389"/>
      <c r="R123" s="391"/>
      <c r="S123" s="390"/>
      <c r="T123" s="170"/>
      <c r="U123" s="170"/>
      <c r="V123" s="170"/>
      <c r="W123" s="170"/>
    </row>
    <row r="124" spans="1:23" ht="12.75" hidden="1" customHeight="1">
      <c r="A124" s="385"/>
      <c r="B124" s="386"/>
      <c r="C124" s="2868"/>
      <c r="D124" s="2868"/>
      <c r="E124" s="396"/>
      <c r="F124" s="397"/>
      <c r="G124" s="1097"/>
      <c r="H124" s="2869"/>
      <c r="I124" s="2869"/>
      <c r="J124" s="2869"/>
      <c r="K124" s="2869"/>
      <c r="L124" s="2869"/>
      <c r="M124" s="388"/>
      <c r="N124" s="2870" t="str">
        <f>IF(COUNTIF($R$14:$R$38,M124),INDEX($S$14:$S$38,MATCH(M124,$R$14:$R155,0)),"")</f>
        <v/>
      </c>
      <c r="O124" s="2870"/>
      <c r="P124" s="2870"/>
      <c r="Q124" s="389"/>
      <c r="R124" s="391"/>
      <c r="S124" s="390"/>
      <c r="T124" s="170"/>
      <c r="U124" s="170"/>
      <c r="V124" s="170"/>
      <c r="W124" s="170"/>
    </row>
    <row r="125" spans="1:23" ht="12.75" hidden="1" customHeight="1">
      <c r="A125" s="385"/>
      <c r="B125" s="386"/>
      <c r="C125" s="2868"/>
      <c r="D125" s="2868"/>
      <c r="E125" s="396"/>
      <c r="F125" s="397"/>
      <c r="G125" s="1097"/>
      <c r="H125" s="2869"/>
      <c r="I125" s="2869"/>
      <c r="J125" s="2869"/>
      <c r="K125" s="2869"/>
      <c r="L125" s="2869"/>
      <c r="M125" s="388"/>
      <c r="N125" s="2870" t="str">
        <f>IF(COUNTIF($R$14:$R$38,M125),INDEX($S$14:$S$38,MATCH(M125,$R$14:$R156,0)),"")</f>
        <v/>
      </c>
      <c r="O125" s="2870"/>
      <c r="P125" s="2870"/>
      <c r="Q125" s="389"/>
      <c r="R125" s="391"/>
      <c r="S125" s="390"/>
      <c r="T125" s="170"/>
      <c r="U125" s="170"/>
      <c r="V125" s="170"/>
      <c r="W125" s="170"/>
    </row>
    <row r="126" spans="1:23" ht="12.75" hidden="1" customHeight="1">
      <c r="A126" s="385"/>
      <c r="B126" s="386"/>
      <c r="C126" s="2868"/>
      <c r="D126" s="2868"/>
      <c r="E126" s="396"/>
      <c r="F126" s="397"/>
      <c r="G126" s="1097"/>
      <c r="H126" s="2869"/>
      <c r="I126" s="2869"/>
      <c r="J126" s="2869"/>
      <c r="K126" s="2869"/>
      <c r="L126" s="2869"/>
      <c r="M126" s="388"/>
      <c r="N126" s="2870" t="str">
        <f>IF(COUNTIF($R$14:$R$38,M126),INDEX($S$14:$S$38,MATCH(M126,$R$14:$R157,0)),"")</f>
        <v/>
      </c>
      <c r="O126" s="2870"/>
      <c r="P126" s="2870"/>
      <c r="Q126" s="389"/>
      <c r="R126" s="391"/>
      <c r="S126" s="390"/>
      <c r="T126" s="170"/>
      <c r="U126" s="170"/>
      <c r="V126" s="170"/>
      <c r="W126" s="170"/>
    </row>
    <row r="127" spans="1:23" ht="12.75" hidden="1" customHeight="1">
      <c r="A127" s="385"/>
      <c r="B127" s="386"/>
      <c r="C127" s="2868"/>
      <c r="D127" s="2868"/>
      <c r="E127" s="396"/>
      <c r="F127" s="397"/>
      <c r="G127" s="1097"/>
      <c r="H127" s="2869"/>
      <c r="I127" s="2869"/>
      <c r="J127" s="2869"/>
      <c r="K127" s="2869"/>
      <c r="L127" s="2869"/>
      <c r="M127" s="388"/>
      <c r="N127" s="2870" t="str">
        <f>IF(COUNTIF($R$14:$R$38,M127),INDEX($S$14:$S$38,MATCH(M127,$R$14:$R158,0)),"")</f>
        <v/>
      </c>
      <c r="O127" s="2870"/>
      <c r="P127" s="2870"/>
      <c r="Q127" s="389"/>
      <c r="R127" s="391"/>
      <c r="S127" s="390"/>
      <c r="T127" s="170"/>
      <c r="U127" s="170"/>
      <c r="V127" s="170"/>
      <c r="W127" s="170"/>
    </row>
    <row r="128" spans="1:23" ht="12.75" hidden="1" customHeight="1">
      <c r="A128" s="385"/>
      <c r="B128" s="386"/>
      <c r="C128" s="2868"/>
      <c r="D128" s="2868"/>
      <c r="E128" s="396"/>
      <c r="F128" s="397"/>
      <c r="G128" s="1097"/>
      <c r="H128" s="2869"/>
      <c r="I128" s="2869"/>
      <c r="J128" s="2869"/>
      <c r="K128" s="2869"/>
      <c r="L128" s="2869"/>
      <c r="M128" s="388"/>
      <c r="N128" s="2870" t="str">
        <f>IF(COUNTIF($R$14:$R$38,M128),INDEX($S$14:$S$38,MATCH(M128,$R$14:$R159,0)),"")</f>
        <v/>
      </c>
      <c r="O128" s="2870"/>
      <c r="P128" s="2870"/>
      <c r="Q128" s="389"/>
      <c r="R128" s="391"/>
      <c r="S128" s="390"/>
      <c r="T128" s="170"/>
      <c r="U128" s="170"/>
      <c r="V128" s="170"/>
      <c r="W128" s="170"/>
    </row>
    <row r="129" spans="1:23" ht="12.75" hidden="1" customHeight="1">
      <c r="A129" s="385"/>
      <c r="B129" s="386"/>
      <c r="C129" s="2868"/>
      <c r="D129" s="2868"/>
      <c r="E129" s="396"/>
      <c r="F129" s="397"/>
      <c r="G129" s="1097"/>
      <c r="H129" s="2869"/>
      <c r="I129" s="2869"/>
      <c r="J129" s="2869"/>
      <c r="K129" s="2869"/>
      <c r="L129" s="2869"/>
      <c r="M129" s="388"/>
      <c r="N129" s="2870" t="str">
        <f>IF(COUNTIF($R$14:$R$38,M129),INDEX($S$14:$S$38,MATCH(M129,$R$14:$R160,0)),"")</f>
        <v/>
      </c>
      <c r="O129" s="2870"/>
      <c r="P129" s="2870"/>
      <c r="Q129" s="389"/>
      <c r="R129" s="391"/>
      <c r="S129" s="390"/>
      <c r="T129" s="170"/>
      <c r="U129" s="170"/>
      <c r="V129" s="170"/>
      <c r="W129" s="170"/>
    </row>
    <row r="130" spans="1:23" ht="12.75" hidden="1" customHeight="1">
      <c r="A130" s="385"/>
      <c r="B130" s="386"/>
      <c r="C130" s="2868"/>
      <c r="D130" s="2868"/>
      <c r="E130" s="396"/>
      <c r="F130" s="397"/>
      <c r="G130" s="1097"/>
      <c r="H130" s="2869"/>
      <c r="I130" s="2869"/>
      <c r="J130" s="2869"/>
      <c r="K130" s="2869"/>
      <c r="L130" s="2869"/>
      <c r="M130" s="388"/>
      <c r="N130" s="2870" t="str">
        <f>IF(COUNTIF($R$14:$R$38,M130),INDEX($S$14:$S$38,MATCH(M130,$R$14:$R161,0)),"")</f>
        <v/>
      </c>
      <c r="O130" s="2870"/>
      <c r="P130" s="2870"/>
      <c r="Q130" s="389"/>
      <c r="R130" s="391"/>
      <c r="S130" s="390"/>
      <c r="T130" s="170"/>
      <c r="U130" s="170"/>
      <c r="V130" s="170"/>
      <c r="W130" s="170"/>
    </row>
    <row r="131" spans="1:23" ht="12.75" hidden="1" customHeight="1">
      <c r="A131" s="385"/>
      <c r="B131" s="386"/>
      <c r="C131" s="2868"/>
      <c r="D131" s="2868"/>
      <c r="E131" s="396"/>
      <c r="F131" s="397"/>
      <c r="G131" s="1097"/>
      <c r="H131" s="2869"/>
      <c r="I131" s="2869"/>
      <c r="J131" s="2869"/>
      <c r="K131" s="2869"/>
      <c r="L131" s="2869"/>
      <c r="M131" s="388"/>
      <c r="N131" s="2870" t="str">
        <f>IF(COUNTIF($R$14:$R$38,M131),INDEX($S$14:$S$38,MATCH(M131,$R$14:$R162,0)),"")</f>
        <v/>
      </c>
      <c r="O131" s="2870"/>
      <c r="P131" s="2870"/>
      <c r="Q131" s="389"/>
      <c r="R131" s="391"/>
      <c r="S131" s="390"/>
      <c r="T131" s="170"/>
      <c r="U131" s="170"/>
      <c r="V131" s="170"/>
      <c r="W131" s="170"/>
    </row>
    <row r="132" spans="1:23" ht="12.75" hidden="1" customHeight="1">
      <c r="A132" s="385"/>
      <c r="B132" s="386"/>
      <c r="C132" s="2868"/>
      <c r="D132" s="2868"/>
      <c r="E132" s="396"/>
      <c r="F132" s="397"/>
      <c r="G132" s="1097"/>
      <c r="H132" s="2869"/>
      <c r="I132" s="2869"/>
      <c r="J132" s="2869"/>
      <c r="K132" s="2869"/>
      <c r="L132" s="2869"/>
      <c r="M132" s="388"/>
      <c r="N132" s="2870" t="str">
        <f>IF(COUNTIF($R$14:$R$38,M132),INDEX($S$14:$S$38,MATCH(M132,$R$14:$R163,0)),"")</f>
        <v/>
      </c>
      <c r="O132" s="2870"/>
      <c r="P132" s="2870"/>
      <c r="Q132" s="389"/>
      <c r="R132" s="391"/>
      <c r="S132" s="390"/>
      <c r="T132" s="170"/>
      <c r="U132" s="170"/>
      <c r="V132" s="170"/>
      <c r="W132" s="170"/>
    </row>
    <row r="133" spans="1:23" ht="12.75" hidden="1" customHeight="1">
      <c r="A133" s="385"/>
      <c r="B133" s="386"/>
      <c r="C133" s="2868"/>
      <c r="D133" s="2868"/>
      <c r="E133" s="396"/>
      <c r="F133" s="397"/>
      <c r="G133" s="1097"/>
      <c r="H133" s="2869"/>
      <c r="I133" s="2869"/>
      <c r="J133" s="2869"/>
      <c r="K133" s="2869"/>
      <c r="L133" s="2869"/>
      <c r="M133" s="388"/>
      <c r="N133" s="2870" t="str">
        <f>IF(COUNTIF($R$14:$R$38,M133),INDEX($S$14:$S$38,MATCH(M133,$R$14:$R164,0)),"")</f>
        <v/>
      </c>
      <c r="O133" s="2870"/>
      <c r="P133" s="2870"/>
      <c r="Q133" s="389"/>
      <c r="R133" s="391"/>
      <c r="S133" s="390"/>
      <c r="T133" s="170"/>
      <c r="U133" s="170"/>
      <c r="V133" s="170"/>
      <c r="W133" s="170"/>
    </row>
    <row r="134" spans="1:23" ht="12.75" hidden="1" customHeight="1">
      <c r="A134" s="385"/>
      <c r="B134" s="386"/>
      <c r="C134" s="2868"/>
      <c r="D134" s="2868"/>
      <c r="E134" s="396"/>
      <c r="F134" s="397"/>
      <c r="G134" s="1097"/>
      <c r="H134" s="2869"/>
      <c r="I134" s="2869"/>
      <c r="J134" s="2869"/>
      <c r="K134" s="2869"/>
      <c r="L134" s="2869"/>
      <c r="M134" s="388"/>
      <c r="N134" s="2870" t="str">
        <f>IF(COUNTIF($R$14:$R$38,M134),INDEX($S$14:$S$38,MATCH(M134,$R$14:$R165,0)),"")</f>
        <v/>
      </c>
      <c r="O134" s="2870"/>
      <c r="P134" s="2870"/>
      <c r="Q134" s="389"/>
      <c r="R134" s="391"/>
      <c r="S134" s="390"/>
      <c r="T134" s="170"/>
      <c r="U134" s="170"/>
      <c r="V134" s="170"/>
      <c r="W134" s="170"/>
    </row>
    <row r="135" spans="1:23" ht="12.75" hidden="1" customHeight="1">
      <c r="A135" s="385"/>
      <c r="B135" s="386"/>
      <c r="C135" s="2868"/>
      <c r="D135" s="2868"/>
      <c r="E135" s="396"/>
      <c r="F135" s="397"/>
      <c r="G135" s="1097"/>
      <c r="H135" s="2869"/>
      <c r="I135" s="2869"/>
      <c r="J135" s="2869"/>
      <c r="K135" s="2869"/>
      <c r="L135" s="2869"/>
      <c r="M135" s="388"/>
      <c r="N135" s="2870" t="str">
        <f>IF(COUNTIF($R$14:$R$38,M135),INDEX($S$14:$S$38,MATCH(M135,$R$14:$R166,0)),"")</f>
        <v/>
      </c>
      <c r="O135" s="2870"/>
      <c r="P135" s="2870"/>
      <c r="Q135" s="389"/>
      <c r="R135" s="391"/>
      <c r="S135" s="390"/>
      <c r="T135" s="170"/>
      <c r="U135" s="170"/>
      <c r="V135" s="170"/>
      <c r="W135" s="170"/>
    </row>
    <row r="136" spans="1:23" ht="12.75" hidden="1" customHeight="1">
      <c r="A136" s="385"/>
      <c r="B136" s="386"/>
      <c r="C136" s="2868"/>
      <c r="D136" s="2868"/>
      <c r="E136" s="396"/>
      <c r="F136" s="397"/>
      <c r="G136" s="1097"/>
      <c r="H136" s="2869"/>
      <c r="I136" s="2869"/>
      <c r="J136" s="2869"/>
      <c r="K136" s="2869"/>
      <c r="L136" s="2869"/>
      <c r="M136" s="388"/>
      <c r="N136" s="2870" t="str">
        <f>IF(COUNTIF($R$14:$R$38,M136),INDEX($S$14:$S$38,MATCH(M136,$R$14:$R167,0)),"")</f>
        <v/>
      </c>
      <c r="O136" s="2870"/>
      <c r="P136" s="2870"/>
      <c r="Q136" s="389"/>
      <c r="R136" s="391"/>
      <c r="S136" s="390"/>
      <c r="T136" s="170"/>
      <c r="U136" s="170"/>
      <c r="V136" s="170"/>
      <c r="W136" s="170"/>
    </row>
    <row r="137" spans="1:23" ht="12.75" hidden="1" customHeight="1">
      <c r="A137" s="385"/>
      <c r="B137" s="386"/>
      <c r="C137" s="2868"/>
      <c r="D137" s="2868"/>
      <c r="E137" s="396"/>
      <c r="F137" s="397"/>
      <c r="G137" s="1097"/>
      <c r="H137" s="2869"/>
      <c r="I137" s="2869"/>
      <c r="J137" s="2869"/>
      <c r="K137" s="2869"/>
      <c r="L137" s="2869"/>
      <c r="M137" s="388"/>
      <c r="N137" s="2870" t="str">
        <f>IF(COUNTIF($R$14:$R$38,M137),INDEX($S$14:$S$38,MATCH(M137,$R$14:$R168,0)),"")</f>
        <v/>
      </c>
      <c r="O137" s="2870"/>
      <c r="P137" s="2870"/>
      <c r="Q137" s="389"/>
      <c r="R137" s="391"/>
      <c r="S137" s="390"/>
      <c r="T137" s="170"/>
      <c r="U137" s="170"/>
      <c r="V137" s="170"/>
      <c r="W137" s="170"/>
    </row>
    <row r="138" spans="1:23" ht="12.75" hidden="1" customHeight="1">
      <c r="A138" s="385"/>
      <c r="B138" s="386"/>
      <c r="C138" s="2868"/>
      <c r="D138" s="2868"/>
      <c r="E138" s="396"/>
      <c r="F138" s="397"/>
      <c r="G138" s="1097"/>
      <c r="H138" s="2869"/>
      <c r="I138" s="2869"/>
      <c r="J138" s="2869"/>
      <c r="K138" s="2869"/>
      <c r="L138" s="2869"/>
      <c r="M138" s="388"/>
      <c r="N138" s="2870" t="str">
        <f>IF(COUNTIF($R$14:$R$38,M138),INDEX($S$14:$S$38,MATCH(M138,$R$14:$R169,0)),"")</f>
        <v/>
      </c>
      <c r="O138" s="2870"/>
      <c r="P138" s="2870"/>
      <c r="Q138" s="389"/>
      <c r="R138" s="391"/>
      <c r="S138" s="390"/>
      <c r="T138" s="170"/>
      <c r="U138" s="170"/>
      <c r="V138" s="170"/>
      <c r="W138" s="170"/>
    </row>
    <row r="139" spans="1:23" ht="12.75" hidden="1" customHeight="1">
      <c r="A139" s="385"/>
      <c r="B139" s="386"/>
      <c r="C139" s="2868"/>
      <c r="D139" s="2868"/>
      <c r="E139" s="396"/>
      <c r="F139" s="397"/>
      <c r="G139" s="1097"/>
      <c r="H139" s="2869"/>
      <c r="I139" s="2869"/>
      <c r="J139" s="2869"/>
      <c r="K139" s="2869"/>
      <c r="L139" s="2869"/>
      <c r="M139" s="388"/>
      <c r="N139" s="2870" t="str">
        <f>IF(COUNTIF($R$14:$R$38,M139),INDEX($S$14:$S$38,MATCH(M139,$R$14:$R170,0)),"")</f>
        <v/>
      </c>
      <c r="O139" s="2870"/>
      <c r="P139" s="2870"/>
      <c r="Q139" s="389"/>
      <c r="R139" s="391"/>
      <c r="S139" s="390"/>
      <c r="T139" s="170"/>
      <c r="U139" s="170"/>
      <c r="V139" s="170"/>
      <c r="W139" s="170"/>
    </row>
    <row r="140" spans="1:23" ht="12.75" hidden="1" customHeight="1">
      <c r="A140" s="385"/>
      <c r="B140" s="386"/>
      <c r="C140" s="2868"/>
      <c r="D140" s="2868"/>
      <c r="E140" s="396"/>
      <c r="F140" s="397"/>
      <c r="G140" s="1097"/>
      <c r="H140" s="2869"/>
      <c r="I140" s="2869"/>
      <c r="J140" s="2869"/>
      <c r="K140" s="2869"/>
      <c r="L140" s="2869"/>
      <c r="M140" s="388"/>
      <c r="N140" s="2870" t="str">
        <f>IF(COUNTIF($R$14:$R$38,M140),INDEX($S$14:$S$38,MATCH(M140,$R$14:$R171,0)),"")</f>
        <v/>
      </c>
      <c r="O140" s="2870"/>
      <c r="P140" s="2870"/>
      <c r="Q140" s="389"/>
      <c r="R140" s="391"/>
      <c r="S140" s="390"/>
      <c r="T140" s="170"/>
      <c r="U140" s="170"/>
      <c r="V140" s="170"/>
      <c r="W140" s="170"/>
    </row>
    <row r="141" spans="1:23" ht="12.75" hidden="1" customHeight="1">
      <c r="A141" s="385"/>
      <c r="B141" s="386"/>
      <c r="C141" s="2868"/>
      <c r="D141" s="2868"/>
      <c r="E141" s="396"/>
      <c r="F141" s="397"/>
      <c r="G141" s="1097"/>
      <c r="H141" s="2869"/>
      <c r="I141" s="2869"/>
      <c r="J141" s="2869"/>
      <c r="K141" s="2869"/>
      <c r="L141" s="2869"/>
      <c r="M141" s="388"/>
      <c r="N141" s="2870" t="str">
        <f>IF(COUNTIF($R$14:$R$38,M141),INDEX($S$14:$S$38,MATCH(M141,$R$14:$R172,0)),"")</f>
        <v/>
      </c>
      <c r="O141" s="2870"/>
      <c r="P141" s="2870"/>
      <c r="Q141" s="389"/>
      <c r="R141" s="391"/>
      <c r="S141" s="390"/>
      <c r="T141" s="170"/>
      <c r="U141" s="170"/>
      <c r="V141" s="170"/>
      <c r="W141" s="170"/>
    </row>
    <row r="142" spans="1:23" ht="12.75" hidden="1" customHeight="1">
      <c r="A142" s="385"/>
      <c r="B142" s="386"/>
      <c r="C142" s="2868"/>
      <c r="D142" s="2868"/>
      <c r="E142" s="396"/>
      <c r="F142" s="397"/>
      <c r="G142" s="1097"/>
      <c r="H142" s="2869"/>
      <c r="I142" s="2869"/>
      <c r="J142" s="2869"/>
      <c r="K142" s="2869"/>
      <c r="L142" s="2869"/>
      <c r="M142" s="388"/>
      <c r="N142" s="2870" t="str">
        <f>IF(COUNTIF($R$14:$R$38,M142),INDEX($S$14:$S$38,MATCH(M142,$R$14:$R173,0)),"")</f>
        <v/>
      </c>
      <c r="O142" s="2870"/>
      <c r="P142" s="2870"/>
      <c r="Q142" s="389"/>
      <c r="R142" s="391"/>
      <c r="S142" s="390"/>
      <c r="T142" s="170"/>
      <c r="U142" s="170"/>
      <c r="V142" s="170"/>
      <c r="W142" s="170"/>
    </row>
    <row r="143" spans="1:23" ht="12.75" hidden="1" customHeight="1">
      <c r="A143" s="385"/>
      <c r="B143" s="386"/>
      <c r="C143" s="2868"/>
      <c r="D143" s="2868"/>
      <c r="E143" s="396"/>
      <c r="F143" s="397"/>
      <c r="G143" s="1097"/>
      <c r="H143" s="2869"/>
      <c r="I143" s="2869"/>
      <c r="J143" s="2869"/>
      <c r="K143" s="2869"/>
      <c r="L143" s="2869"/>
      <c r="M143" s="388"/>
      <c r="N143" s="2870" t="str">
        <f>IF(COUNTIF($R$14:$R$38,M143),INDEX($S$14:$S$38,MATCH(M143,$R$14:$R174,0)),"")</f>
        <v/>
      </c>
      <c r="O143" s="2870"/>
      <c r="P143" s="2870"/>
      <c r="Q143" s="389"/>
      <c r="R143" s="391"/>
      <c r="S143" s="390"/>
      <c r="T143" s="170"/>
      <c r="U143" s="170"/>
      <c r="V143" s="170"/>
      <c r="W143" s="170"/>
    </row>
    <row r="144" spans="1:23" ht="12.75" hidden="1" customHeight="1">
      <c r="A144" s="385"/>
      <c r="B144" s="386"/>
      <c r="C144" s="2868"/>
      <c r="D144" s="2868"/>
      <c r="E144" s="396"/>
      <c r="F144" s="397"/>
      <c r="G144" s="1097"/>
      <c r="H144" s="2869"/>
      <c r="I144" s="2869"/>
      <c r="J144" s="2869"/>
      <c r="K144" s="2869"/>
      <c r="L144" s="2869"/>
      <c r="M144" s="388"/>
      <c r="N144" s="2870" t="str">
        <f>IF(COUNTIF($R$14:$R$38,M144),INDEX($S$14:$S$38,MATCH(M144,$R$14:$R175,0)),"")</f>
        <v/>
      </c>
      <c r="O144" s="2870"/>
      <c r="P144" s="2870"/>
      <c r="Q144" s="389"/>
      <c r="R144" s="391"/>
      <c r="S144" s="390"/>
      <c r="T144" s="170"/>
      <c r="U144" s="170"/>
      <c r="V144" s="170"/>
      <c r="W144" s="170"/>
    </row>
    <row r="145" spans="1:23" ht="12.75" hidden="1" customHeight="1">
      <c r="A145" s="385"/>
      <c r="B145" s="386"/>
      <c r="C145" s="2868"/>
      <c r="D145" s="2868"/>
      <c r="E145" s="396"/>
      <c r="F145" s="397"/>
      <c r="G145" s="1097"/>
      <c r="H145" s="2869"/>
      <c r="I145" s="2869"/>
      <c r="J145" s="2869"/>
      <c r="K145" s="2869"/>
      <c r="L145" s="2869"/>
      <c r="M145" s="388"/>
      <c r="N145" s="2870" t="str">
        <f>IF(COUNTIF($R$14:$R$38,M145),INDEX($S$14:$S$38,MATCH(M145,$R$14:$R176,0)),"")</f>
        <v/>
      </c>
      <c r="O145" s="2870"/>
      <c r="P145" s="2870"/>
      <c r="Q145" s="389"/>
      <c r="R145" s="391"/>
      <c r="S145" s="390"/>
      <c r="T145" s="170"/>
      <c r="U145" s="170"/>
      <c r="V145" s="170"/>
      <c r="W145" s="170"/>
    </row>
    <row r="146" spans="1:23" ht="12.75" hidden="1" customHeight="1">
      <c r="A146" s="385"/>
      <c r="B146" s="386"/>
      <c r="C146" s="2868"/>
      <c r="D146" s="2868"/>
      <c r="E146" s="396"/>
      <c r="F146" s="397"/>
      <c r="G146" s="1097"/>
      <c r="H146" s="2869"/>
      <c r="I146" s="2869"/>
      <c r="J146" s="2869"/>
      <c r="K146" s="2869"/>
      <c r="L146" s="2869"/>
      <c r="M146" s="388"/>
      <c r="N146" s="2870" t="str">
        <f>IF(COUNTIF($R$14:$R$38,M146),INDEX($S$14:$S$38,MATCH(M146,$R$14:$R177,0)),"")</f>
        <v/>
      </c>
      <c r="O146" s="2870"/>
      <c r="P146" s="2870"/>
      <c r="Q146" s="389"/>
      <c r="R146" s="391"/>
      <c r="S146" s="390"/>
      <c r="T146" s="170"/>
      <c r="U146" s="170"/>
      <c r="V146" s="170"/>
      <c r="W146" s="170"/>
    </row>
    <row r="147" spans="1:23" ht="12.75" hidden="1" customHeight="1">
      <c r="A147" s="385"/>
      <c r="B147" s="386"/>
      <c r="C147" s="2868"/>
      <c r="D147" s="2868"/>
      <c r="E147" s="396"/>
      <c r="F147" s="397"/>
      <c r="G147" s="1097"/>
      <c r="H147" s="2869"/>
      <c r="I147" s="2869"/>
      <c r="J147" s="2869"/>
      <c r="K147" s="2869"/>
      <c r="L147" s="2869"/>
      <c r="M147" s="388"/>
      <c r="N147" s="2870" t="str">
        <f>IF(COUNTIF($R$14:$R$38,M147),INDEX($S$14:$S$38,MATCH(M147,$R$14:$R178,0)),"")</f>
        <v/>
      </c>
      <c r="O147" s="2870"/>
      <c r="P147" s="2870"/>
      <c r="Q147" s="389"/>
      <c r="R147" s="391"/>
      <c r="S147" s="390"/>
      <c r="T147" s="170"/>
      <c r="U147" s="170"/>
      <c r="V147" s="170"/>
      <c r="W147" s="170"/>
    </row>
    <row r="148" spans="1:23" ht="12.75" hidden="1" customHeight="1">
      <c r="A148" s="385"/>
      <c r="B148" s="386"/>
      <c r="C148" s="2868"/>
      <c r="D148" s="2868"/>
      <c r="E148" s="396"/>
      <c r="F148" s="397"/>
      <c r="G148" s="1097"/>
      <c r="H148" s="2869"/>
      <c r="I148" s="2869"/>
      <c r="J148" s="2869"/>
      <c r="K148" s="2869"/>
      <c r="L148" s="2869"/>
      <c r="M148" s="388"/>
      <c r="N148" s="2870" t="str">
        <f>IF(COUNTIF($R$14:$R$38,M148),INDEX($S$14:$S$38,MATCH(M148,$R$14:$R179,0)),"")</f>
        <v/>
      </c>
      <c r="O148" s="2870"/>
      <c r="P148" s="2870"/>
      <c r="Q148" s="389"/>
      <c r="R148" s="391"/>
      <c r="S148" s="390"/>
      <c r="T148" s="170"/>
      <c r="U148" s="170"/>
      <c r="V148" s="170"/>
      <c r="W148" s="170"/>
    </row>
    <row r="149" spans="1:23" ht="12.75" hidden="1" customHeight="1">
      <c r="A149" s="385"/>
      <c r="B149" s="386"/>
      <c r="C149" s="2868"/>
      <c r="D149" s="2868"/>
      <c r="E149" s="396"/>
      <c r="F149" s="397"/>
      <c r="G149" s="1097"/>
      <c r="H149" s="2869"/>
      <c r="I149" s="2869"/>
      <c r="J149" s="2869"/>
      <c r="K149" s="2869"/>
      <c r="L149" s="2869"/>
      <c r="M149" s="388"/>
      <c r="N149" s="2870" t="str">
        <f>IF(COUNTIF($R$14:$R$38,M149),INDEX($S$14:$S$38,MATCH(M149,$R$14:$R180,0)),"")</f>
        <v/>
      </c>
      <c r="O149" s="2870"/>
      <c r="P149" s="2870"/>
      <c r="Q149" s="389"/>
      <c r="R149" s="391"/>
      <c r="S149" s="390"/>
      <c r="T149" s="170"/>
      <c r="U149" s="170"/>
      <c r="V149" s="170"/>
      <c r="W149" s="170"/>
    </row>
    <row r="150" spans="1:23" ht="12.75" hidden="1" customHeight="1">
      <c r="A150" s="385"/>
      <c r="B150" s="386"/>
      <c r="C150" s="2868"/>
      <c r="D150" s="2868"/>
      <c r="E150" s="396"/>
      <c r="F150" s="397"/>
      <c r="G150" s="1097"/>
      <c r="H150" s="2869"/>
      <c r="I150" s="2869"/>
      <c r="J150" s="2869"/>
      <c r="K150" s="2869"/>
      <c r="L150" s="2869"/>
      <c r="M150" s="388"/>
      <c r="N150" s="2870" t="str">
        <f>IF(COUNTIF($R$14:$R$38,M150),INDEX($S$14:$S$38,MATCH(M150,$R$14:$R181,0)),"")</f>
        <v/>
      </c>
      <c r="O150" s="2870"/>
      <c r="P150" s="2870"/>
      <c r="Q150" s="389"/>
      <c r="R150" s="391"/>
      <c r="S150" s="390"/>
      <c r="T150" s="170"/>
      <c r="U150" s="170"/>
      <c r="V150" s="170"/>
      <c r="W150" s="170"/>
    </row>
    <row r="151" spans="1:23" ht="12.75" hidden="1" customHeight="1">
      <c r="A151" s="385"/>
      <c r="B151" s="386"/>
      <c r="C151" s="2868"/>
      <c r="D151" s="2868"/>
      <c r="E151" s="396"/>
      <c r="F151" s="397"/>
      <c r="G151" s="1097"/>
      <c r="H151" s="2869"/>
      <c r="I151" s="2869"/>
      <c r="J151" s="2869"/>
      <c r="K151" s="2869"/>
      <c r="L151" s="2869"/>
      <c r="M151" s="388"/>
      <c r="N151" s="2870" t="str">
        <f>IF(COUNTIF($R$14:$R$38,M151),INDEX($S$14:$S$38,MATCH(M151,$R$14:$R182,0)),"")</f>
        <v/>
      </c>
      <c r="O151" s="2870"/>
      <c r="P151" s="2870"/>
      <c r="Q151" s="389"/>
      <c r="R151" s="391"/>
      <c r="S151" s="390"/>
      <c r="T151" s="170"/>
      <c r="U151" s="170"/>
      <c r="V151" s="170"/>
      <c r="W151" s="170"/>
    </row>
    <row r="152" spans="1:23" ht="12.75" hidden="1" customHeight="1">
      <c r="A152" s="385"/>
      <c r="B152" s="386"/>
      <c r="C152" s="2868"/>
      <c r="D152" s="2868"/>
      <c r="E152" s="396"/>
      <c r="F152" s="397"/>
      <c r="G152" s="1097"/>
      <c r="H152" s="2869"/>
      <c r="I152" s="2869"/>
      <c r="J152" s="2869"/>
      <c r="K152" s="2869"/>
      <c r="L152" s="2869"/>
      <c r="M152" s="388"/>
      <c r="N152" s="2870" t="str">
        <f>IF(COUNTIF($R$14:$R$38,M152),INDEX($S$14:$S$38,MATCH(M152,$R$14:$R183,0)),"")</f>
        <v/>
      </c>
      <c r="O152" s="2870"/>
      <c r="P152" s="2870"/>
      <c r="Q152" s="389"/>
      <c r="R152" s="391"/>
      <c r="S152" s="390"/>
      <c r="T152" s="170"/>
      <c r="U152" s="170"/>
      <c r="V152" s="170"/>
      <c r="W152" s="170"/>
    </row>
    <row r="153" spans="1:23" ht="12.75" hidden="1" customHeight="1">
      <c r="A153" s="385"/>
      <c r="B153" s="386"/>
      <c r="C153" s="2868"/>
      <c r="D153" s="2868"/>
      <c r="E153" s="396"/>
      <c r="F153" s="397"/>
      <c r="G153" s="1097"/>
      <c r="H153" s="2869"/>
      <c r="I153" s="2869"/>
      <c r="J153" s="2869"/>
      <c r="K153" s="2869"/>
      <c r="L153" s="2869"/>
      <c r="M153" s="388"/>
      <c r="N153" s="2870" t="str">
        <f>IF(COUNTIF($R$14:$R$38,M153),INDEX($S$14:$S$38,MATCH(M153,$R$14:$R184,0)),"")</f>
        <v/>
      </c>
      <c r="O153" s="2870"/>
      <c r="P153" s="2870"/>
      <c r="Q153" s="389"/>
      <c r="R153" s="391"/>
      <c r="S153" s="390"/>
      <c r="T153" s="170"/>
      <c r="U153" s="170"/>
      <c r="V153" s="170"/>
      <c r="W153" s="170"/>
    </row>
    <row r="154" spans="1:23" ht="12.75" hidden="1" customHeight="1">
      <c r="A154" s="385"/>
      <c r="B154" s="386"/>
      <c r="C154" s="2868"/>
      <c r="D154" s="2868"/>
      <c r="E154" s="396"/>
      <c r="F154" s="397"/>
      <c r="G154" s="1097"/>
      <c r="H154" s="2869"/>
      <c r="I154" s="2869"/>
      <c r="J154" s="2869"/>
      <c r="K154" s="2869"/>
      <c r="L154" s="2869"/>
      <c r="M154" s="388"/>
      <c r="N154" s="2870" t="str">
        <f>IF(COUNTIF($R$14:$R$38,M154),INDEX($S$14:$S$38,MATCH(M154,$R$14:$R185,0)),"")</f>
        <v/>
      </c>
      <c r="O154" s="2870"/>
      <c r="P154" s="2870"/>
      <c r="Q154" s="389"/>
      <c r="R154" s="391"/>
      <c r="S154" s="390"/>
      <c r="T154" s="170"/>
      <c r="U154" s="170"/>
      <c r="V154" s="170"/>
      <c r="W154" s="170"/>
    </row>
    <row r="155" spans="1:23" ht="12.75" hidden="1" customHeight="1">
      <c r="A155" s="385"/>
      <c r="B155" s="386"/>
      <c r="C155" s="2868"/>
      <c r="D155" s="2868"/>
      <c r="E155" s="396"/>
      <c r="F155" s="397"/>
      <c r="G155" s="1097"/>
      <c r="H155" s="2869"/>
      <c r="I155" s="2869"/>
      <c r="J155" s="2869"/>
      <c r="K155" s="2869"/>
      <c r="L155" s="2869"/>
      <c r="M155" s="388"/>
      <c r="N155" s="2870" t="str">
        <f>IF(COUNTIF($R$14:$R$38,M155),INDEX($S$14:$S$38,MATCH(M155,$R$14:$R186,0)),"")</f>
        <v/>
      </c>
      <c r="O155" s="2870"/>
      <c r="P155" s="2870"/>
      <c r="Q155" s="389"/>
      <c r="R155" s="391"/>
      <c r="S155" s="390"/>
      <c r="T155" s="170"/>
      <c r="U155" s="170"/>
      <c r="V155" s="170"/>
      <c r="W155" s="170"/>
    </row>
    <row r="156" spans="1:23" ht="12.75" hidden="1" customHeight="1">
      <c r="A156" s="385"/>
      <c r="B156" s="386"/>
      <c r="C156" s="2868"/>
      <c r="D156" s="2868"/>
      <c r="E156" s="396"/>
      <c r="F156" s="397"/>
      <c r="G156" s="1097"/>
      <c r="H156" s="2869"/>
      <c r="I156" s="2869"/>
      <c r="J156" s="2869"/>
      <c r="K156" s="2869"/>
      <c r="L156" s="2869"/>
      <c r="M156" s="388"/>
      <c r="N156" s="2870" t="str">
        <f>IF(COUNTIF($R$14:$R$38,M156),INDEX($S$14:$S$38,MATCH(M156,$R$14:$R187,0)),"")</f>
        <v/>
      </c>
      <c r="O156" s="2870"/>
      <c r="P156" s="2870"/>
      <c r="Q156" s="389"/>
      <c r="R156" s="391"/>
      <c r="S156" s="390"/>
      <c r="T156" s="170"/>
      <c r="U156" s="170"/>
      <c r="V156" s="170"/>
      <c r="W156" s="170"/>
    </row>
    <row r="157" spans="1:23" ht="12.75" hidden="1" customHeight="1">
      <c r="A157" s="385"/>
      <c r="B157" s="386"/>
      <c r="C157" s="2868"/>
      <c r="D157" s="2868"/>
      <c r="E157" s="396"/>
      <c r="F157" s="397"/>
      <c r="G157" s="1097"/>
      <c r="H157" s="2869"/>
      <c r="I157" s="2869"/>
      <c r="J157" s="2869"/>
      <c r="K157" s="2869"/>
      <c r="L157" s="2869"/>
      <c r="M157" s="388"/>
      <c r="N157" s="2870" t="str">
        <f>IF(COUNTIF($R$14:$R$38,M157),INDEX($S$14:$S$38,MATCH(M157,$R$14:$R188,0)),"")</f>
        <v/>
      </c>
      <c r="O157" s="2870"/>
      <c r="P157" s="2870"/>
      <c r="Q157" s="389"/>
      <c r="R157" s="391"/>
      <c r="S157" s="390"/>
      <c r="T157" s="170"/>
      <c r="U157" s="170"/>
      <c r="V157" s="170"/>
      <c r="W157" s="170"/>
    </row>
    <row r="158" spans="1:23" ht="12.75" hidden="1" customHeight="1">
      <c r="A158" s="385"/>
      <c r="B158" s="386"/>
      <c r="C158" s="2868"/>
      <c r="D158" s="2868"/>
      <c r="E158" s="396"/>
      <c r="F158" s="397"/>
      <c r="G158" s="1097"/>
      <c r="H158" s="2869"/>
      <c r="I158" s="2869"/>
      <c r="J158" s="2869"/>
      <c r="K158" s="2869"/>
      <c r="L158" s="2869"/>
      <c r="M158" s="388"/>
      <c r="N158" s="2870" t="str">
        <f>IF(COUNTIF($R$14:$R$38,M158),INDEX($S$14:$S$38,MATCH(M158,$R$14:$R189,0)),"")</f>
        <v/>
      </c>
      <c r="O158" s="2870"/>
      <c r="P158" s="2870"/>
      <c r="Q158" s="389"/>
      <c r="R158" s="391"/>
      <c r="S158" s="390"/>
      <c r="T158" s="170"/>
      <c r="U158" s="170"/>
      <c r="V158" s="170"/>
      <c r="W158" s="170"/>
    </row>
    <row r="159" spans="1:23" ht="12.75" hidden="1" customHeight="1">
      <c r="A159" s="385"/>
      <c r="B159" s="386"/>
      <c r="C159" s="2868"/>
      <c r="D159" s="2868"/>
      <c r="E159" s="396"/>
      <c r="F159" s="397"/>
      <c r="G159" s="1097"/>
      <c r="H159" s="2869"/>
      <c r="I159" s="2869"/>
      <c r="J159" s="2869"/>
      <c r="K159" s="2869"/>
      <c r="L159" s="2869"/>
      <c r="M159" s="388"/>
      <c r="N159" s="2870" t="str">
        <f>IF(COUNTIF($R$14:$R$38,M159),INDEX($S$14:$S$38,MATCH(M159,$R$14:$R190,0)),"")</f>
        <v/>
      </c>
      <c r="O159" s="2870"/>
      <c r="P159" s="2870"/>
      <c r="Q159" s="389"/>
      <c r="R159" s="391"/>
      <c r="S159" s="390"/>
      <c r="T159" s="170"/>
      <c r="U159" s="170"/>
      <c r="V159" s="170"/>
      <c r="W159" s="170"/>
    </row>
    <row r="160" spans="1:23" ht="12.75" hidden="1" customHeight="1">
      <c r="A160" s="385"/>
      <c r="B160" s="386"/>
      <c r="C160" s="2868"/>
      <c r="D160" s="2868"/>
      <c r="E160" s="396"/>
      <c r="F160" s="397"/>
      <c r="G160" s="1097"/>
      <c r="H160" s="2869"/>
      <c r="I160" s="2869"/>
      <c r="J160" s="2869"/>
      <c r="K160" s="2869"/>
      <c r="L160" s="2869"/>
      <c r="M160" s="388"/>
      <c r="N160" s="2870" t="str">
        <f>IF(COUNTIF($R$14:$R$38,M160),INDEX($S$14:$S$38,MATCH(M160,$R$14:$R191,0)),"")</f>
        <v/>
      </c>
      <c r="O160" s="2870"/>
      <c r="P160" s="2870"/>
      <c r="Q160" s="389"/>
      <c r="R160" s="391"/>
      <c r="S160" s="390"/>
      <c r="T160" s="170"/>
      <c r="U160" s="170"/>
      <c r="V160" s="170"/>
      <c r="W160" s="170"/>
    </row>
    <row r="161" spans="1:23" ht="12.75" hidden="1" customHeight="1">
      <c r="A161" s="385"/>
      <c r="B161" s="386"/>
      <c r="C161" s="2868"/>
      <c r="D161" s="2868"/>
      <c r="E161" s="396"/>
      <c r="F161" s="397"/>
      <c r="G161" s="1097"/>
      <c r="H161" s="2869"/>
      <c r="I161" s="2869"/>
      <c r="J161" s="2869"/>
      <c r="K161" s="2869"/>
      <c r="L161" s="2869"/>
      <c r="M161" s="388"/>
      <c r="N161" s="2870" t="str">
        <f>IF(COUNTIF($R$14:$R$38,M161),INDEX($S$14:$S$38,MATCH(M161,$R$14:$R192,0)),"")</f>
        <v/>
      </c>
      <c r="O161" s="2870"/>
      <c r="P161" s="2870"/>
      <c r="Q161" s="389"/>
      <c r="R161" s="391"/>
      <c r="S161" s="390"/>
      <c r="T161" s="170"/>
      <c r="U161" s="170"/>
      <c r="V161" s="170"/>
      <c r="W161" s="170"/>
    </row>
    <row r="162" spans="1:23" ht="12.75" hidden="1" customHeight="1">
      <c r="A162" s="385"/>
      <c r="B162" s="386"/>
      <c r="C162" s="2868"/>
      <c r="D162" s="2868"/>
      <c r="E162" s="396"/>
      <c r="F162" s="397"/>
      <c r="G162" s="1097"/>
      <c r="H162" s="2869"/>
      <c r="I162" s="2869"/>
      <c r="J162" s="2869"/>
      <c r="K162" s="2869"/>
      <c r="L162" s="2869"/>
      <c r="M162" s="388"/>
      <c r="N162" s="2870" t="str">
        <f>IF(COUNTIF($R$14:$R$38,M162),INDEX($S$14:$S$38,MATCH(M162,$R$14:$R193,0)),"")</f>
        <v/>
      </c>
      <c r="O162" s="2870"/>
      <c r="P162" s="2870"/>
      <c r="Q162" s="389"/>
      <c r="R162" s="391"/>
      <c r="S162" s="390"/>
      <c r="T162" s="170"/>
      <c r="U162" s="170"/>
      <c r="V162" s="170"/>
      <c r="W162" s="170"/>
    </row>
    <row r="163" spans="1:23" ht="12.75" hidden="1" customHeight="1">
      <c r="A163" s="385"/>
      <c r="B163" s="386"/>
      <c r="C163" s="2868"/>
      <c r="D163" s="2868"/>
      <c r="E163" s="396"/>
      <c r="F163" s="397"/>
      <c r="G163" s="1097"/>
      <c r="H163" s="2869"/>
      <c r="I163" s="2869"/>
      <c r="J163" s="2869"/>
      <c r="K163" s="2869"/>
      <c r="L163" s="2869"/>
      <c r="M163" s="388"/>
      <c r="N163" s="2870" t="str">
        <f>IF(COUNTIF($R$14:$R$38,M163),INDEX($S$14:$S$38,MATCH(M163,$R$14:$R194,0)),"")</f>
        <v/>
      </c>
      <c r="O163" s="2870"/>
      <c r="P163" s="2870"/>
      <c r="Q163" s="389"/>
      <c r="R163" s="391"/>
      <c r="S163" s="390"/>
      <c r="T163" s="170"/>
      <c r="U163" s="170"/>
      <c r="V163" s="170"/>
      <c r="W163" s="170"/>
    </row>
    <row r="164" spans="1:23" ht="12.75" hidden="1" customHeight="1">
      <c r="A164" s="385"/>
      <c r="B164" s="386"/>
      <c r="C164" s="2868"/>
      <c r="D164" s="2868"/>
      <c r="E164" s="396"/>
      <c r="F164" s="397"/>
      <c r="G164" s="1097"/>
      <c r="H164" s="2869"/>
      <c r="I164" s="2869"/>
      <c r="J164" s="2869"/>
      <c r="K164" s="2869"/>
      <c r="L164" s="2869"/>
      <c r="M164" s="388"/>
      <c r="N164" s="2870" t="str">
        <f>IF(COUNTIF($R$14:$R$38,M164),INDEX($S$14:$S$38,MATCH(M164,$R$14:$R195,0)),"")</f>
        <v/>
      </c>
      <c r="O164" s="2870"/>
      <c r="P164" s="2870"/>
      <c r="Q164" s="389"/>
      <c r="R164" s="391"/>
      <c r="S164" s="390"/>
      <c r="T164" s="170"/>
      <c r="U164" s="170"/>
      <c r="V164" s="170"/>
      <c r="W164" s="170"/>
    </row>
    <row r="165" spans="1:23" ht="12.75" hidden="1" customHeight="1">
      <c r="A165" s="385"/>
      <c r="B165" s="386"/>
      <c r="C165" s="2868"/>
      <c r="D165" s="2868"/>
      <c r="E165" s="396"/>
      <c r="F165" s="397"/>
      <c r="G165" s="1097"/>
      <c r="H165" s="2869"/>
      <c r="I165" s="2869"/>
      <c r="J165" s="2869"/>
      <c r="K165" s="2869"/>
      <c r="L165" s="2869"/>
      <c r="M165" s="388"/>
      <c r="N165" s="2870" t="str">
        <f>IF(COUNTIF($R$14:$R$38,M165),INDEX($S$14:$S$38,MATCH(M165,$R$14:$R196,0)),"")</f>
        <v/>
      </c>
      <c r="O165" s="2870"/>
      <c r="P165" s="2870"/>
      <c r="Q165" s="389"/>
      <c r="R165" s="391"/>
      <c r="S165" s="390"/>
      <c r="T165" s="170"/>
      <c r="U165" s="170"/>
      <c r="V165" s="170"/>
      <c r="W165" s="170"/>
    </row>
    <row r="166" spans="1:23" ht="12.75" hidden="1" customHeight="1">
      <c r="A166" s="385"/>
      <c r="B166" s="386"/>
      <c r="C166" s="2868"/>
      <c r="D166" s="2868"/>
      <c r="E166" s="396"/>
      <c r="F166" s="397"/>
      <c r="G166" s="1097"/>
      <c r="H166" s="2869"/>
      <c r="I166" s="2869"/>
      <c r="J166" s="2869"/>
      <c r="K166" s="2869"/>
      <c r="L166" s="2869"/>
      <c r="M166" s="388"/>
      <c r="N166" s="2870" t="str">
        <f>IF(COUNTIF($R$14:$R$38,M166),INDEX($S$14:$S$38,MATCH(M166,$R$14:$R197,0)),"")</f>
        <v/>
      </c>
      <c r="O166" s="2870"/>
      <c r="P166" s="2870"/>
      <c r="Q166" s="389"/>
      <c r="R166" s="391"/>
      <c r="S166" s="390"/>
      <c r="T166" s="170"/>
      <c r="U166" s="170"/>
      <c r="V166" s="170"/>
      <c r="W166" s="170"/>
    </row>
    <row r="167" spans="1:23" ht="12.75" hidden="1" customHeight="1">
      <c r="A167" s="385"/>
      <c r="B167" s="386"/>
      <c r="C167" s="2868"/>
      <c r="D167" s="2868"/>
      <c r="E167" s="396"/>
      <c r="F167" s="397"/>
      <c r="G167" s="1097"/>
      <c r="H167" s="2869"/>
      <c r="I167" s="2869"/>
      <c r="J167" s="2869"/>
      <c r="K167" s="2869"/>
      <c r="L167" s="2869"/>
      <c r="M167" s="388"/>
      <c r="N167" s="2870" t="str">
        <f>IF(COUNTIF($R$14:$R$38,M167),INDEX($S$14:$S$38,MATCH(M167,$R$14:$R198,0)),"")</f>
        <v/>
      </c>
      <c r="O167" s="2870"/>
      <c r="P167" s="2870"/>
      <c r="Q167" s="389"/>
      <c r="R167" s="391"/>
      <c r="S167" s="390"/>
      <c r="T167" s="170"/>
      <c r="U167" s="170"/>
      <c r="V167" s="170"/>
      <c r="W167" s="170"/>
    </row>
    <row r="168" spans="1:23" ht="12.75" hidden="1" customHeight="1">
      <c r="A168" s="385"/>
      <c r="B168" s="386"/>
      <c r="C168" s="2868"/>
      <c r="D168" s="2868"/>
      <c r="E168" s="396"/>
      <c r="F168" s="397"/>
      <c r="G168" s="1097"/>
      <c r="H168" s="2869"/>
      <c r="I168" s="2869"/>
      <c r="J168" s="2869"/>
      <c r="K168" s="2869"/>
      <c r="L168" s="2869"/>
      <c r="M168" s="388"/>
      <c r="N168" s="2870" t="str">
        <f>IF(COUNTIF($R$14:$R$38,M168),INDEX($S$14:$S$38,MATCH(M168,$R$14:$R199,0)),"")</f>
        <v/>
      </c>
      <c r="O168" s="2870"/>
      <c r="P168" s="2870"/>
      <c r="Q168" s="389"/>
      <c r="R168" s="391"/>
      <c r="S168" s="390"/>
      <c r="T168" s="170"/>
      <c r="U168" s="170"/>
      <c r="V168" s="170"/>
      <c r="W168" s="170"/>
    </row>
    <row r="169" spans="1:23" ht="12.75" hidden="1" customHeight="1">
      <c r="A169" s="385"/>
      <c r="B169" s="386"/>
      <c r="C169" s="2868"/>
      <c r="D169" s="2868"/>
      <c r="E169" s="396"/>
      <c r="F169" s="397"/>
      <c r="G169" s="1097"/>
      <c r="H169" s="2869"/>
      <c r="I169" s="2869"/>
      <c r="J169" s="2869"/>
      <c r="K169" s="2869"/>
      <c r="L169" s="2869"/>
      <c r="M169" s="388"/>
      <c r="N169" s="2870" t="str">
        <f>IF(COUNTIF($R$14:$R$38,M169),INDEX($S$14:$S$38,MATCH(M169,$R$14:$R200,0)),"")</f>
        <v/>
      </c>
      <c r="O169" s="2870"/>
      <c r="P169" s="2870"/>
      <c r="Q169" s="389"/>
      <c r="R169" s="391"/>
      <c r="S169" s="390"/>
      <c r="T169" s="170"/>
      <c r="U169" s="170"/>
      <c r="V169" s="170"/>
      <c r="W169" s="170"/>
    </row>
    <row r="170" spans="1:23" ht="12.75" hidden="1" customHeight="1">
      <c r="A170" s="385"/>
      <c r="B170" s="386"/>
      <c r="C170" s="2868"/>
      <c r="D170" s="2868"/>
      <c r="E170" s="396"/>
      <c r="F170" s="397"/>
      <c r="G170" s="1097"/>
      <c r="H170" s="2869"/>
      <c r="I170" s="2869"/>
      <c r="J170" s="2869"/>
      <c r="K170" s="2869"/>
      <c r="L170" s="2869"/>
      <c r="M170" s="388"/>
      <c r="N170" s="2870" t="str">
        <f>IF(COUNTIF($R$14:$R$38,M170),INDEX($S$14:$S$38,MATCH(M170,$R$14:$R201,0)),"")</f>
        <v/>
      </c>
      <c r="O170" s="2870"/>
      <c r="P170" s="2870"/>
      <c r="Q170" s="389"/>
      <c r="R170" s="391"/>
      <c r="S170" s="390"/>
      <c r="T170" s="170"/>
      <c r="U170" s="170"/>
      <c r="V170" s="170"/>
      <c r="W170" s="170"/>
    </row>
    <row r="171" spans="1:23" ht="12.75" hidden="1" customHeight="1">
      <c r="A171" s="385"/>
      <c r="B171" s="386"/>
      <c r="C171" s="2868"/>
      <c r="D171" s="2868"/>
      <c r="E171" s="396"/>
      <c r="F171" s="397"/>
      <c r="G171" s="1097"/>
      <c r="H171" s="2869"/>
      <c r="I171" s="2869"/>
      <c r="J171" s="2869"/>
      <c r="K171" s="2869"/>
      <c r="L171" s="2869"/>
      <c r="M171" s="388"/>
      <c r="N171" s="2870" t="str">
        <f>IF(COUNTIF($R$14:$R$38,M171),INDEX($S$14:$S$38,MATCH(M171,$R$14:$R202,0)),"")</f>
        <v/>
      </c>
      <c r="O171" s="2870"/>
      <c r="P171" s="2870"/>
      <c r="Q171" s="389"/>
      <c r="R171" s="391"/>
      <c r="S171" s="390"/>
      <c r="T171" s="170"/>
      <c r="U171" s="170"/>
      <c r="V171" s="170"/>
      <c r="W171" s="170"/>
    </row>
    <row r="172" spans="1:23" ht="12.75" hidden="1" customHeight="1">
      <c r="A172" s="385"/>
      <c r="B172" s="386"/>
      <c r="C172" s="2868"/>
      <c r="D172" s="2868"/>
      <c r="E172" s="396"/>
      <c r="F172" s="397"/>
      <c r="G172" s="1097"/>
      <c r="H172" s="2869"/>
      <c r="I172" s="2869"/>
      <c r="J172" s="2869"/>
      <c r="K172" s="2869"/>
      <c r="L172" s="2869"/>
      <c r="M172" s="388"/>
      <c r="N172" s="2870" t="str">
        <f>IF(COUNTIF($R$14:$R$38,M172),INDEX($S$14:$S$38,MATCH(M172,$R$14:$R203,0)),"")</f>
        <v/>
      </c>
      <c r="O172" s="2870"/>
      <c r="P172" s="2870"/>
      <c r="Q172" s="389"/>
      <c r="R172" s="391"/>
      <c r="S172" s="390"/>
      <c r="T172" s="170"/>
      <c r="U172" s="170"/>
      <c r="V172" s="170"/>
      <c r="W172" s="170"/>
    </row>
    <row r="173" spans="1:23" ht="12.75" hidden="1" customHeight="1">
      <c r="A173" s="385"/>
      <c r="B173" s="386"/>
      <c r="C173" s="2868"/>
      <c r="D173" s="2868"/>
      <c r="E173" s="396"/>
      <c r="F173" s="397"/>
      <c r="G173" s="1097"/>
      <c r="H173" s="2869"/>
      <c r="I173" s="2869"/>
      <c r="J173" s="2869"/>
      <c r="K173" s="2869"/>
      <c r="L173" s="2869"/>
      <c r="M173" s="388"/>
      <c r="N173" s="2870" t="str">
        <f>IF(COUNTIF($R$14:$R$38,M173),INDEX($S$14:$S$38,MATCH(M173,$R$14:$R204,0)),"")</f>
        <v/>
      </c>
      <c r="O173" s="2870"/>
      <c r="P173" s="2870"/>
      <c r="Q173" s="389"/>
      <c r="R173" s="391"/>
      <c r="S173" s="390"/>
      <c r="T173" s="170"/>
      <c r="U173" s="170"/>
      <c r="V173" s="170"/>
      <c r="W173" s="170"/>
    </row>
    <row r="174" spans="1:23" ht="12.75" hidden="1" customHeight="1">
      <c r="A174" s="385"/>
      <c r="B174" s="386"/>
      <c r="C174" s="2868"/>
      <c r="D174" s="2868"/>
      <c r="E174" s="396"/>
      <c r="F174" s="397"/>
      <c r="G174" s="1097"/>
      <c r="H174" s="2869"/>
      <c r="I174" s="2869"/>
      <c r="J174" s="2869"/>
      <c r="K174" s="2869"/>
      <c r="L174" s="2869"/>
      <c r="M174" s="388"/>
      <c r="N174" s="2870" t="str">
        <f>IF(COUNTIF($R$14:$R$38,M174),INDEX($S$14:$S$38,MATCH(M174,$R$14:$R205,0)),"")</f>
        <v/>
      </c>
      <c r="O174" s="2870"/>
      <c r="P174" s="2870"/>
      <c r="Q174" s="389"/>
      <c r="R174" s="391"/>
      <c r="S174" s="390"/>
      <c r="T174" s="170"/>
      <c r="U174" s="170"/>
      <c r="V174" s="170"/>
      <c r="W174" s="170"/>
    </row>
    <row r="175" spans="1:23" ht="12.75" hidden="1" customHeight="1">
      <c r="A175" s="385"/>
      <c r="B175" s="386"/>
      <c r="C175" s="2868"/>
      <c r="D175" s="2868"/>
      <c r="E175" s="396"/>
      <c r="F175" s="397"/>
      <c r="G175" s="1097"/>
      <c r="H175" s="2869"/>
      <c r="I175" s="2869"/>
      <c r="J175" s="2869"/>
      <c r="K175" s="2869"/>
      <c r="L175" s="2869"/>
      <c r="M175" s="388"/>
      <c r="N175" s="2870" t="str">
        <f>IF(COUNTIF($R$14:$R$38,M175),INDEX($S$14:$S$38,MATCH(M175,$R$14:$R206,0)),"")</f>
        <v/>
      </c>
      <c r="O175" s="2870"/>
      <c r="P175" s="2870"/>
      <c r="Q175" s="389"/>
      <c r="R175" s="391"/>
      <c r="S175" s="390"/>
      <c r="T175" s="170"/>
      <c r="U175" s="170"/>
      <c r="V175" s="170"/>
      <c r="W175" s="170"/>
    </row>
    <row r="176" spans="1:23" ht="12.75" hidden="1" customHeight="1">
      <c r="A176" s="385"/>
      <c r="B176" s="386"/>
      <c r="C176" s="2868"/>
      <c r="D176" s="2868"/>
      <c r="E176" s="396"/>
      <c r="F176" s="397"/>
      <c r="G176" s="1097"/>
      <c r="H176" s="2869"/>
      <c r="I176" s="2869"/>
      <c r="J176" s="2869"/>
      <c r="K176" s="2869"/>
      <c r="L176" s="2869"/>
      <c r="M176" s="388"/>
      <c r="N176" s="2870" t="str">
        <f>IF(COUNTIF($R$14:$R$38,M176),INDEX($S$14:$S$38,MATCH(M176,$R$14:$R207,0)),"")</f>
        <v/>
      </c>
      <c r="O176" s="2870"/>
      <c r="P176" s="2870"/>
      <c r="Q176" s="389"/>
      <c r="R176" s="391"/>
      <c r="S176" s="390"/>
      <c r="T176" s="170"/>
      <c r="U176" s="170"/>
      <c r="V176" s="170"/>
      <c r="W176" s="170"/>
    </row>
    <row r="177" spans="1:23" ht="12.75" hidden="1" customHeight="1">
      <c r="A177" s="385"/>
      <c r="B177" s="386"/>
      <c r="C177" s="2868"/>
      <c r="D177" s="2868"/>
      <c r="E177" s="396"/>
      <c r="F177" s="397"/>
      <c r="G177" s="1097"/>
      <c r="H177" s="2869"/>
      <c r="I177" s="2869"/>
      <c r="J177" s="2869"/>
      <c r="K177" s="2869"/>
      <c r="L177" s="2869"/>
      <c r="M177" s="388"/>
      <c r="N177" s="2870" t="str">
        <f>IF(COUNTIF($R$14:$R$38,M177),INDEX($S$14:$S$38,MATCH(M177,$R$14:$R208,0)),"")</f>
        <v/>
      </c>
      <c r="O177" s="2870"/>
      <c r="P177" s="2870"/>
      <c r="Q177" s="389"/>
      <c r="R177" s="391"/>
      <c r="S177" s="390"/>
      <c r="T177" s="170"/>
      <c r="U177" s="170"/>
      <c r="V177" s="170"/>
      <c r="W177" s="170"/>
    </row>
    <row r="178" spans="1:23" ht="12.75" hidden="1" customHeight="1">
      <c r="A178" s="385"/>
      <c r="B178" s="386"/>
      <c r="C178" s="2868"/>
      <c r="D178" s="2868"/>
      <c r="E178" s="396"/>
      <c r="F178" s="397"/>
      <c r="G178" s="1097"/>
      <c r="H178" s="2869"/>
      <c r="I178" s="2869"/>
      <c r="J178" s="2869"/>
      <c r="K178" s="2869"/>
      <c r="L178" s="2869"/>
      <c r="M178" s="388"/>
      <c r="N178" s="2870" t="str">
        <f>IF(COUNTIF($R$14:$R$38,M178),INDEX($S$14:$S$38,MATCH(M178,$R$14:$R209,0)),"")</f>
        <v/>
      </c>
      <c r="O178" s="2870"/>
      <c r="P178" s="2870"/>
      <c r="Q178" s="389"/>
      <c r="R178" s="391"/>
      <c r="S178" s="390"/>
      <c r="T178" s="170"/>
      <c r="U178" s="170"/>
      <c r="V178" s="170"/>
      <c r="W178" s="170"/>
    </row>
    <row r="179" spans="1:23" ht="12.75" hidden="1" customHeight="1">
      <c r="A179" s="385"/>
      <c r="B179" s="386"/>
      <c r="C179" s="2868"/>
      <c r="D179" s="2868"/>
      <c r="E179" s="396"/>
      <c r="F179" s="397"/>
      <c r="G179" s="1097"/>
      <c r="H179" s="2869"/>
      <c r="I179" s="2869"/>
      <c r="J179" s="2869"/>
      <c r="K179" s="2869"/>
      <c r="L179" s="2869"/>
      <c r="M179" s="388"/>
      <c r="N179" s="2870" t="str">
        <f>IF(COUNTIF($R$14:$R$38,M179),INDEX($S$14:$S$38,MATCH(M179,$R$14:$R210,0)),"")</f>
        <v/>
      </c>
      <c r="O179" s="2870"/>
      <c r="P179" s="2870"/>
      <c r="Q179" s="389"/>
      <c r="R179" s="391"/>
      <c r="S179" s="390"/>
      <c r="T179" s="170"/>
      <c r="U179" s="170"/>
      <c r="V179" s="170"/>
      <c r="W179" s="170"/>
    </row>
    <row r="180" spans="1:23" ht="12.75" hidden="1" customHeight="1">
      <c r="A180" s="385"/>
      <c r="B180" s="386"/>
      <c r="C180" s="2868"/>
      <c r="D180" s="2868"/>
      <c r="E180" s="396"/>
      <c r="F180" s="397"/>
      <c r="G180" s="1097"/>
      <c r="H180" s="2869"/>
      <c r="I180" s="2869"/>
      <c r="J180" s="2869"/>
      <c r="K180" s="2869"/>
      <c r="L180" s="2869"/>
      <c r="M180" s="388"/>
      <c r="N180" s="2870" t="str">
        <f>IF(COUNTIF($R$14:$R$38,M180),INDEX($S$14:$S$38,MATCH(M180,$R$14:$R211,0)),"")</f>
        <v/>
      </c>
      <c r="O180" s="2870"/>
      <c r="P180" s="2870"/>
      <c r="Q180" s="389"/>
      <c r="R180" s="391"/>
      <c r="S180" s="390"/>
      <c r="T180" s="170"/>
      <c r="U180" s="170"/>
      <c r="V180" s="170"/>
      <c r="W180" s="170"/>
    </row>
    <row r="181" spans="1:23" ht="12.75" hidden="1" customHeight="1">
      <c r="A181" s="385"/>
      <c r="B181" s="386"/>
      <c r="C181" s="2868"/>
      <c r="D181" s="2868"/>
      <c r="E181" s="396"/>
      <c r="F181" s="397"/>
      <c r="G181" s="1097"/>
      <c r="H181" s="2869"/>
      <c r="I181" s="2869"/>
      <c r="J181" s="2869"/>
      <c r="K181" s="2869"/>
      <c r="L181" s="2869"/>
      <c r="M181" s="388"/>
      <c r="N181" s="2870" t="str">
        <f>IF(COUNTIF($R$14:$R$38,M181),INDEX($S$14:$S$38,MATCH(M181,$R$14:$R212,0)),"")</f>
        <v/>
      </c>
      <c r="O181" s="2870"/>
      <c r="P181" s="2870"/>
      <c r="Q181" s="389"/>
      <c r="R181" s="391"/>
      <c r="S181" s="390"/>
      <c r="T181" s="170"/>
      <c r="U181" s="170"/>
      <c r="V181" s="170"/>
      <c r="W181" s="170"/>
    </row>
    <row r="182" spans="1:23" ht="12.75" hidden="1" customHeight="1">
      <c r="A182" s="385"/>
      <c r="B182" s="386"/>
      <c r="C182" s="2868"/>
      <c r="D182" s="2868"/>
      <c r="E182" s="396"/>
      <c r="F182" s="397"/>
      <c r="G182" s="1097"/>
      <c r="H182" s="2869"/>
      <c r="I182" s="2869"/>
      <c r="J182" s="2869"/>
      <c r="K182" s="2869"/>
      <c r="L182" s="2869"/>
      <c r="M182" s="388"/>
      <c r="N182" s="2870" t="str">
        <f>IF(COUNTIF($R$14:$R$38,M182),INDEX($S$14:$S$38,MATCH(M182,$R$14:$R213,0)),"")</f>
        <v/>
      </c>
      <c r="O182" s="2870"/>
      <c r="P182" s="2870"/>
      <c r="Q182" s="389"/>
      <c r="R182" s="391"/>
      <c r="S182" s="390"/>
      <c r="T182" s="170"/>
      <c r="U182" s="170"/>
      <c r="V182" s="170"/>
      <c r="W182" s="170"/>
    </row>
    <row r="183" spans="1:23" ht="12.75" hidden="1" customHeight="1">
      <c r="A183" s="385"/>
      <c r="B183" s="386"/>
      <c r="C183" s="2868"/>
      <c r="D183" s="2868"/>
      <c r="E183" s="396"/>
      <c r="F183" s="397"/>
      <c r="G183" s="1097"/>
      <c r="H183" s="2869"/>
      <c r="I183" s="2869"/>
      <c r="J183" s="2869"/>
      <c r="K183" s="2869"/>
      <c r="L183" s="2869"/>
      <c r="M183" s="388"/>
      <c r="N183" s="2870" t="str">
        <f>IF(COUNTIF($R$14:$R$38,M183),INDEX($S$14:$S$38,MATCH(M183,$R$14:$R214,0)),"")</f>
        <v/>
      </c>
      <c r="O183" s="2870"/>
      <c r="P183" s="2870"/>
      <c r="Q183" s="389"/>
      <c r="R183" s="391"/>
      <c r="S183" s="390"/>
      <c r="T183" s="170"/>
      <c r="U183" s="170"/>
      <c r="V183" s="170"/>
      <c r="W183" s="170"/>
    </row>
    <row r="184" spans="1:23" ht="12.75" hidden="1" customHeight="1">
      <c r="A184" s="385"/>
      <c r="B184" s="386"/>
      <c r="C184" s="2868"/>
      <c r="D184" s="2868"/>
      <c r="E184" s="396"/>
      <c r="F184" s="397"/>
      <c r="G184" s="1097"/>
      <c r="H184" s="2869"/>
      <c r="I184" s="2869"/>
      <c r="J184" s="2869"/>
      <c r="K184" s="2869"/>
      <c r="L184" s="2869"/>
      <c r="M184" s="388"/>
      <c r="N184" s="2870" t="str">
        <f>IF(COUNTIF($R$14:$R$38,M184),INDEX($S$14:$S$38,MATCH(M184,$R$14:$R215,0)),"")</f>
        <v/>
      </c>
      <c r="O184" s="2870"/>
      <c r="P184" s="2870"/>
      <c r="Q184" s="389"/>
      <c r="R184" s="391"/>
      <c r="S184" s="390"/>
      <c r="T184" s="170"/>
      <c r="U184" s="170"/>
      <c r="V184" s="170"/>
      <c r="W184" s="170"/>
    </row>
    <row r="185" spans="1:23" ht="12.75" hidden="1" customHeight="1">
      <c r="A185" s="385"/>
      <c r="B185" s="386"/>
      <c r="C185" s="2868"/>
      <c r="D185" s="2868"/>
      <c r="E185" s="396"/>
      <c r="F185" s="397"/>
      <c r="G185" s="1097"/>
      <c r="H185" s="2869"/>
      <c r="I185" s="2869"/>
      <c r="J185" s="2869"/>
      <c r="K185" s="2869"/>
      <c r="L185" s="2869"/>
      <c r="M185" s="388"/>
      <c r="N185" s="2870" t="str">
        <f>IF(COUNTIF($R$14:$R$38,M185),INDEX($S$14:$S$38,MATCH(M185,$R$14:$R216,0)),"")</f>
        <v/>
      </c>
      <c r="O185" s="2870"/>
      <c r="P185" s="2870"/>
      <c r="Q185" s="389"/>
      <c r="R185" s="391"/>
      <c r="S185" s="390"/>
      <c r="T185" s="170"/>
      <c r="U185" s="170"/>
      <c r="V185" s="170"/>
      <c r="W185" s="170"/>
    </row>
    <row r="186" spans="1:23" ht="12.75" hidden="1" customHeight="1">
      <c r="A186" s="385"/>
      <c r="B186" s="386"/>
      <c r="C186" s="2868"/>
      <c r="D186" s="2868"/>
      <c r="E186" s="396"/>
      <c r="F186" s="397"/>
      <c r="G186" s="1097"/>
      <c r="H186" s="2869"/>
      <c r="I186" s="2869"/>
      <c r="J186" s="2869"/>
      <c r="K186" s="2869"/>
      <c r="L186" s="2869"/>
      <c r="M186" s="388"/>
      <c r="N186" s="2870" t="str">
        <f>IF(COUNTIF($R$14:$R$38,M186),INDEX($S$14:$S$38,MATCH(M186,$R$14:$R217,0)),"")</f>
        <v/>
      </c>
      <c r="O186" s="2870"/>
      <c r="P186" s="2870"/>
      <c r="Q186" s="389"/>
      <c r="R186" s="391"/>
      <c r="S186" s="390"/>
      <c r="T186" s="170"/>
      <c r="U186" s="170"/>
      <c r="V186" s="170"/>
      <c r="W186" s="170"/>
    </row>
    <row r="187" spans="1:23" ht="12.75" hidden="1" customHeight="1">
      <c r="A187" s="385"/>
      <c r="B187" s="386"/>
      <c r="C187" s="2868"/>
      <c r="D187" s="2868"/>
      <c r="E187" s="396"/>
      <c r="F187" s="397"/>
      <c r="G187" s="1097"/>
      <c r="H187" s="2869"/>
      <c r="I187" s="2869"/>
      <c r="J187" s="2869"/>
      <c r="K187" s="2869"/>
      <c r="L187" s="2869"/>
      <c r="M187" s="388"/>
      <c r="N187" s="2870" t="str">
        <f>IF(COUNTIF($R$14:$R$38,M187),INDEX($S$14:$S$38,MATCH(M187,$R$14:$R218,0)),"")</f>
        <v/>
      </c>
      <c r="O187" s="2870"/>
      <c r="P187" s="2870"/>
      <c r="Q187" s="389"/>
      <c r="R187" s="391"/>
      <c r="S187" s="390"/>
      <c r="T187" s="170"/>
      <c r="U187" s="170"/>
      <c r="V187" s="170"/>
      <c r="W187" s="170"/>
    </row>
    <row r="188" spans="1:23" ht="12.75" hidden="1" customHeight="1">
      <c r="A188" s="385"/>
      <c r="B188" s="386"/>
      <c r="C188" s="2868"/>
      <c r="D188" s="2868"/>
      <c r="E188" s="396"/>
      <c r="F188" s="397"/>
      <c r="G188" s="1097"/>
      <c r="H188" s="2869"/>
      <c r="I188" s="2869"/>
      <c r="J188" s="2869"/>
      <c r="K188" s="2869"/>
      <c r="L188" s="2869"/>
      <c r="M188" s="388"/>
      <c r="N188" s="2870" t="str">
        <f>IF(COUNTIF($R$14:$R$38,M188),INDEX($S$14:$S$38,MATCH(M188,$R$14:$R219,0)),"")</f>
        <v/>
      </c>
      <c r="O188" s="2870"/>
      <c r="P188" s="2870"/>
      <c r="Q188" s="389"/>
      <c r="R188" s="391"/>
      <c r="S188" s="390"/>
      <c r="T188" s="170"/>
      <c r="U188" s="170"/>
      <c r="V188" s="170"/>
      <c r="W188" s="170"/>
    </row>
    <row r="189" spans="1:23" ht="12.75" hidden="1" customHeight="1">
      <c r="A189" s="385"/>
      <c r="B189" s="386"/>
      <c r="C189" s="2868"/>
      <c r="D189" s="2868"/>
      <c r="E189" s="396"/>
      <c r="F189" s="397"/>
      <c r="G189" s="1097"/>
      <c r="H189" s="2869"/>
      <c r="I189" s="2869"/>
      <c r="J189" s="2869"/>
      <c r="K189" s="2869"/>
      <c r="L189" s="2869"/>
      <c r="M189" s="388"/>
      <c r="N189" s="2870" t="str">
        <f>IF(COUNTIF($R$14:$R$38,M189),INDEX($S$14:$S$38,MATCH(M189,$R$14:$R220,0)),"")</f>
        <v/>
      </c>
      <c r="O189" s="2870"/>
      <c r="P189" s="2870"/>
      <c r="Q189" s="389"/>
      <c r="R189" s="391"/>
      <c r="S189" s="390"/>
      <c r="T189" s="170"/>
      <c r="U189" s="170"/>
      <c r="V189" s="170"/>
      <c r="W189" s="170"/>
    </row>
    <row r="190" spans="1:23" ht="12.75" hidden="1" customHeight="1">
      <c r="A190" s="385"/>
      <c r="B190" s="386"/>
      <c r="C190" s="2868"/>
      <c r="D190" s="2868"/>
      <c r="E190" s="396"/>
      <c r="F190" s="397"/>
      <c r="G190" s="1097"/>
      <c r="H190" s="2869"/>
      <c r="I190" s="2869"/>
      <c r="J190" s="2869"/>
      <c r="K190" s="2869"/>
      <c r="L190" s="2869"/>
      <c r="M190" s="388"/>
      <c r="N190" s="2870" t="str">
        <f>IF(COUNTIF($R$14:$R$38,M190),INDEX($S$14:$S$38,MATCH(M190,$R$14:$R221,0)),"")</f>
        <v/>
      </c>
      <c r="O190" s="2870"/>
      <c r="P190" s="2870"/>
      <c r="Q190" s="389"/>
      <c r="R190" s="391"/>
      <c r="S190" s="390"/>
      <c r="T190" s="170"/>
      <c r="U190" s="170"/>
      <c r="V190" s="170"/>
      <c r="W190" s="170"/>
    </row>
    <row r="191" spans="1:23" ht="12.75" hidden="1" customHeight="1">
      <c r="A191" s="385"/>
      <c r="B191" s="386"/>
      <c r="C191" s="2868"/>
      <c r="D191" s="2868"/>
      <c r="E191" s="396"/>
      <c r="F191" s="397"/>
      <c r="G191" s="1097"/>
      <c r="H191" s="2869"/>
      <c r="I191" s="2869"/>
      <c r="J191" s="2869"/>
      <c r="K191" s="2869"/>
      <c r="L191" s="2869"/>
      <c r="M191" s="388"/>
      <c r="N191" s="2870" t="str">
        <f>IF(COUNTIF($R$14:$R$38,M191),INDEX($S$14:$S$38,MATCH(M191,$R$14:$R222,0)),"")</f>
        <v/>
      </c>
      <c r="O191" s="2870"/>
      <c r="P191" s="2870"/>
      <c r="Q191" s="389"/>
      <c r="R191" s="391"/>
      <c r="S191" s="390"/>
      <c r="T191" s="170"/>
      <c r="U191" s="170"/>
      <c r="V191" s="170"/>
      <c r="W191" s="170"/>
    </row>
    <row r="192" spans="1:23" ht="12.75" hidden="1" customHeight="1">
      <c r="A192" s="385"/>
      <c r="B192" s="386"/>
      <c r="C192" s="2868"/>
      <c r="D192" s="2868"/>
      <c r="E192" s="396"/>
      <c r="F192" s="397"/>
      <c r="G192" s="1097"/>
      <c r="H192" s="2869"/>
      <c r="I192" s="2869"/>
      <c r="J192" s="2869"/>
      <c r="K192" s="2869"/>
      <c r="L192" s="2869"/>
      <c r="M192" s="388"/>
      <c r="N192" s="2870" t="str">
        <f>IF(COUNTIF($R$14:$R$38,M192),INDEX($S$14:$S$38,MATCH(M192,$R$14:$R223,0)),"")</f>
        <v/>
      </c>
      <c r="O192" s="2870"/>
      <c r="P192" s="2870"/>
      <c r="Q192" s="389"/>
      <c r="R192" s="391"/>
      <c r="S192" s="390"/>
      <c r="T192" s="170"/>
      <c r="U192" s="170"/>
      <c r="V192" s="170"/>
      <c r="W192" s="170"/>
    </row>
    <row r="193" spans="1:23" ht="12.75" hidden="1" customHeight="1">
      <c r="A193" s="385"/>
      <c r="B193" s="386"/>
      <c r="C193" s="2868"/>
      <c r="D193" s="2868"/>
      <c r="E193" s="396"/>
      <c r="F193" s="397"/>
      <c r="G193" s="1097"/>
      <c r="H193" s="2869"/>
      <c r="I193" s="2869"/>
      <c r="J193" s="2869"/>
      <c r="K193" s="2869"/>
      <c r="L193" s="2869"/>
      <c r="M193" s="388"/>
      <c r="N193" s="2870" t="str">
        <f>IF(COUNTIF($R$14:$R$38,M193),INDEX($S$14:$S$38,MATCH(M193,$R$14:$R224,0)),"")</f>
        <v/>
      </c>
      <c r="O193" s="2870"/>
      <c r="P193" s="2870"/>
      <c r="Q193" s="389"/>
      <c r="R193" s="391"/>
      <c r="S193" s="390"/>
      <c r="T193" s="170"/>
      <c r="U193" s="170"/>
      <c r="V193" s="170"/>
      <c r="W193" s="170"/>
    </row>
    <row r="194" spans="1:23" ht="12.75" hidden="1" customHeight="1">
      <c r="A194" s="385"/>
      <c r="B194" s="386"/>
      <c r="C194" s="2868"/>
      <c r="D194" s="2868"/>
      <c r="E194" s="396"/>
      <c r="F194" s="397"/>
      <c r="G194" s="1097"/>
      <c r="H194" s="2869"/>
      <c r="I194" s="2869"/>
      <c r="J194" s="2869"/>
      <c r="K194" s="2869"/>
      <c r="L194" s="2869"/>
      <c r="M194" s="388"/>
      <c r="N194" s="2870" t="str">
        <f>IF(COUNTIF($R$14:$R$38,M194),INDEX($S$14:$S$38,MATCH(M194,$R$14:$R225,0)),"")</f>
        <v/>
      </c>
      <c r="O194" s="2870"/>
      <c r="P194" s="2870"/>
      <c r="Q194" s="389"/>
      <c r="R194" s="391"/>
      <c r="S194" s="390"/>
      <c r="T194" s="170"/>
      <c r="U194" s="170"/>
      <c r="V194" s="170"/>
      <c r="W194" s="170"/>
    </row>
    <row r="195" spans="1:23" ht="12.75" hidden="1" customHeight="1">
      <c r="A195" s="385"/>
      <c r="B195" s="386"/>
      <c r="C195" s="2868"/>
      <c r="D195" s="2868"/>
      <c r="E195" s="396"/>
      <c r="F195" s="397"/>
      <c r="G195" s="1097"/>
      <c r="H195" s="2869"/>
      <c r="I195" s="2869"/>
      <c r="J195" s="2869"/>
      <c r="K195" s="2869"/>
      <c r="L195" s="2869"/>
      <c r="M195" s="388"/>
      <c r="N195" s="2870" t="str">
        <f>IF(COUNTIF($R$14:$R$38,M195),INDEX($S$14:$S$38,MATCH(M195,$R$14:$R226,0)),"")</f>
        <v/>
      </c>
      <c r="O195" s="2870"/>
      <c r="P195" s="2870"/>
      <c r="Q195" s="389"/>
      <c r="R195" s="391"/>
      <c r="S195" s="390"/>
      <c r="T195" s="170"/>
      <c r="U195" s="170"/>
      <c r="V195" s="170"/>
      <c r="W195" s="170"/>
    </row>
    <row r="196" spans="1:23" ht="12.75" hidden="1" customHeight="1">
      <c r="A196" s="385"/>
      <c r="B196" s="386"/>
      <c r="C196" s="2868"/>
      <c r="D196" s="2868"/>
      <c r="E196" s="396"/>
      <c r="F196" s="397"/>
      <c r="G196" s="1097"/>
      <c r="H196" s="2869"/>
      <c r="I196" s="2869"/>
      <c r="J196" s="2869"/>
      <c r="K196" s="2869"/>
      <c r="L196" s="2869"/>
      <c r="M196" s="388"/>
      <c r="N196" s="2870" t="str">
        <f>IF(COUNTIF($R$14:$R$38,M196),INDEX($S$14:$S$38,MATCH(M196,$R$14:$R227,0)),"")</f>
        <v/>
      </c>
      <c r="O196" s="2870"/>
      <c r="P196" s="2870"/>
      <c r="Q196" s="389"/>
      <c r="R196" s="170"/>
      <c r="S196" s="170"/>
      <c r="T196" s="170"/>
      <c r="U196" s="170"/>
      <c r="V196" s="170"/>
      <c r="W196" s="170"/>
    </row>
    <row r="197" spans="1:23" ht="12.75" hidden="1" customHeight="1">
      <c r="A197" s="385"/>
      <c r="B197" s="386"/>
      <c r="C197" s="2868"/>
      <c r="D197" s="2868"/>
      <c r="E197" s="396"/>
      <c r="F197" s="397"/>
      <c r="G197" s="1097"/>
      <c r="H197" s="2869"/>
      <c r="I197" s="2869"/>
      <c r="J197" s="2869"/>
      <c r="K197" s="2869"/>
      <c r="L197" s="2869"/>
      <c r="M197" s="388"/>
      <c r="N197" s="2870" t="str">
        <f>IF(COUNTIF($R$14:$R$38,M197),INDEX($S$14:$S$38,MATCH(M197,$R$14:$R228,0)),"")</f>
        <v/>
      </c>
      <c r="O197" s="2870"/>
      <c r="P197" s="2870"/>
      <c r="Q197" s="389"/>
      <c r="R197" s="170"/>
      <c r="S197" s="170"/>
      <c r="T197" s="170"/>
      <c r="U197" s="170"/>
      <c r="V197" s="170"/>
      <c r="W197" s="170"/>
    </row>
    <row r="198" spans="1:23" ht="12.75" hidden="1" customHeight="1">
      <c r="A198" s="385"/>
      <c r="B198" s="386"/>
      <c r="C198" s="2868"/>
      <c r="D198" s="2868"/>
      <c r="E198" s="396"/>
      <c r="F198" s="397"/>
      <c r="G198" s="1097"/>
      <c r="H198" s="2869"/>
      <c r="I198" s="2869"/>
      <c r="J198" s="2869"/>
      <c r="K198" s="2869"/>
      <c r="L198" s="2869"/>
      <c r="M198" s="388"/>
      <c r="N198" s="2870" t="str">
        <f>IF(COUNTIF($R$14:$R$38,M198),INDEX($S$14:$S$38,MATCH(M198,$R$14:$R229,0)),"")</f>
        <v/>
      </c>
      <c r="O198" s="2870"/>
      <c r="P198" s="2870"/>
      <c r="Q198" s="389"/>
      <c r="R198" s="170"/>
      <c r="S198" s="170"/>
      <c r="T198" s="170"/>
      <c r="U198" s="170"/>
      <c r="V198" s="170"/>
      <c r="W198" s="170"/>
    </row>
    <row r="199" spans="1:23" ht="12.75" hidden="1" customHeight="1">
      <c r="A199" s="385"/>
      <c r="B199" s="386"/>
      <c r="C199" s="2868"/>
      <c r="D199" s="2868"/>
      <c r="E199" s="396"/>
      <c r="F199" s="397"/>
      <c r="G199" s="1097"/>
      <c r="H199" s="2869"/>
      <c r="I199" s="2869"/>
      <c r="J199" s="2869"/>
      <c r="K199" s="2869"/>
      <c r="L199" s="2869"/>
      <c r="M199" s="388"/>
      <c r="N199" s="2870" t="str">
        <f>IF(COUNTIF($R$14:$R$38,M199),INDEX($S$14:$S$38,MATCH(M199,$R$14:$R230,0)),"")</f>
        <v/>
      </c>
      <c r="O199" s="2870"/>
      <c r="P199" s="2870"/>
      <c r="Q199" s="389"/>
      <c r="R199" s="170"/>
      <c r="S199" s="170"/>
      <c r="T199" s="170"/>
      <c r="U199" s="170"/>
      <c r="V199" s="170"/>
      <c r="W199" s="170"/>
    </row>
    <row r="200" spans="1:23" ht="12.75" hidden="1" customHeight="1">
      <c r="A200" s="385"/>
      <c r="B200" s="386"/>
      <c r="C200" s="2868"/>
      <c r="D200" s="2868"/>
      <c r="E200" s="396"/>
      <c r="F200" s="397"/>
      <c r="G200" s="1097"/>
      <c r="H200" s="2869"/>
      <c r="I200" s="2869"/>
      <c r="J200" s="2869"/>
      <c r="K200" s="2869"/>
      <c r="L200" s="2869"/>
      <c r="M200" s="388"/>
      <c r="N200" s="2870" t="str">
        <f>IF(COUNTIF($R$14:$R$38,M200),INDEX($S$14:$S$38,MATCH(M200,$R$14:$R231,0)),"")</f>
        <v/>
      </c>
      <c r="O200" s="2870"/>
      <c r="P200" s="2870"/>
      <c r="Q200" s="389"/>
      <c r="R200" s="170"/>
      <c r="S200" s="170"/>
      <c r="T200" s="170"/>
      <c r="U200" s="170"/>
      <c r="V200" s="170"/>
      <c r="W200" s="170"/>
    </row>
    <row r="201" spans="1:23" ht="12.75" hidden="1" customHeight="1">
      <c r="A201" s="385"/>
      <c r="B201" s="386"/>
      <c r="C201" s="2868"/>
      <c r="D201" s="2868"/>
      <c r="E201" s="396"/>
      <c r="F201" s="397"/>
      <c r="G201" s="1097"/>
      <c r="H201" s="2869"/>
      <c r="I201" s="2869"/>
      <c r="J201" s="2869"/>
      <c r="K201" s="2869"/>
      <c r="L201" s="2869"/>
      <c r="M201" s="388"/>
      <c r="N201" s="2870" t="str">
        <f>IF(COUNTIF($R$14:$R$38,M201),INDEX($S$14:$S$38,MATCH(M201,$R$14:$R232,0)),"")</f>
        <v/>
      </c>
      <c r="O201" s="2870"/>
      <c r="P201" s="2870"/>
      <c r="Q201" s="389"/>
      <c r="R201" s="170"/>
      <c r="S201" s="170"/>
      <c r="T201" s="170"/>
      <c r="U201" s="170"/>
      <c r="V201" s="170"/>
      <c r="W201" s="170"/>
    </row>
    <row r="202" spans="1:23" ht="12.75" hidden="1" customHeight="1">
      <c r="A202" s="385"/>
      <c r="B202" s="386"/>
      <c r="C202" s="2868"/>
      <c r="D202" s="2868"/>
      <c r="E202" s="396"/>
      <c r="F202" s="397"/>
      <c r="G202" s="1097"/>
      <c r="H202" s="2869"/>
      <c r="I202" s="2869"/>
      <c r="J202" s="2869"/>
      <c r="K202" s="2869"/>
      <c r="L202" s="2869"/>
      <c r="M202" s="388"/>
      <c r="N202" s="2870" t="str">
        <f>IF(COUNTIF($R$14:$R$38,M202),INDEX($S$14:$S$38,MATCH(M202,$R$14:$R233,0)),"")</f>
        <v/>
      </c>
      <c r="O202" s="2870"/>
      <c r="P202" s="2870"/>
      <c r="Q202" s="389"/>
      <c r="R202" s="170"/>
      <c r="S202" s="170"/>
      <c r="T202" s="170"/>
      <c r="U202" s="170"/>
      <c r="V202" s="170"/>
      <c r="W202" s="170"/>
    </row>
    <row r="203" spans="1:23" ht="12.75" hidden="1" customHeight="1">
      <c r="A203" s="385"/>
      <c r="B203" s="386"/>
      <c r="C203" s="2868"/>
      <c r="D203" s="2868"/>
      <c r="E203" s="396"/>
      <c r="F203" s="397"/>
      <c r="G203" s="1097"/>
      <c r="H203" s="2869"/>
      <c r="I203" s="2869"/>
      <c r="J203" s="2869"/>
      <c r="K203" s="2869"/>
      <c r="L203" s="2869"/>
      <c r="M203" s="388"/>
      <c r="N203" s="2870" t="str">
        <f>IF(COUNTIF($R$14:$R$38,M203),INDEX($S$14:$S$38,MATCH(M203,$R$14:$R234,0)),"")</f>
        <v/>
      </c>
      <c r="O203" s="2870"/>
      <c r="P203" s="2870"/>
      <c r="Q203" s="389"/>
      <c r="R203" s="170"/>
      <c r="S203" s="170"/>
      <c r="T203" s="170"/>
      <c r="U203" s="170"/>
      <c r="V203" s="170"/>
      <c r="W203" s="170"/>
    </row>
    <row r="204" spans="1:23" ht="12.75" hidden="1" customHeight="1">
      <c r="A204" s="385"/>
      <c r="B204" s="386"/>
      <c r="C204" s="2868"/>
      <c r="D204" s="2868"/>
      <c r="E204" s="396"/>
      <c r="F204" s="397"/>
      <c r="G204" s="1097"/>
      <c r="H204" s="2869"/>
      <c r="I204" s="2869"/>
      <c r="J204" s="2869"/>
      <c r="K204" s="2869"/>
      <c r="L204" s="2869"/>
      <c r="M204" s="388"/>
      <c r="N204" s="2870" t="str">
        <f>IF(COUNTIF($R$14:$R$38,M204),INDEX($S$14:$S$38,MATCH(M204,$R$14:$R235,0)),"")</f>
        <v/>
      </c>
      <c r="O204" s="2870"/>
      <c r="P204" s="2870"/>
      <c r="Q204" s="389"/>
      <c r="R204" s="170"/>
      <c r="S204" s="170"/>
      <c r="T204" s="170"/>
      <c r="U204" s="170"/>
      <c r="V204" s="170"/>
      <c r="W204" s="170"/>
    </row>
    <row r="205" spans="1:23" ht="12.75" hidden="1" customHeight="1">
      <c r="A205" s="385"/>
      <c r="B205" s="386"/>
      <c r="C205" s="2868"/>
      <c r="D205" s="2868"/>
      <c r="E205" s="396"/>
      <c r="F205" s="397"/>
      <c r="G205" s="1097"/>
      <c r="H205" s="2869"/>
      <c r="I205" s="2869"/>
      <c r="J205" s="2869"/>
      <c r="K205" s="2869"/>
      <c r="L205" s="2869"/>
      <c r="M205" s="388"/>
      <c r="N205" s="2870" t="str">
        <f>IF(COUNTIF($R$14:$R$38,M205),INDEX($S$14:$S$38,MATCH(M205,$R$14:$R236,0)),"")</f>
        <v/>
      </c>
      <c r="O205" s="2870"/>
      <c r="P205" s="2870"/>
      <c r="Q205" s="399"/>
      <c r="R205" s="170"/>
      <c r="S205" s="170"/>
      <c r="T205" s="170"/>
      <c r="U205" s="170"/>
      <c r="V205" s="170"/>
      <c r="W205" s="170"/>
    </row>
    <row r="206" spans="1:23" ht="16.5" customHeight="1">
      <c r="A206" s="2864" t="s">
        <v>587</v>
      </c>
      <c r="B206" s="2864"/>
      <c r="C206" s="400">
        <v>1</v>
      </c>
      <c r="D206" s="2865" t="str">
        <f t="shared" ref="D206:D211" si="0">IF(ISERROR(VLOOKUP(C206,$R$14:$S$38,2,FALSE)),"",VLOOKUP(C206,$R$14:$S$38,2,FALSE)&amp;"： "&amp;DOLLAR(SUMIF($M$6:$M$205,C206,$G$6:$G$205),2)&amp;"元。")</f>
        <v>未取得合法有效票据的支出： ¥0.00元。</v>
      </c>
      <c r="E206" s="2865"/>
      <c r="F206" s="2865"/>
      <c r="G206" s="2865"/>
      <c r="H206" s="2865"/>
      <c r="I206" s="2865"/>
      <c r="J206" s="400">
        <v>7</v>
      </c>
      <c r="K206" s="2866" t="str">
        <f t="shared" ref="K206:K211" si="1">IF(ISERROR(VLOOKUP(J206,$R$14:$S$38,2,FALSE)),"",VLOOKUP(J206,$R$14:$S$38,2,FALSE)&amp;"： "&amp;DOLLAR(SUMIF($M$6:$M$205,J206,$G$6:$G$205),2)&amp;"元。")</f>
        <v>不属于应付福利费开支范围的支出： ¥0.00元。</v>
      </c>
      <c r="L206" s="2866"/>
      <c r="M206" s="2866"/>
      <c r="N206" s="2866"/>
      <c r="O206" s="2866"/>
      <c r="P206" s="2866"/>
      <c r="Q206" s="2866"/>
      <c r="R206" s="2867" t="s">
        <v>469</v>
      </c>
      <c r="S206" s="2867"/>
      <c r="T206" s="2867"/>
      <c r="U206" s="2867"/>
      <c r="V206" s="2867"/>
      <c r="W206" s="2867"/>
    </row>
    <row r="207" spans="1:23" ht="16.5" customHeight="1">
      <c r="A207" s="2864"/>
      <c r="B207" s="2864"/>
      <c r="C207" s="401">
        <v>2</v>
      </c>
      <c r="D207" s="2861" t="str">
        <f t="shared" si="0"/>
        <v>跨期扣除项目： ¥0.00元。</v>
      </c>
      <c r="E207" s="2861"/>
      <c r="F207" s="2861"/>
      <c r="G207" s="2861"/>
      <c r="H207" s="2861"/>
      <c r="I207" s="2861"/>
      <c r="J207" s="401">
        <v>8</v>
      </c>
      <c r="K207" s="2862" t="str">
        <f t="shared" si="1"/>
        <v>税收滞纳金： ¥0.00元。</v>
      </c>
      <c r="L207" s="2862"/>
      <c r="M207" s="2862"/>
      <c r="N207" s="2862"/>
      <c r="O207" s="2862"/>
      <c r="P207" s="2862"/>
      <c r="Q207" s="2862"/>
      <c r="R207" s="2860" t="s">
        <v>588</v>
      </c>
      <c r="S207" s="2860"/>
      <c r="T207" s="2860"/>
      <c r="U207" s="2860"/>
      <c r="V207" s="2860"/>
      <c r="W207" s="2860"/>
    </row>
    <row r="208" spans="1:23" ht="16.5" customHeight="1">
      <c r="A208" s="2864"/>
      <c r="B208" s="2864"/>
      <c r="C208" s="401">
        <v>3</v>
      </c>
      <c r="D208" s="2861" t="str">
        <f t="shared" si="0"/>
        <v>与取得收入无关的支出： ¥0.00元。</v>
      </c>
      <c r="E208" s="2861"/>
      <c r="F208" s="2861"/>
      <c r="G208" s="2861"/>
      <c r="H208" s="2861"/>
      <c r="I208" s="2861"/>
      <c r="J208" s="401">
        <v>9</v>
      </c>
      <c r="K208" s="2862" t="str">
        <f t="shared" si="1"/>
        <v>大额购物未附清单： ¥0.00元。</v>
      </c>
      <c r="L208" s="2862"/>
      <c r="M208" s="2862"/>
      <c r="N208" s="2862"/>
      <c r="O208" s="2862"/>
      <c r="P208" s="2862"/>
      <c r="Q208" s="2862"/>
      <c r="R208" s="2867" t="s">
        <v>589</v>
      </c>
      <c r="S208" s="2867"/>
      <c r="T208" s="2867"/>
      <c r="U208" s="2867"/>
      <c r="V208" s="2867"/>
      <c r="W208" s="2867"/>
    </row>
    <row r="209" spans="1:23" ht="16.5" customHeight="1">
      <c r="A209" s="2864"/>
      <c r="B209" s="2864"/>
      <c r="C209" s="401">
        <v>4</v>
      </c>
      <c r="D209" s="2861" t="str">
        <f t="shared" si="0"/>
        <v>非本公司费用： ¥0.00元。</v>
      </c>
      <c r="E209" s="2861"/>
      <c r="F209" s="2861"/>
      <c r="G209" s="2861"/>
      <c r="H209" s="2861"/>
      <c r="I209" s="2861"/>
      <c r="J209" s="401">
        <v>10</v>
      </c>
      <c r="K209" s="2862" t="str">
        <f t="shared" si="1"/>
        <v>罚金、违法经营罚款和被没收财物损失： ¥0.00元。</v>
      </c>
      <c r="L209" s="2862"/>
      <c r="M209" s="2862"/>
      <c r="N209" s="2862"/>
      <c r="O209" s="2862"/>
      <c r="P209" s="2862"/>
      <c r="Q209" s="2862"/>
      <c r="R209" s="2863" t="s">
        <v>590</v>
      </c>
      <c r="S209" s="2863"/>
      <c r="T209" s="2863"/>
      <c r="U209" s="2863"/>
      <c r="V209" s="2863"/>
      <c r="W209" s="2863"/>
    </row>
    <row r="210" spans="1:23" ht="16.5" customHeight="1">
      <c r="A210" s="2864"/>
      <c r="B210" s="2864"/>
      <c r="C210" s="401">
        <v>5</v>
      </c>
      <c r="D210" s="2861" t="str">
        <f t="shared" si="0"/>
        <v>应并入业务招待费的费用： ¥0.00元。</v>
      </c>
      <c r="E210" s="2861"/>
      <c r="F210" s="2861"/>
      <c r="G210" s="2861"/>
      <c r="H210" s="2861"/>
      <c r="I210" s="2861"/>
      <c r="J210" s="401">
        <v>11</v>
      </c>
      <c r="K210" s="2862" t="str">
        <f t="shared" si="1"/>
        <v>不允许直接在损益中列支的当年福利费： ¥0.00元。</v>
      </c>
      <c r="L210" s="2862"/>
      <c r="M210" s="2862"/>
      <c r="N210" s="2862"/>
      <c r="O210" s="2862"/>
      <c r="P210" s="2862"/>
      <c r="Q210" s="2862"/>
      <c r="R210" s="2863" t="s">
        <v>591</v>
      </c>
      <c r="S210" s="2863"/>
      <c r="T210" s="2863"/>
      <c r="U210" s="2863"/>
      <c r="V210" s="2863"/>
      <c r="W210" s="2863"/>
    </row>
    <row r="211" spans="1:23" ht="16.5" customHeight="1">
      <c r="A211" s="2864"/>
      <c r="B211" s="2864"/>
      <c r="C211" s="403">
        <v>6</v>
      </c>
      <c r="D211" s="2858" t="str">
        <f t="shared" si="0"/>
        <v>产权不属于公司的汽车费用： ¥0.00元。</v>
      </c>
      <c r="E211" s="2858"/>
      <c r="F211" s="2858"/>
      <c r="G211" s="2858"/>
      <c r="H211" s="2858"/>
      <c r="I211" s="2858"/>
      <c r="J211" s="403">
        <v>12</v>
      </c>
      <c r="K211" s="2859" t="str">
        <f t="shared" si="1"/>
        <v>跨期费用： ¥0.00元。</v>
      </c>
      <c r="L211" s="2859"/>
      <c r="M211" s="2859"/>
      <c r="N211" s="2859"/>
      <c r="O211" s="2859"/>
      <c r="P211" s="2859"/>
      <c r="Q211" s="2859"/>
      <c r="R211" s="2860" t="s">
        <v>592</v>
      </c>
      <c r="S211" s="2860"/>
      <c r="T211" s="2860"/>
      <c r="U211" s="2860"/>
      <c r="V211" s="2860"/>
      <c r="W211" s="2860"/>
    </row>
    <row r="212" spans="1:23">
      <c r="A212" s="404"/>
      <c r="Q212" s="405"/>
      <c r="R212" s="2856" t="s">
        <v>593</v>
      </c>
      <c r="S212" s="2856"/>
      <c r="T212" s="2856"/>
      <c r="U212" s="2856"/>
      <c r="V212" s="2856"/>
      <c r="W212" s="2856"/>
    </row>
    <row r="213" spans="1:23">
      <c r="A213" s="404" t="s">
        <v>594</v>
      </c>
      <c r="Q213" s="406"/>
      <c r="R213" s="2856" t="s">
        <v>595</v>
      </c>
      <c r="S213" s="2856"/>
      <c r="T213" s="2856"/>
      <c r="U213" s="2856"/>
      <c r="V213" s="2856"/>
      <c r="W213" s="2856"/>
    </row>
    <row r="214" spans="1:23">
      <c r="Q214" s="406"/>
      <c r="R214" s="2856" t="s">
        <v>596</v>
      </c>
      <c r="S214" s="2856"/>
      <c r="T214" s="2856"/>
      <c r="U214" s="2856"/>
      <c r="V214" s="2856"/>
      <c r="W214" s="2856"/>
    </row>
    <row r="215" spans="1:23">
      <c r="Q215" s="406"/>
      <c r="R215" s="2856" t="s">
        <v>597</v>
      </c>
      <c r="S215" s="2856"/>
      <c r="T215" s="2856"/>
      <c r="U215" s="2856"/>
      <c r="V215" s="2856"/>
      <c r="W215" s="2856"/>
    </row>
    <row r="216" spans="1:23">
      <c r="Q216" s="406"/>
      <c r="R216" s="2856" t="s">
        <v>598</v>
      </c>
      <c r="S216" s="2856"/>
      <c r="T216" s="2856"/>
      <c r="U216" s="2856"/>
      <c r="V216" s="2856"/>
      <c r="W216" s="2856"/>
    </row>
    <row r="217" spans="1:23">
      <c r="Q217" s="406"/>
      <c r="R217" s="2856" t="s">
        <v>599</v>
      </c>
      <c r="S217" s="2856"/>
      <c r="T217" s="2856"/>
      <c r="U217" s="2856"/>
      <c r="V217" s="2856"/>
      <c r="W217" s="2856"/>
    </row>
    <row r="218" spans="1:23">
      <c r="Q218" s="406"/>
      <c r="R218" s="2856" t="s">
        <v>600</v>
      </c>
      <c r="S218" s="2856"/>
      <c r="T218" s="2856"/>
      <c r="U218" s="2856"/>
      <c r="V218" s="2856"/>
      <c r="W218" s="2856"/>
    </row>
    <row r="219" spans="1:23">
      <c r="Q219" s="406"/>
      <c r="R219" s="2856" t="s">
        <v>601</v>
      </c>
      <c r="S219" s="2856"/>
      <c r="T219" s="2856"/>
      <c r="U219" s="2856"/>
      <c r="V219" s="2856"/>
      <c r="W219" s="2856"/>
    </row>
    <row r="220" spans="1:23">
      <c r="R220" s="2856" t="s">
        <v>602</v>
      </c>
      <c r="S220" s="2856"/>
      <c r="T220" s="2856"/>
      <c r="U220" s="2856"/>
      <c r="V220" s="2856"/>
      <c r="W220" s="2856"/>
    </row>
    <row r="221" spans="1:23">
      <c r="R221" s="2856" t="s">
        <v>603</v>
      </c>
      <c r="S221" s="2856"/>
      <c r="T221" s="2856"/>
      <c r="U221" s="2856"/>
      <c r="V221" s="2856"/>
      <c r="W221" s="2856"/>
    </row>
    <row r="222" spans="1:23">
      <c r="R222" s="2856" t="s">
        <v>604</v>
      </c>
      <c r="S222" s="2856"/>
      <c r="T222" s="2856"/>
      <c r="U222" s="2856"/>
      <c r="V222" s="2856"/>
      <c r="W222" s="2856"/>
    </row>
    <row r="223" spans="1:23" ht="14.25" customHeight="1">
      <c r="R223" s="2857" t="s">
        <v>605</v>
      </c>
      <c r="S223" s="2857"/>
      <c r="T223" s="2857"/>
      <c r="U223" s="2857"/>
      <c r="V223" s="2857"/>
      <c r="W223" s="2857"/>
    </row>
    <row r="224" spans="1:23">
      <c r="R224" s="2857"/>
      <c r="S224" s="2857"/>
      <c r="T224" s="2857"/>
      <c r="U224" s="2857"/>
      <c r="V224" s="2857"/>
      <c r="W224" s="2857"/>
    </row>
    <row r="225" spans="18:23">
      <c r="R225" s="2857"/>
      <c r="S225" s="2857"/>
      <c r="T225" s="2857"/>
      <c r="U225" s="2857"/>
      <c r="V225" s="2857"/>
      <c r="W225" s="2857"/>
    </row>
    <row r="226" spans="18:23">
      <c r="R226" s="2857"/>
      <c r="S226" s="2857"/>
      <c r="T226" s="2857"/>
      <c r="U226" s="2857"/>
      <c r="V226" s="2857"/>
      <c r="W226" s="2857"/>
    </row>
    <row r="227" spans="18:23">
      <c r="R227" s="2857"/>
      <c r="S227" s="2857"/>
      <c r="T227" s="2857"/>
      <c r="U227" s="2857"/>
      <c r="V227" s="2857"/>
      <c r="W227" s="2857"/>
    </row>
    <row r="228" spans="18:23">
      <c r="R228" s="407"/>
      <c r="S228" s="407"/>
      <c r="T228" s="407"/>
      <c r="U228" s="407"/>
      <c r="V228" s="407"/>
      <c r="W228" s="407"/>
    </row>
    <row r="229" spans="18:23">
      <c r="R229" s="2855"/>
      <c r="S229" s="2855"/>
      <c r="T229" s="2855"/>
      <c r="U229" s="2855"/>
      <c r="V229" s="2855"/>
      <c r="W229" s="2855"/>
    </row>
    <row r="230" spans="18:23">
      <c r="R230" s="2855"/>
      <c r="S230" s="2855"/>
      <c r="T230" s="2855"/>
      <c r="U230" s="2855"/>
      <c r="V230" s="2855"/>
      <c r="W230" s="2855"/>
    </row>
    <row r="231" spans="18:23">
      <c r="R231" s="2855"/>
      <c r="S231" s="2855"/>
      <c r="T231" s="2855"/>
      <c r="U231" s="2855"/>
      <c r="V231" s="2855"/>
      <c r="W231" s="2855"/>
    </row>
  </sheetData>
  <sheetProtection selectLockedCells="1" selectUnlockedCells="1"/>
  <autoFilter ref="A5:W227"/>
  <mergeCells count="655">
    <mergeCell ref="A4:A5"/>
    <mergeCell ref="B4:B5"/>
    <mergeCell ref="C4:D5"/>
    <mergeCell ref="E4:G4"/>
    <mergeCell ref="A1:Q1"/>
    <mergeCell ref="A2:D2"/>
    <mergeCell ref="E2:H2"/>
    <mergeCell ref="J2:L2"/>
    <mergeCell ref="N2:O2"/>
    <mergeCell ref="P2:P3"/>
    <mergeCell ref="Q2:Q3"/>
    <mergeCell ref="A3:D3"/>
    <mergeCell ref="E3:H3"/>
    <mergeCell ref="J3:L3"/>
    <mergeCell ref="C6:D6"/>
    <mergeCell ref="H6:L6"/>
    <mergeCell ref="N6:P6"/>
    <mergeCell ref="N3:O3"/>
    <mergeCell ref="N4:P5"/>
    <mergeCell ref="H4:L5"/>
    <mergeCell ref="M4:M5"/>
    <mergeCell ref="Q4:Q5"/>
    <mergeCell ref="R5:T5"/>
    <mergeCell ref="C9:D9"/>
    <mergeCell ref="H9:L9"/>
    <mergeCell ref="N9:P9"/>
    <mergeCell ref="C10:D10"/>
    <mergeCell ref="H10:L10"/>
    <mergeCell ref="N10:P10"/>
    <mergeCell ref="C7:D7"/>
    <mergeCell ref="H7:L7"/>
    <mergeCell ref="N7:P7"/>
    <mergeCell ref="C8:D8"/>
    <mergeCell ref="H8:L8"/>
    <mergeCell ref="N8:P8"/>
    <mergeCell ref="C11:D11"/>
    <mergeCell ref="H11:L11"/>
    <mergeCell ref="N11:P11"/>
    <mergeCell ref="C12:D12"/>
    <mergeCell ref="H12:L12"/>
    <mergeCell ref="N12:P12"/>
    <mergeCell ref="R12:W13"/>
    <mergeCell ref="C13:D13"/>
    <mergeCell ref="H13:L13"/>
    <mergeCell ref="N13:P13"/>
    <mergeCell ref="C16:D16"/>
    <mergeCell ref="H16:L16"/>
    <mergeCell ref="N16:P16"/>
    <mergeCell ref="C17:D17"/>
    <mergeCell ref="H17:L17"/>
    <mergeCell ref="N17:P17"/>
    <mergeCell ref="C14:D14"/>
    <mergeCell ref="H14:L14"/>
    <mergeCell ref="N14:P14"/>
    <mergeCell ref="C15:D15"/>
    <mergeCell ref="H15:L15"/>
    <mergeCell ref="N15:P15"/>
    <mergeCell ref="C20:D20"/>
    <mergeCell ref="H20:L20"/>
    <mergeCell ref="N20:P20"/>
    <mergeCell ref="C21:D21"/>
    <mergeCell ref="H21:L21"/>
    <mergeCell ref="N21:P21"/>
    <mergeCell ref="C18:D18"/>
    <mergeCell ref="H18:L18"/>
    <mergeCell ref="N18:P18"/>
    <mergeCell ref="C19:D19"/>
    <mergeCell ref="H19:L19"/>
    <mergeCell ref="N19:P19"/>
    <mergeCell ref="C24:D24"/>
    <mergeCell ref="H24:L24"/>
    <mergeCell ref="N24:P24"/>
    <mergeCell ref="C25:D25"/>
    <mergeCell ref="H25:L25"/>
    <mergeCell ref="N25:P25"/>
    <mergeCell ref="C22:D22"/>
    <mergeCell ref="H22:L22"/>
    <mergeCell ref="N22:P22"/>
    <mergeCell ref="C23:D23"/>
    <mergeCell ref="H23:L23"/>
    <mergeCell ref="N23:P23"/>
    <mergeCell ref="C28:D28"/>
    <mergeCell ref="H28:L28"/>
    <mergeCell ref="N28:P28"/>
    <mergeCell ref="C29:D29"/>
    <mergeCell ref="H29:L29"/>
    <mergeCell ref="N29:P29"/>
    <mergeCell ref="C26:D26"/>
    <mergeCell ref="H26:L26"/>
    <mergeCell ref="N26:P26"/>
    <mergeCell ref="C27:D27"/>
    <mergeCell ref="H27:L27"/>
    <mergeCell ref="N27:P27"/>
    <mergeCell ref="C32:D32"/>
    <mergeCell ref="H32:L32"/>
    <mergeCell ref="N32:P32"/>
    <mergeCell ref="C33:D33"/>
    <mergeCell ref="H33:L33"/>
    <mergeCell ref="N33:P33"/>
    <mergeCell ref="C30:D30"/>
    <mergeCell ref="H30:L30"/>
    <mergeCell ref="N30:P30"/>
    <mergeCell ref="C31:D31"/>
    <mergeCell ref="H31:L31"/>
    <mergeCell ref="N31:P31"/>
    <mergeCell ref="C36:D36"/>
    <mergeCell ref="H36:L36"/>
    <mergeCell ref="N36:P36"/>
    <mergeCell ref="C37:D37"/>
    <mergeCell ref="H37:L37"/>
    <mergeCell ref="N37:P37"/>
    <mergeCell ref="C34:D34"/>
    <mergeCell ref="H34:L34"/>
    <mergeCell ref="N34:P34"/>
    <mergeCell ref="C35:D35"/>
    <mergeCell ref="H35:L35"/>
    <mergeCell ref="N35:P35"/>
    <mergeCell ref="C40:D40"/>
    <mergeCell ref="H40:L40"/>
    <mergeCell ref="N40:P40"/>
    <mergeCell ref="C41:D41"/>
    <mergeCell ref="H41:L41"/>
    <mergeCell ref="N41:P41"/>
    <mergeCell ref="C38:D38"/>
    <mergeCell ref="H38:L38"/>
    <mergeCell ref="N38:P38"/>
    <mergeCell ref="C39:D39"/>
    <mergeCell ref="H39:L39"/>
    <mergeCell ref="N39:P39"/>
    <mergeCell ref="C44:D44"/>
    <mergeCell ref="H44:L44"/>
    <mergeCell ref="N44:P44"/>
    <mergeCell ref="C45:D45"/>
    <mergeCell ref="H45:L45"/>
    <mergeCell ref="N45:P45"/>
    <mergeCell ref="C42:D42"/>
    <mergeCell ref="H42:L42"/>
    <mergeCell ref="N42:P42"/>
    <mergeCell ref="C43:D43"/>
    <mergeCell ref="H43:L43"/>
    <mergeCell ref="N43:P43"/>
    <mergeCell ref="C48:D48"/>
    <mergeCell ref="H48:L48"/>
    <mergeCell ref="N48:P48"/>
    <mergeCell ref="C49:D49"/>
    <mergeCell ref="H49:L49"/>
    <mergeCell ref="N49:P49"/>
    <mergeCell ref="C46:D46"/>
    <mergeCell ref="H46:L46"/>
    <mergeCell ref="N46:P46"/>
    <mergeCell ref="C47:D47"/>
    <mergeCell ref="H47:L47"/>
    <mergeCell ref="N47:P47"/>
    <mergeCell ref="C52:D52"/>
    <mergeCell ref="H52:L52"/>
    <mergeCell ref="N52:P52"/>
    <mergeCell ref="C53:D53"/>
    <mergeCell ref="H53:L53"/>
    <mergeCell ref="N53:P53"/>
    <mergeCell ref="C50:D50"/>
    <mergeCell ref="H50:L50"/>
    <mergeCell ref="N50:P50"/>
    <mergeCell ref="C51:D51"/>
    <mergeCell ref="H51:L51"/>
    <mergeCell ref="N51:P51"/>
    <mergeCell ref="C56:D56"/>
    <mergeCell ref="H56:L56"/>
    <mergeCell ref="N56:P56"/>
    <mergeCell ref="C57:D57"/>
    <mergeCell ref="H57:L57"/>
    <mergeCell ref="N57:P57"/>
    <mergeCell ref="C54:D54"/>
    <mergeCell ref="H54:L54"/>
    <mergeCell ref="N54:P54"/>
    <mergeCell ref="C55:D55"/>
    <mergeCell ref="H55:L55"/>
    <mergeCell ref="N55:P55"/>
    <mergeCell ref="C60:D60"/>
    <mergeCell ref="H60:L60"/>
    <mergeCell ref="N60:P60"/>
    <mergeCell ref="C61:D61"/>
    <mergeCell ref="H61:L61"/>
    <mergeCell ref="N61:P61"/>
    <mergeCell ref="C58:D58"/>
    <mergeCell ref="H58:L58"/>
    <mergeCell ref="N58:P58"/>
    <mergeCell ref="C59:D59"/>
    <mergeCell ref="H59:L59"/>
    <mergeCell ref="N59:P59"/>
    <mergeCell ref="C64:D64"/>
    <mergeCell ref="H64:L64"/>
    <mergeCell ref="N64:P64"/>
    <mergeCell ref="C65:D65"/>
    <mergeCell ref="H65:L65"/>
    <mergeCell ref="N65:P65"/>
    <mergeCell ref="C62:D62"/>
    <mergeCell ref="H62:L62"/>
    <mergeCell ref="N62:P62"/>
    <mergeCell ref="C63:D63"/>
    <mergeCell ref="H63:L63"/>
    <mergeCell ref="N63:P63"/>
    <mergeCell ref="C68:D68"/>
    <mergeCell ref="H68:L68"/>
    <mergeCell ref="N68:P68"/>
    <mergeCell ref="C69:D69"/>
    <mergeCell ref="H69:L69"/>
    <mergeCell ref="N69:P69"/>
    <mergeCell ref="C66:D66"/>
    <mergeCell ref="H66:L66"/>
    <mergeCell ref="N66:P66"/>
    <mergeCell ref="C67:D67"/>
    <mergeCell ref="H67:L67"/>
    <mergeCell ref="N67:P67"/>
    <mergeCell ref="C72:D72"/>
    <mergeCell ref="H72:L72"/>
    <mergeCell ref="N72:P72"/>
    <mergeCell ref="C73:D73"/>
    <mergeCell ref="H73:L73"/>
    <mergeCell ref="N73:P73"/>
    <mergeCell ref="C70:D70"/>
    <mergeCell ref="H70:L70"/>
    <mergeCell ref="N70:P70"/>
    <mergeCell ref="C71:D71"/>
    <mergeCell ref="H71:L71"/>
    <mergeCell ref="N71:P71"/>
    <mergeCell ref="C76:D76"/>
    <mergeCell ref="H76:L76"/>
    <mergeCell ref="N76:P76"/>
    <mergeCell ref="C77:D77"/>
    <mergeCell ref="H77:L77"/>
    <mergeCell ref="N77:P77"/>
    <mergeCell ref="C74:D74"/>
    <mergeCell ref="H74:L74"/>
    <mergeCell ref="N74:P74"/>
    <mergeCell ref="C75:D75"/>
    <mergeCell ref="H75:L75"/>
    <mergeCell ref="N75:P75"/>
    <mergeCell ref="C80:D80"/>
    <mergeCell ref="H80:L80"/>
    <mergeCell ref="N80:P80"/>
    <mergeCell ref="C81:D81"/>
    <mergeCell ref="H81:L81"/>
    <mergeCell ref="N81:P81"/>
    <mergeCell ref="C78:D78"/>
    <mergeCell ref="H78:L78"/>
    <mergeCell ref="N78:P78"/>
    <mergeCell ref="C79:D79"/>
    <mergeCell ref="H79:L79"/>
    <mergeCell ref="N79:P79"/>
    <mergeCell ref="C84:D84"/>
    <mergeCell ref="H84:L84"/>
    <mergeCell ref="N84:P84"/>
    <mergeCell ref="C85:D85"/>
    <mergeCell ref="H85:L85"/>
    <mergeCell ref="N85:P85"/>
    <mergeCell ref="C82:D82"/>
    <mergeCell ref="H82:L82"/>
    <mergeCell ref="N82:P82"/>
    <mergeCell ref="C83:D83"/>
    <mergeCell ref="H83:L83"/>
    <mergeCell ref="N83:P83"/>
    <mergeCell ref="C88:D88"/>
    <mergeCell ref="H88:L88"/>
    <mergeCell ref="N88:P88"/>
    <mergeCell ref="C89:D89"/>
    <mergeCell ref="H89:L89"/>
    <mergeCell ref="N89:P89"/>
    <mergeCell ref="C86:D86"/>
    <mergeCell ref="H86:L86"/>
    <mergeCell ref="N86:P86"/>
    <mergeCell ref="C87:D87"/>
    <mergeCell ref="H87:L87"/>
    <mergeCell ref="N87:P87"/>
    <mergeCell ref="C92:D92"/>
    <mergeCell ref="H92:L92"/>
    <mergeCell ref="N92:P92"/>
    <mergeCell ref="C93:D93"/>
    <mergeCell ref="H93:L93"/>
    <mergeCell ref="N93:P93"/>
    <mergeCell ref="C90:D90"/>
    <mergeCell ref="H90:L90"/>
    <mergeCell ref="N90:P90"/>
    <mergeCell ref="C91:D91"/>
    <mergeCell ref="H91:L91"/>
    <mergeCell ref="N91:P91"/>
    <mergeCell ref="C96:D96"/>
    <mergeCell ref="H96:L96"/>
    <mergeCell ref="N96:P96"/>
    <mergeCell ref="C97:D97"/>
    <mergeCell ref="H97:L97"/>
    <mergeCell ref="N97:P97"/>
    <mergeCell ref="C94:D94"/>
    <mergeCell ref="H94:L94"/>
    <mergeCell ref="N94:P94"/>
    <mergeCell ref="C95:D95"/>
    <mergeCell ref="H95:L95"/>
    <mergeCell ref="N95:P95"/>
    <mergeCell ref="C100:D100"/>
    <mergeCell ref="H100:L100"/>
    <mergeCell ref="N100:P100"/>
    <mergeCell ref="C101:D101"/>
    <mergeCell ref="H101:L101"/>
    <mergeCell ref="N101:P101"/>
    <mergeCell ref="C98:D98"/>
    <mergeCell ref="H98:L98"/>
    <mergeCell ref="N98:P98"/>
    <mergeCell ref="C99:D99"/>
    <mergeCell ref="H99:L99"/>
    <mergeCell ref="N99:P99"/>
    <mergeCell ref="C104:D104"/>
    <mergeCell ref="H104:L104"/>
    <mergeCell ref="N104:P104"/>
    <mergeCell ref="C105:D105"/>
    <mergeCell ref="H105:L105"/>
    <mergeCell ref="N105:P105"/>
    <mergeCell ref="C102:D102"/>
    <mergeCell ref="H102:L102"/>
    <mergeCell ref="N102:P102"/>
    <mergeCell ref="C103:D103"/>
    <mergeCell ref="H103:L103"/>
    <mergeCell ref="N103:P103"/>
    <mergeCell ref="C108:D108"/>
    <mergeCell ref="H108:L108"/>
    <mergeCell ref="N108:P108"/>
    <mergeCell ref="C109:D109"/>
    <mergeCell ref="H109:L109"/>
    <mergeCell ref="N109:P109"/>
    <mergeCell ref="C106:D106"/>
    <mergeCell ref="H106:L106"/>
    <mergeCell ref="N106:P106"/>
    <mergeCell ref="C107:D107"/>
    <mergeCell ref="H107:L107"/>
    <mergeCell ref="N107:P107"/>
    <mergeCell ref="C112:D112"/>
    <mergeCell ref="H112:L112"/>
    <mergeCell ref="N112:P112"/>
    <mergeCell ref="C113:D113"/>
    <mergeCell ref="H113:L113"/>
    <mergeCell ref="N113:P113"/>
    <mergeCell ref="C110:D110"/>
    <mergeCell ref="H110:L110"/>
    <mergeCell ref="N110:P110"/>
    <mergeCell ref="C111:D111"/>
    <mergeCell ref="H111:L111"/>
    <mergeCell ref="N111:P111"/>
    <mergeCell ref="C116:D116"/>
    <mergeCell ref="H116:L116"/>
    <mergeCell ref="N116:P116"/>
    <mergeCell ref="C117:D117"/>
    <mergeCell ref="H117:L117"/>
    <mergeCell ref="N117:P117"/>
    <mergeCell ref="C114:D114"/>
    <mergeCell ref="H114:L114"/>
    <mergeCell ref="N114:P114"/>
    <mergeCell ref="C115:D115"/>
    <mergeCell ref="H115:L115"/>
    <mergeCell ref="N115:P115"/>
    <mergeCell ref="C120:D120"/>
    <mergeCell ref="H120:L120"/>
    <mergeCell ref="N120:P120"/>
    <mergeCell ref="C121:D121"/>
    <mergeCell ref="H121:L121"/>
    <mergeCell ref="N121:P121"/>
    <mergeCell ref="C118:D118"/>
    <mergeCell ref="H118:L118"/>
    <mergeCell ref="N118:P118"/>
    <mergeCell ref="C119:D119"/>
    <mergeCell ref="H119:L119"/>
    <mergeCell ref="N119:P119"/>
    <mergeCell ref="C124:D124"/>
    <mergeCell ref="H124:L124"/>
    <mergeCell ref="N124:P124"/>
    <mergeCell ref="C125:D125"/>
    <mergeCell ref="H125:L125"/>
    <mergeCell ref="N125:P125"/>
    <mergeCell ref="C122:D122"/>
    <mergeCell ref="H122:L122"/>
    <mergeCell ref="N122:P122"/>
    <mergeCell ref="C123:D123"/>
    <mergeCell ref="H123:L123"/>
    <mergeCell ref="N123:P123"/>
    <mergeCell ref="C128:D128"/>
    <mergeCell ref="H128:L128"/>
    <mergeCell ref="N128:P128"/>
    <mergeCell ref="C129:D129"/>
    <mergeCell ref="H129:L129"/>
    <mergeCell ref="N129:P129"/>
    <mergeCell ref="C126:D126"/>
    <mergeCell ref="H126:L126"/>
    <mergeCell ref="N126:P126"/>
    <mergeCell ref="C127:D127"/>
    <mergeCell ref="H127:L127"/>
    <mergeCell ref="N127:P127"/>
    <mergeCell ref="C132:D132"/>
    <mergeCell ref="H132:L132"/>
    <mergeCell ref="N132:P132"/>
    <mergeCell ref="C133:D133"/>
    <mergeCell ref="H133:L133"/>
    <mergeCell ref="N133:P133"/>
    <mergeCell ref="C130:D130"/>
    <mergeCell ref="H130:L130"/>
    <mergeCell ref="N130:P130"/>
    <mergeCell ref="C131:D131"/>
    <mergeCell ref="H131:L131"/>
    <mergeCell ref="N131:P131"/>
    <mergeCell ref="C136:D136"/>
    <mergeCell ref="H136:L136"/>
    <mergeCell ref="N136:P136"/>
    <mergeCell ref="C137:D137"/>
    <mergeCell ref="H137:L137"/>
    <mergeCell ref="N137:P137"/>
    <mergeCell ref="C134:D134"/>
    <mergeCell ref="H134:L134"/>
    <mergeCell ref="N134:P134"/>
    <mergeCell ref="C135:D135"/>
    <mergeCell ref="H135:L135"/>
    <mergeCell ref="N135:P135"/>
    <mergeCell ref="C140:D140"/>
    <mergeCell ref="H140:L140"/>
    <mergeCell ref="N140:P140"/>
    <mergeCell ref="C141:D141"/>
    <mergeCell ref="H141:L141"/>
    <mergeCell ref="N141:P141"/>
    <mergeCell ref="C138:D138"/>
    <mergeCell ref="H138:L138"/>
    <mergeCell ref="N138:P138"/>
    <mergeCell ref="C139:D139"/>
    <mergeCell ref="H139:L139"/>
    <mergeCell ref="N139:P139"/>
    <mergeCell ref="C144:D144"/>
    <mergeCell ref="H144:L144"/>
    <mergeCell ref="N144:P144"/>
    <mergeCell ref="C145:D145"/>
    <mergeCell ref="H145:L145"/>
    <mergeCell ref="N145:P145"/>
    <mergeCell ref="C142:D142"/>
    <mergeCell ref="H142:L142"/>
    <mergeCell ref="N142:P142"/>
    <mergeCell ref="C143:D143"/>
    <mergeCell ref="H143:L143"/>
    <mergeCell ref="N143:P143"/>
    <mergeCell ref="C148:D148"/>
    <mergeCell ref="H148:L148"/>
    <mergeCell ref="N148:P148"/>
    <mergeCell ref="C149:D149"/>
    <mergeCell ref="H149:L149"/>
    <mergeCell ref="N149:P149"/>
    <mergeCell ref="C146:D146"/>
    <mergeCell ref="H146:L146"/>
    <mergeCell ref="N146:P146"/>
    <mergeCell ref="C147:D147"/>
    <mergeCell ref="H147:L147"/>
    <mergeCell ref="N147:P147"/>
    <mergeCell ref="C152:D152"/>
    <mergeCell ref="H152:L152"/>
    <mergeCell ref="N152:P152"/>
    <mergeCell ref="C153:D153"/>
    <mergeCell ref="H153:L153"/>
    <mergeCell ref="N153:P153"/>
    <mergeCell ref="C150:D150"/>
    <mergeCell ref="H150:L150"/>
    <mergeCell ref="N150:P150"/>
    <mergeCell ref="C151:D151"/>
    <mergeCell ref="H151:L151"/>
    <mergeCell ref="N151:P151"/>
    <mergeCell ref="C156:D156"/>
    <mergeCell ref="H156:L156"/>
    <mergeCell ref="N156:P156"/>
    <mergeCell ref="C157:D157"/>
    <mergeCell ref="H157:L157"/>
    <mergeCell ref="N157:P157"/>
    <mergeCell ref="C154:D154"/>
    <mergeCell ref="H154:L154"/>
    <mergeCell ref="N154:P154"/>
    <mergeCell ref="C155:D155"/>
    <mergeCell ref="H155:L155"/>
    <mergeCell ref="N155:P155"/>
    <mergeCell ref="C160:D160"/>
    <mergeCell ref="H160:L160"/>
    <mergeCell ref="N160:P160"/>
    <mergeCell ref="C161:D161"/>
    <mergeCell ref="H161:L161"/>
    <mergeCell ref="N161:P161"/>
    <mergeCell ref="C158:D158"/>
    <mergeCell ref="H158:L158"/>
    <mergeCell ref="N158:P158"/>
    <mergeCell ref="C159:D159"/>
    <mergeCell ref="H159:L159"/>
    <mergeCell ref="N159:P159"/>
    <mergeCell ref="C164:D164"/>
    <mergeCell ref="H164:L164"/>
    <mergeCell ref="N164:P164"/>
    <mergeCell ref="C165:D165"/>
    <mergeCell ref="H165:L165"/>
    <mergeCell ref="N165:P165"/>
    <mergeCell ref="C162:D162"/>
    <mergeCell ref="H162:L162"/>
    <mergeCell ref="N162:P162"/>
    <mergeCell ref="C163:D163"/>
    <mergeCell ref="H163:L163"/>
    <mergeCell ref="N163:P163"/>
    <mergeCell ref="C168:D168"/>
    <mergeCell ref="H168:L168"/>
    <mergeCell ref="N168:P168"/>
    <mergeCell ref="C169:D169"/>
    <mergeCell ref="H169:L169"/>
    <mergeCell ref="N169:P169"/>
    <mergeCell ref="C166:D166"/>
    <mergeCell ref="H166:L166"/>
    <mergeCell ref="N166:P166"/>
    <mergeCell ref="C167:D167"/>
    <mergeCell ref="H167:L167"/>
    <mergeCell ref="N167:P167"/>
    <mergeCell ref="C172:D172"/>
    <mergeCell ref="H172:L172"/>
    <mergeCell ref="N172:P172"/>
    <mergeCell ref="C173:D173"/>
    <mergeCell ref="H173:L173"/>
    <mergeCell ref="N173:P173"/>
    <mergeCell ref="C170:D170"/>
    <mergeCell ref="H170:L170"/>
    <mergeCell ref="N170:P170"/>
    <mergeCell ref="C171:D171"/>
    <mergeCell ref="H171:L171"/>
    <mergeCell ref="N171:P171"/>
    <mergeCell ref="C176:D176"/>
    <mergeCell ref="H176:L176"/>
    <mergeCell ref="N176:P176"/>
    <mergeCell ref="C177:D177"/>
    <mergeCell ref="H177:L177"/>
    <mergeCell ref="N177:P177"/>
    <mergeCell ref="C174:D174"/>
    <mergeCell ref="H174:L174"/>
    <mergeCell ref="N174:P174"/>
    <mergeCell ref="C175:D175"/>
    <mergeCell ref="H175:L175"/>
    <mergeCell ref="N175:P175"/>
    <mergeCell ref="C180:D180"/>
    <mergeCell ref="H180:L180"/>
    <mergeCell ref="N180:P180"/>
    <mergeCell ref="C181:D181"/>
    <mergeCell ref="H181:L181"/>
    <mergeCell ref="N181:P181"/>
    <mergeCell ref="C178:D178"/>
    <mergeCell ref="H178:L178"/>
    <mergeCell ref="N178:P178"/>
    <mergeCell ref="C179:D179"/>
    <mergeCell ref="H179:L179"/>
    <mergeCell ref="N179:P179"/>
    <mergeCell ref="C184:D184"/>
    <mergeCell ref="H184:L184"/>
    <mergeCell ref="N184:P184"/>
    <mergeCell ref="C185:D185"/>
    <mergeCell ref="H185:L185"/>
    <mergeCell ref="N185:P185"/>
    <mergeCell ref="C182:D182"/>
    <mergeCell ref="H182:L182"/>
    <mergeCell ref="N182:P182"/>
    <mergeCell ref="C183:D183"/>
    <mergeCell ref="H183:L183"/>
    <mergeCell ref="N183:P183"/>
    <mergeCell ref="C188:D188"/>
    <mergeCell ref="H188:L188"/>
    <mergeCell ref="N188:P188"/>
    <mergeCell ref="C189:D189"/>
    <mergeCell ref="H189:L189"/>
    <mergeCell ref="N189:P189"/>
    <mergeCell ref="C186:D186"/>
    <mergeCell ref="H186:L186"/>
    <mergeCell ref="N186:P186"/>
    <mergeCell ref="C187:D187"/>
    <mergeCell ref="H187:L187"/>
    <mergeCell ref="N187:P187"/>
    <mergeCell ref="C192:D192"/>
    <mergeCell ref="H192:L192"/>
    <mergeCell ref="N192:P192"/>
    <mergeCell ref="C193:D193"/>
    <mergeCell ref="H193:L193"/>
    <mergeCell ref="N193:P193"/>
    <mergeCell ref="C190:D190"/>
    <mergeCell ref="H190:L190"/>
    <mergeCell ref="N190:P190"/>
    <mergeCell ref="C191:D191"/>
    <mergeCell ref="H191:L191"/>
    <mergeCell ref="N191:P191"/>
    <mergeCell ref="C196:D196"/>
    <mergeCell ref="H196:L196"/>
    <mergeCell ref="N196:P196"/>
    <mergeCell ref="C197:D197"/>
    <mergeCell ref="H197:L197"/>
    <mergeCell ref="N197:P197"/>
    <mergeCell ref="C194:D194"/>
    <mergeCell ref="H194:L194"/>
    <mergeCell ref="N194:P194"/>
    <mergeCell ref="C195:D195"/>
    <mergeCell ref="H195:L195"/>
    <mergeCell ref="N195:P195"/>
    <mergeCell ref="C200:D200"/>
    <mergeCell ref="H200:L200"/>
    <mergeCell ref="N200:P200"/>
    <mergeCell ref="C201:D201"/>
    <mergeCell ref="H201:L201"/>
    <mergeCell ref="N201:P201"/>
    <mergeCell ref="C198:D198"/>
    <mergeCell ref="H198:L198"/>
    <mergeCell ref="N198:P198"/>
    <mergeCell ref="C199:D199"/>
    <mergeCell ref="H199:L199"/>
    <mergeCell ref="N199:P199"/>
    <mergeCell ref="C204:D204"/>
    <mergeCell ref="H204:L204"/>
    <mergeCell ref="N204:P204"/>
    <mergeCell ref="C205:D205"/>
    <mergeCell ref="H205:L205"/>
    <mergeCell ref="N205:P205"/>
    <mergeCell ref="C202:D202"/>
    <mergeCell ref="H202:L202"/>
    <mergeCell ref="N202:P202"/>
    <mergeCell ref="C203:D203"/>
    <mergeCell ref="H203:L203"/>
    <mergeCell ref="N203:P203"/>
    <mergeCell ref="A206:B211"/>
    <mergeCell ref="D206:I206"/>
    <mergeCell ref="K206:Q206"/>
    <mergeCell ref="R206:W206"/>
    <mergeCell ref="D207:I207"/>
    <mergeCell ref="K207:Q207"/>
    <mergeCell ref="R207:W207"/>
    <mergeCell ref="D208:I208"/>
    <mergeCell ref="K208:Q208"/>
    <mergeCell ref="R208:W208"/>
    <mergeCell ref="R213:W213"/>
    <mergeCell ref="R214:W214"/>
    <mergeCell ref="R215:W215"/>
    <mergeCell ref="R216:W216"/>
    <mergeCell ref="D211:I211"/>
    <mergeCell ref="K211:Q211"/>
    <mergeCell ref="R211:W211"/>
    <mergeCell ref="R212:W212"/>
    <mergeCell ref="D209:I209"/>
    <mergeCell ref="K209:Q209"/>
    <mergeCell ref="R209:W209"/>
    <mergeCell ref="D210:I210"/>
    <mergeCell ref="K210:Q210"/>
    <mergeCell ref="R210:W210"/>
    <mergeCell ref="R230:W230"/>
    <mergeCell ref="R231:W231"/>
    <mergeCell ref="R221:W221"/>
    <mergeCell ref="R222:W222"/>
    <mergeCell ref="R223:W227"/>
    <mergeCell ref="R229:W229"/>
    <mergeCell ref="R219:W219"/>
    <mergeCell ref="R220:W220"/>
    <mergeCell ref="R217:W217"/>
    <mergeCell ref="R218:W218"/>
  </mergeCells>
  <phoneticPr fontId="59" type="noConversion"/>
  <dataValidations count="1">
    <dataValidation allowBlank="1" showErrorMessage="1" sqref="J2:L2">
      <formula1>0</formula1>
      <formula2>0</formula2>
    </dataValidation>
  </dataValidations>
  <hyperlinks>
    <hyperlink ref="R6" location="其他事项!B18" display="其他事项!B18"/>
    <hyperlink ref="R7" location="工资福利!A1" display="工资福利!A1"/>
    <hyperlink ref="R8" location="招待!A1" display="招待!A1"/>
    <hyperlink ref="R9" location="社保明细工资人数!A1" display="社保明细工资人数"/>
    <hyperlink ref="R10" location="纳税调整明细表!E45" display="纳税调整明细表!E45"/>
    <hyperlink ref="R11" location="事项说明!B55" display="事项说明!B55"/>
  </hyperlinks>
  <pageMargins left="0.62992125984252001" right="0.196850393700787" top="0.74803149606299202" bottom="0.118110236220472" header="0.511811023622047" footer="0.511811023622047"/>
  <pageSetup paperSize="9" scale="95" firstPageNumber="0" orientation="landscape" blackAndWhite="1"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B1:F19"/>
  <sheetViews>
    <sheetView workbookViewId="0"/>
  </sheetViews>
  <sheetFormatPr defaultColWidth="9" defaultRowHeight="14.25"/>
  <cols>
    <col min="1" max="1" width="9" style="408"/>
    <col min="2" max="2" width="107.625" style="409" customWidth="1"/>
    <col min="3" max="16384" width="9" style="408"/>
  </cols>
  <sheetData>
    <row r="1" spans="2:6" ht="48.75" customHeight="1">
      <c r="C1" s="410"/>
      <c r="D1" s="410"/>
    </row>
    <row r="2" spans="2:6" ht="15" customHeight="1">
      <c r="C2" s="410"/>
      <c r="D2" s="410"/>
    </row>
    <row r="3" spans="2:6" ht="30.75" customHeight="1">
      <c r="B3" s="411" t="s">
        <v>606</v>
      </c>
      <c r="C3" s="410"/>
      <c r="D3" s="410"/>
      <c r="E3" s="410"/>
    </row>
    <row r="4" spans="2:6" ht="37.5" customHeight="1">
      <c r="B4" s="409" t="s">
        <v>607</v>
      </c>
      <c r="C4" s="412"/>
      <c r="D4" s="412"/>
      <c r="E4" s="412"/>
      <c r="F4" s="412"/>
    </row>
    <row r="5" spans="2:6">
      <c r="B5" s="409" t="s">
        <v>608</v>
      </c>
      <c r="C5" s="412"/>
      <c r="D5" s="412"/>
      <c r="E5" s="412"/>
      <c r="F5" s="412"/>
    </row>
    <row r="6" spans="2:6">
      <c r="C6" s="412"/>
      <c r="D6" s="412"/>
      <c r="E6" s="412"/>
      <c r="F6" s="412"/>
    </row>
    <row r="7" spans="2:6" ht="31.5" customHeight="1">
      <c r="B7" s="413" t="s">
        <v>609</v>
      </c>
      <c r="C7" s="412"/>
      <c r="D7" s="412"/>
      <c r="E7" s="412"/>
      <c r="F7" s="412"/>
    </row>
    <row r="8" spans="2:6">
      <c r="B8" s="414" t="s">
        <v>610</v>
      </c>
      <c r="C8" s="412"/>
      <c r="D8" s="412"/>
      <c r="E8" s="412"/>
      <c r="F8" s="412"/>
    </row>
    <row r="9" spans="2:6">
      <c r="B9" s="415" t="s">
        <v>611</v>
      </c>
      <c r="C9" s="412"/>
      <c r="D9" s="412"/>
      <c r="E9" s="412"/>
      <c r="F9" s="412"/>
    </row>
    <row r="10" spans="2:6">
      <c r="B10" s="416" t="s">
        <v>612</v>
      </c>
      <c r="C10" s="412"/>
      <c r="D10" s="412"/>
      <c r="E10" s="412"/>
      <c r="F10" s="412"/>
    </row>
    <row r="11" spans="2:6">
      <c r="B11" s="417" t="s">
        <v>613</v>
      </c>
      <c r="C11" s="412"/>
      <c r="D11" s="412"/>
      <c r="E11" s="412"/>
      <c r="F11" s="412"/>
    </row>
    <row r="12" spans="2:6">
      <c r="B12" s="418" t="s">
        <v>614</v>
      </c>
      <c r="C12" s="412"/>
      <c r="D12" s="412"/>
      <c r="E12" s="412"/>
      <c r="F12" s="412"/>
    </row>
    <row r="13" spans="2:6">
      <c r="B13" s="419" t="s">
        <v>615</v>
      </c>
      <c r="C13" s="412"/>
      <c r="D13" s="412"/>
      <c r="E13" s="412"/>
      <c r="F13" s="412"/>
    </row>
    <row r="14" spans="2:6">
      <c r="B14" s="420" t="s">
        <v>616</v>
      </c>
      <c r="C14" s="412"/>
      <c r="D14" s="412"/>
      <c r="E14" s="412"/>
      <c r="F14" s="412"/>
    </row>
    <row r="15" spans="2:6">
      <c r="B15" s="421"/>
      <c r="C15" s="412"/>
      <c r="D15" s="412"/>
      <c r="E15" s="412"/>
      <c r="F15" s="412"/>
    </row>
    <row r="16" spans="2:6" ht="26.25" customHeight="1">
      <c r="B16" s="413" t="s">
        <v>617</v>
      </c>
      <c r="C16" s="412"/>
      <c r="D16" s="412"/>
      <c r="E16" s="412"/>
      <c r="F16" s="412"/>
    </row>
    <row r="17" spans="2:6">
      <c r="B17" s="422" t="s">
        <v>618</v>
      </c>
      <c r="C17" s="412"/>
      <c r="D17" s="412"/>
      <c r="E17" s="412"/>
      <c r="F17" s="412"/>
    </row>
    <row r="18" spans="2:6" ht="28.5">
      <c r="B18" s="409" t="s">
        <v>619</v>
      </c>
    </row>
    <row r="19" spans="2:6">
      <c r="B19" s="409" t="s">
        <v>620</v>
      </c>
    </row>
  </sheetData>
  <sheetProtection selectLockedCells="1" selectUnlockedCells="1"/>
  <phoneticPr fontId="59" type="noConversion"/>
  <hyperlinks>
    <hyperlink ref="B17" location="基本情况!A1" display="    1、填表顺序最好先从“基本情况”工作表填起，而后利润表、损益类底稿、凭证抽查、调整类底稿，各相关底稿填列后审核报告基本自动生成。"/>
  </hyperlinks>
  <pageMargins left="0.78740157480314965" right="0.35433070866141736" top="0.51181102362204722" bottom="0.11811023622047245" header="0.51181102362204722" footer="0.51181102362204722"/>
  <pageSetup paperSize="9" firstPageNumber="0" orientation="landscape"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M47"/>
  <sheetViews>
    <sheetView topLeftCell="E1" workbookViewId="0">
      <selection activeCell="H9" sqref="H9:K10"/>
    </sheetView>
  </sheetViews>
  <sheetFormatPr defaultColWidth="9" defaultRowHeight="20.100000000000001" customHeight="1"/>
  <cols>
    <col min="1" max="1" width="24.125" style="423" customWidth="1"/>
    <col min="2" max="2" width="5.625" style="423" customWidth="1"/>
    <col min="3" max="4" width="15.625" style="424" customWidth="1"/>
    <col min="5" max="5" width="27.5" style="423" customWidth="1"/>
    <col min="6" max="6" width="5.625" style="423" customWidth="1"/>
    <col min="7" max="8" width="15.625" style="424" customWidth="1"/>
    <col min="9" max="9" width="25.875" style="425" customWidth="1"/>
    <col min="10" max="16384" width="9" style="425"/>
  </cols>
  <sheetData>
    <row r="1" spans="1:13" ht="22.5" customHeight="1">
      <c r="A1" s="426"/>
      <c r="B1" s="2887" t="s">
        <v>621</v>
      </c>
      <c r="C1" s="2887"/>
      <c r="D1" s="2887"/>
      <c r="E1" s="2887"/>
      <c r="F1" s="2887"/>
      <c r="G1" s="2887"/>
      <c r="H1" s="427" t="s">
        <v>1578</v>
      </c>
      <c r="I1" s="428"/>
      <c r="J1" s="57"/>
      <c r="K1" s="57"/>
      <c r="L1" s="57"/>
      <c r="M1" s="57"/>
    </row>
    <row r="2" spans="1:13" ht="18" customHeight="1">
      <c r="A2" s="2888" t="str">
        <f>"编制单位："&amp;基本情况!B2</f>
        <v>编制单位：</v>
      </c>
      <c r="B2" s="2888"/>
      <c r="C2" s="2888"/>
      <c r="D2" s="2889" t="str">
        <f>本年度&amp;"年"&amp;截止月&amp;"月"&amp;截止日&amp;"日"</f>
        <v>2015年12月31日</v>
      </c>
      <c r="E2" s="2889"/>
      <c r="F2" s="429"/>
      <c r="G2" s="2336" t="s">
        <v>7100</v>
      </c>
      <c r="H2" s="430" t="s">
        <v>622</v>
      </c>
      <c r="I2" s="428"/>
      <c r="J2" s="57"/>
      <c r="K2" s="57"/>
      <c r="L2" s="57"/>
      <c r="M2" s="57"/>
    </row>
    <row r="3" spans="1:13" s="436" customFormat="1" ht="18" customHeight="1">
      <c r="A3" s="431" t="s">
        <v>623</v>
      </c>
      <c r="B3" s="432" t="s">
        <v>624</v>
      </c>
      <c r="C3" s="433" t="s">
        <v>7098</v>
      </c>
      <c r="D3" s="433" t="s">
        <v>626</v>
      </c>
      <c r="E3" s="432" t="s">
        <v>7099</v>
      </c>
      <c r="F3" s="432" t="s">
        <v>624</v>
      </c>
      <c r="G3" s="433" t="s">
        <v>625</v>
      </c>
      <c r="H3" s="434" t="s">
        <v>626</v>
      </c>
      <c r="I3" s="428"/>
      <c r="J3" s="435"/>
      <c r="K3" s="435"/>
      <c r="L3" s="435"/>
      <c r="M3" s="435"/>
    </row>
    <row r="4" spans="1:13" s="436" customFormat="1" ht="15.75" customHeight="1">
      <c r="A4" s="437" t="s">
        <v>627</v>
      </c>
      <c r="B4" s="438"/>
      <c r="C4" s="439"/>
      <c r="D4" s="439"/>
      <c r="E4" s="2335" t="s">
        <v>628</v>
      </c>
      <c r="F4" s="438"/>
      <c r="G4" s="439"/>
      <c r="H4" s="440"/>
      <c r="I4" s="428"/>
      <c r="J4" s="435"/>
      <c r="K4" s="435"/>
      <c r="L4" s="435"/>
      <c r="M4" s="435"/>
    </row>
    <row r="5" spans="1:13" s="436" customFormat="1" ht="15.75" customHeight="1">
      <c r="A5" s="441" t="s">
        <v>629</v>
      </c>
      <c r="B5" s="438">
        <v>1</v>
      </c>
      <c r="C5" s="1098"/>
      <c r="D5" s="1098"/>
      <c r="E5" s="442" t="s">
        <v>630</v>
      </c>
      <c r="F5" s="438">
        <v>31</v>
      </c>
      <c r="G5" s="1099"/>
      <c r="H5" s="1101"/>
      <c r="I5" s="57" t="s">
        <v>404</v>
      </c>
      <c r="J5" s="435"/>
      <c r="K5" s="435"/>
      <c r="L5" s="435"/>
      <c r="M5" s="435"/>
    </row>
    <row r="6" spans="1:13" s="436" customFormat="1" ht="15.75" customHeight="1">
      <c r="A6" s="437" t="s">
        <v>631</v>
      </c>
      <c r="B6" s="438">
        <v>2</v>
      </c>
      <c r="C6" s="1099"/>
      <c r="D6" s="1099"/>
      <c r="E6" s="442" t="s">
        <v>7096</v>
      </c>
      <c r="F6" s="438">
        <v>32</v>
      </c>
      <c r="G6" s="1099"/>
      <c r="H6" s="1101"/>
      <c r="I6" s="443" t="s">
        <v>632</v>
      </c>
      <c r="J6" s="435"/>
      <c r="K6" s="435"/>
      <c r="L6" s="435"/>
      <c r="M6" s="435"/>
    </row>
    <row r="7" spans="1:13" s="436" customFormat="1" ht="15.75" customHeight="1">
      <c r="A7" s="437" t="s">
        <v>633</v>
      </c>
      <c r="B7" s="438">
        <v>3</v>
      </c>
      <c r="C7" s="1099"/>
      <c r="D7" s="1099"/>
      <c r="E7" s="444" t="s">
        <v>634</v>
      </c>
      <c r="F7" s="438">
        <v>33</v>
      </c>
      <c r="G7" s="1099"/>
      <c r="H7" s="1101"/>
      <c r="I7" s="435"/>
      <c r="J7" s="435"/>
      <c r="K7" s="435"/>
      <c r="L7" s="435"/>
      <c r="M7" s="435"/>
    </row>
    <row r="8" spans="1:13" s="436" customFormat="1" ht="15.75" customHeight="1">
      <c r="A8" s="441" t="s">
        <v>636</v>
      </c>
      <c r="B8" s="438">
        <v>4</v>
      </c>
      <c r="C8" s="1099"/>
      <c r="D8" s="1099"/>
      <c r="E8" s="444" t="s">
        <v>635</v>
      </c>
      <c r="F8" s="438">
        <v>34</v>
      </c>
      <c r="G8" s="1099"/>
      <c r="H8" s="1101"/>
      <c r="I8" s="435"/>
      <c r="J8" s="435"/>
      <c r="K8" s="435"/>
      <c r="L8" s="435"/>
      <c r="M8" s="435"/>
    </row>
    <row r="9" spans="1:13" s="436" customFormat="1" ht="15.75" customHeight="1">
      <c r="A9" s="441" t="s">
        <v>637</v>
      </c>
      <c r="B9" s="438">
        <v>5</v>
      </c>
      <c r="C9" s="1099"/>
      <c r="D9" s="1099"/>
      <c r="E9" s="444" t="s">
        <v>7094</v>
      </c>
      <c r="F9" s="438">
        <v>35</v>
      </c>
      <c r="G9" s="1100"/>
      <c r="H9" s="1101"/>
      <c r="I9" s="435"/>
      <c r="J9" s="435"/>
      <c r="K9" s="435"/>
      <c r="L9" s="435"/>
      <c r="M9" s="435"/>
    </row>
    <row r="10" spans="1:13" s="436" customFormat="1" ht="15.75" customHeight="1">
      <c r="A10" s="2334" t="s">
        <v>7092</v>
      </c>
      <c r="B10" s="438">
        <v>6</v>
      </c>
      <c r="C10" s="1103"/>
      <c r="D10" s="1099"/>
      <c r="E10" s="444" t="s">
        <v>7095</v>
      </c>
      <c r="F10" s="438">
        <v>36</v>
      </c>
      <c r="G10" s="1100"/>
      <c r="H10" s="1101"/>
      <c r="I10" s="435"/>
      <c r="J10" s="435"/>
      <c r="K10" s="435"/>
      <c r="L10" s="435"/>
      <c r="M10" s="435"/>
    </row>
    <row r="11" spans="1:13" s="436" customFormat="1" ht="15.75" customHeight="1">
      <c r="A11" s="2334" t="s">
        <v>7093</v>
      </c>
      <c r="B11" s="438">
        <v>7</v>
      </c>
      <c r="C11" s="1103"/>
      <c r="D11" s="1099"/>
      <c r="E11" s="2351" t="s">
        <v>7097</v>
      </c>
      <c r="F11" s="438">
        <v>37</v>
      </c>
      <c r="G11" s="1100"/>
      <c r="H11" s="1101"/>
      <c r="I11" s="435"/>
      <c r="J11" s="435"/>
      <c r="K11" s="435"/>
      <c r="L11" s="435"/>
      <c r="M11" s="435"/>
    </row>
    <row r="12" spans="1:13" s="436" customFormat="1" ht="15.75" customHeight="1">
      <c r="A12" s="441" t="s">
        <v>638</v>
      </c>
      <c r="B12" s="438">
        <v>8</v>
      </c>
      <c r="C12" s="1099"/>
      <c r="D12" s="1099"/>
      <c r="E12" s="442" t="s">
        <v>639</v>
      </c>
      <c r="F12" s="438">
        <v>38</v>
      </c>
      <c r="G12" s="1100"/>
      <c r="H12" s="1101"/>
      <c r="I12" s="435"/>
      <c r="J12" s="435"/>
      <c r="K12" s="435"/>
      <c r="L12" s="435"/>
      <c r="M12" s="435"/>
    </row>
    <row r="13" spans="1:13" s="436" customFormat="1" ht="15.75" customHeight="1">
      <c r="A13" s="441" t="s">
        <v>640</v>
      </c>
      <c r="B13" s="438">
        <v>9</v>
      </c>
      <c r="C13" s="1099"/>
      <c r="D13" s="1099"/>
      <c r="E13" s="444" t="s">
        <v>7162</v>
      </c>
      <c r="F13" s="438">
        <v>39</v>
      </c>
      <c r="G13" s="1100"/>
      <c r="H13" s="1101"/>
      <c r="I13" s="435"/>
      <c r="J13" s="435"/>
      <c r="K13" s="435"/>
      <c r="L13" s="435"/>
      <c r="M13" s="435"/>
    </row>
    <row r="14" spans="1:13" s="436" customFormat="1" ht="15.75" customHeight="1">
      <c r="A14" s="2334" t="s">
        <v>7129</v>
      </c>
      <c r="B14" s="438">
        <v>10</v>
      </c>
      <c r="C14" s="1099"/>
      <c r="D14" s="1099"/>
      <c r="E14" s="442" t="s">
        <v>643</v>
      </c>
      <c r="F14" s="438">
        <v>40</v>
      </c>
      <c r="G14" s="1100"/>
      <c r="H14" s="1101"/>
      <c r="I14" s="435"/>
      <c r="J14" s="435"/>
      <c r="K14" s="435"/>
      <c r="L14" s="435"/>
      <c r="M14" s="435"/>
    </row>
    <row r="15" spans="1:13" s="436" customFormat="1" ht="15.75" customHeight="1">
      <c r="A15" s="2334" t="s">
        <v>7130</v>
      </c>
      <c r="B15" s="438">
        <v>11</v>
      </c>
      <c r="C15" s="1099"/>
      <c r="D15" s="1099"/>
      <c r="E15" s="438"/>
      <c r="F15" s="438"/>
      <c r="G15" s="2485"/>
      <c r="H15" s="2346"/>
      <c r="I15" s="435"/>
      <c r="J15" s="435"/>
      <c r="K15" s="435"/>
      <c r="L15" s="435"/>
      <c r="M15" s="435"/>
    </row>
    <row r="16" spans="1:13" s="436" customFormat="1" ht="15.75" customHeight="1">
      <c r="A16" s="2341" t="s">
        <v>7131</v>
      </c>
      <c r="B16" s="438">
        <v>12</v>
      </c>
      <c r="C16" s="1099"/>
      <c r="D16" s="1099"/>
      <c r="E16" s="1260"/>
      <c r="F16" s="438"/>
      <c r="G16" s="2484"/>
      <c r="H16" s="2346"/>
      <c r="I16" s="435"/>
      <c r="J16" s="435"/>
      <c r="K16" s="435"/>
      <c r="L16" s="435"/>
      <c r="M16" s="435"/>
    </row>
    <row r="17" spans="1:13" s="436" customFormat="1" ht="15.75" customHeight="1">
      <c r="A17" s="437" t="s">
        <v>7132</v>
      </c>
      <c r="B17" s="438">
        <v>13</v>
      </c>
      <c r="C17" s="1099"/>
      <c r="D17" s="1099"/>
      <c r="E17" s="444"/>
      <c r="F17" s="438"/>
      <c r="G17" s="2485"/>
      <c r="H17" s="2346"/>
      <c r="I17" s="435"/>
      <c r="J17" s="435"/>
      <c r="K17" s="435"/>
      <c r="L17" s="435"/>
      <c r="M17" s="435"/>
    </row>
    <row r="18" spans="1:13" s="436" customFormat="1" ht="15.75" customHeight="1">
      <c r="A18" s="437" t="s">
        <v>641</v>
      </c>
      <c r="B18" s="438">
        <v>14</v>
      </c>
      <c r="C18" s="1099"/>
      <c r="D18" s="1099"/>
      <c r="E18" s="445"/>
      <c r="F18" s="438"/>
      <c r="G18" s="2486"/>
      <c r="H18" s="2346"/>
      <c r="I18" s="435"/>
      <c r="J18" s="435"/>
      <c r="K18" s="435"/>
      <c r="L18" s="435"/>
      <c r="M18" s="435"/>
    </row>
    <row r="19" spans="1:13" s="436" customFormat="1" ht="15.75" customHeight="1">
      <c r="A19" s="446" t="s">
        <v>642</v>
      </c>
      <c r="B19" s="438">
        <v>15</v>
      </c>
      <c r="C19" s="447">
        <f>SUM(C5:C13)+C18</f>
        <v>0</v>
      </c>
      <c r="D19" s="447">
        <f>SUM(D5:D13)+D18</f>
        <v>0</v>
      </c>
      <c r="E19" s="438" t="s">
        <v>645</v>
      </c>
      <c r="F19" s="438">
        <v>41</v>
      </c>
      <c r="G19" s="2480">
        <f>SUM(G5:G18)</f>
        <v>0</v>
      </c>
      <c r="H19" s="2481">
        <f>SUM(H5:H18)</f>
        <v>0</v>
      </c>
      <c r="I19" s="435"/>
      <c r="J19" s="435"/>
      <c r="K19" s="435"/>
      <c r="L19" s="435"/>
      <c r="M19" s="435"/>
    </row>
    <row r="20" spans="1:13" s="436" customFormat="1" ht="15.75" customHeight="1">
      <c r="A20" s="2337" t="s">
        <v>7101</v>
      </c>
      <c r="B20" s="438"/>
      <c r="C20" s="442"/>
      <c r="D20" s="442"/>
      <c r="E20" s="442" t="s">
        <v>7108</v>
      </c>
      <c r="F20" s="438"/>
      <c r="G20" s="2338"/>
      <c r="H20" s="445"/>
      <c r="I20" s="435"/>
      <c r="J20" s="435"/>
      <c r="K20" s="435"/>
      <c r="L20" s="435"/>
      <c r="M20" s="435"/>
    </row>
    <row r="21" spans="1:13" s="436" customFormat="1" ht="15.75" customHeight="1">
      <c r="A21" s="437" t="s">
        <v>7102</v>
      </c>
      <c r="B21" s="438">
        <v>16</v>
      </c>
      <c r="C21" s="1099"/>
      <c r="D21" s="1099"/>
      <c r="E21" s="442" t="s">
        <v>646</v>
      </c>
      <c r="F21" s="438">
        <v>42</v>
      </c>
      <c r="G21" s="1099"/>
      <c r="H21" s="1101"/>
      <c r="I21" s="435"/>
      <c r="J21" s="435"/>
      <c r="K21" s="435"/>
      <c r="L21" s="435"/>
      <c r="M21" s="435"/>
    </row>
    <row r="22" spans="1:13" s="436" customFormat="1" ht="15.75" customHeight="1">
      <c r="A22" s="437" t="s">
        <v>644</v>
      </c>
      <c r="B22" s="438">
        <v>17</v>
      </c>
      <c r="C22" s="1100"/>
      <c r="D22" s="1099"/>
      <c r="E22" s="442" t="s">
        <v>7280</v>
      </c>
      <c r="F22" s="438">
        <v>43</v>
      </c>
      <c r="G22" s="1099"/>
      <c r="H22" s="1101"/>
      <c r="I22" s="435"/>
      <c r="J22" s="435"/>
      <c r="K22" s="435"/>
      <c r="L22" s="435"/>
      <c r="M22" s="435"/>
    </row>
    <row r="23" spans="1:13" s="436" customFormat="1" ht="15.75" customHeight="1">
      <c r="A23" s="441" t="s">
        <v>647</v>
      </c>
      <c r="B23" s="438">
        <v>18</v>
      </c>
      <c r="C23" s="1100"/>
      <c r="D23" s="1100"/>
      <c r="E23" s="442" t="s">
        <v>7109</v>
      </c>
      <c r="F23" s="438">
        <v>44</v>
      </c>
      <c r="G23" s="1099"/>
      <c r="H23" s="1101"/>
      <c r="I23" s="435"/>
      <c r="J23" s="435"/>
      <c r="K23" s="435"/>
      <c r="L23" s="435"/>
      <c r="M23" s="435"/>
    </row>
    <row r="24" spans="1:13" s="436" customFormat="1" ht="15.75" customHeight="1">
      <c r="A24" s="441" t="s">
        <v>648</v>
      </c>
      <c r="B24" s="438">
        <v>19</v>
      </c>
      <c r="C24" s="1099"/>
      <c r="D24" s="1099"/>
      <c r="E24" s="442" t="s">
        <v>7110</v>
      </c>
      <c r="F24" s="438">
        <v>45</v>
      </c>
      <c r="G24" s="1100"/>
      <c r="H24" s="1101"/>
      <c r="I24" s="435"/>
      <c r="J24" s="435"/>
      <c r="K24" s="435"/>
      <c r="L24" s="435"/>
      <c r="M24" s="435"/>
    </row>
    <row r="25" spans="1:13" s="436" customFormat="1" ht="15.75" customHeight="1">
      <c r="A25" s="2334" t="s">
        <v>7103</v>
      </c>
      <c r="B25" s="438">
        <v>20</v>
      </c>
      <c r="C25" s="447">
        <f>C23-C24</f>
        <v>0</v>
      </c>
      <c r="D25" s="447">
        <f>D23-D24</f>
        <v>0</v>
      </c>
      <c r="E25" s="446" t="s">
        <v>7111</v>
      </c>
      <c r="F25" s="438">
        <v>46</v>
      </c>
      <c r="G25" s="447">
        <f>SUM(G21:G24)</f>
        <v>0</v>
      </c>
      <c r="H25" s="2479">
        <f>SUM(H21:H24)</f>
        <v>0</v>
      </c>
      <c r="I25" s="435"/>
      <c r="J25" s="435"/>
      <c r="K25" s="435"/>
      <c r="L25" s="435"/>
      <c r="M25" s="435"/>
    </row>
    <row r="26" spans="1:13" s="436" customFormat="1" ht="15.75" customHeight="1">
      <c r="A26" s="441" t="s">
        <v>7277</v>
      </c>
      <c r="B26" s="438">
        <v>21</v>
      </c>
      <c r="C26" s="1100"/>
      <c r="D26" s="1100"/>
      <c r="E26" s="438" t="s">
        <v>7113</v>
      </c>
      <c r="F26" s="438">
        <v>47</v>
      </c>
      <c r="G26" s="447">
        <f>G25+G19</f>
        <v>0</v>
      </c>
      <c r="H26" s="2339">
        <f>H25+H19</f>
        <v>0</v>
      </c>
      <c r="I26" s="435"/>
      <c r="J26" s="435"/>
      <c r="K26" s="435"/>
      <c r="L26" s="435"/>
      <c r="M26" s="435"/>
    </row>
    <row r="27" spans="1:13" s="436" customFormat="1" ht="15.75" customHeight="1">
      <c r="A27" s="2334" t="s">
        <v>7278</v>
      </c>
      <c r="B27" s="438">
        <v>22</v>
      </c>
      <c r="C27" s="1100"/>
      <c r="D27" s="1100"/>
      <c r="E27" s="438"/>
      <c r="F27" s="438"/>
      <c r="G27" s="2482"/>
      <c r="H27" s="2345"/>
      <c r="I27" s="435"/>
      <c r="J27" s="435"/>
      <c r="K27" s="435"/>
      <c r="L27" s="435"/>
      <c r="M27" s="435"/>
    </row>
    <row r="28" spans="1:13" s="436" customFormat="1" ht="15.75" customHeight="1">
      <c r="A28" s="437" t="s">
        <v>7104</v>
      </c>
      <c r="B28" s="438">
        <v>23</v>
      </c>
      <c r="C28" s="1100"/>
      <c r="D28" s="1100"/>
      <c r="E28" s="442"/>
      <c r="F28" s="438"/>
      <c r="G28" s="2338"/>
      <c r="H28" s="2483"/>
      <c r="I28" s="435"/>
      <c r="J28" s="435"/>
      <c r="K28" s="435"/>
      <c r="L28" s="435"/>
      <c r="M28" s="435"/>
    </row>
    <row r="29" spans="1:13" s="436" customFormat="1" ht="15.75" customHeight="1">
      <c r="A29" s="437" t="s">
        <v>7105</v>
      </c>
      <c r="B29" s="438">
        <v>24</v>
      </c>
      <c r="C29" s="1098"/>
      <c r="D29" s="1098"/>
      <c r="E29" s="442" t="s">
        <v>7116</v>
      </c>
      <c r="F29" s="438">
        <v>44</v>
      </c>
      <c r="G29" s="2484"/>
      <c r="H29" s="2346"/>
      <c r="I29" s="435"/>
      <c r="J29" s="435"/>
      <c r="K29" s="435"/>
      <c r="L29" s="435"/>
      <c r="M29" s="435"/>
    </row>
    <row r="30" spans="1:13" s="436" customFormat="1" ht="15.75" customHeight="1">
      <c r="A30" s="441" t="s">
        <v>651</v>
      </c>
      <c r="B30" s="438">
        <v>25</v>
      </c>
      <c r="C30" s="1103"/>
      <c r="D30" s="1103"/>
      <c r="E30" s="444" t="s">
        <v>7114</v>
      </c>
      <c r="F30" s="438">
        <v>48</v>
      </c>
      <c r="G30" s="1099"/>
      <c r="H30" s="1101"/>
      <c r="I30" s="435"/>
      <c r="J30" s="435"/>
      <c r="K30" s="435"/>
      <c r="L30" s="435"/>
      <c r="M30" s="435"/>
    </row>
    <row r="31" spans="1:13" s="436" customFormat="1" ht="15.75" customHeight="1">
      <c r="A31" s="2334" t="s">
        <v>7279</v>
      </c>
      <c r="B31" s="438">
        <v>26</v>
      </c>
      <c r="C31" s="1103"/>
      <c r="D31" s="1103"/>
      <c r="E31" s="444" t="s">
        <v>649</v>
      </c>
      <c r="F31" s="438">
        <v>49</v>
      </c>
      <c r="G31" s="1099"/>
      <c r="H31" s="1101"/>
      <c r="I31" s="435"/>
      <c r="J31" s="435"/>
      <c r="K31" s="435"/>
      <c r="L31" s="435"/>
      <c r="M31" s="435"/>
    </row>
    <row r="32" spans="1:13" s="436" customFormat="1" ht="15.75" customHeight="1">
      <c r="A32" s="441" t="s">
        <v>652</v>
      </c>
      <c r="B32" s="438">
        <v>27</v>
      </c>
      <c r="C32" s="1103"/>
      <c r="D32" s="1103"/>
      <c r="E32" s="444" t="s">
        <v>650</v>
      </c>
      <c r="F32" s="438">
        <v>50</v>
      </c>
      <c r="G32" s="1099"/>
      <c r="H32" s="1101"/>
      <c r="I32" s="435"/>
      <c r="J32" s="435"/>
      <c r="K32" s="435"/>
      <c r="L32" s="435"/>
      <c r="M32" s="435"/>
    </row>
    <row r="33" spans="1:13" s="436" customFormat="1" ht="15.75" customHeight="1">
      <c r="A33" s="2334" t="s">
        <v>7106</v>
      </c>
      <c r="B33" s="438">
        <v>28</v>
      </c>
      <c r="C33" s="1100"/>
      <c r="D33" s="1100"/>
      <c r="E33" s="444" t="s">
        <v>7115</v>
      </c>
      <c r="F33" s="438">
        <v>51</v>
      </c>
      <c r="G33" s="1099"/>
      <c r="H33" s="1101"/>
      <c r="I33" s="233" t="s">
        <v>653</v>
      </c>
      <c r="J33" s="435"/>
      <c r="K33" s="435"/>
      <c r="L33" s="435"/>
      <c r="M33" s="435"/>
    </row>
    <row r="34" spans="1:13" s="436" customFormat="1" ht="15.75" customHeight="1">
      <c r="A34" s="446" t="s">
        <v>7107</v>
      </c>
      <c r="B34" s="438">
        <v>29</v>
      </c>
      <c r="C34" s="447">
        <f>C21+C22+SUM(C25:C33)</f>
        <v>0</v>
      </c>
      <c r="D34" s="447">
        <f>D21+D22+SUM(D25:D33)</f>
        <v>0</v>
      </c>
      <c r="E34" s="438" t="s">
        <v>7117</v>
      </c>
      <c r="F34" s="438">
        <v>52</v>
      </c>
      <c r="G34" s="447">
        <f>SUM(G30:G33)</f>
        <v>0</v>
      </c>
      <c r="H34" s="2339">
        <f>SUM(H30:H33)</f>
        <v>0</v>
      </c>
      <c r="I34" s="435"/>
      <c r="J34" s="435"/>
      <c r="K34" s="435"/>
      <c r="L34" s="435"/>
      <c r="M34" s="435"/>
    </row>
    <row r="35" spans="1:13" s="436" customFormat="1" ht="15.75" customHeight="1">
      <c r="A35" s="449" t="s">
        <v>7112</v>
      </c>
      <c r="B35" s="438">
        <v>30</v>
      </c>
      <c r="C35" s="451">
        <f>C19+C34</f>
        <v>0</v>
      </c>
      <c r="D35" s="451">
        <f>D19+D34</f>
        <v>0</v>
      </c>
      <c r="E35" s="450" t="s">
        <v>7118</v>
      </c>
      <c r="F35" s="438">
        <v>53</v>
      </c>
      <c r="G35" s="451">
        <f>G26+G34</f>
        <v>0</v>
      </c>
      <c r="H35" s="2340">
        <f>H26+H34</f>
        <v>0</v>
      </c>
      <c r="I35" s="435"/>
      <c r="J35" s="435"/>
      <c r="K35" s="435"/>
      <c r="L35" s="435"/>
      <c r="M35" s="435"/>
    </row>
    <row r="36" spans="1:13" ht="18.75" customHeight="1">
      <c r="A36" s="2890" t="s">
        <v>654</v>
      </c>
      <c r="B36" s="2891" t="str">
        <f>IF(C35&lt;&gt;G35,"期初数不平，差额如右!!!","期初数平衡!!!")</f>
        <v>期初数平衡!!!</v>
      </c>
      <c r="C36" s="2891"/>
      <c r="D36" s="2891"/>
      <c r="E36" s="2891"/>
      <c r="F36" s="2891"/>
      <c r="G36" s="2891"/>
      <c r="H36" s="452">
        <f>C35-G35</f>
        <v>0</v>
      </c>
      <c r="I36" s="57"/>
      <c r="J36" s="57"/>
      <c r="K36" s="57"/>
      <c r="L36" s="57"/>
      <c r="M36" s="57"/>
    </row>
    <row r="37" spans="1:13" ht="18.75" customHeight="1">
      <c r="A37" s="2890"/>
      <c r="B37" s="2892" t="str">
        <f>IF(H37=0,"期末数平衡!!!","期末数不平，差额如右!!!")</f>
        <v>期末数平衡!!!</v>
      </c>
      <c r="C37" s="2892"/>
      <c r="D37" s="2892"/>
      <c r="E37" s="2892"/>
      <c r="F37" s="2892"/>
      <c r="G37" s="2892"/>
      <c r="H37" s="453">
        <f>D35-H35</f>
        <v>0</v>
      </c>
      <c r="I37" s="57"/>
      <c r="J37" s="57"/>
      <c r="K37" s="57"/>
      <c r="L37" s="57"/>
      <c r="M37" s="57"/>
    </row>
    <row r="38" spans="1:13" ht="18.75" customHeight="1">
      <c r="A38" s="2890"/>
      <c r="B38" s="2892" t="str">
        <f>IF(H33&lt;&gt;利润!$G$22,"资产负债表未分配利润期末余额与利润表期末未分配利润不平，差额如右！！！","资产负债表未分配利润期末余额与利润表期末未分配利润相符!!!")</f>
        <v>资产负债表未分配利润期末余额与利润表期末未分配利润相符!!!</v>
      </c>
      <c r="C38" s="2892"/>
      <c r="D38" s="2892"/>
      <c r="E38" s="2892"/>
      <c r="F38" s="2892"/>
      <c r="G38" s="2892"/>
      <c r="H38" s="453">
        <f>H33-利润!$G$22</f>
        <v>0</v>
      </c>
      <c r="I38" s="57"/>
      <c r="J38" s="57"/>
      <c r="K38" s="57"/>
      <c r="L38" s="57"/>
      <c r="M38" s="57"/>
    </row>
    <row r="39" spans="1:13" ht="24.95" customHeight="1">
      <c r="H39" s="454"/>
    </row>
    <row r="40" spans="1:13" ht="24.95" customHeight="1"/>
    <row r="41" spans="1:13" ht="24.95" customHeight="1"/>
    <row r="42" spans="1:13" ht="24.95" customHeight="1"/>
    <row r="43" spans="1:13" ht="24.95" customHeight="1"/>
    <row r="44" spans="1:13" ht="24.95" customHeight="1"/>
    <row r="45" spans="1:13" ht="24.95" customHeight="1"/>
    <row r="46" spans="1:13" ht="24.95" customHeight="1"/>
    <row r="47" spans="1:13" ht="24.95" customHeight="1"/>
  </sheetData>
  <sheetProtection selectLockedCells="1" selectUnlockedCells="1"/>
  <mergeCells count="7">
    <mergeCell ref="B1:G1"/>
    <mergeCell ref="A2:C2"/>
    <mergeCell ref="D2:E2"/>
    <mergeCell ref="A36:A38"/>
    <mergeCell ref="B36:G36"/>
    <mergeCell ref="B37:G37"/>
    <mergeCell ref="B38:G38"/>
  </mergeCells>
  <phoneticPr fontId="59" type="noConversion"/>
  <hyperlinks>
    <hyperlink ref="A5" location="货币资金!A1" display="  货币资金"/>
    <hyperlink ref="I6" location="资产折旧纳税调整表!A1" display="资产折旧纳税调整表"/>
    <hyperlink ref="E7" location="应付!A1" display="   应付帐款"/>
    <hyperlink ref="E8" location="预收!A1" display="   预收帐款"/>
    <hyperlink ref="E9" location="工资福利!A1" display="   应付工资"/>
    <hyperlink ref="E10" location="税费缴纳测算!A1" display="   应交税费"/>
    <hyperlink ref="A12" location="其他应收!A1" display="  其他应收款"/>
    <hyperlink ref="A13" location="存货!A1" display="  存货"/>
    <hyperlink ref="E33" location="未分利润!A1" display="   未分配利润"/>
    <hyperlink ref="I33" location="未分利润!C8" display="未分利润!C8"/>
    <hyperlink ref="A8" location="应收!A1" display="  应收帐款"/>
    <hyperlink ref="A9" location="预付!A1" display="  预付账款"/>
    <hyperlink ref="A23" location="固资折旧!A1" display="  固定资产原价"/>
    <hyperlink ref="A24" location="固资折旧!A1" display="  减：累计折旧"/>
    <hyperlink ref="A30" location="无形长摊!A1" display="  无形资产"/>
    <hyperlink ref="A32" location="无形长摊!A1" display="  长期待摊费用"/>
    <hyperlink ref="A33" location="无形长摊!A1" display="  长期待摊费用"/>
    <hyperlink ref="E32" location="实收公积!A1" display="   盈余公积"/>
    <hyperlink ref="E13" location="其他应付!A1" display="   其他应付款"/>
    <hyperlink ref="E30" location="实收公积!A1" display="   资本公积"/>
    <hyperlink ref="E31" location="实收公积!A1" display="   盈余公积"/>
    <hyperlink ref="A26" location="在建工程审核表!A1" display="  在建工程"/>
  </hyperlinks>
  <pageMargins left="0.78740157480314965" right="0.35433070866141736" top="0.51181102362204722" bottom="0.11811023622047245" header="0.51181102362204722" footer="0.51181102362204722"/>
  <pageSetup paperSize="9" firstPageNumber="0" orientation="landscape" blackAndWhite="1" horizontalDpi="300" verticalDpi="3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L43"/>
  <sheetViews>
    <sheetView workbookViewId="0">
      <selection activeCell="G9" sqref="G9"/>
    </sheetView>
  </sheetViews>
  <sheetFormatPr defaultColWidth="9" defaultRowHeight="14.25"/>
  <cols>
    <col min="1" max="1" width="47.625" style="425" customWidth="1"/>
    <col min="2" max="2" width="5.125" style="425" customWidth="1"/>
    <col min="3" max="4" width="17" style="424" customWidth="1"/>
    <col min="5" max="5" width="28.875" style="425" customWidth="1"/>
    <col min="6" max="6" width="5.125" style="425" customWidth="1"/>
    <col min="7" max="8" width="17" style="424" customWidth="1"/>
    <col min="9" max="9" width="29" style="425" customWidth="1"/>
    <col min="10" max="16384" width="9" style="425"/>
  </cols>
  <sheetData>
    <row r="1" spans="1:12" ht="30" customHeight="1">
      <c r="A1" s="2895" t="s">
        <v>655</v>
      </c>
      <c r="B1" s="2895"/>
      <c r="C1" s="2895"/>
      <c r="D1" s="2895"/>
      <c r="E1" s="2895"/>
      <c r="F1" s="2895"/>
      <c r="G1" s="2895"/>
      <c r="H1" s="2895"/>
      <c r="I1" s="1336"/>
      <c r="J1" s="57"/>
      <c r="K1" s="57"/>
      <c r="L1" s="57"/>
    </row>
    <row r="2" spans="1:12" ht="15" customHeight="1">
      <c r="A2" s="455"/>
      <c r="B2" s="455"/>
      <c r="C2" s="455"/>
      <c r="D2" s="458"/>
      <c r="E2" s="458"/>
      <c r="F2" s="455"/>
      <c r="G2" s="456"/>
      <c r="H2" s="456" t="s">
        <v>1578</v>
      </c>
      <c r="I2" s="57"/>
      <c r="J2" s="57"/>
      <c r="K2" s="57"/>
      <c r="L2" s="57"/>
    </row>
    <row r="3" spans="1:12" ht="20.25" customHeight="1">
      <c r="A3" s="2893" t="str">
        <f>"编制单位："&amp;基本情况!B2</f>
        <v>编制单位：</v>
      </c>
      <c r="B3" s="2893"/>
      <c r="C3" s="2894" t="str">
        <f>IF(OR(基本情况!B6&lt;&gt;"12月31日",基本情况!F5&lt;&gt;1,基本情况!G5&lt;&gt;1),基本情况!B7,基本情况!B4&amp;"年度")</f>
        <v>2015年01月01日至2015年12月31日</v>
      </c>
      <c r="D3" s="2894"/>
      <c r="E3" s="2894"/>
      <c r="F3" s="457"/>
      <c r="G3" s="458"/>
      <c r="H3" s="458" t="s">
        <v>656</v>
      </c>
      <c r="I3" s="57"/>
      <c r="J3" s="57"/>
      <c r="K3" s="57"/>
      <c r="L3" s="57"/>
    </row>
    <row r="4" spans="1:12" s="465" customFormat="1" ht="30" customHeight="1">
      <c r="A4" s="459" t="s">
        <v>657</v>
      </c>
      <c r="B4" s="460" t="s">
        <v>658</v>
      </c>
      <c r="C4" s="461" t="s">
        <v>7150</v>
      </c>
      <c r="D4" s="461" t="s">
        <v>7151</v>
      </c>
      <c r="E4" s="460" t="s">
        <v>659</v>
      </c>
      <c r="F4" s="460" t="s">
        <v>658</v>
      </c>
      <c r="G4" s="461" t="s">
        <v>7161</v>
      </c>
      <c r="H4" s="462" t="s">
        <v>7151</v>
      </c>
      <c r="I4" s="463" t="s">
        <v>404</v>
      </c>
      <c r="J4" s="464"/>
      <c r="K4" s="464"/>
      <c r="L4" s="464"/>
    </row>
    <row r="5" spans="1:12" ht="21" customHeight="1">
      <c r="A5" s="466" t="s">
        <v>7119</v>
      </c>
      <c r="B5" s="467">
        <v>1</v>
      </c>
      <c r="C5" s="1103"/>
      <c r="D5" s="1103"/>
      <c r="E5" s="468" t="s">
        <v>660</v>
      </c>
      <c r="F5" s="467">
        <v>36</v>
      </c>
      <c r="G5" s="447">
        <f>C39</f>
        <v>0</v>
      </c>
      <c r="H5" s="448">
        <f>D39</f>
        <v>0</v>
      </c>
      <c r="I5" s="443" t="s">
        <v>661</v>
      </c>
      <c r="J5" s="57"/>
      <c r="K5" s="57"/>
      <c r="L5" s="57"/>
    </row>
    <row r="6" spans="1:12" ht="21" customHeight="1">
      <c r="A6" s="466" t="s">
        <v>7120</v>
      </c>
      <c r="B6" s="467">
        <v>2</v>
      </c>
      <c r="C6" s="1099"/>
      <c r="D6" s="1099"/>
      <c r="E6" s="468" t="s">
        <v>7160</v>
      </c>
      <c r="F6" s="467">
        <v>37</v>
      </c>
      <c r="G6" s="1103"/>
      <c r="H6" s="1104"/>
      <c r="I6" s="443" t="s">
        <v>1564</v>
      </c>
      <c r="J6" s="57"/>
      <c r="K6" s="57"/>
      <c r="L6" s="57"/>
    </row>
    <row r="7" spans="1:12" ht="21" customHeight="1">
      <c r="A7" s="466" t="s">
        <v>7121</v>
      </c>
      <c r="B7" s="467">
        <v>3</v>
      </c>
      <c r="C7" s="1103"/>
      <c r="D7" s="1103"/>
      <c r="E7" s="468" t="s">
        <v>662</v>
      </c>
      <c r="F7" s="467">
        <v>38</v>
      </c>
      <c r="G7" s="2342">
        <f>资产负债!G33</f>
        <v>0</v>
      </c>
      <c r="H7" s="1102"/>
      <c r="I7" s="443" t="s">
        <v>663</v>
      </c>
      <c r="J7" s="57"/>
      <c r="K7" s="57"/>
      <c r="L7" s="57"/>
    </row>
    <row r="8" spans="1:12" ht="21" customHeight="1">
      <c r="A8" s="470" t="s">
        <v>7122</v>
      </c>
      <c r="B8" s="467">
        <v>4</v>
      </c>
      <c r="C8" s="1103"/>
      <c r="D8" s="1103"/>
      <c r="E8" s="468" t="s">
        <v>7157</v>
      </c>
      <c r="F8" s="467">
        <v>39</v>
      </c>
      <c r="G8" s="1100"/>
      <c r="H8" s="1102"/>
      <c r="I8" s="233" t="s">
        <v>664</v>
      </c>
      <c r="J8" s="57"/>
      <c r="K8" s="57"/>
      <c r="L8" s="57"/>
    </row>
    <row r="9" spans="1:12" ht="21" customHeight="1">
      <c r="A9" s="470" t="s">
        <v>7123</v>
      </c>
      <c r="B9" s="467">
        <v>5</v>
      </c>
      <c r="C9" s="1103"/>
      <c r="D9" s="1103"/>
      <c r="E9" s="468" t="s">
        <v>7158</v>
      </c>
      <c r="F9" s="467">
        <v>40</v>
      </c>
      <c r="G9" s="1100"/>
      <c r="H9" s="1102"/>
      <c r="I9" s="233" t="s">
        <v>383</v>
      </c>
      <c r="J9" s="57"/>
      <c r="K9" s="57"/>
      <c r="L9" s="57"/>
    </row>
    <row r="10" spans="1:12" ht="21" customHeight="1">
      <c r="A10" s="470" t="s">
        <v>7124</v>
      </c>
      <c r="B10" s="467">
        <v>6</v>
      </c>
      <c r="C10" s="1103"/>
      <c r="D10" s="1103"/>
      <c r="E10" s="468" t="s">
        <v>7159</v>
      </c>
      <c r="F10" s="467">
        <v>41</v>
      </c>
      <c r="G10" s="1100"/>
      <c r="H10" s="1102"/>
      <c r="I10" s="443"/>
      <c r="J10" s="57"/>
      <c r="K10" s="57"/>
      <c r="L10" s="57"/>
    </row>
    <row r="11" spans="1:12" ht="21" customHeight="1">
      <c r="A11" s="470" t="s">
        <v>7125</v>
      </c>
      <c r="B11" s="467">
        <v>7</v>
      </c>
      <c r="C11" s="1103"/>
      <c r="D11" s="1103"/>
      <c r="E11" s="468" t="s">
        <v>7152</v>
      </c>
      <c r="F11" s="467">
        <v>42</v>
      </c>
      <c r="G11" s="2343">
        <f>G5-G6+G7+G8+G9-G10</f>
        <v>0</v>
      </c>
      <c r="H11" s="2339">
        <f>H5-H6+H7+H8+H9-H10</f>
        <v>0</v>
      </c>
      <c r="I11" s="443"/>
      <c r="J11" s="57"/>
      <c r="K11" s="57"/>
      <c r="L11" s="57"/>
    </row>
    <row r="12" spans="1:12" ht="21" customHeight="1">
      <c r="A12" s="470" t="s">
        <v>7126</v>
      </c>
      <c r="B12" s="467">
        <v>8</v>
      </c>
      <c r="C12" s="1103"/>
      <c r="D12" s="1103"/>
      <c r="E12" s="466" t="s">
        <v>7168</v>
      </c>
      <c r="F12" s="467">
        <v>43</v>
      </c>
      <c r="G12" s="1100"/>
      <c r="H12" s="1102"/>
      <c r="I12" s="443"/>
      <c r="J12" s="57"/>
      <c r="K12" s="57"/>
      <c r="L12" s="57"/>
    </row>
    <row r="13" spans="1:12" ht="21" customHeight="1">
      <c r="A13" s="470" t="s">
        <v>7127</v>
      </c>
      <c r="B13" s="467">
        <v>9</v>
      </c>
      <c r="C13" s="1103"/>
      <c r="D13" s="1103"/>
      <c r="E13" s="466" t="s">
        <v>7169</v>
      </c>
      <c r="F13" s="467">
        <v>44</v>
      </c>
      <c r="G13" s="1100"/>
      <c r="H13" s="1102"/>
      <c r="I13" s="443"/>
      <c r="J13" s="57"/>
      <c r="K13" s="57"/>
      <c r="L13" s="57"/>
    </row>
    <row r="14" spans="1:12" ht="21" customHeight="1">
      <c r="A14" s="470" t="s">
        <v>7128</v>
      </c>
      <c r="B14" s="467">
        <v>10</v>
      </c>
      <c r="C14" s="1103"/>
      <c r="D14" s="1103"/>
      <c r="E14" s="466" t="s">
        <v>7167</v>
      </c>
      <c r="F14" s="467">
        <v>45</v>
      </c>
      <c r="G14" s="1100"/>
      <c r="H14" s="1102"/>
      <c r="I14" s="443"/>
      <c r="J14" s="57"/>
      <c r="K14" s="57"/>
      <c r="L14" s="57"/>
    </row>
    <row r="15" spans="1:12" ht="21" customHeight="1">
      <c r="A15" s="466" t="s">
        <v>7163</v>
      </c>
      <c r="B15" s="467">
        <v>11</v>
      </c>
      <c r="C15" s="1103"/>
      <c r="D15" s="1103"/>
      <c r="E15" s="466" t="s">
        <v>7170</v>
      </c>
      <c r="F15" s="467">
        <v>46</v>
      </c>
      <c r="G15" s="1100"/>
      <c r="H15" s="1102"/>
      <c r="I15" s="443"/>
      <c r="J15" s="57"/>
      <c r="K15" s="57"/>
      <c r="L15" s="57"/>
    </row>
    <row r="16" spans="1:12" ht="21" customHeight="1">
      <c r="A16" s="470" t="s">
        <v>7133</v>
      </c>
      <c r="B16" s="467">
        <v>12</v>
      </c>
      <c r="C16" s="1103"/>
      <c r="D16" s="1103"/>
      <c r="E16" s="466" t="s">
        <v>7171</v>
      </c>
      <c r="F16" s="467">
        <v>47</v>
      </c>
      <c r="G16" s="1100"/>
      <c r="H16" s="1102"/>
      <c r="I16" s="443"/>
      <c r="J16" s="57"/>
      <c r="K16" s="57"/>
      <c r="L16" s="57"/>
    </row>
    <row r="17" spans="1:12" ht="21" customHeight="1">
      <c r="A17" s="470" t="s">
        <v>7134</v>
      </c>
      <c r="B17" s="467">
        <v>13</v>
      </c>
      <c r="C17" s="1103"/>
      <c r="D17" s="1103"/>
      <c r="E17" s="466" t="s">
        <v>7172</v>
      </c>
      <c r="F17" s="467">
        <v>48</v>
      </c>
      <c r="G17" s="1100"/>
      <c r="H17" s="1102"/>
      <c r="I17" s="443"/>
      <c r="J17" s="57"/>
      <c r="K17" s="57"/>
      <c r="L17" s="57"/>
    </row>
    <row r="18" spans="1:12" ht="21" customHeight="1">
      <c r="A18" s="466" t="s">
        <v>7164</v>
      </c>
      <c r="B18" s="467">
        <v>14</v>
      </c>
      <c r="C18" s="1103"/>
      <c r="D18" s="1103"/>
      <c r="E18" s="466" t="s">
        <v>7173</v>
      </c>
      <c r="F18" s="467">
        <v>49</v>
      </c>
      <c r="G18" s="1100"/>
      <c r="H18" s="1102"/>
      <c r="I18" s="443"/>
      <c r="J18" s="57"/>
      <c r="K18" s="57"/>
      <c r="L18" s="57"/>
    </row>
    <row r="19" spans="1:12" ht="21" customHeight="1">
      <c r="A19" s="470" t="s">
        <v>7135</v>
      </c>
      <c r="B19" s="467">
        <v>15</v>
      </c>
      <c r="C19" s="1103"/>
      <c r="D19" s="1103"/>
      <c r="E19" s="468" t="s">
        <v>7153</v>
      </c>
      <c r="F19" s="467">
        <v>50</v>
      </c>
      <c r="G19" s="2343">
        <f>G11+G12-G13-G14-G15-G16-G17-G18</f>
        <v>0</v>
      </c>
      <c r="H19" s="2339">
        <f>H11+H12-H13-H14-H15-H16-H17-H18</f>
        <v>0</v>
      </c>
      <c r="I19" s="443"/>
      <c r="J19" s="57"/>
      <c r="K19" s="57"/>
      <c r="L19" s="57"/>
    </row>
    <row r="20" spans="1:12" ht="21" customHeight="1">
      <c r="A20" s="470" t="s">
        <v>7136</v>
      </c>
      <c r="B20" s="467">
        <v>16</v>
      </c>
      <c r="C20" s="1103"/>
      <c r="D20" s="1103"/>
      <c r="E20" s="468" t="s">
        <v>7155</v>
      </c>
      <c r="F20" s="467">
        <v>51</v>
      </c>
      <c r="G20" s="1100"/>
      <c r="H20" s="1102"/>
      <c r="I20" s="443"/>
      <c r="J20" s="57"/>
      <c r="K20" s="57"/>
      <c r="L20" s="57"/>
    </row>
    <row r="21" spans="1:12" ht="21" customHeight="1">
      <c r="A21" s="470" t="s">
        <v>7137</v>
      </c>
      <c r="B21" s="467">
        <v>17</v>
      </c>
      <c r="C21" s="1103"/>
      <c r="D21" s="1103"/>
      <c r="E21" s="468" t="s">
        <v>7156</v>
      </c>
      <c r="F21" s="467">
        <v>52</v>
      </c>
      <c r="G21" s="1103"/>
      <c r="H21" s="1104"/>
      <c r="J21" s="57"/>
      <c r="K21" s="57"/>
      <c r="L21" s="57"/>
    </row>
    <row r="22" spans="1:12" ht="21" customHeight="1">
      <c r="A22" s="466" t="s">
        <v>7138</v>
      </c>
      <c r="B22" s="467">
        <v>18</v>
      </c>
      <c r="C22" s="1099"/>
      <c r="D22" s="1099"/>
      <c r="E22" s="468" t="s">
        <v>7154</v>
      </c>
      <c r="F22" s="467">
        <v>53</v>
      </c>
      <c r="G22" s="2343">
        <f>G19-G20-G21</f>
        <v>0</v>
      </c>
      <c r="H22" s="2339">
        <f>H19-H20-H21</f>
        <v>0</v>
      </c>
      <c r="I22" s="425" t="str">
        <f>"与资产负债表相差"&amp;DOLLAR(G22-资产负债!H33,2)</f>
        <v>与资产负债表相差¥0.00</v>
      </c>
      <c r="J22" s="57"/>
      <c r="K22" s="57"/>
      <c r="L22" s="57"/>
    </row>
    <row r="23" spans="1:12" ht="21" customHeight="1">
      <c r="A23" s="470" t="s">
        <v>7139</v>
      </c>
      <c r="B23" s="467">
        <v>19</v>
      </c>
      <c r="C23" s="1103"/>
      <c r="D23" s="1103"/>
      <c r="E23" s="468"/>
      <c r="F23" s="468"/>
      <c r="G23" s="2344"/>
      <c r="H23" s="2345"/>
      <c r="I23" s="463"/>
      <c r="J23" s="57"/>
      <c r="K23" s="57"/>
      <c r="L23" s="57"/>
    </row>
    <row r="24" spans="1:12" ht="21" customHeight="1">
      <c r="A24" s="470" t="s">
        <v>7378</v>
      </c>
      <c r="B24" s="467">
        <v>20</v>
      </c>
      <c r="C24" s="1103"/>
      <c r="D24" s="1103"/>
      <c r="E24" s="468"/>
      <c r="F24" s="468"/>
      <c r="G24" s="2344"/>
      <c r="H24" s="2345"/>
      <c r="I24" s="463"/>
      <c r="J24" s="57"/>
      <c r="K24" s="57"/>
      <c r="L24" s="57"/>
    </row>
    <row r="25" spans="1:12" ht="21" customHeight="1">
      <c r="A25" s="466" t="s">
        <v>7379</v>
      </c>
      <c r="B25" s="467">
        <v>21</v>
      </c>
      <c r="C25" s="1103"/>
      <c r="D25" s="1103"/>
      <c r="E25" s="468"/>
      <c r="F25" s="468"/>
      <c r="G25" s="2344"/>
      <c r="H25" s="2345"/>
      <c r="I25" s="463"/>
      <c r="J25" s="57"/>
      <c r="K25" s="57"/>
      <c r="L25" s="57"/>
    </row>
    <row r="26" spans="1:12" ht="21" customHeight="1">
      <c r="A26" s="466" t="s">
        <v>7381</v>
      </c>
      <c r="B26" s="467">
        <v>22</v>
      </c>
      <c r="C26" s="1103"/>
      <c r="D26" s="1103"/>
      <c r="E26" s="468"/>
      <c r="F26" s="468"/>
      <c r="G26" s="2344"/>
      <c r="H26" s="2346"/>
      <c r="I26" s="57"/>
      <c r="J26" s="57"/>
      <c r="K26" s="57"/>
      <c r="L26" s="57"/>
    </row>
    <row r="27" spans="1:12" ht="21" customHeight="1">
      <c r="A27" s="469" t="s">
        <v>7380</v>
      </c>
      <c r="B27" s="467">
        <v>23</v>
      </c>
      <c r="C27" s="447">
        <f>C5-C6-C7-C15-C18-C22+C26</f>
        <v>0</v>
      </c>
      <c r="D27" s="447">
        <f>D5-D6-D7-D15-D18-D22+D26</f>
        <v>0</v>
      </c>
      <c r="E27" s="468"/>
      <c r="F27" s="468"/>
      <c r="G27" s="2344"/>
      <c r="H27" s="2346"/>
      <c r="I27" s="57"/>
      <c r="J27" s="57"/>
      <c r="K27" s="57"/>
      <c r="L27" s="57"/>
    </row>
    <row r="28" spans="1:12" ht="21" customHeight="1">
      <c r="A28" s="466" t="s">
        <v>7165</v>
      </c>
      <c r="B28" s="467">
        <v>24</v>
      </c>
      <c r="C28" s="1099"/>
      <c r="D28" s="1099"/>
      <c r="E28" s="468"/>
      <c r="F28" s="468"/>
      <c r="G28" s="2344"/>
      <c r="H28" s="2347"/>
      <c r="I28" s="57"/>
      <c r="J28" s="57"/>
      <c r="K28" s="57"/>
      <c r="L28" s="57"/>
    </row>
    <row r="29" spans="1:12" ht="21" customHeight="1">
      <c r="A29" s="470" t="s">
        <v>7140</v>
      </c>
      <c r="B29" s="467">
        <v>25</v>
      </c>
      <c r="C29" s="1099"/>
      <c r="D29" s="1099"/>
      <c r="E29" s="468"/>
      <c r="F29" s="468"/>
      <c r="G29" s="2344"/>
      <c r="H29" s="2346"/>
      <c r="I29" s="57"/>
      <c r="J29" s="57"/>
      <c r="K29" s="57"/>
      <c r="L29" s="57"/>
    </row>
    <row r="30" spans="1:12" ht="21" customHeight="1">
      <c r="A30" s="466" t="s">
        <v>7166</v>
      </c>
      <c r="B30" s="467">
        <v>26</v>
      </c>
      <c r="C30" s="1099"/>
      <c r="D30" s="1099"/>
      <c r="E30" s="468"/>
      <c r="F30" s="468"/>
      <c r="G30" s="2344"/>
      <c r="H30" s="2346"/>
      <c r="I30" s="57"/>
      <c r="J30" s="57"/>
      <c r="K30" s="57"/>
      <c r="L30" s="57"/>
    </row>
    <row r="31" spans="1:12" ht="21" customHeight="1">
      <c r="A31" s="470" t="s">
        <v>7141</v>
      </c>
      <c r="B31" s="467">
        <v>27</v>
      </c>
      <c r="C31" s="1099"/>
      <c r="D31" s="1099"/>
      <c r="E31" s="468"/>
      <c r="F31" s="468"/>
      <c r="G31" s="2344"/>
      <c r="H31" s="2346"/>
      <c r="I31" s="57"/>
      <c r="J31" s="57"/>
      <c r="K31" s="57"/>
      <c r="L31" s="57"/>
    </row>
    <row r="32" spans="1:12" ht="21" customHeight="1">
      <c r="A32" s="470" t="s">
        <v>7142</v>
      </c>
      <c r="B32" s="467">
        <v>28</v>
      </c>
      <c r="C32" s="1099"/>
      <c r="D32" s="1099"/>
      <c r="E32" s="468"/>
      <c r="F32" s="468"/>
      <c r="G32" s="2344"/>
      <c r="H32" s="2346"/>
      <c r="I32" s="57"/>
      <c r="J32" s="57"/>
      <c r="K32" s="57"/>
      <c r="L32" s="57"/>
    </row>
    <row r="33" spans="1:12" ht="21" customHeight="1">
      <c r="A33" s="470" t="s">
        <v>7143</v>
      </c>
      <c r="B33" s="467">
        <v>29</v>
      </c>
      <c r="C33" s="1099"/>
      <c r="D33" s="1099"/>
      <c r="E33" s="468"/>
      <c r="F33" s="468"/>
      <c r="G33" s="2344"/>
      <c r="H33" s="2346"/>
      <c r="I33" s="57"/>
      <c r="J33" s="57"/>
      <c r="K33" s="57"/>
      <c r="L33" s="57"/>
    </row>
    <row r="34" spans="1:12" ht="21" customHeight="1">
      <c r="A34" s="470" t="s">
        <v>7144</v>
      </c>
      <c r="B34" s="467">
        <v>30</v>
      </c>
      <c r="C34" s="1099"/>
      <c r="D34" s="1099"/>
      <c r="E34" s="468"/>
      <c r="F34" s="468"/>
      <c r="G34" s="2344"/>
      <c r="H34" s="2346"/>
      <c r="I34" s="57"/>
      <c r="J34" s="57"/>
      <c r="K34" s="57"/>
      <c r="L34" s="57"/>
    </row>
    <row r="35" spans="1:12" ht="21" customHeight="1">
      <c r="A35" s="470" t="s">
        <v>7145</v>
      </c>
      <c r="B35" s="467">
        <v>31</v>
      </c>
      <c r="C35" s="1099"/>
      <c r="D35" s="1099"/>
      <c r="E35" s="468"/>
      <c r="F35" s="468"/>
      <c r="G35" s="2344"/>
      <c r="H35" s="2346"/>
      <c r="I35" s="57"/>
      <c r="J35" s="57"/>
      <c r="K35" s="57"/>
      <c r="L35" s="57"/>
    </row>
    <row r="36" spans="1:12" ht="21" customHeight="1">
      <c r="A36" s="470" t="s">
        <v>7146</v>
      </c>
      <c r="B36" s="467">
        <v>32</v>
      </c>
      <c r="C36" s="1099"/>
      <c r="D36" s="1099"/>
      <c r="E36" s="468"/>
      <c r="F36" s="468"/>
      <c r="G36" s="2344"/>
      <c r="H36" s="2348"/>
      <c r="I36" s="57"/>
      <c r="J36" s="57"/>
      <c r="K36" s="57"/>
      <c r="L36" s="57"/>
    </row>
    <row r="37" spans="1:12" ht="21" customHeight="1">
      <c r="A37" s="469" t="s">
        <v>7147</v>
      </c>
      <c r="B37" s="467">
        <v>33</v>
      </c>
      <c r="C37" s="447">
        <f>C27+C28-C30</f>
        <v>0</v>
      </c>
      <c r="D37" s="447">
        <f>D27+D28-D30</f>
        <v>0</v>
      </c>
      <c r="E37" s="468"/>
      <c r="F37" s="468"/>
      <c r="G37" s="2344"/>
      <c r="H37" s="2346"/>
      <c r="I37" s="57"/>
      <c r="J37" s="57"/>
      <c r="K37" s="57"/>
      <c r="L37" s="57"/>
    </row>
    <row r="38" spans="1:12" ht="21" customHeight="1">
      <c r="A38" s="469" t="s">
        <v>7148</v>
      </c>
      <c r="B38" s="467">
        <v>34</v>
      </c>
      <c r="C38" s="1099"/>
      <c r="D38" s="1099"/>
      <c r="E38" s="468"/>
      <c r="F38" s="468"/>
      <c r="G38" s="2344"/>
      <c r="H38" s="2346"/>
      <c r="I38" s="472"/>
      <c r="J38" s="57"/>
      <c r="K38" s="57"/>
      <c r="L38" s="57"/>
    </row>
    <row r="39" spans="1:12" ht="21" customHeight="1">
      <c r="A39" s="473" t="s">
        <v>7149</v>
      </c>
      <c r="B39" s="474">
        <v>35</v>
      </c>
      <c r="C39" s="451">
        <f>C37-C38</f>
        <v>0</v>
      </c>
      <c r="D39" s="451">
        <f>D37-D38</f>
        <v>0</v>
      </c>
      <c r="E39" s="475"/>
      <c r="F39" s="474"/>
      <c r="G39" s="2349"/>
      <c r="H39" s="2350"/>
      <c r="I39" s="476"/>
      <c r="J39" s="57"/>
      <c r="K39" s="57"/>
      <c r="L39" s="57"/>
    </row>
    <row r="40" spans="1:12" ht="13.5" customHeight="1">
      <c r="E40" s="477"/>
      <c r="F40" s="478"/>
      <c r="G40" s="479"/>
      <c r="H40" s="479"/>
    </row>
    <row r="41" spans="1:12" ht="13.5" customHeight="1">
      <c r="A41" s="436"/>
    </row>
    <row r="42" spans="1:12" ht="13.5" customHeight="1"/>
    <row r="43" spans="1:12" ht="13.5" customHeight="1">
      <c r="E43" s="480"/>
    </row>
  </sheetData>
  <sheetProtection selectLockedCells="1" selectUnlockedCells="1"/>
  <mergeCells count="3">
    <mergeCell ref="A3:B3"/>
    <mergeCell ref="C3:E3"/>
    <mergeCell ref="A1:H1"/>
  </mergeCells>
  <phoneticPr fontId="59" type="noConversion"/>
  <hyperlinks>
    <hyperlink ref="A5" location="主营收支!A1" display="一、主营业务收入"/>
    <hyperlink ref="I5" location="申报主表!A1" display="申报主表"/>
    <hyperlink ref="A6" location="主营收支!A1" display="    减: 主营业务成本"/>
    <hyperlink ref="I6" location="事项说明!A1" display="事项说明"/>
    <hyperlink ref="A7" location="主营税金!A1" display="        主营业务税金及附加"/>
    <hyperlink ref="I7" location="报告正文!A1" display="报告正文"/>
    <hyperlink ref="I8" location="未分利润!C13" display="未分利润!C13"/>
    <hyperlink ref="I9" location="补亏!A1" display="弥补亏损审核表"/>
    <hyperlink ref="A15" location="营业费用!A1" display="    销售费用"/>
    <hyperlink ref="A18" location="管理费用!A1" display="    管理费用"/>
    <hyperlink ref="A22" location="财务费用!A1" display="        财务费用"/>
    <hyperlink ref="A26" location="投资收益审核表!A1" display="加：投资收益（损失以“-”号填列）"/>
    <hyperlink ref="A28" location="营外收支!A1" display="加: 营业外收入"/>
    <hyperlink ref="A30" location="营外收支!A1" display="减: 营业外支出"/>
    <hyperlink ref="E12" location="实收公积!A1" display="加：盈余公积补亏"/>
    <hyperlink ref="E13:E18" location="实收公积!A1" display="减：提取法定盈余公积"/>
    <hyperlink ref="A25" location="公允价值变动审定表!A1" display="加：公允价值变动收益（亏损以“-”号填列）"/>
  </hyperlinks>
  <pageMargins left="1.54" right="0.35433070866141736" top="0.51181102362204722" bottom="0.11811023622047245" header="0.51181102362204722" footer="0.51181102362204722"/>
  <pageSetup paperSize="9" scale="67" firstPageNumber="0" fitToWidth="0" orientation="landscape" blackAndWhite="1" horizontalDpi="300" verticalDpi="300"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P152"/>
  <sheetViews>
    <sheetView workbookViewId="0">
      <selection activeCell="B24" sqref="B24:K26"/>
    </sheetView>
  </sheetViews>
  <sheetFormatPr defaultRowHeight="14.25"/>
  <cols>
    <col min="1" max="1" width="3.125" customWidth="1"/>
    <col min="2" max="2" width="29.75" customWidth="1"/>
    <col min="3" max="3" width="5.125" customWidth="1"/>
    <col min="4" max="4" width="12.25" customWidth="1"/>
    <col min="5" max="5" width="7.125" customWidth="1"/>
    <col min="6" max="9" width="10.375" customWidth="1"/>
    <col min="10" max="10" width="20.375" customWidth="1"/>
    <col min="11" max="11" width="12" customWidth="1"/>
    <col min="12" max="12" width="25" customWidth="1"/>
  </cols>
  <sheetData>
    <row r="1" spans="1:16" ht="39" customHeight="1">
      <c r="A1" s="2909" t="s">
        <v>666</v>
      </c>
      <c r="B1" s="2909"/>
      <c r="C1" s="2909"/>
      <c r="D1" s="2909"/>
      <c r="E1" s="2909"/>
      <c r="F1" s="2909"/>
      <c r="G1" s="2909"/>
      <c r="H1" s="2909"/>
      <c r="I1" s="2909"/>
      <c r="J1" s="2909"/>
      <c r="K1" s="2909"/>
      <c r="L1" s="481"/>
      <c r="M1" s="83"/>
      <c r="N1" s="83"/>
      <c r="O1" s="83"/>
      <c r="P1" s="83"/>
    </row>
    <row r="2" spans="1:16">
      <c r="A2" s="2910" t="str">
        <f>"纳税人名称："&amp;基本情况!B2</f>
        <v>纳税人名称：</v>
      </c>
      <c r="B2" s="2910"/>
      <c r="C2" s="2910"/>
      <c r="D2" s="2910"/>
      <c r="E2" s="2910"/>
      <c r="F2" s="2910"/>
      <c r="G2" s="2910"/>
      <c r="H2" s="482"/>
      <c r="I2" s="483"/>
      <c r="J2" s="484"/>
      <c r="K2" s="485" t="s">
        <v>1578</v>
      </c>
      <c r="L2" s="481"/>
      <c r="M2" s="83"/>
      <c r="N2" s="83"/>
      <c r="O2" s="83"/>
      <c r="P2" s="83"/>
    </row>
    <row r="3" spans="1:16" ht="24" customHeight="1">
      <c r="A3" s="2911" t="s">
        <v>667</v>
      </c>
      <c r="B3" s="2911"/>
      <c r="C3" s="2911"/>
      <c r="D3" s="2911"/>
      <c r="E3" s="2912" t="s">
        <v>668</v>
      </c>
      <c r="F3" s="2912"/>
      <c r="G3" s="2912"/>
      <c r="H3" s="2912"/>
      <c r="I3" s="2912"/>
      <c r="J3" s="2913" t="s">
        <v>669</v>
      </c>
      <c r="K3" s="2913"/>
      <c r="L3" s="83"/>
      <c r="M3" s="83"/>
      <c r="N3" s="83"/>
      <c r="O3" s="83"/>
      <c r="P3" s="83"/>
    </row>
    <row r="4" spans="1:16" ht="16.5" customHeight="1">
      <c r="A4" s="2914" t="s">
        <v>670</v>
      </c>
      <c r="B4" s="2914"/>
      <c r="C4" s="2917" t="s">
        <v>671</v>
      </c>
      <c r="D4" s="2915" t="s">
        <v>672</v>
      </c>
      <c r="E4" s="2915" t="s">
        <v>673</v>
      </c>
      <c r="F4" s="2915" t="s">
        <v>674</v>
      </c>
      <c r="G4" s="2915"/>
      <c r="H4" s="2915" t="s">
        <v>675</v>
      </c>
      <c r="I4" s="2915"/>
      <c r="J4" s="2913"/>
      <c r="K4" s="2913"/>
      <c r="L4" s="83" t="s">
        <v>404</v>
      </c>
      <c r="M4" s="83"/>
      <c r="N4" s="83"/>
      <c r="O4" s="83"/>
      <c r="P4" s="83"/>
    </row>
    <row r="5" spans="1:16" ht="22.5" customHeight="1">
      <c r="A5" s="2914"/>
      <c r="B5" s="2914"/>
      <c r="C5" s="2917"/>
      <c r="D5" s="2915"/>
      <c r="E5" s="2915"/>
      <c r="F5" s="487" t="s">
        <v>676</v>
      </c>
      <c r="G5" s="487" t="s">
        <v>677</v>
      </c>
      <c r="H5" s="487" t="s">
        <v>676</v>
      </c>
      <c r="I5" s="487" t="s">
        <v>677</v>
      </c>
      <c r="J5" s="487" t="s">
        <v>678</v>
      </c>
      <c r="K5" s="488" t="s">
        <v>570</v>
      </c>
      <c r="L5" s="233" t="s">
        <v>302</v>
      </c>
      <c r="M5" s="83"/>
      <c r="N5" s="83"/>
      <c r="O5" s="83"/>
      <c r="P5" s="83"/>
    </row>
    <row r="6" spans="1:16" ht="20.25" customHeight="1">
      <c r="A6" s="2897" t="s">
        <v>676</v>
      </c>
      <c r="B6" s="490" t="s">
        <v>679</v>
      </c>
      <c r="C6" s="487">
        <v>1</v>
      </c>
      <c r="D6" s="1105"/>
      <c r="E6" s="491" t="s">
        <v>680</v>
      </c>
      <c r="F6" s="1107"/>
      <c r="G6" s="492">
        <f>ROUND(F6*2%,2)</f>
        <v>0</v>
      </c>
      <c r="H6" s="1107"/>
      <c r="I6" s="492">
        <f>ROUND(H6*3%,2)</f>
        <v>0</v>
      </c>
      <c r="J6" s="493" t="s">
        <v>681</v>
      </c>
      <c r="K6" s="1108"/>
      <c r="L6" s="494" t="s">
        <v>6100</v>
      </c>
      <c r="M6" s="83"/>
      <c r="N6" s="83"/>
      <c r="O6" s="83"/>
      <c r="P6" s="83"/>
    </row>
    <row r="7" spans="1:16" ht="20.25" customHeight="1">
      <c r="A7" s="2897"/>
      <c r="B7" s="490" t="s">
        <v>683</v>
      </c>
      <c r="C7" s="487">
        <v>5</v>
      </c>
      <c r="D7" s="1105"/>
      <c r="E7" s="491" t="s">
        <v>684</v>
      </c>
      <c r="F7" s="1107"/>
      <c r="G7" s="492">
        <f>ROUND(F7*2%,2)</f>
        <v>0</v>
      </c>
      <c r="H7" s="1107"/>
      <c r="I7" s="492">
        <f>ROUND(H7*3%,2)</f>
        <v>0</v>
      </c>
      <c r="J7" s="493" t="s">
        <v>685</v>
      </c>
      <c r="K7" s="1108"/>
      <c r="L7" s="233" t="s">
        <v>686</v>
      </c>
      <c r="M7" s="83"/>
      <c r="N7" s="83"/>
      <c r="O7" s="83"/>
      <c r="P7" s="83"/>
    </row>
    <row r="8" spans="1:16" ht="20.25" customHeight="1">
      <c r="A8" s="2897"/>
      <c r="B8" s="490" t="s">
        <v>687</v>
      </c>
      <c r="C8" s="487">
        <v>7</v>
      </c>
      <c r="D8" s="1105"/>
      <c r="E8" s="491" t="s">
        <v>688</v>
      </c>
      <c r="F8" s="1107"/>
      <c r="G8" s="492">
        <f t="shared" ref="G8:G18" si="0">ROUND(F8*2%,2)</f>
        <v>0</v>
      </c>
      <c r="H8" s="1107"/>
      <c r="I8" s="492">
        <f t="shared" ref="I8:I18" si="1">ROUND(H8*3%,2)</f>
        <v>0</v>
      </c>
      <c r="J8" s="950"/>
      <c r="K8" s="1109"/>
      <c r="L8" s="494" t="s">
        <v>689</v>
      </c>
      <c r="M8" s="83"/>
      <c r="N8" s="83"/>
      <c r="O8" s="83"/>
      <c r="P8" s="83"/>
    </row>
    <row r="9" spans="1:16" ht="20.25" customHeight="1">
      <c r="A9" s="2897"/>
      <c r="B9" s="490" t="s">
        <v>690</v>
      </c>
      <c r="C9" s="487">
        <v>8</v>
      </c>
      <c r="D9" s="1105"/>
      <c r="E9" s="491" t="s">
        <v>691</v>
      </c>
      <c r="F9" s="1107"/>
      <c r="G9" s="492">
        <f t="shared" si="0"/>
        <v>0</v>
      </c>
      <c r="H9" s="1107"/>
      <c r="I9" s="492">
        <f t="shared" si="1"/>
        <v>0</v>
      </c>
      <c r="J9" s="164"/>
      <c r="K9" s="1109"/>
      <c r="L9" s="233" t="s">
        <v>692</v>
      </c>
      <c r="M9" s="83"/>
      <c r="N9" s="83"/>
      <c r="O9" s="83"/>
      <c r="P9" s="83"/>
    </row>
    <row r="10" spans="1:16" ht="20.25" customHeight="1">
      <c r="A10" s="2897"/>
      <c r="B10" s="490" t="s">
        <v>693</v>
      </c>
      <c r="C10" s="487"/>
      <c r="D10" s="496">
        <f>SUM(D6:D9)</f>
        <v>0</v>
      </c>
      <c r="E10" s="491" t="s">
        <v>694</v>
      </c>
      <c r="F10" s="1107"/>
      <c r="G10" s="492">
        <f t="shared" si="0"/>
        <v>0</v>
      </c>
      <c r="H10" s="1107"/>
      <c r="I10" s="492">
        <f t="shared" si="1"/>
        <v>0</v>
      </c>
      <c r="J10" s="159" t="s">
        <v>695</v>
      </c>
      <c r="K10" s="497">
        <f>IF(K7&lt;0,K6,K6+K7)</f>
        <v>0</v>
      </c>
      <c r="L10" s="1268" t="s">
        <v>696</v>
      </c>
      <c r="M10" s="83"/>
      <c r="N10" s="83"/>
      <c r="O10" s="83"/>
      <c r="P10" s="83"/>
    </row>
    <row r="11" spans="1:16" ht="20.25" customHeight="1">
      <c r="A11" s="2897" t="s">
        <v>697</v>
      </c>
      <c r="B11" s="490" t="s">
        <v>677</v>
      </c>
      <c r="C11" s="487">
        <v>19</v>
      </c>
      <c r="D11" s="1105"/>
      <c r="E11" s="491" t="s">
        <v>698</v>
      </c>
      <c r="F11" s="1107"/>
      <c r="G11" s="492">
        <f t="shared" si="0"/>
        <v>0</v>
      </c>
      <c r="H11" s="1107"/>
      <c r="I11" s="492">
        <f t="shared" si="1"/>
        <v>0</v>
      </c>
      <c r="J11" s="2922" t="s">
        <v>6680</v>
      </c>
      <c r="K11" s="2923"/>
      <c r="L11" s="145" t="s">
        <v>469</v>
      </c>
      <c r="M11" s="83"/>
      <c r="N11" s="83"/>
      <c r="O11" s="83"/>
      <c r="P11" s="83"/>
    </row>
    <row r="12" spans="1:16" ht="20.25" customHeight="1">
      <c r="A12" s="2897"/>
      <c r="B12" s="490" t="s">
        <v>699</v>
      </c>
      <c r="C12" s="487">
        <v>21</v>
      </c>
      <c r="D12" s="1105"/>
      <c r="E12" s="491" t="s">
        <v>700</v>
      </c>
      <c r="F12" s="1107"/>
      <c r="G12" s="492">
        <f t="shared" si="0"/>
        <v>0</v>
      </c>
      <c r="H12" s="1107"/>
      <c r="I12" s="492">
        <f t="shared" si="1"/>
        <v>0</v>
      </c>
      <c r="J12" s="2922"/>
      <c r="K12" s="2923"/>
      <c r="L12" s="145" t="s">
        <v>701</v>
      </c>
      <c r="M12" s="83"/>
      <c r="N12" s="83"/>
      <c r="O12" s="83"/>
      <c r="P12" s="83"/>
    </row>
    <row r="13" spans="1:16" ht="20.25" customHeight="1">
      <c r="A13" s="2897"/>
      <c r="B13" s="490" t="s">
        <v>702</v>
      </c>
      <c r="C13" s="487">
        <v>22</v>
      </c>
      <c r="D13" s="1105"/>
      <c r="E13" s="491" t="s">
        <v>703</v>
      </c>
      <c r="F13" s="1107"/>
      <c r="G13" s="492">
        <f t="shared" si="0"/>
        <v>0</v>
      </c>
      <c r="H13" s="1107"/>
      <c r="I13" s="492">
        <f t="shared" si="1"/>
        <v>0</v>
      </c>
      <c r="J13" s="2922" t="s">
        <v>6682</v>
      </c>
      <c r="K13" s="2923"/>
      <c r="L13" s="498" t="s">
        <v>704</v>
      </c>
      <c r="M13" s="83"/>
      <c r="N13" s="83"/>
      <c r="O13" s="83"/>
      <c r="P13" s="83"/>
    </row>
    <row r="14" spans="1:16" ht="20.25" customHeight="1">
      <c r="A14" s="2897"/>
      <c r="B14" s="490" t="s">
        <v>705</v>
      </c>
      <c r="C14" s="487">
        <v>23</v>
      </c>
      <c r="D14" s="1105"/>
      <c r="E14" s="491" t="s">
        <v>706</v>
      </c>
      <c r="F14" s="1107"/>
      <c r="G14" s="492">
        <f t="shared" si="0"/>
        <v>0</v>
      </c>
      <c r="H14" s="1107"/>
      <c r="I14" s="492">
        <f t="shared" si="1"/>
        <v>0</v>
      </c>
      <c r="J14" s="2922"/>
      <c r="K14" s="2923"/>
      <c r="L14" s="83"/>
      <c r="M14" s="83"/>
      <c r="N14" s="83"/>
      <c r="O14" s="83"/>
      <c r="P14" s="83"/>
    </row>
    <row r="15" spans="1:16" ht="20.25" customHeight="1">
      <c r="A15" s="2897"/>
      <c r="B15" s="490" t="s">
        <v>707</v>
      </c>
      <c r="C15" s="487">
        <v>24</v>
      </c>
      <c r="D15" s="496">
        <f>D11+D12-D14</f>
        <v>0</v>
      </c>
      <c r="E15" s="491" t="s">
        <v>708</v>
      </c>
      <c r="F15" s="1107"/>
      <c r="G15" s="492">
        <f t="shared" si="0"/>
        <v>0</v>
      </c>
      <c r="H15" s="1107"/>
      <c r="I15" s="492">
        <f t="shared" si="1"/>
        <v>0</v>
      </c>
      <c r="J15" s="2918"/>
      <c r="K15" s="2919"/>
      <c r="L15" s="83"/>
      <c r="M15" s="83"/>
      <c r="N15" s="83"/>
      <c r="O15" s="83"/>
      <c r="P15" s="83"/>
    </row>
    <row r="16" spans="1:16" ht="20.25" customHeight="1">
      <c r="A16" s="489"/>
      <c r="B16" s="490" t="s">
        <v>709</v>
      </c>
      <c r="C16" s="487"/>
      <c r="D16" s="1106"/>
      <c r="E16" s="491" t="s">
        <v>710</v>
      </c>
      <c r="F16" s="1107"/>
      <c r="G16" s="492">
        <f t="shared" si="0"/>
        <v>0</v>
      </c>
      <c r="H16" s="1107"/>
      <c r="I16" s="492">
        <f t="shared" si="1"/>
        <v>0</v>
      </c>
      <c r="J16" s="2918"/>
      <c r="K16" s="2919"/>
      <c r="L16" s="83"/>
      <c r="M16" s="83"/>
      <c r="N16" s="83"/>
      <c r="O16" s="83"/>
      <c r="P16" s="83"/>
    </row>
    <row r="17" spans="1:16" ht="20.25" customHeight="1">
      <c r="A17" s="2916" t="s">
        <v>711</v>
      </c>
      <c r="B17" s="490" t="s">
        <v>712</v>
      </c>
      <c r="C17" s="487"/>
      <c r="D17" s="499">
        <f>IF(ISERROR(D11/D6),0,D11/D6)</f>
        <v>0</v>
      </c>
      <c r="E17" s="491" t="s">
        <v>713</v>
      </c>
      <c r="F17" s="1107"/>
      <c r="G17" s="492">
        <f t="shared" si="0"/>
        <v>0</v>
      </c>
      <c r="H17" s="1106"/>
      <c r="I17" s="492">
        <f t="shared" si="1"/>
        <v>0</v>
      </c>
      <c r="J17" s="2918"/>
      <c r="K17" s="2919"/>
      <c r="L17" s="83"/>
      <c r="M17" s="83"/>
      <c r="N17" s="83"/>
      <c r="O17" s="83"/>
      <c r="P17" s="83"/>
    </row>
    <row r="18" spans="1:16" ht="20.25" customHeight="1">
      <c r="A18" s="2916"/>
      <c r="B18" s="490" t="s">
        <v>6093</v>
      </c>
      <c r="C18" s="1671"/>
      <c r="D18" s="1692"/>
      <c r="E18" s="2900" t="s">
        <v>714</v>
      </c>
      <c r="F18" s="2901"/>
      <c r="G18" s="2902">
        <f t="shared" si="0"/>
        <v>0</v>
      </c>
      <c r="H18" s="2901"/>
      <c r="I18" s="2902">
        <f t="shared" si="1"/>
        <v>0</v>
      </c>
      <c r="J18" s="2918"/>
      <c r="K18" s="2919"/>
      <c r="L18" s="83"/>
      <c r="M18" s="83"/>
      <c r="N18" s="83"/>
      <c r="O18" s="83"/>
      <c r="P18" s="83"/>
    </row>
    <row r="19" spans="1:16" ht="20.25" customHeight="1">
      <c r="A19" s="2916"/>
      <c r="B19" s="490" t="s">
        <v>7383</v>
      </c>
      <c r="C19" s="2502"/>
      <c r="D19" s="2505"/>
      <c r="E19" s="2900"/>
      <c r="F19" s="2901"/>
      <c r="G19" s="2902"/>
      <c r="H19" s="2901"/>
      <c r="I19" s="2902"/>
      <c r="J19" s="2918"/>
      <c r="K19" s="2919"/>
      <c r="L19" s="83"/>
      <c r="M19" s="83"/>
      <c r="N19" s="83"/>
      <c r="O19" s="83"/>
      <c r="P19" s="83"/>
    </row>
    <row r="20" spans="1:16" ht="35.25" customHeight="1">
      <c r="A20" s="2916"/>
      <c r="B20" s="1686"/>
      <c r="C20" s="1687"/>
      <c r="D20" s="1688"/>
      <c r="E20" s="2506" t="s">
        <v>7384</v>
      </c>
      <c r="F20" s="2507"/>
      <c r="G20" s="492">
        <f>ROUND(F20*2%,2)</f>
        <v>0</v>
      </c>
      <c r="H20" s="2507"/>
      <c r="I20" s="492">
        <f>ROUND(H20*3%,2)</f>
        <v>0</v>
      </c>
      <c r="J20" s="2918"/>
      <c r="K20" s="2919"/>
      <c r="L20" s="83"/>
      <c r="M20" s="83"/>
      <c r="N20" s="83"/>
      <c r="O20" s="83"/>
      <c r="P20" s="83"/>
    </row>
    <row r="21" spans="1:16" ht="20.25" customHeight="1">
      <c r="A21" s="2916"/>
      <c r="B21" s="1686"/>
      <c r="C21" s="1687"/>
      <c r="D21" s="1688"/>
      <c r="E21" s="2903" t="s">
        <v>7385</v>
      </c>
      <c r="F21" s="2905"/>
      <c r="G21" s="2907">
        <f>ROUND(F21*2%,2)</f>
        <v>0</v>
      </c>
      <c r="H21" s="2905"/>
      <c r="I21" s="2907">
        <f>ROUND(H21*3%,2)</f>
        <v>0</v>
      </c>
      <c r="J21" s="2918"/>
      <c r="K21" s="2919"/>
      <c r="L21" s="83"/>
      <c r="M21" s="83"/>
      <c r="N21" s="83"/>
      <c r="O21" s="83"/>
      <c r="P21" s="83"/>
    </row>
    <row r="22" spans="1:16" ht="20.25" customHeight="1">
      <c r="A22" s="2916"/>
      <c r="B22" s="1686"/>
      <c r="C22" s="1687"/>
      <c r="D22" s="1688"/>
      <c r="E22" s="2904"/>
      <c r="F22" s="2906"/>
      <c r="G22" s="2908"/>
      <c r="H22" s="2906"/>
      <c r="I22" s="2908"/>
      <c r="J22" s="2918"/>
      <c r="K22" s="2919"/>
      <c r="L22" s="83"/>
      <c r="M22" s="83"/>
      <c r="N22" s="83"/>
      <c r="O22" s="83"/>
      <c r="P22" s="83"/>
    </row>
    <row r="23" spans="1:16" ht="20.25" customHeight="1">
      <c r="A23" s="2916"/>
      <c r="B23" s="1689"/>
      <c r="C23" s="1690"/>
      <c r="D23" s="1691"/>
      <c r="E23" s="500" t="s">
        <v>715</v>
      </c>
      <c r="F23" s="496">
        <f>SUM(F6:F17)+F21</f>
        <v>0</v>
      </c>
      <c r="G23" s="496">
        <f>SUM(G6:G17)+G21</f>
        <v>0</v>
      </c>
      <c r="H23" s="496">
        <f>SUM(H6:H17)+H22</f>
        <v>0</v>
      </c>
      <c r="I23" s="496">
        <f>SUM(I6:I17)+I21</f>
        <v>0</v>
      </c>
      <c r="J23" s="2920"/>
      <c r="K23" s="2921"/>
      <c r="L23" s="83"/>
      <c r="M23" s="83"/>
      <c r="N23" s="83"/>
      <c r="O23" s="83"/>
      <c r="P23" s="83"/>
    </row>
    <row r="24" spans="1:16" ht="20.25" customHeight="1">
      <c r="A24" s="2898" t="s">
        <v>468</v>
      </c>
      <c r="B24" s="2899"/>
      <c r="C24" s="2899"/>
      <c r="D24" s="2899"/>
      <c r="E24" s="2899"/>
      <c r="F24" s="2899"/>
      <c r="G24" s="2899"/>
      <c r="H24" s="2899"/>
      <c r="I24" s="2899"/>
      <c r="J24" s="2899"/>
      <c r="K24" s="2899"/>
      <c r="L24" s="83"/>
      <c r="M24" s="83"/>
      <c r="N24" s="83"/>
      <c r="O24" s="83"/>
      <c r="P24" s="83"/>
    </row>
    <row r="25" spans="1:16" ht="20.25" customHeight="1">
      <c r="A25" s="2898"/>
      <c r="B25" s="2899"/>
      <c r="C25" s="2899"/>
      <c r="D25" s="2899"/>
      <c r="E25" s="2899"/>
      <c r="F25" s="2899"/>
      <c r="G25" s="2899"/>
      <c r="H25" s="2899"/>
      <c r="I25" s="2899"/>
      <c r="J25" s="2899"/>
      <c r="K25" s="2899"/>
      <c r="L25" s="83"/>
      <c r="M25" s="83"/>
      <c r="N25" s="83"/>
      <c r="O25" s="83"/>
      <c r="P25" s="83"/>
    </row>
    <row r="26" spans="1:16" ht="20.25" customHeight="1">
      <c r="A26" s="2898"/>
      <c r="B26" s="2899"/>
      <c r="C26" s="2899"/>
      <c r="D26" s="2899"/>
      <c r="E26" s="2899"/>
      <c r="F26" s="2899"/>
      <c r="G26" s="2899"/>
      <c r="H26" s="2899"/>
      <c r="I26" s="2899"/>
      <c r="J26" s="2899"/>
      <c r="K26" s="2899"/>
      <c r="L26" s="83"/>
      <c r="M26" s="83"/>
      <c r="N26" s="83"/>
      <c r="O26" s="83"/>
      <c r="P26" s="83"/>
    </row>
    <row r="27" spans="1:16">
      <c r="A27" s="501"/>
      <c r="B27" s="501"/>
      <c r="C27" s="501"/>
      <c r="D27" s="501"/>
      <c r="E27" s="501"/>
      <c r="F27" s="501"/>
      <c r="G27" s="501"/>
      <c r="H27" s="501"/>
      <c r="I27" s="501"/>
      <c r="J27" s="501"/>
      <c r="K27" s="501"/>
    </row>
    <row r="28" spans="1:16" s="502" customFormat="1">
      <c r="A28" s="2896"/>
      <c r="B28" s="2896"/>
      <c r="C28" s="2896"/>
      <c r="D28" s="2896"/>
      <c r="E28" s="2896"/>
      <c r="F28" s="2896"/>
      <c r="G28" s="2896"/>
      <c r="H28" s="2896"/>
      <c r="I28" s="2896"/>
      <c r="J28" s="2896"/>
      <c r="K28" s="2896"/>
    </row>
    <row r="29" spans="1:16" s="502" customFormat="1">
      <c r="A29" s="2896"/>
      <c r="B29" s="2896"/>
      <c r="C29" s="2896"/>
      <c r="D29" s="2896"/>
      <c r="E29" s="2896"/>
      <c r="F29" s="2896"/>
      <c r="G29" s="2896"/>
      <c r="H29" s="2896"/>
      <c r="I29" s="2896"/>
      <c r="J29" s="2896"/>
      <c r="K29" s="2896"/>
    </row>
    <row r="30" spans="1:16" s="502" customFormat="1">
      <c r="A30" s="2896"/>
      <c r="B30" s="2896"/>
      <c r="C30" s="2896"/>
      <c r="D30" s="2896"/>
      <c r="E30" s="2896"/>
      <c r="F30" s="2896"/>
      <c r="G30" s="2896"/>
      <c r="H30" s="2896"/>
      <c r="I30" s="2896"/>
      <c r="J30" s="2896"/>
      <c r="K30" s="2896"/>
    </row>
    <row r="31" spans="1:16" s="502" customFormat="1">
      <c r="A31" s="2896"/>
      <c r="B31" s="2896"/>
      <c r="C31" s="2896"/>
      <c r="D31" s="2896"/>
      <c r="E31" s="2896"/>
      <c r="F31" s="2896"/>
      <c r="G31" s="2896"/>
      <c r="H31" s="2896"/>
      <c r="I31" s="2896"/>
      <c r="J31" s="2896"/>
      <c r="K31" s="2896"/>
    </row>
    <row r="32" spans="1:16" s="502" customFormat="1">
      <c r="A32" s="2896"/>
      <c r="B32" s="2896"/>
      <c r="C32" s="2896"/>
      <c r="D32" s="2896"/>
      <c r="E32" s="2896"/>
      <c r="F32" s="2896"/>
      <c r="G32" s="2896"/>
      <c r="H32" s="2896"/>
      <c r="I32" s="2896"/>
      <c r="J32" s="2896"/>
      <c r="K32" s="2896"/>
    </row>
    <row r="33" spans="1:11" s="502" customFormat="1">
      <c r="A33" s="2896"/>
      <c r="B33" s="2896"/>
      <c r="C33" s="2896"/>
      <c r="D33" s="2896"/>
      <c r="E33" s="2896"/>
      <c r="F33" s="2896"/>
      <c r="G33" s="2896"/>
      <c r="H33" s="2896"/>
      <c r="I33" s="2896"/>
      <c r="J33" s="2896"/>
      <c r="K33" s="2896"/>
    </row>
    <row r="34" spans="1:11" s="502" customFormat="1">
      <c r="A34" s="2896"/>
      <c r="B34" s="2896"/>
      <c r="C34" s="2896"/>
      <c r="D34" s="2896"/>
      <c r="E34" s="2896"/>
      <c r="F34" s="2896"/>
      <c r="G34" s="2896"/>
      <c r="H34" s="2896"/>
      <c r="I34" s="2896"/>
      <c r="J34" s="2896"/>
      <c r="K34" s="2896"/>
    </row>
    <row r="35" spans="1:11" s="502" customFormat="1">
      <c r="A35" s="2896"/>
      <c r="B35" s="2896"/>
      <c r="C35" s="2896"/>
      <c r="D35" s="2896"/>
      <c r="E35" s="2896"/>
      <c r="F35" s="2896"/>
      <c r="G35" s="2896"/>
      <c r="H35" s="2896"/>
      <c r="I35" s="2896"/>
      <c r="J35" s="2896"/>
      <c r="K35" s="2896"/>
    </row>
    <row r="36" spans="1:11" s="502" customFormat="1">
      <c r="A36" s="2896"/>
      <c r="B36" s="2896"/>
      <c r="C36" s="2896"/>
      <c r="D36" s="2896"/>
      <c r="E36" s="2896"/>
      <c r="F36" s="2896"/>
      <c r="G36" s="2896"/>
      <c r="H36" s="2896"/>
      <c r="I36" s="2896"/>
      <c r="J36" s="2896"/>
      <c r="K36" s="2896"/>
    </row>
    <row r="37" spans="1:11" s="502" customFormat="1">
      <c r="A37" s="2896"/>
      <c r="B37" s="2896"/>
      <c r="C37" s="2896"/>
      <c r="D37" s="2896"/>
      <c r="E37" s="2896"/>
      <c r="F37" s="2896"/>
      <c r="G37" s="2896"/>
      <c r="H37" s="2896"/>
      <c r="I37" s="2896"/>
      <c r="J37" s="2896"/>
      <c r="K37" s="2896"/>
    </row>
    <row r="38" spans="1:11" s="502" customFormat="1">
      <c r="A38" s="2896"/>
      <c r="B38" s="2896"/>
      <c r="C38" s="2896"/>
      <c r="D38" s="2896"/>
      <c r="E38" s="2896"/>
      <c r="F38" s="2896"/>
      <c r="G38" s="2896"/>
      <c r="H38" s="2896"/>
      <c r="I38" s="2896"/>
      <c r="J38" s="2896"/>
      <c r="K38" s="2896"/>
    </row>
    <row r="39" spans="1:11" s="502" customFormat="1">
      <c r="A39" s="2896"/>
      <c r="B39" s="2896"/>
      <c r="C39" s="2896"/>
      <c r="D39" s="2896"/>
      <c r="E39" s="2896"/>
      <c r="F39" s="2896"/>
      <c r="G39" s="2896"/>
      <c r="H39" s="2896"/>
      <c r="I39" s="2896"/>
      <c r="J39" s="2896"/>
      <c r="K39" s="2896"/>
    </row>
    <row r="40" spans="1:11" s="502" customFormat="1">
      <c r="A40" s="2896"/>
      <c r="B40" s="2896"/>
      <c r="C40" s="2896"/>
      <c r="D40" s="2896"/>
      <c r="E40" s="2896"/>
      <c r="F40" s="2896"/>
      <c r="G40" s="2896"/>
      <c r="H40" s="2896"/>
      <c r="I40" s="2896"/>
      <c r="J40" s="2896"/>
      <c r="K40" s="2896"/>
    </row>
    <row r="41" spans="1:11" s="502" customFormat="1">
      <c r="A41" s="2896"/>
      <c r="B41" s="2896"/>
      <c r="C41" s="2896"/>
      <c r="D41" s="2896"/>
      <c r="E41" s="2896"/>
      <c r="F41" s="2896"/>
      <c r="G41" s="2896"/>
      <c r="H41" s="2896"/>
      <c r="I41" s="2896"/>
      <c r="J41" s="2896"/>
      <c r="K41" s="2896"/>
    </row>
    <row r="42" spans="1:11" s="502" customFormat="1">
      <c r="A42" s="2896"/>
      <c r="B42" s="2896"/>
      <c r="C42" s="2896"/>
      <c r="D42" s="2896"/>
      <c r="E42" s="2896"/>
      <c r="F42" s="2896"/>
      <c r="G42" s="2896"/>
      <c r="H42" s="2896"/>
      <c r="I42" s="2896"/>
      <c r="J42" s="2896"/>
      <c r="K42" s="2896"/>
    </row>
    <row r="43" spans="1:11" s="502" customFormat="1">
      <c r="A43" s="2896"/>
      <c r="B43" s="2896"/>
      <c r="C43" s="2896"/>
      <c r="D43" s="2896"/>
      <c r="E43" s="2896"/>
      <c r="F43" s="2896"/>
      <c r="G43" s="2896"/>
      <c r="H43" s="2896"/>
      <c r="I43" s="2896"/>
      <c r="J43" s="2896"/>
      <c r="K43" s="2896"/>
    </row>
    <row r="44" spans="1:11" s="502" customFormat="1">
      <c r="A44" s="2896"/>
      <c r="B44" s="2896"/>
      <c r="C44" s="2896"/>
      <c r="D44" s="2896"/>
      <c r="E44" s="2896"/>
      <c r="F44" s="2896"/>
      <c r="G44" s="2896"/>
      <c r="H44" s="2896"/>
      <c r="I44" s="2896"/>
      <c r="J44" s="2896"/>
      <c r="K44" s="2896"/>
    </row>
    <row r="45" spans="1:11" s="502" customFormat="1">
      <c r="A45" s="2896"/>
      <c r="B45" s="2896"/>
      <c r="C45" s="2896"/>
      <c r="D45" s="2896"/>
      <c r="E45" s="2896"/>
      <c r="F45" s="2896"/>
      <c r="G45" s="2896"/>
      <c r="H45" s="2896"/>
      <c r="I45" s="2896"/>
      <c r="J45" s="2896"/>
      <c r="K45" s="2896"/>
    </row>
    <row r="46" spans="1:11" s="502" customFormat="1">
      <c r="A46" s="2896"/>
      <c r="B46" s="2896"/>
      <c r="C46" s="2896"/>
      <c r="D46" s="2896"/>
      <c r="E46" s="2896"/>
      <c r="F46" s="2896"/>
      <c r="G46" s="2896"/>
      <c r="H46" s="2896"/>
      <c r="I46" s="2896"/>
      <c r="J46" s="2896"/>
      <c r="K46" s="2896"/>
    </row>
    <row r="47" spans="1:11" s="502" customFormat="1">
      <c r="A47" s="2896"/>
      <c r="B47" s="2896"/>
      <c r="C47" s="2896"/>
      <c r="D47" s="2896"/>
      <c r="E47" s="2896"/>
      <c r="F47" s="2896"/>
      <c r="G47" s="2896"/>
      <c r="H47" s="2896"/>
      <c r="I47" s="2896"/>
      <c r="J47" s="2896"/>
      <c r="K47" s="2896"/>
    </row>
    <row r="48" spans="1:11" s="502" customFormat="1">
      <c r="A48" s="2896"/>
      <c r="B48" s="2896"/>
      <c r="C48" s="2896"/>
      <c r="D48" s="2896"/>
      <c r="E48" s="2896"/>
      <c r="F48" s="2896"/>
      <c r="G48" s="2896"/>
      <c r="H48" s="2896"/>
      <c r="I48" s="2896"/>
      <c r="J48" s="2896"/>
      <c r="K48" s="2896"/>
    </row>
    <row r="49" spans="1:11" s="502" customFormat="1">
      <c r="A49" s="2896"/>
      <c r="B49" s="2896"/>
      <c r="C49" s="2896"/>
      <c r="D49" s="2896"/>
      <c r="E49" s="2896"/>
      <c r="F49" s="2896"/>
      <c r="G49" s="2896"/>
      <c r="H49" s="2896"/>
      <c r="I49" s="2896"/>
      <c r="J49" s="2896"/>
      <c r="K49" s="2896"/>
    </row>
    <row r="50" spans="1:11" s="502" customFormat="1">
      <c r="A50" s="2896"/>
      <c r="B50" s="2896"/>
      <c r="C50" s="2896"/>
      <c r="D50" s="2896"/>
      <c r="E50" s="2896"/>
      <c r="F50" s="2896"/>
      <c r="G50" s="2896"/>
      <c r="H50" s="2896"/>
      <c r="I50" s="2896"/>
      <c r="J50" s="2896"/>
      <c r="K50" s="2896"/>
    </row>
    <row r="51" spans="1:11" s="502" customFormat="1">
      <c r="A51" s="2896"/>
      <c r="B51" s="2896"/>
      <c r="C51" s="2896"/>
      <c r="D51" s="2896"/>
      <c r="E51" s="2896"/>
      <c r="F51" s="2896"/>
      <c r="G51" s="2896"/>
      <c r="H51" s="2896"/>
      <c r="I51" s="2896"/>
      <c r="J51" s="2896"/>
      <c r="K51" s="2896"/>
    </row>
    <row r="52" spans="1:11" s="502" customFormat="1">
      <c r="A52" s="2896"/>
      <c r="B52" s="2896"/>
      <c r="C52" s="2896"/>
      <c r="D52" s="2896"/>
      <c r="E52" s="2896"/>
      <c r="F52" s="2896"/>
      <c r="G52" s="2896"/>
      <c r="H52" s="2896"/>
      <c r="I52" s="2896"/>
      <c r="J52" s="2896"/>
      <c r="K52" s="2896"/>
    </row>
    <row r="53" spans="1:11" s="502" customFormat="1">
      <c r="A53" s="2896"/>
      <c r="B53" s="2896"/>
      <c r="C53" s="2896"/>
      <c r="D53" s="2896"/>
      <c r="E53" s="2896"/>
      <c r="F53" s="2896"/>
      <c r="G53" s="2896"/>
      <c r="H53" s="2896"/>
      <c r="I53" s="2896"/>
      <c r="J53" s="2896"/>
      <c r="K53" s="2896"/>
    </row>
    <row r="54" spans="1:11" s="502" customFormat="1">
      <c r="A54" s="2896"/>
      <c r="B54" s="2896"/>
      <c r="C54" s="2896"/>
      <c r="D54" s="2896"/>
      <c r="E54" s="2896"/>
      <c r="F54" s="2896"/>
      <c r="G54" s="2896"/>
      <c r="H54" s="2896"/>
      <c r="I54" s="2896"/>
      <c r="J54" s="2896"/>
      <c r="K54" s="2896"/>
    </row>
    <row r="55" spans="1:11" s="502" customFormat="1">
      <c r="A55" s="2896"/>
      <c r="B55" s="2896"/>
      <c r="C55" s="2896"/>
      <c r="D55" s="2896"/>
      <c r="E55" s="2896"/>
      <c r="F55" s="2896"/>
      <c r="G55" s="2896"/>
      <c r="H55" s="2896"/>
      <c r="I55" s="2896"/>
      <c r="J55" s="2896"/>
      <c r="K55" s="2896"/>
    </row>
    <row r="56" spans="1:11" s="502" customFormat="1">
      <c r="A56" s="2896"/>
      <c r="B56" s="2896"/>
      <c r="C56" s="2896"/>
      <c r="D56" s="2896"/>
      <c r="E56" s="2896"/>
      <c r="F56" s="2896"/>
      <c r="G56" s="2896"/>
      <c r="H56" s="2896"/>
      <c r="I56" s="2896"/>
      <c r="J56" s="2896"/>
      <c r="K56" s="2896"/>
    </row>
    <row r="57" spans="1:11" s="502" customFormat="1">
      <c r="A57" s="2896"/>
      <c r="B57" s="2896"/>
      <c r="C57" s="2896"/>
      <c r="D57" s="2896"/>
      <c r="E57" s="2896"/>
      <c r="F57" s="2896"/>
      <c r="G57" s="2896"/>
      <c r="H57" s="2896"/>
      <c r="I57" s="2896"/>
      <c r="J57" s="2896"/>
      <c r="K57" s="2896"/>
    </row>
    <row r="58" spans="1:11" s="502" customFormat="1">
      <c r="A58" s="2896"/>
      <c r="B58" s="2896"/>
      <c r="C58" s="2896"/>
      <c r="D58" s="2896"/>
      <c r="E58" s="2896"/>
      <c r="F58" s="2896"/>
      <c r="G58" s="2896"/>
      <c r="H58" s="2896"/>
      <c r="I58" s="2896"/>
      <c r="J58" s="2896"/>
      <c r="K58" s="2896"/>
    </row>
    <row r="59" spans="1:11" s="502" customFormat="1">
      <c r="A59" s="2896"/>
      <c r="B59" s="2896"/>
      <c r="C59" s="2896"/>
      <c r="D59" s="2896"/>
      <c r="E59" s="2896"/>
      <c r="F59" s="2896"/>
      <c r="G59" s="2896"/>
      <c r="H59" s="2896"/>
      <c r="I59" s="2896"/>
      <c r="J59" s="2896"/>
      <c r="K59" s="2896"/>
    </row>
    <row r="60" spans="1:11" s="502" customFormat="1">
      <c r="A60" s="2896"/>
      <c r="B60" s="2896"/>
      <c r="C60" s="2896"/>
      <c r="D60" s="2896"/>
      <c r="E60" s="2896"/>
      <c r="F60" s="2896"/>
      <c r="G60" s="2896"/>
      <c r="H60" s="2896"/>
      <c r="I60" s="2896"/>
      <c r="J60" s="2896"/>
      <c r="K60" s="2896"/>
    </row>
    <row r="61" spans="1:11" s="502" customFormat="1">
      <c r="A61" s="2896"/>
      <c r="B61" s="2896"/>
      <c r="C61" s="2896"/>
      <c r="D61" s="2896"/>
      <c r="E61" s="2896"/>
      <c r="F61" s="2896"/>
      <c r="G61" s="2896"/>
      <c r="H61" s="2896"/>
      <c r="I61" s="2896"/>
      <c r="J61" s="2896"/>
      <c r="K61" s="2896"/>
    </row>
    <row r="62" spans="1:11" s="502" customFormat="1">
      <c r="A62" s="2896"/>
      <c r="B62" s="2896"/>
      <c r="C62" s="2896"/>
      <c r="D62" s="2896"/>
      <c r="E62" s="2896"/>
      <c r="F62" s="2896"/>
      <c r="G62" s="2896"/>
      <c r="H62" s="2896"/>
      <c r="I62" s="2896"/>
      <c r="J62" s="2896"/>
      <c r="K62" s="2896"/>
    </row>
    <row r="63" spans="1:11" s="502" customFormat="1">
      <c r="A63" s="2896"/>
      <c r="B63" s="2896"/>
      <c r="C63" s="2896"/>
      <c r="D63" s="2896"/>
      <c r="E63" s="2896"/>
      <c r="F63" s="2896"/>
      <c r="G63" s="2896"/>
      <c r="H63" s="2896"/>
      <c r="I63" s="2896"/>
      <c r="J63" s="2896"/>
      <c r="K63" s="2896"/>
    </row>
    <row r="64" spans="1:11" s="502" customFormat="1">
      <c r="A64" s="2896"/>
      <c r="B64" s="2896"/>
      <c r="C64" s="2896"/>
      <c r="D64" s="2896"/>
      <c r="E64" s="2896"/>
      <c r="F64" s="2896"/>
      <c r="G64" s="2896"/>
      <c r="H64" s="2896"/>
      <c r="I64" s="2896"/>
      <c r="J64" s="2896"/>
      <c r="K64" s="2896"/>
    </row>
    <row r="65" spans="1:11" s="502" customFormat="1">
      <c r="A65" s="2896"/>
      <c r="B65" s="2896"/>
      <c r="C65" s="2896"/>
      <c r="D65" s="2896"/>
      <c r="E65" s="2896"/>
      <c r="F65" s="2896"/>
      <c r="G65" s="2896"/>
      <c r="H65" s="2896"/>
      <c r="I65" s="2896"/>
      <c r="J65" s="2896"/>
      <c r="K65" s="2896"/>
    </row>
    <row r="66" spans="1:11" s="502" customFormat="1">
      <c r="A66" s="2896"/>
      <c r="B66" s="2896"/>
      <c r="C66" s="2896"/>
      <c r="D66" s="2896"/>
      <c r="E66" s="2896"/>
      <c r="F66" s="2896"/>
      <c r="G66" s="2896"/>
      <c r="H66" s="2896"/>
      <c r="I66" s="2896"/>
      <c r="J66" s="2896"/>
      <c r="K66" s="2896"/>
    </row>
    <row r="67" spans="1:11" s="502" customFormat="1">
      <c r="A67" s="2896"/>
      <c r="B67" s="2896"/>
      <c r="C67" s="2896"/>
      <c r="D67" s="2896"/>
      <c r="E67" s="2896"/>
      <c r="F67" s="2896"/>
      <c r="G67" s="2896"/>
      <c r="H67" s="2896"/>
      <c r="I67" s="2896"/>
      <c r="J67" s="2896"/>
      <c r="K67" s="2896"/>
    </row>
    <row r="68" spans="1:11" s="502" customFormat="1">
      <c r="A68" s="2896"/>
      <c r="B68" s="2896"/>
      <c r="C68" s="2896"/>
      <c r="D68" s="2896"/>
      <c r="E68" s="2896"/>
      <c r="F68" s="2896"/>
      <c r="G68" s="2896"/>
      <c r="H68" s="2896"/>
      <c r="I68" s="2896"/>
      <c r="J68" s="2896"/>
      <c r="K68" s="2896"/>
    </row>
    <row r="69" spans="1:11" s="502" customFormat="1">
      <c r="A69" s="2896"/>
      <c r="B69" s="2896"/>
      <c r="C69" s="2896"/>
      <c r="D69" s="2896"/>
      <c r="E69" s="2896"/>
      <c r="F69" s="2896"/>
      <c r="G69" s="2896"/>
      <c r="H69" s="2896"/>
      <c r="I69" s="2896"/>
      <c r="J69" s="2896"/>
      <c r="K69" s="2896"/>
    </row>
    <row r="70" spans="1:11" s="502" customFormat="1">
      <c r="A70" s="2896"/>
      <c r="B70" s="2896"/>
      <c r="C70" s="2896"/>
      <c r="D70" s="2896"/>
      <c r="E70" s="2896"/>
      <c r="F70" s="2896"/>
      <c r="G70" s="2896"/>
      <c r="H70" s="2896"/>
      <c r="I70" s="2896"/>
      <c r="J70" s="2896"/>
      <c r="K70" s="2896"/>
    </row>
    <row r="71" spans="1:11" s="502" customFormat="1">
      <c r="A71" s="2896"/>
      <c r="B71" s="2896"/>
      <c r="C71" s="2896"/>
      <c r="D71" s="2896"/>
      <c r="E71" s="2896"/>
      <c r="F71" s="2896"/>
      <c r="G71" s="2896"/>
      <c r="H71" s="2896"/>
      <c r="I71" s="2896"/>
      <c r="J71" s="2896"/>
      <c r="K71" s="2896"/>
    </row>
    <row r="72" spans="1:11" s="502" customFormat="1">
      <c r="A72" s="2896"/>
      <c r="B72" s="2896"/>
      <c r="C72" s="2896"/>
      <c r="D72" s="2896"/>
      <c r="E72" s="2896"/>
      <c r="F72" s="2896"/>
      <c r="G72" s="2896"/>
      <c r="H72" s="2896"/>
      <c r="I72" s="2896"/>
      <c r="J72" s="2896"/>
      <c r="K72" s="2896"/>
    </row>
    <row r="73" spans="1:11" s="502" customFormat="1">
      <c r="A73" s="2896"/>
      <c r="B73" s="2896"/>
      <c r="C73" s="2896"/>
      <c r="D73" s="2896"/>
      <c r="E73" s="2896"/>
      <c r="F73" s="2896"/>
      <c r="G73" s="2896"/>
      <c r="H73" s="2896"/>
      <c r="I73" s="2896"/>
      <c r="J73" s="2896"/>
      <c r="K73" s="2896"/>
    </row>
    <row r="74" spans="1:11" s="502" customFormat="1">
      <c r="A74" s="2896"/>
      <c r="B74" s="2896"/>
      <c r="C74" s="2896"/>
      <c r="D74" s="2896"/>
      <c r="E74" s="2896"/>
      <c r="F74" s="2896"/>
      <c r="G74" s="2896"/>
      <c r="H74" s="2896"/>
      <c r="I74" s="2896"/>
      <c r="J74" s="2896"/>
      <c r="K74" s="2896"/>
    </row>
    <row r="75" spans="1:11" s="502" customFormat="1">
      <c r="A75" s="2896"/>
      <c r="B75" s="2896"/>
      <c r="C75" s="2896"/>
      <c r="D75" s="2896"/>
      <c r="E75" s="2896"/>
      <c r="F75" s="2896"/>
      <c r="G75" s="2896"/>
      <c r="H75" s="2896"/>
      <c r="I75" s="2896"/>
      <c r="J75" s="2896"/>
      <c r="K75" s="2896"/>
    </row>
    <row r="76" spans="1:11" s="502" customFormat="1">
      <c r="A76" s="2896"/>
      <c r="B76" s="2896"/>
      <c r="C76" s="2896"/>
      <c r="D76" s="2896"/>
      <c r="E76" s="2896"/>
      <c r="F76" s="2896"/>
      <c r="G76" s="2896"/>
      <c r="H76" s="2896"/>
      <c r="I76" s="2896"/>
      <c r="J76" s="2896"/>
      <c r="K76" s="2896"/>
    </row>
    <row r="77" spans="1:11" s="502" customFormat="1">
      <c r="A77" s="2896"/>
      <c r="B77" s="2896"/>
      <c r="C77" s="2896"/>
      <c r="D77" s="2896"/>
      <c r="E77" s="2896"/>
      <c r="F77" s="2896"/>
      <c r="G77" s="2896"/>
      <c r="H77" s="2896"/>
      <c r="I77" s="2896"/>
      <c r="J77" s="2896"/>
      <c r="K77" s="2896"/>
    </row>
    <row r="78" spans="1:11" s="502" customFormat="1">
      <c r="A78" s="2896"/>
      <c r="B78" s="2896"/>
      <c r="C78" s="2896"/>
      <c r="D78" s="2896"/>
      <c r="E78" s="2896"/>
      <c r="F78" s="2896"/>
      <c r="G78" s="2896"/>
      <c r="H78" s="2896"/>
      <c r="I78" s="2896"/>
      <c r="J78" s="2896"/>
      <c r="K78" s="2896"/>
    </row>
    <row r="79" spans="1:11" s="502" customFormat="1">
      <c r="A79" s="2896"/>
      <c r="B79" s="2896"/>
      <c r="C79" s="2896"/>
      <c r="D79" s="2896"/>
      <c r="E79" s="2896"/>
      <c r="F79" s="2896"/>
      <c r="G79" s="2896"/>
      <c r="H79" s="2896"/>
      <c r="I79" s="2896"/>
      <c r="J79" s="2896"/>
      <c r="K79" s="2896"/>
    </row>
    <row r="80" spans="1:11" s="502" customFormat="1">
      <c r="A80" s="2896"/>
      <c r="B80" s="2896"/>
      <c r="C80" s="2896"/>
      <c r="D80" s="2896"/>
      <c r="E80" s="2896"/>
      <c r="F80" s="2896"/>
      <c r="G80" s="2896"/>
      <c r="H80" s="2896"/>
      <c r="I80" s="2896"/>
      <c r="J80" s="2896"/>
      <c r="K80" s="2896"/>
    </row>
    <row r="81" spans="1:11" s="502" customFormat="1">
      <c r="A81" s="2896"/>
      <c r="B81" s="2896"/>
      <c r="C81" s="2896"/>
      <c r="D81" s="2896"/>
      <c r="E81" s="2896"/>
      <c r="F81" s="2896"/>
      <c r="G81" s="2896"/>
      <c r="H81" s="2896"/>
      <c r="I81" s="2896"/>
      <c r="J81" s="2896"/>
      <c r="K81" s="2896"/>
    </row>
    <row r="82" spans="1:11" s="502" customFormat="1">
      <c r="A82" s="2896"/>
      <c r="B82" s="2896"/>
      <c r="C82" s="2896"/>
      <c r="D82" s="2896"/>
      <c r="E82" s="2896"/>
      <c r="F82" s="2896"/>
      <c r="G82" s="2896"/>
      <c r="H82" s="2896"/>
      <c r="I82" s="2896"/>
      <c r="J82" s="2896"/>
      <c r="K82" s="2896"/>
    </row>
    <row r="83" spans="1:11" s="502" customFormat="1">
      <c r="A83" s="2896"/>
      <c r="B83" s="2896"/>
      <c r="C83" s="2896"/>
      <c r="D83" s="2896"/>
      <c r="E83" s="2896"/>
      <c r="F83" s="2896"/>
      <c r="G83" s="2896"/>
      <c r="H83" s="2896"/>
      <c r="I83" s="2896"/>
      <c r="J83" s="2896"/>
      <c r="K83" s="2896"/>
    </row>
    <row r="84" spans="1:11" s="502" customFormat="1">
      <c r="A84" s="2896"/>
      <c r="B84" s="2896"/>
      <c r="C84" s="2896"/>
      <c r="D84" s="2896"/>
      <c r="E84" s="2896"/>
      <c r="F84" s="2896"/>
      <c r="G84" s="2896"/>
      <c r="H84" s="2896"/>
      <c r="I84" s="2896"/>
      <c r="J84" s="2896"/>
      <c r="K84" s="2896"/>
    </row>
    <row r="85" spans="1:11" s="502" customFormat="1">
      <c r="A85" s="2896"/>
      <c r="B85" s="2896"/>
      <c r="C85" s="2896"/>
      <c r="D85" s="2896"/>
      <c r="E85" s="2896"/>
      <c r="F85" s="2896"/>
      <c r="G85" s="2896"/>
      <c r="H85" s="2896"/>
      <c r="I85" s="2896"/>
      <c r="J85" s="2896"/>
      <c r="K85" s="2896"/>
    </row>
    <row r="86" spans="1:11" s="502" customFormat="1">
      <c r="A86" s="2896"/>
      <c r="B86" s="2896"/>
      <c r="C86" s="2896"/>
      <c r="D86" s="2896"/>
      <c r="E86" s="2896"/>
      <c r="F86" s="2896"/>
      <c r="G86" s="2896"/>
      <c r="H86" s="2896"/>
      <c r="I86" s="2896"/>
      <c r="J86" s="2896"/>
      <c r="K86" s="2896"/>
    </row>
    <row r="87" spans="1:11" s="502" customFormat="1">
      <c r="A87" s="2896"/>
      <c r="B87" s="2896"/>
      <c r="C87" s="2896"/>
      <c r="D87" s="2896"/>
      <c r="E87" s="2896"/>
      <c r="F87" s="2896"/>
      <c r="G87" s="2896"/>
      <c r="H87" s="2896"/>
      <c r="I87" s="2896"/>
      <c r="J87" s="2896"/>
      <c r="K87" s="2896"/>
    </row>
    <row r="88" spans="1:11" s="502" customFormat="1">
      <c r="A88" s="2896"/>
      <c r="B88" s="2896"/>
      <c r="C88" s="2896"/>
      <c r="D88" s="2896"/>
      <c r="E88" s="2896"/>
      <c r="F88" s="2896"/>
      <c r="G88" s="2896"/>
      <c r="H88" s="2896"/>
      <c r="I88" s="2896"/>
      <c r="J88" s="2896"/>
      <c r="K88" s="2896"/>
    </row>
    <row r="89" spans="1:11" s="502" customFormat="1">
      <c r="A89" s="2896"/>
      <c r="B89" s="2896"/>
      <c r="C89" s="2896"/>
      <c r="D89" s="2896"/>
      <c r="E89" s="2896"/>
      <c r="F89" s="2896"/>
      <c r="G89" s="2896"/>
      <c r="H89" s="2896"/>
      <c r="I89" s="2896"/>
      <c r="J89" s="2896"/>
      <c r="K89" s="2896"/>
    </row>
    <row r="90" spans="1:11" s="502" customFormat="1">
      <c r="A90" s="2896"/>
      <c r="B90" s="2896"/>
      <c r="C90" s="2896"/>
      <c r="D90" s="2896"/>
      <c r="E90" s="2896"/>
      <c r="F90" s="2896"/>
      <c r="G90" s="2896"/>
      <c r="H90" s="2896"/>
      <c r="I90" s="2896"/>
      <c r="J90" s="2896"/>
      <c r="K90" s="2896"/>
    </row>
    <row r="91" spans="1:11" s="502" customFormat="1">
      <c r="A91" s="2896"/>
      <c r="B91" s="2896"/>
      <c r="C91" s="2896"/>
      <c r="D91" s="2896"/>
      <c r="E91" s="2896"/>
      <c r="F91" s="2896"/>
      <c r="G91" s="2896"/>
      <c r="H91" s="2896"/>
      <c r="I91" s="2896"/>
      <c r="J91" s="2896"/>
      <c r="K91" s="2896"/>
    </row>
    <row r="92" spans="1:11" s="502" customFormat="1">
      <c r="A92" s="2896"/>
      <c r="B92" s="2896"/>
      <c r="C92" s="2896"/>
      <c r="D92" s="2896"/>
      <c r="E92" s="2896"/>
      <c r="F92" s="2896"/>
      <c r="G92" s="2896"/>
      <c r="H92" s="2896"/>
      <c r="I92" s="2896"/>
      <c r="J92" s="2896"/>
      <c r="K92" s="2896"/>
    </row>
    <row r="93" spans="1:11" s="502" customFormat="1">
      <c r="A93" s="2896"/>
      <c r="B93" s="2896"/>
      <c r="C93" s="2896"/>
      <c r="D93" s="2896"/>
      <c r="E93" s="2896"/>
      <c r="F93" s="2896"/>
      <c r="G93" s="2896"/>
      <c r="H93" s="2896"/>
      <c r="I93" s="2896"/>
      <c r="J93" s="2896"/>
      <c r="K93" s="2896"/>
    </row>
    <row r="94" spans="1:11" s="502" customFormat="1">
      <c r="A94" s="2896"/>
      <c r="B94" s="2896"/>
      <c r="C94" s="2896"/>
      <c r="D94" s="2896"/>
      <c r="E94" s="2896"/>
      <c r="F94" s="2896"/>
      <c r="G94" s="2896"/>
      <c r="H94" s="2896"/>
      <c r="I94" s="2896"/>
      <c r="J94" s="2896"/>
      <c r="K94" s="2896"/>
    </row>
    <row r="95" spans="1:11" s="502" customFormat="1">
      <c r="A95" s="2896"/>
      <c r="B95" s="2896"/>
      <c r="C95" s="2896"/>
      <c r="D95" s="2896"/>
      <c r="E95" s="2896"/>
      <c r="F95" s="2896"/>
      <c r="G95" s="2896"/>
      <c r="H95" s="2896"/>
      <c r="I95" s="2896"/>
      <c r="J95" s="2896"/>
      <c r="K95" s="2896"/>
    </row>
    <row r="96" spans="1:11" s="502" customFormat="1">
      <c r="A96" s="2896"/>
      <c r="B96" s="2896"/>
      <c r="C96" s="2896"/>
      <c r="D96" s="2896"/>
      <c r="E96" s="2896"/>
      <c r="F96" s="2896"/>
      <c r="G96" s="2896"/>
      <c r="H96" s="2896"/>
      <c r="I96" s="2896"/>
      <c r="J96" s="2896"/>
      <c r="K96" s="2896"/>
    </row>
    <row r="97" spans="1:11" s="502" customFormat="1">
      <c r="A97" s="2896"/>
      <c r="B97" s="2896"/>
      <c r="C97" s="2896"/>
      <c r="D97" s="2896"/>
      <c r="E97" s="2896"/>
      <c r="F97" s="2896"/>
      <c r="G97" s="2896"/>
      <c r="H97" s="2896"/>
      <c r="I97" s="2896"/>
      <c r="J97" s="2896"/>
      <c r="K97" s="2896"/>
    </row>
    <row r="98" spans="1:11" s="502" customFormat="1">
      <c r="A98" s="2896"/>
      <c r="B98" s="2896"/>
      <c r="C98" s="2896"/>
      <c r="D98" s="2896"/>
      <c r="E98" s="2896"/>
      <c r="F98" s="2896"/>
      <c r="G98" s="2896"/>
      <c r="H98" s="2896"/>
      <c r="I98" s="2896"/>
      <c r="J98" s="2896"/>
      <c r="K98" s="2896"/>
    </row>
    <row r="99" spans="1:11" s="502" customFormat="1">
      <c r="A99" s="2896"/>
      <c r="B99" s="2896"/>
      <c r="C99" s="2896"/>
      <c r="D99" s="2896"/>
      <c r="E99" s="2896"/>
      <c r="F99" s="2896"/>
      <c r="G99" s="2896"/>
      <c r="H99" s="2896"/>
      <c r="I99" s="2896"/>
      <c r="J99" s="2896"/>
      <c r="K99" s="2896"/>
    </row>
    <row r="100" spans="1:11" s="502" customFormat="1">
      <c r="A100" s="2896"/>
      <c r="B100" s="2896"/>
      <c r="C100" s="2896"/>
      <c r="D100" s="2896"/>
      <c r="E100" s="2896"/>
      <c r="F100" s="2896"/>
      <c r="G100" s="2896"/>
      <c r="H100" s="2896"/>
      <c r="I100" s="2896"/>
      <c r="J100" s="2896"/>
      <c r="K100" s="2896"/>
    </row>
    <row r="101" spans="1:11" s="502" customFormat="1">
      <c r="A101" s="2896"/>
      <c r="B101" s="2896"/>
      <c r="C101" s="2896"/>
      <c r="D101" s="2896"/>
      <c r="E101" s="2896"/>
      <c r="F101" s="2896"/>
      <c r="G101" s="2896"/>
      <c r="H101" s="2896"/>
      <c r="I101" s="2896"/>
      <c r="J101" s="2896"/>
      <c r="K101" s="2896"/>
    </row>
    <row r="102" spans="1:11" s="502" customFormat="1">
      <c r="A102" s="2896"/>
      <c r="B102" s="2896"/>
      <c r="C102" s="2896"/>
      <c r="D102" s="2896"/>
      <c r="E102" s="2896"/>
      <c r="F102" s="2896"/>
      <c r="G102" s="2896"/>
      <c r="H102" s="2896"/>
      <c r="I102" s="2896"/>
      <c r="J102" s="2896"/>
      <c r="K102" s="2896"/>
    </row>
    <row r="103" spans="1:11" s="502" customFormat="1">
      <c r="A103" s="2896"/>
      <c r="B103" s="2896"/>
      <c r="C103" s="2896"/>
      <c r="D103" s="2896"/>
      <c r="E103" s="2896"/>
      <c r="F103" s="2896"/>
      <c r="G103" s="2896"/>
      <c r="H103" s="2896"/>
      <c r="I103" s="2896"/>
      <c r="J103" s="2896"/>
      <c r="K103" s="2896"/>
    </row>
    <row r="104" spans="1:11" s="502" customFormat="1">
      <c r="A104" s="2896"/>
      <c r="B104" s="2896"/>
      <c r="C104" s="2896"/>
      <c r="D104" s="2896"/>
      <c r="E104" s="2896"/>
      <c r="F104" s="2896"/>
      <c r="G104" s="2896"/>
      <c r="H104" s="2896"/>
      <c r="I104" s="2896"/>
      <c r="J104" s="2896"/>
      <c r="K104" s="2896"/>
    </row>
    <row r="105" spans="1:11" s="502" customFormat="1">
      <c r="A105" s="2896"/>
      <c r="B105" s="2896"/>
      <c r="C105" s="2896"/>
      <c r="D105" s="2896"/>
      <c r="E105" s="2896"/>
      <c r="F105" s="2896"/>
      <c r="G105" s="2896"/>
      <c r="H105" s="2896"/>
      <c r="I105" s="2896"/>
      <c r="J105" s="2896"/>
      <c r="K105" s="2896"/>
    </row>
    <row r="106" spans="1:11" s="502" customFormat="1">
      <c r="A106" s="2896"/>
      <c r="B106" s="2896"/>
      <c r="C106" s="2896"/>
      <c r="D106" s="2896"/>
      <c r="E106" s="2896"/>
      <c r="F106" s="2896"/>
      <c r="G106" s="2896"/>
      <c r="H106" s="2896"/>
      <c r="I106" s="2896"/>
      <c r="J106" s="2896"/>
      <c r="K106" s="2896"/>
    </row>
    <row r="107" spans="1:11" s="502" customFormat="1">
      <c r="A107" s="2896"/>
      <c r="B107" s="2896"/>
      <c r="C107" s="2896"/>
      <c r="D107" s="2896"/>
      <c r="E107" s="2896"/>
      <c r="F107" s="2896"/>
      <c r="G107" s="2896"/>
      <c r="H107" s="2896"/>
      <c r="I107" s="2896"/>
      <c r="J107" s="2896"/>
      <c r="K107" s="2896"/>
    </row>
    <row r="108" spans="1:11" s="502" customFormat="1">
      <c r="A108" s="2896"/>
      <c r="B108" s="2896"/>
      <c r="C108" s="2896"/>
      <c r="D108" s="2896"/>
      <c r="E108" s="2896"/>
      <c r="F108" s="2896"/>
      <c r="G108" s="2896"/>
      <c r="H108" s="2896"/>
      <c r="I108" s="2896"/>
      <c r="J108" s="2896"/>
      <c r="K108" s="2896"/>
    </row>
    <row r="109" spans="1:11" s="502" customFormat="1">
      <c r="A109" s="2896"/>
      <c r="B109" s="2896"/>
      <c r="C109" s="2896"/>
      <c r="D109" s="2896"/>
      <c r="E109" s="2896"/>
      <c r="F109" s="2896"/>
      <c r="G109" s="2896"/>
      <c r="H109" s="2896"/>
      <c r="I109" s="2896"/>
      <c r="J109" s="2896"/>
      <c r="K109" s="2896"/>
    </row>
    <row r="110" spans="1:11" s="502" customFormat="1">
      <c r="A110" s="2896"/>
      <c r="B110" s="2896"/>
      <c r="C110" s="2896"/>
      <c r="D110" s="2896"/>
      <c r="E110" s="2896"/>
      <c r="F110" s="2896"/>
      <c r="G110" s="2896"/>
      <c r="H110" s="2896"/>
      <c r="I110" s="2896"/>
      <c r="J110" s="2896"/>
      <c r="K110" s="2896"/>
    </row>
    <row r="111" spans="1:11" s="502" customFormat="1">
      <c r="A111" s="2896"/>
      <c r="B111" s="2896"/>
      <c r="C111" s="2896"/>
      <c r="D111" s="2896"/>
      <c r="E111" s="2896"/>
      <c r="F111" s="2896"/>
      <c r="G111" s="2896"/>
      <c r="H111" s="2896"/>
      <c r="I111" s="2896"/>
      <c r="J111" s="2896"/>
      <c r="K111" s="2896"/>
    </row>
    <row r="112" spans="1:11" s="502" customFormat="1">
      <c r="A112" s="2896"/>
      <c r="B112" s="2896"/>
      <c r="C112" s="2896"/>
      <c r="D112" s="2896"/>
      <c r="E112" s="2896"/>
      <c r="F112" s="2896"/>
      <c r="G112" s="2896"/>
      <c r="H112" s="2896"/>
      <c r="I112" s="2896"/>
      <c r="J112" s="2896"/>
      <c r="K112" s="2896"/>
    </row>
    <row r="113" spans="1:11" s="502" customFormat="1">
      <c r="A113" s="2896"/>
      <c r="B113" s="2896"/>
      <c r="C113" s="2896"/>
      <c r="D113" s="2896"/>
      <c r="E113" s="2896"/>
      <c r="F113" s="2896"/>
      <c r="G113" s="2896"/>
      <c r="H113" s="2896"/>
      <c r="I113" s="2896"/>
      <c r="J113" s="2896"/>
      <c r="K113" s="2896"/>
    </row>
    <row r="114" spans="1:11" s="502" customFormat="1">
      <c r="A114" s="2896"/>
      <c r="B114" s="2896"/>
      <c r="C114" s="2896"/>
      <c r="D114" s="2896"/>
      <c r="E114" s="2896"/>
      <c r="F114" s="2896"/>
      <c r="G114" s="2896"/>
      <c r="H114" s="2896"/>
      <c r="I114" s="2896"/>
      <c r="J114" s="2896"/>
      <c r="K114" s="2896"/>
    </row>
    <row r="115" spans="1:11" s="502" customFormat="1">
      <c r="A115" s="2896"/>
      <c r="B115" s="2896"/>
      <c r="C115" s="2896"/>
      <c r="D115" s="2896"/>
      <c r="E115" s="2896"/>
      <c r="F115" s="2896"/>
      <c r="G115" s="2896"/>
      <c r="H115" s="2896"/>
      <c r="I115" s="2896"/>
      <c r="J115" s="2896"/>
      <c r="K115" s="2896"/>
    </row>
    <row r="116" spans="1:11" s="502" customFormat="1">
      <c r="A116" s="2896"/>
      <c r="B116" s="2896"/>
      <c r="C116" s="2896"/>
      <c r="D116" s="2896"/>
      <c r="E116" s="2896"/>
      <c r="F116" s="2896"/>
      <c r="G116" s="2896"/>
      <c r="H116" s="2896"/>
      <c r="I116" s="2896"/>
      <c r="J116" s="2896"/>
      <c r="K116" s="2896"/>
    </row>
    <row r="117" spans="1:11" s="502" customFormat="1">
      <c r="A117" s="2896"/>
      <c r="B117" s="2896"/>
      <c r="C117" s="2896"/>
      <c r="D117" s="2896"/>
      <c r="E117" s="2896"/>
      <c r="F117" s="2896"/>
      <c r="G117" s="2896"/>
      <c r="H117" s="2896"/>
      <c r="I117" s="2896"/>
      <c r="J117" s="2896"/>
      <c r="K117" s="2896"/>
    </row>
    <row r="118" spans="1:11" s="502" customFormat="1">
      <c r="A118" s="2896"/>
      <c r="B118" s="2896"/>
      <c r="C118" s="2896"/>
      <c r="D118" s="2896"/>
      <c r="E118" s="2896"/>
      <c r="F118" s="2896"/>
      <c r="G118" s="2896"/>
      <c r="H118" s="2896"/>
      <c r="I118" s="2896"/>
      <c r="J118" s="2896"/>
      <c r="K118" s="2896"/>
    </row>
    <row r="119" spans="1:11" s="502" customFormat="1">
      <c r="A119" s="2896"/>
      <c r="B119" s="2896"/>
      <c r="C119" s="2896"/>
      <c r="D119" s="2896"/>
      <c r="E119" s="2896"/>
      <c r="F119" s="2896"/>
      <c r="G119" s="2896"/>
      <c r="H119" s="2896"/>
      <c r="I119" s="2896"/>
      <c r="J119" s="2896"/>
      <c r="K119" s="2896"/>
    </row>
    <row r="120" spans="1:11" s="502" customFormat="1">
      <c r="A120" s="2896"/>
      <c r="B120" s="2896"/>
      <c r="C120" s="2896"/>
      <c r="D120" s="2896"/>
      <c r="E120" s="2896"/>
      <c r="F120" s="2896"/>
      <c r="G120" s="2896"/>
      <c r="H120" s="2896"/>
      <c r="I120" s="2896"/>
      <c r="J120" s="2896"/>
      <c r="K120" s="2896"/>
    </row>
    <row r="121" spans="1:11" s="502" customFormat="1">
      <c r="A121" s="2896"/>
      <c r="B121" s="2896"/>
      <c r="C121" s="2896"/>
      <c r="D121" s="2896"/>
      <c r="E121" s="2896"/>
      <c r="F121" s="2896"/>
      <c r="G121" s="2896"/>
      <c r="H121" s="2896"/>
      <c r="I121" s="2896"/>
      <c r="J121" s="2896"/>
      <c r="K121" s="2896"/>
    </row>
    <row r="122" spans="1:11" s="502" customFormat="1">
      <c r="A122" s="2896"/>
      <c r="B122" s="2896"/>
      <c r="C122" s="2896"/>
      <c r="D122" s="2896"/>
      <c r="E122" s="2896"/>
      <c r="F122" s="2896"/>
      <c r="G122" s="2896"/>
      <c r="H122" s="2896"/>
      <c r="I122" s="2896"/>
      <c r="J122" s="2896"/>
      <c r="K122" s="2896"/>
    </row>
    <row r="123" spans="1:11" s="502" customFormat="1">
      <c r="A123" s="2896"/>
      <c r="B123" s="2896"/>
      <c r="C123" s="2896"/>
      <c r="D123" s="2896"/>
      <c r="E123" s="2896"/>
      <c r="F123" s="2896"/>
      <c r="G123" s="2896"/>
      <c r="H123" s="2896"/>
      <c r="I123" s="2896"/>
      <c r="J123" s="2896"/>
      <c r="K123" s="2896"/>
    </row>
    <row r="124" spans="1:11" s="502" customFormat="1">
      <c r="A124" s="2896"/>
      <c r="B124" s="2896"/>
      <c r="C124" s="2896"/>
      <c r="D124" s="2896"/>
      <c r="E124" s="2896"/>
      <c r="F124" s="2896"/>
      <c r="G124" s="2896"/>
      <c r="H124" s="2896"/>
      <c r="I124" s="2896"/>
      <c r="J124" s="2896"/>
      <c r="K124" s="2896"/>
    </row>
    <row r="125" spans="1:11" s="502" customFormat="1">
      <c r="A125" s="2896"/>
      <c r="B125" s="2896"/>
      <c r="C125" s="2896"/>
      <c r="D125" s="2896"/>
      <c r="E125" s="2896"/>
      <c r="F125" s="2896"/>
      <c r="G125" s="2896"/>
      <c r="H125" s="2896"/>
      <c r="I125" s="2896"/>
      <c r="J125" s="2896"/>
      <c r="K125" s="2896"/>
    </row>
    <row r="126" spans="1:11" s="502" customFormat="1">
      <c r="A126" s="2896"/>
      <c r="B126" s="2896"/>
      <c r="C126" s="2896"/>
      <c r="D126" s="2896"/>
      <c r="E126" s="2896"/>
      <c r="F126" s="2896"/>
      <c r="G126" s="2896"/>
      <c r="H126" s="2896"/>
      <c r="I126" s="2896"/>
      <c r="J126" s="2896"/>
      <c r="K126" s="2896"/>
    </row>
    <row r="127" spans="1:11" s="502" customFormat="1">
      <c r="A127" s="2896"/>
      <c r="B127" s="2896"/>
      <c r="C127" s="2896"/>
      <c r="D127" s="2896"/>
      <c r="E127" s="2896"/>
      <c r="F127" s="2896"/>
      <c r="G127" s="2896"/>
      <c r="H127" s="2896"/>
      <c r="I127" s="2896"/>
      <c r="J127" s="2896"/>
      <c r="K127" s="2896"/>
    </row>
    <row r="128" spans="1:11" s="502" customFormat="1">
      <c r="A128" s="2896"/>
      <c r="B128" s="2896"/>
      <c r="C128" s="2896"/>
      <c r="D128" s="2896"/>
      <c r="E128" s="2896"/>
      <c r="F128" s="2896"/>
      <c r="G128" s="2896"/>
      <c r="H128" s="2896"/>
      <c r="I128" s="2896"/>
      <c r="J128" s="2896"/>
      <c r="K128" s="2896"/>
    </row>
    <row r="129" spans="1:11" s="502" customFormat="1">
      <c r="A129" s="2896"/>
      <c r="B129" s="2896"/>
      <c r="C129" s="2896"/>
      <c r="D129" s="2896"/>
      <c r="E129" s="2896"/>
      <c r="F129" s="2896"/>
      <c r="G129" s="2896"/>
      <c r="H129" s="2896"/>
      <c r="I129" s="2896"/>
      <c r="J129" s="2896"/>
      <c r="K129" s="2896"/>
    </row>
    <row r="130" spans="1:11" s="502" customFormat="1"/>
    <row r="131" spans="1:11" s="502" customFormat="1"/>
    <row r="132" spans="1:11" s="502" customFormat="1"/>
    <row r="133" spans="1:11" s="502" customFormat="1"/>
    <row r="134" spans="1:11" s="502" customFormat="1"/>
    <row r="135" spans="1:11" s="502" customFormat="1"/>
    <row r="136" spans="1:11" s="502" customFormat="1"/>
    <row r="137" spans="1:11" s="502" customFormat="1"/>
    <row r="138" spans="1:11" s="502" customFormat="1"/>
    <row r="139" spans="1:11" s="502" customFormat="1"/>
    <row r="140" spans="1:11" s="502" customFormat="1"/>
    <row r="141" spans="1:11" s="502" customFormat="1"/>
    <row r="142" spans="1:11" s="502" customFormat="1"/>
    <row r="143" spans="1:11" s="502" customFormat="1"/>
    <row r="144" spans="1:11" s="502" customFormat="1"/>
    <row r="145" s="502" customFormat="1"/>
    <row r="146" s="502" customFormat="1"/>
    <row r="147" s="502" customFormat="1"/>
    <row r="148" s="502" customFormat="1"/>
    <row r="149" s="502" customFormat="1"/>
    <row r="150" s="502" customFormat="1"/>
    <row r="151" s="502" customFormat="1"/>
    <row r="152" s="502" customFormat="1"/>
  </sheetData>
  <sheetProtection selectLockedCells="1" selectUnlockedCells="1"/>
  <mergeCells count="133">
    <mergeCell ref="A1:K1"/>
    <mergeCell ref="A2:G2"/>
    <mergeCell ref="A3:D3"/>
    <mergeCell ref="E3:I3"/>
    <mergeCell ref="J3:K4"/>
    <mergeCell ref="A4:B5"/>
    <mergeCell ref="F4:G4"/>
    <mergeCell ref="A17:A23"/>
    <mergeCell ref="D4:D5"/>
    <mergeCell ref="E4:E5"/>
    <mergeCell ref="H4:I4"/>
    <mergeCell ref="C4:C5"/>
    <mergeCell ref="A6:A10"/>
    <mergeCell ref="J15:K23"/>
    <mergeCell ref="J11:J12"/>
    <mergeCell ref="J13:J14"/>
    <mergeCell ref="K11:K12"/>
    <mergeCell ref="K13:K14"/>
    <mergeCell ref="A32:K32"/>
    <mergeCell ref="A31:K31"/>
    <mergeCell ref="A29:K29"/>
    <mergeCell ref="A30:K30"/>
    <mergeCell ref="A46:K46"/>
    <mergeCell ref="A51:K51"/>
    <mergeCell ref="A36:K36"/>
    <mergeCell ref="A37:K37"/>
    <mergeCell ref="A33:K33"/>
    <mergeCell ref="A34:K34"/>
    <mergeCell ref="A35:K35"/>
    <mergeCell ref="A28:K28"/>
    <mergeCell ref="A11:A15"/>
    <mergeCell ref="A24:A26"/>
    <mergeCell ref="B24:K26"/>
    <mergeCell ref="E18:E19"/>
    <mergeCell ref="F18:F19"/>
    <mergeCell ref="G18:G19"/>
    <mergeCell ref="H18:H19"/>
    <mergeCell ref="I18:I19"/>
    <mergeCell ref="E21:E22"/>
    <mergeCell ref="F21:F22"/>
    <mergeCell ref="G21:G22"/>
    <mergeCell ref="H21:H22"/>
    <mergeCell ref="I21:I22"/>
    <mergeCell ref="A53:K53"/>
    <mergeCell ref="A38:K38"/>
    <mergeCell ref="A39:K39"/>
    <mergeCell ref="A40:K40"/>
    <mergeCell ref="A41:K41"/>
    <mergeCell ref="A42:K42"/>
    <mergeCell ref="A43:K43"/>
    <mergeCell ref="A44:K44"/>
    <mergeCell ref="A52:K52"/>
    <mergeCell ref="A48:K48"/>
    <mergeCell ref="A49:K49"/>
    <mergeCell ref="A50:K50"/>
    <mergeCell ref="A47:K47"/>
    <mergeCell ref="A45:K45"/>
    <mergeCell ref="A62:K62"/>
    <mergeCell ref="A63:K63"/>
    <mergeCell ref="A64:K64"/>
    <mergeCell ref="A65:K65"/>
    <mergeCell ref="A68:K68"/>
    <mergeCell ref="A69:K69"/>
    <mergeCell ref="A66:K66"/>
    <mergeCell ref="A67:K67"/>
    <mergeCell ref="A54:K54"/>
    <mergeCell ref="A55:K55"/>
    <mergeCell ref="A56:K56"/>
    <mergeCell ref="A57:K57"/>
    <mergeCell ref="A58:K58"/>
    <mergeCell ref="A59:K59"/>
    <mergeCell ref="A60:K60"/>
    <mergeCell ref="A61:K61"/>
    <mergeCell ref="A70:K70"/>
    <mergeCell ref="A71:K71"/>
    <mergeCell ref="A74:K74"/>
    <mergeCell ref="A75:K75"/>
    <mergeCell ref="A80:K80"/>
    <mergeCell ref="A81:K81"/>
    <mergeCell ref="A86:K86"/>
    <mergeCell ref="A87:K87"/>
    <mergeCell ref="A76:K76"/>
    <mergeCell ref="A77:K77"/>
    <mergeCell ref="A78:K78"/>
    <mergeCell ref="A79:K79"/>
    <mergeCell ref="A82:K82"/>
    <mergeCell ref="A83:K83"/>
    <mergeCell ref="A94:K94"/>
    <mergeCell ref="A95:K95"/>
    <mergeCell ref="A92:K92"/>
    <mergeCell ref="A93:K93"/>
    <mergeCell ref="A88:K88"/>
    <mergeCell ref="A89:K89"/>
    <mergeCell ref="A90:K90"/>
    <mergeCell ref="A91:K91"/>
    <mergeCell ref="A72:K72"/>
    <mergeCell ref="A73:K73"/>
    <mergeCell ref="A84:K84"/>
    <mergeCell ref="A85:K85"/>
    <mergeCell ref="A113:K113"/>
    <mergeCell ref="A102:K102"/>
    <mergeCell ref="A103:K103"/>
    <mergeCell ref="A104:K104"/>
    <mergeCell ref="A105:K105"/>
    <mergeCell ref="A110:K110"/>
    <mergeCell ref="A111:K111"/>
    <mergeCell ref="A106:K106"/>
    <mergeCell ref="A107:K107"/>
    <mergeCell ref="A96:K96"/>
    <mergeCell ref="A97:K97"/>
    <mergeCell ref="A100:K100"/>
    <mergeCell ref="A101:K101"/>
    <mergeCell ref="A108:K108"/>
    <mergeCell ref="A109:K109"/>
    <mergeCell ref="A98:K98"/>
    <mergeCell ref="A99:K99"/>
    <mergeCell ref="A112:K112"/>
    <mergeCell ref="A118:K118"/>
    <mergeCell ref="A119:K119"/>
    <mergeCell ref="A114:K114"/>
    <mergeCell ref="A115:K115"/>
    <mergeCell ref="A116:K116"/>
    <mergeCell ref="A117:K117"/>
    <mergeCell ref="A128:K128"/>
    <mergeCell ref="A129:K129"/>
    <mergeCell ref="A120:K120"/>
    <mergeCell ref="A121:K121"/>
    <mergeCell ref="A122:K122"/>
    <mergeCell ref="A123:K123"/>
    <mergeCell ref="A124:K124"/>
    <mergeCell ref="A125:K125"/>
    <mergeCell ref="A126:K126"/>
    <mergeCell ref="A127:K127"/>
  </mergeCells>
  <phoneticPr fontId="59" type="noConversion"/>
  <hyperlinks>
    <hyperlink ref="L5" location="主营收支!A1" display="主营业务收支审核表"/>
    <hyperlink ref="L6" location="收入与申报核对表!A1" display="收入与申报核对表"/>
    <hyperlink ref="L7" location="主营税金!A1" display="主营税金审核表"/>
    <hyperlink ref="L8" location="企业各税审核汇总表!A1" display="企业各税审核汇总表"/>
    <hyperlink ref="L9" location="其他业务!A1" display="其他业务利润审核表"/>
    <hyperlink ref="L10" location="税费缴纳测算!A1" display="税费"/>
  </hyperlinks>
  <pageMargins left="0.45" right="0.25" top="0.67" bottom="0.11811023622047245" header="0.51181102362204722" footer="0.51181102362204722"/>
  <pageSetup paperSize="9" firstPageNumber="0" orientation="landscape" blackAndWhite="1" horizontalDpi="300" verticalDpi="300"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52"/>
  <sheetViews>
    <sheetView workbookViewId="0">
      <selection sqref="A1:H1"/>
    </sheetView>
  </sheetViews>
  <sheetFormatPr defaultColWidth="9" defaultRowHeight="12"/>
  <cols>
    <col min="1" max="1" width="10.625" style="503" customWidth="1"/>
    <col min="2" max="2" width="13.25" style="503" customWidth="1"/>
    <col min="3" max="3" width="10.75" style="503" customWidth="1"/>
    <col min="4" max="4" width="4.5" style="503" customWidth="1"/>
    <col min="5" max="8" width="10.75" style="503" customWidth="1"/>
    <col min="9" max="9" width="55.625" style="503" customWidth="1"/>
    <col min="10" max="16384" width="9" style="503"/>
  </cols>
  <sheetData>
    <row r="1" spans="1:10" ht="33" customHeight="1">
      <c r="A1" s="2962" t="s">
        <v>347</v>
      </c>
      <c r="B1" s="2962"/>
      <c r="C1" s="2962"/>
      <c r="D1" s="2962"/>
      <c r="E1" s="2962"/>
      <c r="F1" s="2962"/>
      <c r="G1" s="2962"/>
      <c r="H1" s="2962"/>
      <c r="I1" s="145"/>
      <c r="J1" s="145"/>
    </row>
    <row r="2" spans="1:10" ht="17.25" customHeight="1">
      <c r="A2" s="2963" t="str">
        <f>"委托单位："&amp;基本情况!B2</f>
        <v>委托单位：</v>
      </c>
      <c r="B2" s="2963"/>
      <c r="C2" s="2963"/>
      <c r="D2" s="2963"/>
      <c r="E2" s="510"/>
      <c r="F2" s="137" t="s">
        <v>1301</v>
      </c>
      <c r="G2" s="137" t="s">
        <v>1071</v>
      </c>
      <c r="H2" s="486" t="s">
        <v>289</v>
      </c>
      <c r="I2" s="145"/>
      <c r="J2" s="145"/>
    </row>
    <row r="3" spans="1:10" ht="17.25" customHeight="1">
      <c r="A3" s="2963"/>
      <c r="B3" s="2963"/>
      <c r="C3" s="2963"/>
      <c r="D3" s="2963"/>
      <c r="E3" s="159" t="s">
        <v>463</v>
      </c>
      <c r="F3" s="511">
        <f>基本情况!B12</f>
        <v>0</v>
      </c>
      <c r="G3" s="512" t="str">
        <f>TEXT(基本情况!B21,"yyyy-mm-dd")</f>
        <v>2016-03-03</v>
      </c>
      <c r="H3" s="2964" t="str">
        <f>档案索引!A35</f>
        <v>2A-15</v>
      </c>
      <c r="I3" s="145"/>
      <c r="J3" s="145"/>
    </row>
    <row r="4" spans="1:10" ht="17.25" customHeight="1">
      <c r="A4" s="2965" t="str">
        <f>"会计期间:"&amp;基本情况!B7</f>
        <v>会计期间:2015年01月01日至2015年12月31日</v>
      </c>
      <c r="B4" s="2965"/>
      <c r="C4" s="2965"/>
      <c r="D4" s="2965"/>
      <c r="E4" s="141" t="s">
        <v>465</v>
      </c>
      <c r="F4" s="514">
        <f>基本情况!B11</f>
        <v>0</v>
      </c>
      <c r="G4" s="515" t="str">
        <f>TEXT(基本情况!B22,"yyyy-mm-dd")</f>
        <v>2016-04-10</v>
      </c>
      <c r="H4" s="2964"/>
      <c r="I4" s="145"/>
      <c r="J4" s="145"/>
    </row>
    <row r="5" spans="1:10" ht="7.5" customHeight="1">
      <c r="A5" s="2959"/>
      <c r="B5" s="2959"/>
      <c r="C5" s="2959"/>
      <c r="D5" s="2959"/>
      <c r="E5" s="2959"/>
      <c r="F5" s="2959"/>
      <c r="G5" s="2959"/>
      <c r="H5" s="2959"/>
      <c r="I5" s="145"/>
      <c r="J5" s="145"/>
    </row>
    <row r="6" spans="1:10" ht="22.5" customHeight="1">
      <c r="A6" s="2948" t="s">
        <v>678</v>
      </c>
      <c r="B6" s="2948"/>
      <c r="C6" s="2960" t="s">
        <v>1302</v>
      </c>
      <c r="D6" s="2960"/>
      <c r="E6" s="516" t="s">
        <v>1303</v>
      </c>
      <c r="F6" s="516" t="s">
        <v>1304</v>
      </c>
      <c r="G6" s="516" t="s">
        <v>1305</v>
      </c>
      <c r="H6" s="486" t="s">
        <v>6665</v>
      </c>
      <c r="I6" s="1334" t="s">
        <v>6266</v>
      </c>
      <c r="J6" s="145"/>
    </row>
    <row r="7" spans="1:10" ht="18" customHeight="1">
      <c r="A7" s="2725" t="s">
        <v>1306</v>
      </c>
      <c r="B7" s="2725"/>
      <c r="C7" s="2961">
        <f>制造费用、生产成本!C11+制造费用、生产成本!C15</f>
        <v>0</v>
      </c>
      <c r="D7" s="2961"/>
      <c r="E7" s="1110"/>
      <c r="F7" s="1111"/>
      <c r="G7" s="1112"/>
      <c r="H7" s="518"/>
      <c r="I7" s="494" t="s">
        <v>1307</v>
      </c>
      <c r="J7" s="145"/>
    </row>
    <row r="8" spans="1:10" ht="18" customHeight="1">
      <c r="A8" s="2725" t="s">
        <v>1308</v>
      </c>
      <c r="B8" s="2725"/>
      <c r="C8" s="2961">
        <f>制造费用、生产成本!C22</f>
        <v>0</v>
      </c>
      <c r="D8" s="2961"/>
      <c r="E8" s="519">
        <f>制造费用、生产成本!C23</f>
        <v>0</v>
      </c>
      <c r="F8" s="519">
        <f>制造费用、生产成本!C24</f>
        <v>0</v>
      </c>
      <c r="G8" s="1113"/>
      <c r="H8" s="520"/>
      <c r="I8" s="494" t="s">
        <v>655</v>
      </c>
      <c r="J8" s="145"/>
    </row>
    <row r="9" spans="1:10" ht="18" customHeight="1">
      <c r="A9" s="2946" t="s">
        <v>1309</v>
      </c>
      <c r="B9" s="2946"/>
      <c r="C9" s="2961">
        <f>营业费用!H6</f>
        <v>0</v>
      </c>
      <c r="D9" s="2961"/>
      <c r="E9" s="519">
        <f>营业费用!H7</f>
        <v>0</v>
      </c>
      <c r="F9" s="519">
        <f>营业费用!H8</f>
        <v>0</v>
      </c>
      <c r="G9" s="521">
        <f>营业费用!H9</f>
        <v>0</v>
      </c>
      <c r="H9" s="520"/>
      <c r="I9" s="494" t="s">
        <v>1310</v>
      </c>
      <c r="J9" s="145"/>
    </row>
    <row r="10" spans="1:10" ht="18" customHeight="1">
      <c r="A10" s="2946" t="s">
        <v>1311</v>
      </c>
      <c r="B10" s="2946"/>
      <c r="C10" s="2961">
        <f>管理费用!H6</f>
        <v>0</v>
      </c>
      <c r="D10" s="2961"/>
      <c r="E10" s="519">
        <f>管理费用!H7</f>
        <v>0</v>
      </c>
      <c r="F10" s="519">
        <f>管理费用!H8</f>
        <v>0</v>
      </c>
      <c r="G10" s="521">
        <f>管理费用!H9</f>
        <v>0</v>
      </c>
      <c r="H10" s="520"/>
      <c r="I10" s="494" t="s">
        <v>326</v>
      </c>
      <c r="J10" s="145"/>
    </row>
    <row r="11" spans="1:10" ht="18" customHeight="1">
      <c r="A11" s="2946" t="s">
        <v>1312</v>
      </c>
      <c r="B11" s="2946"/>
      <c r="C11" s="2957"/>
      <c r="D11" s="2957"/>
      <c r="E11" s="1112"/>
      <c r="F11" s="1112"/>
      <c r="G11" s="1114"/>
      <c r="H11" s="520"/>
      <c r="I11" s="494" t="s">
        <v>330</v>
      </c>
      <c r="J11" s="145"/>
    </row>
    <row r="12" spans="1:10" ht="18" customHeight="1">
      <c r="A12" s="2725" t="s">
        <v>1303</v>
      </c>
      <c r="B12" s="2725"/>
      <c r="C12" s="2957"/>
      <c r="D12" s="2957"/>
      <c r="E12" s="1115"/>
      <c r="F12" s="1115"/>
      <c r="G12" s="1114"/>
      <c r="H12" s="520"/>
      <c r="I12" s="233" t="s">
        <v>1313</v>
      </c>
      <c r="J12" s="145"/>
    </row>
    <row r="13" spans="1:10" ht="18" customHeight="1">
      <c r="A13" s="2725" t="s">
        <v>1314</v>
      </c>
      <c r="B13" s="2725"/>
      <c r="C13" s="2957"/>
      <c r="D13" s="2957"/>
      <c r="E13" s="1115"/>
      <c r="F13" s="1115"/>
      <c r="G13" s="1114"/>
      <c r="H13" s="520"/>
      <c r="I13" s="233" t="s">
        <v>1315</v>
      </c>
      <c r="J13" s="145"/>
    </row>
    <row r="14" spans="1:10" ht="18" customHeight="1">
      <c r="A14" s="2725" t="s">
        <v>1316</v>
      </c>
      <c r="B14" s="2725"/>
      <c r="C14" s="2958">
        <f>SUM(C7:D13)</f>
        <v>0</v>
      </c>
      <c r="D14" s="2958"/>
      <c r="E14" s="523">
        <f>SUM(E7:E13)</f>
        <v>0</v>
      </c>
      <c r="F14" s="523">
        <f>SUM(F7:F13)</f>
        <v>0</v>
      </c>
      <c r="G14" s="523">
        <f>SUM(G7:G13)</f>
        <v>0</v>
      </c>
      <c r="H14" s="520"/>
      <c r="I14" s="233" t="s">
        <v>1317</v>
      </c>
      <c r="J14" s="145"/>
    </row>
    <row r="15" spans="1:10" ht="18" customHeight="1">
      <c r="A15" s="2725" t="s">
        <v>1318</v>
      </c>
      <c r="B15" s="2725"/>
      <c r="C15" s="2957"/>
      <c r="D15" s="2957"/>
      <c r="E15" s="1110"/>
      <c r="F15" s="1110"/>
      <c r="G15" s="1116"/>
      <c r="H15" s="520"/>
      <c r="I15" s="2930" t="s">
        <v>1319</v>
      </c>
      <c r="J15" s="145"/>
    </row>
    <row r="16" spans="1:10" ht="18" customHeight="1">
      <c r="A16" s="2725" t="s">
        <v>1320</v>
      </c>
      <c r="B16" s="2725"/>
      <c r="C16" s="2954">
        <f>C14+C15</f>
        <v>0</v>
      </c>
      <c r="D16" s="2954"/>
      <c r="E16" s="526">
        <f>E14+E15</f>
        <v>0</v>
      </c>
      <c r="F16" s="526">
        <f>F14+F15</f>
        <v>0</v>
      </c>
      <c r="G16" s="526">
        <f>G14+G15</f>
        <v>0</v>
      </c>
      <c r="H16" s="520"/>
      <c r="I16" s="2930"/>
      <c r="J16" s="145"/>
    </row>
    <row r="17" spans="1:10" ht="18" customHeight="1">
      <c r="A17" s="2725" t="s">
        <v>1321</v>
      </c>
      <c r="B17" s="2725"/>
      <c r="C17" s="2954">
        <f>IF(C18&gt;0,C16-C18,C16)</f>
        <v>0</v>
      </c>
      <c r="D17" s="2954"/>
      <c r="E17" s="526">
        <f>IF(E18&gt;0,E16-E18,E16)</f>
        <v>0</v>
      </c>
      <c r="F17" s="526">
        <f>MIN(C17*G34,F16+F20)</f>
        <v>0</v>
      </c>
      <c r="G17" s="526">
        <f>IF(G18&gt;0,G16-G18,G16)</f>
        <v>0</v>
      </c>
      <c r="H17" s="520"/>
      <c r="I17" s="2930"/>
      <c r="J17" s="145"/>
    </row>
    <row r="18" spans="1:10" ht="18" customHeight="1">
      <c r="A18" s="2946" t="s">
        <v>1322</v>
      </c>
      <c r="B18" s="2946"/>
      <c r="C18" s="2954">
        <f>G27+G28</f>
        <v>0</v>
      </c>
      <c r="D18" s="2954"/>
      <c r="E18" s="526">
        <f>G29+G30+G31+G32</f>
        <v>0</v>
      </c>
      <c r="F18" s="526">
        <f>F16-F17</f>
        <v>0</v>
      </c>
      <c r="G18" s="526">
        <f>G35+G36+G37</f>
        <v>0</v>
      </c>
      <c r="H18" s="520"/>
      <c r="I18" s="2930"/>
      <c r="J18" s="145"/>
    </row>
    <row r="19" spans="1:10" ht="18" customHeight="1">
      <c r="A19" s="2946" t="s">
        <v>1323</v>
      </c>
      <c r="B19" s="2946"/>
      <c r="C19" s="2947" t="s">
        <v>522</v>
      </c>
      <c r="D19" s="2947"/>
      <c r="E19" s="527" t="s">
        <v>522</v>
      </c>
      <c r="F19" s="525">
        <f>F18</f>
        <v>0</v>
      </c>
      <c r="G19" s="527" t="s">
        <v>522</v>
      </c>
      <c r="H19" s="520"/>
      <c r="I19" s="2930"/>
      <c r="J19" s="145"/>
    </row>
    <row r="20" spans="1:10" ht="18" customHeight="1">
      <c r="A20" s="2946" t="s">
        <v>1324</v>
      </c>
      <c r="B20" s="2946"/>
      <c r="C20" s="2947" t="s">
        <v>522</v>
      </c>
      <c r="D20" s="2947"/>
      <c r="E20" s="527" t="s">
        <v>522</v>
      </c>
      <c r="F20" s="1117"/>
      <c r="G20" s="527" t="s">
        <v>522</v>
      </c>
      <c r="H20" s="520"/>
      <c r="I20" s="2930"/>
      <c r="J20" s="145"/>
    </row>
    <row r="21" spans="1:10" ht="18" customHeight="1">
      <c r="A21" s="2946" t="s">
        <v>1325</v>
      </c>
      <c r="B21" s="2946"/>
      <c r="C21" s="2947" t="s">
        <v>522</v>
      </c>
      <c r="D21" s="2947"/>
      <c r="E21" s="527" t="s">
        <v>522</v>
      </c>
      <c r="F21" s="525">
        <f>IF(F20&gt;0,IF(F16&lt;ROUND(C16*0.025,2),MIN(F20,ROUND(C16*0.025,2)-F16),0),0)</f>
        <v>0</v>
      </c>
      <c r="G21" s="527" t="s">
        <v>522</v>
      </c>
      <c r="H21" s="520"/>
      <c r="I21" s="2930"/>
      <c r="J21" s="145"/>
    </row>
    <row r="22" spans="1:10" ht="18" customHeight="1">
      <c r="A22" s="2946" t="s">
        <v>1326</v>
      </c>
      <c r="B22" s="2946"/>
      <c r="C22" s="2947" t="s">
        <v>522</v>
      </c>
      <c r="D22" s="2947"/>
      <c r="E22" s="527" t="s">
        <v>522</v>
      </c>
      <c r="F22" s="1709">
        <f>F21</f>
        <v>0</v>
      </c>
      <c r="G22" s="527" t="s">
        <v>522</v>
      </c>
      <c r="H22" s="520"/>
      <c r="I22" s="2930"/>
      <c r="J22" s="145"/>
    </row>
    <row r="23" spans="1:10" ht="18" customHeight="1">
      <c r="A23" s="2946" t="s">
        <v>1327</v>
      </c>
      <c r="B23" s="2946"/>
      <c r="C23" s="2947" t="s">
        <v>522</v>
      </c>
      <c r="D23" s="2947"/>
      <c r="E23" s="527" t="s">
        <v>522</v>
      </c>
      <c r="F23" s="1709">
        <f>F16+F20-F17</f>
        <v>0</v>
      </c>
      <c r="G23" s="527" t="s">
        <v>522</v>
      </c>
      <c r="H23" s="520"/>
      <c r="I23" s="2930"/>
      <c r="J23" s="145"/>
    </row>
    <row r="24" spans="1:10" ht="18" customHeight="1">
      <c r="A24" s="2946" t="s">
        <v>6273</v>
      </c>
      <c r="B24" s="2946"/>
      <c r="C24" s="2950"/>
      <c r="D24" s="2951"/>
      <c r="E24" s="1719" t="s">
        <v>522</v>
      </c>
      <c r="F24" s="1719" t="s">
        <v>522</v>
      </c>
      <c r="G24" s="1720" t="s">
        <v>522</v>
      </c>
      <c r="H24" s="520"/>
      <c r="I24" s="2930"/>
      <c r="J24" s="145"/>
    </row>
    <row r="25" spans="1:10" ht="18" customHeight="1">
      <c r="A25" s="2949" t="s">
        <v>6272</v>
      </c>
      <c r="B25" s="2949"/>
      <c r="C25" s="2952" t="s">
        <v>6274</v>
      </c>
      <c r="D25" s="2953"/>
      <c r="E25" s="1719" t="s">
        <v>522</v>
      </c>
      <c r="F25" s="1721"/>
      <c r="G25" s="1720" t="s">
        <v>522</v>
      </c>
      <c r="H25" s="1800">
        <f>F25</f>
        <v>0</v>
      </c>
      <c r="I25" s="2930"/>
      <c r="J25" s="145"/>
    </row>
    <row r="26" spans="1:10" ht="24.75" customHeight="1">
      <c r="A26" s="2948" t="s">
        <v>1328</v>
      </c>
      <c r="B26" s="2948"/>
      <c r="C26" s="2734" t="s">
        <v>1329</v>
      </c>
      <c r="D26" s="2734"/>
      <c r="E26" s="2734"/>
      <c r="F26" s="2734"/>
      <c r="G26" s="2955" t="s">
        <v>1330</v>
      </c>
      <c r="H26" s="2955"/>
      <c r="I26" s="2930"/>
      <c r="J26" s="145"/>
    </row>
    <row r="27" spans="1:10" ht="18" customHeight="1">
      <c r="A27" s="2940" t="s">
        <v>1331</v>
      </c>
      <c r="B27" s="2940"/>
      <c r="C27" s="2941" t="s">
        <v>1332</v>
      </c>
      <c r="D27" s="2941"/>
      <c r="E27" s="2941"/>
      <c r="F27" s="2941"/>
      <c r="G27" s="2945"/>
      <c r="H27" s="2945"/>
      <c r="I27" s="2930"/>
      <c r="J27" s="145"/>
    </row>
    <row r="28" spans="1:10" ht="18" customHeight="1">
      <c r="A28" s="2940" t="s">
        <v>1331</v>
      </c>
      <c r="B28" s="2940"/>
      <c r="C28" s="2941" t="s">
        <v>1333</v>
      </c>
      <c r="D28" s="2941"/>
      <c r="E28" s="2941"/>
      <c r="F28" s="2941"/>
      <c r="G28" s="2937"/>
      <c r="H28" s="2937"/>
      <c r="I28" s="2930"/>
      <c r="J28" s="145"/>
    </row>
    <row r="29" spans="1:10" ht="18" customHeight="1">
      <c r="A29" s="2940" t="s">
        <v>1334</v>
      </c>
      <c r="B29" s="2940"/>
      <c r="C29" s="2941" t="s">
        <v>1335</v>
      </c>
      <c r="D29" s="2941"/>
      <c r="E29" s="2941"/>
      <c r="F29" s="2941"/>
      <c r="G29" s="2956"/>
      <c r="H29" s="2956"/>
      <c r="I29" s="2930"/>
      <c r="J29" s="145"/>
    </row>
    <row r="30" spans="1:10" ht="18" customHeight="1">
      <c r="A30" s="2940" t="s">
        <v>1334</v>
      </c>
      <c r="B30" s="2940"/>
      <c r="C30" s="2941" t="s">
        <v>1336</v>
      </c>
      <c r="D30" s="2941"/>
      <c r="E30" s="2941"/>
      <c r="F30" s="2941"/>
      <c r="G30" s="2937"/>
      <c r="H30" s="2937"/>
      <c r="I30" s="2930"/>
      <c r="J30" s="145"/>
    </row>
    <row r="31" spans="1:10" ht="18" customHeight="1">
      <c r="A31" s="2940" t="s">
        <v>1334</v>
      </c>
      <c r="B31" s="2940"/>
      <c r="C31" s="2941" t="s">
        <v>1337</v>
      </c>
      <c r="D31" s="2941"/>
      <c r="E31" s="2941"/>
      <c r="F31" s="2941"/>
      <c r="G31" s="2943">
        <f>IF(E16&gt;ROUND(C17*0.14,2),E16-ROUND(C17*0.14,2),0)</f>
        <v>0</v>
      </c>
      <c r="H31" s="2943"/>
      <c r="I31" s="2930"/>
      <c r="J31" s="145"/>
    </row>
    <row r="32" spans="1:10" ht="18" customHeight="1">
      <c r="A32" s="2940" t="s">
        <v>1334</v>
      </c>
      <c r="B32" s="2940"/>
      <c r="C32" s="2941" t="s">
        <v>586</v>
      </c>
      <c r="D32" s="2941"/>
      <c r="E32" s="2941"/>
      <c r="F32" s="2941"/>
      <c r="G32" s="2944">
        <f>SUMIF(凭证检查!M6:M205,凭证检查!R24,凭证检查!G6:G205)</f>
        <v>0</v>
      </c>
      <c r="H32" s="2944"/>
      <c r="I32" s="2930"/>
      <c r="J32" s="145"/>
    </row>
    <row r="33" spans="1:10" ht="18" customHeight="1">
      <c r="A33" s="2940" t="s">
        <v>1304</v>
      </c>
      <c r="B33" s="2940"/>
      <c r="C33" s="2941" t="s">
        <v>1338</v>
      </c>
      <c r="D33" s="2941"/>
      <c r="E33" s="2941"/>
      <c r="F33" s="2941"/>
      <c r="G33" s="2937"/>
      <c r="H33" s="2937"/>
      <c r="I33" s="2930"/>
      <c r="J33" s="145"/>
    </row>
    <row r="34" spans="1:10" ht="18" customHeight="1">
      <c r="A34" s="2940" t="s">
        <v>1304</v>
      </c>
      <c r="B34" s="2940"/>
      <c r="C34" s="2941" t="s">
        <v>6280</v>
      </c>
      <c r="D34" s="2941"/>
      <c r="E34" s="2941"/>
      <c r="F34" s="2941"/>
      <c r="G34" s="2942">
        <v>2.5000000000000001E-2</v>
      </c>
      <c r="H34" s="2942"/>
      <c r="I34" s="2930"/>
      <c r="J34" s="145"/>
    </row>
    <row r="35" spans="1:10" ht="18" customHeight="1">
      <c r="A35" s="2940" t="s">
        <v>1339</v>
      </c>
      <c r="B35" s="2940"/>
      <c r="C35" s="2941" t="s">
        <v>1340</v>
      </c>
      <c r="D35" s="2941"/>
      <c r="E35" s="2941"/>
      <c r="F35" s="2941"/>
      <c r="G35" s="2943">
        <f>IF(G16&gt;ROUND(C17*0.02,2),G16-ROUND(C17*0.02,2),0)</f>
        <v>0</v>
      </c>
      <c r="H35" s="2943"/>
      <c r="I35" s="524"/>
      <c r="J35" s="145"/>
    </row>
    <row r="36" spans="1:10" ht="18" customHeight="1">
      <c r="A36" s="2940" t="s">
        <v>1339</v>
      </c>
      <c r="B36" s="2940"/>
      <c r="C36" s="2941" t="s">
        <v>1341</v>
      </c>
      <c r="D36" s="2941"/>
      <c r="E36" s="2941"/>
      <c r="F36" s="2941"/>
      <c r="G36" s="2937"/>
      <c r="H36" s="2937"/>
      <c r="I36" s="2930" t="s">
        <v>1342</v>
      </c>
      <c r="J36" s="145"/>
    </row>
    <row r="37" spans="1:10" ht="18" customHeight="1">
      <c r="A37" s="2935" t="s">
        <v>1339</v>
      </c>
      <c r="B37" s="2935"/>
      <c r="C37" s="2936" t="s">
        <v>1343</v>
      </c>
      <c r="D37" s="2936"/>
      <c r="E37" s="2936"/>
      <c r="F37" s="2936"/>
      <c r="G37" s="2937"/>
      <c r="H37" s="2937"/>
      <c r="I37" s="2930"/>
      <c r="J37" s="145"/>
    </row>
    <row r="38" spans="1:10" ht="18" customHeight="1">
      <c r="A38" s="2938" t="s">
        <v>715</v>
      </c>
      <c r="B38" s="2938"/>
      <c r="C38" s="2938"/>
      <c r="D38" s="2938"/>
      <c r="E38" s="2938"/>
      <c r="F38" s="2938"/>
      <c r="G38" s="2939">
        <f>SUM(G27:G37)-G34</f>
        <v>0</v>
      </c>
      <c r="H38" s="2939"/>
      <c r="I38" s="2930"/>
      <c r="J38" s="145"/>
    </row>
    <row r="39" spans="1:10" ht="15" customHeight="1">
      <c r="A39" s="2926" t="s">
        <v>1344</v>
      </c>
      <c r="B39" s="2926"/>
      <c r="C39" s="2933" t="s">
        <v>1345</v>
      </c>
      <c r="D39" s="2934"/>
      <c r="E39" s="2934"/>
      <c r="F39" s="2934"/>
      <c r="G39" s="2924" t="str">
        <f>IF(G38&lt;&gt;0,"、E","")</f>
        <v/>
      </c>
      <c r="H39" s="2925"/>
      <c r="I39" s="2930" t="s">
        <v>1346</v>
      </c>
      <c r="J39" s="145"/>
    </row>
    <row r="40" spans="1:10" ht="48.75" customHeight="1">
      <c r="A40" s="2926"/>
      <c r="B40" s="2926"/>
      <c r="C40" s="2931"/>
      <c r="D40" s="2931"/>
      <c r="E40" s="2931"/>
      <c r="F40" s="2931"/>
      <c r="G40" s="2931"/>
      <c r="H40" s="2931"/>
      <c r="I40" s="2930"/>
      <c r="J40" s="145"/>
    </row>
    <row r="41" spans="1:10" ht="22.5" customHeight="1">
      <c r="A41" s="2932" t="s">
        <v>587</v>
      </c>
      <c r="B41" s="2932"/>
      <c r="C41" s="2929" t="str">
        <f>IF(G38&lt;&gt;0,"纳税调整后认可！","不存在调整事项，认可！")</f>
        <v>不存在调整事项，认可！</v>
      </c>
      <c r="D41" s="2929"/>
      <c r="E41" s="2929"/>
      <c r="F41" s="2929"/>
      <c r="G41" s="2929"/>
      <c r="H41" s="2929"/>
      <c r="I41" s="2930"/>
      <c r="J41" s="145"/>
    </row>
    <row r="42" spans="1:10" ht="14.25" customHeight="1">
      <c r="A42" s="145"/>
      <c r="B42" s="145"/>
      <c r="C42" s="145"/>
      <c r="D42" s="145"/>
      <c r="E42" s="145"/>
      <c r="F42" s="145"/>
      <c r="G42" s="145"/>
      <c r="H42" s="145"/>
      <c r="I42" s="2927" t="s">
        <v>1347</v>
      </c>
      <c r="J42" s="145"/>
    </row>
    <row r="43" spans="1:10" ht="12" customHeight="1">
      <c r="A43" s="535"/>
      <c r="B43" s="145"/>
      <c r="C43" s="145"/>
      <c r="D43" s="145"/>
      <c r="E43" s="145"/>
      <c r="F43" s="145"/>
      <c r="G43" s="145"/>
      <c r="H43" s="145"/>
      <c r="I43" s="2927"/>
      <c r="J43" s="145"/>
    </row>
    <row r="44" spans="1:10" ht="15.2" customHeight="1">
      <c r="A44" s="83"/>
      <c r="B44" s="145"/>
      <c r="C44" s="145"/>
      <c r="D44" s="145"/>
      <c r="E44" s="145"/>
      <c r="F44" s="145"/>
      <c r="G44" s="145"/>
      <c r="H44" s="145"/>
      <c r="I44" s="2927" t="s">
        <v>1348</v>
      </c>
      <c r="J44" s="145"/>
    </row>
    <row r="45" spans="1:10">
      <c r="A45" s="535"/>
      <c r="B45" s="145"/>
      <c r="C45" s="145"/>
      <c r="D45" s="145"/>
      <c r="E45" s="145"/>
      <c r="F45" s="145"/>
      <c r="G45" s="145"/>
      <c r="H45" s="145"/>
      <c r="I45" s="2927"/>
      <c r="J45" s="145"/>
    </row>
    <row r="46" spans="1:10" ht="169.35" customHeight="1">
      <c r="A46"/>
      <c r="I46" s="2927"/>
      <c r="J46" s="145"/>
    </row>
    <row r="47" spans="1:10" ht="15.2" customHeight="1">
      <c r="A47" s="536"/>
      <c r="I47" s="2928" t="s">
        <v>1349</v>
      </c>
      <c r="J47" s="145"/>
    </row>
    <row r="48" spans="1:10" ht="14.25">
      <c r="A48"/>
      <c r="I48" s="2928"/>
      <c r="J48" s="145"/>
    </row>
    <row r="49" spans="1:10">
      <c r="A49" s="536"/>
      <c r="I49" s="2928"/>
      <c r="J49" s="145"/>
    </row>
    <row r="50" spans="1:10">
      <c r="I50" s="2928"/>
    </row>
    <row r="51" spans="1:10">
      <c r="I51" s="2928"/>
    </row>
    <row r="52" spans="1:10">
      <c r="I52" s="2928"/>
    </row>
  </sheetData>
  <sheetProtection selectLockedCells="1" selectUnlockedCells="1"/>
  <mergeCells count="95">
    <mergeCell ref="A1:H1"/>
    <mergeCell ref="A2:D3"/>
    <mergeCell ref="H3:H4"/>
    <mergeCell ref="A4:D4"/>
    <mergeCell ref="A10:B10"/>
    <mergeCell ref="C10:D10"/>
    <mergeCell ref="C12:D12"/>
    <mergeCell ref="A5:H5"/>
    <mergeCell ref="A6:B6"/>
    <mergeCell ref="C6:D6"/>
    <mergeCell ref="A7:B7"/>
    <mergeCell ref="C7:D7"/>
    <mergeCell ref="A8:B8"/>
    <mergeCell ref="C8:D8"/>
    <mergeCell ref="A9:B9"/>
    <mergeCell ref="C9:D9"/>
    <mergeCell ref="A11:B11"/>
    <mergeCell ref="C11:D11"/>
    <mergeCell ref="A12:B12"/>
    <mergeCell ref="A13:B13"/>
    <mergeCell ref="C13:D13"/>
    <mergeCell ref="A15:B15"/>
    <mergeCell ref="C15:D15"/>
    <mergeCell ref="C20:D20"/>
    <mergeCell ref="A19:B19"/>
    <mergeCell ref="C19:D19"/>
    <mergeCell ref="A20:B20"/>
    <mergeCell ref="A14:B14"/>
    <mergeCell ref="C14:D14"/>
    <mergeCell ref="A18:B18"/>
    <mergeCell ref="C18:D18"/>
    <mergeCell ref="I15:I34"/>
    <mergeCell ref="A16:B16"/>
    <mergeCell ref="C16:D16"/>
    <mergeCell ref="A17:B17"/>
    <mergeCell ref="C17:D17"/>
    <mergeCell ref="G26:H26"/>
    <mergeCell ref="A27:B27"/>
    <mergeCell ref="G28:H28"/>
    <mergeCell ref="A29:B29"/>
    <mergeCell ref="C29:F29"/>
    <mergeCell ref="C26:F26"/>
    <mergeCell ref="A21:B21"/>
    <mergeCell ref="C21:D21"/>
    <mergeCell ref="G29:H29"/>
    <mergeCell ref="A22:B22"/>
    <mergeCell ref="C22:D22"/>
    <mergeCell ref="A28:B28"/>
    <mergeCell ref="C28:F28"/>
    <mergeCell ref="G27:H27"/>
    <mergeCell ref="A23:B23"/>
    <mergeCell ref="C27:F27"/>
    <mergeCell ref="C23:D23"/>
    <mergeCell ref="A26:B26"/>
    <mergeCell ref="A25:B25"/>
    <mergeCell ref="A24:B24"/>
    <mergeCell ref="C24:D24"/>
    <mergeCell ref="C25:D25"/>
    <mergeCell ref="A30:B30"/>
    <mergeCell ref="C30:F30"/>
    <mergeCell ref="G30:H30"/>
    <mergeCell ref="A31:B31"/>
    <mergeCell ref="C31:F31"/>
    <mergeCell ref="G31:H31"/>
    <mergeCell ref="A32:B32"/>
    <mergeCell ref="C32:F32"/>
    <mergeCell ref="G32:H32"/>
    <mergeCell ref="A33:B33"/>
    <mergeCell ref="C33:F33"/>
    <mergeCell ref="G33:H33"/>
    <mergeCell ref="A34:B34"/>
    <mergeCell ref="C34:F34"/>
    <mergeCell ref="G34:H34"/>
    <mergeCell ref="A35:B35"/>
    <mergeCell ref="C35:F35"/>
    <mergeCell ref="G35:H35"/>
    <mergeCell ref="I36:I38"/>
    <mergeCell ref="A37:B37"/>
    <mergeCell ref="C37:F37"/>
    <mergeCell ref="G37:H37"/>
    <mergeCell ref="A38:F38"/>
    <mergeCell ref="G38:H38"/>
    <mergeCell ref="A36:B36"/>
    <mergeCell ref="C36:F36"/>
    <mergeCell ref="G36:H36"/>
    <mergeCell ref="G39:H39"/>
    <mergeCell ref="A39:B40"/>
    <mergeCell ref="I44:I46"/>
    <mergeCell ref="I47:I52"/>
    <mergeCell ref="C41:H41"/>
    <mergeCell ref="I39:I41"/>
    <mergeCell ref="C40:H40"/>
    <mergeCell ref="A41:B41"/>
    <mergeCell ref="I42:I43"/>
    <mergeCell ref="C39:F39"/>
  </mergeCells>
  <phoneticPr fontId="59" type="noConversion"/>
  <dataValidations disablePrompts="1" count="1">
    <dataValidation allowBlank="1" showErrorMessage="1" sqref="F3">
      <formula1>0</formula1>
      <formula2>0</formula2>
    </dataValidation>
  </dataValidations>
  <hyperlinks>
    <hyperlink ref="I7" location="资产负债!A1" display="资产负债表"/>
    <hyperlink ref="I8" location="利润!A1" display="利润及利润分配表"/>
    <hyperlink ref="I9" location="纳税调整明细表!D27" display="纳税调整明细表"/>
    <hyperlink ref="I10" location="营业费用!A1" display="营业费用审核表"/>
    <hyperlink ref="I11" location="管理费用!A1" display="管理费用审核表"/>
    <hyperlink ref="I12" location="其他事项!D32" display="其他事项!D32"/>
    <hyperlink ref="I13" location="制造费用、生产成本!A1" display="制造费用、生产成本审核表"/>
    <hyperlink ref="I14" location="凭证检查!A1" display="凭证检查!A1"/>
  </hyperlinks>
  <pageMargins left="0.78740157480314965" right="0.35433070866141736" top="0.51181102362204722" bottom="0.11811023622047245" header="0.51181102362204722" footer="0.51181102362204722"/>
  <pageSetup paperSize="9" firstPageNumber="0" orientation="portrait" blackAndWhite="1" horizontalDpi="300" verticalDpi="30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W40"/>
  <sheetViews>
    <sheetView workbookViewId="0">
      <selection sqref="A1:M1"/>
    </sheetView>
  </sheetViews>
  <sheetFormatPr defaultColWidth="9" defaultRowHeight="14.25"/>
  <cols>
    <col min="1" max="1" width="7.625" style="169" customWidth="1"/>
    <col min="2" max="2" width="5.125" style="169" customWidth="1"/>
    <col min="3" max="6" width="7.125" style="169" customWidth="1"/>
    <col min="7" max="7" width="5.625" style="169" customWidth="1"/>
    <col min="8" max="8" width="9.875" style="169" customWidth="1"/>
    <col min="9" max="9" width="0" style="169" hidden="1" customWidth="1"/>
    <col min="10" max="10" width="4.375" style="169" customWidth="1"/>
    <col min="11" max="11" width="9.875" style="169" customWidth="1"/>
    <col min="12" max="12" width="2.375" style="169" customWidth="1"/>
    <col min="13" max="13" width="6.75" style="169" customWidth="1"/>
    <col min="14" max="16384" width="9" style="169"/>
  </cols>
  <sheetData>
    <row r="1" spans="1:21" ht="22.5">
      <c r="A1" s="2536" t="s">
        <v>1350</v>
      </c>
      <c r="B1" s="2536"/>
      <c r="C1" s="2536"/>
      <c r="D1" s="2536"/>
      <c r="E1" s="2536"/>
      <c r="F1" s="2536"/>
      <c r="G1" s="2536"/>
      <c r="H1" s="2536"/>
      <c r="I1" s="2536"/>
      <c r="J1" s="2536"/>
      <c r="K1" s="2536"/>
      <c r="L1" s="2536"/>
      <c r="M1" s="2536"/>
      <c r="N1" s="537"/>
      <c r="O1" s="170"/>
      <c r="P1" s="170"/>
      <c r="Q1" s="170"/>
      <c r="R1" s="170"/>
      <c r="S1" s="170"/>
      <c r="T1" s="170"/>
      <c r="U1" s="170"/>
    </row>
    <row r="2" spans="1:21" ht="7.5" customHeight="1">
      <c r="A2" s="171"/>
      <c r="B2" s="171"/>
      <c r="C2" s="171"/>
      <c r="D2" s="171"/>
      <c r="E2" s="171"/>
      <c r="F2" s="171"/>
      <c r="G2" s="171"/>
      <c r="H2" s="171"/>
      <c r="I2" s="171"/>
      <c r="J2" s="171"/>
      <c r="K2" s="171"/>
      <c r="L2" s="171"/>
      <c r="M2" s="171"/>
      <c r="N2" s="537"/>
      <c r="O2" s="170"/>
      <c r="P2" s="170"/>
      <c r="Q2" s="170"/>
      <c r="R2" s="170"/>
      <c r="S2" s="170"/>
      <c r="T2" s="170"/>
      <c r="U2" s="170"/>
    </row>
    <row r="3" spans="1:21" ht="21.75" customHeight="1">
      <c r="A3" s="2880" t="s">
        <v>460</v>
      </c>
      <c r="B3" s="2880"/>
      <c r="C3" s="2999" t="str">
        <f>基本情况!B2</f>
        <v/>
      </c>
      <c r="D3" s="2999"/>
      <c r="E3" s="2999"/>
      <c r="F3" s="2999"/>
      <c r="G3" s="538"/>
      <c r="H3" s="370" t="s">
        <v>1351</v>
      </c>
      <c r="I3" s="538"/>
      <c r="J3" s="2879" t="s">
        <v>462</v>
      </c>
      <c r="K3" s="2879"/>
      <c r="L3" s="3000" t="s">
        <v>289</v>
      </c>
      <c r="M3" s="3000"/>
      <c r="N3" s="537"/>
      <c r="O3" s="170"/>
      <c r="P3" s="170"/>
      <c r="Q3" s="170"/>
      <c r="R3" s="170"/>
      <c r="S3" s="170"/>
      <c r="T3" s="170"/>
      <c r="U3" s="170"/>
    </row>
    <row r="4" spans="1:21" ht="19.5" customHeight="1">
      <c r="A4" s="2880"/>
      <c r="B4" s="2880"/>
      <c r="C4" s="2999"/>
      <c r="D4" s="2999"/>
      <c r="E4" s="2999"/>
      <c r="F4" s="2999"/>
      <c r="G4" s="539" t="s">
        <v>463</v>
      </c>
      <c r="H4" s="540">
        <f>基本情况!B12</f>
        <v>0</v>
      </c>
      <c r="I4" s="541"/>
      <c r="J4" s="3001" t="str">
        <f>TEXT(基本情况!B21,"yyyy-mm-dd")</f>
        <v>2016-03-03</v>
      </c>
      <c r="K4" s="3001"/>
      <c r="L4" s="3002" t="str">
        <f>档案索引!A36</f>
        <v>2A-16</v>
      </c>
      <c r="M4" s="3002"/>
      <c r="N4" s="537"/>
      <c r="O4" s="170"/>
      <c r="P4" s="170"/>
      <c r="Q4" s="170"/>
      <c r="R4" s="170"/>
      <c r="S4" s="170"/>
      <c r="T4" s="170"/>
      <c r="U4" s="170"/>
    </row>
    <row r="5" spans="1:21" ht="19.5" customHeight="1">
      <c r="A5" s="2885" t="s">
        <v>464</v>
      </c>
      <c r="B5" s="2885"/>
      <c r="C5" s="3003" t="str">
        <f>基本情况!B7</f>
        <v>2015年01月01日至2015年12月31日</v>
      </c>
      <c r="D5" s="3003"/>
      <c r="E5" s="3003"/>
      <c r="F5" s="3003"/>
      <c r="G5" s="374" t="s">
        <v>465</v>
      </c>
      <c r="H5" s="375">
        <f>基本情况!B11</f>
        <v>0</v>
      </c>
      <c r="I5" s="543"/>
      <c r="J5" s="3004" t="str">
        <f>TEXT(基本情况!B22,"yyyy-mm-dd")</f>
        <v>2016-04-10</v>
      </c>
      <c r="K5" s="3004"/>
      <c r="L5" s="3002"/>
      <c r="M5" s="3002"/>
      <c r="N5" s="544"/>
      <c r="O5" s="170"/>
      <c r="P5" s="170"/>
      <c r="Q5" s="170"/>
      <c r="R5" s="170"/>
      <c r="S5" s="170"/>
      <c r="T5" s="170"/>
      <c r="U5" s="170"/>
    </row>
    <row r="6" spans="1:21" ht="7.5" customHeight="1">
      <c r="A6" s="2992"/>
      <c r="B6" s="2992"/>
      <c r="C6" s="2992"/>
      <c r="D6" s="2992"/>
      <c r="E6" s="2992"/>
      <c r="F6" s="2992"/>
      <c r="G6" s="2992"/>
      <c r="H6" s="2992"/>
      <c r="I6" s="2992"/>
      <c r="J6" s="2992"/>
      <c r="K6" s="2992"/>
      <c r="L6" s="2992"/>
      <c r="M6" s="2992"/>
      <c r="N6" s="83"/>
      <c r="O6" s="170"/>
      <c r="P6" s="170"/>
      <c r="Q6" s="170"/>
      <c r="R6" s="170"/>
      <c r="S6" s="170"/>
      <c r="T6" s="170"/>
      <c r="U6" s="170"/>
    </row>
    <row r="7" spans="1:21" ht="36" customHeight="1">
      <c r="A7" s="2993" t="s">
        <v>678</v>
      </c>
      <c r="B7" s="2993"/>
      <c r="C7" s="2993"/>
      <c r="D7" s="2993"/>
      <c r="E7" s="2877" t="s">
        <v>1352</v>
      </c>
      <c r="F7" s="2877"/>
      <c r="G7" s="2877" t="s">
        <v>1318</v>
      </c>
      <c r="H7" s="2877"/>
      <c r="I7" s="2877"/>
      <c r="J7" s="2877" t="s">
        <v>1320</v>
      </c>
      <c r="K7" s="2877"/>
      <c r="L7" s="2994" t="s">
        <v>468</v>
      </c>
      <c r="M7" s="2994"/>
      <c r="N7" s="83" t="s">
        <v>404</v>
      </c>
      <c r="O7" s="170"/>
      <c r="P7" s="170"/>
      <c r="Q7" s="170"/>
      <c r="R7" s="170"/>
      <c r="S7" s="170"/>
      <c r="T7" s="170"/>
      <c r="U7" s="170"/>
    </row>
    <row r="8" spans="1:21" ht="24" customHeight="1">
      <c r="A8" s="2880" t="s">
        <v>1353</v>
      </c>
      <c r="B8" s="2880"/>
      <c r="C8" s="2880"/>
      <c r="D8" s="2880"/>
      <c r="E8" s="2997">
        <f>营业费用!H10</f>
        <v>0</v>
      </c>
      <c r="F8" s="2997"/>
      <c r="G8" s="2998"/>
      <c r="H8" s="2998"/>
      <c r="I8" s="2998"/>
      <c r="J8" s="2996">
        <f t="shared" ref="J8:J15" si="0">E8+G8</f>
        <v>0</v>
      </c>
      <c r="K8" s="2996"/>
      <c r="L8" s="2995"/>
      <c r="M8" s="2995"/>
      <c r="N8" s="2989" t="s">
        <v>1354</v>
      </c>
      <c r="O8" s="2989"/>
      <c r="P8" s="2989"/>
      <c r="Q8" s="170"/>
      <c r="R8" s="170"/>
      <c r="S8" s="170"/>
      <c r="T8" s="170"/>
      <c r="U8" s="170"/>
    </row>
    <row r="9" spans="1:21" ht="24" customHeight="1">
      <c r="A9" s="2990" t="s">
        <v>1355</v>
      </c>
      <c r="B9" s="2990"/>
      <c r="C9" s="2990"/>
      <c r="D9" s="2990"/>
      <c r="E9" s="2988">
        <f>管理费用!H10</f>
        <v>0</v>
      </c>
      <c r="F9" s="2988"/>
      <c r="G9" s="2991"/>
      <c r="H9" s="2991"/>
      <c r="I9" s="2991"/>
      <c r="J9" s="2987">
        <f t="shared" si="0"/>
        <v>0</v>
      </c>
      <c r="K9" s="2987"/>
      <c r="L9" s="2984"/>
      <c r="M9" s="2984"/>
      <c r="N9" s="443" t="s">
        <v>1356</v>
      </c>
      <c r="O9" s="170"/>
      <c r="P9" s="170"/>
      <c r="Q9" s="170"/>
      <c r="R9" s="170"/>
      <c r="S9" s="170"/>
      <c r="T9" s="170"/>
      <c r="U9" s="170"/>
    </row>
    <row r="10" spans="1:21" ht="24" customHeight="1">
      <c r="A10" s="2990" t="s">
        <v>1357</v>
      </c>
      <c r="B10" s="2990"/>
      <c r="C10" s="2990"/>
      <c r="D10" s="2990"/>
      <c r="E10" s="2988">
        <f>制造费用、生产成本!C25</f>
        <v>0</v>
      </c>
      <c r="F10" s="2988"/>
      <c r="G10" s="2991"/>
      <c r="H10" s="2991"/>
      <c r="I10" s="2991"/>
      <c r="J10" s="2987">
        <f t="shared" si="0"/>
        <v>0</v>
      </c>
      <c r="K10" s="2987"/>
      <c r="L10" s="2984"/>
      <c r="M10" s="2984"/>
      <c r="N10" s="233" t="s">
        <v>1315</v>
      </c>
      <c r="O10" s="170"/>
      <c r="P10" s="170"/>
      <c r="Q10" s="170"/>
      <c r="R10" s="170"/>
      <c r="S10" s="170"/>
      <c r="T10" s="170"/>
      <c r="U10" s="170"/>
    </row>
    <row r="11" spans="1:21" ht="24" customHeight="1">
      <c r="A11" s="2990" t="s">
        <v>1358</v>
      </c>
      <c r="B11" s="2990"/>
      <c r="C11" s="2990"/>
      <c r="D11" s="2990"/>
      <c r="E11" s="2991"/>
      <c r="F11" s="2991"/>
      <c r="G11" s="2991"/>
      <c r="H11" s="2991"/>
      <c r="I11" s="2991"/>
      <c r="J11" s="2987">
        <f t="shared" si="0"/>
        <v>0</v>
      </c>
      <c r="K11" s="2987"/>
      <c r="L11" s="2984"/>
      <c r="M11" s="2984"/>
      <c r="N11" s="443"/>
      <c r="O11" s="170"/>
      <c r="P11" s="170"/>
      <c r="Q11" s="170"/>
      <c r="R11" s="170"/>
      <c r="S11" s="170"/>
      <c r="T11" s="170"/>
      <c r="U11" s="170"/>
    </row>
    <row r="12" spans="1:21" ht="24" customHeight="1">
      <c r="A12" s="2990" t="s">
        <v>1359</v>
      </c>
      <c r="B12" s="2990"/>
      <c r="C12" s="2990"/>
      <c r="D12" s="2990"/>
      <c r="E12" s="2991"/>
      <c r="F12" s="2991"/>
      <c r="G12" s="2991"/>
      <c r="H12" s="2991"/>
      <c r="I12" s="2991"/>
      <c r="J12" s="2987">
        <f t="shared" si="0"/>
        <v>0</v>
      </c>
      <c r="K12" s="2987"/>
      <c r="L12" s="2984"/>
      <c r="M12" s="2984"/>
      <c r="N12" s="443"/>
      <c r="O12" s="170"/>
      <c r="P12" s="170"/>
      <c r="Q12" s="170"/>
      <c r="R12" s="170"/>
      <c r="S12" s="170"/>
      <c r="T12" s="170"/>
      <c r="U12" s="170"/>
    </row>
    <row r="13" spans="1:21" ht="24" customHeight="1">
      <c r="A13" s="2990" t="s">
        <v>1360</v>
      </c>
      <c r="B13" s="2990"/>
      <c r="C13" s="2990"/>
      <c r="D13" s="2990"/>
      <c r="E13" s="2991"/>
      <c r="F13" s="2991"/>
      <c r="G13" s="2991"/>
      <c r="H13" s="2991"/>
      <c r="I13" s="2991"/>
      <c r="J13" s="2987">
        <f t="shared" si="0"/>
        <v>0</v>
      </c>
      <c r="K13" s="2987"/>
      <c r="L13" s="2984"/>
      <c r="M13" s="2984"/>
      <c r="N13" s="443"/>
      <c r="O13" s="170"/>
      <c r="P13" s="170"/>
      <c r="Q13" s="170"/>
      <c r="R13" s="170"/>
      <c r="S13" s="170"/>
      <c r="T13" s="170"/>
      <c r="U13" s="170"/>
    </row>
    <row r="14" spans="1:21" ht="24" customHeight="1">
      <c r="A14" s="2990" t="s">
        <v>1361</v>
      </c>
      <c r="B14" s="2990"/>
      <c r="C14" s="2990"/>
      <c r="D14" s="2990"/>
      <c r="E14" s="2991"/>
      <c r="F14" s="2991"/>
      <c r="G14" s="2987"/>
      <c r="H14" s="2987"/>
      <c r="I14" s="2987"/>
      <c r="J14" s="2987">
        <f t="shared" si="0"/>
        <v>0</v>
      </c>
      <c r="K14" s="2987"/>
      <c r="L14" s="2984"/>
      <c r="M14" s="2984"/>
      <c r="N14" s="2989" t="s">
        <v>330</v>
      </c>
      <c r="O14" s="2989"/>
      <c r="P14" s="2989"/>
      <c r="Q14" s="170"/>
      <c r="R14" s="170"/>
      <c r="S14" s="170"/>
      <c r="T14" s="170"/>
      <c r="U14" s="170"/>
    </row>
    <row r="15" spans="1:21" ht="24" customHeight="1">
      <c r="A15" s="2990" t="s">
        <v>1362</v>
      </c>
      <c r="B15" s="2990"/>
      <c r="C15" s="2990"/>
      <c r="D15" s="2990"/>
      <c r="E15" s="2987">
        <f>SUM(E8:F14)</f>
        <v>0</v>
      </c>
      <c r="F15" s="2987"/>
      <c r="G15" s="2987">
        <f>SUM(G8:I14)</f>
        <v>0</v>
      </c>
      <c r="H15" s="2987"/>
      <c r="I15" s="2987"/>
      <c r="J15" s="2987">
        <f t="shared" si="0"/>
        <v>0</v>
      </c>
      <c r="K15" s="2987"/>
      <c r="L15" s="2984"/>
      <c r="M15" s="2984"/>
      <c r="N15" s="233" t="s">
        <v>1363</v>
      </c>
      <c r="O15" s="170"/>
      <c r="P15" s="170"/>
      <c r="Q15" s="170"/>
      <c r="R15" s="170"/>
      <c r="S15" s="170"/>
      <c r="T15" s="170"/>
      <c r="U15" s="170"/>
    </row>
    <row r="16" spans="1:21" ht="24" customHeight="1">
      <c r="A16" s="2985" t="s">
        <v>1364</v>
      </c>
      <c r="B16" s="2985"/>
      <c r="C16" s="2985"/>
      <c r="D16" s="2985"/>
      <c r="E16" s="2986" t="s">
        <v>522</v>
      </c>
      <c r="F16" s="2986"/>
      <c r="G16" s="2986" t="s">
        <v>522</v>
      </c>
      <c r="H16" s="2986"/>
      <c r="I16" s="2986"/>
      <c r="J16" s="2987">
        <f>ROUND(J15*0.6,2)</f>
        <v>0</v>
      </c>
      <c r="K16" s="2987"/>
      <c r="L16" s="2984"/>
      <c r="M16" s="2984"/>
      <c r="N16" s="233" t="s">
        <v>1365</v>
      </c>
      <c r="O16" s="170"/>
      <c r="P16" s="170"/>
      <c r="Q16" s="170"/>
      <c r="R16" s="170"/>
      <c r="S16" s="170"/>
      <c r="T16" s="170"/>
      <c r="U16" s="170"/>
    </row>
    <row r="17" spans="1:23" ht="24" customHeight="1">
      <c r="A17" s="2985" t="s">
        <v>1366</v>
      </c>
      <c r="B17" s="2985"/>
      <c r="C17" s="2985"/>
      <c r="D17" s="2985"/>
      <c r="E17" s="2986" t="s">
        <v>522</v>
      </c>
      <c r="F17" s="2986"/>
      <c r="G17" s="2986" t="s">
        <v>522</v>
      </c>
      <c r="H17" s="2986"/>
      <c r="I17" s="2986"/>
      <c r="J17" s="2988">
        <f>主营收支!H23</f>
        <v>0</v>
      </c>
      <c r="K17" s="2988"/>
      <c r="L17" s="2984"/>
      <c r="M17" s="2984"/>
      <c r="N17" s="233" t="s">
        <v>1367</v>
      </c>
      <c r="O17" s="170"/>
      <c r="P17" s="170"/>
      <c r="Q17" s="170"/>
      <c r="R17" s="170"/>
      <c r="S17" s="170"/>
      <c r="T17" s="170"/>
      <c r="U17" s="170"/>
    </row>
    <row r="18" spans="1:23" ht="24" customHeight="1">
      <c r="A18" s="2985" t="s">
        <v>1368</v>
      </c>
      <c r="B18" s="2985"/>
      <c r="C18" s="2985"/>
      <c r="D18" s="2985"/>
      <c r="E18" s="2986" t="s">
        <v>522</v>
      </c>
      <c r="F18" s="2986"/>
      <c r="G18" s="2986" t="s">
        <v>522</v>
      </c>
      <c r="H18" s="2986"/>
      <c r="I18" s="2986"/>
      <c r="J18" s="2988">
        <f>其他业务!E18</f>
        <v>0</v>
      </c>
      <c r="K18" s="2988"/>
      <c r="L18" s="2984"/>
      <c r="M18" s="2984"/>
      <c r="N18" s="170"/>
      <c r="O18" s="170"/>
      <c r="P18" s="170"/>
      <c r="Q18" s="170"/>
      <c r="R18" s="170"/>
      <c r="S18" s="170"/>
      <c r="T18" s="170"/>
      <c r="U18" s="170"/>
      <c r="V18" s="547"/>
      <c r="W18" s="547"/>
    </row>
    <row r="19" spans="1:23" ht="24" customHeight="1">
      <c r="A19" s="2985" t="s">
        <v>1369</v>
      </c>
      <c r="B19" s="2985"/>
      <c r="C19" s="2985"/>
      <c r="D19" s="2985"/>
      <c r="E19" s="2986" t="s">
        <v>522</v>
      </c>
      <c r="F19" s="2986"/>
      <c r="G19" s="2986" t="s">
        <v>522</v>
      </c>
      <c r="H19" s="2986"/>
      <c r="I19" s="2986"/>
      <c r="J19" s="2988">
        <f>A105010视同销售和房地产开发企业特定业务纳税调整明细表!C5</f>
        <v>0</v>
      </c>
      <c r="K19" s="2988"/>
      <c r="L19" s="2984"/>
      <c r="M19" s="2984"/>
      <c r="V19" s="547"/>
      <c r="W19" s="547"/>
    </row>
    <row r="20" spans="1:23" ht="24" customHeight="1">
      <c r="A20" s="2985" t="s">
        <v>1370</v>
      </c>
      <c r="B20" s="2985"/>
      <c r="C20" s="2985"/>
      <c r="D20" s="2985"/>
      <c r="E20" s="2986" t="s">
        <v>522</v>
      </c>
      <c r="F20" s="2986"/>
      <c r="G20" s="2986" t="s">
        <v>522</v>
      </c>
      <c r="H20" s="2986"/>
      <c r="I20" s="2986"/>
      <c r="J20" s="2987">
        <f>SUM(J17:K19)+J24</f>
        <v>0</v>
      </c>
      <c r="K20" s="2987"/>
      <c r="L20" s="2984"/>
      <c r="M20" s="2984"/>
      <c r="N20" s="2975" t="s">
        <v>1261</v>
      </c>
      <c r="O20" s="2975"/>
      <c r="P20" s="2975"/>
      <c r="Q20" s="2975"/>
      <c r="R20" s="2975"/>
      <c r="S20" s="2975"/>
      <c r="T20" s="2975"/>
      <c r="U20" s="2975"/>
      <c r="V20" s="547"/>
      <c r="W20" s="547"/>
    </row>
    <row r="21" spans="1:23" ht="24" customHeight="1">
      <c r="A21" s="2985" t="s">
        <v>1262</v>
      </c>
      <c r="B21" s="2985"/>
      <c r="C21" s="2985"/>
      <c r="D21" s="2985"/>
      <c r="E21" s="2986" t="s">
        <v>522</v>
      </c>
      <c r="F21" s="2986"/>
      <c r="G21" s="2986" t="s">
        <v>522</v>
      </c>
      <c r="H21" s="2986"/>
      <c r="I21" s="2986"/>
      <c r="J21" s="2987">
        <f>ROUND(J20*0.005,2)</f>
        <v>0</v>
      </c>
      <c r="K21" s="2987"/>
      <c r="L21" s="2984"/>
      <c r="M21" s="2984"/>
      <c r="N21" s="2975"/>
      <c r="O21" s="2975"/>
      <c r="P21" s="2975"/>
      <c r="Q21" s="2975"/>
      <c r="R21" s="2975"/>
      <c r="S21" s="2975"/>
      <c r="T21" s="2975"/>
      <c r="U21" s="2975"/>
      <c r="V21" s="547"/>
      <c r="W21" s="547"/>
    </row>
    <row r="22" spans="1:23" ht="24" customHeight="1">
      <c r="A22" s="2985" t="s">
        <v>1263</v>
      </c>
      <c r="B22" s="2985"/>
      <c r="C22" s="2985"/>
      <c r="D22" s="2985"/>
      <c r="E22" s="2986" t="s">
        <v>522</v>
      </c>
      <c r="F22" s="2986"/>
      <c r="G22" s="2986" t="s">
        <v>522</v>
      </c>
      <c r="H22" s="2986"/>
      <c r="I22" s="2986"/>
      <c r="J22" s="2987">
        <f>MIN(J16,J21)</f>
        <v>0</v>
      </c>
      <c r="K22" s="2987"/>
      <c r="L22" s="2984"/>
      <c r="M22" s="2984"/>
      <c r="N22" s="2975"/>
      <c r="O22" s="2975"/>
      <c r="P22" s="2975"/>
      <c r="Q22" s="2975"/>
      <c r="R22" s="2975"/>
      <c r="S22" s="2975"/>
      <c r="T22" s="2975"/>
      <c r="U22" s="2975"/>
      <c r="V22" s="547"/>
      <c r="W22" s="547"/>
    </row>
    <row r="23" spans="1:23" ht="24" customHeight="1">
      <c r="A23" s="2977" t="s">
        <v>1264</v>
      </c>
      <c r="B23" s="2977"/>
      <c r="C23" s="2977"/>
      <c r="D23" s="2977"/>
      <c r="E23" s="2978" t="s">
        <v>522</v>
      </c>
      <c r="F23" s="2978"/>
      <c r="G23" s="2978" t="s">
        <v>522</v>
      </c>
      <c r="H23" s="2978"/>
      <c r="I23" s="2978"/>
      <c r="J23" s="2979">
        <f>J15-J22</f>
        <v>0</v>
      </c>
      <c r="K23" s="2979"/>
      <c r="L23" s="2980"/>
      <c r="M23" s="2980"/>
      <c r="N23" s="2975"/>
      <c r="O23" s="2975"/>
      <c r="P23" s="2975"/>
      <c r="Q23" s="2975"/>
      <c r="R23" s="2975"/>
      <c r="S23" s="2975"/>
      <c r="T23" s="2975"/>
      <c r="U23" s="2975"/>
      <c r="V23" s="547"/>
      <c r="W23" s="547"/>
    </row>
    <row r="24" spans="1:23" ht="24" customHeight="1">
      <c r="A24" s="2981" t="s">
        <v>1265</v>
      </c>
      <c r="B24" s="2981"/>
      <c r="C24" s="2981"/>
      <c r="D24" s="2981"/>
      <c r="E24" s="2978" t="s">
        <v>522</v>
      </c>
      <c r="F24" s="2978"/>
      <c r="G24" s="2978" t="s">
        <v>522</v>
      </c>
      <c r="H24" s="2978"/>
      <c r="I24" s="549"/>
      <c r="J24" s="2982">
        <f>视同销售和房地产开发企业特定业务审核表!C30-视同销售和房地产开发企业特定业务审核表!C34</f>
        <v>0</v>
      </c>
      <c r="K24" s="2982"/>
      <c r="L24" s="2983"/>
      <c r="M24" s="2983"/>
      <c r="N24" s="2975"/>
      <c r="O24" s="2975"/>
      <c r="P24" s="2975"/>
      <c r="Q24" s="2975"/>
      <c r="R24" s="2975"/>
      <c r="S24" s="2975"/>
      <c r="T24" s="2975"/>
      <c r="U24" s="2975"/>
      <c r="V24" s="547"/>
      <c r="W24" s="547"/>
    </row>
    <row r="25" spans="1:23" ht="24" customHeight="1">
      <c r="A25" s="2969" t="s">
        <v>1266</v>
      </c>
      <c r="B25" s="2969"/>
      <c r="C25" s="2969"/>
      <c r="D25" s="2969"/>
      <c r="E25" s="2970" t="s">
        <v>522</v>
      </c>
      <c r="F25" s="2970"/>
      <c r="G25" s="2970" t="s">
        <v>522</v>
      </c>
      <c r="H25" s="2970"/>
      <c r="I25" s="550"/>
      <c r="J25" s="2971">
        <f>J15-MIN(ROUND((J20+J24)*0.005,2),J16)-J23</f>
        <v>0</v>
      </c>
      <c r="K25" s="2971"/>
      <c r="L25" s="2972"/>
      <c r="M25" s="2972"/>
      <c r="N25" s="2975"/>
      <c r="O25" s="2975"/>
      <c r="P25" s="2975"/>
      <c r="Q25" s="2975"/>
      <c r="R25" s="2975"/>
      <c r="S25" s="2975"/>
      <c r="T25" s="2975"/>
      <c r="U25" s="2975"/>
      <c r="V25" s="547"/>
      <c r="W25" s="547"/>
    </row>
    <row r="26" spans="1:23" ht="15" customHeight="1">
      <c r="A26" s="2973" t="s">
        <v>1344</v>
      </c>
      <c r="B26" s="2973"/>
      <c r="C26" s="2974" t="s">
        <v>1267</v>
      </c>
      <c r="D26" s="2974"/>
      <c r="E26" s="2925" t="str">
        <f>IF(J23&lt;&gt;0,"、E","")</f>
        <v/>
      </c>
      <c r="F26" s="2925"/>
      <c r="G26" s="2925"/>
      <c r="H26" s="2925"/>
      <c r="I26" s="2925"/>
      <c r="J26" s="2925"/>
      <c r="K26" s="2925"/>
      <c r="L26" s="2925"/>
      <c r="M26" s="2925"/>
      <c r="N26" s="2975"/>
      <c r="O26" s="2975"/>
      <c r="P26" s="2975"/>
      <c r="Q26" s="2975"/>
      <c r="R26" s="2975"/>
      <c r="S26" s="2975"/>
      <c r="T26" s="2975"/>
      <c r="U26" s="2975"/>
    </row>
    <row r="27" spans="1:23" ht="24" customHeight="1">
      <c r="A27" s="2973"/>
      <c r="B27" s="2973"/>
      <c r="C27" s="2976"/>
      <c r="D27" s="2976"/>
      <c r="E27" s="2976"/>
      <c r="F27" s="2976"/>
      <c r="G27" s="2976"/>
      <c r="H27" s="2976"/>
      <c r="I27" s="2976"/>
      <c r="J27" s="2976"/>
      <c r="K27" s="2976"/>
      <c r="L27" s="2976"/>
      <c r="M27" s="2976"/>
      <c r="N27" s="2975"/>
      <c r="O27" s="2975"/>
      <c r="P27" s="2975"/>
      <c r="Q27" s="2975"/>
      <c r="R27" s="2975"/>
      <c r="S27" s="2975"/>
      <c r="T27" s="2975"/>
      <c r="U27" s="2975"/>
    </row>
    <row r="28" spans="1:23" ht="84.75" customHeight="1">
      <c r="A28" s="2973"/>
      <c r="B28" s="2973"/>
      <c r="C28" s="2976"/>
      <c r="D28" s="2976"/>
      <c r="E28" s="2976"/>
      <c r="F28" s="2976"/>
      <c r="G28" s="2976"/>
      <c r="H28" s="2976"/>
      <c r="I28" s="2976"/>
      <c r="J28" s="2976"/>
      <c r="K28" s="2976"/>
      <c r="L28" s="2976"/>
      <c r="M28" s="2976"/>
      <c r="N28" s="548"/>
      <c r="O28" s="552"/>
      <c r="P28" s="552"/>
      <c r="Q28" s="552"/>
      <c r="R28" s="552"/>
      <c r="S28" s="552"/>
      <c r="T28" s="552"/>
      <c r="U28" s="552"/>
    </row>
    <row r="29" spans="1:23" ht="18.75" customHeight="1">
      <c r="A29" s="2966" t="s">
        <v>587</v>
      </c>
      <c r="B29" s="2966"/>
      <c r="C29" s="2967" t="str">
        <f>IF(J23=0,"不存在调整事项，认可！","实际列支招待费大于税法允许列支的限额,应予纳税调整增加"&amp;DOLLAR(J23,2)&amp;"元！")</f>
        <v>不存在调整事项，认可！</v>
      </c>
      <c r="D29" s="2967"/>
      <c r="E29" s="2967"/>
      <c r="F29" s="2967"/>
      <c r="G29" s="2967"/>
      <c r="H29" s="2967"/>
      <c r="I29" s="2967"/>
      <c r="J29" s="2967"/>
      <c r="K29" s="2967"/>
      <c r="L29" s="2967"/>
      <c r="M29" s="2967"/>
      <c r="N29" s="548"/>
      <c r="O29" s="552"/>
      <c r="P29" s="552"/>
      <c r="Q29" s="552"/>
      <c r="R29" s="552"/>
      <c r="S29" s="552"/>
      <c r="T29" s="552"/>
      <c r="U29" s="552"/>
    </row>
    <row r="30" spans="1:23" ht="18.75" customHeight="1">
      <c r="A30" s="2966"/>
      <c r="B30" s="2966"/>
      <c r="C30" s="2967"/>
      <c r="D30" s="2967"/>
      <c r="E30" s="2967"/>
      <c r="F30" s="2967"/>
      <c r="G30" s="2967"/>
      <c r="H30" s="2967"/>
      <c r="I30" s="2967"/>
      <c r="J30" s="2967"/>
      <c r="K30" s="2967"/>
      <c r="L30" s="2967"/>
      <c r="M30" s="2967"/>
      <c r="N30" s="548"/>
      <c r="O30" s="552"/>
      <c r="P30" s="552"/>
      <c r="Q30" s="552"/>
      <c r="R30" s="552"/>
      <c r="S30" s="552"/>
      <c r="T30" s="552"/>
      <c r="U30" s="552"/>
    </row>
    <row r="31" spans="1:23" ht="18.75" customHeight="1">
      <c r="A31" s="2966"/>
      <c r="B31" s="2966"/>
      <c r="C31" s="2967"/>
      <c r="D31" s="2967"/>
      <c r="E31" s="2967"/>
      <c r="F31" s="2967"/>
      <c r="G31" s="2967"/>
      <c r="H31" s="2967"/>
      <c r="I31" s="2967"/>
      <c r="J31" s="2967"/>
      <c r="K31" s="2967"/>
      <c r="L31" s="2967"/>
      <c r="M31" s="2967"/>
      <c r="N31" s="2968" t="s">
        <v>1268</v>
      </c>
      <c r="O31" s="2968"/>
      <c r="P31" s="2968"/>
      <c r="Q31" s="2968"/>
      <c r="R31" s="2968"/>
      <c r="S31" s="2968"/>
      <c r="T31" s="2968"/>
      <c r="U31" s="2968"/>
    </row>
    <row r="32" spans="1:23">
      <c r="A32" s="170"/>
      <c r="B32" s="170"/>
      <c r="C32" s="170"/>
      <c r="D32" s="170"/>
      <c r="E32" s="170"/>
      <c r="F32" s="170"/>
      <c r="G32" s="170"/>
      <c r="H32" s="170"/>
      <c r="I32" s="170"/>
      <c r="J32" s="170"/>
      <c r="K32" s="553"/>
      <c r="L32" s="553"/>
      <c r="M32" s="553"/>
      <c r="N32" s="2968"/>
      <c r="O32" s="2968"/>
      <c r="P32" s="2968"/>
      <c r="Q32" s="2968"/>
      <c r="R32" s="2968"/>
      <c r="S32" s="2968"/>
      <c r="T32" s="2968"/>
      <c r="U32" s="2968"/>
    </row>
    <row r="33" spans="1:21">
      <c r="A33" s="170"/>
      <c r="B33" s="170"/>
      <c r="C33" s="170"/>
      <c r="D33" s="170"/>
      <c r="E33" s="170"/>
      <c r="F33" s="170"/>
      <c r="G33" s="170"/>
      <c r="H33" s="170"/>
      <c r="I33" s="170"/>
      <c r="J33" s="170"/>
      <c r="K33" s="554"/>
      <c r="L33" s="554"/>
      <c r="M33" s="554"/>
      <c r="N33" s="2968"/>
      <c r="O33" s="2968"/>
      <c r="P33" s="2968"/>
      <c r="Q33" s="2968"/>
      <c r="R33" s="2968"/>
      <c r="S33" s="2968"/>
      <c r="T33" s="2968"/>
      <c r="U33" s="2968"/>
    </row>
    <row r="34" spans="1:21">
      <c r="A34" s="170"/>
      <c r="B34" s="170"/>
      <c r="C34" s="170"/>
      <c r="D34" s="170"/>
      <c r="E34" s="170"/>
      <c r="F34" s="170"/>
      <c r="G34" s="170"/>
      <c r="H34" s="170"/>
      <c r="I34" s="170"/>
      <c r="J34" s="170"/>
      <c r="K34" s="554"/>
      <c r="L34" s="554"/>
      <c r="M34" s="554"/>
      <c r="N34" s="2968"/>
      <c r="O34" s="2968"/>
      <c r="P34" s="2968"/>
      <c r="Q34" s="2968"/>
      <c r="R34" s="2968"/>
      <c r="S34" s="2968"/>
      <c r="T34" s="2968"/>
      <c r="U34" s="2968"/>
    </row>
    <row r="35" spans="1:21">
      <c r="A35" s="170"/>
      <c r="B35" s="170"/>
      <c r="C35" s="170"/>
      <c r="D35" s="170"/>
      <c r="E35" s="170"/>
      <c r="F35" s="170"/>
      <c r="G35" s="170"/>
      <c r="H35" s="170"/>
      <c r="I35" s="170"/>
      <c r="J35" s="170"/>
      <c r="K35" s="554"/>
      <c r="L35" s="554"/>
      <c r="M35" s="554"/>
    </row>
    <row r="36" spans="1:21" ht="14.25" customHeight="1">
      <c r="A36" s="170"/>
      <c r="B36" s="170"/>
      <c r="C36" s="170"/>
      <c r="D36" s="170"/>
      <c r="E36" s="170"/>
      <c r="F36" s="170"/>
      <c r="G36" s="170"/>
      <c r="H36" s="170"/>
      <c r="I36" s="170"/>
      <c r="J36" s="170"/>
      <c r="K36" s="170"/>
      <c r="L36" s="170"/>
      <c r="M36" s="170"/>
    </row>
    <row r="37" spans="1:21">
      <c r="A37" s="170"/>
      <c r="B37" s="170"/>
      <c r="C37" s="170"/>
      <c r="D37" s="170"/>
      <c r="E37" s="170"/>
      <c r="F37" s="170"/>
      <c r="G37" s="170"/>
      <c r="H37" s="170"/>
      <c r="I37" s="170"/>
      <c r="J37" s="170"/>
      <c r="K37" s="170"/>
      <c r="L37" s="170"/>
      <c r="M37" s="170"/>
    </row>
    <row r="38" spans="1:21">
      <c r="A38" s="170"/>
      <c r="B38" s="170"/>
      <c r="C38" s="170"/>
      <c r="D38" s="170"/>
      <c r="E38" s="170"/>
      <c r="F38" s="170"/>
      <c r="G38" s="170"/>
      <c r="H38" s="170"/>
      <c r="I38" s="170"/>
      <c r="J38" s="170"/>
      <c r="K38" s="170"/>
      <c r="L38" s="170"/>
      <c r="M38" s="170"/>
    </row>
    <row r="39" spans="1:21">
      <c r="A39" s="170"/>
      <c r="B39" s="170"/>
      <c r="C39" s="170"/>
      <c r="D39" s="170"/>
      <c r="E39" s="170"/>
      <c r="F39" s="170"/>
      <c r="G39" s="170"/>
      <c r="H39" s="170"/>
      <c r="I39" s="170"/>
      <c r="J39" s="170"/>
      <c r="K39" s="170"/>
      <c r="L39" s="170"/>
      <c r="M39" s="170"/>
    </row>
    <row r="40" spans="1:21">
      <c r="A40" s="170"/>
      <c r="B40" s="170"/>
      <c r="C40" s="170"/>
      <c r="D40" s="170"/>
      <c r="E40" s="170"/>
      <c r="F40" s="170"/>
      <c r="G40" s="170"/>
      <c r="H40" s="170"/>
      <c r="I40" s="170"/>
      <c r="J40" s="170"/>
      <c r="K40" s="170"/>
      <c r="L40" s="170"/>
      <c r="M40" s="170"/>
    </row>
  </sheetData>
  <sheetProtection selectLockedCells="1" selectUnlockedCells="1"/>
  <mergeCells count="116">
    <mergeCell ref="A1:M1"/>
    <mergeCell ref="A3:B4"/>
    <mergeCell ref="C3:F4"/>
    <mergeCell ref="J3:K3"/>
    <mergeCell ref="L3:M3"/>
    <mergeCell ref="J4:K4"/>
    <mergeCell ref="L4:M5"/>
    <mergeCell ref="A5:B5"/>
    <mergeCell ref="C5:F5"/>
    <mergeCell ref="J5:K5"/>
    <mergeCell ref="N8:P8"/>
    <mergeCell ref="A9:D9"/>
    <mergeCell ref="E9:F9"/>
    <mergeCell ref="G9:I9"/>
    <mergeCell ref="J9:K9"/>
    <mergeCell ref="L9:M9"/>
    <mergeCell ref="A8:D8"/>
    <mergeCell ref="E8:F8"/>
    <mergeCell ref="G8:I8"/>
    <mergeCell ref="A6:M6"/>
    <mergeCell ref="A7:D7"/>
    <mergeCell ref="E7:F7"/>
    <mergeCell ref="G7:I7"/>
    <mergeCell ref="J7:K7"/>
    <mergeCell ref="L7:M7"/>
    <mergeCell ref="L8:M8"/>
    <mergeCell ref="J8:K8"/>
    <mergeCell ref="L10:M10"/>
    <mergeCell ref="A11:D11"/>
    <mergeCell ref="E11:F11"/>
    <mergeCell ref="G11:I11"/>
    <mergeCell ref="L11:M11"/>
    <mergeCell ref="A10:D10"/>
    <mergeCell ref="E10:F10"/>
    <mergeCell ref="G10:I10"/>
    <mergeCell ref="J10:K10"/>
    <mergeCell ref="J11:K11"/>
    <mergeCell ref="L12:M12"/>
    <mergeCell ref="A13:D13"/>
    <mergeCell ref="E13:F13"/>
    <mergeCell ref="G13:I13"/>
    <mergeCell ref="J13:K13"/>
    <mergeCell ref="L13:M13"/>
    <mergeCell ref="A12:D12"/>
    <mergeCell ref="E12:F12"/>
    <mergeCell ref="G12:I12"/>
    <mergeCell ref="J12:K12"/>
    <mergeCell ref="N14:P14"/>
    <mergeCell ref="L14:M14"/>
    <mergeCell ref="A15:D15"/>
    <mergeCell ref="E15:F15"/>
    <mergeCell ref="G15:I15"/>
    <mergeCell ref="J15:K15"/>
    <mergeCell ref="L15:M15"/>
    <mergeCell ref="A14:D14"/>
    <mergeCell ref="E14:F14"/>
    <mergeCell ref="G14:I14"/>
    <mergeCell ref="J14:K14"/>
    <mergeCell ref="L16:M16"/>
    <mergeCell ref="A17:D17"/>
    <mergeCell ref="E17:F17"/>
    <mergeCell ref="G17:I17"/>
    <mergeCell ref="J17:K17"/>
    <mergeCell ref="L17:M17"/>
    <mergeCell ref="A16:D16"/>
    <mergeCell ref="E16:F16"/>
    <mergeCell ref="G16:I16"/>
    <mergeCell ref="J16:K16"/>
    <mergeCell ref="A20:D20"/>
    <mergeCell ref="E20:F20"/>
    <mergeCell ref="G20:I20"/>
    <mergeCell ref="J20:K20"/>
    <mergeCell ref="L20:M20"/>
    <mergeCell ref="L18:M18"/>
    <mergeCell ref="A19:D19"/>
    <mergeCell ref="E19:F19"/>
    <mergeCell ref="G19:I19"/>
    <mergeCell ref="J19:K19"/>
    <mergeCell ref="L19:M19"/>
    <mergeCell ref="A18:D18"/>
    <mergeCell ref="E18:F18"/>
    <mergeCell ref="G18:I18"/>
    <mergeCell ref="J18:K18"/>
    <mergeCell ref="G22:I22"/>
    <mergeCell ref="J22:K22"/>
    <mergeCell ref="L22:M22"/>
    <mergeCell ref="E24:F24"/>
    <mergeCell ref="G24:H24"/>
    <mergeCell ref="A21:D21"/>
    <mergeCell ref="E21:F21"/>
    <mergeCell ref="G21:I21"/>
    <mergeCell ref="J21:K21"/>
    <mergeCell ref="A29:B31"/>
    <mergeCell ref="C29:M31"/>
    <mergeCell ref="N31:U34"/>
    <mergeCell ref="A25:D25"/>
    <mergeCell ref="E25:F25"/>
    <mergeCell ref="G25:H25"/>
    <mergeCell ref="J25:K25"/>
    <mergeCell ref="L25:M25"/>
    <mergeCell ref="A26:B28"/>
    <mergeCell ref="C26:D26"/>
    <mergeCell ref="N20:U27"/>
    <mergeCell ref="E26:M26"/>
    <mergeCell ref="C27:M28"/>
    <mergeCell ref="A23:D23"/>
    <mergeCell ref="E23:F23"/>
    <mergeCell ref="G23:I23"/>
    <mergeCell ref="J23:K23"/>
    <mergeCell ref="L23:M23"/>
    <mergeCell ref="A24:D24"/>
    <mergeCell ref="J24:K24"/>
    <mergeCell ref="L24:M24"/>
    <mergeCell ref="L21:M21"/>
    <mergeCell ref="A22:D22"/>
    <mergeCell ref="E22:F22"/>
  </mergeCells>
  <phoneticPr fontId="59" type="noConversion"/>
  <dataValidations count="2">
    <dataValidation allowBlank="1" showErrorMessage="1" sqref="H4 C29">
      <formula1>0</formula1>
      <formula2>0</formula2>
    </dataValidation>
    <dataValidation allowBlank="1" showErrorMessage="1" promptTitle="存在调整事项时" prompt="_x000a_选择 “E”" sqref="E26:M26">
      <formula1>0</formula1>
      <formula2>0</formula2>
    </dataValidation>
  </dataValidations>
  <hyperlinks>
    <hyperlink ref="N8" location="纳税调整明细表!C31" display="纳税调整明细表!C31"/>
    <hyperlink ref="N9" location="凭证检查!A1" display="凭证检查"/>
    <hyperlink ref="N10" location="制造费用、生产成本!A1" display="制造费用、生产成本审核表"/>
    <hyperlink ref="N14" location="管理费用!A1" display="管理费用审核表"/>
    <hyperlink ref="N15" location="收入明细表!D17" display="收入明细表!D17"/>
    <hyperlink ref="N16" location="其他事项!E10" display="其他事项!E10"/>
    <hyperlink ref="N17" location="广宣!J32" display="广宣!J32"/>
  </hyperlinks>
  <pageMargins left="0.78740157480314965" right="0.35433070866141736" top="0.51181102362204722" bottom="0.11811023622047245" header="0.51181102362204722" footer="0.51181102362204722"/>
  <pageSetup paperSize="9" firstPageNumber="0" orientation="portrait" blackAndWhite="1" horizontalDpi="300" verticalDpi="3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J87"/>
  <sheetViews>
    <sheetView workbookViewId="0">
      <selection sqref="A1:G1"/>
    </sheetView>
  </sheetViews>
  <sheetFormatPr defaultColWidth="9" defaultRowHeight="14.25"/>
  <cols>
    <col min="1" max="1" width="7.125" style="503" customWidth="1"/>
    <col min="2" max="2" width="13.75" style="503" customWidth="1"/>
    <col min="3" max="7" width="12.875" style="503" customWidth="1"/>
    <col min="8" max="8" width="55.5" style="555" customWidth="1"/>
    <col min="9" max="16384" width="9" style="555"/>
  </cols>
  <sheetData>
    <row r="1" spans="1:9" ht="30" customHeight="1">
      <c r="A1" s="3015" t="s">
        <v>355</v>
      </c>
      <c r="B1" s="3015"/>
      <c r="C1" s="3015"/>
      <c r="D1" s="3015"/>
      <c r="E1" s="3015"/>
      <c r="F1" s="3015"/>
      <c r="G1" s="3015"/>
      <c r="H1" s="3016"/>
      <c r="I1" s="89"/>
    </row>
    <row r="2" spans="1:9" s="559" customFormat="1" ht="20.100000000000001" customHeight="1">
      <c r="A2" s="2963" t="str">
        <f>"委托单位："&amp;基本情况!B2</f>
        <v>委托单位：</v>
      </c>
      <c r="B2" s="2963"/>
      <c r="C2" s="2963"/>
      <c r="D2" s="557"/>
      <c r="E2" s="137" t="s">
        <v>1301</v>
      </c>
      <c r="F2" s="137" t="s">
        <v>1071</v>
      </c>
      <c r="G2" s="486" t="s">
        <v>289</v>
      </c>
      <c r="H2" s="3016"/>
      <c r="I2" s="558"/>
    </row>
    <row r="3" spans="1:9" s="559" customFormat="1" ht="20.100000000000001" customHeight="1">
      <c r="A3" s="2963"/>
      <c r="B3" s="2963"/>
      <c r="C3" s="2963"/>
      <c r="D3" s="159" t="s">
        <v>463</v>
      </c>
      <c r="E3" s="511">
        <f>基本情况!B12</f>
        <v>0</v>
      </c>
      <c r="F3" s="560" t="str">
        <f>TEXT(基本情况!B21,"yyyy-mm-dd")</f>
        <v>2016-03-03</v>
      </c>
      <c r="G3" s="2964" t="str">
        <f>档案索引!A37</f>
        <v>2A-17</v>
      </c>
      <c r="H3" s="3016"/>
      <c r="I3" s="558"/>
    </row>
    <row r="4" spans="1:9" s="559" customFormat="1" ht="20.100000000000001" customHeight="1">
      <c r="A4" s="3017" t="str">
        <f>"会计期间："&amp;基本情况!B7</f>
        <v>会计期间：2015年01月01日至2015年12月31日</v>
      </c>
      <c r="B4" s="3017"/>
      <c r="C4" s="3017"/>
      <c r="D4" s="141" t="s">
        <v>465</v>
      </c>
      <c r="E4" s="514">
        <f>基本情况!B11</f>
        <v>0</v>
      </c>
      <c r="F4" s="514" t="str">
        <f>TEXT(基本情况!B22,"yyyy-mm-dd")</f>
        <v>2016-04-10</v>
      </c>
      <c r="G4" s="2964"/>
      <c r="H4" s="3016"/>
      <c r="I4" s="558"/>
    </row>
    <row r="5" spans="1:9" s="566" customFormat="1" ht="7.5" customHeight="1">
      <c r="A5" s="561"/>
      <c r="B5" s="562"/>
      <c r="C5" s="563"/>
      <c r="D5" s="564"/>
      <c r="E5" s="562"/>
      <c r="F5" s="562"/>
      <c r="G5" s="565"/>
      <c r="H5" s="544"/>
      <c r="I5" s="544"/>
    </row>
    <row r="6" spans="1:9" s="559" customFormat="1" ht="28.5" customHeight="1">
      <c r="A6" s="567"/>
      <c r="B6" s="568" t="s">
        <v>1269</v>
      </c>
      <c r="C6" s="568" t="s">
        <v>1270</v>
      </c>
      <c r="D6" s="568" t="s">
        <v>1271</v>
      </c>
      <c r="E6" s="568" t="s">
        <v>1272</v>
      </c>
      <c r="F6" s="568" t="s">
        <v>1273</v>
      </c>
      <c r="G6" s="569" t="s">
        <v>1274</v>
      </c>
      <c r="H6" s="83" t="s">
        <v>404</v>
      </c>
      <c r="I6" s="558"/>
    </row>
    <row r="7" spans="1:9" s="559" customFormat="1" ht="23.25" customHeight="1">
      <c r="A7" s="1774" t="s">
        <v>6594</v>
      </c>
      <c r="B7" s="570" t="s">
        <v>1275</v>
      </c>
      <c r="C7" s="570"/>
      <c r="D7" s="510"/>
      <c r="E7" s="510"/>
      <c r="F7" s="510"/>
      <c r="G7" s="571"/>
      <c r="H7" s="494" t="s">
        <v>1307</v>
      </c>
      <c r="I7" s="145"/>
    </row>
    <row r="8" spans="1:9" s="559" customFormat="1" ht="23.25" customHeight="1">
      <c r="A8" s="1770"/>
      <c r="B8" s="572" t="s">
        <v>1276</v>
      </c>
      <c r="C8" s="573">
        <f t="array" ref="C8">SUM(IF(YEAR(购入日期)&lt;本年度,IF(资产类别=B8,资产原值)))</f>
        <v>0</v>
      </c>
      <c r="D8" s="574">
        <f t="array" ref="D8">SUM(IF(YEAR(购入日期)=本年度,IF(资产类别=B8,资产购入金额)))</f>
        <v>0</v>
      </c>
      <c r="E8" s="573">
        <f t="array" ref="E8">SUM(IF(YEAR(减少日期)=本年度,IF(资产类别=B8,资产减少金额)))</f>
        <v>0</v>
      </c>
      <c r="F8" s="573">
        <f>C8+D8-E8</f>
        <v>0</v>
      </c>
      <c r="G8" s="575">
        <f>F8</f>
        <v>0</v>
      </c>
      <c r="H8" s="576" t="s">
        <v>632</v>
      </c>
      <c r="I8" s="145"/>
    </row>
    <row r="9" spans="1:9" s="559" customFormat="1" ht="23.25" customHeight="1">
      <c r="A9" s="1772"/>
      <c r="B9" s="578" t="s">
        <v>1277</v>
      </c>
      <c r="C9" s="574">
        <f t="array" ref="C9">SUM(IF(YEAR(购入日期)&lt;本年度,IF(资产类别=B9,资产原值)))</f>
        <v>0</v>
      </c>
      <c r="D9" s="574">
        <f t="array" ref="D9">SUM(IF(YEAR(购入日期)=本年度,IF(资产类别=B9,资产购入金额)))</f>
        <v>0</v>
      </c>
      <c r="E9" s="573">
        <f t="array" ref="E9">SUM(IF(YEAR(减少日期)=本年度,IF(资产类别=B9,资产减少金额)))</f>
        <v>0</v>
      </c>
      <c r="F9" s="573">
        <f>C9+D9-E9</f>
        <v>0</v>
      </c>
      <c r="G9" s="575">
        <f>F9</f>
        <v>0</v>
      </c>
      <c r="H9" s="576" t="s">
        <v>1278</v>
      </c>
      <c r="I9" s="145"/>
    </row>
    <row r="10" spans="1:9" s="559" customFormat="1" ht="23.25" customHeight="1">
      <c r="A10" s="1772"/>
      <c r="B10" s="578" t="s">
        <v>1279</v>
      </c>
      <c r="C10" s="574">
        <f t="array" ref="C10">SUM(IF(YEAR(购入日期)&lt;本年度,IF(资产类别=B10,资产原值)))</f>
        <v>0</v>
      </c>
      <c r="D10" s="574">
        <f t="array" ref="D10">SUM(IF(YEAR(购入日期)=本年度,IF(资产类别=B10,资产购入金额)))</f>
        <v>0</v>
      </c>
      <c r="E10" s="573">
        <f t="array" ref="E10">SUM(IF(YEAR(减少日期)=本年度,IF(资产类别=B10,资产减少金额)))</f>
        <v>0</v>
      </c>
      <c r="F10" s="573">
        <f>C10+D10-E10</f>
        <v>0</v>
      </c>
      <c r="G10" s="575">
        <f>F10</f>
        <v>0</v>
      </c>
      <c r="H10" s="576" t="s">
        <v>1310</v>
      </c>
      <c r="I10" s="145"/>
    </row>
    <row r="11" spans="1:9" s="559" customFormat="1" ht="23.25" customHeight="1">
      <c r="A11" s="1772"/>
      <c r="B11" s="578" t="s">
        <v>1280</v>
      </c>
      <c r="C11" s="574">
        <f t="array" ref="C11">SUM(IF(YEAR(购入日期)&lt;本年度,IF(资产类别=B11,资产原值)))</f>
        <v>0</v>
      </c>
      <c r="D11" s="574">
        <f t="array" ref="D11">SUM(IF(YEAR(购入日期)=本年度,IF(资产类别=B11,资产购入金额)))</f>
        <v>0</v>
      </c>
      <c r="E11" s="573">
        <f t="array" ref="E11">SUM(IF(YEAR(减少日期)=本年度,IF(资产类别=B11,资产减少金额)))</f>
        <v>0</v>
      </c>
      <c r="F11" s="573">
        <f>C11+D11-E11</f>
        <v>0</v>
      </c>
      <c r="G11" s="575">
        <f>F11</f>
        <v>0</v>
      </c>
      <c r="H11" s="233" t="s">
        <v>326</v>
      </c>
      <c r="I11" s="558"/>
    </row>
    <row r="12" spans="1:9" s="559" customFormat="1" ht="23.25" customHeight="1">
      <c r="A12" s="1773"/>
      <c r="B12" s="579" t="s">
        <v>1281</v>
      </c>
      <c r="C12" s="580">
        <f t="array" ref="C12">SUM(IF(YEAR(购入日期)&lt;本年度,IF(资产类别=B12,资产原值)))</f>
        <v>0</v>
      </c>
      <c r="D12" s="574">
        <f t="array" ref="D12">SUM(IF(YEAR(购入日期)=本年度,IF(资产类别=B12,资产购入金额)))</f>
        <v>0</v>
      </c>
      <c r="E12" s="573">
        <f t="array" ref="E12">SUM(IF(YEAR(减少日期)=本年度,IF(资产类别=B12,资产减少金额)))</f>
        <v>0</v>
      </c>
      <c r="F12" s="581">
        <f>C12+D12-E12</f>
        <v>0</v>
      </c>
      <c r="G12" s="575">
        <f>F12</f>
        <v>0</v>
      </c>
      <c r="H12" s="576" t="s">
        <v>330</v>
      </c>
      <c r="I12" s="558"/>
    </row>
    <row r="13" spans="1:9" s="559" customFormat="1" ht="23.25" customHeight="1">
      <c r="A13" s="1774" t="s">
        <v>6594</v>
      </c>
      <c r="B13" s="583" t="s">
        <v>715</v>
      </c>
      <c r="C13" s="584">
        <f>SUM(C8:C12)</f>
        <v>0</v>
      </c>
      <c r="D13" s="584">
        <f>SUM(D8:D12)</f>
        <v>0</v>
      </c>
      <c r="E13" s="584">
        <f>SUM(E8:E12)</f>
        <v>0</v>
      </c>
      <c r="F13" s="584">
        <f>SUM(F8:F12)</f>
        <v>0</v>
      </c>
      <c r="G13" s="585">
        <f>SUM(G8:G12)</f>
        <v>0</v>
      </c>
      <c r="H13" s="576" t="s">
        <v>1282</v>
      </c>
      <c r="I13" s="558"/>
    </row>
    <row r="14" spans="1:9" s="559" customFormat="1" ht="23.25" customHeight="1">
      <c r="A14" s="1770"/>
      <c r="B14" s="1738" t="s">
        <v>6587</v>
      </c>
      <c r="C14" s="1757"/>
      <c r="D14" s="1757"/>
      <c r="E14" s="1757"/>
      <c r="F14" s="1758">
        <f>C14+D14-E14</f>
        <v>0</v>
      </c>
      <c r="G14" s="1759">
        <f>F14</f>
        <v>0</v>
      </c>
      <c r="H14" s="1268" t="s">
        <v>6620</v>
      </c>
      <c r="I14" s="558"/>
    </row>
    <row r="15" spans="1:9" s="559" customFormat="1" ht="23.25" customHeight="1">
      <c r="A15" s="1771"/>
      <c r="B15" s="616" t="s">
        <v>6589</v>
      </c>
      <c r="C15" s="1755"/>
      <c r="D15" s="1755"/>
      <c r="E15" s="1755"/>
      <c r="F15" s="528">
        <f>C15+D15-E15</f>
        <v>0</v>
      </c>
      <c r="G15" s="1756">
        <f>F15</f>
        <v>0</v>
      </c>
      <c r="H15" s="1268" t="s">
        <v>6619</v>
      </c>
      <c r="I15" s="558"/>
    </row>
    <row r="16" spans="1:9" s="559" customFormat="1" ht="23.25" customHeight="1">
      <c r="A16" s="582"/>
      <c r="B16" s="1741" t="s">
        <v>6592</v>
      </c>
      <c r="C16" s="1740">
        <f>C14+C15</f>
        <v>0</v>
      </c>
      <c r="D16" s="1740">
        <f>D14+D15</f>
        <v>0</v>
      </c>
      <c r="E16" s="1740">
        <f>E14+E15</f>
        <v>0</v>
      </c>
      <c r="F16" s="1740">
        <f>F14+F15</f>
        <v>0</v>
      </c>
      <c r="G16" s="795"/>
      <c r="H16" s="1268" t="s">
        <v>6590</v>
      </c>
      <c r="I16" s="558"/>
    </row>
    <row r="17" spans="1:10" s="559" customFormat="1" ht="36" customHeight="1">
      <c r="A17" s="838" t="s">
        <v>6593</v>
      </c>
      <c r="B17" s="570" t="s">
        <v>1283</v>
      </c>
      <c r="C17" s="137" t="s">
        <v>1270</v>
      </c>
      <c r="D17" s="137" t="s">
        <v>1271</v>
      </c>
      <c r="E17" s="137" t="s">
        <v>1272</v>
      </c>
      <c r="F17" s="137" t="s">
        <v>1273</v>
      </c>
      <c r="G17" s="506" t="s">
        <v>1284</v>
      </c>
      <c r="H17" s="558"/>
      <c r="I17" s="558"/>
    </row>
    <row r="18" spans="1:10" s="559" customFormat="1" ht="23.25" customHeight="1">
      <c r="A18" s="1769"/>
      <c r="B18" s="572" t="s">
        <v>1276</v>
      </c>
      <c r="C18" s="1120"/>
      <c r="D18" s="573">
        <f>SUMIF(资产类别,B18,本年折旧)</f>
        <v>0</v>
      </c>
      <c r="E18" s="1121"/>
      <c r="F18" s="586">
        <f>C18+D18-E18</f>
        <v>0</v>
      </c>
      <c r="G18" s="587">
        <f ca="1">SUMIF(折旧明细,B18,税收折旧)</f>
        <v>0</v>
      </c>
      <c r="H18" s="2930" t="s">
        <v>863</v>
      </c>
      <c r="I18" s="2930"/>
      <c r="J18" s="588"/>
    </row>
    <row r="19" spans="1:10" s="559" customFormat="1" ht="23.25" customHeight="1">
      <c r="A19" s="733"/>
      <c r="B19" s="578" t="s">
        <v>1277</v>
      </c>
      <c r="C19" s="1122"/>
      <c r="D19" s="574">
        <f>SUMIF(资产类别,B19,本年折旧)</f>
        <v>0</v>
      </c>
      <c r="E19" s="1123"/>
      <c r="F19" s="589">
        <f>C19+D19-E19</f>
        <v>0</v>
      </c>
      <c r="G19" s="587">
        <f ca="1">SUMIF(折旧明细,B19,税收折旧)</f>
        <v>0</v>
      </c>
      <c r="H19" s="2930"/>
      <c r="I19" s="2930"/>
      <c r="J19" s="588"/>
    </row>
    <row r="20" spans="1:10" s="559" customFormat="1" ht="23.25" customHeight="1">
      <c r="A20" s="733"/>
      <c r="B20" s="578" t="s">
        <v>1279</v>
      </c>
      <c r="C20" s="1122"/>
      <c r="D20" s="574">
        <f>SUMIF(资产类别,B20,本年折旧)</f>
        <v>0</v>
      </c>
      <c r="E20" s="1123"/>
      <c r="F20" s="589">
        <f>C20+D20-E20</f>
        <v>0</v>
      </c>
      <c r="G20" s="587">
        <f ca="1">SUMIF(折旧明细,B20,税收折旧)</f>
        <v>0</v>
      </c>
      <c r="H20" s="2930"/>
      <c r="I20" s="2930"/>
      <c r="J20" s="588"/>
    </row>
    <row r="21" spans="1:10" s="559" customFormat="1" ht="23.25" customHeight="1">
      <c r="A21" s="733"/>
      <c r="B21" s="578" t="s">
        <v>1280</v>
      </c>
      <c r="C21" s="1122"/>
      <c r="D21" s="574">
        <f>SUMIF(资产类别,B21,本年折旧)</f>
        <v>0</v>
      </c>
      <c r="E21" s="1123"/>
      <c r="F21" s="589">
        <f>C21+D21-E21</f>
        <v>0</v>
      </c>
      <c r="G21" s="587">
        <f ca="1">SUMIF(折旧明细,B21,税收折旧)</f>
        <v>0</v>
      </c>
      <c r="H21" s="2930"/>
      <c r="I21" s="2930"/>
      <c r="J21" s="588"/>
    </row>
    <row r="22" spans="1:10" s="559" customFormat="1" ht="23.25" customHeight="1">
      <c r="A22" s="738"/>
      <c r="B22" s="579" t="s">
        <v>1281</v>
      </c>
      <c r="C22" s="1124"/>
      <c r="D22" s="580">
        <f>SUMIF(资产类别,B22,本年折旧)</f>
        <v>0</v>
      </c>
      <c r="E22" s="1125"/>
      <c r="F22" s="590">
        <f>C22+D22-E22</f>
        <v>0</v>
      </c>
      <c r="G22" s="587">
        <f ca="1">SUMIF(折旧明细,B22,税收折旧)</f>
        <v>0</v>
      </c>
      <c r="H22" s="2930"/>
      <c r="I22" s="2930"/>
    </row>
    <row r="23" spans="1:10" s="559" customFormat="1" ht="23.25" customHeight="1">
      <c r="A23" s="838" t="s">
        <v>6593</v>
      </c>
      <c r="B23" s="583" t="s">
        <v>715</v>
      </c>
      <c r="C23" s="591">
        <f>SUM(C18:C22)</f>
        <v>0</v>
      </c>
      <c r="D23" s="591">
        <f>SUM(D18:D22)</f>
        <v>0</v>
      </c>
      <c r="E23" s="591">
        <f>SUM(E18:E22)</f>
        <v>0</v>
      </c>
      <c r="F23" s="591">
        <f>SUM(F18:F22)</f>
        <v>0</v>
      </c>
      <c r="G23" s="534">
        <f ca="1">SUM(G18:G22)</f>
        <v>0</v>
      </c>
      <c r="H23" s="592" t="s">
        <v>864</v>
      </c>
      <c r="I23" s="593"/>
    </row>
    <row r="24" spans="1:10" s="559" customFormat="1" ht="23.25" customHeight="1">
      <c r="A24" s="1767"/>
      <c r="B24" s="1737" t="s">
        <v>6586</v>
      </c>
      <c r="C24" s="1763"/>
      <c r="D24" s="1763"/>
      <c r="E24" s="1763"/>
      <c r="F24" s="987">
        <f t="shared" ref="F24:F25" si="0">C24+D24-E24</f>
        <v>0</v>
      </c>
      <c r="G24" s="1765"/>
      <c r="H24" s="485"/>
      <c r="I24" s="593"/>
    </row>
    <row r="25" spans="1:10" s="559" customFormat="1" ht="23.25" customHeight="1">
      <c r="A25" s="1768"/>
      <c r="B25" s="1761" t="s">
        <v>6588</v>
      </c>
      <c r="C25" s="1762"/>
      <c r="D25" s="1762"/>
      <c r="E25" s="1762"/>
      <c r="F25" s="1758">
        <f t="shared" si="0"/>
        <v>0</v>
      </c>
      <c r="G25" s="1766"/>
      <c r="H25" s="485"/>
      <c r="I25" s="593"/>
    </row>
    <row r="26" spans="1:10" s="559" customFormat="1" ht="23.25" customHeight="1">
      <c r="A26" s="1760"/>
      <c r="B26" s="1739" t="s">
        <v>6591</v>
      </c>
      <c r="C26" s="1754">
        <f>C24+C25</f>
        <v>0</v>
      </c>
      <c r="D26" s="1754">
        <f>D24+D25</f>
        <v>0</v>
      </c>
      <c r="E26" s="1754">
        <f>E24+E25</f>
        <v>0</v>
      </c>
      <c r="F26" s="1740">
        <f>F24+F25</f>
        <v>0</v>
      </c>
      <c r="G26" s="1764"/>
      <c r="H26" s="485"/>
      <c r="I26" s="593"/>
    </row>
    <row r="27" spans="1:10" s="559" customFormat="1" ht="20.25" customHeight="1">
      <c r="A27" s="2722" t="s">
        <v>865</v>
      </c>
      <c r="B27" s="2722"/>
      <c r="C27" s="2722"/>
      <c r="D27" s="2722"/>
      <c r="E27" s="2722"/>
      <c r="F27" s="2722"/>
      <c r="G27" s="2722"/>
      <c r="H27" s="558"/>
      <c r="I27" s="558"/>
    </row>
    <row r="28" spans="1:10" s="559" customFormat="1" ht="26.25" customHeight="1">
      <c r="A28" s="3011" t="s">
        <v>866</v>
      </c>
      <c r="B28" s="3011"/>
      <c r="C28" s="594" t="s">
        <v>867</v>
      </c>
      <c r="D28" s="594" t="s">
        <v>868</v>
      </c>
      <c r="E28" s="594" t="s">
        <v>1311</v>
      </c>
      <c r="F28" s="594" t="s">
        <v>869</v>
      </c>
      <c r="G28" s="595" t="s">
        <v>715</v>
      </c>
      <c r="H28" s="558"/>
      <c r="I28" s="558"/>
    </row>
    <row r="29" spans="1:10" s="559" customFormat="1" ht="26.25" customHeight="1">
      <c r="A29" s="2726" t="s">
        <v>570</v>
      </c>
      <c r="B29" s="2726"/>
      <c r="C29" s="1126"/>
      <c r="D29" s="596">
        <f>营业费用!H20</f>
        <v>0</v>
      </c>
      <c r="E29" s="596">
        <f>管理费用!H20</f>
        <v>0</v>
      </c>
      <c r="F29" s="1127"/>
      <c r="G29" s="597">
        <f>SUM(C29:F29)</f>
        <v>0</v>
      </c>
      <c r="H29" s="558"/>
      <c r="I29" s="558"/>
    </row>
    <row r="30" spans="1:10" s="559" customFormat="1" ht="24" customHeight="1">
      <c r="A30" s="3012" t="s">
        <v>654</v>
      </c>
      <c r="B30" s="3012"/>
      <c r="C30" s="3013" t="str">
        <f>IF(F13&lt;&gt;资产负债!D23,"固定资产原值账载数与报表数相差"&amp;DOLLAR(F13-资产负债!D23,2)&amp;"元！","固定资产原值账载数与报表数相符！")</f>
        <v>固定资产原值账载数与报表数相符！</v>
      </c>
      <c r="D30" s="3013"/>
      <c r="E30" s="3013"/>
      <c r="F30" s="3013"/>
      <c r="G30" s="3013"/>
      <c r="H30" s="558"/>
      <c r="I30" s="558"/>
    </row>
    <row r="31" spans="1:10" s="559" customFormat="1" ht="24" customHeight="1">
      <c r="A31" s="3012"/>
      <c r="B31" s="3012"/>
      <c r="C31" s="3014" t="str">
        <f>IF(F23&lt;&gt;资产负债!D24,"累计折旧账载数与报表数相差"&amp;DOLLAR(F23-资产负债!D24,2)&amp;"元！","累计折旧账载数与报表数相符！")</f>
        <v>累计折旧账载数与报表数相符！</v>
      </c>
      <c r="D31" s="3014"/>
      <c r="E31" s="3014"/>
      <c r="F31" s="3014"/>
      <c r="G31" s="3014"/>
      <c r="H31" s="558"/>
      <c r="I31" s="558"/>
    </row>
    <row r="32" spans="1:10" s="559" customFormat="1" ht="24" customHeight="1">
      <c r="A32" s="3012"/>
      <c r="B32" s="3012"/>
      <c r="C32" s="3006" t="str">
        <f>IF(G29&lt;&gt;D23,"对应科目折旧发生额与本期折旧额相差"&amp;DOLLAR(G29-D23,2)&amp;"元！","对应科目折旧发生额与本期折旧额相符！")</f>
        <v>对应科目折旧发生额与本期折旧额相符！</v>
      </c>
      <c r="D32" s="3006"/>
      <c r="E32" s="3006"/>
      <c r="F32" s="3006"/>
      <c r="G32" s="3006"/>
      <c r="H32" s="558"/>
      <c r="I32" s="558"/>
    </row>
    <row r="33" spans="1:9" s="559" customFormat="1" ht="15" customHeight="1">
      <c r="A33" s="3007" t="s">
        <v>1344</v>
      </c>
      <c r="B33" s="3007"/>
      <c r="C33" s="3008" t="s">
        <v>870</v>
      </c>
      <c r="D33" s="3008"/>
      <c r="E33" s="3009" t="str">
        <f ca="1">IF(D23-G23&gt;0,"、E","")</f>
        <v/>
      </c>
      <c r="F33" s="3009"/>
      <c r="G33" s="3009"/>
      <c r="H33" s="558"/>
      <c r="I33" s="558"/>
    </row>
    <row r="34" spans="1:9" s="559" customFormat="1" ht="43.5" customHeight="1">
      <c r="A34" s="3007"/>
      <c r="B34" s="3007"/>
      <c r="C34" s="3010"/>
      <c r="D34" s="3010"/>
      <c r="E34" s="3010"/>
      <c r="F34" s="3010"/>
      <c r="G34" s="3010"/>
      <c r="H34" s="558"/>
      <c r="I34" s="558"/>
    </row>
    <row r="35" spans="1:9" s="559" customFormat="1" ht="28.5" customHeight="1">
      <c r="A35" s="3005" t="s">
        <v>587</v>
      </c>
      <c r="B35" s="3005"/>
      <c r="C35" s="3006" t="str">
        <f ca="1">IF(D23-G23&gt;0,"会计折旧大于税法允许计提的折旧额,应予纳税调整增加"&amp;DOLLAR(D23-G23,2)&amp;"元！",IF(D23-G23&lt;0,"会计折旧小于税法允许计提的折旧额,应予纳税调整减少"&amp;DOLLAR(G23-D23,2)&amp;"元！","折旧计提未超过税法允许的数额,认可！"))</f>
        <v>折旧计提未超过税法允许的数额,认可！</v>
      </c>
      <c r="D35" s="3006"/>
      <c r="E35" s="3006"/>
      <c r="F35" s="3006"/>
      <c r="G35" s="3006"/>
      <c r="H35" s="599"/>
      <c r="I35" s="558"/>
    </row>
    <row r="36" spans="1:9" s="131" customFormat="1" ht="13.5" customHeight="1">
      <c r="A36" s="503"/>
      <c r="B36" s="503"/>
      <c r="C36" s="503"/>
      <c r="D36" s="503"/>
      <c r="E36" s="600"/>
      <c r="F36" s="600"/>
      <c r="G36" s="600"/>
    </row>
    <row r="37" spans="1:9" ht="20.100000000000001" customHeight="1"/>
    <row r="38" spans="1:9" ht="20.100000000000001" customHeight="1"/>
    <row r="39" spans="1:9" ht="20.100000000000001" customHeight="1"/>
    <row r="40" spans="1:9" ht="20.100000000000001" customHeight="1"/>
    <row r="41" spans="1:9" ht="20.100000000000001" customHeight="1"/>
    <row r="42" spans="1:9" ht="20.100000000000001" customHeight="1"/>
    <row r="43" spans="1:9" ht="20.100000000000001" customHeight="1"/>
    <row r="44" spans="1:9" ht="20.100000000000001" customHeight="1"/>
    <row r="45" spans="1:9" ht="20.100000000000001" customHeight="1"/>
    <row r="46" spans="1:9" ht="20.100000000000001" customHeight="1"/>
    <row r="47" spans="1:9" ht="20.100000000000001" customHeight="1"/>
    <row r="48" spans="1:9" ht="20.100000000000001" customHeight="1"/>
    <row r="49" ht="20.100000000000001" customHeight="1"/>
    <row r="50" ht="20.100000000000001" customHeight="1"/>
    <row r="51" ht="20.100000000000001" customHeight="1"/>
    <row r="52" ht="20.100000000000001" customHeight="1"/>
    <row r="53" ht="20.100000000000001" customHeight="1"/>
    <row r="54" ht="20.100000000000001" customHeight="1"/>
    <row r="55" ht="20.100000000000001" customHeight="1"/>
    <row r="56" ht="20.100000000000001" customHeight="1"/>
    <row r="57" ht="20.100000000000001" customHeight="1"/>
    <row r="58" ht="20.100000000000001" customHeight="1"/>
    <row r="59" ht="20.100000000000001" customHeight="1"/>
    <row r="60" ht="20.100000000000001" customHeight="1"/>
    <row r="61" ht="20.100000000000001" customHeight="1"/>
    <row r="62" ht="20.100000000000001" customHeight="1"/>
    <row r="63" ht="20.100000000000001" customHeight="1"/>
    <row r="64" ht="20.100000000000001" customHeight="1"/>
    <row r="65" ht="20.100000000000001" customHeight="1"/>
    <row r="66" ht="20.100000000000001" customHeight="1"/>
    <row r="67" ht="20.100000000000001" customHeight="1"/>
    <row r="68" ht="20.100000000000001" customHeight="1"/>
    <row r="69" ht="20.100000000000001" customHeight="1"/>
    <row r="70" ht="20.100000000000001" customHeight="1"/>
    <row r="71" ht="20.100000000000001" customHeight="1"/>
    <row r="72" ht="20.100000000000001" customHeight="1"/>
    <row r="73" ht="20.100000000000001" customHeight="1"/>
    <row r="74" ht="20.100000000000001" customHeight="1"/>
    <row r="75" ht="20.100000000000001" customHeight="1"/>
    <row r="76" ht="20.100000000000001" customHeight="1"/>
    <row r="77" ht="20.100000000000001" customHeight="1"/>
    <row r="78" ht="20.100000000000001" customHeight="1"/>
    <row r="79" ht="20.100000000000001" customHeight="1"/>
    <row r="80" ht="20.100000000000001" customHeight="1"/>
    <row r="81" ht="20.100000000000001" customHeight="1"/>
    <row r="82" ht="20.100000000000001" customHeight="1"/>
    <row r="83" ht="20.100000000000001" customHeight="1"/>
    <row r="84" ht="20.100000000000001" customHeight="1"/>
    <row r="85" ht="20.100000000000001" customHeight="1"/>
    <row r="86" ht="20.100000000000001" customHeight="1"/>
    <row r="87" ht="20.100000000000001" customHeight="1"/>
  </sheetData>
  <sheetProtection selectLockedCells="1" selectUnlockedCells="1"/>
  <mergeCells count="19">
    <mergeCell ref="H18:I22"/>
    <mergeCell ref="A1:G1"/>
    <mergeCell ref="H1:H4"/>
    <mergeCell ref="A2:C3"/>
    <mergeCell ref="G3:G4"/>
    <mergeCell ref="A4:C4"/>
    <mergeCell ref="A27:G27"/>
    <mergeCell ref="A28:B28"/>
    <mergeCell ref="A29:B29"/>
    <mergeCell ref="A30:B32"/>
    <mergeCell ref="C30:G30"/>
    <mergeCell ref="C31:G31"/>
    <mergeCell ref="C32:G32"/>
    <mergeCell ref="A35:B35"/>
    <mergeCell ref="C35:G35"/>
    <mergeCell ref="A33:B34"/>
    <mergeCell ref="C33:D33"/>
    <mergeCell ref="E33:G33"/>
    <mergeCell ref="C34:G34"/>
  </mergeCells>
  <phoneticPr fontId="59" type="noConversion"/>
  <dataValidations count="2">
    <dataValidation allowBlank="1" showErrorMessage="1" sqref="E3">
      <formula1>0</formula1>
      <formula2>0</formula2>
    </dataValidation>
    <dataValidation allowBlank="1" showErrorMessage="1" promptTitle="存在调整事项时" prompt="_x000a_选择 “E”" sqref="E33:G33">
      <formula1>0</formula1>
      <formula2>0</formula2>
    </dataValidation>
  </dataValidations>
  <hyperlinks>
    <hyperlink ref="H7" location="资产负债!A1" display="资产负债表"/>
    <hyperlink ref="H8" location="资产折旧纳税调整表!A1" display="资产折旧纳税调整表"/>
    <hyperlink ref="H9" location="折旧测算!A1" display="折旧验算表"/>
    <hyperlink ref="H10" location="纳税调整明细表!A1" display="纳税调整明细表"/>
    <hyperlink ref="H11" location="营业费用!A1" display="营业费用审核表"/>
    <hyperlink ref="H12" location="管理费用!A1" display="管理费用审核表"/>
    <hyperlink ref="H13" location="在建工程审核表!A1" display="在建工程审核表"/>
    <hyperlink ref="H16" location="A105081固定资产加速折旧、扣除明细表!A1" display="A105081固定资产加速折旧、扣除明细表!A1"/>
    <hyperlink ref="H14" location="固定资产加速折旧审核表!A1" display="固定资产加速折旧审核表!A1"/>
    <hyperlink ref="H15" location="A105080资产折旧、摊销情况及纳税调整明细表!A1" display="A105080资产折旧、摊销情况及纳税调整明细表!A1"/>
  </hyperlinks>
  <pageMargins left="0.78740157480314965" right="0.35433070866141736" top="0.51181102362204722" bottom="0.11811023622047245" header="0.51181102362204722" footer="0.51181102362204722"/>
  <pageSetup paperSize="9" scale="92" firstPageNumber="0" fitToWidth="0" orientation="portrait" blackAndWhite="1" horizontalDpi="300" verticalDpi="300"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S1015"/>
  <sheetViews>
    <sheetView workbookViewId="0">
      <selection activeCell="P11" sqref="P11"/>
    </sheetView>
  </sheetViews>
  <sheetFormatPr defaultColWidth="9" defaultRowHeight="12"/>
  <cols>
    <col min="1" max="1" width="7" style="503" customWidth="1"/>
    <col min="2" max="2" width="7.125" style="503" customWidth="1"/>
    <col min="3" max="3" width="9.5" style="601" customWidth="1"/>
    <col min="4" max="4" width="8.25" style="602" customWidth="1"/>
    <col min="5" max="6" width="9.5" style="602" customWidth="1"/>
    <col min="7" max="7" width="8.25" style="602" customWidth="1"/>
    <col min="8" max="11" width="9.5" style="602" customWidth="1"/>
    <col min="12" max="13" width="9.5" style="601" customWidth="1"/>
    <col min="14" max="14" width="9.5" style="503" customWidth="1"/>
    <col min="15" max="15" width="7.75" style="503" customWidth="1"/>
    <col min="16" max="16" width="27.125" style="503" customWidth="1"/>
    <col min="17" max="16384" width="9" style="503"/>
  </cols>
  <sheetData>
    <row r="1" spans="1:19" ht="26.25" customHeight="1">
      <c r="A1" s="2732" t="s">
        <v>871</v>
      </c>
      <c r="B1" s="2732"/>
      <c r="C1" s="2732"/>
      <c r="D1" s="2732"/>
      <c r="E1" s="2732"/>
      <c r="F1" s="2732"/>
      <c r="G1" s="2732"/>
      <c r="H1" s="2732"/>
      <c r="I1" s="2732"/>
      <c r="J1" s="2732"/>
      <c r="K1" s="2732"/>
      <c r="L1" s="2732"/>
      <c r="M1" s="2732"/>
      <c r="N1" s="2732"/>
      <c r="O1" s="2732"/>
      <c r="P1" s="3016"/>
      <c r="Q1" s="145"/>
      <c r="R1" s="145"/>
      <c r="S1" s="145"/>
    </row>
    <row r="2" spans="1:19" ht="22.5" customHeight="1">
      <c r="A2" s="3027" t="str">
        <f>"委托单位："&amp;基本情况!B2</f>
        <v>委托单位：</v>
      </c>
      <c r="B2" s="3027"/>
      <c r="C2" s="3027"/>
      <c r="D2" s="3027"/>
      <c r="E2" s="3027"/>
      <c r="F2" s="3027"/>
      <c r="G2" s="603" t="s">
        <v>463</v>
      </c>
      <c r="H2" s="3028">
        <f>基本情况!B12</f>
        <v>0</v>
      </c>
      <c r="I2" s="3028"/>
      <c r="J2" s="137" t="s">
        <v>462</v>
      </c>
      <c r="K2" s="3029" t="str">
        <f>TEXT(基本情况!B21,"yyyy-mm-dd")</f>
        <v>2016-03-03</v>
      </c>
      <c r="L2" s="3029"/>
      <c r="M2" s="1712"/>
      <c r="N2" s="3030" t="s">
        <v>289</v>
      </c>
      <c r="O2" s="3031"/>
      <c r="P2" s="3016"/>
      <c r="Q2" s="145"/>
      <c r="R2" s="145"/>
      <c r="S2" s="145"/>
    </row>
    <row r="3" spans="1:19" ht="22.5" customHeight="1">
      <c r="A3" s="3025" t="str">
        <f>"会计期间："&amp;基本情况!B7</f>
        <v>会计期间：2015年01月01日至2015年12月31日</v>
      </c>
      <c r="B3" s="3025"/>
      <c r="C3" s="3025"/>
      <c r="D3" s="3025"/>
      <c r="E3" s="3025"/>
      <c r="F3" s="3025"/>
      <c r="G3" s="605" t="s">
        <v>465</v>
      </c>
      <c r="H3" s="3026">
        <f>基本情况!B11</f>
        <v>0</v>
      </c>
      <c r="I3" s="3026"/>
      <c r="J3" s="606" t="s">
        <v>462</v>
      </c>
      <c r="K3" s="3026" t="str">
        <f>TEXT(基本情况!B22,"yyyy-mm-dd")</f>
        <v>2016-04-10</v>
      </c>
      <c r="L3" s="3026"/>
      <c r="M3" s="1713"/>
      <c r="N3" s="3030"/>
      <c r="O3" s="3031"/>
      <c r="P3" s="3016"/>
      <c r="Q3" s="145"/>
      <c r="R3" s="145"/>
      <c r="S3" s="145"/>
    </row>
    <row r="4" spans="1:19" s="608" customFormat="1" ht="7.5" customHeight="1">
      <c r="A4" s="2730"/>
      <c r="B4" s="2730"/>
      <c r="C4" s="2730"/>
      <c r="D4" s="2730"/>
      <c r="E4" s="2730"/>
      <c r="F4" s="2730"/>
      <c r="G4" s="2730"/>
      <c r="H4" s="2730"/>
      <c r="I4" s="2730"/>
      <c r="J4" s="2730"/>
      <c r="K4" s="2730"/>
      <c r="L4" s="2730"/>
      <c r="M4" s="2730"/>
      <c r="N4" s="2730"/>
      <c r="O4" s="2730"/>
      <c r="P4" s="3016"/>
      <c r="Q4" s="607"/>
      <c r="R4" s="607"/>
      <c r="S4" s="607"/>
    </row>
    <row r="5" spans="1:19" s="608" customFormat="1" ht="18" customHeight="1">
      <c r="A5" s="3007" t="s">
        <v>1269</v>
      </c>
      <c r="B5" s="3020" t="s">
        <v>872</v>
      </c>
      <c r="C5" s="3021" t="s">
        <v>873</v>
      </c>
      <c r="D5" s="3018" t="s">
        <v>1271</v>
      </c>
      <c r="E5" s="3018"/>
      <c r="F5" s="3018"/>
      <c r="G5" s="3018" t="s">
        <v>1272</v>
      </c>
      <c r="H5" s="3018"/>
      <c r="I5" s="3018"/>
      <c r="J5" s="3022" t="s">
        <v>874</v>
      </c>
      <c r="K5" s="3022" t="s">
        <v>875</v>
      </c>
      <c r="L5" s="3021" t="s">
        <v>876</v>
      </c>
      <c r="M5" s="3023" t="s">
        <v>6267</v>
      </c>
      <c r="N5" s="3020" t="s">
        <v>877</v>
      </c>
      <c r="O5" s="2955" t="s">
        <v>878</v>
      </c>
      <c r="P5" s="556"/>
      <c r="Q5" s="607"/>
      <c r="R5" s="607"/>
      <c r="S5" s="607"/>
    </row>
    <row r="6" spans="1:19" ht="21" customHeight="1">
      <c r="A6" s="3007"/>
      <c r="B6" s="3020"/>
      <c r="C6" s="3021"/>
      <c r="D6" s="610" t="s">
        <v>879</v>
      </c>
      <c r="E6" s="610" t="s">
        <v>570</v>
      </c>
      <c r="F6" s="610" t="s">
        <v>880</v>
      </c>
      <c r="G6" s="610" t="s">
        <v>881</v>
      </c>
      <c r="H6" s="610" t="s">
        <v>570</v>
      </c>
      <c r="I6" s="610" t="s">
        <v>882</v>
      </c>
      <c r="J6" s="3022"/>
      <c r="K6" s="3022"/>
      <c r="L6" s="3021"/>
      <c r="M6" s="3024"/>
      <c r="N6" s="3020"/>
      <c r="O6" s="2955"/>
      <c r="P6" s="544"/>
      <c r="Q6" s="145"/>
      <c r="R6" s="145"/>
      <c r="S6" s="145"/>
    </row>
    <row r="7" spans="1:19" ht="46.5" customHeight="1">
      <c r="A7" s="611" t="s">
        <v>883</v>
      </c>
      <c r="B7" s="612" t="s">
        <v>884</v>
      </c>
      <c r="C7" s="613">
        <v>1</v>
      </c>
      <c r="D7" s="614" t="s">
        <v>885</v>
      </c>
      <c r="E7" s="615">
        <v>2</v>
      </c>
      <c r="F7" s="614" t="s">
        <v>886</v>
      </c>
      <c r="G7" s="614" t="s">
        <v>887</v>
      </c>
      <c r="H7" s="615">
        <v>4</v>
      </c>
      <c r="I7" s="614" t="s">
        <v>888</v>
      </c>
      <c r="J7" s="616" t="s">
        <v>889</v>
      </c>
      <c r="K7" s="616" t="s">
        <v>890</v>
      </c>
      <c r="L7" s="617">
        <v>8</v>
      </c>
      <c r="M7" s="617" t="s">
        <v>6268</v>
      </c>
      <c r="N7" s="618" t="s">
        <v>6269</v>
      </c>
      <c r="O7" s="619" t="s">
        <v>891</v>
      </c>
      <c r="P7" s="544"/>
      <c r="Q7" s="145"/>
      <c r="R7" s="145"/>
      <c r="S7" s="145"/>
    </row>
    <row r="8" spans="1:19" ht="18" customHeight="1">
      <c r="A8" s="3012" t="s">
        <v>715</v>
      </c>
      <c r="B8" s="3012"/>
      <c r="C8" s="620">
        <f>SUM(C9:C1004)</f>
        <v>0</v>
      </c>
      <c r="D8" s="621"/>
      <c r="E8" s="620">
        <f>SUM(E9:E1004)</f>
        <v>0</v>
      </c>
      <c r="F8" s="620">
        <f>SUM(F9:F1004)</f>
        <v>0</v>
      </c>
      <c r="G8" s="621"/>
      <c r="H8" s="622">
        <f t="shared" ref="H8:O8" si="0">SUM(H9:H1004)</f>
        <v>0</v>
      </c>
      <c r="I8" s="622">
        <f t="shared" si="0"/>
        <v>0</v>
      </c>
      <c r="J8" s="622">
        <f t="shared" si="0"/>
        <v>0</v>
      </c>
      <c r="K8" s="622">
        <f t="shared" si="0"/>
        <v>0</v>
      </c>
      <c r="L8" s="622">
        <f t="shared" si="0"/>
        <v>0</v>
      </c>
      <c r="M8" s="622">
        <f t="shared" si="0"/>
        <v>0</v>
      </c>
      <c r="N8" s="623">
        <f t="shared" si="0"/>
        <v>0</v>
      </c>
      <c r="O8" s="624">
        <f t="shared" si="0"/>
        <v>0</v>
      </c>
      <c r="P8" s="83" t="s">
        <v>404</v>
      </c>
      <c r="Q8" s="145"/>
      <c r="R8" s="145"/>
      <c r="S8" s="145"/>
    </row>
    <row r="9" spans="1:19" ht="14.25" customHeight="1">
      <c r="A9" s="625" t="s">
        <v>1280</v>
      </c>
      <c r="B9" s="626"/>
      <c r="C9" s="1128"/>
      <c r="D9" s="627"/>
      <c r="E9" s="1128"/>
      <c r="F9" s="628">
        <f>E9*(12-MONTH(D9))/12</f>
        <v>0</v>
      </c>
      <c r="G9" s="629"/>
      <c r="H9" s="1131"/>
      <c r="I9" s="630">
        <f>H9*(12-MONTH(G9))/12</f>
        <v>0</v>
      </c>
      <c r="J9" s="628">
        <f t="shared" ref="J9:J17" si="1">C9+E9-H9</f>
        <v>0</v>
      </c>
      <c r="K9" s="628">
        <f t="shared" ref="K9:K17" si="2">C9+F9-I9</f>
        <v>0</v>
      </c>
      <c r="L9" s="1128"/>
      <c r="M9" s="1714"/>
      <c r="N9" s="1716">
        <f>IF(M9&lt;&gt;0,ROUND(B9*K9,2)+M9,IF(ABS(ROUND(K9*B9,2)-L9)&lt;3,L9,MIN(ROUND(K9*B9,2),L9)))</f>
        <v>0</v>
      </c>
      <c r="O9" s="1717">
        <f>IF(ISERROR(L9-N9),"",IF(ABS(L9-N9)&lt;3,0,L9-N9))</f>
        <v>0</v>
      </c>
      <c r="P9" s="494" t="s">
        <v>1307</v>
      </c>
      <c r="Q9" s="145"/>
      <c r="R9" s="145"/>
      <c r="S9" s="145"/>
    </row>
    <row r="10" spans="1:19" ht="14.25" customHeight="1">
      <c r="A10" s="631"/>
      <c r="B10" s="632"/>
      <c r="C10" s="1129"/>
      <c r="D10" s="633"/>
      <c r="E10" s="1129"/>
      <c r="F10" s="634">
        <f>E10*(12-MONTH(D10))/12</f>
        <v>0</v>
      </c>
      <c r="G10" s="633"/>
      <c r="H10" s="1129"/>
      <c r="I10" s="634">
        <f>H10*(12-MONTH(G10))/12</f>
        <v>0</v>
      </c>
      <c r="J10" s="634">
        <f t="shared" si="1"/>
        <v>0</v>
      </c>
      <c r="K10" s="634">
        <f t="shared" si="2"/>
        <v>0</v>
      </c>
      <c r="L10" s="1129"/>
      <c r="M10" s="1129"/>
      <c r="N10" s="1718">
        <f t="shared" ref="N10:N73" si="3">IF(M10&lt;&gt;0,ROUND(B10*K10,2)+M10,IF(ABS(ROUND(K10*B10,2)-L10)&lt;3,L10,MIN(ROUND(K10*B10,2),L10)))</f>
        <v>0</v>
      </c>
      <c r="O10" s="635">
        <f t="shared" ref="O10:O73" si="4">IF(ISERROR(L10-N10),"",IF(ABS(L10-N10)&lt;3,0,L10-N10))</f>
        <v>0</v>
      </c>
      <c r="P10" s="576" t="s">
        <v>632</v>
      </c>
      <c r="Q10" s="145"/>
      <c r="R10" s="145"/>
      <c r="S10" s="145"/>
    </row>
    <row r="11" spans="1:19" ht="14.25" customHeight="1">
      <c r="A11" s="631"/>
      <c r="B11" s="632"/>
      <c r="C11" s="1129"/>
      <c r="D11" s="633"/>
      <c r="E11" s="1129"/>
      <c r="F11" s="634">
        <f t="shared" ref="F11:F74" si="5">E11*(12-MONTH(D11))/12</f>
        <v>0</v>
      </c>
      <c r="G11" s="633"/>
      <c r="H11" s="1129"/>
      <c r="I11" s="634">
        <f t="shared" ref="I11:I74" si="6">H11*(12-MONTH(G11))/12</f>
        <v>0</v>
      </c>
      <c r="J11" s="634">
        <f t="shared" si="1"/>
        <v>0</v>
      </c>
      <c r="K11" s="634">
        <f t="shared" si="2"/>
        <v>0</v>
      </c>
      <c r="L11" s="1129"/>
      <c r="M11" s="1129"/>
      <c r="N11" s="1718">
        <f t="shared" si="3"/>
        <v>0</v>
      </c>
      <c r="O11" s="635">
        <f t="shared" si="4"/>
        <v>0</v>
      </c>
      <c r="P11" s="576" t="s">
        <v>892</v>
      </c>
      <c r="Q11" s="145"/>
      <c r="R11" s="145"/>
      <c r="S11" s="145"/>
    </row>
    <row r="12" spans="1:19" ht="14.25" customHeight="1">
      <c r="A12" s="631"/>
      <c r="B12" s="632"/>
      <c r="C12" s="1129"/>
      <c r="D12" s="633"/>
      <c r="E12" s="1129"/>
      <c r="F12" s="634">
        <f t="shared" si="5"/>
        <v>0</v>
      </c>
      <c r="G12" s="633"/>
      <c r="H12" s="1129"/>
      <c r="I12" s="634">
        <f t="shared" si="6"/>
        <v>0</v>
      </c>
      <c r="J12" s="634">
        <f t="shared" si="1"/>
        <v>0</v>
      </c>
      <c r="K12" s="634">
        <f t="shared" si="2"/>
        <v>0</v>
      </c>
      <c r="L12" s="1129"/>
      <c r="M12" s="1129"/>
      <c r="N12" s="1718">
        <f t="shared" si="3"/>
        <v>0</v>
      </c>
      <c r="O12" s="635">
        <f t="shared" si="4"/>
        <v>0</v>
      </c>
      <c r="P12" s="1268" t="s">
        <v>6620</v>
      </c>
      <c r="Q12" s="145"/>
      <c r="R12" s="145"/>
      <c r="S12" s="145"/>
    </row>
    <row r="13" spans="1:19" ht="14.25" customHeight="1">
      <c r="A13" s="631"/>
      <c r="B13" s="632"/>
      <c r="C13" s="1129"/>
      <c r="D13" s="633"/>
      <c r="E13" s="1129"/>
      <c r="F13" s="634">
        <f t="shared" si="5"/>
        <v>0</v>
      </c>
      <c r="G13" s="633"/>
      <c r="H13" s="1129"/>
      <c r="I13" s="634">
        <f t="shared" si="6"/>
        <v>0</v>
      </c>
      <c r="J13" s="634">
        <f t="shared" si="1"/>
        <v>0</v>
      </c>
      <c r="K13" s="634">
        <f t="shared" si="2"/>
        <v>0</v>
      </c>
      <c r="L13" s="1129"/>
      <c r="M13" s="1129"/>
      <c r="N13" s="1718">
        <f t="shared" si="3"/>
        <v>0</v>
      </c>
      <c r="O13" s="635">
        <f t="shared" si="4"/>
        <v>0</v>
      </c>
      <c r="P13" s="576"/>
      <c r="Q13" s="145"/>
      <c r="R13" s="145"/>
      <c r="S13" s="145"/>
    </row>
    <row r="14" spans="1:19" ht="14.25" customHeight="1">
      <c r="A14" s="631"/>
      <c r="B14" s="632"/>
      <c r="C14" s="1129"/>
      <c r="D14" s="633"/>
      <c r="E14" s="1129"/>
      <c r="F14" s="634">
        <f t="shared" si="5"/>
        <v>0</v>
      </c>
      <c r="G14" s="633"/>
      <c r="H14" s="1129"/>
      <c r="I14" s="634">
        <f t="shared" si="6"/>
        <v>0</v>
      </c>
      <c r="J14" s="634">
        <f t="shared" si="1"/>
        <v>0</v>
      </c>
      <c r="K14" s="634">
        <f t="shared" si="2"/>
        <v>0</v>
      </c>
      <c r="L14" s="1129"/>
      <c r="M14" s="1129"/>
      <c r="N14" s="1718">
        <f t="shared" si="3"/>
        <v>0</v>
      </c>
      <c r="O14" s="635">
        <f t="shared" si="4"/>
        <v>0</v>
      </c>
      <c r="P14" s="576"/>
      <c r="Q14" s="145"/>
      <c r="R14" s="145"/>
      <c r="S14" s="145"/>
    </row>
    <row r="15" spans="1:19" ht="14.25" customHeight="1">
      <c r="A15" s="631"/>
      <c r="B15" s="632"/>
      <c r="C15" s="1129"/>
      <c r="D15" s="633"/>
      <c r="E15" s="1129"/>
      <c r="F15" s="634">
        <f t="shared" si="5"/>
        <v>0</v>
      </c>
      <c r="G15" s="633"/>
      <c r="H15" s="1129"/>
      <c r="I15" s="634">
        <f t="shared" si="6"/>
        <v>0</v>
      </c>
      <c r="J15" s="634">
        <f t="shared" si="1"/>
        <v>0</v>
      </c>
      <c r="K15" s="634">
        <f t="shared" si="2"/>
        <v>0</v>
      </c>
      <c r="L15" s="1129"/>
      <c r="M15" s="1129"/>
      <c r="N15" s="1718">
        <f t="shared" si="3"/>
        <v>0</v>
      </c>
      <c r="O15" s="635">
        <f t="shared" si="4"/>
        <v>0</v>
      </c>
      <c r="P15" s="3019" t="s">
        <v>893</v>
      </c>
      <c r="Q15" s="3019"/>
      <c r="R15" s="3019"/>
      <c r="S15" s="3019"/>
    </row>
    <row r="16" spans="1:19" ht="14.25" customHeight="1">
      <c r="A16" s="631"/>
      <c r="B16" s="632"/>
      <c r="C16" s="1129"/>
      <c r="D16" s="633"/>
      <c r="E16" s="1129"/>
      <c r="F16" s="634">
        <f t="shared" si="5"/>
        <v>0</v>
      </c>
      <c r="G16" s="633"/>
      <c r="H16" s="1129"/>
      <c r="I16" s="634">
        <f t="shared" si="6"/>
        <v>0</v>
      </c>
      <c r="J16" s="634">
        <f t="shared" si="1"/>
        <v>0</v>
      </c>
      <c r="K16" s="634">
        <f t="shared" si="2"/>
        <v>0</v>
      </c>
      <c r="L16" s="1129"/>
      <c r="M16" s="1129"/>
      <c r="N16" s="1718">
        <f t="shared" si="3"/>
        <v>0</v>
      </c>
      <c r="O16" s="635">
        <f t="shared" si="4"/>
        <v>0</v>
      </c>
      <c r="P16" s="3019"/>
      <c r="Q16" s="3019"/>
      <c r="R16" s="3019"/>
      <c r="S16" s="3019"/>
    </row>
    <row r="17" spans="1:19" ht="14.25" customHeight="1">
      <c r="A17" s="631"/>
      <c r="B17" s="632"/>
      <c r="C17" s="1129"/>
      <c r="D17" s="633"/>
      <c r="E17" s="1129"/>
      <c r="F17" s="634">
        <f t="shared" si="5"/>
        <v>0</v>
      </c>
      <c r="G17" s="633"/>
      <c r="H17" s="1129"/>
      <c r="I17" s="634">
        <f t="shared" si="6"/>
        <v>0</v>
      </c>
      <c r="J17" s="634">
        <f t="shared" si="1"/>
        <v>0</v>
      </c>
      <c r="K17" s="634">
        <f t="shared" si="2"/>
        <v>0</v>
      </c>
      <c r="L17" s="1129"/>
      <c r="M17" s="1129"/>
      <c r="N17" s="1718">
        <f t="shared" si="3"/>
        <v>0</v>
      </c>
      <c r="O17" s="635">
        <f t="shared" si="4"/>
        <v>0</v>
      </c>
      <c r="P17" s="3019"/>
      <c r="Q17" s="3019"/>
      <c r="R17" s="3019"/>
      <c r="S17" s="3019"/>
    </row>
    <row r="18" spans="1:19" ht="14.25" customHeight="1">
      <c r="A18" s="631"/>
      <c r="B18" s="632"/>
      <c r="C18" s="1129"/>
      <c r="D18" s="633"/>
      <c r="E18" s="1129"/>
      <c r="F18" s="634">
        <f t="shared" si="5"/>
        <v>0</v>
      </c>
      <c r="G18" s="633"/>
      <c r="H18" s="1129"/>
      <c r="I18" s="634">
        <f t="shared" si="6"/>
        <v>0</v>
      </c>
      <c r="J18" s="634">
        <f t="shared" ref="J18:J74" si="7">C18+E18-H18</f>
        <v>0</v>
      </c>
      <c r="K18" s="634">
        <f t="shared" ref="K18:K74" si="8">C18+F18-I18</f>
        <v>0</v>
      </c>
      <c r="L18" s="1129"/>
      <c r="M18" s="1129"/>
      <c r="N18" s="1718">
        <f t="shared" si="3"/>
        <v>0</v>
      </c>
      <c r="O18" s="635">
        <f t="shared" si="4"/>
        <v>0</v>
      </c>
      <c r="P18" s="636"/>
      <c r="Q18" s="145"/>
      <c r="R18" s="145"/>
      <c r="S18" s="145"/>
    </row>
    <row r="19" spans="1:19" ht="14.25" customHeight="1">
      <c r="A19" s="631"/>
      <c r="B19" s="632"/>
      <c r="C19" s="1129"/>
      <c r="D19" s="633"/>
      <c r="E19" s="1129"/>
      <c r="F19" s="634">
        <f t="shared" si="5"/>
        <v>0</v>
      </c>
      <c r="G19" s="633"/>
      <c r="H19" s="1129"/>
      <c r="I19" s="634">
        <f t="shared" si="6"/>
        <v>0</v>
      </c>
      <c r="J19" s="634">
        <f t="shared" si="7"/>
        <v>0</v>
      </c>
      <c r="K19" s="634">
        <f t="shared" si="8"/>
        <v>0</v>
      </c>
      <c r="L19" s="1129"/>
      <c r="M19" s="1129"/>
      <c r="N19" s="1718">
        <f t="shared" si="3"/>
        <v>0</v>
      </c>
      <c r="O19" s="635">
        <f t="shared" si="4"/>
        <v>0</v>
      </c>
      <c r="P19" s="637" t="s">
        <v>894</v>
      </c>
      <c r="Q19" s="145"/>
      <c r="R19" s="145"/>
      <c r="S19" s="145"/>
    </row>
    <row r="20" spans="1:19" ht="14.25" customHeight="1">
      <c r="A20" s="631"/>
      <c r="B20" s="632"/>
      <c r="C20" s="1129"/>
      <c r="D20" s="633"/>
      <c r="E20" s="1129"/>
      <c r="F20" s="634">
        <f t="shared" si="5"/>
        <v>0</v>
      </c>
      <c r="G20" s="633"/>
      <c r="H20" s="1129"/>
      <c r="I20" s="634">
        <f t="shared" si="6"/>
        <v>0</v>
      </c>
      <c r="J20" s="634">
        <f t="shared" si="7"/>
        <v>0</v>
      </c>
      <c r="K20" s="634">
        <f t="shared" si="8"/>
        <v>0</v>
      </c>
      <c r="L20" s="1129"/>
      <c r="M20" s="1129"/>
      <c r="N20" s="1718">
        <f t="shared" si="3"/>
        <v>0</v>
      </c>
      <c r="O20" s="635">
        <f t="shared" si="4"/>
        <v>0</v>
      </c>
      <c r="P20" s="638"/>
      <c r="Q20" s="145"/>
      <c r="R20" s="145"/>
      <c r="S20" s="145"/>
    </row>
    <row r="21" spans="1:19" ht="14.25" customHeight="1">
      <c r="A21" s="631"/>
      <c r="B21" s="632"/>
      <c r="C21" s="1129"/>
      <c r="D21" s="633"/>
      <c r="E21" s="1129"/>
      <c r="F21" s="634">
        <f t="shared" si="5"/>
        <v>0</v>
      </c>
      <c r="G21" s="633"/>
      <c r="H21" s="1129"/>
      <c r="I21" s="634">
        <f t="shared" si="6"/>
        <v>0</v>
      </c>
      <c r="J21" s="634">
        <f t="shared" si="7"/>
        <v>0</v>
      </c>
      <c r="K21" s="634">
        <f t="shared" si="8"/>
        <v>0</v>
      </c>
      <c r="L21" s="1129"/>
      <c r="M21" s="1129"/>
      <c r="N21" s="1718">
        <f t="shared" si="3"/>
        <v>0</v>
      </c>
      <c r="O21" s="635">
        <f t="shared" si="4"/>
        <v>0</v>
      </c>
      <c r="P21" s="145"/>
      <c r="Q21" s="145"/>
      <c r="R21" s="145"/>
      <c r="S21" s="145"/>
    </row>
    <row r="22" spans="1:19" ht="14.25" customHeight="1">
      <c r="A22" s="631"/>
      <c r="B22" s="632"/>
      <c r="C22" s="1129"/>
      <c r="D22" s="633"/>
      <c r="E22" s="1129"/>
      <c r="F22" s="634">
        <f t="shared" si="5"/>
        <v>0</v>
      </c>
      <c r="G22" s="633"/>
      <c r="H22" s="1129"/>
      <c r="I22" s="634">
        <f t="shared" si="6"/>
        <v>0</v>
      </c>
      <c r="J22" s="634">
        <f t="shared" si="7"/>
        <v>0</v>
      </c>
      <c r="K22" s="634">
        <f t="shared" si="8"/>
        <v>0</v>
      </c>
      <c r="L22" s="1129"/>
      <c r="M22" s="1129"/>
      <c r="N22" s="1718">
        <f t="shared" si="3"/>
        <v>0</v>
      </c>
      <c r="O22" s="635">
        <f t="shared" si="4"/>
        <v>0</v>
      </c>
      <c r="P22" s="145"/>
      <c r="Q22" s="145"/>
      <c r="R22" s="145"/>
      <c r="S22" s="145"/>
    </row>
    <row r="23" spans="1:19" ht="14.25" customHeight="1">
      <c r="A23" s="631"/>
      <c r="B23" s="632"/>
      <c r="C23" s="1129"/>
      <c r="D23" s="633"/>
      <c r="E23" s="1129"/>
      <c r="F23" s="634">
        <f t="shared" si="5"/>
        <v>0</v>
      </c>
      <c r="G23" s="633"/>
      <c r="H23" s="1129"/>
      <c r="I23" s="634">
        <f t="shared" si="6"/>
        <v>0</v>
      </c>
      <c r="J23" s="634">
        <f t="shared" si="7"/>
        <v>0</v>
      </c>
      <c r="K23" s="634">
        <f t="shared" si="8"/>
        <v>0</v>
      </c>
      <c r="L23" s="1129"/>
      <c r="M23" s="1129"/>
      <c r="N23" s="1718">
        <f t="shared" si="3"/>
        <v>0</v>
      </c>
      <c r="O23" s="635">
        <f t="shared" si="4"/>
        <v>0</v>
      </c>
      <c r="P23" s="145"/>
      <c r="Q23" s="145"/>
      <c r="R23" s="145"/>
      <c r="S23" s="145"/>
    </row>
    <row r="24" spans="1:19" ht="14.25" customHeight="1">
      <c r="A24" s="631"/>
      <c r="B24" s="632"/>
      <c r="C24" s="1129"/>
      <c r="D24" s="633"/>
      <c r="E24" s="1129"/>
      <c r="F24" s="634">
        <f t="shared" si="5"/>
        <v>0</v>
      </c>
      <c r="G24" s="633"/>
      <c r="H24" s="1129"/>
      <c r="I24" s="634">
        <f t="shared" si="6"/>
        <v>0</v>
      </c>
      <c r="J24" s="634">
        <f t="shared" si="7"/>
        <v>0</v>
      </c>
      <c r="K24" s="634">
        <f t="shared" si="8"/>
        <v>0</v>
      </c>
      <c r="L24" s="1129"/>
      <c r="M24" s="1129"/>
      <c r="N24" s="1718">
        <f t="shared" si="3"/>
        <v>0</v>
      </c>
      <c r="O24" s="635">
        <f t="shared" si="4"/>
        <v>0</v>
      </c>
      <c r="P24" s="145"/>
      <c r="Q24" s="145"/>
      <c r="R24" s="145"/>
      <c r="S24" s="145"/>
    </row>
    <row r="25" spans="1:19" ht="14.25" customHeight="1">
      <c r="A25" s="631"/>
      <c r="B25" s="632"/>
      <c r="C25" s="1129"/>
      <c r="D25" s="633"/>
      <c r="E25" s="1129"/>
      <c r="F25" s="634">
        <f t="shared" si="5"/>
        <v>0</v>
      </c>
      <c r="G25" s="633"/>
      <c r="H25" s="1129"/>
      <c r="I25" s="634">
        <f t="shared" si="6"/>
        <v>0</v>
      </c>
      <c r="J25" s="634">
        <f t="shared" si="7"/>
        <v>0</v>
      </c>
      <c r="K25" s="634">
        <f t="shared" si="8"/>
        <v>0</v>
      </c>
      <c r="L25" s="1129"/>
      <c r="M25" s="1129"/>
      <c r="N25" s="1718">
        <f t="shared" si="3"/>
        <v>0</v>
      </c>
      <c r="O25" s="635">
        <f t="shared" si="4"/>
        <v>0</v>
      </c>
      <c r="P25" s="145"/>
      <c r="Q25" s="145"/>
      <c r="R25" s="145"/>
      <c r="S25" s="145"/>
    </row>
    <row r="26" spans="1:19" ht="14.25" customHeight="1">
      <c r="A26" s="631"/>
      <c r="B26" s="632"/>
      <c r="C26" s="1129"/>
      <c r="D26" s="633"/>
      <c r="E26" s="1129"/>
      <c r="F26" s="634">
        <f t="shared" si="5"/>
        <v>0</v>
      </c>
      <c r="G26" s="633"/>
      <c r="H26" s="1129"/>
      <c r="I26" s="634">
        <f t="shared" si="6"/>
        <v>0</v>
      </c>
      <c r="J26" s="634">
        <f t="shared" si="7"/>
        <v>0</v>
      </c>
      <c r="K26" s="634">
        <f t="shared" si="8"/>
        <v>0</v>
      </c>
      <c r="L26" s="1129"/>
      <c r="M26" s="1129"/>
      <c r="N26" s="1718">
        <f t="shared" si="3"/>
        <v>0</v>
      </c>
      <c r="O26" s="635">
        <f t="shared" si="4"/>
        <v>0</v>
      </c>
      <c r="P26" s="145"/>
      <c r="Q26" s="145"/>
      <c r="R26" s="145"/>
      <c r="S26" s="145"/>
    </row>
    <row r="27" spans="1:19" ht="14.25" customHeight="1">
      <c r="A27" s="631"/>
      <c r="B27" s="632"/>
      <c r="C27" s="1129"/>
      <c r="D27" s="633"/>
      <c r="E27" s="1129"/>
      <c r="F27" s="634">
        <f t="shared" si="5"/>
        <v>0</v>
      </c>
      <c r="G27" s="633"/>
      <c r="H27" s="1129"/>
      <c r="I27" s="634">
        <f t="shared" si="6"/>
        <v>0</v>
      </c>
      <c r="J27" s="634">
        <f t="shared" si="7"/>
        <v>0</v>
      </c>
      <c r="K27" s="634">
        <f t="shared" si="8"/>
        <v>0</v>
      </c>
      <c r="L27" s="1129"/>
      <c r="M27" s="1129"/>
      <c r="N27" s="1718">
        <f t="shared" si="3"/>
        <v>0</v>
      </c>
      <c r="O27" s="635">
        <f t="shared" si="4"/>
        <v>0</v>
      </c>
      <c r="P27" s="145"/>
      <c r="Q27" s="145"/>
      <c r="R27" s="145"/>
      <c r="S27" s="145"/>
    </row>
    <row r="28" spans="1:19" ht="14.25" customHeight="1">
      <c r="A28" s="631"/>
      <c r="B28" s="632"/>
      <c r="C28" s="1129"/>
      <c r="D28" s="633"/>
      <c r="E28" s="1129"/>
      <c r="F28" s="634">
        <f t="shared" si="5"/>
        <v>0</v>
      </c>
      <c r="G28" s="633"/>
      <c r="H28" s="1129"/>
      <c r="I28" s="634">
        <f t="shared" si="6"/>
        <v>0</v>
      </c>
      <c r="J28" s="634">
        <f t="shared" si="7"/>
        <v>0</v>
      </c>
      <c r="K28" s="634">
        <f t="shared" si="8"/>
        <v>0</v>
      </c>
      <c r="L28" s="1129"/>
      <c r="M28" s="1129"/>
      <c r="N28" s="1718">
        <f t="shared" si="3"/>
        <v>0</v>
      </c>
      <c r="O28" s="635">
        <f t="shared" si="4"/>
        <v>0</v>
      </c>
      <c r="P28" s="145"/>
      <c r="Q28" s="145"/>
      <c r="R28" s="145"/>
      <c r="S28" s="145"/>
    </row>
    <row r="29" spans="1:19" ht="14.25" customHeight="1">
      <c r="A29" s="631"/>
      <c r="B29" s="632"/>
      <c r="C29" s="1129"/>
      <c r="D29" s="633"/>
      <c r="E29" s="1129"/>
      <c r="F29" s="634">
        <f t="shared" si="5"/>
        <v>0</v>
      </c>
      <c r="G29" s="633"/>
      <c r="H29" s="1129"/>
      <c r="I29" s="634">
        <f t="shared" si="6"/>
        <v>0</v>
      </c>
      <c r="J29" s="634">
        <f t="shared" si="7"/>
        <v>0</v>
      </c>
      <c r="K29" s="634">
        <f t="shared" si="8"/>
        <v>0</v>
      </c>
      <c r="L29" s="1129"/>
      <c r="M29" s="1129"/>
      <c r="N29" s="1718">
        <f t="shared" si="3"/>
        <v>0</v>
      </c>
      <c r="O29" s="635">
        <f t="shared" si="4"/>
        <v>0</v>
      </c>
      <c r="P29" s="145"/>
      <c r="Q29" s="145"/>
      <c r="R29" s="145"/>
      <c r="S29" s="145"/>
    </row>
    <row r="30" spans="1:19" ht="14.25" customHeight="1">
      <c r="A30" s="631"/>
      <c r="B30" s="632"/>
      <c r="C30" s="1129"/>
      <c r="D30" s="633"/>
      <c r="E30" s="1129"/>
      <c r="F30" s="634">
        <f t="shared" si="5"/>
        <v>0</v>
      </c>
      <c r="G30" s="633"/>
      <c r="H30" s="1129"/>
      <c r="I30" s="634">
        <f t="shared" si="6"/>
        <v>0</v>
      </c>
      <c r="J30" s="634">
        <f t="shared" si="7"/>
        <v>0</v>
      </c>
      <c r="K30" s="634">
        <f t="shared" si="8"/>
        <v>0</v>
      </c>
      <c r="L30" s="1129"/>
      <c r="M30" s="1129"/>
      <c r="N30" s="1718">
        <f t="shared" si="3"/>
        <v>0</v>
      </c>
      <c r="O30" s="635">
        <f t="shared" si="4"/>
        <v>0</v>
      </c>
      <c r="P30" s="145"/>
      <c r="Q30" s="145"/>
      <c r="R30" s="145"/>
      <c r="S30" s="145"/>
    </row>
    <row r="31" spans="1:19" ht="14.25" customHeight="1">
      <c r="A31" s="631"/>
      <c r="B31" s="632"/>
      <c r="C31" s="1129"/>
      <c r="D31" s="633"/>
      <c r="E31" s="1129"/>
      <c r="F31" s="634">
        <f t="shared" si="5"/>
        <v>0</v>
      </c>
      <c r="G31" s="633"/>
      <c r="H31" s="1129"/>
      <c r="I31" s="634">
        <f t="shared" si="6"/>
        <v>0</v>
      </c>
      <c r="J31" s="634">
        <f t="shared" si="7"/>
        <v>0</v>
      </c>
      <c r="K31" s="634">
        <f t="shared" si="8"/>
        <v>0</v>
      </c>
      <c r="L31" s="1129"/>
      <c r="M31" s="1129"/>
      <c r="N31" s="1718">
        <f t="shared" si="3"/>
        <v>0</v>
      </c>
      <c r="O31" s="635">
        <f t="shared" si="4"/>
        <v>0</v>
      </c>
      <c r="P31" s="145"/>
      <c r="Q31" s="145"/>
      <c r="R31" s="145"/>
      <c r="S31" s="145"/>
    </row>
    <row r="32" spans="1:19" ht="14.25" customHeight="1">
      <c r="A32" s="631"/>
      <c r="B32" s="632"/>
      <c r="C32" s="1129"/>
      <c r="D32" s="633"/>
      <c r="E32" s="1129"/>
      <c r="F32" s="634">
        <f t="shared" si="5"/>
        <v>0</v>
      </c>
      <c r="G32" s="633"/>
      <c r="H32" s="1129"/>
      <c r="I32" s="634">
        <f t="shared" si="6"/>
        <v>0</v>
      </c>
      <c r="J32" s="634">
        <f t="shared" si="7"/>
        <v>0</v>
      </c>
      <c r="K32" s="634">
        <f t="shared" si="8"/>
        <v>0</v>
      </c>
      <c r="L32" s="1129"/>
      <c r="M32" s="1129"/>
      <c r="N32" s="1718">
        <f t="shared" si="3"/>
        <v>0</v>
      </c>
      <c r="O32" s="635">
        <f t="shared" si="4"/>
        <v>0</v>
      </c>
      <c r="P32" s="145"/>
      <c r="Q32" s="145"/>
      <c r="R32" s="145"/>
      <c r="S32" s="145"/>
    </row>
    <row r="33" spans="1:19" ht="14.25" customHeight="1">
      <c r="A33" s="631"/>
      <c r="B33" s="632"/>
      <c r="C33" s="1129"/>
      <c r="D33" s="633"/>
      <c r="E33" s="1129"/>
      <c r="F33" s="634">
        <f t="shared" si="5"/>
        <v>0</v>
      </c>
      <c r="G33" s="633"/>
      <c r="H33" s="1129"/>
      <c r="I33" s="634">
        <f t="shared" si="6"/>
        <v>0</v>
      </c>
      <c r="J33" s="634">
        <f t="shared" si="7"/>
        <v>0</v>
      </c>
      <c r="K33" s="634">
        <f t="shared" si="8"/>
        <v>0</v>
      </c>
      <c r="L33" s="1129"/>
      <c r="M33" s="1129"/>
      <c r="N33" s="1718">
        <f t="shared" si="3"/>
        <v>0</v>
      </c>
      <c r="O33" s="635">
        <f t="shared" si="4"/>
        <v>0</v>
      </c>
      <c r="P33" s="145"/>
      <c r="Q33" s="145"/>
      <c r="R33" s="145"/>
      <c r="S33" s="145"/>
    </row>
    <row r="34" spans="1:19" ht="14.25" customHeight="1">
      <c r="A34" s="631"/>
      <c r="B34" s="632"/>
      <c r="C34" s="1129"/>
      <c r="D34" s="633"/>
      <c r="E34" s="1129"/>
      <c r="F34" s="634">
        <f t="shared" si="5"/>
        <v>0</v>
      </c>
      <c r="G34" s="633"/>
      <c r="H34" s="1129"/>
      <c r="I34" s="634">
        <f t="shared" si="6"/>
        <v>0</v>
      </c>
      <c r="J34" s="634">
        <f t="shared" si="7"/>
        <v>0</v>
      </c>
      <c r="K34" s="634">
        <f t="shared" si="8"/>
        <v>0</v>
      </c>
      <c r="L34" s="1129"/>
      <c r="M34" s="1129"/>
      <c r="N34" s="1718">
        <f t="shared" si="3"/>
        <v>0</v>
      </c>
      <c r="O34" s="635">
        <f t="shared" si="4"/>
        <v>0</v>
      </c>
      <c r="P34" s="145"/>
      <c r="Q34" s="145"/>
      <c r="R34" s="145"/>
      <c r="S34" s="145"/>
    </row>
    <row r="35" spans="1:19" ht="14.25" customHeight="1">
      <c r="A35" s="631"/>
      <c r="B35" s="632"/>
      <c r="C35" s="1129"/>
      <c r="D35" s="633"/>
      <c r="E35" s="1129"/>
      <c r="F35" s="634">
        <f t="shared" si="5"/>
        <v>0</v>
      </c>
      <c r="G35" s="633"/>
      <c r="H35" s="1129"/>
      <c r="I35" s="634">
        <f t="shared" si="6"/>
        <v>0</v>
      </c>
      <c r="J35" s="634">
        <f t="shared" si="7"/>
        <v>0</v>
      </c>
      <c r="K35" s="634">
        <f t="shared" si="8"/>
        <v>0</v>
      </c>
      <c r="L35" s="1129"/>
      <c r="M35" s="1129"/>
      <c r="N35" s="1718">
        <f t="shared" si="3"/>
        <v>0</v>
      </c>
      <c r="O35" s="635">
        <f t="shared" si="4"/>
        <v>0</v>
      </c>
      <c r="P35" s="145"/>
      <c r="Q35" s="145"/>
      <c r="R35" s="145"/>
      <c r="S35" s="145"/>
    </row>
    <row r="36" spans="1:19" ht="14.25" customHeight="1">
      <c r="A36" s="631"/>
      <c r="B36" s="632"/>
      <c r="C36" s="1129"/>
      <c r="D36" s="633"/>
      <c r="E36" s="1129"/>
      <c r="F36" s="634">
        <f t="shared" si="5"/>
        <v>0</v>
      </c>
      <c r="G36" s="633"/>
      <c r="H36" s="1129"/>
      <c r="I36" s="634">
        <f t="shared" si="6"/>
        <v>0</v>
      </c>
      <c r="J36" s="634">
        <f t="shared" si="7"/>
        <v>0</v>
      </c>
      <c r="K36" s="634">
        <f t="shared" si="8"/>
        <v>0</v>
      </c>
      <c r="L36" s="1129"/>
      <c r="M36" s="1129"/>
      <c r="N36" s="1718">
        <f t="shared" si="3"/>
        <v>0</v>
      </c>
      <c r="O36" s="635">
        <f t="shared" si="4"/>
        <v>0</v>
      </c>
      <c r="P36" s="145"/>
      <c r="Q36" s="145"/>
      <c r="R36" s="145"/>
      <c r="S36" s="145"/>
    </row>
    <row r="37" spans="1:19" ht="14.25" customHeight="1">
      <c r="A37" s="631"/>
      <c r="B37" s="632"/>
      <c r="C37" s="1129"/>
      <c r="D37" s="633"/>
      <c r="E37" s="1129"/>
      <c r="F37" s="634">
        <f t="shared" si="5"/>
        <v>0</v>
      </c>
      <c r="G37" s="633"/>
      <c r="H37" s="1129"/>
      <c r="I37" s="634">
        <f t="shared" si="6"/>
        <v>0</v>
      </c>
      <c r="J37" s="634">
        <f t="shared" si="7"/>
        <v>0</v>
      </c>
      <c r="K37" s="634">
        <f t="shared" si="8"/>
        <v>0</v>
      </c>
      <c r="L37" s="1129"/>
      <c r="M37" s="1129"/>
      <c r="N37" s="1718">
        <f t="shared" si="3"/>
        <v>0</v>
      </c>
      <c r="O37" s="635">
        <f t="shared" si="4"/>
        <v>0</v>
      </c>
      <c r="P37" s="145"/>
      <c r="Q37" s="145"/>
      <c r="R37" s="145"/>
      <c r="S37" s="145"/>
    </row>
    <row r="38" spans="1:19" ht="14.25" customHeight="1">
      <c r="A38" s="631"/>
      <c r="B38" s="632"/>
      <c r="C38" s="1129"/>
      <c r="D38" s="633"/>
      <c r="E38" s="1129"/>
      <c r="F38" s="634">
        <f t="shared" si="5"/>
        <v>0</v>
      </c>
      <c r="G38" s="633"/>
      <c r="H38" s="1129"/>
      <c r="I38" s="634">
        <f t="shared" si="6"/>
        <v>0</v>
      </c>
      <c r="J38" s="634">
        <f t="shared" si="7"/>
        <v>0</v>
      </c>
      <c r="K38" s="634">
        <f t="shared" si="8"/>
        <v>0</v>
      </c>
      <c r="L38" s="1129"/>
      <c r="M38" s="1129"/>
      <c r="N38" s="1718">
        <f t="shared" si="3"/>
        <v>0</v>
      </c>
      <c r="O38" s="635">
        <f t="shared" si="4"/>
        <v>0</v>
      </c>
      <c r="P38" s="145"/>
      <c r="Q38" s="145"/>
      <c r="R38" s="145"/>
      <c r="S38" s="145"/>
    </row>
    <row r="39" spans="1:19" ht="14.25" customHeight="1">
      <c r="A39" s="631"/>
      <c r="B39" s="632"/>
      <c r="C39" s="1129"/>
      <c r="D39" s="633"/>
      <c r="E39" s="1129"/>
      <c r="F39" s="634">
        <f t="shared" si="5"/>
        <v>0</v>
      </c>
      <c r="G39" s="633"/>
      <c r="H39" s="1129"/>
      <c r="I39" s="634">
        <f t="shared" si="6"/>
        <v>0</v>
      </c>
      <c r="J39" s="634">
        <f t="shared" si="7"/>
        <v>0</v>
      </c>
      <c r="K39" s="634">
        <f t="shared" si="8"/>
        <v>0</v>
      </c>
      <c r="L39" s="1129"/>
      <c r="M39" s="1129"/>
      <c r="N39" s="1718">
        <f t="shared" si="3"/>
        <v>0</v>
      </c>
      <c r="O39" s="635">
        <f t="shared" si="4"/>
        <v>0</v>
      </c>
      <c r="P39" s="145"/>
      <c r="Q39" s="145"/>
      <c r="R39" s="145"/>
      <c r="S39" s="145"/>
    </row>
    <row r="40" spans="1:19" ht="14.25" customHeight="1">
      <c r="A40" s="631"/>
      <c r="B40" s="632"/>
      <c r="C40" s="1129"/>
      <c r="D40" s="633"/>
      <c r="E40" s="1129"/>
      <c r="F40" s="634">
        <f t="shared" si="5"/>
        <v>0</v>
      </c>
      <c r="G40" s="633"/>
      <c r="H40" s="1129"/>
      <c r="I40" s="634">
        <f t="shared" si="6"/>
        <v>0</v>
      </c>
      <c r="J40" s="634">
        <f t="shared" si="7"/>
        <v>0</v>
      </c>
      <c r="K40" s="634">
        <f t="shared" si="8"/>
        <v>0</v>
      </c>
      <c r="L40" s="1129"/>
      <c r="M40" s="1129"/>
      <c r="N40" s="1718">
        <f t="shared" si="3"/>
        <v>0</v>
      </c>
      <c r="O40" s="635">
        <f t="shared" si="4"/>
        <v>0</v>
      </c>
      <c r="P40" s="145"/>
      <c r="Q40" s="145"/>
      <c r="R40" s="145"/>
      <c r="S40" s="145"/>
    </row>
    <row r="41" spans="1:19" ht="14.25" customHeight="1">
      <c r="A41" s="631"/>
      <c r="B41" s="632"/>
      <c r="C41" s="1129"/>
      <c r="D41" s="633"/>
      <c r="E41" s="1129"/>
      <c r="F41" s="634">
        <f t="shared" si="5"/>
        <v>0</v>
      </c>
      <c r="G41" s="633"/>
      <c r="H41" s="1129"/>
      <c r="I41" s="634">
        <f t="shared" si="6"/>
        <v>0</v>
      </c>
      <c r="J41" s="634">
        <f t="shared" si="7"/>
        <v>0</v>
      </c>
      <c r="K41" s="634">
        <f t="shared" si="8"/>
        <v>0</v>
      </c>
      <c r="L41" s="1129"/>
      <c r="M41" s="1129"/>
      <c r="N41" s="1718">
        <f t="shared" si="3"/>
        <v>0</v>
      </c>
      <c r="O41" s="635">
        <f t="shared" si="4"/>
        <v>0</v>
      </c>
      <c r="P41" s="145"/>
      <c r="Q41" s="145"/>
      <c r="R41" s="145"/>
      <c r="S41" s="145"/>
    </row>
    <row r="42" spans="1:19" ht="14.25" customHeight="1">
      <c r="A42" s="631"/>
      <c r="B42" s="632"/>
      <c r="C42" s="1129"/>
      <c r="D42" s="633"/>
      <c r="E42" s="1129"/>
      <c r="F42" s="634">
        <f t="shared" si="5"/>
        <v>0</v>
      </c>
      <c r="G42" s="633"/>
      <c r="H42" s="1129"/>
      <c r="I42" s="634">
        <f t="shared" si="6"/>
        <v>0</v>
      </c>
      <c r="J42" s="634">
        <f t="shared" si="7"/>
        <v>0</v>
      </c>
      <c r="K42" s="634">
        <f t="shared" si="8"/>
        <v>0</v>
      </c>
      <c r="L42" s="1129"/>
      <c r="M42" s="1129"/>
      <c r="N42" s="1718">
        <f t="shared" si="3"/>
        <v>0</v>
      </c>
      <c r="O42" s="635">
        <f t="shared" si="4"/>
        <v>0</v>
      </c>
      <c r="P42" s="145"/>
      <c r="Q42" s="145"/>
      <c r="R42" s="145"/>
      <c r="S42" s="145"/>
    </row>
    <row r="43" spans="1:19" ht="14.25" customHeight="1">
      <c r="A43" s="631"/>
      <c r="B43" s="632"/>
      <c r="C43" s="1129"/>
      <c r="D43" s="633"/>
      <c r="E43" s="1129"/>
      <c r="F43" s="634">
        <f t="shared" si="5"/>
        <v>0</v>
      </c>
      <c r="G43" s="633"/>
      <c r="H43" s="1129"/>
      <c r="I43" s="634">
        <f t="shared" si="6"/>
        <v>0</v>
      </c>
      <c r="J43" s="634">
        <f t="shared" si="7"/>
        <v>0</v>
      </c>
      <c r="K43" s="634">
        <f t="shared" si="8"/>
        <v>0</v>
      </c>
      <c r="L43" s="1129"/>
      <c r="M43" s="1129"/>
      <c r="N43" s="1718">
        <f t="shared" si="3"/>
        <v>0</v>
      </c>
      <c r="O43" s="635">
        <f t="shared" si="4"/>
        <v>0</v>
      </c>
      <c r="P43" s="145"/>
      <c r="Q43" s="145"/>
      <c r="R43" s="145"/>
      <c r="S43" s="145"/>
    </row>
    <row r="44" spans="1:19" ht="14.25" customHeight="1">
      <c r="A44" s="631"/>
      <c r="B44" s="632"/>
      <c r="C44" s="1129"/>
      <c r="D44" s="633"/>
      <c r="E44" s="1129"/>
      <c r="F44" s="634">
        <f t="shared" si="5"/>
        <v>0</v>
      </c>
      <c r="G44" s="633"/>
      <c r="H44" s="1129"/>
      <c r="I44" s="634">
        <f t="shared" si="6"/>
        <v>0</v>
      </c>
      <c r="J44" s="634">
        <f t="shared" si="7"/>
        <v>0</v>
      </c>
      <c r="K44" s="634">
        <f t="shared" si="8"/>
        <v>0</v>
      </c>
      <c r="L44" s="1129"/>
      <c r="M44" s="1129"/>
      <c r="N44" s="1718">
        <f t="shared" si="3"/>
        <v>0</v>
      </c>
      <c r="O44" s="635">
        <f t="shared" si="4"/>
        <v>0</v>
      </c>
      <c r="P44" s="145"/>
      <c r="Q44" s="145"/>
      <c r="R44" s="145"/>
      <c r="S44" s="145"/>
    </row>
    <row r="45" spans="1:19" ht="14.25" customHeight="1">
      <c r="A45" s="631"/>
      <c r="B45" s="632"/>
      <c r="C45" s="1129"/>
      <c r="D45" s="633"/>
      <c r="E45" s="1129"/>
      <c r="F45" s="634">
        <f t="shared" si="5"/>
        <v>0</v>
      </c>
      <c r="G45" s="633"/>
      <c r="H45" s="1129"/>
      <c r="I45" s="634">
        <f t="shared" si="6"/>
        <v>0</v>
      </c>
      <c r="J45" s="634">
        <f t="shared" si="7"/>
        <v>0</v>
      </c>
      <c r="K45" s="634">
        <f t="shared" si="8"/>
        <v>0</v>
      </c>
      <c r="L45" s="1129"/>
      <c r="M45" s="1129"/>
      <c r="N45" s="1718">
        <f t="shared" si="3"/>
        <v>0</v>
      </c>
      <c r="O45" s="635">
        <f t="shared" si="4"/>
        <v>0</v>
      </c>
      <c r="P45" s="145"/>
      <c r="Q45" s="145"/>
      <c r="R45" s="145"/>
      <c r="S45" s="145"/>
    </row>
    <row r="46" spans="1:19" ht="14.25" customHeight="1">
      <c r="A46" s="631"/>
      <c r="B46" s="632"/>
      <c r="C46" s="1129"/>
      <c r="D46" s="633"/>
      <c r="E46" s="1129"/>
      <c r="F46" s="634">
        <f t="shared" si="5"/>
        <v>0</v>
      </c>
      <c r="G46" s="633"/>
      <c r="H46" s="1129"/>
      <c r="I46" s="634">
        <f t="shared" si="6"/>
        <v>0</v>
      </c>
      <c r="J46" s="634">
        <f t="shared" si="7"/>
        <v>0</v>
      </c>
      <c r="K46" s="634">
        <f t="shared" si="8"/>
        <v>0</v>
      </c>
      <c r="L46" s="1129"/>
      <c r="M46" s="1129"/>
      <c r="N46" s="1718">
        <f t="shared" si="3"/>
        <v>0</v>
      </c>
      <c r="O46" s="635">
        <f t="shared" si="4"/>
        <v>0</v>
      </c>
      <c r="P46" s="145"/>
      <c r="Q46" s="145"/>
      <c r="R46" s="145"/>
      <c r="S46" s="145"/>
    </row>
    <row r="47" spans="1:19" ht="14.25" customHeight="1">
      <c r="A47" s="631"/>
      <c r="B47" s="632"/>
      <c r="C47" s="1129"/>
      <c r="D47" s="633"/>
      <c r="E47" s="1129"/>
      <c r="F47" s="634">
        <f t="shared" si="5"/>
        <v>0</v>
      </c>
      <c r="G47" s="633"/>
      <c r="H47" s="1129"/>
      <c r="I47" s="634">
        <f t="shared" si="6"/>
        <v>0</v>
      </c>
      <c r="J47" s="634">
        <f t="shared" si="7"/>
        <v>0</v>
      </c>
      <c r="K47" s="634">
        <f t="shared" si="8"/>
        <v>0</v>
      </c>
      <c r="L47" s="1129"/>
      <c r="M47" s="1129"/>
      <c r="N47" s="1718">
        <f t="shared" si="3"/>
        <v>0</v>
      </c>
      <c r="O47" s="635">
        <f t="shared" si="4"/>
        <v>0</v>
      </c>
      <c r="P47" s="145"/>
      <c r="Q47" s="145"/>
      <c r="R47" s="145"/>
      <c r="S47" s="145"/>
    </row>
    <row r="48" spans="1:19" ht="14.25" customHeight="1">
      <c r="A48" s="631"/>
      <c r="B48" s="632"/>
      <c r="C48" s="1129"/>
      <c r="D48" s="633"/>
      <c r="E48" s="1129"/>
      <c r="F48" s="634">
        <f t="shared" si="5"/>
        <v>0</v>
      </c>
      <c r="G48" s="633"/>
      <c r="H48" s="1129"/>
      <c r="I48" s="634">
        <f t="shared" si="6"/>
        <v>0</v>
      </c>
      <c r="J48" s="634">
        <f t="shared" si="7"/>
        <v>0</v>
      </c>
      <c r="K48" s="634">
        <f t="shared" si="8"/>
        <v>0</v>
      </c>
      <c r="L48" s="1129"/>
      <c r="M48" s="1129"/>
      <c r="N48" s="1718">
        <f t="shared" si="3"/>
        <v>0</v>
      </c>
      <c r="O48" s="635">
        <f t="shared" si="4"/>
        <v>0</v>
      </c>
      <c r="P48" s="145"/>
      <c r="Q48" s="145"/>
      <c r="R48" s="145"/>
      <c r="S48" s="145"/>
    </row>
    <row r="49" spans="1:19" ht="14.25" customHeight="1">
      <c r="A49" s="631"/>
      <c r="B49" s="632"/>
      <c r="C49" s="1129"/>
      <c r="D49" s="633"/>
      <c r="E49" s="1129"/>
      <c r="F49" s="634">
        <f t="shared" si="5"/>
        <v>0</v>
      </c>
      <c r="G49" s="633"/>
      <c r="H49" s="1129"/>
      <c r="I49" s="634">
        <f t="shared" si="6"/>
        <v>0</v>
      </c>
      <c r="J49" s="634">
        <f t="shared" si="7"/>
        <v>0</v>
      </c>
      <c r="K49" s="634">
        <f t="shared" si="8"/>
        <v>0</v>
      </c>
      <c r="L49" s="1129"/>
      <c r="M49" s="1129"/>
      <c r="N49" s="1718">
        <f t="shared" si="3"/>
        <v>0</v>
      </c>
      <c r="O49" s="635">
        <f t="shared" si="4"/>
        <v>0</v>
      </c>
      <c r="P49" s="145"/>
      <c r="Q49" s="145"/>
      <c r="R49" s="145"/>
      <c r="S49" s="145"/>
    </row>
    <row r="50" spans="1:19" ht="14.25" customHeight="1">
      <c r="A50" s="631"/>
      <c r="B50" s="632"/>
      <c r="C50" s="1129"/>
      <c r="D50" s="633"/>
      <c r="E50" s="1129"/>
      <c r="F50" s="634">
        <f t="shared" si="5"/>
        <v>0</v>
      </c>
      <c r="G50" s="633"/>
      <c r="H50" s="1129"/>
      <c r="I50" s="634">
        <f t="shared" si="6"/>
        <v>0</v>
      </c>
      <c r="J50" s="634">
        <f t="shared" si="7"/>
        <v>0</v>
      </c>
      <c r="K50" s="634">
        <f t="shared" si="8"/>
        <v>0</v>
      </c>
      <c r="L50" s="1129"/>
      <c r="M50" s="1129"/>
      <c r="N50" s="1718">
        <f t="shared" si="3"/>
        <v>0</v>
      </c>
      <c r="O50" s="635">
        <f t="shared" si="4"/>
        <v>0</v>
      </c>
      <c r="P50" s="145"/>
      <c r="Q50" s="145"/>
      <c r="R50" s="145"/>
      <c r="S50" s="145"/>
    </row>
    <row r="51" spans="1:19" ht="14.25" customHeight="1">
      <c r="A51" s="631"/>
      <c r="B51" s="632"/>
      <c r="C51" s="1129"/>
      <c r="D51" s="633"/>
      <c r="E51" s="1129"/>
      <c r="F51" s="634">
        <f t="shared" si="5"/>
        <v>0</v>
      </c>
      <c r="G51" s="633"/>
      <c r="H51" s="1129"/>
      <c r="I51" s="634">
        <f t="shared" si="6"/>
        <v>0</v>
      </c>
      <c r="J51" s="634">
        <f t="shared" si="7"/>
        <v>0</v>
      </c>
      <c r="K51" s="634">
        <f t="shared" si="8"/>
        <v>0</v>
      </c>
      <c r="L51" s="1129"/>
      <c r="M51" s="1129"/>
      <c r="N51" s="1718">
        <f t="shared" si="3"/>
        <v>0</v>
      </c>
      <c r="O51" s="635">
        <f t="shared" si="4"/>
        <v>0</v>
      </c>
      <c r="P51" s="145"/>
      <c r="Q51" s="145"/>
      <c r="R51" s="145"/>
      <c r="S51" s="145"/>
    </row>
    <row r="52" spans="1:19" ht="14.25" customHeight="1">
      <c r="A52" s="631"/>
      <c r="B52" s="632"/>
      <c r="C52" s="1129"/>
      <c r="D52" s="633"/>
      <c r="E52" s="1129"/>
      <c r="F52" s="634">
        <f t="shared" si="5"/>
        <v>0</v>
      </c>
      <c r="G52" s="633"/>
      <c r="H52" s="1129"/>
      <c r="I52" s="634">
        <f t="shared" si="6"/>
        <v>0</v>
      </c>
      <c r="J52" s="634">
        <f t="shared" si="7"/>
        <v>0</v>
      </c>
      <c r="K52" s="634">
        <f t="shared" si="8"/>
        <v>0</v>
      </c>
      <c r="L52" s="1129"/>
      <c r="M52" s="1129"/>
      <c r="N52" s="1718">
        <f t="shared" si="3"/>
        <v>0</v>
      </c>
      <c r="O52" s="635">
        <f t="shared" si="4"/>
        <v>0</v>
      </c>
      <c r="P52" s="145"/>
      <c r="Q52" s="145"/>
      <c r="R52" s="145"/>
      <c r="S52" s="145"/>
    </row>
    <row r="53" spans="1:19" ht="14.25" customHeight="1">
      <c r="A53" s="631"/>
      <c r="B53" s="632"/>
      <c r="C53" s="1129"/>
      <c r="D53" s="633"/>
      <c r="E53" s="1129"/>
      <c r="F53" s="634">
        <f t="shared" si="5"/>
        <v>0</v>
      </c>
      <c r="G53" s="633"/>
      <c r="H53" s="1129"/>
      <c r="I53" s="634">
        <f t="shared" si="6"/>
        <v>0</v>
      </c>
      <c r="J53" s="634">
        <f t="shared" si="7"/>
        <v>0</v>
      </c>
      <c r="K53" s="634">
        <f t="shared" si="8"/>
        <v>0</v>
      </c>
      <c r="L53" s="1129"/>
      <c r="M53" s="1129"/>
      <c r="N53" s="1718">
        <f t="shared" si="3"/>
        <v>0</v>
      </c>
      <c r="O53" s="635">
        <f t="shared" si="4"/>
        <v>0</v>
      </c>
      <c r="P53" s="145"/>
      <c r="Q53" s="145"/>
      <c r="R53" s="145"/>
      <c r="S53" s="145"/>
    </row>
    <row r="54" spans="1:19" ht="14.25" customHeight="1">
      <c r="A54" s="631"/>
      <c r="B54" s="632"/>
      <c r="C54" s="1129"/>
      <c r="D54" s="633"/>
      <c r="E54" s="1129"/>
      <c r="F54" s="634">
        <f t="shared" si="5"/>
        <v>0</v>
      </c>
      <c r="G54" s="633"/>
      <c r="H54" s="1129"/>
      <c r="I54" s="634">
        <f t="shared" si="6"/>
        <v>0</v>
      </c>
      <c r="J54" s="634">
        <f t="shared" si="7"/>
        <v>0</v>
      </c>
      <c r="K54" s="634">
        <f t="shared" si="8"/>
        <v>0</v>
      </c>
      <c r="L54" s="1129"/>
      <c r="M54" s="1129"/>
      <c r="N54" s="1718">
        <f t="shared" si="3"/>
        <v>0</v>
      </c>
      <c r="O54" s="635">
        <f t="shared" si="4"/>
        <v>0</v>
      </c>
      <c r="P54" s="145"/>
      <c r="Q54" s="145"/>
      <c r="R54" s="145"/>
      <c r="S54" s="145"/>
    </row>
    <row r="55" spans="1:19" ht="14.25" customHeight="1">
      <c r="A55" s="631"/>
      <c r="B55" s="632"/>
      <c r="C55" s="1129"/>
      <c r="D55" s="633"/>
      <c r="E55" s="1129"/>
      <c r="F55" s="634">
        <f t="shared" si="5"/>
        <v>0</v>
      </c>
      <c r="G55" s="633"/>
      <c r="H55" s="1129"/>
      <c r="I55" s="634">
        <f t="shared" si="6"/>
        <v>0</v>
      </c>
      <c r="J55" s="634">
        <f t="shared" si="7"/>
        <v>0</v>
      </c>
      <c r="K55" s="634">
        <f t="shared" si="8"/>
        <v>0</v>
      </c>
      <c r="L55" s="1129"/>
      <c r="M55" s="1129"/>
      <c r="N55" s="1718">
        <f t="shared" si="3"/>
        <v>0</v>
      </c>
      <c r="O55" s="635">
        <f t="shared" si="4"/>
        <v>0</v>
      </c>
      <c r="P55" s="145"/>
      <c r="Q55" s="145"/>
      <c r="R55" s="145"/>
      <c r="S55" s="145"/>
    </row>
    <row r="56" spans="1:19" ht="14.25" customHeight="1">
      <c r="A56" s="631"/>
      <c r="B56" s="632"/>
      <c r="C56" s="1129"/>
      <c r="D56" s="633"/>
      <c r="E56" s="1129"/>
      <c r="F56" s="634">
        <f t="shared" si="5"/>
        <v>0</v>
      </c>
      <c r="G56" s="633"/>
      <c r="H56" s="1129"/>
      <c r="I56" s="634">
        <f t="shared" si="6"/>
        <v>0</v>
      </c>
      <c r="J56" s="634">
        <f t="shared" si="7"/>
        <v>0</v>
      </c>
      <c r="K56" s="634">
        <f t="shared" si="8"/>
        <v>0</v>
      </c>
      <c r="L56" s="1129"/>
      <c r="M56" s="1129"/>
      <c r="N56" s="1718">
        <f t="shared" si="3"/>
        <v>0</v>
      </c>
      <c r="O56" s="635">
        <f t="shared" si="4"/>
        <v>0</v>
      </c>
      <c r="P56" s="145"/>
      <c r="Q56" s="145"/>
      <c r="R56" s="145"/>
      <c r="S56" s="145"/>
    </row>
    <row r="57" spans="1:19" ht="14.25" customHeight="1">
      <c r="A57" s="631"/>
      <c r="B57" s="632"/>
      <c r="C57" s="1129"/>
      <c r="D57" s="633"/>
      <c r="E57" s="1129"/>
      <c r="F57" s="634">
        <f t="shared" si="5"/>
        <v>0</v>
      </c>
      <c r="G57" s="633"/>
      <c r="H57" s="1129"/>
      <c r="I57" s="634">
        <f t="shared" si="6"/>
        <v>0</v>
      </c>
      <c r="J57" s="634">
        <f t="shared" si="7"/>
        <v>0</v>
      </c>
      <c r="K57" s="634">
        <f t="shared" si="8"/>
        <v>0</v>
      </c>
      <c r="L57" s="1129"/>
      <c r="M57" s="1129"/>
      <c r="N57" s="1718">
        <f t="shared" si="3"/>
        <v>0</v>
      </c>
      <c r="O57" s="635">
        <f t="shared" si="4"/>
        <v>0</v>
      </c>
      <c r="P57" s="145"/>
      <c r="Q57" s="145"/>
      <c r="R57" s="145"/>
      <c r="S57" s="145"/>
    </row>
    <row r="58" spans="1:19" ht="14.25" customHeight="1">
      <c r="A58" s="631"/>
      <c r="B58" s="632"/>
      <c r="C58" s="1129"/>
      <c r="D58" s="633"/>
      <c r="E58" s="1129"/>
      <c r="F58" s="634">
        <f t="shared" si="5"/>
        <v>0</v>
      </c>
      <c r="G58" s="633"/>
      <c r="H58" s="1129"/>
      <c r="I58" s="634">
        <f t="shared" si="6"/>
        <v>0</v>
      </c>
      <c r="J58" s="634">
        <f t="shared" si="7"/>
        <v>0</v>
      </c>
      <c r="K58" s="634">
        <f t="shared" si="8"/>
        <v>0</v>
      </c>
      <c r="L58" s="1129"/>
      <c r="M58" s="1129"/>
      <c r="N58" s="1718">
        <f t="shared" si="3"/>
        <v>0</v>
      </c>
      <c r="O58" s="635">
        <f t="shared" si="4"/>
        <v>0</v>
      </c>
      <c r="P58" s="145"/>
      <c r="Q58" s="145"/>
      <c r="R58" s="145"/>
      <c r="S58" s="145"/>
    </row>
    <row r="59" spans="1:19" ht="14.25" customHeight="1">
      <c r="A59" s="631"/>
      <c r="B59" s="632"/>
      <c r="C59" s="1129"/>
      <c r="D59" s="633"/>
      <c r="E59" s="1129"/>
      <c r="F59" s="634">
        <f t="shared" si="5"/>
        <v>0</v>
      </c>
      <c r="G59" s="633"/>
      <c r="H59" s="1129"/>
      <c r="I59" s="634">
        <f t="shared" si="6"/>
        <v>0</v>
      </c>
      <c r="J59" s="634">
        <f t="shared" si="7"/>
        <v>0</v>
      </c>
      <c r="K59" s="634">
        <f t="shared" si="8"/>
        <v>0</v>
      </c>
      <c r="L59" s="1129"/>
      <c r="M59" s="1129"/>
      <c r="N59" s="1718">
        <f t="shared" si="3"/>
        <v>0</v>
      </c>
      <c r="O59" s="635">
        <f t="shared" si="4"/>
        <v>0</v>
      </c>
      <c r="P59" s="145"/>
      <c r="Q59" s="145"/>
      <c r="R59" s="145"/>
      <c r="S59" s="145"/>
    </row>
    <row r="60" spans="1:19" ht="14.25" customHeight="1">
      <c r="A60" s="631"/>
      <c r="B60" s="632"/>
      <c r="C60" s="1129"/>
      <c r="D60" s="633"/>
      <c r="E60" s="1129"/>
      <c r="F60" s="634">
        <f t="shared" si="5"/>
        <v>0</v>
      </c>
      <c r="G60" s="633"/>
      <c r="H60" s="1129"/>
      <c r="I60" s="634">
        <f t="shared" si="6"/>
        <v>0</v>
      </c>
      <c r="J60" s="634">
        <f t="shared" si="7"/>
        <v>0</v>
      </c>
      <c r="K60" s="634">
        <f t="shared" si="8"/>
        <v>0</v>
      </c>
      <c r="L60" s="1129"/>
      <c r="M60" s="1129"/>
      <c r="N60" s="1718">
        <f t="shared" si="3"/>
        <v>0</v>
      </c>
      <c r="O60" s="635">
        <f t="shared" si="4"/>
        <v>0</v>
      </c>
      <c r="P60" s="145"/>
      <c r="Q60" s="145"/>
      <c r="R60" s="145"/>
      <c r="S60" s="145"/>
    </row>
    <row r="61" spans="1:19" ht="14.25" customHeight="1">
      <c r="A61" s="631"/>
      <c r="B61" s="632"/>
      <c r="C61" s="1129"/>
      <c r="D61" s="633"/>
      <c r="E61" s="1129"/>
      <c r="F61" s="634">
        <f t="shared" si="5"/>
        <v>0</v>
      </c>
      <c r="G61" s="633"/>
      <c r="H61" s="1129"/>
      <c r="I61" s="634">
        <f t="shared" si="6"/>
        <v>0</v>
      </c>
      <c r="J61" s="634">
        <f t="shared" si="7"/>
        <v>0</v>
      </c>
      <c r="K61" s="634">
        <f t="shared" si="8"/>
        <v>0</v>
      </c>
      <c r="L61" s="1129"/>
      <c r="M61" s="1129"/>
      <c r="N61" s="1718">
        <f t="shared" si="3"/>
        <v>0</v>
      </c>
      <c r="O61" s="635">
        <f t="shared" si="4"/>
        <v>0</v>
      </c>
      <c r="P61" s="145"/>
      <c r="Q61" s="145"/>
      <c r="R61" s="145"/>
      <c r="S61" s="145"/>
    </row>
    <row r="62" spans="1:19" ht="14.25" customHeight="1">
      <c r="A62" s="631"/>
      <c r="B62" s="632"/>
      <c r="C62" s="1129"/>
      <c r="D62" s="633"/>
      <c r="E62" s="1129"/>
      <c r="F62" s="634">
        <f t="shared" si="5"/>
        <v>0</v>
      </c>
      <c r="G62" s="633"/>
      <c r="H62" s="1129"/>
      <c r="I62" s="634">
        <f t="shared" si="6"/>
        <v>0</v>
      </c>
      <c r="J62" s="634">
        <f t="shared" si="7"/>
        <v>0</v>
      </c>
      <c r="K62" s="634">
        <f t="shared" si="8"/>
        <v>0</v>
      </c>
      <c r="L62" s="1129"/>
      <c r="M62" s="1129"/>
      <c r="N62" s="1718">
        <f t="shared" si="3"/>
        <v>0</v>
      </c>
      <c r="O62" s="635">
        <f t="shared" si="4"/>
        <v>0</v>
      </c>
      <c r="P62" s="145"/>
      <c r="Q62" s="145"/>
      <c r="R62" s="145"/>
      <c r="S62" s="145"/>
    </row>
    <row r="63" spans="1:19" ht="14.25" customHeight="1">
      <c r="A63" s="631"/>
      <c r="B63" s="632"/>
      <c r="C63" s="1129"/>
      <c r="D63" s="633"/>
      <c r="E63" s="1129"/>
      <c r="F63" s="634">
        <f t="shared" si="5"/>
        <v>0</v>
      </c>
      <c r="G63" s="633"/>
      <c r="H63" s="1129"/>
      <c r="I63" s="634">
        <f t="shared" si="6"/>
        <v>0</v>
      </c>
      <c r="J63" s="634">
        <f t="shared" si="7"/>
        <v>0</v>
      </c>
      <c r="K63" s="634">
        <f t="shared" si="8"/>
        <v>0</v>
      </c>
      <c r="L63" s="1129"/>
      <c r="M63" s="1129"/>
      <c r="N63" s="1718">
        <f t="shared" si="3"/>
        <v>0</v>
      </c>
      <c r="O63" s="635">
        <f t="shared" si="4"/>
        <v>0</v>
      </c>
      <c r="P63" s="145"/>
      <c r="Q63" s="145"/>
      <c r="R63" s="145"/>
      <c r="S63" s="145"/>
    </row>
    <row r="64" spans="1:19" ht="14.25" customHeight="1">
      <c r="A64" s="631"/>
      <c r="B64" s="632"/>
      <c r="C64" s="1129"/>
      <c r="D64" s="633"/>
      <c r="E64" s="1129"/>
      <c r="F64" s="634">
        <f t="shared" si="5"/>
        <v>0</v>
      </c>
      <c r="G64" s="633"/>
      <c r="H64" s="1129"/>
      <c r="I64" s="634">
        <f t="shared" si="6"/>
        <v>0</v>
      </c>
      <c r="J64" s="634">
        <f t="shared" si="7"/>
        <v>0</v>
      </c>
      <c r="K64" s="634">
        <f t="shared" si="8"/>
        <v>0</v>
      </c>
      <c r="L64" s="1129"/>
      <c r="M64" s="1129"/>
      <c r="N64" s="1718">
        <f t="shared" si="3"/>
        <v>0</v>
      </c>
      <c r="O64" s="635">
        <f t="shared" si="4"/>
        <v>0</v>
      </c>
      <c r="P64" s="145"/>
      <c r="Q64" s="145"/>
      <c r="R64" s="145"/>
      <c r="S64" s="145"/>
    </row>
    <row r="65" spans="1:19" ht="14.25" customHeight="1">
      <c r="A65" s="631"/>
      <c r="B65" s="632"/>
      <c r="C65" s="1129"/>
      <c r="D65" s="633"/>
      <c r="E65" s="1129"/>
      <c r="F65" s="634">
        <f t="shared" si="5"/>
        <v>0</v>
      </c>
      <c r="G65" s="633"/>
      <c r="H65" s="1129"/>
      <c r="I65" s="634">
        <f t="shared" si="6"/>
        <v>0</v>
      </c>
      <c r="J65" s="634">
        <f t="shared" si="7"/>
        <v>0</v>
      </c>
      <c r="K65" s="634">
        <f t="shared" si="8"/>
        <v>0</v>
      </c>
      <c r="L65" s="1129"/>
      <c r="M65" s="1129"/>
      <c r="N65" s="1718">
        <f t="shared" si="3"/>
        <v>0</v>
      </c>
      <c r="O65" s="635">
        <f t="shared" si="4"/>
        <v>0</v>
      </c>
      <c r="P65" s="145"/>
      <c r="Q65" s="145"/>
      <c r="R65" s="145"/>
      <c r="S65" s="145"/>
    </row>
    <row r="66" spans="1:19" ht="14.25" customHeight="1">
      <c r="A66" s="631"/>
      <c r="B66" s="632"/>
      <c r="C66" s="1129"/>
      <c r="D66" s="633"/>
      <c r="E66" s="1129"/>
      <c r="F66" s="634">
        <f t="shared" si="5"/>
        <v>0</v>
      </c>
      <c r="G66" s="633"/>
      <c r="H66" s="1129"/>
      <c r="I66" s="634">
        <f t="shared" si="6"/>
        <v>0</v>
      </c>
      <c r="J66" s="634">
        <f t="shared" si="7"/>
        <v>0</v>
      </c>
      <c r="K66" s="634">
        <f t="shared" si="8"/>
        <v>0</v>
      </c>
      <c r="L66" s="1129"/>
      <c r="M66" s="1129"/>
      <c r="N66" s="1718">
        <f t="shared" si="3"/>
        <v>0</v>
      </c>
      <c r="O66" s="635">
        <f t="shared" si="4"/>
        <v>0</v>
      </c>
      <c r="P66" s="145"/>
      <c r="Q66" s="145"/>
      <c r="R66" s="145"/>
      <c r="S66" s="145"/>
    </row>
    <row r="67" spans="1:19" ht="14.25" customHeight="1">
      <c r="A67" s="631"/>
      <c r="B67" s="632"/>
      <c r="C67" s="1129"/>
      <c r="D67" s="633"/>
      <c r="E67" s="1129"/>
      <c r="F67" s="634">
        <f t="shared" si="5"/>
        <v>0</v>
      </c>
      <c r="G67" s="633"/>
      <c r="H67" s="1129"/>
      <c r="I67" s="634">
        <f t="shared" si="6"/>
        <v>0</v>
      </c>
      <c r="J67" s="634">
        <f t="shared" si="7"/>
        <v>0</v>
      </c>
      <c r="K67" s="634">
        <f t="shared" si="8"/>
        <v>0</v>
      </c>
      <c r="L67" s="1129"/>
      <c r="M67" s="1129"/>
      <c r="N67" s="1718">
        <f t="shared" si="3"/>
        <v>0</v>
      </c>
      <c r="O67" s="635">
        <f t="shared" si="4"/>
        <v>0</v>
      </c>
      <c r="P67" s="145"/>
      <c r="Q67" s="145"/>
      <c r="R67" s="145"/>
      <c r="S67" s="145"/>
    </row>
    <row r="68" spans="1:19" ht="14.25" customHeight="1">
      <c r="A68" s="631"/>
      <c r="B68" s="632"/>
      <c r="C68" s="1129"/>
      <c r="D68" s="633"/>
      <c r="E68" s="1129"/>
      <c r="F68" s="634">
        <f t="shared" si="5"/>
        <v>0</v>
      </c>
      <c r="G68" s="633"/>
      <c r="H68" s="1129"/>
      <c r="I68" s="634">
        <f t="shared" si="6"/>
        <v>0</v>
      </c>
      <c r="J68" s="634">
        <f t="shared" si="7"/>
        <v>0</v>
      </c>
      <c r="K68" s="634">
        <f t="shared" si="8"/>
        <v>0</v>
      </c>
      <c r="L68" s="1129"/>
      <c r="M68" s="1129"/>
      <c r="N68" s="1718">
        <f t="shared" si="3"/>
        <v>0</v>
      </c>
      <c r="O68" s="635">
        <f t="shared" si="4"/>
        <v>0</v>
      </c>
      <c r="P68" s="145"/>
      <c r="Q68" s="145"/>
      <c r="R68" s="145"/>
      <c r="S68" s="145"/>
    </row>
    <row r="69" spans="1:19" ht="14.25" customHeight="1">
      <c r="A69" s="631"/>
      <c r="B69" s="632"/>
      <c r="C69" s="1129"/>
      <c r="D69" s="633"/>
      <c r="E69" s="1129"/>
      <c r="F69" s="634">
        <f t="shared" si="5"/>
        <v>0</v>
      </c>
      <c r="G69" s="633"/>
      <c r="H69" s="1129"/>
      <c r="I69" s="634">
        <f t="shared" si="6"/>
        <v>0</v>
      </c>
      <c r="J69" s="634">
        <f t="shared" si="7"/>
        <v>0</v>
      </c>
      <c r="K69" s="634">
        <f t="shared" si="8"/>
        <v>0</v>
      </c>
      <c r="L69" s="1129"/>
      <c r="M69" s="1129"/>
      <c r="N69" s="1718">
        <f t="shared" si="3"/>
        <v>0</v>
      </c>
      <c r="O69" s="635">
        <f t="shared" si="4"/>
        <v>0</v>
      </c>
      <c r="P69" s="145"/>
      <c r="Q69" s="145"/>
      <c r="R69" s="145"/>
      <c r="S69" s="145"/>
    </row>
    <row r="70" spans="1:19" ht="14.25" customHeight="1">
      <c r="A70" s="631"/>
      <c r="B70" s="632"/>
      <c r="C70" s="1129"/>
      <c r="D70" s="633"/>
      <c r="E70" s="1129"/>
      <c r="F70" s="634">
        <f t="shared" si="5"/>
        <v>0</v>
      </c>
      <c r="G70" s="633"/>
      <c r="H70" s="1129"/>
      <c r="I70" s="634">
        <f t="shared" si="6"/>
        <v>0</v>
      </c>
      <c r="J70" s="634">
        <f t="shared" si="7"/>
        <v>0</v>
      </c>
      <c r="K70" s="634">
        <f t="shared" si="8"/>
        <v>0</v>
      </c>
      <c r="L70" s="1129"/>
      <c r="M70" s="1129"/>
      <c r="N70" s="1718">
        <f t="shared" si="3"/>
        <v>0</v>
      </c>
      <c r="O70" s="635">
        <f t="shared" si="4"/>
        <v>0</v>
      </c>
      <c r="P70" s="145"/>
      <c r="Q70" s="145"/>
      <c r="R70" s="145"/>
      <c r="S70" s="145"/>
    </row>
    <row r="71" spans="1:19" ht="14.25" customHeight="1">
      <c r="A71" s="631"/>
      <c r="B71" s="632"/>
      <c r="C71" s="1129"/>
      <c r="D71" s="633"/>
      <c r="E71" s="1129"/>
      <c r="F71" s="634">
        <f t="shared" si="5"/>
        <v>0</v>
      </c>
      <c r="G71" s="633"/>
      <c r="H71" s="1129"/>
      <c r="I71" s="634">
        <f t="shared" si="6"/>
        <v>0</v>
      </c>
      <c r="J71" s="634">
        <f t="shared" si="7"/>
        <v>0</v>
      </c>
      <c r="K71" s="634">
        <f t="shared" si="8"/>
        <v>0</v>
      </c>
      <c r="L71" s="1129"/>
      <c r="M71" s="1129"/>
      <c r="N71" s="1718">
        <f t="shared" si="3"/>
        <v>0</v>
      </c>
      <c r="O71" s="635">
        <f t="shared" si="4"/>
        <v>0</v>
      </c>
      <c r="P71" s="145"/>
      <c r="Q71" s="145"/>
      <c r="R71" s="145"/>
      <c r="S71" s="145"/>
    </row>
    <row r="72" spans="1:19" ht="14.25" customHeight="1">
      <c r="A72" s="631"/>
      <c r="B72" s="632"/>
      <c r="C72" s="1129"/>
      <c r="D72" s="633"/>
      <c r="E72" s="1129"/>
      <c r="F72" s="634">
        <f t="shared" si="5"/>
        <v>0</v>
      </c>
      <c r="G72" s="633"/>
      <c r="H72" s="1129"/>
      <c r="I72" s="634">
        <f t="shared" si="6"/>
        <v>0</v>
      </c>
      <c r="J72" s="634">
        <f t="shared" si="7"/>
        <v>0</v>
      </c>
      <c r="K72" s="634">
        <f t="shared" si="8"/>
        <v>0</v>
      </c>
      <c r="L72" s="1129"/>
      <c r="M72" s="1129"/>
      <c r="N72" s="1718">
        <f t="shared" si="3"/>
        <v>0</v>
      </c>
      <c r="O72" s="635">
        <f t="shared" si="4"/>
        <v>0</v>
      </c>
      <c r="P72" s="145"/>
      <c r="Q72" s="145"/>
      <c r="R72" s="145"/>
      <c r="S72" s="145"/>
    </row>
    <row r="73" spans="1:19" ht="14.25" customHeight="1">
      <c r="A73" s="631"/>
      <c r="B73" s="632"/>
      <c r="C73" s="1129"/>
      <c r="D73" s="633"/>
      <c r="E73" s="1129"/>
      <c r="F73" s="634">
        <f t="shared" si="5"/>
        <v>0</v>
      </c>
      <c r="G73" s="633"/>
      <c r="H73" s="1129"/>
      <c r="I73" s="634">
        <f t="shared" si="6"/>
        <v>0</v>
      </c>
      <c r="J73" s="634">
        <f t="shared" si="7"/>
        <v>0</v>
      </c>
      <c r="K73" s="634">
        <f t="shared" si="8"/>
        <v>0</v>
      </c>
      <c r="L73" s="1129"/>
      <c r="M73" s="1129"/>
      <c r="N73" s="1718">
        <f t="shared" si="3"/>
        <v>0</v>
      </c>
      <c r="O73" s="635">
        <f t="shared" si="4"/>
        <v>0</v>
      </c>
      <c r="P73" s="145"/>
      <c r="Q73" s="145"/>
      <c r="R73" s="145"/>
      <c r="S73" s="145"/>
    </row>
    <row r="74" spans="1:19" ht="14.25" customHeight="1">
      <c r="A74" s="631"/>
      <c r="B74" s="632"/>
      <c r="C74" s="1129"/>
      <c r="D74" s="633"/>
      <c r="E74" s="1129"/>
      <c r="F74" s="634">
        <f t="shared" si="5"/>
        <v>0</v>
      </c>
      <c r="G74" s="633"/>
      <c r="H74" s="1129"/>
      <c r="I74" s="634">
        <f t="shared" si="6"/>
        <v>0</v>
      </c>
      <c r="J74" s="634">
        <f t="shared" si="7"/>
        <v>0</v>
      </c>
      <c r="K74" s="634">
        <f t="shared" si="8"/>
        <v>0</v>
      </c>
      <c r="L74" s="1129"/>
      <c r="M74" s="1129"/>
      <c r="N74" s="1718">
        <f t="shared" ref="N74:N137" si="9">IF(M74&lt;&gt;0,ROUND(B74*K74,2)+M74,IF(ABS(ROUND(K74*B74,2)-L74)&lt;3,L74,MIN(ROUND(K74*B74,2),L74)))</f>
        <v>0</v>
      </c>
      <c r="O74" s="635">
        <f t="shared" ref="O74:O137" si="10">IF(ISERROR(L74-N74),"",IF(ABS(L74-N74)&lt;3,0,L74-N74))</f>
        <v>0</v>
      </c>
      <c r="P74" s="145"/>
      <c r="Q74" s="145"/>
      <c r="R74" s="145"/>
      <c r="S74" s="145"/>
    </row>
    <row r="75" spans="1:19" ht="14.25" customHeight="1">
      <c r="A75" s="631"/>
      <c r="B75" s="632"/>
      <c r="C75" s="1129"/>
      <c r="D75" s="633"/>
      <c r="E75" s="1129"/>
      <c r="F75" s="634">
        <f t="shared" ref="F75:F138" si="11">E75*(12-MONTH(D75))/12</f>
        <v>0</v>
      </c>
      <c r="G75" s="633"/>
      <c r="H75" s="1129"/>
      <c r="I75" s="634">
        <f t="shared" ref="I75:I138" si="12">H75*(12-MONTH(G75))/12</f>
        <v>0</v>
      </c>
      <c r="J75" s="634">
        <f t="shared" ref="J75:J138" si="13">C75+E75-H75</f>
        <v>0</v>
      </c>
      <c r="K75" s="634">
        <f t="shared" ref="K75:K138" si="14">C75+F75-I75</f>
        <v>0</v>
      </c>
      <c r="L75" s="1129"/>
      <c r="M75" s="1129"/>
      <c r="N75" s="1718">
        <f t="shared" si="9"/>
        <v>0</v>
      </c>
      <c r="O75" s="635">
        <f t="shared" si="10"/>
        <v>0</v>
      </c>
      <c r="P75" s="145"/>
      <c r="Q75" s="145"/>
      <c r="R75" s="145"/>
      <c r="S75" s="145"/>
    </row>
    <row r="76" spans="1:19" ht="14.25" customHeight="1">
      <c r="A76" s="631"/>
      <c r="B76" s="632"/>
      <c r="C76" s="1129"/>
      <c r="D76" s="633"/>
      <c r="E76" s="1129"/>
      <c r="F76" s="634">
        <f t="shared" si="11"/>
        <v>0</v>
      </c>
      <c r="G76" s="633"/>
      <c r="H76" s="1129"/>
      <c r="I76" s="634">
        <f t="shared" si="12"/>
        <v>0</v>
      </c>
      <c r="J76" s="634">
        <f t="shared" si="13"/>
        <v>0</v>
      </c>
      <c r="K76" s="634">
        <f t="shared" si="14"/>
        <v>0</v>
      </c>
      <c r="L76" s="1129"/>
      <c r="M76" s="1129"/>
      <c r="N76" s="1718">
        <f t="shared" si="9"/>
        <v>0</v>
      </c>
      <c r="O76" s="635">
        <f t="shared" si="10"/>
        <v>0</v>
      </c>
      <c r="P76" s="145"/>
      <c r="Q76" s="145"/>
      <c r="R76" s="145"/>
      <c r="S76" s="145"/>
    </row>
    <row r="77" spans="1:19" ht="14.25" customHeight="1">
      <c r="A77" s="631"/>
      <c r="B77" s="632"/>
      <c r="C77" s="1129"/>
      <c r="D77" s="633"/>
      <c r="E77" s="1129"/>
      <c r="F77" s="634">
        <f t="shared" si="11"/>
        <v>0</v>
      </c>
      <c r="G77" s="633"/>
      <c r="H77" s="1129"/>
      <c r="I77" s="634">
        <f t="shared" si="12"/>
        <v>0</v>
      </c>
      <c r="J77" s="634">
        <f t="shared" si="13"/>
        <v>0</v>
      </c>
      <c r="K77" s="634">
        <f t="shared" si="14"/>
        <v>0</v>
      </c>
      <c r="L77" s="1129"/>
      <c r="M77" s="1129"/>
      <c r="N77" s="1718">
        <f t="shared" si="9"/>
        <v>0</v>
      </c>
      <c r="O77" s="635">
        <f t="shared" si="10"/>
        <v>0</v>
      </c>
      <c r="P77" s="145"/>
      <c r="Q77" s="145"/>
      <c r="R77" s="145"/>
      <c r="S77" s="145"/>
    </row>
    <row r="78" spans="1:19" ht="14.25" customHeight="1">
      <c r="A78" s="631"/>
      <c r="B78" s="632"/>
      <c r="C78" s="1129"/>
      <c r="D78" s="633"/>
      <c r="E78" s="1129"/>
      <c r="F78" s="634">
        <f t="shared" si="11"/>
        <v>0</v>
      </c>
      <c r="G78" s="633"/>
      <c r="H78" s="1129"/>
      <c r="I78" s="634">
        <f t="shared" si="12"/>
        <v>0</v>
      </c>
      <c r="J78" s="634">
        <f t="shared" si="13"/>
        <v>0</v>
      </c>
      <c r="K78" s="634">
        <f t="shared" si="14"/>
        <v>0</v>
      </c>
      <c r="L78" s="1129"/>
      <c r="M78" s="1129"/>
      <c r="N78" s="1718">
        <f t="shared" si="9"/>
        <v>0</v>
      </c>
      <c r="O78" s="635">
        <f t="shared" si="10"/>
        <v>0</v>
      </c>
      <c r="P78" s="145"/>
      <c r="Q78" s="145"/>
      <c r="R78" s="145"/>
      <c r="S78" s="145"/>
    </row>
    <row r="79" spans="1:19" ht="14.25" customHeight="1">
      <c r="A79" s="631"/>
      <c r="B79" s="632"/>
      <c r="C79" s="1129"/>
      <c r="D79" s="633"/>
      <c r="E79" s="1129"/>
      <c r="F79" s="634">
        <f t="shared" si="11"/>
        <v>0</v>
      </c>
      <c r="G79" s="633"/>
      <c r="H79" s="1129"/>
      <c r="I79" s="634">
        <f t="shared" si="12"/>
        <v>0</v>
      </c>
      <c r="J79" s="634">
        <f t="shared" si="13"/>
        <v>0</v>
      </c>
      <c r="K79" s="634">
        <f t="shared" si="14"/>
        <v>0</v>
      </c>
      <c r="L79" s="1129"/>
      <c r="M79" s="1129"/>
      <c r="N79" s="1718">
        <f t="shared" si="9"/>
        <v>0</v>
      </c>
      <c r="O79" s="635">
        <f t="shared" si="10"/>
        <v>0</v>
      </c>
      <c r="P79" s="145"/>
      <c r="Q79" s="145"/>
      <c r="R79" s="145"/>
      <c r="S79" s="145"/>
    </row>
    <row r="80" spans="1:19" ht="14.25" customHeight="1">
      <c r="A80" s="631"/>
      <c r="B80" s="632"/>
      <c r="C80" s="1129"/>
      <c r="D80" s="633"/>
      <c r="E80" s="1129"/>
      <c r="F80" s="634">
        <f t="shared" si="11"/>
        <v>0</v>
      </c>
      <c r="G80" s="633"/>
      <c r="H80" s="1129"/>
      <c r="I80" s="634">
        <f t="shared" si="12"/>
        <v>0</v>
      </c>
      <c r="J80" s="634">
        <f t="shared" si="13"/>
        <v>0</v>
      </c>
      <c r="K80" s="634">
        <f t="shared" si="14"/>
        <v>0</v>
      </c>
      <c r="L80" s="1129"/>
      <c r="M80" s="1129"/>
      <c r="N80" s="1718">
        <f t="shared" si="9"/>
        <v>0</v>
      </c>
      <c r="O80" s="635">
        <f t="shared" si="10"/>
        <v>0</v>
      </c>
      <c r="P80" s="145"/>
      <c r="Q80" s="145"/>
      <c r="R80" s="145"/>
      <c r="S80" s="145"/>
    </row>
    <row r="81" spans="1:19" ht="14.25" customHeight="1">
      <c r="A81" s="631"/>
      <c r="B81" s="632"/>
      <c r="C81" s="1129"/>
      <c r="D81" s="633"/>
      <c r="E81" s="1129"/>
      <c r="F81" s="634">
        <f t="shared" si="11"/>
        <v>0</v>
      </c>
      <c r="G81" s="633"/>
      <c r="H81" s="1129"/>
      <c r="I81" s="634">
        <f t="shared" si="12"/>
        <v>0</v>
      </c>
      <c r="J81" s="634">
        <f t="shared" si="13"/>
        <v>0</v>
      </c>
      <c r="K81" s="634">
        <f t="shared" si="14"/>
        <v>0</v>
      </c>
      <c r="L81" s="1129"/>
      <c r="M81" s="1129"/>
      <c r="N81" s="1718">
        <f t="shared" si="9"/>
        <v>0</v>
      </c>
      <c r="O81" s="635">
        <f t="shared" si="10"/>
        <v>0</v>
      </c>
      <c r="P81" s="145"/>
      <c r="Q81" s="145"/>
      <c r="R81" s="145"/>
      <c r="S81" s="145"/>
    </row>
    <row r="82" spans="1:19" ht="14.25" customHeight="1">
      <c r="A82" s="631"/>
      <c r="B82" s="632"/>
      <c r="C82" s="1129"/>
      <c r="D82" s="633"/>
      <c r="E82" s="1129"/>
      <c r="F82" s="634">
        <f t="shared" si="11"/>
        <v>0</v>
      </c>
      <c r="G82" s="633"/>
      <c r="H82" s="1129"/>
      <c r="I82" s="634">
        <f t="shared" si="12"/>
        <v>0</v>
      </c>
      <c r="J82" s="634">
        <f t="shared" si="13"/>
        <v>0</v>
      </c>
      <c r="K82" s="634">
        <f t="shared" si="14"/>
        <v>0</v>
      </c>
      <c r="L82" s="1129"/>
      <c r="M82" s="1129"/>
      <c r="N82" s="1718">
        <f t="shared" si="9"/>
        <v>0</v>
      </c>
      <c r="O82" s="635">
        <f t="shared" si="10"/>
        <v>0</v>
      </c>
      <c r="P82" s="145"/>
      <c r="Q82" s="145"/>
      <c r="R82" s="145"/>
      <c r="S82" s="145"/>
    </row>
    <row r="83" spans="1:19" ht="14.25" customHeight="1">
      <c r="A83" s="631"/>
      <c r="B83" s="632"/>
      <c r="C83" s="1129"/>
      <c r="D83" s="633"/>
      <c r="E83" s="1129"/>
      <c r="F83" s="634">
        <f t="shared" si="11"/>
        <v>0</v>
      </c>
      <c r="G83" s="633"/>
      <c r="H83" s="1129"/>
      <c r="I83" s="634">
        <f t="shared" si="12"/>
        <v>0</v>
      </c>
      <c r="J83" s="634">
        <f t="shared" si="13"/>
        <v>0</v>
      </c>
      <c r="K83" s="634">
        <f t="shared" si="14"/>
        <v>0</v>
      </c>
      <c r="L83" s="1129"/>
      <c r="M83" s="1129"/>
      <c r="N83" s="1718">
        <f t="shared" si="9"/>
        <v>0</v>
      </c>
      <c r="O83" s="635">
        <f t="shared" si="10"/>
        <v>0</v>
      </c>
      <c r="P83" s="145"/>
      <c r="Q83" s="145"/>
      <c r="R83" s="145"/>
      <c r="S83" s="145"/>
    </row>
    <row r="84" spans="1:19" ht="14.25" customHeight="1">
      <c r="A84" s="631"/>
      <c r="B84" s="632"/>
      <c r="C84" s="1129"/>
      <c r="D84" s="633"/>
      <c r="E84" s="1129"/>
      <c r="F84" s="634">
        <f t="shared" si="11"/>
        <v>0</v>
      </c>
      <c r="G84" s="633"/>
      <c r="H84" s="1129"/>
      <c r="I84" s="634">
        <f t="shared" si="12"/>
        <v>0</v>
      </c>
      <c r="J84" s="634">
        <f t="shared" si="13"/>
        <v>0</v>
      </c>
      <c r="K84" s="634">
        <f t="shared" si="14"/>
        <v>0</v>
      </c>
      <c r="L84" s="1129"/>
      <c r="M84" s="1129"/>
      <c r="N84" s="1718">
        <f t="shared" si="9"/>
        <v>0</v>
      </c>
      <c r="O84" s="635">
        <f t="shared" si="10"/>
        <v>0</v>
      </c>
      <c r="P84" s="145"/>
      <c r="Q84" s="145"/>
      <c r="R84" s="145"/>
      <c r="S84" s="145"/>
    </row>
    <row r="85" spans="1:19" ht="14.25" customHeight="1">
      <c r="A85" s="631"/>
      <c r="B85" s="632"/>
      <c r="C85" s="1129"/>
      <c r="D85" s="633"/>
      <c r="E85" s="1129"/>
      <c r="F85" s="634">
        <f t="shared" si="11"/>
        <v>0</v>
      </c>
      <c r="G85" s="633"/>
      <c r="H85" s="1129"/>
      <c r="I85" s="634">
        <f t="shared" si="12"/>
        <v>0</v>
      </c>
      <c r="J85" s="634">
        <f t="shared" si="13"/>
        <v>0</v>
      </c>
      <c r="K85" s="634">
        <f t="shared" si="14"/>
        <v>0</v>
      </c>
      <c r="L85" s="1129"/>
      <c r="M85" s="1129"/>
      <c r="N85" s="1718">
        <f t="shared" si="9"/>
        <v>0</v>
      </c>
      <c r="O85" s="635">
        <f t="shared" si="10"/>
        <v>0</v>
      </c>
      <c r="P85" s="145"/>
      <c r="Q85" s="145"/>
      <c r="R85" s="145"/>
      <c r="S85" s="145"/>
    </row>
    <row r="86" spans="1:19" ht="14.25" customHeight="1">
      <c r="A86" s="631"/>
      <c r="B86" s="632"/>
      <c r="C86" s="1129"/>
      <c r="D86" s="633"/>
      <c r="E86" s="1129"/>
      <c r="F86" s="634">
        <f t="shared" si="11"/>
        <v>0</v>
      </c>
      <c r="G86" s="633"/>
      <c r="H86" s="1129"/>
      <c r="I86" s="634">
        <f t="shared" si="12"/>
        <v>0</v>
      </c>
      <c r="J86" s="634">
        <f t="shared" si="13"/>
        <v>0</v>
      </c>
      <c r="K86" s="634">
        <f t="shared" si="14"/>
        <v>0</v>
      </c>
      <c r="L86" s="1129"/>
      <c r="M86" s="1129"/>
      <c r="N86" s="1718">
        <f t="shared" si="9"/>
        <v>0</v>
      </c>
      <c r="O86" s="635">
        <f t="shared" si="10"/>
        <v>0</v>
      </c>
      <c r="P86" s="145"/>
      <c r="Q86" s="145"/>
      <c r="R86" s="145"/>
      <c r="S86" s="145"/>
    </row>
    <row r="87" spans="1:19" ht="14.25" customHeight="1">
      <c r="A87" s="631"/>
      <c r="B87" s="632"/>
      <c r="C87" s="1129"/>
      <c r="D87" s="633"/>
      <c r="E87" s="1129"/>
      <c r="F87" s="634">
        <f t="shared" si="11"/>
        <v>0</v>
      </c>
      <c r="G87" s="633"/>
      <c r="H87" s="1129"/>
      <c r="I87" s="634">
        <f t="shared" si="12"/>
        <v>0</v>
      </c>
      <c r="J87" s="634">
        <f t="shared" si="13"/>
        <v>0</v>
      </c>
      <c r="K87" s="634">
        <f t="shared" si="14"/>
        <v>0</v>
      </c>
      <c r="L87" s="1129"/>
      <c r="M87" s="1129"/>
      <c r="N87" s="1718">
        <f t="shared" si="9"/>
        <v>0</v>
      </c>
      <c r="O87" s="635">
        <f t="shared" si="10"/>
        <v>0</v>
      </c>
      <c r="P87" s="145"/>
      <c r="Q87" s="145"/>
      <c r="R87" s="145"/>
      <c r="S87" s="145"/>
    </row>
    <row r="88" spans="1:19" ht="14.25" customHeight="1">
      <c r="A88" s="631"/>
      <c r="B88" s="632"/>
      <c r="C88" s="1129"/>
      <c r="D88" s="633"/>
      <c r="E88" s="1129"/>
      <c r="F88" s="634">
        <f t="shared" si="11"/>
        <v>0</v>
      </c>
      <c r="G88" s="633"/>
      <c r="H88" s="1129"/>
      <c r="I88" s="634">
        <f t="shared" si="12"/>
        <v>0</v>
      </c>
      <c r="J88" s="634">
        <f t="shared" si="13"/>
        <v>0</v>
      </c>
      <c r="K88" s="634">
        <f t="shared" si="14"/>
        <v>0</v>
      </c>
      <c r="L88" s="1129"/>
      <c r="M88" s="1129"/>
      <c r="N88" s="1718">
        <f t="shared" si="9"/>
        <v>0</v>
      </c>
      <c r="O88" s="635">
        <f t="shared" si="10"/>
        <v>0</v>
      </c>
      <c r="P88" s="145"/>
      <c r="Q88" s="145"/>
      <c r="R88" s="145"/>
      <c r="S88" s="145"/>
    </row>
    <row r="89" spans="1:19" ht="14.25" customHeight="1">
      <c r="A89" s="631"/>
      <c r="B89" s="632"/>
      <c r="C89" s="1129"/>
      <c r="D89" s="633"/>
      <c r="E89" s="1129"/>
      <c r="F89" s="634">
        <f t="shared" si="11"/>
        <v>0</v>
      </c>
      <c r="G89" s="633"/>
      <c r="H89" s="1129"/>
      <c r="I89" s="634">
        <f t="shared" si="12"/>
        <v>0</v>
      </c>
      <c r="J89" s="634">
        <f t="shared" si="13"/>
        <v>0</v>
      </c>
      <c r="K89" s="634">
        <f t="shared" si="14"/>
        <v>0</v>
      </c>
      <c r="L89" s="1129"/>
      <c r="M89" s="1129"/>
      <c r="N89" s="1718">
        <f t="shared" si="9"/>
        <v>0</v>
      </c>
      <c r="O89" s="635">
        <f t="shared" si="10"/>
        <v>0</v>
      </c>
      <c r="P89" s="145"/>
      <c r="Q89" s="145"/>
      <c r="R89" s="145"/>
      <c r="S89" s="145"/>
    </row>
    <row r="90" spans="1:19" ht="14.25" customHeight="1">
      <c r="A90" s="631"/>
      <c r="B90" s="632"/>
      <c r="C90" s="1129"/>
      <c r="D90" s="633"/>
      <c r="E90" s="1129"/>
      <c r="F90" s="634">
        <f t="shared" si="11"/>
        <v>0</v>
      </c>
      <c r="G90" s="633"/>
      <c r="H90" s="1129"/>
      <c r="I90" s="634">
        <f t="shared" si="12"/>
        <v>0</v>
      </c>
      <c r="J90" s="634">
        <f t="shared" si="13"/>
        <v>0</v>
      </c>
      <c r="K90" s="634">
        <f t="shared" si="14"/>
        <v>0</v>
      </c>
      <c r="L90" s="1129"/>
      <c r="M90" s="1129"/>
      <c r="N90" s="1718">
        <f t="shared" si="9"/>
        <v>0</v>
      </c>
      <c r="O90" s="635">
        <f t="shared" si="10"/>
        <v>0</v>
      </c>
      <c r="P90" s="145"/>
      <c r="Q90" s="145"/>
      <c r="R90" s="145"/>
      <c r="S90" s="145"/>
    </row>
    <row r="91" spans="1:19" ht="14.25" customHeight="1">
      <c r="A91" s="631"/>
      <c r="B91" s="632"/>
      <c r="C91" s="1129"/>
      <c r="D91" s="633"/>
      <c r="E91" s="1129"/>
      <c r="F91" s="634">
        <f t="shared" si="11"/>
        <v>0</v>
      </c>
      <c r="G91" s="633"/>
      <c r="H91" s="1129"/>
      <c r="I91" s="634">
        <f t="shared" si="12"/>
        <v>0</v>
      </c>
      <c r="J91" s="634">
        <f t="shared" si="13"/>
        <v>0</v>
      </c>
      <c r="K91" s="634">
        <f t="shared" si="14"/>
        <v>0</v>
      </c>
      <c r="L91" s="1129"/>
      <c r="M91" s="1129"/>
      <c r="N91" s="1718">
        <f t="shared" si="9"/>
        <v>0</v>
      </c>
      <c r="O91" s="635">
        <f t="shared" si="10"/>
        <v>0</v>
      </c>
      <c r="P91" s="145"/>
      <c r="Q91" s="145"/>
      <c r="R91" s="145"/>
      <c r="S91" s="145"/>
    </row>
    <row r="92" spans="1:19" ht="14.25" customHeight="1">
      <c r="A92" s="631"/>
      <c r="B92" s="632"/>
      <c r="C92" s="1129"/>
      <c r="D92" s="633"/>
      <c r="E92" s="1129"/>
      <c r="F92" s="634">
        <f t="shared" si="11"/>
        <v>0</v>
      </c>
      <c r="G92" s="633"/>
      <c r="H92" s="1129"/>
      <c r="I92" s="634">
        <f t="shared" si="12"/>
        <v>0</v>
      </c>
      <c r="J92" s="634">
        <f t="shared" si="13"/>
        <v>0</v>
      </c>
      <c r="K92" s="634">
        <f t="shared" si="14"/>
        <v>0</v>
      </c>
      <c r="L92" s="1129"/>
      <c r="M92" s="1129"/>
      <c r="N92" s="1718">
        <f t="shared" si="9"/>
        <v>0</v>
      </c>
      <c r="O92" s="635">
        <f t="shared" si="10"/>
        <v>0</v>
      </c>
      <c r="P92" s="145"/>
      <c r="Q92" s="145"/>
      <c r="R92" s="145"/>
      <c r="S92" s="145"/>
    </row>
    <row r="93" spans="1:19" ht="14.25" customHeight="1">
      <c r="A93" s="631"/>
      <c r="B93" s="632"/>
      <c r="C93" s="1129"/>
      <c r="D93" s="633"/>
      <c r="E93" s="1129"/>
      <c r="F93" s="634">
        <f t="shared" si="11"/>
        <v>0</v>
      </c>
      <c r="G93" s="633"/>
      <c r="H93" s="1129"/>
      <c r="I93" s="634">
        <f t="shared" si="12"/>
        <v>0</v>
      </c>
      <c r="J93" s="634">
        <f t="shared" si="13"/>
        <v>0</v>
      </c>
      <c r="K93" s="634">
        <f t="shared" si="14"/>
        <v>0</v>
      </c>
      <c r="L93" s="1129"/>
      <c r="M93" s="1129"/>
      <c r="N93" s="1718">
        <f t="shared" si="9"/>
        <v>0</v>
      </c>
      <c r="O93" s="635">
        <f t="shared" si="10"/>
        <v>0</v>
      </c>
      <c r="P93" s="145"/>
      <c r="Q93" s="145"/>
      <c r="R93" s="145"/>
      <c r="S93" s="145"/>
    </row>
    <row r="94" spans="1:19" ht="14.25" customHeight="1">
      <c r="A94" s="631"/>
      <c r="B94" s="632"/>
      <c r="C94" s="1129"/>
      <c r="D94" s="633"/>
      <c r="E94" s="1129"/>
      <c r="F94" s="634">
        <f t="shared" si="11"/>
        <v>0</v>
      </c>
      <c r="G94" s="633"/>
      <c r="H94" s="1129"/>
      <c r="I94" s="634">
        <f t="shared" si="12"/>
        <v>0</v>
      </c>
      <c r="J94" s="634">
        <f t="shared" si="13"/>
        <v>0</v>
      </c>
      <c r="K94" s="634">
        <f t="shared" si="14"/>
        <v>0</v>
      </c>
      <c r="L94" s="1129"/>
      <c r="M94" s="1129"/>
      <c r="N94" s="1718">
        <f t="shared" si="9"/>
        <v>0</v>
      </c>
      <c r="O94" s="635">
        <f t="shared" si="10"/>
        <v>0</v>
      </c>
      <c r="P94" s="145"/>
      <c r="Q94" s="145"/>
      <c r="R94" s="145"/>
      <c r="S94" s="145"/>
    </row>
    <row r="95" spans="1:19" ht="14.25" customHeight="1">
      <c r="A95" s="631"/>
      <c r="B95" s="632"/>
      <c r="C95" s="1129"/>
      <c r="D95" s="633"/>
      <c r="E95" s="1129"/>
      <c r="F95" s="634">
        <f t="shared" si="11"/>
        <v>0</v>
      </c>
      <c r="G95" s="633"/>
      <c r="H95" s="1129"/>
      <c r="I95" s="634">
        <f t="shared" si="12"/>
        <v>0</v>
      </c>
      <c r="J95" s="634">
        <f t="shared" si="13"/>
        <v>0</v>
      </c>
      <c r="K95" s="634">
        <f t="shared" si="14"/>
        <v>0</v>
      </c>
      <c r="L95" s="1129"/>
      <c r="M95" s="1129"/>
      <c r="N95" s="1718">
        <f t="shared" si="9"/>
        <v>0</v>
      </c>
      <c r="O95" s="635">
        <f t="shared" si="10"/>
        <v>0</v>
      </c>
      <c r="P95" s="145"/>
      <c r="Q95" s="145"/>
      <c r="R95" s="145"/>
      <c r="S95" s="145"/>
    </row>
    <row r="96" spans="1:19" ht="14.25" customHeight="1">
      <c r="A96" s="631"/>
      <c r="B96" s="632"/>
      <c r="C96" s="1129"/>
      <c r="D96" s="633"/>
      <c r="E96" s="1129"/>
      <c r="F96" s="634">
        <f t="shared" si="11"/>
        <v>0</v>
      </c>
      <c r="G96" s="633"/>
      <c r="H96" s="1129"/>
      <c r="I96" s="634">
        <f t="shared" si="12"/>
        <v>0</v>
      </c>
      <c r="J96" s="634">
        <f t="shared" si="13"/>
        <v>0</v>
      </c>
      <c r="K96" s="634">
        <f t="shared" si="14"/>
        <v>0</v>
      </c>
      <c r="L96" s="1129"/>
      <c r="M96" s="1129"/>
      <c r="N96" s="1718">
        <f t="shared" si="9"/>
        <v>0</v>
      </c>
      <c r="O96" s="635">
        <f t="shared" si="10"/>
        <v>0</v>
      </c>
      <c r="P96" s="145"/>
      <c r="Q96" s="145"/>
      <c r="R96" s="145"/>
      <c r="S96" s="145"/>
    </row>
    <row r="97" spans="1:19" ht="14.25" customHeight="1">
      <c r="A97" s="631"/>
      <c r="B97" s="632"/>
      <c r="C97" s="1129"/>
      <c r="D97" s="633"/>
      <c r="E97" s="1129"/>
      <c r="F97" s="634">
        <f t="shared" si="11"/>
        <v>0</v>
      </c>
      <c r="G97" s="633"/>
      <c r="H97" s="1129"/>
      <c r="I97" s="634">
        <f t="shared" si="12"/>
        <v>0</v>
      </c>
      <c r="J97" s="634">
        <f t="shared" si="13"/>
        <v>0</v>
      </c>
      <c r="K97" s="634">
        <f t="shared" si="14"/>
        <v>0</v>
      </c>
      <c r="L97" s="1129"/>
      <c r="M97" s="1129"/>
      <c r="N97" s="1718">
        <f t="shared" si="9"/>
        <v>0</v>
      </c>
      <c r="O97" s="635">
        <f t="shared" si="10"/>
        <v>0</v>
      </c>
      <c r="P97" s="145"/>
      <c r="Q97" s="145"/>
      <c r="R97" s="145"/>
      <c r="S97" s="145"/>
    </row>
    <row r="98" spans="1:19" ht="14.25" customHeight="1">
      <c r="A98" s="631"/>
      <c r="B98" s="632"/>
      <c r="C98" s="1129"/>
      <c r="D98" s="633"/>
      <c r="E98" s="1129"/>
      <c r="F98" s="634">
        <f t="shared" si="11"/>
        <v>0</v>
      </c>
      <c r="G98" s="633"/>
      <c r="H98" s="1129"/>
      <c r="I98" s="634">
        <f t="shared" si="12"/>
        <v>0</v>
      </c>
      <c r="J98" s="634">
        <f t="shared" si="13"/>
        <v>0</v>
      </c>
      <c r="K98" s="634">
        <f t="shared" si="14"/>
        <v>0</v>
      </c>
      <c r="L98" s="1129"/>
      <c r="M98" s="1129"/>
      <c r="N98" s="1718">
        <f t="shared" si="9"/>
        <v>0</v>
      </c>
      <c r="O98" s="635">
        <f t="shared" si="10"/>
        <v>0</v>
      </c>
      <c r="P98" s="145"/>
      <c r="Q98" s="145"/>
      <c r="R98" s="145"/>
      <c r="S98" s="145"/>
    </row>
    <row r="99" spans="1:19" ht="14.25" customHeight="1">
      <c r="A99" s="631"/>
      <c r="B99" s="632"/>
      <c r="C99" s="1129"/>
      <c r="D99" s="633"/>
      <c r="E99" s="1129"/>
      <c r="F99" s="634">
        <f t="shared" si="11"/>
        <v>0</v>
      </c>
      <c r="G99" s="633"/>
      <c r="H99" s="1129"/>
      <c r="I99" s="634">
        <f t="shared" si="12"/>
        <v>0</v>
      </c>
      <c r="J99" s="634">
        <f t="shared" si="13"/>
        <v>0</v>
      </c>
      <c r="K99" s="634">
        <f t="shared" si="14"/>
        <v>0</v>
      </c>
      <c r="L99" s="1129"/>
      <c r="M99" s="1129"/>
      <c r="N99" s="1718">
        <f t="shared" si="9"/>
        <v>0</v>
      </c>
      <c r="O99" s="635">
        <f t="shared" si="10"/>
        <v>0</v>
      </c>
      <c r="P99" s="145"/>
      <c r="Q99" s="145"/>
      <c r="R99" s="145"/>
      <c r="S99" s="145"/>
    </row>
    <row r="100" spans="1:19" ht="14.25" customHeight="1">
      <c r="A100" s="631"/>
      <c r="B100" s="632"/>
      <c r="C100" s="1129"/>
      <c r="D100" s="633"/>
      <c r="E100" s="1129"/>
      <c r="F100" s="634">
        <f t="shared" si="11"/>
        <v>0</v>
      </c>
      <c r="G100" s="633"/>
      <c r="H100" s="1129"/>
      <c r="I100" s="634">
        <f t="shared" si="12"/>
        <v>0</v>
      </c>
      <c r="J100" s="634">
        <f t="shared" si="13"/>
        <v>0</v>
      </c>
      <c r="K100" s="634">
        <f t="shared" si="14"/>
        <v>0</v>
      </c>
      <c r="L100" s="1129"/>
      <c r="M100" s="1129"/>
      <c r="N100" s="1718">
        <f t="shared" si="9"/>
        <v>0</v>
      </c>
      <c r="O100" s="635">
        <f t="shared" si="10"/>
        <v>0</v>
      </c>
      <c r="P100" s="145"/>
      <c r="Q100" s="145"/>
      <c r="R100" s="145"/>
      <c r="S100" s="145"/>
    </row>
    <row r="101" spans="1:19" ht="14.25" customHeight="1">
      <c r="A101" s="631"/>
      <c r="B101" s="632"/>
      <c r="C101" s="1129"/>
      <c r="D101" s="633"/>
      <c r="E101" s="1129"/>
      <c r="F101" s="634">
        <f t="shared" si="11"/>
        <v>0</v>
      </c>
      <c r="G101" s="633"/>
      <c r="H101" s="1129"/>
      <c r="I101" s="634">
        <f t="shared" si="12"/>
        <v>0</v>
      </c>
      <c r="J101" s="634">
        <f t="shared" si="13"/>
        <v>0</v>
      </c>
      <c r="K101" s="634">
        <f t="shared" si="14"/>
        <v>0</v>
      </c>
      <c r="L101" s="1129"/>
      <c r="M101" s="1129"/>
      <c r="N101" s="1718">
        <f t="shared" si="9"/>
        <v>0</v>
      </c>
      <c r="O101" s="635">
        <f t="shared" si="10"/>
        <v>0</v>
      </c>
      <c r="P101" s="145"/>
      <c r="Q101" s="145"/>
      <c r="R101" s="145"/>
      <c r="S101" s="145"/>
    </row>
    <row r="102" spans="1:19" ht="14.25" customHeight="1">
      <c r="A102" s="631"/>
      <c r="B102" s="632"/>
      <c r="C102" s="1129"/>
      <c r="D102" s="633"/>
      <c r="E102" s="1129"/>
      <c r="F102" s="634">
        <f t="shared" si="11"/>
        <v>0</v>
      </c>
      <c r="G102" s="633"/>
      <c r="H102" s="1129"/>
      <c r="I102" s="634">
        <f t="shared" si="12"/>
        <v>0</v>
      </c>
      <c r="J102" s="634">
        <f t="shared" si="13"/>
        <v>0</v>
      </c>
      <c r="K102" s="634">
        <f t="shared" si="14"/>
        <v>0</v>
      </c>
      <c r="L102" s="1129"/>
      <c r="M102" s="1129"/>
      <c r="N102" s="1718">
        <f t="shared" si="9"/>
        <v>0</v>
      </c>
      <c r="O102" s="635">
        <f t="shared" si="10"/>
        <v>0</v>
      </c>
      <c r="P102" s="145"/>
      <c r="Q102" s="145"/>
      <c r="R102" s="145"/>
      <c r="S102" s="145"/>
    </row>
    <row r="103" spans="1:19" ht="14.25" customHeight="1">
      <c r="A103" s="631"/>
      <c r="B103" s="632"/>
      <c r="C103" s="1129"/>
      <c r="D103" s="633"/>
      <c r="E103" s="1129"/>
      <c r="F103" s="634">
        <f t="shared" si="11"/>
        <v>0</v>
      </c>
      <c r="G103" s="633"/>
      <c r="H103" s="1129"/>
      <c r="I103" s="634">
        <f t="shared" si="12"/>
        <v>0</v>
      </c>
      <c r="J103" s="634">
        <f t="shared" si="13"/>
        <v>0</v>
      </c>
      <c r="K103" s="634">
        <f t="shared" si="14"/>
        <v>0</v>
      </c>
      <c r="L103" s="1129"/>
      <c r="M103" s="1129"/>
      <c r="N103" s="1718">
        <f t="shared" si="9"/>
        <v>0</v>
      </c>
      <c r="O103" s="635">
        <f t="shared" si="10"/>
        <v>0</v>
      </c>
      <c r="P103" s="145"/>
      <c r="Q103" s="145"/>
      <c r="R103" s="145"/>
      <c r="S103" s="145"/>
    </row>
    <row r="104" spans="1:19" ht="14.25" customHeight="1">
      <c r="A104" s="631"/>
      <c r="B104" s="632"/>
      <c r="C104" s="1129"/>
      <c r="D104" s="633"/>
      <c r="E104" s="1129"/>
      <c r="F104" s="634">
        <f t="shared" si="11"/>
        <v>0</v>
      </c>
      <c r="G104" s="633"/>
      <c r="H104" s="1129"/>
      <c r="I104" s="634">
        <f t="shared" si="12"/>
        <v>0</v>
      </c>
      <c r="J104" s="634">
        <f t="shared" si="13"/>
        <v>0</v>
      </c>
      <c r="K104" s="634">
        <f t="shared" si="14"/>
        <v>0</v>
      </c>
      <c r="L104" s="1129"/>
      <c r="M104" s="1129"/>
      <c r="N104" s="1718">
        <f t="shared" si="9"/>
        <v>0</v>
      </c>
      <c r="O104" s="635">
        <f t="shared" si="10"/>
        <v>0</v>
      </c>
      <c r="P104" s="145"/>
      <c r="Q104" s="145"/>
      <c r="R104" s="145"/>
      <c r="S104" s="145"/>
    </row>
    <row r="105" spans="1:19" ht="14.25" customHeight="1">
      <c r="A105" s="631"/>
      <c r="B105" s="632"/>
      <c r="C105" s="1129"/>
      <c r="D105" s="633"/>
      <c r="E105" s="1129"/>
      <c r="F105" s="634">
        <f t="shared" si="11"/>
        <v>0</v>
      </c>
      <c r="G105" s="633"/>
      <c r="H105" s="1129"/>
      <c r="I105" s="634">
        <f t="shared" si="12"/>
        <v>0</v>
      </c>
      <c r="J105" s="634">
        <f t="shared" si="13"/>
        <v>0</v>
      </c>
      <c r="K105" s="634">
        <f t="shared" si="14"/>
        <v>0</v>
      </c>
      <c r="L105" s="1129"/>
      <c r="M105" s="1129"/>
      <c r="N105" s="1718">
        <f t="shared" si="9"/>
        <v>0</v>
      </c>
      <c r="O105" s="635">
        <f t="shared" si="10"/>
        <v>0</v>
      </c>
      <c r="P105" s="145"/>
      <c r="Q105" s="145"/>
      <c r="R105" s="145"/>
      <c r="S105" s="145"/>
    </row>
    <row r="106" spans="1:19" ht="14.25" customHeight="1">
      <c r="A106" s="631"/>
      <c r="B106" s="632"/>
      <c r="C106" s="1129"/>
      <c r="D106" s="633"/>
      <c r="E106" s="1129"/>
      <c r="F106" s="634">
        <f t="shared" si="11"/>
        <v>0</v>
      </c>
      <c r="G106" s="633"/>
      <c r="H106" s="1129"/>
      <c r="I106" s="634">
        <f t="shared" si="12"/>
        <v>0</v>
      </c>
      <c r="J106" s="634">
        <f t="shared" si="13"/>
        <v>0</v>
      </c>
      <c r="K106" s="634">
        <f t="shared" si="14"/>
        <v>0</v>
      </c>
      <c r="L106" s="1129"/>
      <c r="M106" s="1129"/>
      <c r="N106" s="1718">
        <f t="shared" si="9"/>
        <v>0</v>
      </c>
      <c r="O106" s="635">
        <f t="shared" si="10"/>
        <v>0</v>
      </c>
      <c r="P106" s="145"/>
      <c r="Q106" s="145"/>
      <c r="R106" s="145"/>
      <c r="S106" s="145"/>
    </row>
    <row r="107" spans="1:19" ht="14.25" customHeight="1">
      <c r="A107" s="631"/>
      <c r="B107" s="632"/>
      <c r="C107" s="1129"/>
      <c r="D107" s="633"/>
      <c r="E107" s="1129"/>
      <c r="F107" s="634">
        <f t="shared" si="11"/>
        <v>0</v>
      </c>
      <c r="G107" s="633"/>
      <c r="H107" s="1129"/>
      <c r="I107" s="634">
        <f t="shared" si="12"/>
        <v>0</v>
      </c>
      <c r="J107" s="634">
        <f t="shared" si="13"/>
        <v>0</v>
      </c>
      <c r="K107" s="634">
        <f t="shared" si="14"/>
        <v>0</v>
      </c>
      <c r="L107" s="1129"/>
      <c r="M107" s="1129"/>
      <c r="N107" s="1718">
        <f t="shared" si="9"/>
        <v>0</v>
      </c>
      <c r="O107" s="635">
        <f t="shared" si="10"/>
        <v>0</v>
      </c>
      <c r="P107" s="145"/>
      <c r="Q107" s="145"/>
      <c r="R107" s="145"/>
      <c r="S107" s="145"/>
    </row>
    <row r="108" spans="1:19" ht="14.25" customHeight="1">
      <c r="A108" s="631"/>
      <c r="B108" s="632"/>
      <c r="C108" s="1129"/>
      <c r="D108" s="633"/>
      <c r="E108" s="1129"/>
      <c r="F108" s="634">
        <f t="shared" si="11"/>
        <v>0</v>
      </c>
      <c r="G108" s="633"/>
      <c r="H108" s="1129"/>
      <c r="I108" s="634">
        <f t="shared" si="12"/>
        <v>0</v>
      </c>
      <c r="J108" s="634">
        <f t="shared" si="13"/>
        <v>0</v>
      </c>
      <c r="K108" s="634">
        <f t="shared" si="14"/>
        <v>0</v>
      </c>
      <c r="L108" s="1129"/>
      <c r="M108" s="1129"/>
      <c r="N108" s="1718">
        <f t="shared" si="9"/>
        <v>0</v>
      </c>
      <c r="O108" s="635">
        <f t="shared" si="10"/>
        <v>0</v>
      </c>
      <c r="P108" s="145"/>
      <c r="Q108" s="145"/>
      <c r="R108" s="145"/>
      <c r="S108" s="145"/>
    </row>
    <row r="109" spans="1:19" ht="14.25" customHeight="1">
      <c r="A109" s="631"/>
      <c r="B109" s="632"/>
      <c r="C109" s="1129"/>
      <c r="D109" s="633"/>
      <c r="E109" s="1129"/>
      <c r="F109" s="634">
        <f t="shared" si="11"/>
        <v>0</v>
      </c>
      <c r="G109" s="633"/>
      <c r="H109" s="1129"/>
      <c r="I109" s="634">
        <f t="shared" si="12"/>
        <v>0</v>
      </c>
      <c r="J109" s="634">
        <f t="shared" si="13"/>
        <v>0</v>
      </c>
      <c r="K109" s="634">
        <f t="shared" si="14"/>
        <v>0</v>
      </c>
      <c r="L109" s="1129"/>
      <c r="M109" s="1129"/>
      <c r="N109" s="1718">
        <f t="shared" si="9"/>
        <v>0</v>
      </c>
      <c r="O109" s="635">
        <f t="shared" si="10"/>
        <v>0</v>
      </c>
      <c r="P109" s="145"/>
      <c r="Q109" s="145"/>
      <c r="R109" s="145"/>
      <c r="S109" s="145"/>
    </row>
    <row r="110" spans="1:19" ht="14.25" customHeight="1">
      <c r="A110" s="631"/>
      <c r="B110" s="632"/>
      <c r="C110" s="1129"/>
      <c r="D110" s="633"/>
      <c r="E110" s="1129"/>
      <c r="F110" s="634">
        <f t="shared" si="11"/>
        <v>0</v>
      </c>
      <c r="G110" s="633"/>
      <c r="H110" s="1129"/>
      <c r="I110" s="634">
        <f t="shared" si="12"/>
        <v>0</v>
      </c>
      <c r="J110" s="634">
        <f t="shared" si="13"/>
        <v>0</v>
      </c>
      <c r="K110" s="634">
        <f t="shared" si="14"/>
        <v>0</v>
      </c>
      <c r="L110" s="1129"/>
      <c r="M110" s="1129"/>
      <c r="N110" s="1718">
        <f t="shared" si="9"/>
        <v>0</v>
      </c>
      <c r="O110" s="635">
        <f t="shared" si="10"/>
        <v>0</v>
      </c>
      <c r="P110" s="145"/>
      <c r="Q110" s="145"/>
      <c r="R110" s="145"/>
      <c r="S110" s="145"/>
    </row>
    <row r="111" spans="1:19" ht="14.25" customHeight="1">
      <c r="A111" s="631"/>
      <c r="B111" s="632"/>
      <c r="C111" s="1129"/>
      <c r="D111" s="633"/>
      <c r="E111" s="1129"/>
      <c r="F111" s="634">
        <f t="shared" si="11"/>
        <v>0</v>
      </c>
      <c r="G111" s="633"/>
      <c r="H111" s="1129"/>
      <c r="I111" s="634">
        <f t="shared" si="12"/>
        <v>0</v>
      </c>
      <c r="J111" s="634">
        <f t="shared" si="13"/>
        <v>0</v>
      </c>
      <c r="K111" s="634">
        <f t="shared" si="14"/>
        <v>0</v>
      </c>
      <c r="L111" s="1129"/>
      <c r="M111" s="1129"/>
      <c r="N111" s="1718">
        <f t="shared" si="9"/>
        <v>0</v>
      </c>
      <c r="O111" s="635">
        <f t="shared" si="10"/>
        <v>0</v>
      </c>
      <c r="P111" s="145"/>
      <c r="Q111" s="145"/>
      <c r="R111" s="145"/>
      <c r="S111" s="145"/>
    </row>
    <row r="112" spans="1:19" ht="14.25" customHeight="1">
      <c r="A112" s="631"/>
      <c r="B112" s="632"/>
      <c r="C112" s="1129"/>
      <c r="D112" s="633"/>
      <c r="E112" s="1129"/>
      <c r="F112" s="634">
        <f t="shared" si="11"/>
        <v>0</v>
      </c>
      <c r="G112" s="633"/>
      <c r="H112" s="1129"/>
      <c r="I112" s="634">
        <f t="shared" si="12"/>
        <v>0</v>
      </c>
      <c r="J112" s="634">
        <f t="shared" si="13"/>
        <v>0</v>
      </c>
      <c r="K112" s="634">
        <f t="shared" si="14"/>
        <v>0</v>
      </c>
      <c r="L112" s="1129"/>
      <c r="M112" s="1129"/>
      <c r="N112" s="1718">
        <f t="shared" si="9"/>
        <v>0</v>
      </c>
      <c r="O112" s="635">
        <f t="shared" si="10"/>
        <v>0</v>
      </c>
      <c r="P112" s="145"/>
      <c r="Q112" s="145"/>
      <c r="R112" s="145"/>
      <c r="S112" s="145"/>
    </row>
    <row r="113" spans="1:19" ht="14.25" customHeight="1">
      <c r="A113" s="631"/>
      <c r="B113" s="632"/>
      <c r="C113" s="1129"/>
      <c r="D113" s="633"/>
      <c r="E113" s="1129"/>
      <c r="F113" s="634">
        <f t="shared" si="11"/>
        <v>0</v>
      </c>
      <c r="G113" s="633"/>
      <c r="H113" s="1129"/>
      <c r="I113" s="634">
        <f t="shared" si="12"/>
        <v>0</v>
      </c>
      <c r="J113" s="634">
        <f t="shared" si="13"/>
        <v>0</v>
      </c>
      <c r="K113" s="634">
        <f t="shared" si="14"/>
        <v>0</v>
      </c>
      <c r="L113" s="1129"/>
      <c r="M113" s="1129"/>
      <c r="N113" s="1718">
        <f t="shared" si="9"/>
        <v>0</v>
      </c>
      <c r="O113" s="635">
        <f t="shared" si="10"/>
        <v>0</v>
      </c>
      <c r="P113" s="145"/>
      <c r="Q113" s="145"/>
      <c r="R113" s="145"/>
      <c r="S113" s="145"/>
    </row>
    <row r="114" spans="1:19" ht="14.25" customHeight="1">
      <c r="A114" s="631"/>
      <c r="B114" s="632"/>
      <c r="C114" s="1129"/>
      <c r="D114" s="633"/>
      <c r="E114" s="1129"/>
      <c r="F114" s="634">
        <f t="shared" si="11"/>
        <v>0</v>
      </c>
      <c r="G114" s="633"/>
      <c r="H114" s="1129"/>
      <c r="I114" s="634">
        <f t="shared" si="12"/>
        <v>0</v>
      </c>
      <c r="J114" s="634">
        <f t="shared" si="13"/>
        <v>0</v>
      </c>
      <c r="K114" s="634">
        <f t="shared" si="14"/>
        <v>0</v>
      </c>
      <c r="L114" s="1129"/>
      <c r="M114" s="1129"/>
      <c r="N114" s="1718">
        <f t="shared" si="9"/>
        <v>0</v>
      </c>
      <c r="O114" s="635">
        <f t="shared" si="10"/>
        <v>0</v>
      </c>
      <c r="P114" s="145"/>
      <c r="Q114" s="145"/>
      <c r="R114" s="145"/>
      <c r="S114" s="145"/>
    </row>
    <row r="115" spans="1:19" ht="14.25" customHeight="1">
      <c r="A115" s="631"/>
      <c r="B115" s="632"/>
      <c r="C115" s="1129"/>
      <c r="D115" s="633"/>
      <c r="E115" s="1129"/>
      <c r="F115" s="634">
        <f t="shared" si="11"/>
        <v>0</v>
      </c>
      <c r="G115" s="633"/>
      <c r="H115" s="1129"/>
      <c r="I115" s="634">
        <f t="shared" si="12"/>
        <v>0</v>
      </c>
      <c r="J115" s="634">
        <f t="shared" si="13"/>
        <v>0</v>
      </c>
      <c r="K115" s="634">
        <f t="shared" si="14"/>
        <v>0</v>
      </c>
      <c r="L115" s="1129"/>
      <c r="M115" s="1129"/>
      <c r="N115" s="1718">
        <f t="shared" si="9"/>
        <v>0</v>
      </c>
      <c r="O115" s="635">
        <f t="shared" si="10"/>
        <v>0</v>
      </c>
      <c r="P115" s="145"/>
      <c r="Q115" s="145"/>
      <c r="R115" s="145"/>
      <c r="S115" s="145"/>
    </row>
    <row r="116" spans="1:19" ht="14.25" customHeight="1">
      <c r="A116" s="631"/>
      <c r="B116" s="632"/>
      <c r="C116" s="1129"/>
      <c r="D116" s="633"/>
      <c r="E116" s="1129"/>
      <c r="F116" s="634">
        <f t="shared" si="11"/>
        <v>0</v>
      </c>
      <c r="G116" s="633"/>
      <c r="H116" s="1129"/>
      <c r="I116" s="634">
        <f t="shared" si="12"/>
        <v>0</v>
      </c>
      <c r="J116" s="634">
        <f t="shared" si="13"/>
        <v>0</v>
      </c>
      <c r="K116" s="634">
        <f t="shared" si="14"/>
        <v>0</v>
      </c>
      <c r="L116" s="1129"/>
      <c r="M116" s="1129"/>
      <c r="N116" s="1718">
        <f t="shared" si="9"/>
        <v>0</v>
      </c>
      <c r="O116" s="635">
        <f t="shared" si="10"/>
        <v>0</v>
      </c>
      <c r="P116" s="145"/>
      <c r="Q116" s="145"/>
      <c r="R116" s="145"/>
      <c r="S116" s="145"/>
    </row>
    <row r="117" spans="1:19" ht="14.25" customHeight="1">
      <c r="A117" s="631"/>
      <c r="B117" s="632"/>
      <c r="C117" s="1129"/>
      <c r="D117" s="633"/>
      <c r="E117" s="1129"/>
      <c r="F117" s="634">
        <f t="shared" si="11"/>
        <v>0</v>
      </c>
      <c r="G117" s="633"/>
      <c r="H117" s="1129"/>
      <c r="I117" s="634">
        <f t="shared" si="12"/>
        <v>0</v>
      </c>
      <c r="J117" s="634">
        <f t="shared" si="13"/>
        <v>0</v>
      </c>
      <c r="K117" s="634">
        <f t="shared" si="14"/>
        <v>0</v>
      </c>
      <c r="L117" s="1129"/>
      <c r="M117" s="1129"/>
      <c r="N117" s="1718">
        <f t="shared" si="9"/>
        <v>0</v>
      </c>
      <c r="O117" s="635">
        <f t="shared" si="10"/>
        <v>0</v>
      </c>
      <c r="P117" s="145"/>
      <c r="Q117" s="145"/>
      <c r="R117" s="145"/>
      <c r="S117" s="145"/>
    </row>
    <row r="118" spans="1:19" ht="14.25" customHeight="1">
      <c r="A118" s="631"/>
      <c r="B118" s="632"/>
      <c r="C118" s="1129"/>
      <c r="D118" s="633"/>
      <c r="E118" s="1129"/>
      <c r="F118" s="634">
        <f t="shared" si="11"/>
        <v>0</v>
      </c>
      <c r="G118" s="633"/>
      <c r="H118" s="1129"/>
      <c r="I118" s="634">
        <f t="shared" si="12"/>
        <v>0</v>
      </c>
      <c r="J118" s="634">
        <f t="shared" si="13"/>
        <v>0</v>
      </c>
      <c r="K118" s="634">
        <f t="shared" si="14"/>
        <v>0</v>
      </c>
      <c r="L118" s="1129"/>
      <c r="M118" s="1129"/>
      <c r="N118" s="1718">
        <f t="shared" si="9"/>
        <v>0</v>
      </c>
      <c r="O118" s="635">
        <f t="shared" si="10"/>
        <v>0</v>
      </c>
      <c r="P118" s="145"/>
      <c r="Q118" s="145"/>
      <c r="R118" s="145"/>
      <c r="S118" s="145"/>
    </row>
    <row r="119" spans="1:19" ht="14.25" customHeight="1">
      <c r="A119" s="631"/>
      <c r="B119" s="632"/>
      <c r="C119" s="1129"/>
      <c r="D119" s="633"/>
      <c r="E119" s="1129"/>
      <c r="F119" s="634">
        <f t="shared" si="11"/>
        <v>0</v>
      </c>
      <c r="G119" s="633"/>
      <c r="H119" s="1129"/>
      <c r="I119" s="634">
        <f t="shared" si="12"/>
        <v>0</v>
      </c>
      <c r="J119" s="634">
        <f t="shared" si="13"/>
        <v>0</v>
      </c>
      <c r="K119" s="634">
        <f t="shared" si="14"/>
        <v>0</v>
      </c>
      <c r="L119" s="1129"/>
      <c r="M119" s="1129"/>
      <c r="N119" s="1718">
        <f t="shared" si="9"/>
        <v>0</v>
      </c>
      <c r="O119" s="635">
        <f t="shared" si="10"/>
        <v>0</v>
      </c>
      <c r="P119" s="145"/>
      <c r="Q119" s="145"/>
      <c r="R119" s="145"/>
      <c r="S119" s="145"/>
    </row>
    <row r="120" spans="1:19" ht="14.25" customHeight="1">
      <c r="A120" s="631"/>
      <c r="B120" s="632"/>
      <c r="C120" s="1129"/>
      <c r="D120" s="633"/>
      <c r="E120" s="1129"/>
      <c r="F120" s="634">
        <f t="shared" si="11"/>
        <v>0</v>
      </c>
      <c r="G120" s="633"/>
      <c r="H120" s="1129"/>
      <c r="I120" s="634">
        <f t="shared" si="12"/>
        <v>0</v>
      </c>
      <c r="J120" s="634">
        <f t="shared" si="13"/>
        <v>0</v>
      </c>
      <c r="K120" s="634">
        <f t="shared" si="14"/>
        <v>0</v>
      </c>
      <c r="L120" s="1129"/>
      <c r="M120" s="1129"/>
      <c r="N120" s="1718">
        <f t="shared" si="9"/>
        <v>0</v>
      </c>
      <c r="O120" s="635">
        <f t="shared" si="10"/>
        <v>0</v>
      </c>
      <c r="P120" s="145"/>
      <c r="Q120" s="145"/>
      <c r="R120" s="145"/>
      <c r="S120" s="145"/>
    </row>
    <row r="121" spans="1:19" ht="14.25" customHeight="1">
      <c r="A121" s="631"/>
      <c r="B121" s="632"/>
      <c r="C121" s="1129"/>
      <c r="D121" s="633"/>
      <c r="E121" s="1129"/>
      <c r="F121" s="634">
        <f t="shared" si="11"/>
        <v>0</v>
      </c>
      <c r="G121" s="633"/>
      <c r="H121" s="1129"/>
      <c r="I121" s="634">
        <f t="shared" si="12"/>
        <v>0</v>
      </c>
      <c r="J121" s="634">
        <f t="shared" si="13"/>
        <v>0</v>
      </c>
      <c r="K121" s="634">
        <f t="shared" si="14"/>
        <v>0</v>
      </c>
      <c r="L121" s="1129"/>
      <c r="M121" s="1129"/>
      <c r="N121" s="1718">
        <f t="shared" si="9"/>
        <v>0</v>
      </c>
      <c r="O121" s="635">
        <f t="shared" si="10"/>
        <v>0</v>
      </c>
      <c r="P121" s="145"/>
      <c r="Q121" s="145"/>
      <c r="R121" s="145"/>
      <c r="S121" s="145"/>
    </row>
    <row r="122" spans="1:19" ht="14.25" customHeight="1">
      <c r="A122" s="631"/>
      <c r="B122" s="632"/>
      <c r="C122" s="1129"/>
      <c r="D122" s="633"/>
      <c r="E122" s="1129"/>
      <c r="F122" s="634">
        <f t="shared" si="11"/>
        <v>0</v>
      </c>
      <c r="G122" s="633"/>
      <c r="H122" s="1129"/>
      <c r="I122" s="634">
        <f t="shared" si="12"/>
        <v>0</v>
      </c>
      <c r="J122" s="634">
        <f t="shared" si="13"/>
        <v>0</v>
      </c>
      <c r="K122" s="634">
        <f t="shared" si="14"/>
        <v>0</v>
      </c>
      <c r="L122" s="1129"/>
      <c r="M122" s="1129"/>
      <c r="N122" s="1718">
        <f t="shared" si="9"/>
        <v>0</v>
      </c>
      <c r="O122" s="635">
        <f t="shared" si="10"/>
        <v>0</v>
      </c>
      <c r="P122" s="145"/>
      <c r="Q122" s="145"/>
      <c r="R122" s="145"/>
      <c r="S122" s="145"/>
    </row>
    <row r="123" spans="1:19" ht="14.25" customHeight="1">
      <c r="A123" s="631"/>
      <c r="B123" s="632"/>
      <c r="C123" s="1129"/>
      <c r="D123" s="633"/>
      <c r="E123" s="1129"/>
      <c r="F123" s="634">
        <f t="shared" si="11"/>
        <v>0</v>
      </c>
      <c r="G123" s="633"/>
      <c r="H123" s="1129"/>
      <c r="I123" s="634">
        <f t="shared" si="12"/>
        <v>0</v>
      </c>
      <c r="J123" s="634">
        <f t="shared" si="13"/>
        <v>0</v>
      </c>
      <c r="K123" s="634">
        <f t="shared" si="14"/>
        <v>0</v>
      </c>
      <c r="L123" s="1129"/>
      <c r="M123" s="1129"/>
      <c r="N123" s="1718">
        <f t="shared" si="9"/>
        <v>0</v>
      </c>
      <c r="O123" s="635">
        <f t="shared" si="10"/>
        <v>0</v>
      </c>
      <c r="P123" s="145"/>
      <c r="Q123" s="145"/>
      <c r="R123" s="145"/>
      <c r="S123" s="145"/>
    </row>
    <row r="124" spans="1:19" ht="14.25" customHeight="1">
      <c r="A124" s="631"/>
      <c r="B124" s="632"/>
      <c r="C124" s="1129"/>
      <c r="D124" s="633"/>
      <c r="E124" s="1129"/>
      <c r="F124" s="634">
        <f t="shared" si="11"/>
        <v>0</v>
      </c>
      <c r="G124" s="633"/>
      <c r="H124" s="1129"/>
      <c r="I124" s="634">
        <f t="shared" si="12"/>
        <v>0</v>
      </c>
      <c r="J124" s="634">
        <f t="shared" si="13"/>
        <v>0</v>
      </c>
      <c r="K124" s="634">
        <f t="shared" si="14"/>
        <v>0</v>
      </c>
      <c r="L124" s="1129"/>
      <c r="M124" s="1129"/>
      <c r="N124" s="1718">
        <f t="shared" si="9"/>
        <v>0</v>
      </c>
      <c r="O124" s="635">
        <f t="shared" si="10"/>
        <v>0</v>
      </c>
      <c r="P124" s="145"/>
      <c r="Q124" s="145"/>
      <c r="R124" s="145"/>
      <c r="S124" s="145"/>
    </row>
    <row r="125" spans="1:19" ht="14.25" customHeight="1">
      <c r="A125" s="631"/>
      <c r="B125" s="632"/>
      <c r="C125" s="1129"/>
      <c r="D125" s="633"/>
      <c r="E125" s="1129"/>
      <c r="F125" s="634">
        <f t="shared" si="11"/>
        <v>0</v>
      </c>
      <c r="G125" s="633"/>
      <c r="H125" s="1129"/>
      <c r="I125" s="634">
        <f t="shared" si="12"/>
        <v>0</v>
      </c>
      <c r="J125" s="634">
        <f t="shared" si="13"/>
        <v>0</v>
      </c>
      <c r="K125" s="634">
        <f t="shared" si="14"/>
        <v>0</v>
      </c>
      <c r="L125" s="1129"/>
      <c r="M125" s="1129"/>
      <c r="N125" s="1718">
        <f t="shared" si="9"/>
        <v>0</v>
      </c>
      <c r="O125" s="635">
        <f t="shared" si="10"/>
        <v>0</v>
      </c>
      <c r="P125" s="145"/>
      <c r="Q125" s="145"/>
      <c r="R125" s="145"/>
      <c r="S125" s="145"/>
    </row>
    <row r="126" spans="1:19" ht="14.25" customHeight="1">
      <c r="A126" s="631"/>
      <c r="B126" s="632"/>
      <c r="C126" s="1129"/>
      <c r="D126" s="633"/>
      <c r="E126" s="1129"/>
      <c r="F126" s="634">
        <f t="shared" si="11"/>
        <v>0</v>
      </c>
      <c r="G126" s="633"/>
      <c r="H126" s="1129"/>
      <c r="I126" s="634">
        <f t="shared" si="12"/>
        <v>0</v>
      </c>
      <c r="J126" s="634">
        <f t="shared" si="13"/>
        <v>0</v>
      </c>
      <c r="K126" s="634">
        <f t="shared" si="14"/>
        <v>0</v>
      </c>
      <c r="L126" s="1129"/>
      <c r="M126" s="1129"/>
      <c r="N126" s="1718">
        <f t="shared" si="9"/>
        <v>0</v>
      </c>
      <c r="O126" s="635">
        <f t="shared" si="10"/>
        <v>0</v>
      </c>
      <c r="P126" s="145"/>
      <c r="Q126" s="145"/>
      <c r="R126" s="145"/>
      <c r="S126" s="145"/>
    </row>
    <row r="127" spans="1:19" ht="14.25" customHeight="1">
      <c r="A127" s="631"/>
      <c r="B127" s="632"/>
      <c r="C127" s="1129"/>
      <c r="D127" s="633"/>
      <c r="E127" s="1129"/>
      <c r="F127" s="634">
        <f t="shared" si="11"/>
        <v>0</v>
      </c>
      <c r="G127" s="633"/>
      <c r="H127" s="1129"/>
      <c r="I127" s="634">
        <f t="shared" si="12"/>
        <v>0</v>
      </c>
      <c r="J127" s="634">
        <f t="shared" si="13"/>
        <v>0</v>
      </c>
      <c r="K127" s="634">
        <f t="shared" si="14"/>
        <v>0</v>
      </c>
      <c r="L127" s="1129"/>
      <c r="M127" s="1129"/>
      <c r="N127" s="1718">
        <f t="shared" si="9"/>
        <v>0</v>
      </c>
      <c r="O127" s="635">
        <f t="shared" si="10"/>
        <v>0</v>
      </c>
      <c r="P127" s="145"/>
      <c r="Q127" s="145"/>
      <c r="R127" s="145"/>
      <c r="S127" s="145"/>
    </row>
    <row r="128" spans="1:19" ht="14.25" customHeight="1">
      <c r="A128" s="631"/>
      <c r="B128" s="632"/>
      <c r="C128" s="1129"/>
      <c r="D128" s="633"/>
      <c r="E128" s="1129"/>
      <c r="F128" s="634">
        <f t="shared" si="11"/>
        <v>0</v>
      </c>
      <c r="G128" s="633"/>
      <c r="H128" s="1129"/>
      <c r="I128" s="634">
        <f t="shared" si="12"/>
        <v>0</v>
      </c>
      <c r="J128" s="634">
        <f t="shared" si="13"/>
        <v>0</v>
      </c>
      <c r="K128" s="634">
        <f t="shared" si="14"/>
        <v>0</v>
      </c>
      <c r="L128" s="1129"/>
      <c r="M128" s="1129"/>
      <c r="N128" s="1718">
        <f t="shared" si="9"/>
        <v>0</v>
      </c>
      <c r="O128" s="635">
        <f t="shared" si="10"/>
        <v>0</v>
      </c>
      <c r="P128" s="145"/>
      <c r="Q128" s="145"/>
      <c r="R128" s="145"/>
      <c r="S128" s="145"/>
    </row>
    <row r="129" spans="1:19" ht="14.25" customHeight="1">
      <c r="A129" s="631"/>
      <c r="B129" s="632"/>
      <c r="C129" s="1129"/>
      <c r="D129" s="633"/>
      <c r="E129" s="1129"/>
      <c r="F129" s="634">
        <f t="shared" si="11"/>
        <v>0</v>
      </c>
      <c r="G129" s="633"/>
      <c r="H129" s="1129"/>
      <c r="I129" s="634">
        <f t="shared" si="12"/>
        <v>0</v>
      </c>
      <c r="J129" s="634">
        <f t="shared" si="13"/>
        <v>0</v>
      </c>
      <c r="K129" s="634">
        <f t="shared" si="14"/>
        <v>0</v>
      </c>
      <c r="L129" s="1129"/>
      <c r="M129" s="1129"/>
      <c r="N129" s="1718">
        <f t="shared" si="9"/>
        <v>0</v>
      </c>
      <c r="O129" s="635">
        <f t="shared" si="10"/>
        <v>0</v>
      </c>
      <c r="P129" s="145"/>
      <c r="Q129" s="145"/>
      <c r="R129" s="145"/>
      <c r="S129" s="145"/>
    </row>
    <row r="130" spans="1:19" ht="14.25" customHeight="1">
      <c r="A130" s="631"/>
      <c r="B130" s="632"/>
      <c r="C130" s="1129"/>
      <c r="D130" s="633"/>
      <c r="E130" s="1129"/>
      <c r="F130" s="634">
        <f t="shared" si="11"/>
        <v>0</v>
      </c>
      <c r="G130" s="633"/>
      <c r="H130" s="1129"/>
      <c r="I130" s="634">
        <f t="shared" si="12"/>
        <v>0</v>
      </c>
      <c r="J130" s="634">
        <f t="shared" si="13"/>
        <v>0</v>
      </c>
      <c r="K130" s="634">
        <f t="shared" si="14"/>
        <v>0</v>
      </c>
      <c r="L130" s="1129"/>
      <c r="M130" s="1129"/>
      <c r="N130" s="1718">
        <f t="shared" si="9"/>
        <v>0</v>
      </c>
      <c r="O130" s="635">
        <f t="shared" si="10"/>
        <v>0</v>
      </c>
      <c r="P130" s="145"/>
      <c r="Q130" s="145"/>
      <c r="R130" s="145"/>
      <c r="S130" s="145"/>
    </row>
    <row r="131" spans="1:19" ht="14.25" customHeight="1">
      <c r="A131" s="631"/>
      <c r="B131" s="632"/>
      <c r="C131" s="1129"/>
      <c r="D131" s="633"/>
      <c r="E131" s="1129"/>
      <c r="F131" s="634">
        <f t="shared" si="11"/>
        <v>0</v>
      </c>
      <c r="G131" s="633"/>
      <c r="H131" s="1129"/>
      <c r="I131" s="634">
        <f t="shared" si="12"/>
        <v>0</v>
      </c>
      <c r="J131" s="634">
        <f t="shared" si="13"/>
        <v>0</v>
      </c>
      <c r="K131" s="634">
        <f t="shared" si="14"/>
        <v>0</v>
      </c>
      <c r="L131" s="1129"/>
      <c r="M131" s="1129"/>
      <c r="N131" s="1718">
        <f t="shared" si="9"/>
        <v>0</v>
      </c>
      <c r="O131" s="635">
        <f t="shared" si="10"/>
        <v>0</v>
      </c>
      <c r="P131" s="145"/>
      <c r="Q131" s="145"/>
      <c r="R131" s="145"/>
      <c r="S131" s="145"/>
    </row>
    <row r="132" spans="1:19" ht="14.25" customHeight="1">
      <c r="A132" s="631"/>
      <c r="B132" s="632"/>
      <c r="C132" s="1129"/>
      <c r="D132" s="633"/>
      <c r="E132" s="1129"/>
      <c r="F132" s="634">
        <f t="shared" si="11"/>
        <v>0</v>
      </c>
      <c r="G132" s="633"/>
      <c r="H132" s="1129"/>
      <c r="I132" s="634">
        <f t="shared" si="12"/>
        <v>0</v>
      </c>
      <c r="J132" s="634">
        <f t="shared" si="13"/>
        <v>0</v>
      </c>
      <c r="K132" s="634">
        <f t="shared" si="14"/>
        <v>0</v>
      </c>
      <c r="L132" s="1129"/>
      <c r="M132" s="1129"/>
      <c r="N132" s="1718">
        <f t="shared" si="9"/>
        <v>0</v>
      </c>
      <c r="O132" s="635">
        <f t="shared" si="10"/>
        <v>0</v>
      </c>
      <c r="P132" s="145"/>
      <c r="Q132" s="145"/>
      <c r="R132" s="145"/>
      <c r="S132" s="145"/>
    </row>
    <row r="133" spans="1:19" ht="14.25" customHeight="1">
      <c r="A133" s="631"/>
      <c r="B133" s="632"/>
      <c r="C133" s="1129"/>
      <c r="D133" s="633"/>
      <c r="E133" s="1129"/>
      <c r="F133" s="634">
        <f t="shared" si="11"/>
        <v>0</v>
      </c>
      <c r="G133" s="633"/>
      <c r="H133" s="1129"/>
      <c r="I133" s="634">
        <f t="shared" si="12"/>
        <v>0</v>
      </c>
      <c r="J133" s="634">
        <f t="shared" si="13"/>
        <v>0</v>
      </c>
      <c r="K133" s="634">
        <f t="shared" si="14"/>
        <v>0</v>
      </c>
      <c r="L133" s="1129"/>
      <c r="M133" s="1129"/>
      <c r="N133" s="1718">
        <f t="shared" si="9"/>
        <v>0</v>
      </c>
      <c r="O133" s="635">
        <f t="shared" si="10"/>
        <v>0</v>
      </c>
      <c r="P133" s="145"/>
      <c r="Q133" s="145"/>
      <c r="R133" s="145"/>
      <c r="S133" s="145"/>
    </row>
    <row r="134" spans="1:19" ht="14.25" customHeight="1">
      <c r="A134" s="631"/>
      <c r="B134" s="632"/>
      <c r="C134" s="1129"/>
      <c r="D134" s="633"/>
      <c r="E134" s="1129"/>
      <c r="F134" s="634">
        <f t="shared" si="11"/>
        <v>0</v>
      </c>
      <c r="G134" s="633"/>
      <c r="H134" s="1129"/>
      <c r="I134" s="634">
        <f t="shared" si="12"/>
        <v>0</v>
      </c>
      <c r="J134" s="634">
        <f t="shared" si="13"/>
        <v>0</v>
      </c>
      <c r="K134" s="634">
        <f t="shared" si="14"/>
        <v>0</v>
      </c>
      <c r="L134" s="1129"/>
      <c r="M134" s="1129"/>
      <c r="N134" s="1718">
        <f t="shared" si="9"/>
        <v>0</v>
      </c>
      <c r="O134" s="635">
        <f t="shared" si="10"/>
        <v>0</v>
      </c>
      <c r="P134" s="145"/>
      <c r="Q134" s="145"/>
      <c r="R134" s="145"/>
      <c r="S134" s="145"/>
    </row>
    <row r="135" spans="1:19" ht="14.25" customHeight="1">
      <c r="A135" s="631"/>
      <c r="B135" s="632"/>
      <c r="C135" s="1129"/>
      <c r="D135" s="633"/>
      <c r="E135" s="1129"/>
      <c r="F135" s="634">
        <f t="shared" si="11"/>
        <v>0</v>
      </c>
      <c r="G135" s="633"/>
      <c r="H135" s="1129"/>
      <c r="I135" s="634">
        <f t="shared" si="12"/>
        <v>0</v>
      </c>
      <c r="J135" s="634">
        <f t="shared" si="13"/>
        <v>0</v>
      </c>
      <c r="K135" s="634">
        <f t="shared" si="14"/>
        <v>0</v>
      </c>
      <c r="L135" s="1129"/>
      <c r="M135" s="1129"/>
      <c r="N135" s="1718">
        <f t="shared" si="9"/>
        <v>0</v>
      </c>
      <c r="O135" s="635">
        <f t="shared" si="10"/>
        <v>0</v>
      </c>
      <c r="P135" s="145"/>
      <c r="Q135" s="145"/>
      <c r="R135" s="145"/>
      <c r="S135" s="145"/>
    </row>
    <row r="136" spans="1:19" ht="14.25" customHeight="1">
      <c r="A136" s="631"/>
      <c r="B136" s="632"/>
      <c r="C136" s="1129"/>
      <c r="D136" s="633"/>
      <c r="E136" s="1129"/>
      <c r="F136" s="634">
        <f t="shared" si="11"/>
        <v>0</v>
      </c>
      <c r="G136" s="633"/>
      <c r="H136" s="1129"/>
      <c r="I136" s="634">
        <f t="shared" si="12"/>
        <v>0</v>
      </c>
      <c r="J136" s="634">
        <f t="shared" si="13"/>
        <v>0</v>
      </c>
      <c r="K136" s="634">
        <f t="shared" si="14"/>
        <v>0</v>
      </c>
      <c r="L136" s="1129"/>
      <c r="M136" s="1129"/>
      <c r="N136" s="1718">
        <f t="shared" si="9"/>
        <v>0</v>
      </c>
      <c r="O136" s="635">
        <f t="shared" si="10"/>
        <v>0</v>
      </c>
      <c r="P136" s="145"/>
      <c r="Q136" s="145"/>
      <c r="R136" s="145"/>
      <c r="S136" s="145"/>
    </row>
    <row r="137" spans="1:19" ht="14.25" customHeight="1">
      <c r="A137" s="631"/>
      <c r="B137" s="632"/>
      <c r="C137" s="1129"/>
      <c r="D137" s="633"/>
      <c r="E137" s="1129"/>
      <c r="F137" s="634">
        <f t="shared" si="11"/>
        <v>0</v>
      </c>
      <c r="G137" s="633"/>
      <c r="H137" s="1129"/>
      <c r="I137" s="634">
        <f t="shared" si="12"/>
        <v>0</v>
      </c>
      <c r="J137" s="634">
        <f t="shared" si="13"/>
        <v>0</v>
      </c>
      <c r="K137" s="634">
        <f t="shared" si="14"/>
        <v>0</v>
      </c>
      <c r="L137" s="1129"/>
      <c r="M137" s="1129"/>
      <c r="N137" s="1718">
        <f t="shared" si="9"/>
        <v>0</v>
      </c>
      <c r="O137" s="635">
        <f t="shared" si="10"/>
        <v>0</v>
      </c>
      <c r="P137" s="145"/>
      <c r="Q137" s="145"/>
      <c r="R137" s="145"/>
      <c r="S137" s="145"/>
    </row>
    <row r="138" spans="1:19" ht="14.25" customHeight="1">
      <c r="A138" s="631"/>
      <c r="B138" s="632"/>
      <c r="C138" s="1129"/>
      <c r="D138" s="633"/>
      <c r="E138" s="1129"/>
      <c r="F138" s="634">
        <f t="shared" si="11"/>
        <v>0</v>
      </c>
      <c r="G138" s="633"/>
      <c r="H138" s="1129"/>
      <c r="I138" s="634">
        <f t="shared" si="12"/>
        <v>0</v>
      </c>
      <c r="J138" s="634">
        <f t="shared" si="13"/>
        <v>0</v>
      </c>
      <c r="K138" s="634">
        <f t="shared" si="14"/>
        <v>0</v>
      </c>
      <c r="L138" s="1129"/>
      <c r="M138" s="1129"/>
      <c r="N138" s="1718">
        <f t="shared" ref="N138:N201" si="15">IF(M138&lt;&gt;0,ROUND(B138*K138,2)+M138,IF(ABS(ROUND(K138*B138,2)-L138)&lt;3,L138,MIN(ROUND(K138*B138,2),L138)))</f>
        <v>0</v>
      </c>
      <c r="O138" s="635">
        <f t="shared" ref="O138:O201" si="16">IF(ISERROR(L138-N138),"",IF(ABS(L138-N138)&lt;3,0,L138-N138))</f>
        <v>0</v>
      </c>
      <c r="P138" s="145"/>
      <c r="Q138" s="145"/>
      <c r="R138" s="145"/>
      <c r="S138" s="145"/>
    </row>
    <row r="139" spans="1:19" ht="14.25" customHeight="1">
      <c r="A139" s="631"/>
      <c r="B139" s="632"/>
      <c r="C139" s="1129"/>
      <c r="D139" s="633"/>
      <c r="E139" s="1129"/>
      <c r="F139" s="634">
        <f t="shared" ref="F139:F202" si="17">E139*(12-MONTH(D139))/12</f>
        <v>0</v>
      </c>
      <c r="G139" s="633"/>
      <c r="H139" s="1129"/>
      <c r="I139" s="634">
        <f t="shared" ref="I139:I202" si="18">H139*(12-MONTH(G139))/12</f>
        <v>0</v>
      </c>
      <c r="J139" s="634">
        <f t="shared" ref="J139:J202" si="19">C139+E139-H139</f>
        <v>0</v>
      </c>
      <c r="K139" s="634">
        <f t="shared" ref="K139:K202" si="20">C139+F139-I139</f>
        <v>0</v>
      </c>
      <c r="L139" s="1129"/>
      <c r="M139" s="1129"/>
      <c r="N139" s="1718">
        <f t="shared" si="15"/>
        <v>0</v>
      </c>
      <c r="O139" s="635">
        <f t="shared" si="16"/>
        <v>0</v>
      </c>
      <c r="P139" s="145"/>
      <c r="Q139" s="145"/>
      <c r="R139" s="145"/>
      <c r="S139" s="145"/>
    </row>
    <row r="140" spans="1:19" ht="14.25" customHeight="1">
      <c r="A140" s="631"/>
      <c r="B140" s="632"/>
      <c r="C140" s="1129"/>
      <c r="D140" s="633"/>
      <c r="E140" s="1129"/>
      <c r="F140" s="634">
        <f t="shared" si="17"/>
        <v>0</v>
      </c>
      <c r="G140" s="633"/>
      <c r="H140" s="1129"/>
      <c r="I140" s="634">
        <f t="shared" si="18"/>
        <v>0</v>
      </c>
      <c r="J140" s="634">
        <f t="shared" si="19"/>
        <v>0</v>
      </c>
      <c r="K140" s="634">
        <f t="shared" si="20"/>
        <v>0</v>
      </c>
      <c r="L140" s="1129"/>
      <c r="M140" s="1129"/>
      <c r="N140" s="1718">
        <f t="shared" si="15"/>
        <v>0</v>
      </c>
      <c r="O140" s="635">
        <f t="shared" si="16"/>
        <v>0</v>
      </c>
      <c r="P140" s="145"/>
      <c r="Q140" s="145"/>
      <c r="R140" s="145"/>
      <c r="S140" s="145"/>
    </row>
    <row r="141" spans="1:19" ht="14.25" customHeight="1">
      <c r="A141" s="631"/>
      <c r="B141" s="632"/>
      <c r="C141" s="1129"/>
      <c r="D141" s="633"/>
      <c r="E141" s="1129"/>
      <c r="F141" s="634">
        <f t="shared" si="17"/>
        <v>0</v>
      </c>
      <c r="G141" s="633"/>
      <c r="H141" s="1129"/>
      <c r="I141" s="634">
        <f t="shared" si="18"/>
        <v>0</v>
      </c>
      <c r="J141" s="634">
        <f t="shared" si="19"/>
        <v>0</v>
      </c>
      <c r="K141" s="634">
        <f t="shared" si="20"/>
        <v>0</v>
      </c>
      <c r="L141" s="1129"/>
      <c r="M141" s="1129"/>
      <c r="N141" s="1718">
        <f t="shared" si="15"/>
        <v>0</v>
      </c>
      <c r="O141" s="635">
        <f t="shared" si="16"/>
        <v>0</v>
      </c>
      <c r="P141" s="145"/>
      <c r="Q141" s="145"/>
      <c r="R141" s="145"/>
      <c r="S141" s="145"/>
    </row>
    <row r="142" spans="1:19" ht="14.25" customHeight="1">
      <c r="A142" s="631"/>
      <c r="B142" s="632"/>
      <c r="C142" s="1129"/>
      <c r="D142" s="633"/>
      <c r="E142" s="1129"/>
      <c r="F142" s="634">
        <f t="shared" si="17"/>
        <v>0</v>
      </c>
      <c r="G142" s="633"/>
      <c r="H142" s="1129"/>
      <c r="I142" s="634">
        <f t="shared" si="18"/>
        <v>0</v>
      </c>
      <c r="J142" s="634">
        <f t="shared" si="19"/>
        <v>0</v>
      </c>
      <c r="K142" s="634">
        <f t="shared" si="20"/>
        <v>0</v>
      </c>
      <c r="L142" s="1129"/>
      <c r="M142" s="1129"/>
      <c r="N142" s="1718">
        <f t="shared" si="15"/>
        <v>0</v>
      </c>
      <c r="O142" s="635">
        <f t="shared" si="16"/>
        <v>0</v>
      </c>
      <c r="P142" s="145"/>
      <c r="Q142" s="145"/>
      <c r="R142" s="145"/>
      <c r="S142" s="145"/>
    </row>
    <row r="143" spans="1:19" ht="14.25" customHeight="1">
      <c r="A143" s="631"/>
      <c r="B143" s="632"/>
      <c r="C143" s="1129"/>
      <c r="D143" s="633"/>
      <c r="E143" s="1129"/>
      <c r="F143" s="634">
        <f t="shared" si="17"/>
        <v>0</v>
      </c>
      <c r="G143" s="633"/>
      <c r="H143" s="1129"/>
      <c r="I143" s="634">
        <f t="shared" si="18"/>
        <v>0</v>
      </c>
      <c r="J143" s="634">
        <f t="shared" si="19"/>
        <v>0</v>
      </c>
      <c r="K143" s="634">
        <f t="shared" si="20"/>
        <v>0</v>
      </c>
      <c r="L143" s="1129"/>
      <c r="M143" s="1129"/>
      <c r="N143" s="1718">
        <f t="shared" si="15"/>
        <v>0</v>
      </c>
      <c r="O143" s="635">
        <f t="shared" si="16"/>
        <v>0</v>
      </c>
      <c r="P143" s="145"/>
      <c r="Q143" s="145"/>
      <c r="R143" s="145"/>
      <c r="S143" s="145"/>
    </row>
    <row r="144" spans="1:19" ht="14.25" customHeight="1">
      <c r="A144" s="631"/>
      <c r="B144" s="632"/>
      <c r="C144" s="1129"/>
      <c r="D144" s="633"/>
      <c r="E144" s="1129"/>
      <c r="F144" s="634">
        <f t="shared" si="17"/>
        <v>0</v>
      </c>
      <c r="G144" s="633"/>
      <c r="H144" s="1129"/>
      <c r="I144" s="634">
        <f t="shared" si="18"/>
        <v>0</v>
      </c>
      <c r="J144" s="634">
        <f t="shared" si="19"/>
        <v>0</v>
      </c>
      <c r="K144" s="634">
        <f t="shared" si="20"/>
        <v>0</v>
      </c>
      <c r="L144" s="1129"/>
      <c r="M144" s="1129"/>
      <c r="N144" s="1718">
        <f t="shared" si="15"/>
        <v>0</v>
      </c>
      <c r="O144" s="635">
        <f t="shared" si="16"/>
        <v>0</v>
      </c>
      <c r="P144" s="145"/>
      <c r="Q144" s="145"/>
      <c r="R144" s="145"/>
      <c r="S144" s="145"/>
    </row>
    <row r="145" spans="1:19" ht="14.25" customHeight="1">
      <c r="A145" s="631"/>
      <c r="B145" s="632"/>
      <c r="C145" s="1129"/>
      <c r="D145" s="633"/>
      <c r="E145" s="1129"/>
      <c r="F145" s="634">
        <f t="shared" si="17"/>
        <v>0</v>
      </c>
      <c r="G145" s="633"/>
      <c r="H145" s="1129"/>
      <c r="I145" s="634">
        <f t="shared" si="18"/>
        <v>0</v>
      </c>
      <c r="J145" s="634">
        <f t="shared" si="19"/>
        <v>0</v>
      </c>
      <c r="K145" s="634">
        <f t="shared" si="20"/>
        <v>0</v>
      </c>
      <c r="L145" s="1129"/>
      <c r="M145" s="1129"/>
      <c r="N145" s="1718">
        <f t="shared" si="15"/>
        <v>0</v>
      </c>
      <c r="O145" s="635">
        <f t="shared" si="16"/>
        <v>0</v>
      </c>
      <c r="P145" s="145"/>
      <c r="Q145" s="145"/>
      <c r="R145" s="145"/>
      <c r="S145" s="145"/>
    </row>
    <row r="146" spans="1:19" ht="14.25" customHeight="1">
      <c r="A146" s="631"/>
      <c r="B146" s="632"/>
      <c r="C146" s="1129"/>
      <c r="D146" s="633"/>
      <c r="E146" s="1129"/>
      <c r="F146" s="634">
        <f t="shared" si="17"/>
        <v>0</v>
      </c>
      <c r="G146" s="633"/>
      <c r="H146" s="1129"/>
      <c r="I146" s="634">
        <f t="shared" si="18"/>
        <v>0</v>
      </c>
      <c r="J146" s="634">
        <f t="shared" si="19"/>
        <v>0</v>
      </c>
      <c r="K146" s="634">
        <f t="shared" si="20"/>
        <v>0</v>
      </c>
      <c r="L146" s="1129"/>
      <c r="M146" s="1129"/>
      <c r="N146" s="1718">
        <f t="shared" si="15"/>
        <v>0</v>
      </c>
      <c r="O146" s="635">
        <f t="shared" si="16"/>
        <v>0</v>
      </c>
      <c r="P146" s="145"/>
      <c r="Q146" s="145"/>
      <c r="R146" s="145"/>
      <c r="S146" s="145"/>
    </row>
    <row r="147" spans="1:19" ht="14.25" customHeight="1">
      <c r="A147" s="631"/>
      <c r="B147" s="632"/>
      <c r="C147" s="1129"/>
      <c r="D147" s="633"/>
      <c r="E147" s="1129"/>
      <c r="F147" s="634">
        <f t="shared" si="17"/>
        <v>0</v>
      </c>
      <c r="G147" s="633"/>
      <c r="H147" s="1129"/>
      <c r="I147" s="634">
        <f t="shared" si="18"/>
        <v>0</v>
      </c>
      <c r="J147" s="634">
        <f t="shared" si="19"/>
        <v>0</v>
      </c>
      <c r="K147" s="634">
        <f t="shared" si="20"/>
        <v>0</v>
      </c>
      <c r="L147" s="1129"/>
      <c r="M147" s="1129"/>
      <c r="N147" s="1718">
        <f t="shared" si="15"/>
        <v>0</v>
      </c>
      <c r="O147" s="635">
        <f t="shared" si="16"/>
        <v>0</v>
      </c>
      <c r="P147" s="145"/>
      <c r="Q147" s="145"/>
      <c r="R147" s="145"/>
      <c r="S147" s="145"/>
    </row>
    <row r="148" spans="1:19" ht="14.25" customHeight="1">
      <c r="A148" s="631"/>
      <c r="B148" s="632"/>
      <c r="C148" s="1129"/>
      <c r="D148" s="633"/>
      <c r="E148" s="1129"/>
      <c r="F148" s="634">
        <f t="shared" si="17"/>
        <v>0</v>
      </c>
      <c r="G148" s="633"/>
      <c r="H148" s="1129"/>
      <c r="I148" s="634">
        <f t="shared" si="18"/>
        <v>0</v>
      </c>
      <c r="J148" s="634">
        <f t="shared" si="19"/>
        <v>0</v>
      </c>
      <c r="K148" s="634">
        <f t="shared" si="20"/>
        <v>0</v>
      </c>
      <c r="L148" s="1129"/>
      <c r="M148" s="1129"/>
      <c r="N148" s="1718">
        <f t="shared" si="15"/>
        <v>0</v>
      </c>
      <c r="O148" s="635">
        <f t="shared" si="16"/>
        <v>0</v>
      </c>
      <c r="P148" s="145"/>
      <c r="Q148" s="145"/>
      <c r="R148" s="145"/>
      <c r="S148" s="145"/>
    </row>
    <row r="149" spans="1:19" ht="14.25" customHeight="1">
      <c r="A149" s="631"/>
      <c r="B149" s="632"/>
      <c r="C149" s="1129"/>
      <c r="D149" s="633"/>
      <c r="E149" s="1129"/>
      <c r="F149" s="634">
        <f t="shared" si="17"/>
        <v>0</v>
      </c>
      <c r="G149" s="633"/>
      <c r="H149" s="1129"/>
      <c r="I149" s="634">
        <f t="shared" si="18"/>
        <v>0</v>
      </c>
      <c r="J149" s="634">
        <f t="shared" si="19"/>
        <v>0</v>
      </c>
      <c r="K149" s="634">
        <f t="shared" si="20"/>
        <v>0</v>
      </c>
      <c r="L149" s="1129"/>
      <c r="M149" s="1129"/>
      <c r="N149" s="1718">
        <f t="shared" si="15"/>
        <v>0</v>
      </c>
      <c r="O149" s="635">
        <f t="shared" si="16"/>
        <v>0</v>
      </c>
      <c r="P149" s="145"/>
      <c r="Q149" s="145"/>
      <c r="R149" s="145"/>
      <c r="S149" s="145"/>
    </row>
    <row r="150" spans="1:19" ht="14.25" customHeight="1">
      <c r="A150" s="631"/>
      <c r="B150" s="632"/>
      <c r="C150" s="1129"/>
      <c r="D150" s="633"/>
      <c r="E150" s="1129"/>
      <c r="F150" s="634">
        <f t="shared" si="17"/>
        <v>0</v>
      </c>
      <c r="G150" s="633"/>
      <c r="H150" s="1129"/>
      <c r="I150" s="634">
        <f t="shared" si="18"/>
        <v>0</v>
      </c>
      <c r="J150" s="634">
        <f t="shared" si="19"/>
        <v>0</v>
      </c>
      <c r="K150" s="634">
        <f t="shared" si="20"/>
        <v>0</v>
      </c>
      <c r="L150" s="1129"/>
      <c r="M150" s="1129"/>
      <c r="N150" s="1718">
        <f t="shared" si="15"/>
        <v>0</v>
      </c>
      <c r="O150" s="635">
        <f t="shared" si="16"/>
        <v>0</v>
      </c>
      <c r="P150" s="145"/>
      <c r="Q150" s="145"/>
      <c r="R150" s="145"/>
      <c r="S150" s="145"/>
    </row>
    <row r="151" spans="1:19" ht="14.25" customHeight="1">
      <c r="A151" s="631"/>
      <c r="B151" s="632"/>
      <c r="C151" s="1129"/>
      <c r="D151" s="633"/>
      <c r="E151" s="1129"/>
      <c r="F151" s="634">
        <f t="shared" si="17"/>
        <v>0</v>
      </c>
      <c r="G151" s="633"/>
      <c r="H151" s="1129"/>
      <c r="I151" s="634">
        <f t="shared" si="18"/>
        <v>0</v>
      </c>
      <c r="J151" s="634">
        <f t="shared" si="19"/>
        <v>0</v>
      </c>
      <c r="K151" s="634">
        <f t="shared" si="20"/>
        <v>0</v>
      </c>
      <c r="L151" s="1129"/>
      <c r="M151" s="1129"/>
      <c r="N151" s="1718">
        <f t="shared" si="15"/>
        <v>0</v>
      </c>
      <c r="O151" s="635">
        <f t="shared" si="16"/>
        <v>0</v>
      </c>
      <c r="P151" s="145"/>
      <c r="Q151" s="145"/>
      <c r="R151" s="145"/>
      <c r="S151" s="145"/>
    </row>
    <row r="152" spans="1:19" ht="14.25" customHeight="1">
      <c r="A152" s="631"/>
      <c r="B152" s="632"/>
      <c r="C152" s="1129"/>
      <c r="D152" s="633"/>
      <c r="E152" s="1129"/>
      <c r="F152" s="634">
        <f t="shared" si="17"/>
        <v>0</v>
      </c>
      <c r="G152" s="633"/>
      <c r="H152" s="1129"/>
      <c r="I152" s="634">
        <f t="shared" si="18"/>
        <v>0</v>
      </c>
      <c r="J152" s="634">
        <f t="shared" si="19"/>
        <v>0</v>
      </c>
      <c r="K152" s="634">
        <f t="shared" si="20"/>
        <v>0</v>
      </c>
      <c r="L152" s="1129"/>
      <c r="M152" s="1129"/>
      <c r="N152" s="1718">
        <f t="shared" si="15"/>
        <v>0</v>
      </c>
      <c r="O152" s="635">
        <f t="shared" si="16"/>
        <v>0</v>
      </c>
      <c r="P152" s="145"/>
      <c r="Q152" s="145"/>
      <c r="R152" s="145"/>
      <c r="S152" s="145"/>
    </row>
    <row r="153" spans="1:19" ht="14.25" customHeight="1">
      <c r="A153" s="631"/>
      <c r="B153" s="632"/>
      <c r="C153" s="1129"/>
      <c r="D153" s="633"/>
      <c r="E153" s="1129"/>
      <c r="F153" s="634">
        <f t="shared" si="17"/>
        <v>0</v>
      </c>
      <c r="G153" s="633"/>
      <c r="H153" s="1129"/>
      <c r="I153" s="634">
        <f t="shared" si="18"/>
        <v>0</v>
      </c>
      <c r="J153" s="634">
        <f t="shared" si="19"/>
        <v>0</v>
      </c>
      <c r="K153" s="634">
        <f t="shared" si="20"/>
        <v>0</v>
      </c>
      <c r="L153" s="1129"/>
      <c r="M153" s="1129"/>
      <c r="N153" s="1718">
        <f t="shared" si="15"/>
        <v>0</v>
      </c>
      <c r="O153" s="635">
        <f t="shared" si="16"/>
        <v>0</v>
      </c>
      <c r="P153" s="145"/>
      <c r="Q153" s="145"/>
      <c r="R153" s="145"/>
      <c r="S153" s="145"/>
    </row>
    <row r="154" spans="1:19" ht="14.25" customHeight="1">
      <c r="A154" s="631"/>
      <c r="B154" s="632"/>
      <c r="C154" s="1129"/>
      <c r="D154" s="633"/>
      <c r="E154" s="1129"/>
      <c r="F154" s="634">
        <f t="shared" si="17"/>
        <v>0</v>
      </c>
      <c r="G154" s="633"/>
      <c r="H154" s="1129"/>
      <c r="I154" s="634">
        <f t="shared" si="18"/>
        <v>0</v>
      </c>
      <c r="J154" s="634">
        <f t="shared" si="19"/>
        <v>0</v>
      </c>
      <c r="K154" s="634">
        <f t="shared" si="20"/>
        <v>0</v>
      </c>
      <c r="L154" s="1129"/>
      <c r="M154" s="1129"/>
      <c r="N154" s="1718">
        <f t="shared" si="15"/>
        <v>0</v>
      </c>
      <c r="O154" s="635">
        <f t="shared" si="16"/>
        <v>0</v>
      </c>
      <c r="P154" s="145"/>
      <c r="Q154" s="145"/>
      <c r="R154" s="145"/>
      <c r="S154" s="145"/>
    </row>
    <row r="155" spans="1:19" ht="14.25" customHeight="1">
      <c r="A155" s="631"/>
      <c r="B155" s="632"/>
      <c r="C155" s="1129"/>
      <c r="D155" s="633"/>
      <c r="E155" s="1129"/>
      <c r="F155" s="634">
        <f t="shared" si="17"/>
        <v>0</v>
      </c>
      <c r="G155" s="633"/>
      <c r="H155" s="1129"/>
      <c r="I155" s="634">
        <f t="shared" si="18"/>
        <v>0</v>
      </c>
      <c r="J155" s="634">
        <f t="shared" si="19"/>
        <v>0</v>
      </c>
      <c r="K155" s="634">
        <f t="shared" si="20"/>
        <v>0</v>
      </c>
      <c r="L155" s="1129"/>
      <c r="M155" s="1129"/>
      <c r="N155" s="1718">
        <f t="shared" si="15"/>
        <v>0</v>
      </c>
      <c r="O155" s="635">
        <f t="shared" si="16"/>
        <v>0</v>
      </c>
      <c r="P155" s="145"/>
      <c r="Q155" s="145"/>
      <c r="R155" s="145"/>
      <c r="S155" s="145"/>
    </row>
    <row r="156" spans="1:19" ht="14.25" customHeight="1">
      <c r="A156" s="631"/>
      <c r="B156" s="632"/>
      <c r="C156" s="1129"/>
      <c r="D156" s="633"/>
      <c r="E156" s="1129"/>
      <c r="F156" s="634">
        <f t="shared" si="17"/>
        <v>0</v>
      </c>
      <c r="G156" s="633"/>
      <c r="H156" s="1129"/>
      <c r="I156" s="634">
        <f t="shared" si="18"/>
        <v>0</v>
      </c>
      <c r="J156" s="634">
        <f t="shared" si="19"/>
        <v>0</v>
      </c>
      <c r="K156" s="634">
        <f t="shared" si="20"/>
        <v>0</v>
      </c>
      <c r="L156" s="1129"/>
      <c r="M156" s="1129"/>
      <c r="N156" s="1718">
        <f t="shared" si="15"/>
        <v>0</v>
      </c>
      <c r="O156" s="635">
        <f t="shared" si="16"/>
        <v>0</v>
      </c>
      <c r="P156" s="145"/>
      <c r="Q156" s="145"/>
      <c r="R156" s="145"/>
      <c r="S156" s="145"/>
    </row>
    <row r="157" spans="1:19" ht="14.25" customHeight="1">
      <c r="A157" s="631"/>
      <c r="B157" s="632"/>
      <c r="C157" s="1129"/>
      <c r="D157" s="633"/>
      <c r="E157" s="1129"/>
      <c r="F157" s="634">
        <f t="shared" si="17"/>
        <v>0</v>
      </c>
      <c r="G157" s="633"/>
      <c r="H157" s="1129"/>
      <c r="I157" s="634">
        <f t="shared" si="18"/>
        <v>0</v>
      </c>
      <c r="J157" s="634">
        <f t="shared" si="19"/>
        <v>0</v>
      </c>
      <c r="K157" s="634">
        <f t="shared" si="20"/>
        <v>0</v>
      </c>
      <c r="L157" s="1129"/>
      <c r="M157" s="1129"/>
      <c r="N157" s="1718">
        <f t="shared" si="15"/>
        <v>0</v>
      </c>
      <c r="O157" s="635">
        <f t="shared" si="16"/>
        <v>0</v>
      </c>
      <c r="P157" s="145"/>
      <c r="Q157" s="145"/>
      <c r="R157" s="145"/>
      <c r="S157" s="145"/>
    </row>
    <row r="158" spans="1:19" ht="14.25" customHeight="1">
      <c r="A158" s="631"/>
      <c r="B158" s="632"/>
      <c r="C158" s="1129"/>
      <c r="D158" s="633"/>
      <c r="E158" s="1129"/>
      <c r="F158" s="634">
        <f t="shared" si="17"/>
        <v>0</v>
      </c>
      <c r="G158" s="633"/>
      <c r="H158" s="1129"/>
      <c r="I158" s="634">
        <f t="shared" si="18"/>
        <v>0</v>
      </c>
      <c r="J158" s="634">
        <f t="shared" si="19"/>
        <v>0</v>
      </c>
      <c r="K158" s="634">
        <f t="shared" si="20"/>
        <v>0</v>
      </c>
      <c r="L158" s="1129"/>
      <c r="M158" s="1129"/>
      <c r="N158" s="1718">
        <f t="shared" si="15"/>
        <v>0</v>
      </c>
      <c r="O158" s="635">
        <f t="shared" si="16"/>
        <v>0</v>
      </c>
      <c r="P158" s="145"/>
      <c r="Q158" s="145"/>
      <c r="R158" s="145"/>
      <c r="S158" s="145"/>
    </row>
    <row r="159" spans="1:19" ht="14.25" customHeight="1">
      <c r="A159" s="631"/>
      <c r="B159" s="632"/>
      <c r="C159" s="1129"/>
      <c r="D159" s="633"/>
      <c r="E159" s="1129"/>
      <c r="F159" s="634">
        <f t="shared" si="17"/>
        <v>0</v>
      </c>
      <c r="G159" s="633"/>
      <c r="H159" s="1129"/>
      <c r="I159" s="634">
        <f t="shared" si="18"/>
        <v>0</v>
      </c>
      <c r="J159" s="634">
        <f t="shared" si="19"/>
        <v>0</v>
      </c>
      <c r="K159" s="634">
        <f t="shared" si="20"/>
        <v>0</v>
      </c>
      <c r="L159" s="1129"/>
      <c r="M159" s="1129"/>
      <c r="N159" s="1718">
        <f t="shared" si="15"/>
        <v>0</v>
      </c>
      <c r="O159" s="635">
        <f t="shared" si="16"/>
        <v>0</v>
      </c>
      <c r="P159" s="145"/>
      <c r="Q159" s="145"/>
      <c r="R159" s="145"/>
      <c r="S159" s="145"/>
    </row>
    <row r="160" spans="1:19" ht="14.25" customHeight="1">
      <c r="A160" s="631"/>
      <c r="B160" s="632"/>
      <c r="C160" s="1129"/>
      <c r="D160" s="633"/>
      <c r="E160" s="1129"/>
      <c r="F160" s="634">
        <f t="shared" si="17"/>
        <v>0</v>
      </c>
      <c r="G160" s="633"/>
      <c r="H160" s="1129"/>
      <c r="I160" s="634">
        <f t="shared" si="18"/>
        <v>0</v>
      </c>
      <c r="J160" s="634">
        <f t="shared" si="19"/>
        <v>0</v>
      </c>
      <c r="K160" s="634">
        <f t="shared" si="20"/>
        <v>0</v>
      </c>
      <c r="L160" s="1129"/>
      <c r="M160" s="1129"/>
      <c r="N160" s="1718">
        <f t="shared" si="15"/>
        <v>0</v>
      </c>
      <c r="O160" s="635">
        <f t="shared" si="16"/>
        <v>0</v>
      </c>
      <c r="P160" s="145"/>
      <c r="Q160" s="145"/>
      <c r="R160" s="145"/>
      <c r="S160" s="145"/>
    </row>
    <row r="161" spans="1:19" ht="14.25" customHeight="1">
      <c r="A161" s="631"/>
      <c r="B161" s="632"/>
      <c r="C161" s="1129"/>
      <c r="D161" s="633"/>
      <c r="E161" s="1129"/>
      <c r="F161" s="634">
        <f t="shared" si="17"/>
        <v>0</v>
      </c>
      <c r="G161" s="633"/>
      <c r="H161" s="1129"/>
      <c r="I161" s="634">
        <f t="shared" si="18"/>
        <v>0</v>
      </c>
      <c r="J161" s="634">
        <f t="shared" si="19"/>
        <v>0</v>
      </c>
      <c r="K161" s="634">
        <f t="shared" si="20"/>
        <v>0</v>
      </c>
      <c r="L161" s="1129"/>
      <c r="M161" s="1129"/>
      <c r="N161" s="1718">
        <f t="shared" si="15"/>
        <v>0</v>
      </c>
      <c r="O161" s="635">
        <f t="shared" si="16"/>
        <v>0</v>
      </c>
      <c r="P161" s="145"/>
      <c r="Q161" s="145"/>
      <c r="R161" s="145"/>
      <c r="S161" s="145"/>
    </row>
    <row r="162" spans="1:19" ht="14.25" customHeight="1">
      <c r="A162" s="631"/>
      <c r="B162" s="632"/>
      <c r="C162" s="1129"/>
      <c r="D162" s="633"/>
      <c r="E162" s="1129"/>
      <c r="F162" s="634">
        <f t="shared" si="17"/>
        <v>0</v>
      </c>
      <c r="G162" s="633"/>
      <c r="H162" s="1129"/>
      <c r="I162" s="634">
        <f t="shared" si="18"/>
        <v>0</v>
      </c>
      <c r="J162" s="634">
        <f t="shared" si="19"/>
        <v>0</v>
      </c>
      <c r="K162" s="634">
        <f t="shared" si="20"/>
        <v>0</v>
      </c>
      <c r="L162" s="1129"/>
      <c r="M162" s="1129"/>
      <c r="N162" s="1718">
        <f t="shared" si="15"/>
        <v>0</v>
      </c>
      <c r="O162" s="635">
        <f t="shared" si="16"/>
        <v>0</v>
      </c>
      <c r="P162" s="145"/>
      <c r="Q162" s="145"/>
      <c r="R162" s="145"/>
      <c r="S162" s="145"/>
    </row>
    <row r="163" spans="1:19" ht="14.25" customHeight="1">
      <c r="A163" s="631"/>
      <c r="B163" s="632"/>
      <c r="C163" s="1129"/>
      <c r="D163" s="633"/>
      <c r="E163" s="1129"/>
      <c r="F163" s="634">
        <f t="shared" si="17"/>
        <v>0</v>
      </c>
      <c r="G163" s="633"/>
      <c r="H163" s="1129"/>
      <c r="I163" s="634">
        <f t="shared" si="18"/>
        <v>0</v>
      </c>
      <c r="J163" s="634">
        <f t="shared" si="19"/>
        <v>0</v>
      </c>
      <c r="K163" s="634">
        <f t="shared" si="20"/>
        <v>0</v>
      </c>
      <c r="L163" s="1129"/>
      <c r="M163" s="1129"/>
      <c r="N163" s="1718">
        <f t="shared" si="15"/>
        <v>0</v>
      </c>
      <c r="O163" s="635">
        <f t="shared" si="16"/>
        <v>0</v>
      </c>
      <c r="P163" s="145"/>
      <c r="Q163" s="145"/>
      <c r="R163" s="145"/>
      <c r="S163" s="145"/>
    </row>
    <row r="164" spans="1:19" ht="14.25" customHeight="1">
      <c r="A164" s="631"/>
      <c r="B164" s="632"/>
      <c r="C164" s="1129"/>
      <c r="D164" s="633"/>
      <c r="E164" s="1129"/>
      <c r="F164" s="634">
        <f t="shared" si="17"/>
        <v>0</v>
      </c>
      <c r="G164" s="633"/>
      <c r="H164" s="1129"/>
      <c r="I164" s="634">
        <f t="shared" si="18"/>
        <v>0</v>
      </c>
      <c r="J164" s="634">
        <f t="shared" si="19"/>
        <v>0</v>
      </c>
      <c r="K164" s="634">
        <f t="shared" si="20"/>
        <v>0</v>
      </c>
      <c r="L164" s="1129"/>
      <c r="M164" s="1129"/>
      <c r="N164" s="1718">
        <f t="shared" si="15"/>
        <v>0</v>
      </c>
      <c r="O164" s="635">
        <f t="shared" si="16"/>
        <v>0</v>
      </c>
      <c r="P164" s="145"/>
      <c r="Q164" s="145"/>
      <c r="R164" s="145"/>
      <c r="S164" s="145"/>
    </row>
    <row r="165" spans="1:19" ht="14.25" customHeight="1">
      <c r="A165" s="631"/>
      <c r="B165" s="632"/>
      <c r="C165" s="1129"/>
      <c r="D165" s="633"/>
      <c r="E165" s="1129"/>
      <c r="F165" s="634">
        <f t="shared" si="17"/>
        <v>0</v>
      </c>
      <c r="G165" s="633"/>
      <c r="H165" s="1129"/>
      <c r="I165" s="634">
        <f t="shared" si="18"/>
        <v>0</v>
      </c>
      <c r="J165" s="634">
        <f t="shared" si="19"/>
        <v>0</v>
      </c>
      <c r="K165" s="634">
        <f t="shared" si="20"/>
        <v>0</v>
      </c>
      <c r="L165" s="1129"/>
      <c r="M165" s="1129"/>
      <c r="N165" s="1718">
        <f t="shared" si="15"/>
        <v>0</v>
      </c>
      <c r="O165" s="635">
        <f t="shared" si="16"/>
        <v>0</v>
      </c>
      <c r="P165" s="145"/>
      <c r="Q165" s="145"/>
      <c r="R165" s="145"/>
      <c r="S165" s="145"/>
    </row>
    <row r="166" spans="1:19" ht="14.25" customHeight="1">
      <c r="A166" s="631"/>
      <c r="B166" s="632"/>
      <c r="C166" s="1129"/>
      <c r="D166" s="633"/>
      <c r="E166" s="1129"/>
      <c r="F166" s="634">
        <f t="shared" si="17"/>
        <v>0</v>
      </c>
      <c r="G166" s="633"/>
      <c r="H166" s="1129"/>
      <c r="I166" s="634">
        <f t="shared" si="18"/>
        <v>0</v>
      </c>
      <c r="J166" s="634">
        <f t="shared" si="19"/>
        <v>0</v>
      </c>
      <c r="K166" s="634">
        <f t="shared" si="20"/>
        <v>0</v>
      </c>
      <c r="L166" s="1129"/>
      <c r="M166" s="1129"/>
      <c r="N166" s="1718">
        <f t="shared" si="15"/>
        <v>0</v>
      </c>
      <c r="O166" s="635">
        <f t="shared" si="16"/>
        <v>0</v>
      </c>
      <c r="P166" s="145"/>
      <c r="Q166" s="145"/>
      <c r="R166" s="145"/>
      <c r="S166" s="145"/>
    </row>
    <row r="167" spans="1:19" ht="14.25" customHeight="1">
      <c r="A167" s="631"/>
      <c r="B167" s="632"/>
      <c r="C167" s="1129"/>
      <c r="D167" s="633"/>
      <c r="E167" s="1129"/>
      <c r="F167" s="634">
        <f t="shared" si="17"/>
        <v>0</v>
      </c>
      <c r="G167" s="633"/>
      <c r="H167" s="1129"/>
      <c r="I167" s="634">
        <f t="shared" si="18"/>
        <v>0</v>
      </c>
      <c r="J167" s="634">
        <f t="shared" si="19"/>
        <v>0</v>
      </c>
      <c r="K167" s="634">
        <f t="shared" si="20"/>
        <v>0</v>
      </c>
      <c r="L167" s="1129"/>
      <c r="M167" s="1129"/>
      <c r="N167" s="1718">
        <f t="shared" si="15"/>
        <v>0</v>
      </c>
      <c r="O167" s="635">
        <f t="shared" si="16"/>
        <v>0</v>
      </c>
      <c r="P167" s="145"/>
      <c r="Q167" s="145"/>
      <c r="R167" s="145"/>
      <c r="S167" s="145"/>
    </row>
    <row r="168" spans="1:19" ht="14.25" customHeight="1">
      <c r="A168" s="631"/>
      <c r="B168" s="632"/>
      <c r="C168" s="1129"/>
      <c r="D168" s="633"/>
      <c r="E168" s="1129"/>
      <c r="F168" s="634">
        <f t="shared" si="17"/>
        <v>0</v>
      </c>
      <c r="G168" s="633"/>
      <c r="H168" s="1129"/>
      <c r="I168" s="634">
        <f t="shared" si="18"/>
        <v>0</v>
      </c>
      <c r="J168" s="634">
        <f t="shared" si="19"/>
        <v>0</v>
      </c>
      <c r="K168" s="634">
        <f t="shared" si="20"/>
        <v>0</v>
      </c>
      <c r="L168" s="1129"/>
      <c r="M168" s="1129"/>
      <c r="N168" s="1718">
        <f t="shared" si="15"/>
        <v>0</v>
      </c>
      <c r="O168" s="635">
        <f t="shared" si="16"/>
        <v>0</v>
      </c>
      <c r="P168" s="145"/>
      <c r="Q168" s="145"/>
      <c r="R168" s="145"/>
      <c r="S168" s="145"/>
    </row>
    <row r="169" spans="1:19" ht="14.25" customHeight="1">
      <c r="A169" s="631"/>
      <c r="B169" s="632"/>
      <c r="C169" s="1129"/>
      <c r="D169" s="633"/>
      <c r="E169" s="1129"/>
      <c r="F169" s="634">
        <f t="shared" si="17"/>
        <v>0</v>
      </c>
      <c r="G169" s="633"/>
      <c r="H169" s="1129"/>
      <c r="I169" s="634">
        <f t="shared" si="18"/>
        <v>0</v>
      </c>
      <c r="J169" s="634">
        <f t="shared" si="19"/>
        <v>0</v>
      </c>
      <c r="K169" s="634">
        <f t="shared" si="20"/>
        <v>0</v>
      </c>
      <c r="L169" s="1129"/>
      <c r="M169" s="1129"/>
      <c r="N169" s="1718">
        <f t="shared" si="15"/>
        <v>0</v>
      </c>
      <c r="O169" s="635">
        <f t="shared" si="16"/>
        <v>0</v>
      </c>
      <c r="P169" s="145"/>
      <c r="Q169" s="145"/>
      <c r="R169" s="145"/>
      <c r="S169" s="145"/>
    </row>
    <row r="170" spans="1:19" ht="14.25" customHeight="1">
      <c r="A170" s="631"/>
      <c r="B170" s="632"/>
      <c r="C170" s="1129"/>
      <c r="D170" s="633"/>
      <c r="E170" s="1129"/>
      <c r="F170" s="634">
        <f t="shared" si="17"/>
        <v>0</v>
      </c>
      <c r="G170" s="633"/>
      <c r="H170" s="1129"/>
      <c r="I170" s="634">
        <f t="shared" si="18"/>
        <v>0</v>
      </c>
      <c r="J170" s="634">
        <f t="shared" si="19"/>
        <v>0</v>
      </c>
      <c r="K170" s="634">
        <f t="shared" si="20"/>
        <v>0</v>
      </c>
      <c r="L170" s="1129"/>
      <c r="M170" s="1129"/>
      <c r="N170" s="1718">
        <f t="shared" si="15"/>
        <v>0</v>
      </c>
      <c r="O170" s="635">
        <f t="shared" si="16"/>
        <v>0</v>
      </c>
      <c r="P170" s="145"/>
      <c r="Q170" s="145"/>
      <c r="R170" s="145"/>
      <c r="S170" s="145"/>
    </row>
    <row r="171" spans="1:19" ht="14.25" customHeight="1">
      <c r="A171" s="631"/>
      <c r="B171" s="632"/>
      <c r="C171" s="1129"/>
      <c r="D171" s="633"/>
      <c r="E171" s="1129"/>
      <c r="F171" s="634">
        <f t="shared" si="17"/>
        <v>0</v>
      </c>
      <c r="G171" s="633"/>
      <c r="H171" s="1129"/>
      <c r="I171" s="634">
        <f t="shared" si="18"/>
        <v>0</v>
      </c>
      <c r="J171" s="634">
        <f t="shared" si="19"/>
        <v>0</v>
      </c>
      <c r="K171" s="634">
        <f t="shared" si="20"/>
        <v>0</v>
      </c>
      <c r="L171" s="1129"/>
      <c r="M171" s="1129"/>
      <c r="N171" s="1718">
        <f t="shared" si="15"/>
        <v>0</v>
      </c>
      <c r="O171" s="635">
        <f t="shared" si="16"/>
        <v>0</v>
      </c>
      <c r="P171" s="145"/>
      <c r="Q171" s="145"/>
      <c r="R171" s="145"/>
      <c r="S171" s="145"/>
    </row>
    <row r="172" spans="1:19" ht="14.25" customHeight="1">
      <c r="A172" s="631"/>
      <c r="B172" s="632"/>
      <c r="C172" s="1129"/>
      <c r="D172" s="633"/>
      <c r="E172" s="1129"/>
      <c r="F172" s="634">
        <f t="shared" si="17"/>
        <v>0</v>
      </c>
      <c r="G172" s="633"/>
      <c r="H172" s="1129"/>
      <c r="I172" s="634">
        <f t="shared" si="18"/>
        <v>0</v>
      </c>
      <c r="J172" s="634">
        <f t="shared" si="19"/>
        <v>0</v>
      </c>
      <c r="K172" s="634">
        <f t="shared" si="20"/>
        <v>0</v>
      </c>
      <c r="L172" s="1129"/>
      <c r="M172" s="1129"/>
      <c r="N172" s="1718">
        <f t="shared" si="15"/>
        <v>0</v>
      </c>
      <c r="O172" s="635">
        <f t="shared" si="16"/>
        <v>0</v>
      </c>
      <c r="P172" s="145"/>
      <c r="Q172" s="145"/>
      <c r="R172" s="145"/>
      <c r="S172" s="145"/>
    </row>
    <row r="173" spans="1:19" ht="14.25" customHeight="1">
      <c r="A173" s="631"/>
      <c r="B173" s="632"/>
      <c r="C173" s="1129"/>
      <c r="D173" s="633"/>
      <c r="E173" s="1129"/>
      <c r="F173" s="634">
        <f t="shared" si="17"/>
        <v>0</v>
      </c>
      <c r="G173" s="633"/>
      <c r="H173" s="1129"/>
      <c r="I173" s="634">
        <f t="shared" si="18"/>
        <v>0</v>
      </c>
      <c r="J173" s="634">
        <f t="shared" si="19"/>
        <v>0</v>
      </c>
      <c r="K173" s="634">
        <f t="shared" si="20"/>
        <v>0</v>
      </c>
      <c r="L173" s="1129"/>
      <c r="M173" s="1129"/>
      <c r="N173" s="1718">
        <f t="shared" si="15"/>
        <v>0</v>
      </c>
      <c r="O173" s="635">
        <f t="shared" si="16"/>
        <v>0</v>
      </c>
      <c r="P173" s="145"/>
      <c r="Q173" s="145"/>
      <c r="R173" s="145"/>
      <c r="S173" s="145"/>
    </row>
    <row r="174" spans="1:19" ht="14.25" customHeight="1">
      <c r="A174" s="631"/>
      <c r="B174" s="632"/>
      <c r="C174" s="1129"/>
      <c r="D174" s="633"/>
      <c r="E174" s="1129"/>
      <c r="F174" s="634">
        <f t="shared" si="17"/>
        <v>0</v>
      </c>
      <c r="G174" s="633"/>
      <c r="H174" s="1129"/>
      <c r="I174" s="634">
        <f t="shared" si="18"/>
        <v>0</v>
      </c>
      <c r="J174" s="634">
        <f t="shared" si="19"/>
        <v>0</v>
      </c>
      <c r="K174" s="634">
        <f t="shared" si="20"/>
        <v>0</v>
      </c>
      <c r="L174" s="1129"/>
      <c r="M174" s="1129"/>
      <c r="N174" s="1718">
        <f t="shared" si="15"/>
        <v>0</v>
      </c>
      <c r="O174" s="635">
        <f t="shared" si="16"/>
        <v>0</v>
      </c>
      <c r="P174" s="145"/>
      <c r="Q174" s="145"/>
      <c r="R174" s="145"/>
      <c r="S174" s="145"/>
    </row>
    <row r="175" spans="1:19" ht="14.25" customHeight="1">
      <c r="A175" s="631"/>
      <c r="B175" s="632"/>
      <c r="C175" s="1129"/>
      <c r="D175" s="633"/>
      <c r="E175" s="1129"/>
      <c r="F175" s="634">
        <f t="shared" si="17"/>
        <v>0</v>
      </c>
      <c r="G175" s="633"/>
      <c r="H175" s="1129"/>
      <c r="I175" s="634">
        <f t="shared" si="18"/>
        <v>0</v>
      </c>
      <c r="J175" s="634">
        <f t="shared" si="19"/>
        <v>0</v>
      </c>
      <c r="K175" s="634">
        <f t="shared" si="20"/>
        <v>0</v>
      </c>
      <c r="L175" s="1129"/>
      <c r="M175" s="1129"/>
      <c r="N175" s="1718">
        <f t="shared" si="15"/>
        <v>0</v>
      </c>
      <c r="O175" s="635">
        <f t="shared" si="16"/>
        <v>0</v>
      </c>
      <c r="P175" s="145"/>
      <c r="Q175" s="145"/>
      <c r="R175" s="145"/>
      <c r="S175" s="145"/>
    </row>
    <row r="176" spans="1:19" ht="14.25" customHeight="1">
      <c r="A176" s="631"/>
      <c r="B176" s="632"/>
      <c r="C176" s="1129"/>
      <c r="D176" s="633"/>
      <c r="E176" s="1129"/>
      <c r="F176" s="634">
        <f t="shared" si="17"/>
        <v>0</v>
      </c>
      <c r="G176" s="633"/>
      <c r="H176" s="1129"/>
      <c r="I176" s="634">
        <f t="shared" si="18"/>
        <v>0</v>
      </c>
      <c r="J176" s="634">
        <f t="shared" si="19"/>
        <v>0</v>
      </c>
      <c r="K176" s="634">
        <f t="shared" si="20"/>
        <v>0</v>
      </c>
      <c r="L176" s="1129"/>
      <c r="M176" s="1129"/>
      <c r="N176" s="1718">
        <f t="shared" si="15"/>
        <v>0</v>
      </c>
      <c r="O176" s="635">
        <f t="shared" si="16"/>
        <v>0</v>
      </c>
      <c r="P176" s="145"/>
      <c r="Q176" s="145"/>
      <c r="R176" s="145"/>
      <c r="S176" s="145"/>
    </row>
    <row r="177" spans="1:19" ht="14.25" customHeight="1">
      <c r="A177" s="631"/>
      <c r="B177" s="632"/>
      <c r="C177" s="1129"/>
      <c r="D177" s="633"/>
      <c r="E177" s="1129"/>
      <c r="F177" s="634">
        <f t="shared" si="17"/>
        <v>0</v>
      </c>
      <c r="G177" s="633"/>
      <c r="H177" s="1129"/>
      <c r="I177" s="634">
        <f t="shared" si="18"/>
        <v>0</v>
      </c>
      <c r="J177" s="634">
        <f t="shared" si="19"/>
        <v>0</v>
      </c>
      <c r="K177" s="634">
        <f t="shared" si="20"/>
        <v>0</v>
      </c>
      <c r="L177" s="1129"/>
      <c r="M177" s="1129"/>
      <c r="N177" s="1718">
        <f t="shared" si="15"/>
        <v>0</v>
      </c>
      <c r="O177" s="635">
        <f t="shared" si="16"/>
        <v>0</v>
      </c>
      <c r="P177" s="145"/>
      <c r="Q177" s="145"/>
      <c r="R177" s="145"/>
      <c r="S177" s="145"/>
    </row>
    <row r="178" spans="1:19" ht="14.25" customHeight="1">
      <c r="A178" s="631"/>
      <c r="B178" s="632"/>
      <c r="C178" s="1129"/>
      <c r="D178" s="633"/>
      <c r="E178" s="1129"/>
      <c r="F178" s="634">
        <f t="shared" si="17"/>
        <v>0</v>
      </c>
      <c r="G178" s="633"/>
      <c r="H178" s="1129"/>
      <c r="I178" s="634">
        <f t="shared" si="18"/>
        <v>0</v>
      </c>
      <c r="J178" s="634">
        <f t="shared" si="19"/>
        <v>0</v>
      </c>
      <c r="K178" s="634">
        <f t="shared" si="20"/>
        <v>0</v>
      </c>
      <c r="L178" s="1129"/>
      <c r="M178" s="1129"/>
      <c r="N178" s="1718">
        <f t="shared" si="15"/>
        <v>0</v>
      </c>
      <c r="O178" s="635">
        <f t="shared" si="16"/>
        <v>0</v>
      </c>
      <c r="P178" s="145"/>
      <c r="Q178" s="145"/>
      <c r="R178" s="145"/>
      <c r="S178" s="145"/>
    </row>
    <row r="179" spans="1:19" ht="14.25" customHeight="1">
      <c r="A179" s="631"/>
      <c r="B179" s="632"/>
      <c r="C179" s="1129"/>
      <c r="D179" s="633"/>
      <c r="E179" s="1129"/>
      <c r="F179" s="634">
        <f t="shared" si="17"/>
        <v>0</v>
      </c>
      <c r="G179" s="633"/>
      <c r="H179" s="1129"/>
      <c r="I179" s="634">
        <f t="shared" si="18"/>
        <v>0</v>
      </c>
      <c r="J179" s="634">
        <f t="shared" si="19"/>
        <v>0</v>
      </c>
      <c r="K179" s="634">
        <f t="shared" si="20"/>
        <v>0</v>
      </c>
      <c r="L179" s="1129"/>
      <c r="M179" s="1129"/>
      <c r="N179" s="1718">
        <f t="shared" si="15"/>
        <v>0</v>
      </c>
      <c r="O179" s="635">
        <f t="shared" si="16"/>
        <v>0</v>
      </c>
      <c r="P179" s="145"/>
      <c r="Q179" s="145"/>
      <c r="R179" s="145"/>
      <c r="S179" s="145"/>
    </row>
    <row r="180" spans="1:19" ht="14.25" customHeight="1">
      <c r="A180" s="631"/>
      <c r="B180" s="632"/>
      <c r="C180" s="1129"/>
      <c r="D180" s="633"/>
      <c r="E180" s="1129"/>
      <c r="F180" s="634">
        <f t="shared" si="17"/>
        <v>0</v>
      </c>
      <c r="G180" s="633"/>
      <c r="H180" s="1129"/>
      <c r="I180" s="634">
        <f t="shared" si="18"/>
        <v>0</v>
      </c>
      <c r="J180" s="634">
        <f t="shared" si="19"/>
        <v>0</v>
      </c>
      <c r="K180" s="634">
        <f t="shared" si="20"/>
        <v>0</v>
      </c>
      <c r="L180" s="1129"/>
      <c r="M180" s="1129"/>
      <c r="N180" s="1718">
        <f t="shared" si="15"/>
        <v>0</v>
      </c>
      <c r="O180" s="635">
        <f t="shared" si="16"/>
        <v>0</v>
      </c>
      <c r="P180" s="145"/>
      <c r="Q180" s="145"/>
      <c r="R180" s="145"/>
      <c r="S180" s="145"/>
    </row>
    <row r="181" spans="1:19" ht="14.25" customHeight="1">
      <c r="A181" s="631"/>
      <c r="B181" s="632"/>
      <c r="C181" s="1129"/>
      <c r="D181" s="633"/>
      <c r="E181" s="1129"/>
      <c r="F181" s="634">
        <f t="shared" si="17"/>
        <v>0</v>
      </c>
      <c r="G181" s="633"/>
      <c r="H181" s="1129"/>
      <c r="I181" s="634">
        <f t="shared" si="18"/>
        <v>0</v>
      </c>
      <c r="J181" s="634">
        <f t="shared" si="19"/>
        <v>0</v>
      </c>
      <c r="K181" s="634">
        <f t="shared" si="20"/>
        <v>0</v>
      </c>
      <c r="L181" s="1129"/>
      <c r="M181" s="1129"/>
      <c r="N181" s="1718">
        <f t="shared" si="15"/>
        <v>0</v>
      </c>
      <c r="O181" s="635">
        <f t="shared" si="16"/>
        <v>0</v>
      </c>
      <c r="P181" s="145"/>
      <c r="Q181" s="145"/>
      <c r="R181" s="145"/>
      <c r="S181" s="145"/>
    </row>
    <row r="182" spans="1:19" ht="14.25" customHeight="1">
      <c r="A182" s="631"/>
      <c r="B182" s="632"/>
      <c r="C182" s="1129"/>
      <c r="D182" s="633"/>
      <c r="E182" s="1129"/>
      <c r="F182" s="634">
        <f t="shared" si="17"/>
        <v>0</v>
      </c>
      <c r="G182" s="633"/>
      <c r="H182" s="1129"/>
      <c r="I182" s="634">
        <f t="shared" si="18"/>
        <v>0</v>
      </c>
      <c r="J182" s="634">
        <f t="shared" si="19"/>
        <v>0</v>
      </c>
      <c r="K182" s="634">
        <f t="shared" si="20"/>
        <v>0</v>
      </c>
      <c r="L182" s="1129"/>
      <c r="M182" s="1129"/>
      <c r="N182" s="1718">
        <f t="shared" si="15"/>
        <v>0</v>
      </c>
      <c r="O182" s="635">
        <f t="shared" si="16"/>
        <v>0</v>
      </c>
      <c r="P182" s="145"/>
      <c r="Q182" s="145"/>
      <c r="R182" s="145"/>
      <c r="S182" s="145"/>
    </row>
    <row r="183" spans="1:19" ht="14.25" customHeight="1">
      <c r="A183" s="631"/>
      <c r="B183" s="632"/>
      <c r="C183" s="1129"/>
      <c r="D183" s="633"/>
      <c r="E183" s="1129"/>
      <c r="F183" s="634">
        <f t="shared" si="17"/>
        <v>0</v>
      </c>
      <c r="G183" s="633"/>
      <c r="H183" s="1129"/>
      <c r="I183" s="634">
        <f t="shared" si="18"/>
        <v>0</v>
      </c>
      <c r="J183" s="634">
        <f t="shared" si="19"/>
        <v>0</v>
      </c>
      <c r="K183" s="634">
        <f t="shared" si="20"/>
        <v>0</v>
      </c>
      <c r="L183" s="1129"/>
      <c r="M183" s="1129"/>
      <c r="N183" s="1718">
        <f t="shared" si="15"/>
        <v>0</v>
      </c>
      <c r="O183" s="635">
        <f t="shared" si="16"/>
        <v>0</v>
      </c>
      <c r="P183" s="145"/>
      <c r="Q183" s="145"/>
      <c r="R183" s="145"/>
      <c r="S183" s="145"/>
    </row>
    <row r="184" spans="1:19" ht="14.25" customHeight="1">
      <c r="A184" s="631"/>
      <c r="B184" s="632"/>
      <c r="C184" s="1129"/>
      <c r="D184" s="633"/>
      <c r="E184" s="1129"/>
      <c r="F184" s="634">
        <f t="shared" si="17"/>
        <v>0</v>
      </c>
      <c r="G184" s="633"/>
      <c r="H184" s="1129"/>
      <c r="I184" s="634">
        <f t="shared" si="18"/>
        <v>0</v>
      </c>
      <c r="J184" s="634">
        <f t="shared" si="19"/>
        <v>0</v>
      </c>
      <c r="K184" s="634">
        <f t="shared" si="20"/>
        <v>0</v>
      </c>
      <c r="L184" s="1129"/>
      <c r="M184" s="1129"/>
      <c r="N184" s="1718">
        <f t="shared" si="15"/>
        <v>0</v>
      </c>
      <c r="O184" s="635">
        <f t="shared" si="16"/>
        <v>0</v>
      </c>
      <c r="P184" s="145"/>
      <c r="Q184" s="145"/>
      <c r="R184" s="145"/>
      <c r="S184" s="145"/>
    </row>
    <row r="185" spans="1:19" ht="14.25" customHeight="1">
      <c r="A185" s="631"/>
      <c r="B185" s="632"/>
      <c r="C185" s="1129"/>
      <c r="D185" s="633"/>
      <c r="E185" s="1129"/>
      <c r="F185" s="634">
        <f t="shared" si="17"/>
        <v>0</v>
      </c>
      <c r="G185" s="633"/>
      <c r="H185" s="1129"/>
      <c r="I185" s="634">
        <f t="shared" si="18"/>
        <v>0</v>
      </c>
      <c r="J185" s="634">
        <f t="shared" si="19"/>
        <v>0</v>
      </c>
      <c r="K185" s="634">
        <f t="shared" si="20"/>
        <v>0</v>
      </c>
      <c r="L185" s="1129"/>
      <c r="M185" s="1129"/>
      <c r="N185" s="1718">
        <f t="shared" si="15"/>
        <v>0</v>
      </c>
      <c r="O185" s="635">
        <f t="shared" si="16"/>
        <v>0</v>
      </c>
      <c r="P185" s="145"/>
      <c r="Q185" s="145"/>
      <c r="R185" s="145"/>
      <c r="S185" s="145"/>
    </row>
    <row r="186" spans="1:19" ht="14.25" customHeight="1">
      <c r="A186" s="631"/>
      <c r="B186" s="632"/>
      <c r="C186" s="1129"/>
      <c r="D186" s="633"/>
      <c r="E186" s="1129"/>
      <c r="F186" s="634">
        <f t="shared" si="17"/>
        <v>0</v>
      </c>
      <c r="G186" s="633"/>
      <c r="H186" s="1129"/>
      <c r="I186" s="634">
        <f t="shared" si="18"/>
        <v>0</v>
      </c>
      <c r="J186" s="634">
        <f t="shared" si="19"/>
        <v>0</v>
      </c>
      <c r="K186" s="634">
        <f t="shared" si="20"/>
        <v>0</v>
      </c>
      <c r="L186" s="1129"/>
      <c r="M186" s="1129"/>
      <c r="N186" s="1718">
        <f t="shared" si="15"/>
        <v>0</v>
      </c>
      <c r="O186" s="635">
        <f t="shared" si="16"/>
        <v>0</v>
      </c>
      <c r="P186" s="145"/>
      <c r="Q186" s="145"/>
      <c r="R186" s="145"/>
      <c r="S186" s="145"/>
    </row>
    <row r="187" spans="1:19" ht="14.25" customHeight="1">
      <c r="A187" s="631"/>
      <c r="B187" s="632"/>
      <c r="C187" s="1129"/>
      <c r="D187" s="633"/>
      <c r="E187" s="1129"/>
      <c r="F187" s="634">
        <f t="shared" si="17"/>
        <v>0</v>
      </c>
      <c r="G187" s="633"/>
      <c r="H187" s="1129"/>
      <c r="I187" s="634">
        <f t="shared" si="18"/>
        <v>0</v>
      </c>
      <c r="J187" s="634">
        <f t="shared" si="19"/>
        <v>0</v>
      </c>
      <c r="K187" s="634">
        <f t="shared" si="20"/>
        <v>0</v>
      </c>
      <c r="L187" s="1129"/>
      <c r="M187" s="1129"/>
      <c r="N187" s="1718">
        <f t="shared" si="15"/>
        <v>0</v>
      </c>
      <c r="O187" s="635">
        <f t="shared" si="16"/>
        <v>0</v>
      </c>
      <c r="P187" s="145"/>
      <c r="Q187" s="145"/>
      <c r="R187" s="145"/>
      <c r="S187" s="145"/>
    </row>
    <row r="188" spans="1:19" ht="14.25" customHeight="1">
      <c r="A188" s="631"/>
      <c r="B188" s="632"/>
      <c r="C188" s="1129"/>
      <c r="D188" s="633"/>
      <c r="E188" s="1129"/>
      <c r="F188" s="634">
        <f t="shared" si="17"/>
        <v>0</v>
      </c>
      <c r="G188" s="633"/>
      <c r="H188" s="1129"/>
      <c r="I188" s="634">
        <f t="shared" si="18"/>
        <v>0</v>
      </c>
      <c r="J188" s="634">
        <f t="shared" si="19"/>
        <v>0</v>
      </c>
      <c r="K188" s="634">
        <f t="shared" si="20"/>
        <v>0</v>
      </c>
      <c r="L188" s="1129"/>
      <c r="M188" s="1129"/>
      <c r="N188" s="1718">
        <f t="shared" si="15"/>
        <v>0</v>
      </c>
      <c r="O188" s="635">
        <f t="shared" si="16"/>
        <v>0</v>
      </c>
      <c r="P188" s="145"/>
      <c r="Q188" s="145"/>
      <c r="R188" s="145"/>
      <c r="S188" s="145"/>
    </row>
    <row r="189" spans="1:19" ht="14.25" customHeight="1">
      <c r="A189" s="631"/>
      <c r="B189" s="632"/>
      <c r="C189" s="1129"/>
      <c r="D189" s="633"/>
      <c r="E189" s="1129"/>
      <c r="F189" s="634">
        <f t="shared" si="17"/>
        <v>0</v>
      </c>
      <c r="G189" s="633"/>
      <c r="H189" s="1129"/>
      <c r="I189" s="634">
        <f t="shared" si="18"/>
        <v>0</v>
      </c>
      <c r="J189" s="634">
        <f t="shared" si="19"/>
        <v>0</v>
      </c>
      <c r="K189" s="634">
        <f t="shared" si="20"/>
        <v>0</v>
      </c>
      <c r="L189" s="1129"/>
      <c r="M189" s="1129"/>
      <c r="N189" s="1718">
        <f t="shared" si="15"/>
        <v>0</v>
      </c>
      <c r="O189" s="635">
        <f t="shared" si="16"/>
        <v>0</v>
      </c>
      <c r="P189" s="145"/>
      <c r="Q189" s="145"/>
      <c r="R189" s="145"/>
      <c r="S189" s="145"/>
    </row>
    <row r="190" spans="1:19" ht="14.25" customHeight="1">
      <c r="A190" s="631"/>
      <c r="B190" s="632"/>
      <c r="C190" s="1129"/>
      <c r="D190" s="633"/>
      <c r="E190" s="1129"/>
      <c r="F190" s="634">
        <f t="shared" si="17"/>
        <v>0</v>
      </c>
      <c r="G190" s="633"/>
      <c r="H190" s="1129"/>
      <c r="I190" s="634">
        <f t="shared" si="18"/>
        <v>0</v>
      </c>
      <c r="J190" s="634">
        <f t="shared" si="19"/>
        <v>0</v>
      </c>
      <c r="K190" s="634">
        <f t="shared" si="20"/>
        <v>0</v>
      </c>
      <c r="L190" s="1129"/>
      <c r="M190" s="1129"/>
      <c r="N190" s="1718">
        <f t="shared" si="15"/>
        <v>0</v>
      </c>
      <c r="O190" s="635">
        <f t="shared" si="16"/>
        <v>0</v>
      </c>
      <c r="P190" s="145"/>
      <c r="Q190" s="145"/>
      <c r="R190" s="145"/>
      <c r="S190" s="145"/>
    </row>
    <row r="191" spans="1:19" ht="14.25" customHeight="1">
      <c r="A191" s="631"/>
      <c r="B191" s="632"/>
      <c r="C191" s="1129"/>
      <c r="D191" s="633"/>
      <c r="E191" s="1129"/>
      <c r="F191" s="634">
        <f t="shared" si="17"/>
        <v>0</v>
      </c>
      <c r="G191" s="633"/>
      <c r="H191" s="1129"/>
      <c r="I191" s="634">
        <f t="shared" si="18"/>
        <v>0</v>
      </c>
      <c r="J191" s="634">
        <f t="shared" si="19"/>
        <v>0</v>
      </c>
      <c r="K191" s="634">
        <f t="shared" si="20"/>
        <v>0</v>
      </c>
      <c r="L191" s="1129"/>
      <c r="M191" s="1129"/>
      <c r="N191" s="1718">
        <f t="shared" si="15"/>
        <v>0</v>
      </c>
      <c r="O191" s="635">
        <f t="shared" si="16"/>
        <v>0</v>
      </c>
      <c r="P191" s="145"/>
      <c r="Q191" s="145"/>
      <c r="R191" s="145"/>
      <c r="S191" s="145"/>
    </row>
    <row r="192" spans="1:19" ht="14.25" customHeight="1">
      <c r="A192" s="631"/>
      <c r="B192" s="632"/>
      <c r="C192" s="1129"/>
      <c r="D192" s="633"/>
      <c r="E192" s="1129"/>
      <c r="F192" s="634">
        <f t="shared" si="17"/>
        <v>0</v>
      </c>
      <c r="G192" s="633"/>
      <c r="H192" s="1129"/>
      <c r="I192" s="634">
        <f t="shared" si="18"/>
        <v>0</v>
      </c>
      <c r="J192" s="634">
        <f t="shared" si="19"/>
        <v>0</v>
      </c>
      <c r="K192" s="634">
        <f t="shared" si="20"/>
        <v>0</v>
      </c>
      <c r="L192" s="1129"/>
      <c r="M192" s="1129"/>
      <c r="N192" s="1718">
        <f t="shared" si="15"/>
        <v>0</v>
      </c>
      <c r="O192" s="635">
        <f t="shared" si="16"/>
        <v>0</v>
      </c>
      <c r="P192" s="145"/>
      <c r="Q192" s="145"/>
      <c r="R192" s="145"/>
      <c r="S192" s="145"/>
    </row>
    <row r="193" spans="1:19" ht="14.25" customHeight="1">
      <c r="A193" s="631"/>
      <c r="B193" s="632"/>
      <c r="C193" s="1129"/>
      <c r="D193" s="633"/>
      <c r="E193" s="1129"/>
      <c r="F193" s="634">
        <f t="shared" si="17"/>
        <v>0</v>
      </c>
      <c r="G193" s="633"/>
      <c r="H193" s="1129"/>
      <c r="I193" s="634">
        <f t="shared" si="18"/>
        <v>0</v>
      </c>
      <c r="J193" s="634">
        <f t="shared" si="19"/>
        <v>0</v>
      </c>
      <c r="K193" s="634">
        <f t="shared" si="20"/>
        <v>0</v>
      </c>
      <c r="L193" s="1129"/>
      <c r="M193" s="1129"/>
      <c r="N193" s="1718">
        <f t="shared" si="15"/>
        <v>0</v>
      </c>
      <c r="O193" s="635">
        <f t="shared" si="16"/>
        <v>0</v>
      </c>
      <c r="P193" s="145"/>
      <c r="Q193" s="145"/>
      <c r="R193" s="145"/>
      <c r="S193" s="145"/>
    </row>
    <row r="194" spans="1:19" ht="14.25" customHeight="1">
      <c r="A194" s="631"/>
      <c r="B194" s="632"/>
      <c r="C194" s="1129"/>
      <c r="D194" s="633"/>
      <c r="E194" s="1129"/>
      <c r="F194" s="634">
        <f t="shared" si="17"/>
        <v>0</v>
      </c>
      <c r="G194" s="633"/>
      <c r="H194" s="1129"/>
      <c r="I194" s="634">
        <f t="shared" si="18"/>
        <v>0</v>
      </c>
      <c r="J194" s="634">
        <f t="shared" si="19"/>
        <v>0</v>
      </c>
      <c r="K194" s="634">
        <f t="shared" si="20"/>
        <v>0</v>
      </c>
      <c r="L194" s="1129"/>
      <c r="M194" s="1129"/>
      <c r="N194" s="1718">
        <f t="shared" si="15"/>
        <v>0</v>
      </c>
      <c r="O194" s="635">
        <f t="shared" si="16"/>
        <v>0</v>
      </c>
      <c r="P194" s="145"/>
      <c r="Q194" s="145"/>
      <c r="R194" s="145"/>
      <c r="S194" s="145"/>
    </row>
    <row r="195" spans="1:19" ht="14.25" customHeight="1">
      <c r="A195" s="631"/>
      <c r="B195" s="632"/>
      <c r="C195" s="1129"/>
      <c r="D195" s="633"/>
      <c r="E195" s="1129"/>
      <c r="F195" s="634">
        <f t="shared" si="17"/>
        <v>0</v>
      </c>
      <c r="G195" s="633"/>
      <c r="H195" s="1129"/>
      <c r="I195" s="634">
        <f t="shared" si="18"/>
        <v>0</v>
      </c>
      <c r="J195" s="634">
        <f t="shared" si="19"/>
        <v>0</v>
      </c>
      <c r="K195" s="634">
        <f t="shared" si="20"/>
        <v>0</v>
      </c>
      <c r="L195" s="1129"/>
      <c r="M195" s="1129"/>
      <c r="N195" s="1718">
        <f t="shared" si="15"/>
        <v>0</v>
      </c>
      <c r="O195" s="635">
        <f t="shared" si="16"/>
        <v>0</v>
      </c>
      <c r="P195" s="145"/>
      <c r="Q195" s="145"/>
      <c r="R195" s="145"/>
      <c r="S195" s="145"/>
    </row>
    <row r="196" spans="1:19" ht="14.25" customHeight="1">
      <c r="A196" s="631"/>
      <c r="B196" s="632"/>
      <c r="C196" s="1129"/>
      <c r="D196" s="633"/>
      <c r="E196" s="1129"/>
      <c r="F196" s="634">
        <f t="shared" si="17"/>
        <v>0</v>
      </c>
      <c r="G196" s="633"/>
      <c r="H196" s="1129"/>
      <c r="I196" s="634">
        <f t="shared" si="18"/>
        <v>0</v>
      </c>
      <c r="J196" s="634">
        <f t="shared" si="19"/>
        <v>0</v>
      </c>
      <c r="K196" s="634">
        <f t="shared" si="20"/>
        <v>0</v>
      </c>
      <c r="L196" s="1129"/>
      <c r="M196" s="1129"/>
      <c r="N196" s="1718">
        <f t="shared" si="15"/>
        <v>0</v>
      </c>
      <c r="O196" s="635">
        <f t="shared" si="16"/>
        <v>0</v>
      </c>
      <c r="P196" s="145"/>
      <c r="Q196" s="145"/>
      <c r="R196" s="145"/>
      <c r="S196" s="145"/>
    </row>
    <row r="197" spans="1:19" ht="14.25" customHeight="1">
      <c r="A197" s="631"/>
      <c r="B197" s="632"/>
      <c r="C197" s="1129"/>
      <c r="D197" s="633"/>
      <c r="E197" s="1129"/>
      <c r="F197" s="634">
        <f t="shared" si="17"/>
        <v>0</v>
      </c>
      <c r="G197" s="633"/>
      <c r="H197" s="1129"/>
      <c r="I197" s="634">
        <f t="shared" si="18"/>
        <v>0</v>
      </c>
      <c r="J197" s="634">
        <f t="shared" si="19"/>
        <v>0</v>
      </c>
      <c r="K197" s="634">
        <f t="shared" si="20"/>
        <v>0</v>
      </c>
      <c r="L197" s="1129"/>
      <c r="M197" s="1129"/>
      <c r="N197" s="1718">
        <f t="shared" si="15"/>
        <v>0</v>
      </c>
      <c r="O197" s="635">
        <f t="shared" si="16"/>
        <v>0</v>
      </c>
      <c r="P197" s="145"/>
      <c r="Q197" s="145"/>
      <c r="R197" s="145"/>
      <c r="S197" s="145"/>
    </row>
    <row r="198" spans="1:19" ht="14.25" customHeight="1">
      <c r="A198" s="631"/>
      <c r="B198" s="632"/>
      <c r="C198" s="1129"/>
      <c r="D198" s="633"/>
      <c r="E198" s="1129"/>
      <c r="F198" s="634">
        <f t="shared" si="17"/>
        <v>0</v>
      </c>
      <c r="G198" s="633"/>
      <c r="H198" s="1129"/>
      <c r="I198" s="634">
        <f t="shared" si="18"/>
        <v>0</v>
      </c>
      <c r="J198" s="634">
        <f t="shared" si="19"/>
        <v>0</v>
      </c>
      <c r="K198" s="634">
        <f t="shared" si="20"/>
        <v>0</v>
      </c>
      <c r="L198" s="1129"/>
      <c r="M198" s="1129"/>
      <c r="N198" s="1718">
        <f t="shared" si="15"/>
        <v>0</v>
      </c>
      <c r="O198" s="635">
        <f t="shared" si="16"/>
        <v>0</v>
      </c>
      <c r="P198" s="145"/>
      <c r="Q198" s="145"/>
      <c r="R198" s="145"/>
      <c r="S198" s="145"/>
    </row>
    <row r="199" spans="1:19" ht="14.25" customHeight="1">
      <c r="A199" s="631"/>
      <c r="B199" s="632"/>
      <c r="C199" s="1129"/>
      <c r="D199" s="633"/>
      <c r="E199" s="1129"/>
      <c r="F199" s="634">
        <f t="shared" si="17"/>
        <v>0</v>
      </c>
      <c r="G199" s="633"/>
      <c r="H199" s="1129"/>
      <c r="I199" s="634">
        <f t="shared" si="18"/>
        <v>0</v>
      </c>
      <c r="J199" s="634">
        <f t="shared" si="19"/>
        <v>0</v>
      </c>
      <c r="K199" s="634">
        <f t="shared" si="20"/>
        <v>0</v>
      </c>
      <c r="L199" s="1129"/>
      <c r="M199" s="1129"/>
      <c r="N199" s="1718">
        <f t="shared" si="15"/>
        <v>0</v>
      </c>
      <c r="O199" s="635">
        <f t="shared" si="16"/>
        <v>0</v>
      </c>
      <c r="P199" s="145"/>
      <c r="Q199" s="145"/>
      <c r="R199" s="145"/>
      <c r="S199" s="145"/>
    </row>
    <row r="200" spans="1:19" ht="14.25" customHeight="1">
      <c r="A200" s="631"/>
      <c r="B200" s="632"/>
      <c r="C200" s="1129"/>
      <c r="D200" s="633"/>
      <c r="E200" s="1129"/>
      <c r="F200" s="634">
        <f t="shared" si="17"/>
        <v>0</v>
      </c>
      <c r="G200" s="633"/>
      <c r="H200" s="1129"/>
      <c r="I200" s="634">
        <f t="shared" si="18"/>
        <v>0</v>
      </c>
      <c r="J200" s="634">
        <f t="shared" si="19"/>
        <v>0</v>
      </c>
      <c r="K200" s="634">
        <f t="shared" si="20"/>
        <v>0</v>
      </c>
      <c r="L200" s="1129"/>
      <c r="M200" s="1129"/>
      <c r="N200" s="1718">
        <f t="shared" si="15"/>
        <v>0</v>
      </c>
      <c r="O200" s="635">
        <f t="shared" si="16"/>
        <v>0</v>
      </c>
      <c r="P200" s="145"/>
      <c r="Q200" s="145"/>
      <c r="R200" s="145"/>
      <c r="S200" s="145"/>
    </row>
    <row r="201" spans="1:19" ht="14.25" customHeight="1">
      <c r="A201" s="631"/>
      <c r="B201" s="632"/>
      <c r="C201" s="1129"/>
      <c r="D201" s="633"/>
      <c r="E201" s="1129"/>
      <c r="F201" s="634">
        <f t="shared" si="17"/>
        <v>0</v>
      </c>
      <c r="G201" s="633"/>
      <c r="H201" s="1129"/>
      <c r="I201" s="634">
        <f t="shared" si="18"/>
        <v>0</v>
      </c>
      <c r="J201" s="634">
        <f t="shared" si="19"/>
        <v>0</v>
      </c>
      <c r="K201" s="634">
        <f t="shared" si="20"/>
        <v>0</v>
      </c>
      <c r="L201" s="1129"/>
      <c r="M201" s="1129"/>
      <c r="N201" s="1718">
        <f t="shared" si="15"/>
        <v>0</v>
      </c>
      <c r="O201" s="635">
        <f t="shared" si="16"/>
        <v>0</v>
      </c>
      <c r="P201" s="145"/>
      <c r="Q201" s="145"/>
      <c r="R201" s="145"/>
      <c r="S201" s="145"/>
    </row>
    <row r="202" spans="1:19" ht="14.25" customHeight="1">
      <c r="A202" s="631"/>
      <c r="B202" s="632"/>
      <c r="C202" s="1129"/>
      <c r="D202" s="633"/>
      <c r="E202" s="1129"/>
      <c r="F202" s="634">
        <f t="shared" si="17"/>
        <v>0</v>
      </c>
      <c r="G202" s="633"/>
      <c r="H202" s="1129"/>
      <c r="I202" s="634">
        <f t="shared" si="18"/>
        <v>0</v>
      </c>
      <c r="J202" s="634">
        <f t="shared" si="19"/>
        <v>0</v>
      </c>
      <c r="K202" s="634">
        <f t="shared" si="20"/>
        <v>0</v>
      </c>
      <c r="L202" s="1129"/>
      <c r="M202" s="1129"/>
      <c r="N202" s="1718">
        <f t="shared" ref="N202:N265" si="21">IF(M202&lt;&gt;0,ROUND(B202*K202,2)+M202,IF(ABS(ROUND(K202*B202,2)-L202)&lt;3,L202,MIN(ROUND(K202*B202,2),L202)))</f>
        <v>0</v>
      </c>
      <c r="O202" s="635">
        <f t="shared" ref="O202:O265" si="22">IF(ISERROR(L202-N202),"",IF(ABS(L202-N202)&lt;3,0,L202-N202))</f>
        <v>0</v>
      </c>
      <c r="P202" s="145"/>
      <c r="Q202" s="145"/>
      <c r="R202" s="145"/>
      <c r="S202" s="145"/>
    </row>
    <row r="203" spans="1:19" ht="14.25" customHeight="1">
      <c r="A203" s="631"/>
      <c r="B203" s="632"/>
      <c r="C203" s="1129"/>
      <c r="D203" s="633"/>
      <c r="E203" s="1129"/>
      <c r="F203" s="634">
        <f t="shared" ref="F203:F266" si="23">E203*(12-MONTH(D203))/12</f>
        <v>0</v>
      </c>
      <c r="G203" s="633"/>
      <c r="H203" s="1129"/>
      <c r="I203" s="634">
        <f t="shared" ref="I203:I266" si="24">H203*(12-MONTH(G203))/12</f>
        <v>0</v>
      </c>
      <c r="J203" s="634">
        <f t="shared" ref="J203:J266" si="25">C203+E203-H203</f>
        <v>0</v>
      </c>
      <c r="K203" s="634">
        <f t="shared" ref="K203:K266" si="26">C203+F203-I203</f>
        <v>0</v>
      </c>
      <c r="L203" s="1129"/>
      <c r="M203" s="1129"/>
      <c r="N203" s="1718">
        <f t="shared" si="21"/>
        <v>0</v>
      </c>
      <c r="O203" s="635">
        <f t="shared" si="22"/>
        <v>0</v>
      </c>
      <c r="P203" s="145"/>
      <c r="Q203" s="145"/>
      <c r="R203" s="145"/>
      <c r="S203" s="145"/>
    </row>
    <row r="204" spans="1:19" ht="14.25" customHeight="1">
      <c r="A204" s="631"/>
      <c r="B204" s="632"/>
      <c r="C204" s="1129"/>
      <c r="D204" s="633"/>
      <c r="E204" s="1129"/>
      <c r="F204" s="634">
        <f t="shared" si="23"/>
        <v>0</v>
      </c>
      <c r="G204" s="633"/>
      <c r="H204" s="1129"/>
      <c r="I204" s="634">
        <f t="shared" si="24"/>
        <v>0</v>
      </c>
      <c r="J204" s="634">
        <f t="shared" si="25"/>
        <v>0</v>
      </c>
      <c r="K204" s="634">
        <f t="shared" si="26"/>
        <v>0</v>
      </c>
      <c r="L204" s="1129"/>
      <c r="M204" s="1129"/>
      <c r="N204" s="1718">
        <f t="shared" si="21"/>
        <v>0</v>
      </c>
      <c r="O204" s="635">
        <f t="shared" si="22"/>
        <v>0</v>
      </c>
      <c r="P204" s="145"/>
      <c r="Q204" s="145"/>
      <c r="R204" s="145"/>
      <c r="S204" s="145"/>
    </row>
    <row r="205" spans="1:19" ht="14.25" customHeight="1">
      <c r="A205" s="631"/>
      <c r="B205" s="632"/>
      <c r="C205" s="1129"/>
      <c r="D205" s="633"/>
      <c r="E205" s="1129"/>
      <c r="F205" s="634">
        <f t="shared" si="23"/>
        <v>0</v>
      </c>
      <c r="G205" s="633"/>
      <c r="H205" s="1129"/>
      <c r="I205" s="634">
        <f t="shared" si="24"/>
        <v>0</v>
      </c>
      <c r="J205" s="634">
        <f t="shared" si="25"/>
        <v>0</v>
      </c>
      <c r="K205" s="634">
        <f t="shared" si="26"/>
        <v>0</v>
      </c>
      <c r="L205" s="1129"/>
      <c r="M205" s="1129"/>
      <c r="N205" s="1718">
        <f t="shared" si="21"/>
        <v>0</v>
      </c>
      <c r="O205" s="635">
        <f t="shared" si="22"/>
        <v>0</v>
      </c>
      <c r="P205" s="145"/>
      <c r="Q205" s="145"/>
      <c r="R205" s="145"/>
      <c r="S205" s="145"/>
    </row>
    <row r="206" spans="1:19" ht="14.25" customHeight="1">
      <c r="A206" s="631"/>
      <c r="B206" s="632"/>
      <c r="C206" s="1129"/>
      <c r="D206" s="633"/>
      <c r="E206" s="1129"/>
      <c r="F206" s="634">
        <f t="shared" si="23"/>
        <v>0</v>
      </c>
      <c r="G206" s="633"/>
      <c r="H206" s="1129"/>
      <c r="I206" s="634">
        <f t="shared" si="24"/>
        <v>0</v>
      </c>
      <c r="J206" s="634">
        <f t="shared" si="25"/>
        <v>0</v>
      </c>
      <c r="K206" s="634">
        <f t="shared" si="26"/>
        <v>0</v>
      </c>
      <c r="L206" s="1129"/>
      <c r="M206" s="1129"/>
      <c r="N206" s="1718">
        <f t="shared" si="21"/>
        <v>0</v>
      </c>
      <c r="O206" s="635">
        <f t="shared" si="22"/>
        <v>0</v>
      </c>
      <c r="P206" s="145"/>
      <c r="Q206" s="145"/>
      <c r="R206" s="145"/>
      <c r="S206" s="145"/>
    </row>
    <row r="207" spans="1:19" ht="14.25" customHeight="1">
      <c r="A207" s="631"/>
      <c r="B207" s="632"/>
      <c r="C207" s="1129"/>
      <c r="D207" s="633"/>
      <c r="E207" s="1129"/>
      <c r="F207" s="634">
        <f t="shared" si="23"/>
        <v>0</v>
      </c>
      <c r="G207" s="633"/>
      <c r="H207" s="1129"/>
      <c r="I207" s="634">
        <f t="shared" si="24"/>
        <v>0</v>
      </c>
      <c r="J207" s="634">
        <f t="shared" si="25"/>
        <v>0</v>
      </c>
      <c r="K207" s="634">
        <f t="shared" si="26"/>
        <v>0</v>
      </c>
      <c r="L207" s="1129"/>
      <c r="M207" s="1129"/>
      <c r="N207" s="1718">
        <f t="shared" si="21"/>
        <v>0</v>
      </c>
      <c r="O207" s="635">
        <f t="shared" si="22"/>
        <v>0</v>
      </c>
      <c r="P207" s="145"/>
      <c r="Q207" s="145"/>
      <c r="R207" s="145"/>
      <c r="S207" s="145"/>
    </row>
    <row r="208" spans="1:19" ht="14.25" customHeight="1">
      <c r="A208" s="631"/>
      <c r="B208" s="632"/>
      <c r="C208" s="1129"/>
      <c r="D208" s="633"/>
      <c r="E208" s="1129"/>
      <c r="F208" s="634">
        <f t="shared" si="23"/>
        <v>0</v>
      </c>
      <c r="G208" s="633"/>
      <c r="H208" s="1129"/>
      <c r="I208" s="634">
        <f t="shared" si="24"/>
        <v>0</v>
      </c>
      <c r="J208" s="634">
        <f t="shared" si="25"/>
        <v>0</v>
      </c>
      <c r="K208" s="634">
        <f t="shared" si="26"/>
        <v>0</v>
      </c>
      <c r="L208" s="1129"/>
      <c r="M208" s="1129"/>
      <c r="N208" s="1718">
        <f t="shared" si="21"/>
        <v>0</v>
      </c>
      <c r="O208" s="635">
        <f t="shared" si="22"/>
        <v>0</v>
      </c>
      <c r="P208" s="145"/>
      <c r="Q208" s="145"/>
      <c r="R208" s="145"/>
      <c r="S208" s="145"/>
    </row>
    <row r="209" spans="1:19" ht="14.25" customHeight="1">
      <c r="A209" s="631"/>
      <c r="B209" s="632"/>
      <c r="C209" s="1129"/>
      <c r="D209" s="633"/>
      <c r="E209" s="1129"/>
      <c r="F209" s="634">
        <f t="shared" si="23"/>
        <v>0</v>
      </c>
      <c r="G209" s="633"/>
      <c r="H209" s="1129"/>
      <c r="I209" s="634">
        <f t="shared" si="24"/>
        <v>0</v>
      </c>
      <c r="J209" s="634">
        <f t="shared" si="25"/>
        <v>0</v>
      </c>
      <c r="K209" s="634">
        <f t="shared" si="26"/>
        <v>0</v>
      </c>
      <c r="L209" s="1129"/>
      <c r="M209" s="1129"/>
      <c r="N209" s="1718">
        <f t="shared" si="21"/>
        <v>0</v>
      </c>
      <c r="O209" s="635">
        <f t="shared" si="22"/>
        <v>0</v>
      </c>
      <c r="P209" s="145"/>
      <c r="Q209" s="145"/>
      <c r="R209" s="145"/>
      <c r="S209" s="145"/>
    </row>
    <row r="210" spans="1:19" ht="14.25" customHeight="1">
      <c r="A210" s="631"/>
      <c r="B210" s="632"/>
      <c r="C210" s="1129"/>
      <c r="D210" s="633"/>
      <c r="E210" s="1129"/>
      <c r="F210" s="634">
        <f t="shared" si="23"/>
        <v>0</v>
      </c>
      <c r="G210" s="633"/>
      <c r="H210" s="1129"/>
      <c r="I210" s="634">
        <f t="shared" si="24"/>
        <v>0</v>
      </c>
      <c r="J210" s="634">
        <f t="shared" si="25"/>
        <v>0</v>
      </c>
      <c r="K210" s="634">
        <f t="shared" si="26"/>
        <v>0</v>
      </c>
      <c r="L210" s="1129"/>
      <c r="M210" s="1129"/>
      <c r="N210" s="1718">
        <f t="shared" si="21"/>
        <v>0</v>
      </c>
      <c r="O210" s="635">
        <f t="shared" si="22"/>
        <v>0</v>
      </c>
      <c r="P210" s="145"/>
      <c r="Q210" s="145"/>
      <c r="R210" s="145"/>
      <c r="S210" s="145"/>
    </row>
    <row r="211" spans="1:19" ht="14.25" customHeight="1">
      <c r="A211" s="631"/>
      <c r="B211" s="632"/>
      <c r="C211" s="1129"/>
      <c r="D211" s="633"/>
      <c r="E211" s="1129"/>
      <c r="F211" s="634">
        <f t="shared" si="23"/>
        <v>0</v>
      </c>
      <c r="G211" s="633"/>
      <c r="H211" s="1129"/>
      <c r="I211" s="634">
        <f t="shared" si="24"/>
        <v>0</v>
      </c>
      <c r="J211" s="634">
        <f t="shared" si="25"/>
        <v>0</v>
      </c>
      <c r="K211" s="634">
        <f t="shared" si="26"/>
        <v>0</v>
      </c>
      <c r="L211" s="1129"/>
      <c r="M211" s="1129"/>
      <c r="N211" s="1718">
        <f t="shared" si="21"/>
        <v>0</v>
      </c>
      <c r="O211" s="635">
        <f t="shared" si="22"/>
        <v>0</v>
      </c>
      <c r="P211" s="145"/>
      <c r="Q211" s="145"/>
      <c r="R211" s="145"/>
      <c r="S211" s="145"/>
    </row>
    <row r="212" spans="1:19" ht="14.25" customHeight="1">
      <c r="A212" s="631"/>
      <c r="B212" s="632"/>
      <c r="C212" s="1129"/>
      <c r="D212" s="633"/>
      <c r="E212" s="1129"/>
      <c r="F212" s="634">
        <f t="shared" si="23"/>
        <v>0</v>
      </c>
      <c r="G212" s="633"/>
      <c r="H212" s="1129"/>
      <c r="I212" s="634">
        <f t="shared" si="24"/>
        <v>0</v>
      </c>
      <c r="J212" s="634">
        <f t="shared" si="25"/>
        <v>0</v>
      </c>
      <c r="K212" s="634">
        <f t="shared" si="26"/>
        <v>0</v>
      </c>
      <c r="L212" s="1129"/>
      <c r="M212" s="1129"/>
      <c r="N212" s="1718">
        <f t="shared" si="21"/>
        <v>0</v>
      </c>
      <c r="O212" s="635">
        <f t="shared" si="22"/>
        <v>0</v>
      </c>
      <c r="P212" s="145"/>
      <c r="Q212" s="145"/>
      <c r="R212" s="145"/>
      <c r="S212" s="145"/>
    </row>
    <row r="213" spans="1:19" ht="14.25" customHeight="1">
      <c r="A213" s="631"/>
      <c r="B213" s="632"/>
      <c r="C213" s="1129"/>
      <c r="D213" s="633"/>
      <c r="E213" s="1129"/>
      <c r="F213" s="634">
        <f t="shared" si="23"/>
        <v>0</v>
      </c>
      <c r="G213" s="633"/>
      <c r="H213" s="1129"/>
      <c r="I213" s="634">
        <f t="shared" si="24"/>
        <v>0</v>
      </c>
      <c r="J213" s="634">
        <f t="shared" si="25"/>
        <v>0</v>
      </c>
      <c r="K213" s="634">
        <f t="shared" si="26"/>
        <v>0</v>
      </c>
      <c r="L213" s="1129"/>
      <c r="M213" s="1129"/>
      <c r="N213" s="1718">
        <f t="shared" si="21"/>
        <v>0</v>
      </c>
      <c r="O213" s="635">
        <f t="shared" si="22"/>
        <v>0</v>
      </c>
      <c r="P213" s="145"/>
      <c r="Q213" s="145"/>
      <c r="R213" s="145"/>
      <c r="S213" s="145"/>
    </row>
    <row r="214" spans="1:19" ht="14.25" customHeight="1">
      <c r="A214" s="631"/>
      <c r="B214" s="632"/>
      <c r="C214" s="1129"/>
      <c r="D214" s="633"/>
      <c r="E214" s="1129"/>
      <c r="F214" s="634">
        <f t="shared" si="23"/>
        <v>0</v>
      </c>
      <c r="G214" s="633"/>
      <c r="H214" s="1129"/>
      <c r="I214" s="634">
        <f t="shared" si="24"/>
        <v>0</v>
      </c>
      <c r="J214" s="634">
        <f t="shared" si="25"/>
        <v>0</v>
      </c>
      <c r="K214" s="634">
        <f t="shared" si="26"/>
        <v>0</v>
      </c>
      <c r="L214" s="1129"/>
      <c r="M214" s="1129"/>
      <c r="N214" s="1718">
        <f t="shared" si="21"/>
        <v>0</v>
      </c>
      <c r="O214" s="635">
        <f t="shared" si="22"/>
        <v>0</v>
      </c>
      <c r="P214" s="145"/>
      <c r="Q214" s="145"/>
      <c r="R214" s="145"/>
      <c r="S214" s="145"/>
    </row>
    <row r="215" spans="1:19" ht="14.25" customHeight="1">
      <c r="A215" s="631"/>
      <c r="B215" s="632"/>
      <c r="C215" s="1129"/>
      <c r="D215" s="633"/>
      <c r="E215" s="1129"/>
      <c r="F215" s="634">
        <f t="shared" si="23"/>
        <v>0</v>
      </c>
      <c r="G215" s="633"/>
      <c r="H215" s="1129"/>
      <c r="I215" s="634">
        <f t="shared" si="24"/>
        <v>0</v>
      </c>
      <c r="J215" s="634">
        <f t="shared" si="25"/>
        <v>0</v>
      </c>
      <c r="K215" s="634">
        <f t="shared" si="26"/>
        <v>0</v>
      </c>
      <c r="L215" s="1129"/>
      <c r="M215" s="1129"/>
      <c r="N215" s="1718">
        <f t="shared" si="21"/>
        <v>0</v>
      </c>
      <c r="O215" s="635">
        <f t="shared" si="22"/>
        <v>0</v>
      </c>
      <c r="P215" s="145"/>
      <c r="Q215" s="145"/>
      <c r="R215" s="145"/>
      <c r="S215" s="145"/>
    </row>
    <row r="216" spans="1:19" ht="14.25" customHeight="1">
      <c r="A216" s="631"/>
      <c r="B216" s="632"/>
      <c r="C216" s="1129"/>
      <c r="D216" s="633"/>
      <c r="E216" s="1129"/>
      <c r="F216" s="634">
        <f t="shared" si="23"/>
        <v>0</v>
      </c>
      <c r="G216" s="633"/>
      <c r="H216" s="1129"/>
      <c r="I216" s="634">
        <f t="shared" si="24"/>
        <v>0</v>
      </c>
      <c r="J216" s="634">
        <f t="shared" si="25"/>
        <v>0</v>
      </c>
      <c r="K216" s="634">
        <f t="shared" si="26"/>
        <v>0</v>
      </c>
      <c r="L216" s="1129"/>
      <c r="M216" s="1129"/>
      <c r="N216" s="1718">
        <f t="shared" si="21"/>
        <v>0</v>
      </c>
      <c r="O216" s="635">
        <f t="shared" si="22"/>
        <v>0</v>
      </c>
      <c r="P216" s="145"/>
      <c r="Q216" s="145"/>
      <c r="R216" s="145"/>
      <c r="S216" s="145"/>
    </row>
    <row r="217" spans="1:19" ht="14.25" customHeight="1">
      <c r="A217" s="631"/>
      <c r="B217" s="632"/>
      <c r="C217" s="1129"/>
      <c r="D217" s="633"/>
      <c r="E217" s="1129"/>
      <c r="F217" s="634">
        <f t="shared" si="23"/>
        <v>0</v>
      </c>
      <c r="G217" s="633"/>
      <c r="H217" s="1129"/>
      <c r="I217" s="634">
        <f t="shared" si="24"/>
        <v>0</v>
      </c>
      <c r="J217" s="634">
        <f t="shared" si="25"/>
        <v>0</v>
      </c>
      <c r="K217" s="634">
        <f t="shared" si="26"/>
        <v>0</v>
      </c>
      <c r="L217" s="1129"/>
      <c r="M217" s="1129"/>
      <c r="N217" s="1718">
        <f t="shared" si="21"/>
        <v>0</v>
      </c>
      <c r="O217" s="635">
        <f t="shared" si="22"/>
        <v>0</v>
      </c>
      <c r="P217" s="145"/>
      <c r="Q217" s="145"/>
      <c r="R217" s="145"/>
      <c r="S217" s="145"/>
    </row>
    <row r="218" spans="1:19" ht="14.25" customHeight="1">
      <c r="A218" s="631"/>
      <c r="B218" s="632"/>
      <c r="C218" s="1129"/>
      <c r="D218" s="633"/>
      <c r="E218" s="1129"/>
      <c r="F218" s="634">
        <f t="shared" si="23"/>
        <v>0</v>
      </c>
      <c r="G218" s="633"/>
      <c r="H218" s="1129"/>
      <c r="I218" s="634">
        <f t="shared" si="24"/>
        <v>0</v>
      </c>
      <c r="J218" s="634">
        <f t="shared" si="25"/>
        <v>0</v>
      </c>
      <c r="K218" s="634">
        <f t="shared" si="26"/>
        <v>0</v>
      </c>
      <c r="L218" s="1129"/>
      <c r="M218" s="1129"/>
      <c r="N218" s="1718">
        <f t="shared" si="21"/>
        <v>0</v>
      </c>
      <c r="O218" s="635">
        <f t="shared" si="22"/>
        <v>0</v>
      </c>
      <c r="P218" s="145"/>
      <c r="Q218" s="145"/>
      <c r="R218" s="145"/>
      <c r="S218" s="145"/>
    </row>
    <row r="219" spans="1:19" ht="14.25" customHeight="1">
      <c r="A219" s="631"/>
      <c r="B219" s="632"/>
      <c r="C219" s="1129"/>
      <c r="D219" s="633"/>
      <c r="E219" s="1129"/>
      <c r="F219" s="634">
        <f t="shared" si="23"/>
        <v>0</v>
      </c>
      <c r="G219" s="633"/>
      <c r="H219" s="1129"/>
      <c r="I219" s="634">
        <f t="shared" si="24"/>
        <v>0</v>
      </c>
      <c r="J219" s="634">
        <f t="shared" si="25"/>
        <v>0</v>
      </c>
      <c r="K219" s="634">
        <f t="shared" si="26"/>
        <v>0</v>
      </c>
      <c r="L219" s="1129"/>
      <c r="M219" s="1129"/>
      <c r="N219" s="1718">
        <f t="shared" si="21"/>
        <v>0</v>
      </c>
      <c r="O219" s="635">
        <f t="shared" si="22"/>
        <v>0</v>
      </c>
      <c r="P219" s="145"/>
      <c r="Q219" s="145"/>
      <c r="R219" s="145"/>
      <c r="S219" s="145"/>
    </row>
    <row r="220" spans="1:19" ht="14.25" customHeight="1">
      <c r="A220" s="631"/>
      <c r="B220" s="632"/>
      <c r="C220" s="1129"/>
      <c r="D220" s="633"/>
      <c r="E220" s="1129"/>
      <c r="F220" s="634">
        <f t="shared" si="23"/>
        <v>0</v>
      </c>
      <c r="G220" s="633"/>
      <c r="H220" s="1129"/>
      <c r="I220" s="634">
        <f t="shared" si="24"/>
        <v>0</v>
      </c>
      <c r="J220" s="634">
        <f t="shared" si="25"/>
        <v>0</v>
      </c>
      <c r="K220" s="634">
        <f t="shared" si="26"/>
        <v>0</v>
      </c>
      <c r="L220" s="1129"/>
      <c r="M220" s="1129"/>
      <c r="N220" s="1718">
        <f t="shared" si="21"/>
        <v>0</v>
      </c>
      <c r="O220" s="635">
        <f t="shared" si="22"/>
        <v>0</v>
      </c>
      <c r="P220" s="145"/>
      <c r="Q220" s="145"/>
      <c r="R220" s="145"/>
      <c r="S220" s="145"/>
    </row>
    <row r="221" spans="1:19" ht="14.25" customHeight="1">
      <c r="A221" s="631"/>
      <c r="B221" s="632"/>
      <c r="C221" s="1129"/>
      <c r="D221" s="633"/>
      <c r="E221" s="1129"/>
      <c r="F221" s="634">
        <f t="shared" si="23"/>
        <v>0</v>
      </c>
      <c r="G221" s="633"/>
      <c r="H221" s="1129"/>
      <c r="I221" s="634">
        <f t="shared" si="24"/>
        <v>0</v>
      </c>
      <c r="J221" s="634">
        <f t="shared" si="25"/>
        <v>0</v>
      </c>
      <c r="K221" s="634">
        <f t="shared" si="26"/>
        <v>0</v>
      </c>
      <c r="L221" s="1129"/>
      <c r="M221" s="1129"/>
      <c r="N221" s="1718">
        <f t="shared" si="21"/>
        <v>0</v>
      </c>
      <c r="O221" s="635">
        <f t="shared" si="22"/>
        <v>0</v>
      </c>
      <c r="P221" s="145"/>
      <c r="Q221" s="145"/>
      <c r="R221" s="145"/>
      <c r="S221" s="145"/>
    </row>
    <row r="222" spans="1:19" ht="14.25" customHeight="1">
      <c r="A222" s="631"/>
      <c r="B222" s="632"/>
      <c r="C222" s="1129"/>
      <c r="D222" s="633"/>
      <c r="E222" s="1129"/>
      <c r="F222" s="634">
        <f t="shared" si="23"/>
        <v>0</v>
      </c>
      <c r="G222" s="633"/>
      <c r="H222" s="1129"/>
      <c r="I222" s="634">
        <f t="shared" si="24"/>
        <v>0</v>
      </c>
      <c r="J222" s="634">
        <f t="shared" si="25"/>
        <v>0</v>
      </c>
      <c r="K222" s="634">
        <f t="shared" si="26"/>
        <v>0</v>
      </c>
      <c r="L222" s="1129"/>
      <c r="M222" s="1129"/>
      <c r="N222" s="1718">
        <f t="shared" si="21"/>
        <v>0</v>
      </c>
      <c r="O222" s="635">
        <f t="shared" si="22"/>
        <v>0</v>
      </c>
      <c r="P222" s="145"/>
      <c r="Q222" s="145"/>
      <c r="R222" s="145"/>
      <c r="S222" s="145"/>
    </row>
    <row r="223" spans="1:19" ht="14.25" customHeight="1">
      <c r="A223" s="631"/>
      <c r="B223" s="632"/>
      <c r="C223" s="1129"/>
      <c r="D223" s="633"/>
      <c r="E223" s="1129"/>
      <c r="F223" s="634">
        <f t="shared" si="23"/>
        <v>0</v>
      </c>
      <c r="G223" s="633"/>
      <c r="H223" s="1129"/>
      <c r="I223" s="634">
        <f t="shared" si="24"/>
        <v>0</v>
      </c>
      <c r="J223" s="634">
        <f t="shared" si="25"/>
        <v>0</v>
      </c>
      <c r="K223" s="634">
        <f t="shared" si="26"/>
        <v>0</v>
      </c>
      <c r="L223" s="1129"/>
      <c r="M223" s="1129"/>
      <c r="N223" s="1718">
        <f t="shared" si="21"/>
        <v>0</v>
      </c>
      <c r="O223" s="635">
        <f t="shared" si="22"/>
        <v>0</v>
      </c>
      <c r="P223" s="145"/>
      <c r="Q223" s="145"/>
      <c r="R223" s="145"/>
      <c r="S223" s="145"/>
    </row>
    <row r="224" spans="1:19" ht="14.25" customHeight="1">
      <c r="A224" s="631"/>
      <c r="B224" s="632"/>
      <c r="C224" s="1129"/>
      <c r="D224" s="633"/>
      <c r="E224" s="1129"/>
      <c r="F224" s="634">
        <f t="shared" si="23"/>
        <v>0</v>
      </c>
      <c r="G224" s="633"/>
      <c r="H224" s="1129"/>
      <c r="I224" s="634">
        <f t="shared" si="24"/>
        <v>0</v>
      </c>
      <c r="J224" s="634">
        <f t="shared" si="25"/>
        <v>0</v>
      </c>
      <c r="K224" s="634">
        <f t="shared" si="26"/>
        <v>0</v>
      </c>
      <c r="L224" s="1129"/>
      <c r="M224" s="1129"/>
      <c r="N224" s="1718">
        <f t="shared" si="21"/>
        <v>0</v>
      </c>
      <c r="O224" s="635">
        <f t="shared" si="22"/>
        <v>0</v>
      </c>
      <c r="P224" s="145"/>
      <c r="Q224" s="145"/>
      <c r="R224" s="145"/>
      <c r="S224" s="145"/>
    </row>
    <row r="225" spans="1:19" ht="14.25" customHeight="1">
      <c r="A225" s="631"/>
      <c r="B225" s="632"/>
      <c r="C225" s="1129"/>
      <c r="D225" s="633"/>
      <c r="E225" s="1129"/>
      <c r="F225" s="634">
        <f t="shared" si="23"/>
        <v>0</v>
      </c>
      <c r="G225" s="633"/>
      <c r="H225" s="1129"/>
      <c r="I225" s="634">
        <f t="shared" si="24"/>
        <v>0</v>
      </c>
      <c r="J225" s="634">
        <f t="shared" si="25"/>
        <v>0</v>
      </c>
      <c r="K225" s="634">
        <f t="shared" si="26"/>
        <v>0</v>
      </c>
      <c r="L225" s="1129"/>
      <c r="M225" s="1129"/>
      <c r="N225" s="1718">
        <f t="shared" si="21"/>
        <v>0</v>
      </c>
      <c r="O225" s="635">
        <f t="shared" si="22"/>
        <v>0</v>
      </c>
      <c r="P225" s="145"/>
      <c r="Q225" s="145"/>
      <c r="R225" s="145"/>
      <c r="S225" s="145"/>
    </row>
    <row r="226" spans="1:19" ht="14.25" customHeight="1">
      <c r="A226" s="631"/>
      <c r="B226" s="632"/>
      <c r="C226" s="1129"/>
      <c r="D226" s="633"/>
      <c r="E226" s="1129"/>
      <c r="F226" s="634">
        <f t="shared" si="23"/>
        <v>0</v>
      </c>
      <c r="G226" s="633"/>
      <c r="H226" s="1129"/>
      <c r="I226" s="634">
        <f t="shared" si="24"/>
        <v>0</v>
      </c>
      <c r="J226" s="634">
        <f t="shared" si="25"/>
        <v>0</v>
      </c>
      <c r="K226" s="634">
        <f t="shared" si="26"/>
        <v>0</v>
      </c>
      <c r="L226" s="1129"/>
      <c r="M226" s="1129"/>
      <c r="N226" s="1718">
        <f t="shared" si="21"/>
        <v>0</v>
      </c>
      <c r="O226" s="635">
        <f t="shared" si="22"/>
        <v>0</v>
      </c>
      <c r="P226" s="145"/>
      <c r="Q226" s="145"/>
      <c r="R226" s="145"/>
      <c r="S226" s="145"/>
    </row>
    <row r="227" spans="1:19" ht="14.25" customHeight="1">
      <c r="A227" s="631"/>
      <c r="B227" s="632"/>
      <c r="C227" s="1129"/>
      <c r="D227" s="633"/>
      <c r="E227" s="1129"/>
      <c r="F227" s="634">
        <f t="shared" si="23"/>
        <v>0</v>
      </c>
      <c r="G227" s="633"/>
      <c r="H227" s="1129"/>
      <c r="I227" s="634">
        <f t="shared" si="24"/>
        <v>0</v>
      </c>
      <c r="J227" s="634">
        <f t="shared" si="25"/>
        <v>0</v>
      </c>
      <c r="K227" s="634">
        <f t="shared" si="26"/>
        <v>0</v>
      </c>
      <c r="L227" s="1129"/>
      <c r="M227" s="1129"/>
      <c r="N227" s="1718">
        <f t="shared" si="21"/>
        <v>0</v>
      </c>
      <c r="O227" s="635">
        <f t="shared" si="22"/>
        <v>0</v>
      </c>
      <c r="P227" s="145"/>
      <c r="Q227" s="145"/>
      <c r="R227" s="145"/>
      <c r="S227" s="145"/>
    </row>
    <row r="228" spans="1:19" ht="14.25" customHeight="1">
      <c r="A228" s="631"/>
      <c r="B228" s="632"/>
      <c r="C228" s="1129"/>
      <c r="D228" s="633"/>
      <c r="E228" s="1129"/>
      <c r="F228" s="634">
        <f t="shared" si="23"/>
        <v>0</v>
      </c>
      <c r="G228" s="633"/>
      <c r="H228" s="1129"/>
      <c r="I228" s="634">
        <f t="shared" si="24"/>
        <v>0</v>
      </c>
      <c r="J228" s="634">
        <f t="shared" si="25"/>
        <v>0</v>
      </c>
      <c r="K228" s="634">
        <f t="shared" si="26"/>
        <v>0</v>
      </c>
      <c r="L228" s="1129"/>
      <c r="M228" s="1129"/>
      <c r="N228" s="1718">
        <f t="shared" si="21"/>
        <v>0</v>
      </c>
      <c r="O228" s="635">
        <f t="shared" si="22"/>
        <v>0</v>
      </c>
      <c r="P228" s="145"/>
      <c r="Q228" s="145"/>
      <c r="R228" s="145"/>
      <c r="S228" s="145"/>
    </row>
    <row r="229" spans="1:19" ht="14.25" customHeight="1">
      <c r="A229" s="631"/>
      <c r="B229" s="632"/>
      <c r="C229" s="1129"/>
      <c r="D229" s="633"/>
      <c r="E229" s="1129"/>
      <c r="F229" s="634">
        <f t="shared" si="23"/>
        <v>0</v>
      </c>
      <c r="G229" s="633"/>
      <c r="H229" s="1129"/>
      <c r="I229" s="634">
        <f t="shared" si="24"/>
        <v>0</v>
      </c>
      <c r="J229" s="634">
        <f t="shared" si="25"/>
        <v>0</v>
      </c>
      <c r="K229" s="634">
        <f t="shared" si="26"/>
        <v>0</v>
      </c>
      <c r="L229" s="1129"/>
      <c r="M229" s="1129"/>
      <c r="N229" s="1718">
        <f t="shared" si="21"/>
        <v>0</v>
      </c>
      <c r="O229" s="635">
        <f t="shared" si="22"/>
        <v>0</v>
      </c>
      <c r="P229" s="145"/>
      <c r="Q229" s="145"/>
      <c r="R229" s="145"/>
      <c r="S229" s="145"/>
    </row>
    <row r="230" spans="1:19" ht="14.25" customHeight="1">
      <c r="A230" s="631"/>
      <c r="B230" s="632"/>
      <c r="C230" s="1129"/>
      <c r="D230" s="633"/>
      <c r="E230" s="1129"/>
      <c r="F230" s="634">
        <f t="shared" si="23"/>
        <v>0</v>
      </c>
      <c r="G230" s="633"/>
      <c r="H230" s="1129"/>
      <c r="I230" s="634">
        <f t="shared" si="24"/>
        <v>0</v>
      </c>
      <c r="J230" s="634">
        <f t="shared" si="25"/>
        <v>0</v>
      </c>
      <c r="K230" s="634">
        <f t="shared" si="26"/>
        <v>0</v>
      </c>
      <c r="L230" s="1129"/>
      <c r="M230" s="1129"/>
      <c r="N230" s="1718">
        <f t="shared" si="21"/>
        <v>0</v>
      </c>
      <c r="O230" s="635">
        <f t="shared" si="22"/>
        <v>0</v>
      </c>
      <c r="P230" s="145"/>
      <c r="Q230" s="145"/>
      <c r="R230" s="145"/>
      <c r="S230" s="145"/>
    </row>
    <row r="231" spans="1:19" ht="14.25" customHeight="1">
      <c r="A231" s="631"/>
      <c r="B231" s="632"/>
      <c r="C231" s="1129"/>
      <c r="D231" s="633"/>
      <c r="E231" s="1129"/>
      <c r="F231" s="634">
        <f t="shared" si="23"/>
        <v>0</v>
      </c>
      <c r="G231" s="633"/>
      <c r="H231" s="1129"/>
      <c r="I231" s="634">
        <f t="shared" si="24"/>
        <v>0</v>
      </c>
      <c r="J231" s="634">
        <f t="shared" si="25"/>
        <v>0</v>
      </c>
      <c r="K231" s="634">
        <f t="shared" si="26"/>
        <v>0</v>
      </c>
      <c r="L231" s="1129"/>
      <c r="M231" s="1129"/>
      <c r="N231" s="1718">
        <f t="shared" si="21"/>
        <v>0</v>
      </c>
      <c r="O231" s="635">
        <f t="shared" si="22"/>
        <v>0</v>
      </c>
      <c r="P231" s="145"/>
      <c r="Q231" s="145"/>
      <c r="R231" s="145"/>
      <c r="S231" s="145"/>
    </row>
    <row r="232" spans="1:19" ht="14.25" customHeight="1">
      <c r="A232" s="631"/>
      <c r="B232" s="632"/>
      <c r="C232" s="1129"/>
      <c r="D232" s="633"/>
      <c r="E232" s="1129"/>
      <c r="F232" s="634">
        <f t="shared" si="23"/>
        <v>0</v>
      </c>
      <c r="G232" s="633"/>
      <c r="H232" s="1129"/>
      <c r="I232" s="634">
        <f t="shared" si="24"/>
        <v>0</v>
      </c>
      <c r="J232" s="634">
        <f t="shared" si="25"/>
        <v>0</v>
      </c>
      <c r="K232" s="634">
        <f t="shared" si="26"/>
        <v>0</v>
      </c>
      <c r="L232" s="1129"/>
      <c r="M232" s="1129"/>
      <c r="N232" s="1718">
        <f t="shared" si="21"/>
        <v>0</v>
      </c>
      <c r="O232" s="635">
        <f t="shared" si="22"/>
        <v>0</v>
      </c>
      <c r="P232" s="145"/>
      <c r="Q232" s="145"/>
      <c r="R232" s="145"/>
      <c r="S232" s="145"/>
    </row>
    <row r="233" spans="1:19" ht="14.25" customHeight="1">
      <c r="A233" s="631"/>
      <c r="B233" s="632"/>
      <c r="C233" s="1129"/>
      <c r="D233" s="633"/>
      <c r="E233" s="1129"/>
      <c r="F233" s="634">
        <f t="shared" si="23"/>
        <v>0</v>
      </c>
      <c r="G233" s="633"/>
      <c r="H233" s="1129"/>
      <c r="I233" s="634">
        <f t="shared" si="24"/>
        <v>0</v>
      </c>
      <c r="J233" s="634">
        <f t="shared" si="25"/>
        <v>0</v>
      </c>
      <c r="K233" s="634">
        <f t="shared" si="26"/>
        <v>0</v>
      </c>
      <c r="L233" s="1129"/>
      <c r="M233" s="1129"/>
      <c r="N233" s="1718">
        <f t="shared" si="21"/>
        <v>0</v>
      </c>
      <c r="O233" s="635">
        <f t="shared" si="22"/>
        <v>0</v>
      </c>
      <c r="P233" s="145"/>
      <c r="Q233" s="145"/>
      <c r="R233" s="145"/>
      <c r="S233" s="145"/>
    </row>
    <row r="234" spans="1:19" ht="14.25" customHeight="1">
      <c r="A234" s="631"/>
      <c r="B234" s="632"/>
      <c r="C234" s="1129"/>
      <c r="D234" s="633"/>
      <c r="E234" s="1129"/>
      <c r="F234" s="634">
        <f t="shared" si="23"/>
        <v>0</v>
      </c>
      <c r="G234" s="633"/>
      <c r="H234" s="1129"/>
      <c r="I234" s="634">
        <f t="shared" si="24"/>
        <v>0</v>
      </c>
      <c r="J234" s="634">
        <f t="shared" si="25"/>
        <v>0</v>
      </c>
      <c r="K234" s="634">
        <f t="shared" si="26"/>
        <v>0</v>
      </c>
      <c r="L234" s="1129"/>
      <c r="M234" s="1129"/>
      <c r="N234" s="1718">
        <f t="shared" si="21"/>
        <v>0</v>
      </c>
      <c r="O234" s="635">
        <f t="shared" si="22"/>
        <v>0</v>
      </c>
      <c r="P234" s="145"/>
      <c r="Q234" s="145"/>
      <c r="R234" s="145"/>
      <c r="S234" s="145"/>
    </row>
    <row r="235" spans="1:19" ht="14.25" customHeight="1">
      <c r="A235" s="631"/>
      <c r="B235" s="632"/>
      <c r="C235" s="1129"/>
      <c r="D235" s="633"/>
      <c r="E235" s="1129"/>
      <c r="F235" s="634">
        <f t="shared" si="23"/>
        <v>0</v>
      </c>
      <c r="G235" s="633"/>
      <c r="H235" s="1129"/>
      <c r="I235" s="634">
        <f t="shared" si="24"/>
        <v>0</v>
      </c>
      <c r="J235" s="634">
        <f t="shared" si="25"/>
        <v>0</v>
      </c>
      <c r="K235" s="634">
        <f t="shared" si="26"/>
        <v>0</v>
      </c>
      <c r="L235" s="1129"/>
      <c r="M235" s="1129"/>
      <c r="N235" s="1718">
        <f t="shared" si="21"/>
        <v>0</v>
      </c>
      <c r="O235" s="635">
        <f t="shared" si="22"/>
        <v>0</v>
      </c>
      <c r="P235" s="145"/>
      <c r="Q235" s="145"/>
      <c r="R235" s="145"/>
      <c r="S235" s="145"/>
    </row>
    <row r="236" spans="1:19" ht="14.25" customHeight="1">
      <c r="A236" s="631"/>
      <c r="B236" s="632"/>
      <c r="C236" s="1129"/>
      <c r="D236" s="633"/>
      <c r="E236" s="1129"/>
      <c r="F236" s="634">
        <f t="shared" si="23"/>
        <v>0</v>
      </c>
      <c r="G236" s="633"/>
      <c r="H236" s="1129"/>
      <c r="I236" s="634">
        <f t="shared" si="24"/>
        <v>0</v>
      </c>
      <c r="J236" s="634">
        <f t="shared" si="25"/>
        <v>0</v>
      </c>
      <c r="K236" s="634">
        <f t="shared" si="26"/>
        <v>0</v>
      </c>
      <c r="L236" s="1129"/>
      <c r="M236" s="1129"/>
      <c r="N236" s="1718">
        <f t="shared" si="21"/>
        <v>0</v>
      </c>
      <c r="O236" s="635">
        <f t="shared" si="22"/>
        <v>0</v>
      </c>
      <c r="P236" s="145"/>
      <c r="Q236" s="145"/>
      <c r="R236" s="145"/>
      <c r="S236" s="145"/>
    </row>
    <row r="237" spans="1:19" ht="14.25" customHeight="1">
      <c r="A237" s="631"/>
      <c r="B237" s="632"/>
      <c r="C237" s="1129"/>
      <c r="D237" s="633"/>
      <c r="E237" s="1129"/>
      <c r="F237" s="634">
        <f t="shared" si="23"/>
        <v>0</v>
      </c>
      <c r="G237" s="633"/>
      <c r="H237" s="1129"/>
      <c r="I237" s="634">
        <f t="shared" si="24"/>
        <v>0</v>
      </c>
      <c r="J237" s="634">
        <f t="shared" si="25"/>
        <v>0</v>
      </c>
      <c r="K237" s="634">
        <f t="shared" si="26"/>
        <v>0</v>
      </c>
      <c r="L237" s="1129"/>
      <c r="M237" s="1129"/>
      <c r="N237" s="1718">
        <f t="shared" si="21"/>
        <v>0</v>
      </c>
      <c r="O237" s="635">
        <f t="shared" si="22"/>
        <v>0</v>
      </c>
      <c r="P237" s="145"/>
      <c r="Q237" s="145"/>
      <c r="R237" s="145"/>
      <c r="S237" s="145"/>
    </row>
    <row r="238" spans="1:19" ht="14.25" customHeight="1">
      <c r="A238" s="631"/>
      <c r="B238" s="632"/>
      <c r="C238" s="1129"/>
      <c r="D238" s="633"/>
      <c r="E238" s="1129"/>
      <c r="F238" s="634">
        <f t="shared" si="23"/>
        <v>0</v>
      </c>
      <c r="G238" s="633"/>
      <c r="H238" s="1129"/>
      <c r="I238" s="634">
        <f t="shared" si="24"/>
        <v>0</v>
      </c>
      <c r="J238" s="634">
        <f t="shared" si="25"/>
        <v>0</v>
      </c>
      <c r="K238" s="634">
        <f t="shared" si="26"/>
        <v>0</v>
      </c>
      <c r="L238" s="1129"/>
      <c r="M238" s="1129"/>
      <c r="N238" s="1718">
        <f t="shared" si="21"/>
        <v>0</v>
      </c>
      <c r="O238" s="635">
        <f t="shared" si="22"/>
        <v>0</v>
      </c>
      <c r="P238" s="145"/>
      <c r="Q238" s="145"/>
      <c r="R238" s="145"/>
      <c r="S238" s="145"/>
    </row>
    <row r="239" spans="1:19" ht="14.25" customHeight="1">
      <c r="A239" s="631"/>
      <c r="B239" s="632"/>
      <c r="C239" s="1129"/>
      <c r="D239" s="633"/>
      <c r="E239" s="1129"/>
      <c r="F239" s="634">
        <f t="shared" si="23"/>
        <v>0</v>
      </c>
      <c r="G239" s="633"/>
      <c r="H239" s="1129"/>
      <c r="I239" s="634">
        <f t="shared" si="24"/>
        <v>0</v>
      </c>
      <c r="J239" s="634">
        <f t="shared" si="25"/>
        <v>0</v>
      </c>
      <c r="K239" s="634">
        <f t="shared" si="26"/>
        <v>0</v>
      </c>
      <c r="L239" s="1129"/>
      <c r="M239" s="1129"/>
      <c r="N239" s="1718">
        <f t="shared" si="21"/>
        <v>0</v>
      </c>
      <c r="O239" s="635">
        <f t="shared" si="22"/>
        <v>0</v>
      </c>
      <c r="P239" s="145"/>
      <c r="Q239" s="145"/>
      <c r="R239" s="145"/>
      <c r="S239" s="145"/>
    </row>
    <row r="240" spans="1:19" ht="14.25" customHeight="1">
      <c r="A240" s="631"/>
      <c r="B240" s="632"/>
      <c r="C240" s="1129"/>
      <c r="D240" s="633"/>
      <c r="E240" s="1129"/>
      <c r="F240" s="634">
        <f t="shared" si="23"/>
        <v>0</v>
      </c>
      <c r="G240" s="633"/>
      <c r="H240" s="1129"/>
      <c r="I240" s="634">
        <f t="shared" si="24"/>
        <v>0</v>
      </c>
      <c r="J240" s="634">
        <f t="shared" si="25"/>
        <v>0</v>
      </c>
      <c r="K240" s="634">
        <f t="shared" si="26"/>
        <v>0</v>
      </c>
      <c r="L240" s="1129"/>
      <c r="M240" s="1129"/>
      <c r="N240" s="1718">
        <f t="shared" si="21"/>
        <v>0</v>
      </c>
      <c r="O240" s="635">
        <f t="shared" si="22"/>
        <v>0</v>
      </c>
      <c r="P240" s="145"/>
      <c r="Q240" s="145"/>
      <c r="R240" s="145"/>
      <c r="S240" s="145"/>
    </row>
    <row r="241" spans="1:19" ht="14.25" customHeight="1">
      <c r="A241" s="631"/>
      <c r="B241" s="632"/>
      <c r="C241" s="1129"/>
      <c r="D241" s="633"/>
      <c r="E241" s="1129"/>
      <c r="F241" s="634">
        <f t="shared" si="23"/>
        <v>0</v>
      </c>
      <c r="G241" s="633"/>
      <c r="H241" s="1129"/>
      <c r="I241" s="634">
        <f t="shared" si="24"/>
        <v>0</v>
      </c>
      <c r="J241" s="634">
        <f t="shared" si="25"/>
        <v>0</v>
      </c>
      <c r="K241" s="634">
        <f t="shared" si="26"/>
        <v>0</v>
      </c>
      <c r="L241" s="1129"/>
      <c r="M241" s="1129"/>
      <c r="N241" s="1718">
        <f t="shared" si="21"/>
        <v>0</v>
      </c>
      <c r="O241" s="635">
        <f t="shared" si="22"/>
        <v>0</v>
      </c>
      <c r="P241" s="145"/>
      <c r="Q241" s="145"/>
      <c r="R241" s="145"/>
      <c r="S241" s="145"/>
    </row>
    <row r="242" spans="1:19" ht="14.25" customHeight="1">
      <c r="A242" s="631"/>
      <c r="B242" s="632"/>
      <c r="C242" s="1129"/>
      <c r="D242" s="633"/>
      <c r="E242" s="1129"/>
      <c r="F242" s="634">
        <f t="shared" si="23"/>
        <v>0</v>
      </c>
      <c r="G242" s="633"/>
      <c r="H242" s="1129"/>
      <c r="I242" s="634">
        <f t="shared" si="24"/>
        <v>0</v>
      </c>
      <c r="J242" s="634">
        <f t="shared" si="25"/>
        <v>0</v>
      </c>
      <c r="K242" s="634">
        <f t="shared" si="26"/>
        <v>0</v>
      </c>
      <c r="L242" s="1129"/>
      <c r="M242" s="1129"/>
      <c r="N242" s="1718">
        <f t="shared" si="21"/>
        <v>0</v>
      </c>
      <c r="O242" s="635">
        <f t="shared" si="22"/>
        <v>0</v>
      </c>
      <c r="P242" s="145"/>
      <c r="Q242" s="145"/>
      <c r="R242" s="145"/>
      <c r="S242" s="145"/>
    </row>
    <row r="243" spans="1:19" ht="14.25" customHeight="1">
      <c r="A243" s="631"/>
      <c r="B243" s="632"/>
      <c r="C243" s="1129"/>
      <c r="D243" s="633"/>
      <c r="E243" s="1129"/>
      <c r="F243" s="634">
        <f t="shared" si="23"/>
        <v>0</v>
      </c>
      <c r="G243" s="633"/>
      <c r="H243" s="1129"/>
      <c r="I243" s="634">
        <f t="shared" si="24"/>
        <v>0</v>
      </c>
      <c r="J243" s="634">
        <f t="shared" si="25"/>
        <v>0</v>
      </c>
      <c r="K243" s="634">
        <f t="shared" si="26"/>
        <v>0</v>
      </c>
      <c r="L243" s="1129"/>
      <c r="M243" s="1129"/>
      <c r="N243" s="1718">
        <f t="shared" si="21"/>
        <v>0</v>
      </c>
      <c r="O243" s="635">
        <f t="shared" si="22"/>
        <v>0</v>
      </c>
      <c r="P243" s="145"/>
      <c r="Q243" s="145"/>
      <c r="R243" s="145"/>
      <c r="S243" s="145"/>
    </row>
    <row r="244" spans="1:19" ht="14.25" customHeight="1">
      <c r="A244" s="631"/>
      <c r="B244" s="632"/>
      <c r="C244" s="1129"/>
      <c r="D244" s="633"/>
      <c r="E244" s="1129"/>
      <c r="F244" s="634">
        <f t="shared" si="23"/>
        <v>0</v>
      </c>
      <c r="G244" s="633"/>
      <c r="H244" s="1129"/>
      <c r="I244" s="634">
        <f t="shared" si="24"/>
        <v>0</v>
      </c>
      <c r="J244" s="634">
        <f t="shared" si="25"/>
        <v>0</v>
      </c>
      <c r="K244" s="634">
        <f t="shared" si="26"/>
        <v>0</v>
      </c>
      <c r="L244" s="1129"/>
      <c r="M244" s="1129"/>
      <c r="N244" s="1718">
        <f t="shared" si="21"/>
        <v>0</v>
      </c>
      <c r="O244" s="635">
        <f t="shared" si="22"/>
        <v>0</v>
      </c>
      <c r="P244" s="145"/>
      <c r="Q244" s="145"/>
      <c r="R244" s="145"/>
      <c r="S244" s="145"/>
    </row>
    <row r="245" spans="1:19" ht="14.25" customHeight="1">
      <c r="A245" s="631"/>
      <c r="B245" s="632"/>
      <c r="C245" s="1129"/>
      <c r="D245" s="633"/>
      <c r="E245" s="1129"/>
      <c r="F245" s="634">
        <f t="shared" si="23"/>
        <v>0</v>
      </c>
      <c r="G245" s="633"/>
      <c r="H245" s="1129"/>
      <c r="I245" s="634">
        <f t="shared" si="24"/>
        <v>0</v>
      </c>
      <c r="J245" s="634">
        <f t="shared" si="25"/>
        <v>0</v>
      </c>
      <c r="K245" s="634">
        <f t="shared" si="26"/>
        <v>0</v>
      </c>
      <c r="L245" s="1129"/>
      <c r="M245" s="1129"/>
      <c r="N245" s="1718">
        <f t="shared" si="21"/>
        <v>0</v>
      </c>
      <c r="O245" s="635">
        <f t="shared" si="22"/>
        <v>0</v>
      </c>
      <c r="P245" s="145"/>
      <c r="Q245" s="145"/>
      <c r="R245" s="145"/>
      <c r="S245" s="145"/>
    </row>
    <row r="246" spans="1:19" ht="14.25" customHeight="1">
      <c r="A246" s="631"/>
      <c r="B246" s="632"/>
      <c r="C246" s="1129"/>
      <c r="D246" s="633"/>
      <c r="E246" s="1129"/>
      <c r="F246" s="634">
        <f t="shared" si="23"/>
        <v>0</v>
      </c>
      <c r="G246" s="633"/>
      <c r="H246" s="1129"/>
      <c r="I246" s="634">
        <f t="shared" si="24"/>
        <v>0</v>
      </c>
      <c r="J246" s="634">
        <f t="shared" si="25"/>
        <v>0</v>
      </c>
      <c r="K246" s="634">
        <f t="shared" si="26"/>
        <v>0</v>
      </c>
      <c r="L246" s="1129"/>
      <c r="M246" s="1129"/>
      <c r="N246" s="1718">
        <f t="shared" si="21"/>
        <v>0</v>
      </c>
      <c r="O246" s="635">
        <f t="shared" si="22"/>
        <v>0</v>
      </c>
      <c r="P246" s="145"/>
      <c r="Q246" s="145"/>
      <c r="R246" s="145"/>
      <c r="S246" s="145"/>
    </row>
    <row r="247" spans="1:19" ht="14.25" customHeight="1">
      <c r="A247" s="631"/>
      <c r="B247" s="632"/>
      <c r="C247" s="1129"/>
      <c r="D247" s="633"/>
      <c r="E247" s="1129"/>
      <c r="F247" s="634">
        <f t="shared" si="23"/>
        <v>0</v>
      </c>
      <c r="G247" s="633"/>
      <c r="H247" s="1129"/>
      <c r="I247" s="634">
        <f t="shared" si="24"/>
        <v>0</v>
      </c>
      <c r="J247" s="634">
        <f t="shared" si="25"/>
        <v>0</v>
      </c>
      <c r="K247" s="634">
        <f t="shared" si="26"/>
        <v>0</v>
      </c>
      <c r="L247" s="1129"/>
      <c r="M247" s="1129"/>
      <c r="N247" s="1718">
        <f t="shared" si="21"/>
        <v>0</v>
      </c>
      <c r="O247" s="635">
        <f t="shared" si="22"/>
        <v>0</v>
      </c>
      <c r="P247" s="145"/>
      <c r="Q247" s="145"/>
      <c r="R247" s="145"/>
      <c r="S247" s="145"/>
    </row>
    <row r="248" spans="1:19" ht="14.25" customHeight="1">
      <c r="A248" s="631"/>
      <c r="B248" s="632"/>
      <c r="C248" s="1129"/>
      <c r="D248" s="633"/>
      <c r="E248" s="1129"/>
      <c r="F248" s="634">
        <f t="shared" si="23"/>
        <v>0</v>
      </c>
      <c r="G248" s="633"/>
      <c r="H248" s="1129"/>
      <c r="I248" s="634">
        <f t="shared" si="24"/>
        <v>0</v>
      </c>
      <c r="J248" s="634">
        <f t="shared" si="25"/>
        <v>0</v>
      </c>
      <c r="K248" s="634">
        <f t="shared" si="26"/>
        <v>0</v>
      </c>
      <c r="L248" s="1129"/>
      <c r="M248" s="1129"/>
      <c r="N248" s="1718">
        <f t="shared" si="21"/>
        <v>0</v>
      </c>
      <c r="O248" s="635">
        <f t="shared" si="22"/>
        <v>0</v>
      </c>
      <c r="P248" s="145"/>
      <c r="Q248" s="145"/>
      <c r="R248" s="145"/>
      <c r="S248" s="145"/>
    </row>
    <row r="249" spans="1:19" ht="14.25" customHeight="1">
      <c r="A249" s="631"/>
      <c r="B249" s="632"/>
      <c r="C249" s="1129"/>
      <c r="D249" s="633"/>
      <c r="E249" s="1129"/>
      <c r="F249" s="634">
        <f t="shared" si="23"/>
        <v>0</v>
      </c>
      <c r="G249" s="633"/>
      <c r="H249" s="1129"/>
      <c r="I249" s="634">
        <f t="shared" si="24"/>
        <v>0</v>
      </c>
      <c r="J249" s="634">
        <f t="shared" si="25"/>
        <v>0</v>
      </c>
      <c r="K249" s="634">
        <f t="shared" si="26"/>
        <v>0</v>
      </c>
      <c r="L249" s="1129"/>
      <c r="M249" s="1129"/>
      <c r="N249" s="1718">
        <f t="shared" si="21"/>
        <v>0</v>
      </c>
      <c r="O249" s="635">
        <f t="shared" si="22"/>
        <v>0</v>
      </c>
      <c r="P249" s="145"/>
      <c r="Q249" s="145"/>
      <c r="R249" s="145"/>
      <c r="S249" s="145"/>
    </row>
    <row r="250" spans="1:19" ht="14.25" customHeight="1">
      <c r="A250" s="631"/>
      <c r="B250" s="632"/>
      <c r="C250" s="1129"/>
      <c r="D250" s="633"/>
      <c r="E250" s="1129"/>
      <c r="F250" s="634">
        <f t="shared" si="23"/>
        <v>0</v>
      </c>
      <c r="G250" s="633"/>
      <c r="H250" s="1129"/>
      <c r="I250" s="634">
        <f t="shared" si="24"/>
        <v>0</v>
      </c>
      <c r="J250" s="634">
        <f t="shared" si="25"/>
        <v>0</v>
      </c>
      <c r="K250" s="634">
        <f t="shared" si="26"/>
        <v>0</v>
      </c>
      <c r="L250" s="1129"/>
      <c r="M250" s="1129"/>
      <c r="N250" s="1718">
        <f t="shared" si="21"/>
        <v>0</v>
      </c>
      <c r="O250" s="635">
        <f t="shared" si="22"/>
        <v>0</v>
      </c>
      <c r="P250" s="145"/>
      <c r="Q250" s="145"/>
      <c r="R250" s="145"/>
      <c r="S250" s="145"/>
    </row>
    <row r="251" spans="1:19" ht="14.25" customHeight="1">
      <c r="A251" s="631"/>
      <c r="B251" s="632"/>
      <c r="C251" s="1129"/>
      <c r="D251" s="633"/>
      <c r="E251" s="1129"/>
      <c r="F251" s="634">
        <f t="shared" si="23"/>
        <v>0</v>
      </c>
      <c r="G251" s="633"/>
      <c r="H251" s="1129"/>
      <c r="I251" s="634">
        <f t="shared" si="24"/>
        <v>0</v>
      </c>
      <c r="J251" s="634">
        <f t="shared" si="25"/>
        <v>0</v>
      </c>
      <c r="K251" s="634">
        <f t="shared" si="26"/>
        <v>0</v>
      </c>
      <c r="L251" s="1129"/>
      <c r="M251" s="1129"/>
      <c r="N251" s="1718">
        <f t="shared" si="21"/>
        <v>0</v>
      </c>
      <c r="O251" s="635">
        <f t="shared" si="22"/>
        <v>0</v>
      </c>
      <c r="P251" s="145"/>
      <c r="Q251" s="145"/>
      <c r="R251" s="145"/>
      <c r="S251" s="145"/>
    </row>
    <row r="252" spans="1:19" ht="14.25" customHeight="1">
      <c r="A252" s="631"/>
      <c r="B252" s="632"/>
      <c r="C252" s="1129"/>
      <c r="D252" s="633"/>
      <c r="E252" s="1129"/>
      <c r="F252" s="634">
        <f t="shared" si="23"/>
        <v>0</v>
      </c>
      <c r="G252" s="633"/>
      <c r="H252" s="1129"/>
      <c r="I252" s="634">
        <f t="shared" si="24"/>
        <v>0</v>
      </c>
      <c r="J252" s="634">
        <f t="shared" si="25"/>
        <v>0</v>
      </c>
      <c r="K252" s="634">
        <f t="shared" si="26"/>
        <v>0</v>
      </c>
      <c r="L252" s="1129"/>
      <c r="M252" s="1129"/>
      <c r="N252" s="1718">
        <f t="shared" si="21"/>
        <v>0</v>
      </c>
      <c r="O252" s="635">
        <f t="shared" si="22"/>
        <v>0</v>
      </c>
      <c r="P252" s="145"/>
      <c r="Q252" s="145"/>
      <c r="R252" s="145"/>
      <c r="S252" s="145"/>
    </row>
    <row r="253" spans="1:19" ht="14.25" customHeight="1">
      <c r="A253" s="631"/>
      <c r="B253" s="632"/>
      <c r="C253" s="1129"/>
      <c r="D253" s="633"/>
      <c r="E253" s="1129"/>
      <c r="F253" s="634">
        <f t="shared" si="23"/>
        <v>0</v>
      </c>
      <c r="G253" s="633"/>
      <c r="H253" s="1129"/>
      <c r="I253" s="634">
        <f t="shared" si="24"/>
        <v>0</v>
      </c>
      <c r="J253" s="634">
        <f t="shared" si="25"/>
        <v>0</v>
      </c>
      <c r="K253" s="634">
        <f t="shared" si="26"/>
        <v>0</v>
      </c>
      <c r="L253" s="1129"/>
      <c r="M253" s="1129"/>
      <c r="N253" s="1718">
        <f t="shared" si="21"/>
        <v>0</v>
      </c>
      <c r="O253" s="635">
        <f t="shared" si="22"/>
        <v>0</v>
      </c>
      <c r="P253" s="145"/>
      <c r="Q253" s="145"/>
      <c r="R253" s="145"/>
      <c r="S253" s="145"/>
    </row>
    <row r="254" spans="1:19" ht="14.25" customHeight="1">
      <c r="A254" s="631"/>
      <c r="B254" s="632"/>
      <c r="C254" s="1129"/>
      <c r="D254" s="633"/>
      <c r="E254" s="1129"/>
      <c r="F254" s="634">
        <f t="shared" si="23"/>
        <v>0</v>
      </c>
      <c r="G254" s="633"/>
      <c r="H254" s="1129"/>
      <c r="I254" s="634">
        <f t="shared" si="24"/>
        <v>0</v>
      </c>
      <c r="J254" s="634">
        <f t="shared" si="25"/>
        <v>0</v>
      </c>
      <c r="K254" s="634">
        <f t="shared" si="26"/>
        <v>0</v>
      </c>
      <c r="L254" s="1129"/>
      <c r="M254" s="1129"/>
      <c r="N254" s="1718">
        <f t="shared" si="21"/>
        <v>0</v>
      </c>
      <c r="O254" s="635">
        <f t="shared" si="22"/>
        <v>0</v>
      </c>
      <c r="P254" s="145"/>
      <c r="Q254" s="145"/>
      <c r="R254" s="145"/>
      <c r="S254" s="145"/>
    </row>
    <row r="255" spans="1:19" ht="14.25" customHeight="1">
      <c r="A255" s="631"/>
      <c r="B255" s="632"/>
      <c r="C255" s="1129"/>
      <c r="D255" s="633"/>
      <c r="E255" s="1129"/>
      <c r="F255" s="634">
        <f t="shared" si="23"/>
        <v>0</v>
      </c>
      <c r="G255" s="633"/>
      <c r="H255" s="1129"/>
      <c r="I255" s="634">
        <f t="shared" si="24"/>
        <v>0</v>
      </c>
      <c r="J255" s="634">
        <f t="shared" si="25"/>
        <v>0</v>
      </c>
      <c r="K255" s="634">
        <f t="shared" si="26"/>
        <v>0</v>
      </c>
      <c r="L255" s="1129"/>
      <c r="M255" s="1129"/>
      <c r="N255" s="1718">
        <f t="shared" si="21"/>
        <v>0</v>
      </c>
      <c r="O255" s="635">
        <f t="shared" si="22"/>
        <v>0</v>
      </c>
      <c r="P255" s="145"/>
      <c r="Q255" s="145"/>
      <c r="R255" s="145"/>
      <c r="S255" s="145"/>
    </row>
    <row r="256" spans="1:19" ht="14.25" customHeight="1">
      <c r="A256" s="631"/>
      <c r="B256" s="632"/>
      <c r="C256" s="1129"/>
      <c r="D256" s="633"/>
      <c r="E256" s="1129"/>
      <c r="F256" s="634">
        <f t="shared" si="23"/>
        <v>0</v>
      </c>
      <c r="G256" s="633"/>
      <c r="H256" s="1129"/>
      <c r="I256" s="634">
        <f t="shared" si="24"/>
        <v>0</v>
      </c>
      <c r="J256" s="634">
        <f t="shared" si="25"/>
        <v>0</v>
      </c>
      <c r="K256" s="634">
        <f t="shared" si="26"/>
        <v>0</v>
      </c>
      <c r="L256" s="1129"/>
      <c r="M256" s="1129"/>
      <c r="N256" s="1718">
        <f t="shared" si="21"/>
        <v>0</v>
      </c>
      <c r="O256" s="635">
        <f t="shared" si="22"/>
        <v>0</v>
      </c>
      <c r="P256" s="145"/>
      <c r="Q256" s="145"/>
      <c r="R256" s="145"/>
      <c r="S256" s="145"/>
    </row>
    <row r="257" spans="1:19" ht="14.25" customHeight="1">
      <c r="A257" s="631"/>
      <c r="B257" s="632"/>
      <c r="C257" s="1129"/>
      <c r="D257" s="633"/>
      <c r="E257" s="1129"/>
      <c r="F257" s="634">
        <f t="shared" si="23"/>
        <v>0</v>
      </c>
      <c r="G257" s="633"/>
      <c r="H257" s="1129"/>
      <c r="I257" s="634">
        <f t="shared" si="24"/>
        <v>0</v>
      </c>
      <c r="J257" s="634">
        <f t="shared" si="25"/>
        <v>0</v>
      </c>
      <c r="K257" s="634">
        <f t="shared" si="26"/>
        <v>0</v>
      </c>
      <c r="L257" s="1129"/>
      <c r="M257" s="1129"/>
      <c r="N257" s="1718">
        <f t="shared" si="21"/>
        <v>0</v>
      </c>
      <c r="O257" s="635">
        <f t="shared" si="22"/>
        <v>0</v>
      </c>
      <c r="P257" s="145"/>
      <c r="Q257" s="145"/>
      <c r="R257" s="145"/>
      <c r="S257" s="145"/>
    </row>
    <row r="258" spans="1:19" ht="14.25" customHeight="1">
      <c r="A258" s="631"/>
      <c r="B258" s="632"/>
      <c r="C258" s="1129"/>
      <c r="D258" s="633"/>
      <c r="E258" s="1129"/>
      <c r="F258" s="634">
        <f t="shared" si="23"/>
        <v>0</v>
      </c>
      <c r="G258" s="633"/>
      <c r="H258" s="1129"/>
      <c r="I258" s="634">
        <f t="shared" si="24"/>
        <v>0</v>
      </c>
      <c r="J258" s="634">
        <f t="shared" si="25"/>
        <v>0</v>
      </c>
      <c r="K258" s="634">
        <f t="shared" si="26"/>
        <v>0</v>
      </c>
      <c r="L258" s="1129"/>
      <c r="M258" s="1129"/>
      <c r="N258" s="1718">
        <f t="shared" si="21"/>
        <v>0</v>
      </c>
      <c r="O258" s="635">
        <f t="shared" si="22"/>
        <v>0</v>
      </c>
      <c r="P258" s="145"/>
      <c r="Q258" s="145"/>
      <c r="R258" s="145"/>
      <c r="S258" s="145"/>
    </row>
    <row r="259" spans="1:19" ht="14.25" customHeight="1">
      <c r="A259" s="631"/>
      <c r="B259" s="632"/>
      <c r="C259" s="1129"/>
      <c r="D259" s="633"/>
      <c r="E259" s="1129"/>
      <c r="F259" s="634">
        <f t="shared" si="23"/>
        <v>0</v>
      </c>
      <c r="G259" s="633"/>
      <c r="H259" s="1129"/>
      <c r="I259" s="634">
        <f t="shared" si="24"/>
        <v>0</v>
      </c>
      <c r="J259" s="634">
        <f t="shared" si="25"/>
        <v>0</v>
      </c>
      <c r="K259" s="634">
        <f t="shared" si="26"/>
        <v>0</v>
      </c>
      <c r="L259" s="1129"/>
      <c r="M259" s="1129"/>
      <c r="N259" s="1718">
        <f t="shared" si="21"/>
        <v>0</v>
      </c>
      <c r="O259" s="635">
        <f t="shared" si="22"/>
        <v>0</v>
      </c>
      <c r="P259" s="145"/>
      <c r="Q259" s="145"/>
      <c r="R259" s="145"/>
      <c r="S259" s="145"/>
    </row>
    <row r="260" spans="1:19" ht="14.25" customHeight="1">
      <c r="A260" s="631"/>
      <c r="B260" s="632"/>
      <c r="C260" s="1129"/>
      <c r="D260" s="633"/>
      <c r="E260" s="1129"/>
      <c r="F260" s="634">
        <f t="shared" si="23"/>
        <v>0</v>
      </c>
      <c r="G260" s="633"/>
      <c r="H260" s="1129"/>
      <c r="I260" s="634">
        <f t="shared" si="24"/>
        <v>0</v>
      </c>
      <c r="J260" s="634">
        <f t="shared" si="25"/>
        <v>0</v>
      </c>
      <c r="K260" s="634">
        <f t="shared" si="26"/>
        <v>0</v>
      </c>
      <c r="L260" s="1129"/>
      <c r="M260" s="1129"/>
      <c r="N260" s="1718">
        <f t="shared" si="21"/>
        <v>0</v>
      </c>
      <c r="O260" s="635">
        <f t="shared" si="22"/>
        <v>0</v>
      </c>
      <c r="P260" s="145"/>
      <c r="Q260" s="145"/>
      <c r="R260" s="145"/>
      <c r="S260" s="145"/>
    </row>
    <row r="261" spans="1:19" ht="14.25" customHeight="1">
      <c r="A261" s="631"/>
      <c r="B261" s="632"/>
      <c r="C261" s="1129"/>
      <c r="D261" s="633"/>
      <c r="E261" s="1129"/>
      <c r="F261" s="634">
        <f t="shared" si="23"/>
        <v>0</v>
      </c>
      <c r="G261" s="633"/>
      <c r="H261" s="1129"/>
      <c r="I261" s="634">
        <f t="shared" si="24"/>
        <v>0</v>
      </c>
      <c r="J261" s="634">
        <f t="shared" si="25"/>
        <v>0</v>
      </c>
      <c r="K261" s="634">
        <f t="shared" si="26"/>
        <v>0</v>
      </c>
      <c r="L261" s="1129"/>
      <c r="M261" s="1129"/>
      <c r="N261" s="1718">
        <f t="shared" si="21"/>
        <v>0</v>
      </c>
      <c r="O261" s="635">
        <f t="shared" si="22"/>
        <v>0</v>
      </c>
      <c r="P261" s="145"/>
      <c r="Q261" s="145"/>
      <c r="R261" s="145"/>
      <c r="S261" s="145"/>
    </row>
    <row r="262" spans="1:19" ht="14.25" customHeight="1">
      <c r="A262" s="631"/>
      <c r="B262" s="632"/>
      <c r="C262" s="1129"/>
      <c r="D262" s="633"/>
      <c r="E262" s="1129"/>
      <c r="F262" s="634">
        <f t="shared" si="23"/>
        <v>0</v>
      </c>
      <c r="G262" s="633"/>
      <c r="H262" s="1129"/>
      <c r="I262" s="634">
        <f t="shared" si="24"/>
        <v>0</v>
      </c>
      <c r="J262" s="634">
        <f t="shared" si="25"/>
        <v>0</v>
      </c>
      <c r="K262" s="634">
        <f t="shared" si="26"/>
        <v>0</v>
      </c>
      <c r="L262" s="1129"/>
      <c r="M262" s="1129"/>
      <c r="N262" s="1718">
        <f t="shared" si="21"/>
        <v>0</v>
      </c>
      <c r="O262" s="635">
        <f t="shared" si="22"/>
        <v>0</v>
      </c>
      <c r="P262" s="145"/>
      <c r="Q262" s="145"/>
      <c r="R262" s="145"/>
      <c r="S262" s="145"/>
    </row>
    <row r="263" spans="1:19" ht="14.25" customHeight="1">
      <c r="A263" s="631"/>
      <c r="B263" s="632"/>
      <c r="C263" s="1129"/>
      <c r="D263" s="633"/>
      <c r="E263" s="1129"/>
      <c r="F263" s="634">
        <f t="shared" si="23"/>
        <v>0</v>
      </c>
      <c r="G263" s="633"/>
      <c r="H263" s="1129"/>
      <c r="I263" s="634">
        <f t="shared" si="24"/>
        <v>0</v>
      </c>
      <c r="J263" s="634">
        <f t="shared" si="25"/>
        <v>0</v>
      </c>
      <c r="K263" s="634">
        <f t="shared" si="26"/>
        <v>0</v>
      </c>
      <c r="L263" s="1129"/>
      <c r="M263" s="1129"/>
      <c r="N263" s="1718">
        <f t="shared" si="21"/>
        <v>0</v>
      </c>
      <c r="O263" s="635">
        <f t="shared" si="22"/>
        <v>0</v>
      </c>
      <c r="P263" s="145"/>
      <c r="Q263" s="145"/>
      <c r="R263" s="145"/>
      <c r="S263" s="145"/>
    </row>
    <row r="264" spans="1:19" ht="14.25" customHeight="1">
      <c r="A264" s="631"/>
      <c r="B264" s="632"/>
      <c r="C264" s="1129"/>
      <c r="D264" s="633"/>
      <c r="E264" s="1129"/>
      <c r="F264" s="634">
        <f t="shared" si="23"/>
        <v>0</v>
      </c>
      <c r="G264" s="633"/>
      <c r="H264" s="1129"/>
      <c r="I264" s="634">
        <f t="shared" si="24"/>
        <v>0</v>
      </c>
      <c r="J264" s="634">
        <f t="shared" si="25"/>
        <v>0</v>
      </c>
      <c r="K264" s="634">
        <f t="shared" si="26"/>
        <v>0</v>
      </c>
      <c r="L264" s="1129"/>
      <c r="M264" s="1129"/>
      <c r="N264" s="1718">
        <f t="shared" si="21"/>
        <v>0</v>
      </c>
      <c r="O264" s="635">
        <f t="shared" si="22"/>
        <v>0</v>
      </c>
      <c r="P264" s="145"/>
      <c r="Q264" s="145"/>
      <c r="R264" s="145"/>
      <c r="S264" s="145"/>
    </row>
    <row r="265" spans="1:19" ht="14.25" customHeight="1">
      <c r="A265" s="631"/>
      <c r="B265" s="632"/>
      <c r="C265" s="1129"/>
      <c r="D265" s="633"/>
      <c r="E265" s="1129"/>
      <c r="F265" s="634">
        <f t="shared" si="23"/>
        <v>0</v>
      </c>
      <c r="G265" s="633"/>
      <c r="H265" s="1129"/>
      <c r="I265" s="634">
        <f t="shared" si="24"/>
        <v>0</v>
      </c>
      <c r="J265" s="634">
        <f t="shared" si="25"/>
        <v>0</v>
      </c>
      <c r="K265" s="634">
        <f t="shared" si="26"/>
        <v>0</v>
      </c>
      <c r="L265" s="1129"/>
      <c r="M265" s="1129"/>
      <c r="N265" s="1718">
        <f t="shared" si="21"/>
        <v>0</v>
      </c>
      <c r="O265" s="635">
        <f t="shared" si="22"/>
        <v>0</v>
      </c>
      <c r="P265" s="145"/>
      <c r="Q265" s="145"/>
      <c r="R265" s="145"/>
      <c r="S265" s="145"/>
    </row>
    <row r="266" spans="1:19" ht="14.25" customHeight="1">
      <c r="A266" s="631"/>
      <c r="B266" s="632"/>
      <c r="C266" s="1129"/>
      <c r="D266" s="633"/>
      <c r="E266" s="1129"/>
      <c r="F266" s="634">
        <f t="shared" si="23"/>
        <v>0</v>
      </c>
      <c r="G266" s="633"/>
      <c r="H266" s="1129"/>
      <c r="I266" s="634">
        <f t="shared" si="24"/>
        <v>0</v>
      </c>
      <c r="J266" s="634">
        <f t="shared" si="25"/>
        <v>0</v>
      </c>
      <c r="K266" s="634">
        <f t="shared" si="26"/>
        <v>0</v>
      </c>
      <c r="L266" s="1129"/>
      <c r="M266" s="1129"/>
      <c r="N266" s="1718">
        <f t="shared" ref="N266:N329" si="27">IF(M266&lt;&gt;0,ROUND(B266*K266,2)+M266,IF(ABS(ROUND(K266*B266,2)-L266)&lt;3,L266,MIN(ROUND(K266*B266,2),L266)))</f>
        <v>0</v>
      </c>
      <c r="O266" s="635">
        <f t="shared" ref="O266:O329" si="28">IF(ISERROR(L266-N266),"",IF(ABS(L266-N266)&lt;3,0,L266-N266))</f>
        <v>0</v>
      </c>
      <c r="P266" s="145"/>
      <c r="Q266" s="145"/>
      <c r="R266" s="145"/>
      <c r="S266" s="145"/>
    </row>
    <row r="267" spans="1:19" ht="14.25" customHeight="1">
      <c r="A267" s="631"/>
      <c r="B267" s="632"/>
      <c r="C267" s="1129"/>
      <c r="D267" s="633"/>
      <c r="E267" s="1129"/>
      <c r="F267" s="634">
        <f t="shared" ref="F267:F330" si="29">E267*(12-MONTH(D267))/12</f>
        <v>0</v>
      </c>
      <c r="G267" s="633"/>
      <c r="H267" s="1129"/>
      <c r="I267" s="634">
        <f t="shared" ref="I267:I330" si="30">H267*(12-MONTH(G267))/12</f>
        <v>0</v>
      </c>
      <c r="J267" s="634">
        <f t="shared" ref="J267:J330" si="31">C267+E267-H267</f>
        <v>0</v>
      </c>
      <c r="K267" s="634">
        <f t="shared" ref="K267:K330" si="32">C267+F267-I267</f>
        <v>0</v>
      </c>
      <c r="L267" s="1129"/>
      <c r="M267" s="1129"/>
      <c r="N267" s="1718">
        <f t="shared" si="27"/>
        <v>0</v>
      </c>
      <c r="O267" s="635">
        <f t="shared" si="28"/>
        <v>0</v>
      </c>
      <c r="P267" s="145"/>
      <c r="Q267" s="145"/>
      <c r="R267" s="145"/>
      <c r="S267" s="145"/>
    </row>
    <row r="268" spans="1:19" ht="14.25" customHeight="1">
      <c r="A268" s="631"/>
      <c r="B268" s="632"/>
      <c r="C268" s="1129"/>
      <c r="D268" s="633"/>
      <c r="E268" s="1129"/>
      <c r="F268" s="634">
        <f t="shared" si="29"/>
        <v>0</v>
      </c>
      <c r="G268" s="633"/>
      <c r="H268" s="1129"/>
      <c r="I268" s="634">
        <f t="shared" si="30"/>
        <v>0</v>
      </c>
      <c r="J268" s="634">
        <f t="shared" si="31"/>
        <v>0</v>
      </c>
      <c r="K268" s="634">
        <f t="shared" si="32"/>
        <v>0</v>
      </c>
      <c r="L268" s="1129"/>
      <c r="M268" s="1129"/>
      <c r="N268" s="1718">
        <f t="shared" si="27"/>
        <v>0</v>
      </c>
      <c r="O268" s="635">
        <f t="shared" si="28"/>
        <v>0</v>
      </c>
      <c r="P268" s="145"/>
      <c r="Q268" s="145"/>
      <c r="R268" s="145"/>
      <c r="S268" s="145"/>
    </row>
    <row r="269" spans="1:19" ht="14.25" customHeight="1">
      <c r="A269" s="631"/>
      <c r="B269" s="632"/>
      <c r="C269" s="1129"/>
      <c r="D269" s="633"/>
      <c r="E269" s="1129"/>
      <c r="F269" s="634">
        <f t="shared" si="29"/>
        <v>0</v>
      </c>
      <c r="G269" s="633"/>
      <c r="H269" s="1129"/>
      <c r="I269" s="634">
        <f t="shared" si="30"/>
        <v>0</v>
      </c>
      <c r="J269" s="634">
        <f t="shared" si="31"/>
        <v>0</v>
      </c>
      <c r="K269" s="634">
        <f t="shared" si="32"/>
        <v>0</v>
      </c>
      <c r="L269" s="1129"/>
      <c r="M269" s="1129"/>
      <c r="N269" s="1718">
        <f t="shared" si="27"/>
        <v>0</v>
      </c>
      <c r="O269" s="635">
        <f t="shared" si="28"/>
        <v>0</v>
      </c>
      <c r="P269" s="145"/>
      <c r="Q269" s="145"/>
      <c r="R269" s="145"/>
      <c r="S269" s="145"/>
    </row>
    <row r="270" spans="1:19" ht="14.25" customHeight="1">
      <c r="A270" s="631"/>
      <c r="B270" s="632"/>
      <c r="C270" s="1129"/>
      <c r="D270" s="633"/>
      <c r="E270" s="1129"/>
      <c r="F270" s="634">
        <f t="shared" si="29"/>
        <v>0</v>
      </c>
      <c r="G270" s="633"/>
      <c r="H270" s="1129"/>
      <c r="I270" s="634">
        <f t="shared" si="30"/>
        <v>0</v>
      </c>
      <c r="J270" s="634">
        <f t="shared" si="31"/>
        <v>0</v>
      </c>
      <c r="K270" s="634">
        <f t="shared" si="32"/>
        <v>0</v>
      </c>
      <c r="L270" s="1129"/>
      <c r="M270" s="1129"/>
      <c r="N270" s="1718">
        <f t="shared" si="27"/>
        <v>0</v>
      </c>
      <c r="O270" s="635">
        <f t="shared" si="28"/>
        <v>0</v>
      </c>
      <c r="P270" s="145"/>
      <c r="Q270" s="145"/>
      <c r="R270" s="145"/>
      <c r="S270" s="145"/>
    </row>
    <row r="271" spans="1:19" ht="14.25" customHeight="1">
      <c r="A271" s="631"/>
      <c r="B271" s="632"/>
      <c r="C271" s="1129"/>
      <c r="D271" s="633"/>
      <c r="E271" s="1129"/>
      <c r="F271" s="634">
        <f t="shared" si="29"/>
        <v>0</v>
      </c>
      <c r="G271" s="633"/>
      <c r="H271" s="1129"/>
      <c r="I271" s="634">
        <f t="shared" si="30"/>
        <v>0</v>
      </c>
      <c r="J271" s="634">
        <f t="shared" si="31"/>
        <v>0</v>
      </c>
      <c r="K271" s="634">
        <f t="shared" si="32"/>
        <v>0</v>
      </c>
      <c r="L271" s="1129"/>
      <c r="M271" s="1129"/>
      <c r="N271" s="1718">
        <f t="shared" si="27"/>
        <v>0</v>
      </c>
      <c r="O271" s="635">
        <f t="shared" si="28"/>
        <v>0</v>
      </c>
      <c r="P271" s="145"/>
      <c r="Q271" s="145"/>
      <c r="R271" s="145"/>
      <c r="S271" s="145"/>
    </row>
    <row r="272" spans="1:19" ht="14.25" customHeight="1">
      <c r="A272" s="631"/>
      <c r="B272" s="632"/>
      <c r="C272" s="1129"/>
      <c r="D272" s="633"/>
      <c r="E272" s="1129"/>
      <c r="F272" s="634">
        <f t="shared" si="29"/>
        <v>0</v>
      </c>
      <c r="G272" s="633"/>
      <c r="H272" s="1129"/>
      <c r="I272" s="634">
        <f t="shared" si="30"/>
        <v>0</v>
      </c>
      <c r="J272" s="634">
        <f t="shared" si="31"/>
        <v>0</v>
      </c>
      <c r="K272" s="634">
        <f t="shared" si="32"/>
        <v>0</v>
      </c>
      <c r="L272" s="1129"/>
      <c r="M272" s="1129"/>
      <c r="N272" s="1718">
        <f t="shared" si="27"/>
        <v>0</v>
      </c>
      <c r="O272" s="635">
        <f t="shared" si="28"/>
        <v>0</v>
      </c>
      <c r="P272" s="145"/>
      <c r="Q272" s="145"/>
      <c r="R272" s="145"/>
      <c r="S272" s="145"/>
    </row>
    <row r="273" spans="1:19" ht="14.25" customHeight="1">
      <c r="A273" s="631"/>
      <c r="B273" s="632"/>
      <c r="C273" s="1129"/>
      <c r="D273" s="633"/>
      <c r="E273" s="1129"/>
      <c r="F273" s="634">
        <f t="shared" si="29"/>
        <v>0</v>
      </c>
      <c r="G273" s="633"/>
      <c r="H273" s="1129"/>
      <c r="I273" s="634">
        <f t="shared" si="30"/>
        <v>0</v>
      </c>
      <c r="J273" s="634">
        <f t="shared" si="31"/>
        <v>0</v>
      </c>
      <c r="K273" s="634">
        <f t="shared" si="32"/>
        <v>0</v>
      </c>
      <c r="L273" s="1129"/>
      <c r="M273" s="1129"/>
      <c r="N273" s="1718">
        <f t="shared" si="27"/>
        <v>0</v>
      </c>
      <c r="O273" s="635">
        <f t="shared" si="28"/>
        <v>0</v>
      </c>
      <c r="P273" s="145"/>
      <c r="Q273" s="145"/>
      <c r="R273" s="145"/>
      <c r="S273" s="145"/>
    </row>
    <row r="274" spans="1:19" ht="14.25" customHeight="1">
      <c r="A274" s="631"/>
      <c r="B274" s="632"/>
      <c r="C274" s="1129"/>
      <c r="D274" s="633"/>
      <c r="E274" s="1129"/>
      <c r="F274" s="634">
        <f t="shared" si="29"/>
        <v>0</v>
      </c>
      <c r="G274" s="633"/>
      <c r="H274" s="1129"/>
      <c r="I274" s="634">
        <f t="shared" si="30"/>
        <v>0</v>
      </c>
      <c r="J274" s="634">
        <f t="shared" si="31"/>
        <v>0</v>
      </c>
      <c r="K274" s="634">
        <f t="shared" si="32"/>
        <v>0</v>
      </c>
      <c r="L274" s="1129"/>
      <c r="M274" s="1129"/>
      <c r="N274" s="1718">
        <f t="shared" si="27"/>
        <v>0</v>
      </c>
      <c r="O274" s="635">
        <f t="shared" si="28"/>
        <v>0</v>
      </c>
      <c r="P274" s="145"/>
      <c r="Q274" s="145"/>
      <c r="R274" s="145"/>
      <c r="S274" s="145"/>
    </row>
    <row r="275" spans="1:19" ht="14.25" customHeight="1">
      <c r="A275" s="631"/>
      <c r="B275" s="632"/>
      <c r="C275" s="1129"/>
      <c r="D275" s="633"/>
      <c r="E275" s="1129"/>
      <c r="F275" s="634">
        <f t="shared" si="29"/>
        <v>0</v>
      </c>
      <c r="G275" s="633"/>
      <c r="H275" s="1129"/>
      <c r="I275" s="634">
        <f t="shared" si="30"/>
        <v>0</v>
      </c>
      <c r="J275" s="634">
        <f t="shared" si="31"/>
        <v>0</v>
      </c>
      <c r="K275" s="634">
        <f t="shared" si="32"/>
        <v>0</v>
      </c>
      <c r="L275" s="1129"/>
      <c r="M275" s="1129"/>
      <c r="N275" s="1718">
        <f t="shared" si="27"/>
        <v>0</v>
      </c>
      <c r="O275" s="635">
        <f t="shared" si="28"/>
        <v>0</v>
      </c>
      <c r="P275" s="145"/>
      <c r="Q275" s="145"/>
      <c r="R275" s="145"/>
      <c r="S275" s="145"/>
    </row>
    <row r="276" spans="1:19" ht="14.25" customHeight="1">
      <c r="A276" s="631"/>
      <c r="B276" s="632"/>
      <c r="C276" s="1129"/>
      <c r="D276" s="633"/>
      <c r="E276" s="1129"/>
      <c r="F276" s="634">
        <f t="shared" si="29"/>
        <v>0</v>
      </c>
      <c r="G276" s="633"/>
      <c r="H276" s="1129"/>
      <c r="I276" s="634">
        <f t="shared" si="30"/>
        <v>0</v>
      </c>
      <c r="J276" s="634">
        <f t="shared" si="31"/>
        <v>0</v>
      </c>
      <c r="K276" s="634">
        <f t="shared" si="32"/>
        <v>0</v>
      </c>
      <c r="L276" s="1129"/>
      <c r="M276" s="1129"/>
      <c r="N276" s="1718">
        <f t="shared" si="27"/>
        <v>0</v>
      </c>
      <c r="O276" s="635">
        <f t="shared" si="28"/>
        <v>0</v>
      </c>
      <c r="P276" s="145"/>
      <c r="Q276" s="145"/>
      <c r="R276" s="145"/>
      <c r="S276" s="145"/>
    </row>
    <row r="277" spans="1:19" ht="14.25" customHeight="1">
      <c r="A277" s="631"/>
      <c r="B277" s="632"/>
      <c r="C277" s="1129"/>
      <c r="D277" s="633"/>
      <c r="E277" s="1129"/>
      <c r="F277" s="634">
        <f t="shared" si="29"/>
        <v>0</v>
      </c>
      <c r="G277" s="633"/>
      <c r="H277" s="1129"/>
      <c r="I277" s="634">
        <f t="shared" si="30"/>
        <v>0</v>
      </c>
      <c r="J277" s="634">
        <f t="shared" si="31"/>
        <v>0</v>
      </c>
      <c r="K277" s="634">
        <f t="shared" si="32"/>
        <v>0</v>
      </c>
      <c r="L277" s="1129"/>
      <c r="M277" s="1129"/>
      <c r="N277" s="1718">
        <f t="shared" si="27"/>
        <v>0</v>
      </c>
      <c r="O277" s="635">
        <f t="shared" si="28"/>
        <v>0</v>
      </c>
      <c r="P277" s="145"/>
      <c r="Q277" s="145"/>
      <c r="R277" s="145"/>
      <c r="S277" s="145"/>
    </row>
    <row r="278" spans="1:19" ht="14.25" customHeight="1">
      <c r="A278" s="631"/>
      <c r="B278" s="632"/>
      <c r="C278" s="1129"/>
      <c r="D278" s="633"/>
      <c r="E278" s="1129"/>
      <c r="F278" s="634">
        <f t="shared" si="29"/>
        <v>0</v>
      </c>
      <c r="G278" s="633"/>
      <c r="H278" s="1129"/>
      <c r="I278" s="634">
        <f t="shared" si="30"/>
        <v>0</v>
      </c>
      <c r="J278" s="634">
        <f t="shared" si="31"/>
        <v>0</v>
      </c>
      <c r="K278" s="634">
        <f t="shared" si="32"/>
        <v>0</v>
      </c>
      <c r="L278" s="1129"/>
      <c r="M278" s="1129"/>
      <c r="N278" s="1718">
        <f t="shared" si="27"/>
        <v>0</v>
      </c>
      <c r="O278" s="635">
        <f t="shared" si="28"/>
        <v>0</v>
      </c>
      <c r="P278" s="145"/>
      <c r="Q278" s="145"/>
      <c r="R278" s="145"/>
      <c r="S278" s="145"/>
    </row>
    <row r="279" spans="1:19" ht="14.25" customHeight="1">
      <c r="A279" s="631"/>
      <c r="B279" s="632"/>
      <c r="C279" s="1129"/>
      <c r="D279" s="633"/>
      <c r="E279" s="1129"/>
      <c r="F279" s="634">
        <f t="shared" si="29"/>
        <v>0</v>
      </c>
      <c r="G279" s="633"/>
      <c r="H279" s="1129"/>
      <c r="I279" s="634">
        <f t="shared" si="30"/>
        <v>0</v>
      </c>
      <c r="J279" s="634">
        <f t="shared" si="31"/>
        <v>0</v>
      </c>
      <c r="K279" s="634">
        <f t="shared" si="32"/>
        <v>0</v>
      </c>
      <c r="L279" s="1129"/>
      <c r="M279" s="1129"/>
      <c r="N279" s="1718">
        <f t="shared" si="27"/>
        <v>0</v>
      </c>
      <c r="O279" s="635">
        <f t="shared" si="28"/>
        <v>0</v>
      </c>
      <c r="P279" s="145"/>
      <c r="Q279" s="145"/>
      <c r="R279" s="145"/>
      <c r="S279" s="145"/>
    </row>
    <row r="280" spans="1:19" ht="14.25" customHeight="1">
      <c r="A280" s="631"/>
      <c r="B280" s="632"/>
      <c r="C280" s="1129"/>
      <c r="D280" s="633"/>
      <c r="E280" s="1129"/>
      <c r="F280" s="634">
        <f t="shared" si="29"/>
        <v>0</v>
      </c>
      <c r="G280" s="633"/>
      <c r="H280" s="1129"/>
      <c r="I280" s="634">
        <f t="shared" si="30"/>
        <v>0</v>
      </c>
      <c r="J280" s="634">
        <f t="shared" si="31"/>
        <v>0</v>
      </c>
      <c r="K280" s="634">
        <f t="shared" si="32"/>
        <v>0</v>
      </c>
      <c r="L280" s="1129"/>
      <c r="M280" s="1129"/>
      <c r="N280" s="1718">
        <f t="shared" si="27"/>
        <v>0</v>
      </c>
      <c r="O280" s="635">
        <f t="shared" si="28"/>
        <v>0</v>
      </c>
      <c r="P280" s="145"/>
      <c r="Q280" s="145"/>
      <c r="R280" s="145"/>
      <c r="S280" s="145"/>
    </row>
    <row r="281" spans="1:19" ht="14.25" customHeight="1">
      <c r="A281" s="631"/>
      <c r="B281" s="632"/>
      <c r="C281" s="1129"/>
      <c r="D281" s="633"/>
      <c r="E281" s="1129"/>
      <c r="F281" s="634">
        <f t="shared" si="29"/>
        <v>0</v>
      </c>
      <c r="G281" s="633"/>
      <c r="H281" s="1129"/>
      <c r="I281" s="634">
        <f t="shared" si="30"/>
        <v>0</v>
      </c>
      <c r="J281" s="634">
        <f t="shared" si="31"/>
        <v>0</v>
      </c>
      <c r="K281" s="634">
        <f t="shared" si="32"/>
        <v>0</v>
      </c>
      <c r="L281" s="1129"/>
      <c r="M281" s="1129"/>
      <c r="N281" s="1718">
        <f t="shared" si="27"/>
        <v>0</v>
      </c>
      <c r="O281" s="635">
        <f t="shared" si="28"/>
        <v>0</v>
      </c>
      <c r="P281" s="145"/>
      <c r="Q281" s="145"/>
      <c r="R281" s="145"/>
      <c r="S281" s="145"/>
    </row>
    <row r="282" spans="1:19" ht="14.25" customHeight="1">
      <c r="A282" s="631"/>
      <c r="B282" s="632"/>
      <c r="C282" s="1129"/>
      <c r="D282" s="633"/>
      <c r="E282" s="1129"/>
      <c r="F282" s="634">
        <f t="shared" si="29"/>
        <v>0</v>
      </c>
      <c r="G282" s="633"/>
      <c r="H282" s="1129"/>
      <c r="I282" s="634">
        <f t="shared" si="30"/>
        <v>0</v>
      </c>
      <c r="J282" s="634">
        <f t="shared" si="31"/>
        <v>0</v>
      </c>
      <c r="K282" s="634">
        <f t="shared" si="32"/>
        <v>0</v>
      </c>
      <c r="L282" s="1129"/>
      <c r="M282" s="1129"/>
      <c r="N282" s="1718">
        <f t="shared" si="27"/>
        <v>0</v>
      </c>
      <c r="O282" s="635">
        <f t="shared" si="28"/>
        <v>0</v>
      </c>
      <c r="P282" s="145"/>
      <c r="Q282" s="145"/>
      <c r="R282" s="145"/>
      <c r="S282" s="145"/>
    </row>
    <row r="283" spans="1:19" ht="14.25" customHeight="1">
      <c r="A283" s="631"/>
      <c r="B283" s="632"/>
      <c r="C283" s="1129"/>
      <c r="D283" s="633"/>
      <c r="E283" s="1129"/>
      <c r="F283" s="634">
        <f t="shared" si="29"/>
        <v>0</v>
      </c>
      <c r="G283" s="633"/>
      <c r="H283" s="1129"/>
      <c r="I283" s="634">
        <f t="shared" si="30"/>
        <v>0</v>
      </c>
      <c r="J283" s="634">
        <f t="shared" si="31"/>
        <v>0</v>
      </c>
      <c r="K283" s="634">
        <f t="shared" si="32"/>
        <v>0</v>
      </c>
      <c r="L283" s="1129"/>
      <c r="M283" s="1129"/>
      <c r="N283" s="1718">
        <f t="shared" si="27"/>
        <v>0</v>
      </c>
      <c r="O283" s="635">
        <f t="shared" si="28"/>
        <v>0</v>
      </c>
      <c r="P283" s="145"/>
      <c r="Q283" s="145"/>
      <c r="R283" s="145"/>
      <c r="S283" s="145"/>
    </row>
    <row r="284" spans="1:19" ht="14.25" customHeight="1">
      <c r="A284" s="631"/>
      <c r="B284" s="632"/>
      <c r="C284" s="1129"/>
      <c r="D284" s="633"/>
      <c r="E284" s="1129"/>
      <c r="F284" s="634">
        <f t="shared" si="29"/>
        <v>0</v>
      </c>
      <c r="G284" s="633"/>
      <c r="H284" s="1129"/>
      <c r="I284" s="634">
        <f t="shared" si="30"/>
        <v>0</v>
      </c>
      <c r="J284" s="634">
        <f t="shared" si="31"/>
        <v>0</v>
      </c>
      <c r="K284" s="634">
        <f t="shared" si="32"/>
        <v>0</v>
      </c>
      <c r="L284" s="1129"/>
      <c r="M284" s="1129"/>
      <c r="N284" s="1718">
        <f t="shared" si="27"/>
        <v>0</v>
      </c>
      <c r="O284" s="635">
        <f t="shared" si="28"/>
        <v>0</v>
      </c>
      <c r="P284" s="145"/>
      <c r="Q284" s="145"/>
      <c r="R284" s="145"/>
      <c r="S284" s="145"/>
    </row>
    <row r="285" spans="1:19" ht="14.25" customHeight="1">
      <c r="A285" s="631"/>
      <c r="B285" s="632"/>
      <c r="C285" s="1129"/>
      <c r="D285" s="633"/>
      <c r="E285" s="1129"/>
      <c r="F285" s="634">
        <f t="shared" si="29"/>
        <v>0</v>
      </c>
      <c r="G285" s="633"/>
      <c r="H285" s="1129"/>
      <c r="I285" s="634">
        <f t="shared" si="30"/>
        <v>0</v>
      </c>
      <c r="J285" s="634">
        <f t="shared" si="31"/>
        <v>0</v>
      </c>
      <c r="K285" s="634">
        <f t="shared" si="32"/>
        <v>0</v>
      </c>
      <c r="L285" s="1129"/>
      <c r="M285" s="1129"/>
      <c r="N285" s="1718">
        <f t="shared" si="27"/>
        <v>0</v>
      </c>
      <c r="O285" s="635">
        <f t="shared" si="28"/>
        <v>0</v>
      </c>
      <c r="P285" s="145"/>
      <c r="Q285" s="145"/>
      <c r="R285" s="145"/>
      <c r="S285" s="145"/>
    </row>
    <row r="286" spans="1:19" ht="14.25" customHeight="1">
      <c r="A286" s="631"/>
      <c r="B286" s="632"/>
      <c r="C286" s="1129"/>
      <c r="D286" s="633"/>
      <c r="E286" s="1129"/>
      <c r="F286" s="634">
        <f t="shared" si="29"/>
        <v>0</v>
      </c>
      <c r="G286" s="633"/>
      <c r="H286" s="1129"/>
      <c r="I286" s="634">
        <f t="shared" si="30"/>
        <v>0</v>
      </c>
      <c r="J286" s="634">
        <f t="shared" si="31"/>
        <v>0</v>
      </c>
      <c r="K286" s="634">
        <f t="shared" si="32"/>
        <v>0</v>
      </c>
      <c r="L286" s="1129"/>
      <c r="M286" s="1129"/>
      <c r="N286" s="1718">
        <f t="shared" si="27"/>
        <v>0</v>
      </c>
      <c r="O286" s="635">
        <f t="shared" si="28"/>
        <v>0</v>
      </c>
      <c r="P286" s="145"/>
      <c r="Q286" s="145"/>
      <c r="R286" s="145"/>
      <c r="S286" s="145"/>
    </row>
    <row r="287" spans="1:19" ht="14.25" customHeight="1">
      <c r="A287" s="631"/>
      <c r="B287" s="632"/>
      <c r="C287" s="1129"/>
      <c r="D287" s="633"/>
      <c r="E287" s="1129"/>
      <c r="F287" s="634">
        <f t="shared" si="29"/>
        <v>0</v>
      </c>
      <c r="G287" s="633"/>
      <c r="H287" s="1129"/>
      <c r="I287" s="634">
        <f t="shared" si="30"/>
        <v>0</v>
      </c>
      <c r="J287" s="634">
        <f t="shared" si="31"/>
        <v>0</v>
      </c>
      <c r="K287" s="634">
        <f t="shared" si="32"/>
        <v>0</v>
      </c>
      <c r="L287" s="1129"/>
      <c r="M287" s="1129"/>
      <c r="N287" s="1718">
        <f t="shared" si="27"/>
        <v>0</v>
      </c>
      <c r="O287" s="635">
        <f t="shared" si="28"/>
        <v>0</v>
      </c>
      <c r="P287" s="145"/>
      <c r="Q287" s="145"/>
      <c r="R287" s="145"/>
      <c r="S287" s="145"/>
    </row>
    <row r="288" spans="1:19" ht="14.25" customHeight="1">
      <c r="A288" s="631"/>
      <c r="B288" s="632"/>
      <c r="C288" s="1129"/>
      <c r="D288" s="633"/>
      <c r="E288" s="1129"/>
      <c r="F288" s="634">
        <f t="shared" si="29"/>
        <v>0</v>
      </c>
      <c r="G288" s="633"/>
      <c r="H288" s="1129"/>
      <c r="I288" s="634">
        <f t="shared" si="30"/>
        <v>0</v>
      </c>
      <c r="J288" s="634">
        <f t="shared" si="31"/>
        <v>0</v>
      </c>
      <c r="K288" s="634">
        <f t="shared" si="32"/>
        <v>0</v>
      </c>
      <c r="L288" s="1129"/>
      <c r="M288" s="1129"/>
      <c r="N288" s="1718">
        <f t="shared" si="27"/>
        <v>0</v>
      </c>
      <c r="O288" s="635">
        <f t="shared" si="28"/>
        <v>0</v>
      </c>
      <c r="P288" s="145"/>
      <c r="Q288" s="145"/>
      <c r="R288" s="145"/>
      <c r="S288" s="145"/>
    </row>
    <row r="289" spans="1:19" ht="14.25" customHeight="1">
      <c r="A289" s="631"/>
      <c r="B289" s="632"/>
      <c r="C289" s="1129"/>
      <c r="D289" s="633"/>
      <c r="E289" s="1129"/>
      <c r="F289" s="634">
        <f t="shared" si="29"/>
        <v>0</v>
      </c>
      <c r="G289" s="633"/>
      <c r="H289" s="1129"/>
      <c r="I289" s="634">
        <f t="shared" si="30"/>
        <v>0</v>
      </c>
      <c r="J289" s="634">
        <f t="shared" si="31"/>
        <v>0</v>
      </c>
      <c r="K289" s="634">
        <f t="shared" si="32"/>
        <v>0</v>
      </c>
      <c r="L289" s="1129"/>
      <c r="M289" s="1129"/>
      <c r="N289" s="1718">
        <f t="shared" si="27"/>
        <v>0</v>
      </c>
      <c r="O289" s="635">
        <f t="shared" si="28"/>
        <v>0</v>
      </c>
      <c r="P289" s="145"/>
      <c r="Q289" s="145"/>
      <c r="R289" s="145"/>
      <c r="S289" s="145"/>
    </row>
    <row r="290" spans="1:19" ht="14.25" customHeight="1">
      <c r="A290" s="631"/>
      <c r="B290" s="632"/>
      <c r="C290" s="1129"/>
      <c r="D290" s="633"/>
      <c r="E290" s="1129"/>
      <c r="F290" s="634">
        <f t="shared" si="29"/>
        <v>0</v>
      </c>
      <c r="G290" s="633"/>
      <c r="H290" s="1129"/>
      <c r="I290" s="634">
        <f t="shared" si="30"/>
        <v>0</v>
      </c>
      <c r="J290" s="634">
        <f t="shared" si="31"/>
        <v>0</v>
      </c>
      <c r="K290" s="634">
        <f t="shared" si="32"/>
        <v>0</v>
      </c>
      <c r="L290" s="1129"/>
      <c r="M290" s="1129"/>
      <c r="N290" s="1718">
        <f t="shared" si="27"/>
        <v>0</v>
      </c>
      <c r="O290" s="635">
        <f t="shared" si="28"/>
        <v>0</v>
      </c>
      <c r="P290" s="145"/>
      <c r="Q290" s="145"/>
      <c r="R290" s="145"/>
      <c r="S290" s="145"/>
    </row>
    <row r="291" spans="1:19" ht="14.25" customHeight="1">
      <c r="A291" s="631"/>
      <c r="B291" s="632"/>
      <c r="C291" s="1129"/>
      <c r="D291" s="633"/>
      <c r="E291" s="1129"/>
      <c r="F291" s="634">
        <f t="shared" si="29"/>
        <v>0</v>
      </c>
      <c r="G291" s="633"/>
      <c r="H291" s="1129"/>
      <c r="I291" s="634">
        <f t="shared" si="30"/>
        <v>0</v>
      </c>
      <c r="J291" s="634">
        <f t="shared" si="31"/>
        <v>0</v>
      </c>
      <c r="K291" s="634">
        <f t="shared" si="32"/>
        <v>0</v>
      </c>
      <c r="L291" s="1129"/>
      <c r="M291" s="1129"/>
      <c r="N291" s="1718">
        <f t="shared" si="27"/>
        <v>0</v>
      </c>
      <c r="O291" s="635">
        <f t="shared" si="28"/>
        <v>0</v>
      </c>
      <c r="P291" s="145"/>
      <c r="Q291" s="145"/>
      <c r="R291" s="145"/>
      <c r="S291" s="145"/>
    </row>
    <row r="292" spans="1:19" ht="14.25" customHeight="1">
      <c r="A292" s="631"/>
      <c r="B292" s="632"/>
      <c r="C292" s="1129"/>
      <c r="D292" s="633"/>
      <c r="E292" s="1129"/>
      <c r="F292" s="634">
        <f t="shared" si="29"/>
        <v>0</v>
      </c>
      <c r="G292" s="633"/>
      <c r="H292" s="1129"/>
      <c r="I292" s="634">
        <f t="shared" si="30"/>
        <v>0</v>
      </c>
      <c r="J292" s="634">
        <f t="shared" si="31"/>
        <v>0</v>
      </c>
      <c r="K292" s="634">
        <f t="shared" si="32"/>
        <v>0</v>
      </c>
      <c r="L292" s="1129"/>
      <c r="M292" s="1129"/>
      <c r="N292" s="1718">
        <f t="shared" si="27"/>
        <v>0</v>
      </c>
      <c r="O292" s="635">
        <f t="shared" si="28"/>
        <v>0</v>
      </c>
      <c r="P292" s="145"/>
      <c r="Q292" s="145"/>
      <c r="R292" s="145"/>
      <c r="S292" s="145"/>
    </row>
    <row r="293" spans="1:19" ht="14.25" customHeight="1">
      <c r="A293" s="631"/>
      <c r="B293" s="632"/>
      <c r="C293" s="1129"/>
      <c r="D293" s="633"/>
      <c r="E293" s="1129"/>
      <c r="F293" s="634">
        <f t="shared" si="29"/>
        <v>0</v>
      </c>
      <c r="G293" s="633"/>
      <c r="H293" s="1129"/>
      <c r="I293" s="634">
        <f t="shared" si="30"/>
        <v>0</v>
      </c>
      <c r="J293" s="634">
        <f t="shared" si="31"/>
        <v>0</v>
      </c>
      <c r="K293" s="634">
        <f t="shared" si="32"/>
        <v>0</v>
      </c>
      <c r="L293" s="1129"/>
      <c r="M293" s="1129"/>
      <c r="N293" s="1718">
        <f t="shared" si="27"/>
        <v>0</v>
      </c>
      <c r="O293" s="635">
        <f t="shared" si="28"/>
        <v>0</v>
      </c>
      <c r="P293" s="145"/>
      <c r="Q293" s="145"/>
      <c r="R293" s="145"/>
      <c r="S293" s="145"/>
    </row>
    <row r="294" spans="1:19" ht="14.25" customHeight="1">
      <c r="A294" s="631"/>
      <c r="B294" s="632"/>
      <c r="C294" s="1129"/>
      <c r="D294" s="633"/>
      <c r="E294" s="1129"/>
      <c r="F294" s="634">
        <f t="shared" si="29"/>
        <v>0</v>
      </c>
      <c r="G294" s="633"/>
      <c r="H294" s="1129"/>
      <c r="I294" s="634">
        <f t="shared" si="30"/>
        <v>0</v>
      </c>
      <c r="J294" s="634">
        <f t="shared" si="31"/>
        <v>0</v>
      </c>
      <c r="K294" s="634">
        <f t="shared" si="32"/>
        <v>0</v>
      </c>
      <c r="L294" s="1129"/>
      <c r="M294" s="1129"/>
      <c r="N294" s="1718">
        <f t="shared" si="27"/>
        <v>0</v>
      </c>
      <c r="O294" s="635">
        <f t="shared" si="28"/>
        <v>0</v>
      </c>
      <c r="P294" s="145"/>
      <c r="Q294" s="145"/>
      <c r="R294" s="145"/>
      <c r="S294" s="145"/>
    </row>
    <row r="295" spans="1:19" ht="14.25" customHeight="1">
      <c r="A295" s="631"/>
      <c r="B295" s="632"/>
      <c r="C295" s="1129"/>
      <c r="D295" s="633"/>
      <c r="E295" s="1129"/>
      <c r="F295" s="634">
        <f t="shared" si="29"/>
        <v>0</v>
      </c>
      <c r="G295" s="633"/>
      <c r="H295" s="1129"/>
      <c r="I295" s="634">
        <f t="shared" si="30"/>
        <v>0</v>
      </c>
      <c r="J295" s="634">
        <f t="shared" si="31"/>
        <v>0</v>
      </c>
      <c r="K295" s="634">
        <f t="shared" si="32"/>
        <v>0</v>
      </c>
      <c r="L295" s="1129"/>
      <c r="M295" s="1129"/>
      <c r="N295" s="1718">
        <f t="shared" si="27"/>
        <v>0</v>
      </c>
      <c r="O295" s="635">
        <f t="shared" si="28"/>
        <v>0</v>
      </c>
      <c r="P295" s="145"/>
      <c r="Q295" s="145"/>
      <c r="R295" s="145"/>
      <c r="S295" s="145"/>
    </row>
    <row r="296" spans="1:19" ht="14.25" customHeight="1">
      <c r="A296" s="631"/>
      <c r="B296" s="632"/>
      <c r="C296" s="1129"/>
      <c r="D296" s="633"/>
      <c r="E296" s="1129"/>
      <c r="F296" s="634">
        <f t="shared" si="29"/>
        <v>0</v>
      </c>
      <c r="G296" s="633"/>
      <c r="H296" s="1129"/>
      <c r="I296" s="634">
        <f t="shared" si="30"/>
        <v>0</v>
      </c>
      <c r="J296" s="634">
        <f t="shared" si="31"/>
        <v>0</v>
      </c>
      <c r="K296" s="634">
        <f t="shared" si="32"/>
        <v>0</v>
      </c>
      <c r="L296" s="1129"/>
      <c r="M296" s="1129"/>
      <c r="N296" s="1718">
        <f t="shared" si="27"/>
        <v>0</v>
      </c>
      <c r="O296" s="635">
        <f t="shared" si="28"/>
        <v>0</v>
      </c>
      <c r="P296" s="145"/>
      <c r="Q296" s="145"/>
      <c r="R296" s="145"/>
      <c r="S296" s="145"/>
    </row>
    <row r="297" spans="1:19" ht="14.25" customHeight="1">
      <c r="A297" s="631"/>
      <c r="B297" s="632"/>
      <c r="C297" s="1129"/>
      <c r="D297" s="633"/>
      <c r="E297" s="1129"/>
      <c r="F297" s="634">
        <f t="shared" si="29"/>
        <v>0</v>
      </c>
      <c r="G297" s="633"/>
      <c r="H297" s="1129"/>
      <c r="I297" s="634">
        <f t="shared" si="30"/>
        <v>0</v>
      </c>
      <c r="J297" s="634">
        <f t="shared" si="31"/>
        <v>0</v>
      </c>
      <c r="K297" s="634">
        <f t="shared" si="32"/>
        <v>0</v>
      </c>
      <c r="L297" s="1129"/>
      <c r="M297" s="1129"/>
      <c r="N297" s="1718">
        <f t="shared" si="27"/>
        <v>0</v>
      </c>
      <c r="O297" s="635">
        <f t="shared" si="28"/>
        <v>0</v>
      </c>
      <c r="P297" s="145"/>
      <c r="Q297" s="145"/>
      <c r="R297" s="145"/>
      <c r="S297" s="145"/>
    </row>
    <row r="298" spans="1:19" ht="14.25" customHeight="1">
      <c r="A298" s="631"/>
      <c r="B298" s="632"/>
      <c r="C298" s="1129"/>
      <c r="D298" s="633"/>
      <c r="E298" s="1129"/>
      <c r="F298" s="634">
        <f t="shared" si="29"/>
        <v>0</v>
      </c>
      <c r="G298" s="633"/>
      <c r="H298" s="1129"/>
      <c r="I298" s="634">
        <f t="shared" si="30"/>
        <v>0</v>
      </c>
      <c r="J298" s="634">
        <f t="shared" si="31"/>
        <v>0</v>
      </c>
      <c r="K298" s="634">
        <f t="shared" si="32"/>
        <v>0</v>
      </c>
      <c r="L298" s="1129"/>
      <c r="M298" s="1129"/>
      <c r="N298" s="1718">
        <f t="shared" si="27"/>
        <v>0</v>
      </c>
      <c r="O298" s="635">
        <f t="shared" si="28"/>
        <v>0</v>
      </c>
      <c r="P298" s="145"/>
      <c r="Q298" s="145"/>
      <c r="R298" s="145"/>
      <c r="S298" s="145"/>
    </row>
    <row r="299" spans="1:19" ht="14.25" customHeight="1">
      <c r="A299" s="631"/>
      <c r="B299" s="632"/>
      <c r="C299" s="1129"/>
      <c r="D299" s="633"/>
      <c r="E299" s="1129"/>
      <c r="F299" s="634">
        <f t="shared" si="29"/>
        <v>0</v>
      </c>
      <c r="G299" s="633"/>
      <c r="H299" s="1129"/>
      <c r="I299" s="634">
        <f t="shared" si="30"/>
        <v>0</v>
      </c>
      <c r="J299" s="634">
        <f t="shared" si="31"/>
        <v>0</v>
      </c>
      <c r="K299" s="634">
        <f t="shared" si="32"/>
        <v>0</v>
      </c>
      <c r="L299" s="1129"/>
      <c r="M299" s="1129"/>
      <c r="N299" s="1718">
        <f t="shared" si="27"/>
        <v>0</v>
      </c>
      <c r="O299" s="635">
        <f t="shared" si="28"/>
        <v>0</v>
      </c>
      <c r="P299" s="145"/>
      <c r="Q299" s="145"/>
      <c r="R299" s="145"/>
      <c r="S299" s="145"/>
    </row>
    <row r="300" spans="1:19" ht="14.25" customHeight="1">
      <c r="A300" s="631"/>
      <c r="B300" s="632"/>
      <c r="C300" s="1129"/>
      <c r="D300" s="633"/>
      <c r="E300" s="1129"/>
      <c r="F300" s="634">
        <f t="shared" si="29"/>
        <v>0</v>
      </c>
      <c r="G300" s="633"/>
      <c r="H300" s="1129"/>
      <c r="I300" s="634">
        <f t="shared" si="30"/>
        <v>0</v>
      </c>
      <c r="J300" s="634">
        <f t="shared" si="31"/>
        <v>0</v>
      </c>
      <c r="K300" s="634">
        <f t="shared" si="32"/>
        <v>0</v>
      </c>
      <c r="L300" s="1129"/>
      <c r="M300" s="1129"/>
      <c r="N300" s="1718">
        <f t="shared" si="27"/>
        <v>0</v>
      </c>
      <c r="O300" s="635">
        <f t="shared" si="28"/>
        <v>0</v>
      </c>
      <c r="P300" s="145"/>
      <c r="Q300" s="145"/>
      <c r="R300" s="145"/>
      <c r="S300" s="145"/>
    </row>
    <row r="301" spans="1:19" ht="14.25" customHeight="1">
      <c r="A301" s="631"/>
      <c r="B301" s="632"/>
      <c r="C301" s="1129"/>
      <c r="D301" s="633"/>
      <c r="E301" s="1129"/>
      <c r="F301" s="634">
        <f t="shared" si="29"/>
        <v>0</v>
      </c>
      <c r="G301" s="633"/>
      <c r="H301" s="1129"/>
      <c r="I301" s="634">
        <f t="shared" si="30"/>
        <v>0</v>
      </c>
      <c r="J301" s="634">
        <f t="shared" si="31"/>
        <v>0</v>
      </c>
      <c r="K301" s="634">
        <f t="shared" si="32"/>
        <v>0</v>
      </c>
      <c r="L301" s="1129"/>
      <c r="M301" s="1129"/>
      <c r="N301" s="1718">
        <f t="shared" si="27"/>
        <v>0</v>
      </c>
      <c r="O301" s="635">
        <f t="shared" si="28"/>
        <v>0</v>
      </c>
      <c r="P301" s="145"/>
      <c r="Q301" s="145"/>
      <c r="R301" s="145"/>
      <c r="S301" s="145"/>
    </row>
    <row r="302" spans="1:19" ht="14.25" customHeight="1">
      <c r="A302" s="631"/>
      <c r="B302" s="632"/>
      <c r="C302" s="1129"/>
      <c r="D302" s="633"/>
      <c r="E302" s="1129"/>
      <c r="F302" s="634">
        <f t="shared" si="29"/>
        <v>0</v>
      </c>
      <c r="G302" s="633"/>
      <c r="H302" s="1129"/>
      <c r="I302" s="634">
        <f t="shared" si="30"/>
        <v>0</v>
      </c>
      <c r="J302" s="634">
        <f t="shared" si="31"/>
        <v>0</v>
      </c>
      <c r="K302" s="634">
        <f t="shared" si="32"/>
        <v>0</v>
      </c>
      <c r="L302" s="1129"/>
      <c r="M302" s="1129"/>
      <c r="N302" s="1718">
        <f t="shared" si="27"/>
        <v>0</v>
      </c>
      <c r="O302" s="635">
        <f t="shared" si="28"/>
        <v>0</v>
      </c>
      <c r="P302" s="145"/>
      <c r="Q302" s="145"/>
      <c r="R302" s="145"/>
      <c r="S302" s="145"/>
    </row>
    <row r="303" spans="1:19" ht="14.25" customHeight="1">
      <c r="A303" s="631"/>
      <c r="B303" s="632"/>
      <c r="C303" s="1129"/>
      <c r="D303" s="633"/>
      <c r="E303" s="1129"/>
      <c r="F303" s="634">
        <f t="shared" si="29"/>
        <v>0</v>
      </c>
      <c r="G303" s="633"/>
      <c r="H303" s="1129"/>
      <c r="I303" s="634">
        <f t="shared" si="30"/>
        <v>0</v>
      </c>
      <c r="J303" s="634">
        <f t="shared" si="31"/>
        <v>0</v>
      </c>
      <c r="K303" s="634">
        <f t="shared" si="32"/>
        <v>0</v>
      </c>
      <c r="L303" s="1129"/>
      <c r="M303" s="1129"/>
      <c r="N303" s="1718">
        <f t="shared" si="27"/>
        <v>0</v>
      </c>
      <c r="O303" s="635">
        <f t="shared" si="28"/>
        <v>0</v>
      </c>
      <c r="P303" s="145"/>
      <c r="Q303" s="145"/>
      <c r="R303" s="145"/>
      <c r="S303" s="145"/>
    </row>
    <row r="304" spans="1:19" ht="14.25" customHeight="1">
      <c r="A304" s="631"/>
      <c r="B304" s="632"/>
      <c r="C304" s="1129"/>
      <c r="D304" s="633"/>
      <c r="E304" s="1129"/>
      <c r="F304" s="634">
        <f t="shared" si="29"/>
        <v>0</v>
      </c>
      <c r="G304" s="633"/>
      <c r="H304" s="1129"/>
      <c r="I304" s="634">
        <f t="shared" si="30"/>
        <v>0</v>
      </c>
      <c r="J304" s="634">
        <f t="shared" si="31"/>
        <v>0</v>
      </c>
      <c r="K304" s="634">
        <f t="shared" si="32"/>
        <v>0</v>
      </c>
      <c r="L304" s="1129"/>
      <c r="M304" s="1129"/>
      <c r="N304" s="1718">
        <f t="shared" si="27"/>
        <v>0</v>
      </c>
      <c r="O304" s="635">
        <f t="shared" si="28"/>
        <v>0</v>
      </c>
      <c r="P304" s="145"/>
      <c r="Q304" s="145"/>
      <c r="R304" s="145"/>
      <c r="S304" s="145"/>
    </row>
    <row r="305" spans="1:19" ht="14.25" customHeight="1">
      <c r="A305" s="631"/>
      <c r="B305" s="632"/>
      <c r="C305" s="1129"/>
      <c r="D305" s="633"/>
      <c r="E305" s="1129"/>
      <c r="F305" s="634">
        <f t="shared" si="29"/>
        <v>0</v>
      </c>
      <c r="G305" s="633"/>
      <c r="H305" s="1129"/>
      <c r="I305" s="634">
        <f t="shared" si="30"/>
        <v>0</v>
      </c>
      <c r="J305" s="634">
        <f t="shared" si="31"/>
        <v>0</v>
      </c>
      <c r="K305" s="634">
        <f t="shared" si="32"/>
        <v>0</v>
      </c>
      <c r="L305" s="1129"/>
      <c r="M305" s="1129"/>
      <c r="N305" s="1718">
        <f t="shared" si="27"/>
        <v>0</v>
      </c>
      <c r="O305" s="635">
        <f t="shared" si="28"/>
        <v>0</v>
      </c>
      <c r="P305" s="145"/>
      <c r="Q305" s="145"/>
      <c r="R305" s="145"/>
      <c r="S305" s="145"/>
    </row>
    <row r="306" spans="1:19" ht="14.25" customHeight="1">
      <c r="A306" s="631"/>
      <c r="B306" s="632"/>
      <c r="C306" s="1129"/>
      <c r="D306" s="633"/>
      <c r="E306" s="1129"/>
      <c r="F306" s="634">
        <f t="shared" si="29"/>
        <v>0</v>
      </c>
      <c r="G306" s="633"/>
      <c r="H306" s="1129"/>
      <c r="I306" s="634">
        <f t="shared" si="30"/>
        <v>0</v>
      </c>
      <c r="J306" s="634">
        <f t="shared" si="31"/>
        <v>0</v>
      </c>
      <c r="K306" s="634">
        <f t="shared" si="32"/>
        <v>0</v>
      </c>
      <c r="L306" s="1129"/>
      <c r="M306" s="1129"/>
      <c r="N306" s="1718">
        <f t="shared" si="27"/>
        <v>0</v>
      </c>
      <c r="O306" s="635">
        <f t="shared" si="28"/>
        <v>0</v>
      </c>
      <c r="P306" s="145"/>
      <c r="Q306" s="145"/>
      <c r="R306" s="145"/>
      <c r="S306" s="145"/>
    </row>
    <row r="307" spans="1:19" ht="14.25" customHeight="1">
      <c r="A307" s="631"/>
      <c r="B307" s="632"/>
      <c r="C307" s="1129"/>
      <c r="D307" s="633"/>
      <c r="E307" s="1129"/>
      <c r="F307" s="634">
        <f t="shared" si="29"/>
        <v>0</v>
      </c>
      <c r="G307" s="633"/>
      <c r="H307" s="1129"/>
      <c r="I307" s="634">
        <f t="shared" si="30"/>
        <v>0</v>
      </c>
      <c r="J307" s="634">
        <f t="shared" si="31"/>
        <v>0</v>
      </c>
      <c r="K307" s="634">
        <f t="shared" si="32"/>
        <v>0</v>
      </c>
      <c r="L307" s="1129"/>
      <c r="M307" s="1129"/>
      <c r="N307" s="1718">
        <f t="shared" si="27"/>
        <v>0</v>
      </c>
      <c r="O307" s="635">
        <f t="shared" si="28"/>
        <v>0</v>
      </c>
      <c r="P307" s="145"/>
      <c r="Q307" s="145"/>
      <c r="R307" s="145"/>
      <c r="S307" s="145"/>
    </row>
    <row r="308" spans="1:19" ht="14.25" customHeight="1">
      <c r="A308" s="631"/>
      <c r="B308" s="632"/>
      <c r="C308" s="1129"/>
      <c r="D308" s="633"/>
      <c r="E308" s="1129"/>
      <c r="F308" s="634">
        <f t="shared" si="29"/>
        <v>0</v>
      </c>
      <c r="G308" s="633"/>
      <c r="H308" s="1129"/>
      <c r="I308" s="634">
        <f t="shared" si="30"/>
        <v>0</v>
      </c>
      <c r="J308" s="634">
        <f t="shared" si="31"/>
        <v>0</v>
      </c>
      <c r="K308" s="634">
        <f t="shared" si="32"/>
        <v>0</v>
      </c>
      <c r="L308" s="1129"/>
      <c r="M308" s="1129"/>
      <c r="N308" s="1718">
        <f t="shared" si="27"/>
        <v>0</v>
      </c>
      <c r="O308" s="635">
        <f t="shared" si="28"/>
        <v>0</v>
      </c>
      <c r="P308" s="145"/>
      <c r="Q308" s="145"/>
      <c r="R308" s="145"/>
      <c r="S308" s="145"/>
    </row>
    <row r="309" spans="1:19" ht="14.25" customHeight="1">
      <c r="A309" s="631"/>
      <c r="B309" s="632"/>
      <c r="C309" s="1129"/>
      <c r="D309" s="633"/>
      <c r="E309" s="1129"/>
      <c r="F309" s="634">
        <f t="shared" si="29"/>
        <v>0</v>
      </c>
      <c r="G309" s="633"/>
      <c r="H309" s="1129"/>
      <c r="I309" s="634">
        <f t="shared" si="30"/>
        <v>0</v>
      </c>
      <c r="J309" s="634">
        <f t="shared" si="31"/>
        <v>0</v>
      </c>
      <c r="K309" s="634">
        <f t="shared" si="32"/>
        <v>0</v>
      </c>
      <c r="L309" s="1129"/>
      <c r="M309" s="1129"/>
      <c r="N309" s="1718">
        <f t="shared" si="27"/>
        <v>0</v>
      </c>
      <c r="O309" s="635">
        <f t="shared" si="28"/>
        <v>0</v>
      </c>
      <c r="P309" s="145"/>
      <c r="Q309" s="145"/>
      <c r="R309" s="145"/>
      <c r="S309" s="145"/>
    </row>
    <row r="310" spans="1:19" ht="14.25" customHeight="1">
      <c r="A310" s="631"/>
      <c r="B310" s="632"/>
      <c r="C310" s="1129"/>
      <c r="D310" s="633"/>
      <c r="E310" s="1129"/>
      <c r="F310" s="634">
        <f t="shared" si="29"/>
        <v>0</v>
      </c>
      <c r="G310" s="633"/>
      <c r="H310" s="1129"/>
      <c r="I310" s="634">
        <f t="shared" si="30"/>
        <v>0</v>
      </c>
      <c r="J310" s="634">
        <f t="shared" si="31"/>
        <v>0</v>
      </c>
      <c r="K310" s="634">
        <f t="shared" si="32"/>
        <v>0</v>
      </c>
      <c r="L310" s="1129"/>
      <c r="M310" s="1129"/>
      <c r="N310" s="1718">
        <f t="shared" si="27"/>
        <v>0</v>
      </c>
      <c r="O310" s="635">
        <f t="shared" si="28"/>
        <v>0</v>
      </c>
      <c r="P310" s="145"/>
      <c r="Q310" s="145"/>
      <c r="R310" s="145"/>
      <c r="S310" s="145"/>
    </row>
    <row r="311" spans="1:19" ht="14.25" customHeight="1">
      <c r="A311" s="631"/>
      <c r="B311" s="632"/>
      <c r="C311" s="1129"/>
      <c r="D311" s="633"/>
      <c r="E311" s="1129"/>
      <c r="F311" s="634">
        <f t="shared" si="29"/>
        <v>0</v>
      </c>
      <c r="G311" s="633"/>
      <c r="H311" s="1129"/>
      <c r="I311" s="634">
        <f t="shared" si="30"/>
        <v>0</v>
      </c>
      <c r="J311" s="634">
        <f t="shared" si="31"/>
        <v>0</v>
      </c>
      <c r="K311" s="634">
        <f t="shared" si="32"/>
        <v>0</v>
      </c>
      <c r="L311" s="1129"/>
      <c r="M311" s="1129"/>
      <c r="N311" s="1718">
        <f t="shared" si="27"/>
        <v>0</v>
      </c>
      <c r="O311" s="635">
        <f t="shared" si="28"/>
        <v>0</v>
      </c>
      <c r="P311" s="145"/>
      <c r="Q311" s="145"/>
      <c r="R311" s="145"/>
      <c r="S311" s="145"/>
    </row>
    <row r="312" spans="1:19" ht="14.25" customHeight="1">
      <c r="A312" s="631"/>
      <c r="B312" s="632"/>
      <c r="C312" s="1129"/>
      <c r="D312" s="633"/>
      <c r="E312" s="1129"/>
      <c r="F312" s="634">
        <f t="shared" si="29"/>
        <v>0</v>
      </c>
      <c r="G312" s="633"/>
      <c r="H312" s="1129"/>
      <c r="I312" s="634">
        <f t="shared" si="30"/>
        <v>0</v>
      </c>
      <c r="J312" s="634">
        <f t="shared" si="31"/>
        <v>0</v>
      </c>
      <c r="K312" s="634">
        <f t="shared" si="32"/>
        <v>0</v>
      </c>
      <c r="L312" s="1129"/>
      <c r="M312" s="1129"/>
      <c r="N312" s="1718">
        <f t="shared" si="27"/>
        <v>0</v>
      </c>
      <c r="O312" s="635">
        <f t="shared" si="28"/>
        <v>0</v>
      </c>
      <c r="P312" s="145"/>
      <c r="Q312" s="145"/>
      <c r="R312" s="145"/>
      <c r="S312" s="145"/>
    </row>
    <row r="313" spans="1:19" ht="14.25" customHeight="1">
      <c r="A313" s="631"/>
      <c r="B313" s="632"/>
      <c r="C313" s="1129"/>
      <c r="D313" s="633"/>
      <c r="E313" s="1129"/>
      <c r="F313" s="634">
        <f t="shared" si="29"/>
        <v>0</v>
      </c>
      <c r="G313" s="633"/>
      <c r="H313" s="1129"/>
      <c r="I313" s="634">
        <f t="shared" si="30"/>
        <v>0</v>
      </c>
      <c r="J313" s="634">
        <f t="shared" si="31"/>
        <v>0</v>
      </c>
      <c r="K313" s="634">
        <f t="shared" si="32"/>
        <v>0</v>
      </c>
      <c r="L313" s="1129"/>
      <c r="M313" s="1129"/>
      <c r="N313" s="1718">
        <f t="shared" si="27"/>
        <v>0</v>
      </c>
      <c r="O313" s="635">
        <f t="shared" si="28"/>
        <v>0</v>
      </c>
      <c r="P313" s="145"/>
      <c r="Q313" s="145"/>
      <c r="R313" s="145"/>
      <c r="S313" s="145"/>
    </row>
    <row r="314" spans="1:19" ht="14.25" customHeight="1">
      <c r="A314" s="631"/>
      <c r="B314" s="632"/>
      <c r="C314" s="1129"/>
      <c r="D314" s="633"/>
      <c r="E314" s="1129"/>
      <c r="F314" s="634">
        <f t="shared" si="29"/>
        <v>0</v>
      </c>
      <c r="G314" s="633"/>
      <c r="H314" s="1129"/>
      <c r="I314" s="634">
        <f t="shared" si="30"/>
        <v>0</v>
      </c>
      <c r="J314" s="634">
        <f t="shared" si="31"/>
        <v>0</v>
      </c>
      <c r="K314" s="634">
        <f t="shared" si="32"/>
        <v>0</v>
      </c>
      <c r="L314" s="1129"/>
      <c r="M314" s="1129"/>
      <c r="N314" s="1718">
        <f t="shared" si="27"/>
        <v>0</v>
      </c>
      <c r="O314" s="635">
        <f t="shared" si="28"/>
        <v>0</v>
      </c>
      <c r="P314" s="145"/>
      <c r="Q314" s="145"/>
      <c r="R314" s="145"/>
      <c r="S314" s="145"/>
    </row>
    <row r="315" spans="1:19" ht="14.25" customHeight="1">
      <c r="A315" s="631"/>
      <c r="B315" s="632"/>
      <c r="C315" s="1129"/>
      <c r="D315" s="633"/>
      <c r="E315" s="1129"/>
      <c r="F315" s="634">
        <f t="shared" si="29"/>
        <v>0</v>
      </c>
      <c r="G315" s="633"/>
      <c r="H315" s="1129"/>
      <c r="I315" s="634">
        <f t="shared" si="30"/>
        <v>0</v>
      </c>
      <c r="J315" s="634">
        <f t="shared" si="31"/>
        <v>0</v>
      </c>
      <c r="K315" s="634">
        <f t="shared" si="32"/>
        <v>0</v>
      </c>
      <c r="L315" s="1129"/>
      <c r="M315" s="1129"/>
      <c r="N315" s="1718">
        <f t="shared" si="27"/>
        <v>0</v>
      </c>
      <c r="O315" s="635">
        <f t="shared" si="28"/>
        <v>0</v>
      </c>
      <c r="P315" s="145"/>
      <c r="Q315" s="145"/>
      <c r="R315" s="145"/>
      <c r="S315" s="145"/>
    </row>
    <row r="316" spans="1:19" ht="14.25" customHeight="1">
      <c r="A316" s="631"/>
      <c r="B316" s="632"/>
      <c r="C316" s="1129"/>
      <c r="D316" s="633"/>
      <c r="E316" s="1129"/>
      <c r="F316" s="634">
        <f t="shared" si="29"/>
        <v>0</v>
      </c>
      <c r="G316" s="633"/>
      <c r="H316" s="1129"/>
      <c r="I316" s="634">
        <f t="shared" si="30"/>
        <v>0</v>
      </c>
      <c r="J316" s="634">
        <f t="shared" si="31"/>
        <v>0</v>
      </c>
      <c r="K316" s="634">
        <f t="shared" si="32"/>
        <v>0</v>
      </c>
      <c r="L316" s="1129"/>
      <c r="M316" s="1129"/>
      <c r="N316" s="1718">
        <f t="shared" si="27"/>
        <v>0</v>
      </c>
      <c r="O316" s="635">
        <f t="shared" si="28"/>
        <v>0</v>
      </c>
      <c r="P316" s="145"/>
      <c r="Q316" s="145"/>
      <c r="R316" s="145"/>
      <c r="S316" s="145"/>
    </row>
    <row r="317" spans="1:19" ht="14.25" customHeight="1">
      <c r="A317" s="631"/>
      <c r="B317" s="632"/>
      <c r="C317" s="1129"/>
      <c r="D317" s="633"/>
      <c r="E317" s="1129"/>
      <c r="F317" s="634">
        <f t="shared" si="29"/>
        <v>0</v>
      </c>
      <c r="G317" s="633"/>
      <c r="H317" s="1129"/>
      <c r="I317" s="634">
        <f t="shared" si="30"/>
        <v>0</v>
      </c>
      <c r="J317" s="634">
        <f t="shared" si="31"/>
        <v>0</v>
      </c>
      <c r="K317" s="634">
        <f t="shared" si="32"/>
        <v>0</v>
      </c>
      <c r="L317" s="1129"/>
      <c r="M317" s="1129"/>
      <c r="N317" s="1718">
        <f t="shared" si="27"/>
        <v>0</v>
      </c>
      <c r="O317" s="635">
        <f t="shared" si="28"/>
        <v>0</v>
      </c>
      <c r="P317" s="145"/>
      <c r="Q317" s="145"/>
      <c r="R317" s="145"/>
      <c r="S317" s="145"/>
    </row>
    <row r="318" spans="1:19" ht="14.25" customHeight="1">
      <c r="A318" s="631"/>
      <c r="B318" s="632"/>
      <c r="C318" s="1129"/>
      <c r="D318" s="633"/>
      <c r="E318" s="1129"/>
      <c r="F318" s="634">
        <f t="shared" si="29"/>
        <v>0</v>
      </c>
      <c r="G318" s="633"/>
      <c r="H318" s="1129"/>
      <c r="I318" s="634">
        <f t="shared" si="30"/>
        <v>0</v>
      </c>
      <c r="J318" s="634">
        <f t="shared" si="31"/>
        <v>0</v>
      </c>
      <c r="K318" s="634">
        <f t="shared" si="32"/>
        <v>0</v>
      </c>
      <c r="L318" s="1129"/>
      <c r="M318" s="1129"/>
      <c r="N318" s="1718">
        <f t="shared" si="27"/>
        <v>0</v>
      </c>
      <c r="O318" s="635">
        <f t="shared" si="28"/>
        <v>0</v>
      </c>
      <c r="P318" s="145"/>
      <c r="Q318" s="145"/>
      <c r="R318" s="145"/>
      <c r="S318" s="145"/>
    </row>
    <row r="319" spans="1:19" ht="14.25" customHeight="1">
      <c r="A319" s="631"/>
      <c r="B319" s="632"/>
      <c r="C319" s="1129"/>
      <c r="D319" s="633"/>
      <c r="E319" s="1129"/>
      <c r="F319" s="634">
        <f t="shared" si="29"/>
        <v>0</v>
      </c>
      <c r="G319" s="633"/>
      <c r="H319" s="1129"/>
      <c r="I319" s="634">
        <f t="shared" si="30"/>
        <v>0</v>
      </c>
      <c r="J319" s="634">
        <f t="shared" si="31"/>
        <v>0</v>
      </c>
      <c r="K319" s="634">
        <f t="shared" si="32"/>
        <v>0</v>
      </c>
      <c r="L319" s="1129"/>
      <c r="M319" s="1129"/>
      <c r="N319" s="1718">
        <f t="shared" si="27"/>
        <v>0</v>
      </c>
      <c r="O319" s="635">
        <f t="shared" si="28"/>
        <v>0</v>
      </c>
      <c r="P319" s="145"/>
      <c r="Q319" s="145"/>
      <c r="R319" s="145"/>
      <c r="S319" s="145"/>
    </row>
    <row r="320" spans="1:19" ht="14.25" customHeight="1">
      <c r="A320" s="631"/>
      <c r="B320" s="632"/>
      <c r="C320" s="1129"/>
      <c r="D320" s="633"/>
      <c r="E320" s="1129"/>
      <c r="F320" s="634">
        <f t="shared" si="29"/>
        <v>0</v>
      </c>
      <c r="G320" s="633"/>
      <c r="H320" s="1129"/>
      <c r="I320" s="634">
        <f t="shared" si="30"/>
        <v>0</v>
      </c>
      <c r="J320" s="634">
        <f t="shared" si="31"/>
        <v>0</v>
      </c>
      <c r="K320" s="634">
        <f t="shared" si="32"/>
        <v>0</v>
      </c>
      <c r="L320" s="1129"/>
      <c r="M320" s="1129"/>
      <c r="N320" s="1718">
        <f t="shared" si="27"/>
        <v>0</v>
      </c>
      <c r="O320" s="635">
        <f t="shared" si="28"/>
        <v>0</v>
      </c>
      <c r="P320" s="145"/>
      <c r="Q320" s="145"/>
      <c r="R320" s="145"/>
      <c r="S320" s="145"/>
    </row>
    <row r="321" spans="1:19" ht="14.25" customHeight="1">
      <c r="A321" s="631"/>
      <c r="B321" s="632"/>
      <c r="C321" s="1129"/>
      <c r="D321" s="633"/>
      <c r="E321" s="1129"/>
      <c r="F321" s="634">
        <f t="shared" si="29"/>
        <v>0</v>
      </c>
      <c r="G321" s="633"/>
      <c r="H321" s="1129"/>
      <c r="I321" s="634">
        <f t="shared" si="30"/>
        <v>0</v>
      </c>
      <c r="J321" s="634">
        <f t="shared" si="31"/>
        <v>0</v>
      </c>
      <c r="K321" s="634">
        <f t="shared" si="32"/>
        <v>0</v>
      </c>
      <c r="L321" s="1129"/>
      <c r="M321" s="1129"/>
      <c r="N321" s="1718">
        <f t="shared" si="27"/>
        <v>0</v>
      </c>
      <c r="O321" s="635">
        <f t="shared" si="28"/>
        <v>0</v>
      </c>
      <c r="P321" s="145"/>
      <c r="Q321" s="145"/>
      <c r="R321" s="145"/>
      <c r="S321" s="145"/>
    </row>
    <row r="322" spans="1:19" ht="14.25" customHeight="1">
      <c r="A322" s="631"/>
      <c r="B322" s="632"/>
      <c r="C322" s="1129"/>
      <c r="D322" s="633"/>
      <c r="E322" s="1129"/>
      <c r="F322" s="634">
        <f t="shared" si="29"/>
        <v>0</v>
      </c>
      <c r="G322" s="633"/>
      <c r="H322" s="1129"/>
      <c r="I322" s="634">
        <f t="shared" si="30"/>
        <v>0</v>
      </c>
      <c r="J322" s="634">
        <f t="shared" si="31"/>
        <v>0</v>
      </c>
      <c r="K322" s="634">
        <f t="shared" si="32"/>
        <v>0</v>
      </c>
      <c r="L322" s="1129"/>
      <c r="M322" s="1129"/>
      <c r="N322" s="1718">
        <f t="shared" si="27"/>
        <v>0</v>
      </c>
      <c r="O322" s="635">
        <f t="shared" si="28"/>
        <v>0</v>
      </c>
      <c r="P322" s="145"/>
      <c r="Q322" s="145"/>
      <c r="R322" s="145"/>
      <c r="S322" s="145"/>
    </row>
    <row r="323" spans="1:19" ht="14.25" customHeight="1">
      <c r="A323" s="631"/>
      <c r="B323" s="632"/>
      <c r="C323" s="1129"/>
      <c r="D323" s="633"/>
      <c r="E323" s="1129"/>
      <c r="F323" s="634">
        <f t="shared" si="29"/>
        <v>0</v>
      </c>
      <c r="G323" s="633"/>
      <c r="H323" s="1129"/>
      <c r="I323" s="634">
        <f t="shared" si="30"/>
        <v>0</v>
      </c>
      <c r="J323" s="634">
        <f t="shared" si="31"/>
        <v>0</v>
      </c>
      <c r="K323" s="634">
        <f t="shared" si="32"/>
        <v>0</v>
      </c>
      <c r="L323" s="1129"/>
      <c r="M323" s="1129"/>
      <c r="N323" s="1718">
        <f t="shared" si="27"/>
        <v>0</v>
      </c>
      <c r="O323" s="635">
        <f t="shared" si="28"/>
        <v>0</v>
      </c>
      <c r="P323" s="145"/>
      <c r="Q323" s="145"/>
      <c r="R323" s="145"/>
      <c r="S323" s="145"/>
    </row>
    <row r="324" spans="1:19" ht="14.25" customHeight="1">
      <c r="A324" s="631"/>
      <c r="B324" s="632"/>
      <c r="C324" s="1129"/>
      <c r="D324" s="633"/>
      <c r="E324" s="1129"/>
      <c r="F324" s="634">
        <f t="shared" si="29"/>
        <v>0</v>
      </c>
      <c r="G324" s="633"/>
      <c r="H324" s="1129"/>
      <c r="I324" s="634">
        <f t="shared" si="30"/>
        <v>0</v>
      </c>
      <c r="J324" s="634">
        <f t="shared" si="31"/>
        <v>0</v>
      </c>
      <c r="K324" s="634">
        <f t="shared" si="32"/>
        <v>0</v>
      </c>
      <c r="L324" s="1129"/>
      <c r="M324" s="1129"/>
      <c r="N324" s="1718">
        <f t="shared" si="27"/>
        <v>0</v>
      </c>
      <c r="O324" s="635">
        <f t="shared" si="28"/>
        <v>0</v>
      </c>
      <c r="P324" s="145"/>
      <c r="Q324" s="145"/>
      <c r="R324" s="145"/>
      <c r="S324" s="145"/>
    </row>
    <row r="325" spans="1:19" ht="14.25" customHeight="1">
      <c r="A325" s="631"/>
      <c r="B325" s="632"/>
      <c r="C325" s="1129"/>
      <c r="D325" s="633"/>
      <c r="E325" s="1129"/>
      <c r="F325" s="634">
        <f t="shared" si="29"/>
        <v>0</v>
      </c>
      <c r="G325" s="633"/>
      <c r="H325" s="1129"/>
      <c r="I325" s="634">
        <f t="shared" si="30"/>
        <v>0</v>
      </c>
      <c r="J325" s="634">
        <f t="shared" si="31"/>
        <v>0</v>
      </c>
      <c r="K325" s="634">
        <f t="shared" si="32"/>
        <v>0</v>
      </c>
      <c r="L325" s="1129"/>
      <c r="M325" s="1129"/>
      <c r="N325" s="1718">
        <f t="shared" si="27"/>
        <v>0</v>
      </c>
      <c r="O325" s="635">
        <f t="shared" si="28"/>
        <v>0</v>
      </c>
      <c r="P325" s="145"/>
      <c r="Q325" s="145"/>
      <c r="R325" s="145"/>
      <c r="S325" s="145"/>
    </row>
    <row r="326" spans="1:19" ht="14.25" customHeight="1">
      <c r="A326" s="631"/>
      <c r="B326" s="632"/>
      <c r="C326" s="1129"/>
      <c r="D326" s="633"/>
      <c r="E326" s="1129"/>
      <c r="F326" s="634">
        <f t="shared" si="29"/>
        <v>0</v>
      </c>
      <c r="G326" s="633"/>
      <c r="H326" s="1129"/>
      <c r="I326" s="634">
        <f t="shared" si="30"/>
        <v>0</v>
      </c>
      <c r="J326" s="634">
        <f t="shared" si="31"/>
        <v>0</v>
      </c>
      <c r="K326" s="634">
        <f t="shared" si="32"/>
        <v>0</v>
      </c>
      <c r="L326" s="1129"/>
      <c r="M326" s="1129"/>
      <c r="N326" s="1718">
        <f t="shared" si="27"/>
        <v>0</v>
      </c>
      <c r="O326" s="635">
        <f t="shared" si="28"/>
        <v>0</v>
      </c>
      <c r="P326" s="145"/>
      <c r="Q326" s="145"/>
      <c r="R326" s="145"/>
      <c r="S326" s="145"/>
    </row>
    <row r="327" spans="1:19" ht="14.25" customHeight="1">
      <c r="A327" s="631"/>
      <c r="B327" s="632"/>
      <c r="C327" s="1129"/>
      <c r="D327" s="633"/>
      <c r="E327" s="1129"/>
      <c r="F327" s="634">
        <f t="shared" si="29"/>
        <v>0</v>
      </c>
      <c r="G327" s="633"/>
      <c r="H327" s="1129"/>
      <c r="I327" s="634">
        <f t="shared" si="30"/>
        <v>0</v>
      </c>
      <c r="J327" s="634">
        <f t="shared" si="31"/>
        <v>0</v>
      </c>
      <c r="K327" s="634">
        <f t="shared" si="32"/>
        <v>0</v>
      </c>
      <c r="L327" s="1129"/>
      <c r="M327" s="1129"/>
      <c r="N327" s="1718">
        <f t="shared" si="27"/>
        <v>0</v>
      </c>
      <c r="O327" s="635">
        <f t="shared" si="28"/>
        <v>0</v>
      </c>
      <c r="P327" s="145"/>
      <c r="Q327" s="145"/>
      <c r="R327" s="145"/>
      <c r="S327" s="145"/>
    </row>
    <row r="328" spans="1:19" ht="14.25" customHeight="1">
      <c r="A328" s="631"/>
      <c r="B328" s="632"/>
      <c r="C328" s="1129"/>
      <c r="D328" s="633"/>
      <c r="E328" s="1129"/>
      <c r="F328" s="634">
        <f t="shared" si="29"/>
        <v>0</v>
      </c>
      <c r="G328" s="633"/>
      <c r="H328" s="1129"/>
      <c r="I328" s="634">
        <f t="shared" si="30"/>
        <v>0</v>
      </c>
      <c r="J328" s="634">
        <f t="shared" si="31"/>
        <v>0</v>
      </c>
      <c r="K328" s="634">
        <f t="shared" si="32"/>
        <v>0</v>
      </c>
      <c r="L328" s="1129"/>
      <c r="M328" s="1129"/>
      <c r="N328" s="1718">
        <f t="shared" si="27"/>
        <v>0</v>
      </c>
      <c r="O328" s="635">
        <f t="shared" si="28"/>
        <v>0</v>
      </c>
      <c r="P328" s="145"/>
      <c r="Q328" s="145"/>
      <c r="R328" s="145"/>
      <c r="S328" s="145"/>
    </row>
    <row r="329" spans="1:19" ht="14.25" customHeight="1">
      <c r="A329" s="631"/>
      <c r="B329" s="632"/>
      <c r="C329" s="1129"/>
      <c r="D329" s="633"/>
      <c r="E329" s="1129"/>
      <c r="F329" s="634">
        <f t="shared" si="29"/>
        <v>0</v>
      </c>
      <c r="G329" s="633"/>
      <c r="H329" s="1129"/>
      <c r="I329" s="634">
        <f t="shared" si="30"/>
        <v>0</v>
      </c>
      <c r="J329" s="634">
        <f t="shared" si="31"/>
        <v>0</v>
      </c>
      <c r="K329" s="634">
        <f t="shared" si="32"/>
        <v>0</v>
      </c>
      <c r="L329" s="1129"/>
      <c r="M329" s="1129"/>
      <c r="N329" s="1718">
        <f t="shared" si="27"/>
        <v>0</v>
      </c>
      <c r="O329" s="635">
        <f t="shared" si="28"/>
        <v>0</v>
      </c>
      <c r="P329" s="145"/>
      <c r="Q329" s="145"/>
      <c r="R329" s="145"/>
      <c r="S329" s="145"/>
    </row>
    <row r="330" spans="1:19" ht="14.25" customHeight="1">
      <c r="A330" s="631"/>
      <c r="B330" s="632"/>
      <c r="C330" s="1129"/>
      <c r="D330" s="633"/>
      <c r="E330" s="1129"/>
      <c r="F330" s="634">
        <f t="shared" si="29"/>
        <v>0</v>
      </c>
      <c r="G330" s="633"/>
      <c r="H330" s="1129"/>
      <c r="I330" s="634">
        <f t="shared" si="30"/>
        <v>0</v>
      </c>
      <c r="J330" s="634">
        <f t="shared" si="31"/>
        <v>0</v>
      </c>
      <c r="K330" s="634">
        <f t="shared" si="32"/>
        <v>0</v>
      </c>
      <c r="L330" s="1129"/>
      <c r="M330" s="1129"/>
      <c r="N330" s="1718">
        <f t="shared" ref="N330:N393" si="33">IF(M330&lt;&gt;0,ROUND(B330*K330,2)+M330,IF(ABS(ROUND(K330*B330,2)-L330)&lt;3,L330,MIN(ROUND(K330*B330,2),L330)))</f>
        <v>0</v>
      </c>
      <c r="O330" s="635">
        <f t="shared" ref="O330:O393" si="34">IF(ISERROR(L330-N330),"",IF(ABS(L330-N330)&lt;3,0,L330-N330))</f>
        <v>0</v>
      </c>
      <c r="P330" s="145"/>
      <c r="Q330" s="145"/>
      <c r="R330" s="145"/>
      <c r="S330" s="145"/>
    </row>
    <row r="331" spans="1:19" ht="14.25" customHeight="1">
      <c r="A331" s="631"/>
      <c r="B331" s="632"/>
      <c r="C331" s="1129"/>
      <c r="D331" s="633"/>
      <c r="E331" s="1129"/>
      <c r="F331" s="634">
        <f t="shared" ref="F331:F394" si="35">E331*(12-MONTH(D331))/12</f>
        <v>0</v>
      </c>
      <c r="G331" s="633"/>
      <c r="H331" s="1129"/>
      <c r="I331" s="634">
        <f t="shared" ref="I331:I394" si="36">H331*(12-MONTH(G331))/12</f>
        <v>0</v>
      </c>
      <c r="J331" s="634">
        <f t="shared" ref="J331:J394" si="37">C331+E331-H331</f>
        <v>0</v>
      </c>
      <c r="K331" s="634">
        <f t="shared" ref="K331:K394" si="38">C331+F331-I331</f>
        <v>0</v>
      </c>
      <c r="L331" s="1129"/>
      <c r="M331" s="1129"/>
      <c r="N331" s="1718">
        <f t="shared" si="33"/>
        <v>0</v>
      </c>
      <c r="O331" s="635">
        <f t="shared" si="34"/>
        <v>0</v>
      </c>
      <c r="P331" s="145"/>
      <c r="Q331" s="145"/>
      <c r="R331" s="145"/>
      <c r="S331" s="145"/>
    </row>
    <row r="332" spans="1:19" ht="14.25" customHeight="1">
      <c r="A332" s="631"/>
      <c r="B332" s="632"/>
      <c r="C332" s="1129"/>
      <c r="D332" s="633"/>
      <c r="E332" s="1129"/>
      <c r="F332" s="634">
        <f t="shared" si="35"/>
        <v>0</v>
      </c>
      <c r="G332" s="633"/>
      <c r="H332" s="1129"/>
      <c r="I332" s="634">
        <f t="shared" si="36"/>
        <v>0</v>
      </c>
      <c r="J332" s="634">
        <f t="shared" si="37"/>
        <v>0</v>
      </c>
      <c r="K332" s="634">
        <f t="shared" si="38"/>
        <v>0</v>
      </c>
      <c r="L332" s="1129"/>
      <c r="M332" s="1129"/>
      <c r="N332" s="1718">
        <f t="shared" si="33"/>
        <v>0</v>
      </c>
      <c r="O332" s="635">
        <f t="shared" si="34"/>
        <v>0</v>
      </c>
      <c r="P332" s="145"/>
      <c r="Q332" s="145"/>
      <c r="R332" s="145"/>
      <c r="S332" s="145"/>
    </row>
    <row r="333" spans="1:19" ht="14.25" customHeight="1">
      <c r="A333" s="631"/>
      <c r="B333" s="632"/>
      <c r="C333" s="1129"/>
      <c r="D333" s="633"/>
      <c r="E333" s="1129"/>
      <c r="F333" s="634">
        <f t="shared" si="35"/>
        <v>0</v>
      </c>
      <c r="G333" s="633"/>
      <c r="H333" s="1129"/>
      <c r="I333" s="634">
        <f t="shared" si="36"/>
        <v>0</v>
      </c>
      <c r="J333" s="634">
        <f t="shared" si="37"/>
        <v>0</v>
      </c>
      <c r="K333" s="634">
        <f t="shared" si="38"/>
        <v>0</v>
      </c>
      <c r="L333" s="1129"/>
      <c r="M333" s="1129"/>
      <c r="N333" s="1718">
        <f t="shared" si="33"/>
        <v>0</v>
      </c>
      <c r="O333" s="635">
        <f t="shared" si="34"/>
        <v>0</v>
      </c>
      <c r="P333" s="145"/>
      <c r="Q333" s="145"/>
      <c r="R333" s="145"/>
      <c r="S333" s="145"/>
    </row>
    <row r="334" spans="1:19" ht="14.25" customHeight="1">
      <c r="A334" s="631"/>
      <c r="B334" s="632"/>
      <c r="C334" s="1129"/>
      <c r="D334" s="633"/>
      <c r="E334" s="1129"/>
      <c r="F334" s="634">
        <f t="shared" si="35"/>
        <v>0</v>
      </c>
      <c r="G334" s="633"/>
      <c r="H334" s="1129"/>
      <c r="I334" s="634">
        <f t="shared" si="36"/>
        <v>0</v>
      </c>
      <c r="J334" s="634">
        <f t="shared" si="37"/>
        <v>0</v>
      </c>
      <c r="K334" s="634">
        <f t="shared" si="38"/>
        <v>0</v>
      </c>
      <c r="L334" s="1129"/>
      <c r="M334" s="1129"/>
      <c r="N334" s="1718">
        <f t="shared" si="33"/>
        <v>0</v>
      </c>
      <c r="O334" s="635">
        <f t="shared" si="34"/>
        <v>0</v>
      </c>
      <c r="P334" s="145"/>
      <c r="Q334" s="145"/>
      <c r="R334" s="145"/>
      <c r="S334" s="145"/>
    </row>
    <row r="335" spans="1:19" ht="14.25" customHeight="1">
      <c r="A335" s="631"/>
      <c r="B335" s="632"/>
      <c r="C335" s="1129"/>
      <c r="D335" s="633"/>
      <c r="E335" s="1129"/>
      <c r="F335" s="634">
        <f t="shared" si="35"/>
        <v>0</v>
      </c>
      <c r="G335" s="633"/>
      <c r="H335" s="1129"/>
      <c r="I335" s="634">
        <f t="shared" si="36"/>
        <v>0</v>
      </c>
      <c r="J335" s="634">
        <f t="shared" si="37"/>
        <v>0</v>
      </c>
      <c r="K335" s="634">
        <f t="shared" si="38"/>
        <v>0</v>
      </c>
      <c r="L335" s="1129"/>
      <c r="M335" s="1129"/>
      <c r="N335" s="1718">
        <f t="shared" si="33"/>
        <v>0</v>
      </c>
      <c r="O335" s="635">
        <f t="shared" si="34"/>
        <v>0</v>
      </c>
      <c r="P335" s="145"/>
      <c r="Q335" s="145"/>
      <c r="R335" s="145"/>
      <c r="S335" s="145"/>
    </row>
    <row r="336" spans="1:19" ht="14.25" customHeight="1">
      <c r="A336" s="631"/>
      <c r="B336" s="632"/>
      <c r="C336" s="1129"/>
      <c r="D336" s="633"/>
      <c r="E336" s="1129"/>
      <c r="F336" s="634">
        <f t="shared" si="35"/>
        <v>0</v>
      </c>
      <c r="G336" s="633"/>
      <c r="H336" s="1129"/>
      <c r="I336" s="634">
        <f t="shared" si="36"/>
        <v>0</v>
      </c>
      <c r="J336" s="634">
        <f t="shared" si="37"/>
        <v>0</v>
      </c>
      <c r="K336" s="634">
        <f t="shared" si="38"/>
        <v>0</v>
      </c>
      <c r="L336" s="1129"/>
      <c r="M336" s="1129"/>
      <c r="N336" s="1718">
        <f t="shared" si="33"/>
        <v>0</v>
      </c>
      <c r="O336" s="635">
        <f t="shared" si="34"/>
        <v>0</v>
      </c>
      <c r="P336" s="145"/>
      <c r="Q336" s="145"/>
      <c r="R336" s="145"/>
      <c r="S336" s="145"/>
    </row>
    <row r="337" spans="1:19" ht="14.25" customHeight="1">
      <c r="A337" s="631"/>
      <c r="B337" s="632"/>
      <c r="C337" s="1129"/>
      <c r="D337" s="633"/>
      <c r="E337" s="1129"/>
      <c r="F337" s="634">
        <f t="shared" si="35"/>
        <v>0</v>
      </c>
      <c r="G337" s="633"/>
      <c r="H337" s="1129"/>
      <c r="I337" s="634">
        <f t="shared" si="36"/>
        <v>0</v>
      </c>
      <c r="J337" s="634">
        <f t="shared" si="37"/>
        <v>0</v>
      </c>
      <c r="K337" s="634">
        <f t="shared" si="38"/>
        <v>0</v>
      </c>
      <c r="L337" s="1129"/>
      <c r="M337" s="1129"/>
      <c r="N337" s="1718">
        <f t="shared" si="33"/>
        <v>0</v>
      </c>
      <c r="O337" s="635">
        <f t="shared" si="34"/>
        <v>0</v>
      </c>
      <c r="P337" s="145"/>
      <c r="Q337" s="145"/>
      <c r="R337" s="145"/>
      <c r="S337" s="145"/>
    </row>
    <row r="338" spans="1:19" ht="14.25" customHeight="1">
      <c r="A338" s="631"/>
      <c r="B338" s="632"/>
      <c r="C338" s="1129"/>
      <c r="D338" s="633"/>
      <c r="E338" s="1129"/>
      <c r="F338" s="634">
        <f t="shared" si="35"/>
        <v>0</v>
      </c>
      <c r="G338" s="633"/>
      <c r="H338" s="1129"/>
      <c r="I338" s="634">
        <f t="shared" si="36"/>
        <v>0</v>
      </c>
      <c r="J338" s="634">
        <f t="shared" si="37"/>
        <v>0</v>
      </c>
      <c r="K338" s="634">
        <f t="shared" si="38"/>
        <v>0</v>
      </c>
      <c r="L338" s="1129"/>
      <c r="M338" s="1129"/>
      <c r="N338" s="1718">
        <f t="shared" si="33"/>
        <v>0</v>
      </c>
      <c r="O338" s="635">
        <f t="shared" si="34"/>
        <v>0</v>
      </c>
      <c r="P338" s="145"/>
      <c r="Q338" s="145"/>
      <c r="R338" s="145"/>
      <c r="S338" s="145"/>
    </row>
    <row r="339" spans="1:19" ht="14.25" customHeight="1">
      <c r="A339" s="631"/>
      <c r="B339" s="632"/>
      <c r="C339" s="1129"/>
      <c r="D339" s="633"/>
      <c r="E339" s="1129"/>
      <c r="F339" s="634">
        <f t="shared" si="35"/>
        <v>0</v>
      </c>
      <c r="G339" s="633"/>
      <c r="H339" s="1129"/>
      <c r="I339" s="634">
        <f t="shared" si="36"/>
        <v>0</v>
      </c>
      <c r="J339" s="634">
        <f t="shared" si="37"/>
        <v>0</v>
      </c>
      <c r="K339" s="634">
        <f t="shared" si="38"/>
        <v>0</v>
      </c>
      <c r="L339" s="1129"/>
      <c r="M339" s="1129"/>
      <c r="N339" s="1718">
        <f t="shared" si="33"/>
        <v>0</v>
      </c>
      <c r="O339" s="635">
        <f t="shared" si="34"/>
        <v>0</v>
      </c>
      <c r="P339" s="145"/>
      <c r="Q339" s="145"/>
      <c r="R339" s="145"/>
      <c r="S339" s="145"/>
    </row>
    <row r="340" spans="1:19" ht="14.25" customHeight="1">
      <c r="A340" s="631"/>
      <c r="B340" s="632"/>
      <c r="C340" s="1129"/>
      <c r="D340" s="633"/>
      <c r="E340" s="1129"/>
      <c r="F340" s="634">
        <f t="shared" si="35"/>
        <v>0</v>
      </c>
      <c r="G340" s="633"/>
      <c r="H340" s="1129"/>
      <c r="I340" s="634">
        <f t="shared" si="36"/>
        <v>0</v>
      </c>
      <c r="J340" s="634">
        <f t="shared" si="37"/>
        <v>0</v>
      </c>
      <c r="K340" s="634">
        <f t="shared" si="38"/>
        <v>0</v>
      </c>
      <c r="L340" s="1129"/>
      <c r="M340" s="1129"/>
      <c r="N340" s="1718">
        <f t="shared" si="33"/>
        <v>0</v>
      </c>
      <c r="O340" s="635">
        <f t="shared" si="34"/>
        <v>0</v>
      </c>
      <c r="P340" s="145"/>
      <c r="Q340" s="145"/>
      <c r="R340" s="145"/>
      <c r="S340" s="145"/>
    </row>
    <row r="341" spans="1:19" ht="14.25" customHeight="1">
      <c r="A341" s="631"/>
      <c r="B341" s="632"/>
      <c r="C341" s="1129"/>
      <c r="D341" s="633"/>
      <c r="E341" s="1129"/>
      <c r="F341" s="634">
        <f t="shared" si="35"/>
        <v>0</v>
      </c>
      <c r="G341" s="633"/>
      <c r="H341" s="1129"/>
      <c r="I341" s="634">
        <f t="shared" si="36"/>
        <v>0</v>
      </c>
      <c r="J341" s="634">
        <f t="shared" si="37"/>
        <v>0</v>
      </c>
      <c r="K341" s="634">
        <f t="shared" si="38"/>
        <v>0</v>
      </c>
      <c r="L341" s="1129"/>
      <c r="M341" s="1129"/>
      <c r="N341" s="1718">
        <f t="shared" si="33"/>
        <v>0</v>
      </c>
      <c r="O341" s="635">
        <f t="shared" si="34"/>
        <v>0</v>
      </c>
      <c r="P341" s="145"/>
      <c r="Q341" s="145"/>
      <c r="R341" s="145"/>
      <c r="S341" s="145"/>
    </row>
    <row r="342" spans="1:19" ht="14.25" customHeight="1">
      <c r="A342" s="631"/>
      <c r="B342" s="632"/>
      <c r="C342" s="1129"/>
      <c r="D342" s="633"/>
      <c r="E342" s="1129"/>
      <c r="F342" s="634">
        <f t="shared" si="35"/>
        <v>0</v>
      </c>
      <c r="G342" s="633"/>
      <c r="H342" s="1129"/>
      <c r="I342" s="634">
        <f t="shared" si="36"/>
        <v>0</v>
      </c>
      <c r="J342" s="634">
        <f t="shared" si="37"/>
        <v>0</v>
      </c>
      <c r="K342" s="634">
        <f t="shared" si="38"/>
        <v>0</v>
      </c>
      <c r="L342" s="1129"/>
      <c r="M342" s="1129"/>
      <c r="N342" s="1718">
        <f t="shared" si="33"/>
        <v>0</v>
      </c>
      <c r="O342" s="635">
        <f t="shared" si="34"/>
        <v>0</v>
      </c>
      <c r="P342" s="145"/>
      <c r="Q342" s="145"/>
      <c r="R342" s="145"/>
      <c r="S342" s="145"/>
    </row>
    <row r="343" spans="1:19" ht="14.25" customHeight="1">
      <c r="A343" s="631"/>
      <c r="B343" s="632"/>
      <c r="C343" s="1129"/>
      <c r="D343" s="633"/>
      <c r="E343" s="1129"/>
      <c r="F343" s="634">
        <f t="shared" si="35"/>
        <v>0</v>
      </c>
      <c r="G343" s="633"/>
      <c r="H343" s="1129"/>
      <c r="I343" s="634">
        <f t="shared" si="36"/>
        <v>0</v>
      </c>
      <c r="J343" s="634">
        <f t="shared" si="37"/>
        <v>0</v>
      </c>
      <c r="K343" s="634">
        <f t="shared" si="38"/>
        <v>0</v>
      </c>
      <c r="L343" s="1129"/>
      <c r="M343" s="1129"/>
      <c r="N343" s="1718">
        <f t="shared" si="33"/>
        <v>0</v>
      </c>
      <c r="O343" s="635">
        <f t="shared" si="34"/>
        <v>0</v>
      </c>
      <c r="P343" s="145"/>
      <c r="Q343" s="145"/>
      <c r="R343" s="145"/>
      <c r="S343" s="145"/>
    </row>
    <row r="344" spans="1:19" ht="14.25" customHeight="1">
      <c r="A344" s="631"/>
      <c r="B344" s="632"/>
      <c r="C344" s="1129"/>
      <c r="D344" s="633"/>
      <c r="E344" s="1129"/>
      <c r="F344" s="634">
        <f t="shared" si="35"/>
        <v>0</v>
      </c>
      <c r="G344" s="633"/>
      <c r="H344" s="1129"/>
      <c r="I344" s="634">
        <f t="shared" si="36"/>
        <v>0</v>
      </c>
      <c r="J344" s="634">
        <f t="shared" si="37"/>
        <v>0</v>
      </c>
      <c r="K344" s="634">
        <f t="shared" si="38"/>
        <v>0</v>
      </c>
      <c r="L344" s="1129"/>
      <c r="M344" s="1129"/>
      <c r="N344" s="1718">
        <f t="shared" si="33"/>
        <v>0</v>
      </c>
      <c r="O344" s="635">
        <f t="shared" si="34"/>
        <v>0</v>
      </c>
      <c r="P344" s="145"/>
      <c r="Q344" s="145"/>
      <c r="R344" s="145"/>
      <c r="S344" s="145"/>
    </row>
    <row r="345" spans="1:19" ht="14.25" customHeight="1">
      <c r="A345" s="631"/>
      <c r="B345" s="632"/>
      <c r="C345" s="1129"/>
      <c r="D345" s="633"/>
      <c r="E345" s="1129"/>
      <c r="F345" s="634">
        <f t="shared" si="35"/>
        <v>0</v>
      </c>
      <c r="G345" s="633"/>
      <c r="H345" s="1129"/>
      <c r="I345" s="634">
        <f t="shared" si="36"/>
        <v>0</v>
      </c>
      <c r="J345" s="634">
        <f t="shared" si="37"/>
        <v>0</v>
      </c>
      <c r="K345" s="634">
        <f t="shared" si="38"/>
        <v>0</v>
      </c>
      <c r="L345" s="1129"/>
      <c r="M345" s="1129"/>
      <c r="N345" s="1718">
        <f t="shared" si="33"/>
        <v>0</v>
      </c>
      <c r="O345" s="635">
        <f t="shared" si="34"/>
        <v>0</v>
      </c>
      <c r="P345" s="145"/>
      <c r="Q345" s="145"/>
      <c r="R345" s="145"/>
      <c r="S345" s="145"/>
    </row>
    <row r="346" spans="1:19" ht="14.25" customHeight="1">
      <c r="A346" s="631"/>
      <c r="B346" s="632"/>
      <c r="C346" s="1129"/>
      <c r="D346" s="633"/>
      <c r="E346" s="1129"/>
      <c r="F346" s="634">
        <f t="shared" si="35"/>
        <v>0</v>
      </c>
      <c r="G346" s="633"/>
      <c r="H346" s="1129"/>
      <c r="I346" s="634">
        <f t="shared" si="36"/>
        <v>0</v>
      </c>
      <c r="J346" s="634">
        <f t="shared" si="37"/>
        <v>0</v>
      </c>
      <c r="K346" s="634">
        <f t="shared" si="38"/>
        <v>0</v>
      </c>
      <c r="L346" s="1129"/>
      <c r="M346" s="1129"/>
      <c r="N346" s="1718">
        <f t="shared" si="33"/>
        <v>0</v>
      </c>
      <c r="O346" s="635">
        <f t="shared" si="34"/>
        <v>0</v>
      </c>
      <c r="P346" s="145"/>
      <c r="Q346" s="145"/>
      <c r="R346" s="145"/>
      <c r="S346" s="145"/>
    </row>
    <row r="347" spans="1:19" ht="14.25" customHeight="1">
      <c r="A347" s="631"/>
      <c r="B347" s="632"/>
      <c r="C347" s="1129"/>
      <c r="D347" s="633"/>
      <c r="E347" s="1129"/>
      <c r="F347" s="634">
        <f t="shared" si="35"/>
        <v>0</v>
      </c>
      <c r="G347" s="633"/>
      <c r="H347" s="1129"/>
      <c r="I347" s="634">
        <f t="shared" si="36"/>
        <v>0</v>
      </c>
      <c r="J347" s="634">
        <f t="shared" si="37"/>
        <v>0</v>
      </c>
      <c r="K347" s="634">
        <f t="shared" si="38"/>
        <v>0</v>
      </c>
      <c r="L347" s="1129"/>
      <c r="M347" s="1129"/>
      <c r="N347" s="1718">
        <f t="shared" si="33"/>
        <v>0</v>
      </c>
      <c r="O347" s="635">
        <f t="shared" si="34"/>
        <v>0</v>
      </c>
      <c r="P347" s="145"/>
      <c r="Q347" s="145"/>
      <c r="R347" s="145"/>
      <c r="S347" s="145"/>
    </row>
    <row r="348" spans="1:19" ht="14.25" customHeight="1">
      <c r="A348" s="631"/>
      <c r="B348" s="632"/>
      <c r="C348" s="1129"/>
      <c r="D348" s="633"/>
      <c r="E348" s="1129"/>
      <c r="F348" s="634">
        <f t="shared" si="35"/>
        <v>0</v>
      </c>
      <c r="G348" s="633"/>
      <c r="H348" s="1129"/>
      <c r="I348" s="634">
        <f t="shared" si="36"/>
        <v>0</v>
      </c>
      <c r="J348" s="634">
        <f t="shared" si="37"/>
        <v>0</v>
      </c>
      <c r="K348" s="634">
        <f t="shared" si="38"/>
        <v>0</v>
      </c>
      <c r="L348" s="1129"/>
      <c r="M348" s="1129"/>
      <c r="N348" s="1718">
        <f t="shared" si="33"/>
        <v>0</v>
      </c>
      <c r="O348" s="635">
        <f t="shared" si="34"/>
        <v>0</v>
      </c>
      <c r="P348" s="145"/>
      <c r="Q348" s="145"/>
      <c r="R348" s="145"/>
      <c r="S348" s="145"/>
    </row>
    <row r="349" spans="1:19" ht="14.25" customHeight="1">
      <c r="A349" s="631"/>
      <c r="B349" s="632"/>
      <c r="C349" s="1129"/>
      <c r="D349" s="633"/>
      <c r="E349" s="1129"/>
      <c r="F349" s="634">
        <f t="shared" si="35"/>
        <v>0</v>
      </c>
      <c r="G349" s="633"/>
      <c r="H349" s="1129"/>
      <c r="I349" s="634">
        <f t="shared" si="36"/>
        <v>0</v>
      </c>
      <c r="J349" s="634">
        <f t="shared" si="37"/>
        <v>0</v>
      </c>
      <c r="K349" s="634">
        <f t="shared" si="38"/>
        <v>0</v>
      </c>
      <c r="L349" s="1129"/>
      <c r="M349" s="1129"/>
      <c r="N349" s="1718">
        <f t="shared" si="33"/>
        <v>0</v>
      </c>
      <c r="O349" s="635">
        <f t="shared" si="34"/>
        <v>0</v>
      </c>
      <c r="P349" s="145"/>
      <c r="Q349" s="145"/>
      <c r="R349" s="145"/>
      <c r="S349" s="145"/>
    </row>
    <row r="350" spans="1:19" ht="14.25" customHeight="1">
      <c r="A350" s="631"/>
      <c r="B350" s="632"/>
      <c r="C350" s="1129"/>
      <c r="D350" s="633"/>
      <c r="E350" s="1129"/>
      <c r="F350" s="634">
        <f t="shared" si="35"/>
        <v>0</v>
      </c>
      <c r="G350" s="633"/>
      <c r="H350" s="1129"/>
      <c r="I350" s="634">
        <f t="shared" si="36"/>
        <v>0</v>
      </c>
      <c r="J350" s="634">
        <f t="shared" si="37"/>
        <v>0</v>
      </c>
      <c r="K350" s="634">
        <f t="shared" si="38"/>
        <v>0</v>
      </c>
      <c r="L350" s="1129"/>
      <c r="M350" s="1129"/>
      <c r="N350" s="1718">
        <f t="shared" si="33"/>
        <v>0</v>
      </c>
      <c r="O350" s="635">
        <f t="shared" si="34"/>
        <v>0</v>
      </c>
      <c r="P350" s="145"/>
      <c r="Q350" s="145"/>
      <c r="R350" s="145"/>
      <c r="S350" s="145"/>
    </row>
    <row r="351" spans="1:19" ht="14.25" customHeight="1">
      <c r="A351" s="631"/>
      <c r="B351" s="632"/>
      <c r="C351" s="1129"/>
      <c r="D351" s="633"/>
      <c r="E351" s="1129"/>
      <c r="F351" s="634">
        <f t="shared" si="35"/>
        <v>0</v>
      </c>
      <c r="G351" s="633"/>
      <c r="H351" s="1129"/>
      <c r="I351" s="634">
        <f t="shared" si="36"/>
        <v>0</v>
      </c>
      <c r="J351" s="634">
        <f t="shared" si="37"/>
        <v>0</v>
      </c>
      <c r="K351" s="634">
        <f t="shared" si="38"/>
        <v>0</v>
      </c>
      <c r="L351" s="1129"/>
      <c r="M351" s="1129"/>
      <c r="N351" s="1718">
        <f t="shared" si="33"/>
        <v>0</v>
      </c>
      <c r="O351" s="635">
        <f t="shared" si="34"/>
        <v>0</v>
      </c>
      <c r="P351" s="145"/>
      <c r="Q351" s="145"/>
      <c r="R351" s="145"/>
      <c r="S351" s="145"/>
    </row>
    <row r="352" spans="1:19" ht="14.25" customHeight="1">
      <c r="A352" s="631"/>
      <c r="B352" s="632"/>
      <c r="C352" s="1129"/>
      <c r="D352" s="633"/>
      <c r="E352" s="1129"/>
      <c r="F352" s="634">
        <f t="shared" si="35"/>
        <v>0</v>
      </c>
      <c r="G352" s="633"/>
      <c r="H352" s="1129"/>
      <c r="I352" s="634">
        <f t="shared" si="36"/>
        <v>0</v>
      </c>
      <c r="J352" s="634">
        <f t="shared" si="37"/>
        <v>0</v>
      </c>
      <c r="K352" s="634">
        <f t="shared" si="38"/>
        <v>0</v>
      </c>
      <c r="L352" s="1129"/>
      <c r="M352" s="1129"/>
      <c r="N352" s="1718">
        <f t="shared" si="33"/>
        <v>0</v>
      </c>
      <c r="O352" s="635">
        <f t="shared" si="34"/>
        <v>0</v>
      </c>
      <c r="P352" s="145"/>
      <c r="Q352" s="145"/>
      <c r="R352" s="145"/>
      <c r="S352" s="145"/>
    </row>
    <row r="353" spans="1:19" ht="14.25" customHeight="1">
      <c r="A353" s="631"/>
      <c r="B353" s="632"/>
      <c r="C353" s="1129"/>
      <c r="D353" s="633"/>
      <c r="E353" s="1129"/>
      <c r="F353" s="634">
        <f t="shared" si="35"/>
        <v>0</v>
      </c>
      <c r="G353" s="633"/>
      <c r="H353" s="1129"/>
      <c r="I353" s="634">
        <f t="shared" si="36"/>
        <v>0</v>
      </c>
      <c r="J353" s="634">
        <f t="shared" si="37"/>
        <v>0</v>
      </c>
      <c r="K353" s="634">
        <f t="shared" si="38"/>
        <v>0</v>
      </c>
      <c r="L353" s="1129"/>
      <c r="M353" s="1129"/>
      <c r="N353" s="1718">
        <f t="shared" si="33"/>
        <v>0</v>
      </c>
      <c r="O353" s="635">
        <f t="shared" si="34"/>
        <v>0</v>
      </c>
      <c r="P353" s="145"/>
      <c r="Q353" s="145"/>
      <c r="R353" s="145"/>
      <c r="S353" s="145"/>
    </row>
    <row r="354" spans="1:19" ht="14.25" customHeight="1">
      <c r="A354" s="631"/>
      <c r="B354" s="632"/>
      <c r="C354" s="1129"/>
      <c r="D354" s="633"/>
      <c r="E354" s="1129"/>
      <c r="F354" s="634">
        <f t="shared" si="35"/>
        <v>0</v>
      </c>
      <c r="G354" s="633"/>
      <c r="H354" s="1129"/>
      <c r="I354" s="634">
        <f t="shared" si="36"/>
        <v>0</v>
      </c>
      <c r="J354" s="634">
        <f t="shared" si="37"/>
        <v>0</v>
      </c>
      <c r="K354" s="634">
        <f t="shared" si="38"/>
        <v>0</v>
      </c>
      <c r="L354" s="1129"/>
      <c r="M354" s="1129"/>
      <c r="N354" s="1718">
        <f t="shared" si="33"/>
        <v>0</v>
      </c>
      <c r="O354" s="635">
        <f t="shared" si="34"/>
        <v>0</v>
      </c>
      <c r="P354" s="145"/>
      <c r="Q354" s="145"/>
      <c r="R354" s="145"/>
      <c r="S354" s="145"/>
    </row>
    <row r="355" spans="1:19" ht="14.25" customHeight="1">
      <c r="A355" s="631"/>
      <c r="B355" s="632"/>
      <c r="C355" s="1129"/>
      <c r="D355" s="633"/>
      <c r="E355" s="1129"/>
      <c r="F355" s="634">
        <f t="shared" si="35"/>
        <v>0</v>
      </c>
      <c r="G355" s="633"/>
      <c r="H355" s="1129"/>
      <c r="I355" s="634">
        <f t="shared" si="36"/>
        <v>0</v>
      </c>
      <c r="J355" s="634">
        <f t="shared" si="37"/>
        <v>0</v>
      </c>
      <c r="K355" s="634">
        <f t="shared" si="38"/>
        <v>0</v>
      </c>
      <c r="L355" s="1129"/>
      <c r="M355" s="1129"/>
      <c r="N355" s="1718">
        <f t="shared" si="33"/>
        <v>0</v>
      </c>
      <c r="O355" s="635">
        <f t="shared" si="34"/>
        <v>0</v>
      </c>
      <c r="P355" s="145"/>
      <c r="Q355" s="145"/>
      <c r="R355" s="145"/>
      <c r="S355" s="145"/>
    </row>
    <row r="356" spans="1:19" ht="14.25" customHeight="1">
      <c r="A356" s="631"/>
      <c r="B356" s="632"/>
      <c r="C356" s="1129"/>
      <c r="D356" s="633"/>
      <c r="E356" s="1129"/>
      <c r="F356" s="634">
        <f t="shared" si="35"/>
        <v>0</v>
      </c>
      <c r="G356" s="633"/>
      <c r="H356" s="1129"/>
      <c r="I356" s="634">
        <f t="shared" si="36"/>
        <v>0</v>
      </c>
      <c r="J356" s="634">
        <f t="shared" si="37"/>
        <v>0</v>
      </c>
      <c r="K356" s="634">
        <f t="shared" si="38"/>
        <v>0</v>
      </c>
      <c r="L356" s="1129"/>
      <c r="M356" s="1129"/>
      <c r="N356" s="1718">
        <f t="shared" si="33"/>
        <v>0</v>
      </c>
      <c r="O356" s="635">
        <f t="shared" si="34"/>
        <v>0</v>
      </c>
      <c r="P356" s="145"/>
      <c r="Q356" s="145"/>
      <c r="R356" s="145"/>
      <c r="S356" s="145"/>
    </row>
    <row r="357" spans="1:19" ht="14.25" customHeight="1">
      <c r="A357" s="631"/>
      <c r="B357" s="632"/>
      <c r="C357" s="1129"/>
      <c r="D357" s="633"/>
      <c r="E357" s="1129"/>
      <c r="F357" s="634">
        <f t="shared" si="35"/>
        <v>0</v>
      </c>
      <c r="G357" s="633"/>
      <c r="H357" s="1129"/>
      <c r="I357" s="634">
        <f t="shared" si="36"/>
        <v>0</v>
      </c>
      <c r="J357" s="634">
        <f t="shared" si="37"/>
        <v>0</v>
      </c>
      <c r="K357" s="634">
        <f t="shared" si="38"/>
        <v>0</v>
      </c>
      <c r="L357" s="1129"/>
      <c r="M357" s="1129"/>
      <c r="N357" s="1718">
        <f t="shared" si="33"/>
        <v>0</v>
      </c>
      <c r="O357" s="635">
        <f t="shared" si="34"/>
        <v>0</v>
      </c>
      <c r="P357" s="145"/>
      <c r="Q357" s="145"/>
      <c r="R357" s="145"/>
      <c r="S357" s="145"/>
    </row>
    <row r="358" spans="1:19" ht="14.25" customHeight="1">
      <c r="A358" s="631"/>
      <c r="B358" s="632"/>
      <c r="C358" s="1129"/>
      <c r="D358" s="633"/>
      <c r="E358" s="1129"/>
      <c r="F358" s="634">
        <f t="shared" si="35"/>
        <v>0</v>
      </c>
      <c r="G358" s="633"/>
      <c r="H358" s="1129"/>
      <c r="I358" s="634">
        <f t="shared" si="36"/>
        <v>0</v>
      </c>
      <c r="J358" s="634">
        <f t="shared" si="37"/>
        <v>0</v>
      </c>
      <c r="K358" s="634">
        <f t="shared" si="38"/>
        <v>0</v>
      </c>
      <c r="L358" s="1129"/>
      <c r="M358" s="1129"/>
      <c r="N358" s="1718">
        <f t="shared" si="33"/>
        <v>0</v>
      </c>
      <c r="O358" s="635">
        <f t="shared" si="34"/>
        <v>0</v>
      </c>
      <c r="P358" s="145"/>
      <c r="Q358" s="145"/>
      <c r="R358" s="145"/>
      <c r="S358" s="145"/>
    </row>
    <row r="359" spans="1:19" ht="14.25" customHeight="1">
      <c r="A359" s="631"/>
      <c r="B359" s="632"/>
      <c r="C359" s="1129"/>
      <c r="D359" s="633"/>
      <c r="E359" s="1129"/>
      <c r="F359" s="634">
        <f t="shared" si="35"/>
        <v>0</v>
      </c>
      <c r="G359" s="633"/>
      <c r="H359" s="1129"/>
      <c r="I359" s="634">
        <f t="shared" si="36"/>
        <v>0</v>
      </c>
      <c r="J359" s="634">
        <f t="shared" si="37"/>
        <v>0</v>
      </c>
      <c r="K359" s="634">
        <f t="shared" si="38"/>
        <v>0</v>
      </c>
      <c r="L359" s="1129"/>
      <c r="M359" s="1129"/>
      <c r="N359" s="1718">
        <f t="shared" si="33"/>
        <v>0</v>
      </c>
      <c r="O359" s="635">
        <f t="shared" si="34"/>
        <v>0</v>
      </c>
      <c r="P359" s="145"/>
      <c r="Q359" s="145"/>
      <c r="R359" s="145"/>
      <c r="S359" s="145"/>
    </row>
    <row r="360" spans="1:19" ht="14.25" customHeight="1">
      <c r="A360" s="631"/>
      <c r="B360" s="632"/>
      <c r="C360" s="1129"/>
      <c r="D360" s="633"/>
      <c r="E360" s="1129"/>
      <c r="F360" s="634">
        <f t="shared" si="35"/>
        <v>0</v>
      </c>
      <c r="G360" s="633"/>
      <c r="H360" s="1129"/>
      <c r="I360" s="634">
        <f t="shared" si="36"/>
        <v>0</v>
      </c>
      <c r="J360" s="634">
        <f t="shared" si="37"/>
        <v>0</v>
      </c>
      <c r="K360" s="634">
        <f t="shared" si="38"/>
        <v>0</v>
      </c>
      <c r="L360" s="1129"/>
      <c r="M360" s="1129"/>
      <c r="N360" s="1718">
        <f t="shared" si="33"/>
        <v>0</v>
      </c>
      <c r="O360" s="635">
        <f t="shared" si="34"/>
        <v>0</v>
      </c>
      <c r="P360" s="145"/>
      <c r="Q360" s="145"/>
      <c r="R360" s="145"/>
      <c r="S360" s="145"/>
    </row>
    <row r="361" spans="1:19" ht="14.25" customHeight="1">
      <c r="A361" s="631"/>
      <c r="B361" s="632"/>
      <c r="C361" s="1129"/>
      <c r="D361" s="633"/>
      <c r="E361" s="1129"/>
      <c r="F361" s="634">
        <f t="shared" si="35"/>
        <v>0</v>
      </c>
      <c r="G361" s="633"/>
      <c r="H361" s="1129"/>
      <c r="I361" s="634">
        <f t="shared" si="36"/>
        <v>0</v>
      </c>
      <c r="J361" s="634">
        <f t="shared" si="37"/>
        <v>0</v>
      </c>
      <c r="K361" s="634">
        <f t="shared" si="38"/>
        <v>0</v>
      </c>
      <c r="L361" s="1129"/>
      <c r="M361" s="1129"/>
      <c r="N361" s="1718">
        <f t="shared" si="33"/>
        <v>0</v>
      </c>
      <c r="O361" s="635">
        <f t="shared" si="34"/>
        <v>0</v>
      </c>
      <c r="P361" s="145"/>
      <c r="Q361" s="145"/>
      <c r="R361" s="145"/>
      <c r="S361" s="145"/>
    </row>
    <row r="362" spans="1:19" ht="14.25" customHeight="1">
      <c r="A362" s="631"/>
      <c r="B362" s="632"/>
      <c r="C362" s="1129"/>
      <c r="D362" s="633"/>
      <c r="E362" s="1129"/>
      <c r="F362" s="634">
        <f t="shared" si="35"/>
        <v>0</v>
      </c>
      <c r="G362" s="633"/>
      <c r="H362" s="1129"/>
      <c r="I362" s="634">
        <f t="shared" si="36"/>
        <v>0</v>
      </c>
      <c r="J362" s="634">
        <f t="shared" si="37"/>
        <v>0</v>
      </c>
      <c r="K362" s="634">
        <f t="shared" si="38"/>
        <v>0</v>
      </c>
      <c r="L362" s="1129"/>
      <c r="M362" s="1129"/>
      <c r="N362" s="1718">
        <f t="shared" si="33"/>
        <v>0</v>
      </c>
      <c r="O362" s="635">
        <f t="shared" si="34"/>
        <v>0</v>
      </c>
      <c r="P362" s="145"/>
      <c r="Q362" s="145"/>
      <c r="R362" s="145"/>
      <c r="S362" s="145"/>
    </row>
    <row r="363" spans="1:19" ht="14.25" customHeight="1">
      <c r="A363" s="631"/>
      <c r="B363" s="632"/>
      <c r="C363" s="1129"/>
      <c r="D363" s="633"/>
      <c r="E363" s="1129"/>
      <c r="F363" s="634">
        <f t="shared" si="35"/>
        <v>0</v>
      </c>
      <c r="G363" s="633"/>
      <c r="H363" s="1129"/>
      <c r="I363" s="634">
        <f t="shared" si="36"/>
        <v>0</v>
      </c>
      <c r="J363" s="634">
        <f t="shared" si="37"/>
        <v>0</v>
      </c>
      <c r="K363" s="634">
        <f t="shared" si="38"/>
        <v>0</v>
      </c>
      <c r="L363" s="1129"/>
      <c r="M363" s="1129"/>
      <c r="N363" s="1718">
        <f t="shared" si="33"/>
        <v>0</v>
      </c>
      <c r="O363" s="635">
        <f t="shared" si="34"/>
        <v>0</v>
      </c>
      <c r="P363" s="145"/>
      <c r="Q363" s="145"/>
      <c r="R363" s="145"/>
      <c r="S363" s="145"/>
    </row>
    <row r="364" spans="1:19" ht="14.25" customHeight="1">
      <c r="A364" s="631"/>
      <c r="B364" s="632"/>
      <c r="C364" s="1129"/>
      <c r="D364" s="633"/>
      <c r="E364" s="1129"/>
      <c r="F364" s="634">
        <f t="shared" si="35"/>
        <v>0</v>
      </c>
      <c r="G364" s="633"/>
      <c r="H364" s="1129"/>
      <c r="I364" s="634">
        <f t="shared" si="36"/>
        <v>0</v>
      </c>
      <c r="J364" s="634">
        <f t="shared" si="37"/>
        <v>0</v>
      </c>
      <c r="K364" s="634">
        <f t="shared" si="38"/>
        <v>0</v>
      </c>
      <c r="L364" s="1129"/>
      <c r="M364" s="1129"/>
      <c r="N364" s="1718">
        <f t="shared" si="33"/>
        <v>0</v>
      </c>
      <c r="O364" s="635">
        <f t="shared" si="34"/>
        <v>0</v>
      </c>
      <c r="P364" s="145"/>
      <c r="Q364" s="145"/>
      <c r="R364" s="145"/>
      <c r="S364" s="145"/>
    </row>
    <row r="365" spans="1:19" ht="14.25" customHeight="1">
      <c r="A365" s="631"/>
      <c r="B365" s="632"/>
      <c r="C365" s="1129"/>
      <c r="D365" s="633"/>
      <c r="E365" s="1129"/>
      <c r="F365" s="634">
        <f t="shared" si="35"/>
        <v>0</v>
      </c>
      <c r="G365" s="633"/>
      <c r="H365" s="1129"/>
      <c r="I365" s="634">
        <f t="shared" si="36"/>
        <v>0</v>
      </c>
      <c r="J365" s="634">
        <f t="shared" si="37"/>
        <v>0</v>
      </c>
      <c r="K365" s="634">
        <f t="shared" si="38"/>
        <v>0</v>
      </c>
      <c r="L365" s="1129"/>
      <c r="M365" s="1129"/>
      <c r="N365" s="1718">
        <f t="shared" si="33"/>
        <v>0</v>
      </c>
      <c r="O365" s="635">
        <f t="shared" si="34"/>
        <v>0</v>
      </c>
      <c r="P365" s="145"/>
      <c r="Q365" s="145"/>
      <c r="R365" s="145"/>
      <c r="S365" s="145"/>
    </row>
    <row r="366" spans="1:19" ht="14.25" customHeight="1">
      <c r="A366" s="631"/>
      <c r="B366" s="632"/>
      <c r="C366" s="1129"/>
      <c r="D366" s="633"/>
      <c r="E366" s="1129"/>
      <c r="F366" s="634">
        <f t="shared" si="35"/>
        <v>0</v>
      </c>
      <c r="G366" s="633"/>
      <c r="H366" s="1129"/>
      <c r="I366" s="634">
        <f t="shared" si="36"/>
        <v>0</v>
      </c>
      <c r="J366" s="634">
        <f t="shared" si="37"/>
        <v>0</v>
      </c>
      <c r="K366" s="634">
        <f t="shared" si="38"/>
        <v>0</v>
      </c>
      <c r="L366" s="1129"/>
      <c r="M366" s="1129"/>
      <c r="N366" s="1718">
        <f t="shared" si="33"/>
        <v>0</v>
      </c>
      <c r="O366" s="635">
        <f t="shared" si="34"/>
        <v>0</v>
      </c>
      <c r="P366" s="145"/>
      <c r="Q366" s="145"/>
      <c r="R366" s="145"/>
      <c r="S366" s="145"/>
    </row>
    <row r="367" spans="1:19" ht="14.25" customHeight="1">
      <c r="A367" s="631"/>
      <c r="B367" s="632"/>
      <c r="C367" s="1129"/>
      <c r="D367" s="633"/>
      <c r="E367" s="1129"/>
      <c r="F367" s="634">
        <f t="shared" si="35"/>
        <v>0</v>
      </c>
      <c r="G367" s="633"/>
      <c r="H367" s="1129"/>
      <c r="I367" s="634">
        <f t="shared" si="36"/>
        <v>0</v>
      </c>
      <c r="J367" s="634">
        <f t="shared" si="37"/>
        <v>0</v>
      </c>
      <c r="K367" s="634">
        <f t="shared" si="38"/>
        <v>0</v>
      </c>
      <c r="L367" s="1129"/>
      <c r="M367" s="1129"/>
      <c r="N367" s="1718">
        <f t="shared" si="33"/>
        <v>0</v>
      </c>
      <c r="O367" s="635">
        <f t="shared" si="34"/>
        <v>0</v>
      </c>
      <c r="P367" s="145"/>
      <c r="Q367" s="145"/>
      <c r="R367" s="145"/>
      <c r="S367" s="145"/>
    </row>
    <row r="368" spans="1:19" ht="14.25" customHeight="1">
      <c r="A368" s="631"/>
      <c r="B368" s="632"/>
      <c r="C368" s="1129"/>
      <c r="D368" s="633"/>
      <c r="E368" s="1129"/>
      <c r="F368" s="634">
        <f t="shared" si="35"/>
        <v>0</v>
      </c>
      <c r="G368" s="633"/>
      <c r="H368" s="1129"/>
      <c r="I368" s="634">
        <f t="shared" si="36"/>
        <v>0</v>
      </c>
      <c r="J368" s="634">
        <f t="shared" si="37"/>
        <v>0</v>
      </c>
      <c r="K368" s="634">
        <f t="shared" si="38"/>
        <v>0</v>
      </c>
      <c r="L368" s="1129"/>
      <c r="M368" s="1129"/>
      <c r="N368" s="1718">
        <f t="shared" si="33"/>
        <v>0</v>
      </c>
      <c r="O368" s="635">
        <f t="shared" si="34"/>
        <v>0</v>
      </c>
      <c r="P368" s="145"/>
      <c r="Q368" s="145"/>
      <c r="R368" s="145"/>
      <c r="S368" s="145"/>
    </row>
    <row r="369" spans="1:19" ht="14.25" customHeight="1">
      <c r="A369" s="631"/>
      <c r="B369" s="632"/>
      <c r="C369" s="1129"/>
      <c r="D369" s="633"/>
      <c r="E369" s="1129"/>
      <c r="F369" s="634">
        <f t="shared" si="35"/>
        <v>0</v>
      </c>
      <c r="G369" s="633"/>
      <c r="H369" s="1129"/>
      <c r="I369" s="634">
        <f t="shared" si="36"/>
        <v>0</v>
      </c>
      <c r="J369" s="634">
        <f t="shared" si="37"/>
        <v>0</v>
      </c>
      <c r="K369" s="634">
        <f t="shared" si="38"/>
        <v>0</v>
      </c>
      <c r="L369" s="1129"/>
      <c r="M369" s="1129"/>
      <c r="N369" s="1718">
        <f t="shared" si="33"/>
        <v>0</v>
      </c>
      <c r="O369" s="635">
        <f t="shared" si="34"/>
        <v>0</v>
      </c>
      <c r="P369" s="145"/>
      <c r="Q369" s="145"/>
      <c r="R369" s="145"/>
      <c r="S369" s="145"/>
    </row>
    <row r="370" spans="1:19" ht="14.25" customHeight="1">
      <c r="A370" s="631"/>
      <c r="B370" s="632"/>
      <c r="C370" s="1129"/>
      <c r="D370" s="633"/>
      <c r="E370" s="1129"/>
      <c r="F370" s="634">
        <f t="shared" si="35"/>
        <v>0</v>
      </c>
      <c r="G370" s="633"/>
      <c r="H370" s="1129"/>
      <c r="I370" s="634">
        <f t="shared" si="36"/>
        <v>0</v>
      </c>
      <c r="J370" s="634">
        <f t="shared" si="37"/>
        <v>0</v>
      </c>
      <c r="K370" s="634">
        <f t="shared" si="38"/>
        <v>0</v>
      </c>
      <c r="L370" s="1129"/>
      <c r="M370" s="1129"/>
      <c r="N370" s="1718">
        <f t="shared" si="33"/>
        <v>0</v>
      </c>
      <c r="O370" s="635">
        <f t="shared" si="34"/>
        <v>0</v>
      </c>
      <c r="P370" s="145"/>
      <c r="Q370" s="145"/>
      <c r="R370" s="145"/>
      <c r="S370" s="145"/>
    </row>
    <row r="371" spans="1:19" ht="14.25" customHeight="1">
      <c r="A371" s="631"/>
      <c r="B371" s="632"/>
      <c r="C371" s="1129"/>
      <c r="D371" s="633"/>
      <c r="E371" s="1129"/>
      <c r="F371" s="634">
        <f t="shared" si="35"/>
        <v>0</v>
      </c>
      <c r="G371" s="633"/>
      <c r="H371" s="1129"/>
      <c r="I371" s="634">
        <f t="shared" si="36"/>
        <v>0</v>
      </c>
      <c r="J371" s="634">
        <f t="shared" si="37"/>
        <v>0</v>
      </c>
      <c r="K371" s="634">
        <f t="shared" si="38"/>
        <v>0</v>
      </c>
      <c r="L371" s="1129"/>
      <c r="M371" s="1129"/>
      <c r="N371" s="1718">
        <f t="shared" si="33"/>
        <v>0</v>
      </c>
      <c r="O371" s="635">
        <f t="shared" si="34"/>
        <v>0</v>
      </c>
      <c r="P371" s="145"/>
      <c r="Q371" s="145"/>
      <c r="R371" s="145"/>
      <c r="S371" s="145"/>
    </row>
    <row r="372" spans="1:19" ht="14.25" customHeight="1">
      <c r="A372" s="631"/>
      <c r="B372" s="632"/>
      <c r="C372" s="1129"/>
      <c r="D372" s="633"/>
      <c r="E372" s="1129"/>
      <c r="F372" s="634">
        <f t="shared" si="35"/>
        <v>0</v>
      </c>
      <c r="G372" s="633"/>
      <c r="H372" s="1129"/>
      <c r="I372" s="634">
        <f t="shared" si="36"/>
        <v>0</v>
      </c>
      <c r="J372" s="634">
        <f t="shared" si="37"/>
        <v>0</v>
      </c>
      <c r="K372" s="634">
        <f t="shared" si="38"/>
        <v>0</v>
      </c>
      <c r="L372" s="1129"/>
      <c r="M372" s="1129"/>
      <c r="N372" s="1718">
        <f t="shared" si="33"/>
        <v>0</v>
      </c>
      <c r="O372" s="635">
        <f t="shared" si="34"/>
        <v>0</v>
      </c>
      <c r="P372" s="145"/>
      <c r="Q372" s="145"/>
      <c r="R372" s="145"/>
      <c r="S372" s="145"/>
    </row>
    <row r="373" spans="1:19" ht="14.25" customHeight="1">
      <c r="A373" s="631"/>
      <c r="B373" s="632"/>
      <c r="C373" s="1129"/>
      <c r="D373" s="633"/>
      <c r="E373" s="1129"/>
      <c r="F373" s="634">
        <f t="shared" si="35"/>
        <v>0</v>
      </c>
      <c r="G373" s="633"/>
      <c r="H373" s="1129"/>
      <c r="I373" s="634">
        <f t="shared" si="36"/>
        <v>0</v>
      </c>
      <c r="J373" s="634">
        <f t="shared" si="37"/>
        <v>0</v>
      </c>
      <c r="K373" s="634">
        <f t="shared" si="38"/>
        <v>0</v>
      </c>
      <c r="L373" s="1129"/>
      <c r="M373" s="1129"/>
      <c r="N373" s="1718">
        <f t="shared" si="33"/>
        <v>0</v>
      </c>
      <c r="O373" s="635">
        <f t="shared" si="34"/>
        <v>0</v>
      </c>
      <c r="P373" s="145"/>
      <c r="Q373" s="145"/>
      <c r="R373" s="145"/>
      <c r="S373" s="145"/>
    </row>
    <row r="374" spans="1:19" ht="14.25" customHeight="1">
      <c r="A374" s="631"/>
      <c r="B374" s="632"/>
      <c r="C374" s="1129"/>
      <c r="D374" s="633"/>
      <c r="E374" s="1129"/>
      <c r="F374" s="634">
        <f t="shared" si="35"/>
        <v>0</v>
      </c>
      <c r="G374" s="633"/>
      <c r="H374" s="1129"/>
      <c r="I374" s="634">
        <f t="shared" si="36"/>
        <v>0</v>
      </c>
      <c r="J374" s="634">
        <f t="shared" si="37"/>
        <v>0</v>
      </c>
      <c r="K374" s="634">
        <f t="shared" si="38"/>
        <v>0</v>
      </c>
      <c r="L374" s="1129"/>
      <c r="M374" s="1129"/>
      <c r="N374" s="1718">
        <f t="shared" si="33"/>
        <v>0</v>
      </c>
      <c r="O374" s="635">
        <f t="shared" si="34"/>
        <v>0</v>
      </c>
      <c r="P374" s="145"/>
      <c r="Q374" s="145"/>
      <c r="R374" s="145"/>
      <c r="S374" s="145"/>
    </row>
    <row r="375" spans="1:19" ht="14.25" customHeight="1">
      <c r="A375" s="631"/>
      <c r="B375" s="632"/>
      <c r="C375" s="1129"/>
      <c r="D375" s="633"/>
      <c r="E375" s="1129"/>
      <c r="F375" s="634">
        <f t="shared" si="35"/>
        <v>0</v>
      </c>
      <c r="G375" s="633"/>
      <c r="H375" s="1129"/>
      <c r="I375" s="634">
        <f t="shared" si="36"/>
        <v>0</v>
      </c>
      <c r="J375" s="634">
        <f t="shared" si="37"/>
        <v>0</v>
      </c>
      <c r="K375" s="634">
        <f t="shared" si="38"/>
        <v>0</v>
      </c>
      <c r="L375" s="1129"/>
      <c r="M375" s="1129"/>
      <c r="N375" s="1718">
        <f t="shared" si="33"/>
        <v>0</v>
      </c>
      <c r="O375" s="635">
        <f t="shared" si="34"/>
        <v>0</v>
      </c>
      <c r="P375" s="145"/>
      <c r="Q375" s="145"/>
      <c r="R375" s="145"/>
      <c r="S375" s="145"/>
    </row>
    <row r="376" spans="1:19" ht="14.25" customHeight="1">
      <c r="A376" s="631"/>
      <c r="B376" s="632"/>
      <c r="C376" s="1129"/>
      <c r="D376" s="633"/>
      <c r="E376" s="1129"/>
      <c r="F376" s="634">
        <f t="shared" si="35"/>
        <v>0</v>
      </c>
      <c r="G376" s="633"/>
      <c r="H376" s="1129"/>
      <c r="I376" s="634">
        <f t="shared" si="36"/>
        <v>0</v>
      </c>
      <c r="J376" s="634">
        <f t="shared" si="37"/>
        <v>0</v>
      </c>
      <c r="K376" s="634">
        <f t="shared" si="38"/>
        <v>0</v>
      </c>
      <c r="L376" s="1129"/>
      <c r="M376" s="1129"/>
      <c r="N376" s="1718">
        <f t="shared" si="33"/>
        <v>0</v>
      </c>
      <c r="O376" s="635">
        <f t="shared" si="34"/>
        <v>0</v>
      </c>
      <c r="P376" s="145"/>
      <c r="Q376" s="145"/>
      <c r="R376" s="145"/>
      <c r="S376" s="145"/>
    </row>
    <row r="377" spans="1:19" ht="14.25" customHeight="1">
      <c r="A377" s="631"/>
      <c r="B377" s="632"/>
      <c r="C377" s="1129"/>
      <c r="D377" s="633"/>
      <c r="E377" s="1129"/>
      <c r="F377" s="634">
        <f t="shared" si="35"/>
        <v>0</v>
      </c>
      <c r="G377" s="633"/>
      <c r="H377" s="1129"/>
      <c r="I377" s="634">
        <f t="shared" si="36"/>
        <v>0</v>
      </c>
      <c r="J377" s="634">
        <f t="shared" si="37"/>
        <v>0</v>
      </c>
      <c r="K377" s="634">
        <f t="shared" si="38"/>
        <v>0</v>
      </c>
      <c r="L377" s="1129"/>
      <c r="M377" s="1129"/>
      <c r="N377" s="1718">
        <f t="shared" si="33"/>
        <v>0</v>
      </c>
      <c r="O377" s="635">
        <f t="shared" si="34"/>
        <v>0</v>
      </c>
      <c r="P377" s="145"/>
      <c r="Q377" s="145"/>
      <c r="R377" s="145"/>
      <c r="S377" s="145"/>
    </row>
    <row r="378" spans="1:19" ht="14.25" customHeight="1">
      <c r="A378" s="631"/>
      <c r="B378" s="632"/>
      <c r="C378" s="1129"/>
      <c r="D378" s="633"/>
      <c r="E378" s="1129"/>
      <c r="F378" s="634">
        <f t="shared" si="35"/>
        <v>0</v>
      </c>
      <c r="G378" s="633"/>
      <c r="H378" s="1129"/>
      <c r="I378" s="634">
        <f t="shared" si="36"/>
        <v>0</v>
      </c>
      <c r="J378" s="634">
        <f t="shared" si="37"/>
        <v>0</v>
      </c>
      <c r="K378" s="634">
        <f t="shared" si="38"/>
        <v>0</v>
      </c>
      <c r="L378" s="1129"/>
      <c r="M378" s="1129"/>
      <c r="N378" s="1718">
        <f t="shared" si="33"/>
        <v>0</v>
      </c>
      <c r="O378" s="635">
        <f t="shared" si="34"/>
        <v>0</v>
      </c>
      <c r="P378" s="145"/>
      <c r="Q378" s="145"/>
      <c r="R378" s="145"/>
      <c r="S378" s="145"/>
    </row>
    <row r="379" spans="1:19" ht="14.25" customHeight="1">
      <c r="A379" s="631"/>
      <c r="B379" s="632"/>
      <c r="C379" s="1129"/>
      <c r="D379" s="633"/>
      <c r="E379" s="1129"/>
      <c r="F379" s="634">
        <f t="shared" si="35"/>
        <v>0</v>
      </c>
      <c r="G379" s="633"/>
      <c r="H379" s="1129"/>
      <c r="I379" s="634">
        <f t="shared" si="36"/>
        <v>0</v>
      </c>
      <c r="J379" s="634">
        <f t="shared" si="37"/>
        <v>0</v>
      </c>
      <c r="K379" s="634">
        <f t="shared" si="38"/>
        <v>0</v>
      </c>
      <c r="L379" s="1129"/>
      <c r="M379" s="1129"/>
      <c r="N379" s="1718">
        <f t="shared" si="33"/>
        <v>0</v>
      </c>
      <c r="O379" s="635">
        <f t="shared" si="34"/>
        <v>0</v>
      </c>
      <c r="P379" s="145"/>
      <c r="Q379" s="145"/>
      <c r="R379" s="145"/>
      <c r="S379" s="145"/>
    </row>
    <row r="380" spans="1:19" ht="14.25" customHeight="1">
      <c r="A380" s="631"/>
      <c r="B380" s="632"/>
      <c r="C380" s="1129"/>
      <c r="D380" s="633"/>
      <c r="E380" s="1129"/>
      <c r="F380" s="634">
        <f t="shared" si="35"/>
        <v>0</v>
      </c>
      <c r="G380" s="633"/>
      <c r="H380" s="1129"/>
      <c r="I380" s="634">
        <f t="shared" si="36"/>
        <v>0</v>
      </c>
      <c r="J380" s="634">
        <f t="shared" si="37"/>
        <v>0</v>
      </c>
      <c r="K380" s="634">
        <f t="shared" si="38"/>
        <v>0</v>
      </c>
      <c r="L380" s="1129"/>
      <c r="M380" s="1129"/>
      <c r="N380" s="1718">
        <f t="shared" si="33"/>
        <v>0</v>
      </c>
      <c r="O380" s="635">
        <f t="shared" si="34"/>
        <v>0</v>
      </c>
      <c r="P380" s="145"/>
      <c r="Q380" s="145"/>
      <c r="R380" s="145"/>
      <c r="S380" s="145"/>
    </row>
    <row r="381" spans="1:19" ht="14.25" customHeight="1">
      <c r="A381" s="631"/>
      <c r="B381" s="632"/>
      <c r="C381" s="1129"/>
      <c r="D381" s="633"/>
      <c r="E381" s="1129"/>
      <c r="F381" s="634">
        <f t="shared" si="35"/>
        <v>0</v>
      </c>
      <c r="G381" s="633"/>
      <c r="H381" s="1129"/>
      <c r="I381" s="634">
        <f t="shared" si="36"/>
        <v>0</v>
      </c>
      <c r="J381" s="634">
        <f t="shared" si="37"/>
        <v>0</v>
      </c>
      <c r="K381" s="634">
        <f t="shared" si="38"/>
        <v>0</v>
      </c>
      <c r="L381" s="1129"/>
      <c r="M381" s="1129"/>
      <c r="N381" s="1718">
        <f t="shared" si="33"/>
        <v>0</v>
      </c>
      <c r="O381" s="635">
        <f t="shared" si="34"/>
        <v>0</v>
      </c>
      <c r="P381" s="145"/>
      <c r="Q381" s="145"/>
      <c r="R381" s="145"/>
      <c r="S381" s="145"/>
    </row>
    <row r="382" spans="1:19" ht="14.25" customHeight="1">
      <c r="A382" s="631"/>
      <c r="B382" s="632"/>
      <c r="C382" s="1129"/>
      <c r="D382" s="633"/>
      <c r="E382" s="1129"/>
      <c r="F382" s="634">
        <f t="shared" si="35"/>
        <v>0</v>
      </c>
      <c r="G382" s="633"/>
      <c r="H382" s="1129"/>
      <c r="I382" s="634">
        <f t="shared" si="36"/>
        <v>0</v>
      </c>
      <c r="J382" s="634">
        <f t="shared" si="37"/>
        <v>0</v>
      </c>
      <c r="K382" s="634">
        <f t="shared" si="38"/>
        <v>0</v>
      </c>
      <c r="L382" s="1129"/>
      <c r="M382" s="1129"/>
      <c r="N382" s="1718">
        <f t="shared" si="33"/>
        <v>0</v>
      </c>
      <c r="O382" s="635">
        <f t="shared" si="34"/>
        <v>0</v>
      </c>
      <c r="P382" s="145"/>
      <c r="Q382" s="145"/>
      <c r="R382" s="145"/>
      <c r="S382" s="145"/>
    </row>
    <row r="383" spans="1:19" ht="14.25" customHeight="1">
      <c r="A383" s="631"/>
      <c r="B383" s="632"/>
      <c r="C383" s="1129"/>
      <c r="D383" s="633"/>
      <c r="E383" s="1129"/>
      <c r="F383" s="634">
        <f t="shared" si="35"/>
        <v>0</v>
      </c>
      <c r="G383" s="633"/>
      <c r="H383" s="1129"/>
      <c r="I383" s="634">
        <f t="shared" si="36"/>
        <v>0</v>
      </c>
      <c r="J383" s="634">
        <f t="shared" si="37"/>
        <v>0</v>
      </c>
      <c r="K383" s="634">
        <f t="shared" si="38"/>
        <v>0</v>
      </c>
      <c r="L383" s="1129"/>
      <c r="M383" s="1129"/>
      <c r="N383" s="1718">
        <f t="shared" si="33"/>
        <v>0</v>
      </c>
      <c r="O383" s="635">
        <f t="shared" si="34"/>
        <v>0</v>
      </c>
      <c r="P383" s="145"/>
      <c r="Q383" s="145"/>
      <c r="R383" s="145"/>
      <c r="S383" s="145"/>
    </row>
    <row r="384" spans="1:19" ht="14.25" customHeight="1">
      <c r="A384" s="631"/>
      <c r="B384" s="632"/>
      <c r="C384" s="1129"/>
      <c r="D384" s="633"/>
      <c r="E384" s="1129"/>
      <c r="F384" s="634">
        <f t="shared" si="35"/>
        <v>0</v>
      </c>
      <c r="G384" s="633"/>
      <c r="H384" s="1129"/>
      <c r="I384" s="634">
        <f t="shared" si="36"/>
        <v>0</v>
      </c>
      <c r="J384" s="634">
        <f t="shared" si="37"/>
        <v>0</v>
      </c>
      <c r="K384" s="634">
        <f t="shared" si="38"/>
        <v>0</v>
      </c>
      <c r="L384" s="1129"/>
      <c r="M384" s="1129"/>
      <c r="N384" s="1718">
        <f t="shared" si="33"/>
        <v>0</v>
      </c>
      <c r="O384" s="635">
        <f t="shared" si="34"/>
        <v>0</v>
      </c>
      <c r="P384" s="145"/>
      <c r="Q384" s="145"/>
      <c r="R384" s="145"/>
      <c r="S384" s="145"/>
    </row>
    <row r="385" spans="1:19" ht="14.25" customHeight="1">
      <c r="A385" s="631"/>
      <c r="B385" s="632"/>
      <c r="C385" s="1129"/>
      <c r="D385" s="633"/>
      <c r="E385" s="1129"/>
      <c r="F385" s="634">
        <f t="shared" si="35"/>
        <v>0</v>
      </c>
      <c r="G385" s="633"/>
      <c r="H385" s="1129"/>
      <c r="I385" s="634">
        <f t="shared" si="36"/>
        <v>0</v>
      </c>
      <c r="J385" s="634">
        <f t="shared" si="37"/>
        <v>0</v>
      </c>
      <c r="K385" s="634">
        <f t="shared" si="38"/>
        <v>0</v>
      </c>
      <c r="L385" s="1129"/>
      <c r="M385" s="1129"/>
      <c r="N385" s="1718">
        <f t="shared" si="33"/>
        <v>0</v>
      </c>
      <c r="O385" s="635">
        <f t="shared" si="34"/>
        <v>0</v>
      </c>
      <c r="P385" s="145"/>
      <c r="Q385" s="145"/>
      <c r="R385" s="145"/>
      <c r="S385" s="145"/>
    </row>
    <row r="386" spans="1:19" ht="14.25" customHeight="1">
      <c r="A386" s="631"/>
      <c r="B386" s="632"/>
      <c r="C386" s="1129"/>
      <c r="D386" s="633"/>
      <c r="E386" s="1129"/>
      <c r="F386" s="634">
        <f t="shared" si="35"/>
        <v>0</v>
      </c>
      <c r="G386" s="633"/>
      <c r="H386" s="1129"/>
      <c r="I386" s="634">
        <f t="shared" si="36"/>
        <v>0</v>
      </c>
      <c r="J386" s="634">
        <f t="shared" si="37"/>
        <v>0</v>
      </c>
      <c r="K386" s="634">
        <f t="shared" si="38"/>
        <v>0</v>
      </c>
      <c r="L386" s="1129"/>
      <c r="M386" s="1129"/>
      <c r="N386" s="1718">
        <f t="shared" si="33"/>
        <v>0</v>
      </c>
      <c r="O386" s="635">
        <f t="shared" si="34"/>
        <v>0</v>
      </c>
      <c r="P386" s="145"/>
      <c r="Q386" s="145"/>
      <c r="R386" s="145"/>
      <c r="S386" s="145"/>
    </row>
    <row r="387" spans="1:19" ht="14.25" customHeight="1">
      <c r="A387" s="631"/>
      <c r="B387" s="632"/>
      <c r="C387" s="1129"/>
      <c r="D387" s="633"/>
      <c r="E387" s="1129"/>
      <c r="F387" s="634">
        <f t="shared" si="35"/>
        <v>0</v>
      </c>
      <c r="G387" s="633"/>
      <c r="H387" s="1129"/>
      <c r="I387" s="634">
        <f t="shared" si="36"/>
        <v>0</v>
      </c>
      <c r="J387" s="634">
        <f t="shared" si="37"/>
        <v>0</v>
      </c>
      <c r="K387" s="634">
        <f t="shared" si="38"/>
        <v>0</v>
      </c>
      <c r="L387" s="1129"/>
      <c r="M387" s="1129"/>
      <c r="N387" s="1718">
        <f t="shared" si="33"/>
        <v>0</v>
      </c>
      <c r="O387" s="635">
        <f t="shared" si="34"/>
        <v>0</v>
      </c>
      <c r="P387" s="145"/>
      <c r="Q387" s="145"/>
      <c r="R387" s="145"/>
      <c r="S387" s="145"/>
    </row>
    <row r="388" spans="1:19" ht="14.25" customHeight="1">
      <c r="A388" s="631"/>
      <c r="B388" s="632"/>
      <c r="C388" s="1129"/>
      <c r="D388" s="633"/>
      <c r="E388" s="1129"/>
      <c r="F388" s="634">
        <f t="shared" si="35"/>
        <v>0</v>
      </c>
      <c r="G388" s="633"/>
      <c r="H388" s="1129"/>
      <c r="I388" s="634">
        <f t="shared" si="36"/>
        <v>0</v>
      </c>
      <c r="J388" s="634">
        <f t="shared" si="37"/>
        <v>0</v>
      </c>
      <c r="K388" s="634">
        <f t="shared" si="38"/>
        <v>0</v>
      </c>
      <c r="L388" s="1129"/>
      <c r="M388" s="1129"/>
      <c r="N388" s="1718">
        <f t="shared" si="33"/>
        <v>0</v>
      </c>
      <c r="O388" s="635">
        <f t="shared" si="34"/>
        <v>0</v>
      </c>
      <c r="P388" s="145"/>
      <c r="Q388" s="145"/>
      <c r="R388" s="145"/>
      <c r="S388" s="145"/>
    </row>
    <row r="389" spans="1:19" ht="14.25" customHeight="1">
      <c r="A389" s="631"/>
      <c r="B389" s="632"/>
      <c r="C389" s="1129"/>
      <c r="D389" s="633"/>
      <c r="E389" s="1129"/>
      <c r="F389" s="634">
        <f t="shared" si="35"/>
        <v>0</v>
      </c>
      <c r="G389" s="633"/>
      <c r="H389" s="1129"/>
      <c r="I389" s="634">
        <f t="shared" si="36"/>
        <v>0</v>
      </c>
      <c r="J389" s="634">
        <f t="shared" si="37"/>
        <v>0</v>
      </c>
      <c r="K389" s="634">
        <f t="shared" si="38"/>
        <v>0</v>
      </c>
      <c r="L389" s="1129"/>
      <c r="M389" s="1129"/>
      <c r="N389" s="1718">
        <f t="shared" si="33"/>
        <v>0</v>
      </c>
      <c r="O389" s="635">
        <f t="shared" si="34"/>
        <v>0</v>
      </c>
      <c r="P389" s="145"/>
      <c r="Q389" s="145"/>
      <c r="R389" s="145"/>
      <c r="S389" s="145"/>
    </row>
    <row r="390" spans="1:19" ht="14.25" customHeight="1">
      <c r="A390" s="631"/>
      <c r="B390" s="632"/>
      <c r="C390" s="1129"/>
      <c r="D390" s="633"/>
      <c r="E390" s="1129"/>
      <c r="F390" s="634">
        <f t="shared" si="35"/>
        <v>0</v>
      </c>
      <c r="G390" s="633"/>
      <c r="H390" s="1129"/>
      <c r="I390" s="634">
        <f t="shared" si="36"/>
        <v>0</v>
      </c>
      <c r="J390" s="634">
        <f t="shared" si="37"/>
        <v>0</v>
      </c>
      <c r="K390" s="634">
        <f t="shared" si="38"/>
        <v>0</v>
      </c>
      <c r="L390" s="1129"/>
      <c r="M390" s="1129"/>
      <c r="N390" s="1718">
        <f t="shared" si="33"/>
        <v>0</v>
      </c>
      <c r="O390" s="635">
        <f t="shared" si="34"/>
        <v>0</v>
      </c>
      <c r="P390" s="145"/>
      <c r="Q390" s="145"/>
      <c r="R390" s="145"/>
      <c r="S390" s="145"/>
    </row>
    <row r="391" spans="1:19" ht="14.25" customHeight="1">
      <c r="A391" s="631"/>
      <c r="B391" s="632"/>
      <c r="C391" s="1129"/>
      <c r="D391" s="633"/>
      <c r="E391" s="1129"/>
      <c r="F391" s="634">
        <f t="shared" si="35"/>
        <v>0</v>
      </c>
      <c r="G391" s="633"/>
      <c r="H391" s="1129"/>
      <c r="I391" s="634">
        <f t="shared" si="36"/>
        <v>0</v>
      </c>
      <c r="J391" s="634">
        <f t="shared" si="37"/>
        <v>0</v>
      </c>
      <c r="K391" s="634">
        <f t="shared" si="38"/>
        <v>0</v>
      </c>
      <c r="L391" s="1129"/>
      <c r="M391" s="1129"/>
      <c r="N391" s="1718">
        <f t="shared" si="33"/>
        <v>0</v>
      </c>
      <c r="O391" s="635">
        <f t="shared" si="34"/>
        <v>0</v>
      </c>
      <c r="P391" s="145"/>
      <c r="Q391" s="145"/>
      <c r="R391" s="145"/>
      <c r="S391" s="145"/>
    </row>
    <row r="392" spans="1:19" ht="14.25" customHeight="1">
      <c r="A392" s="631"/>
      <c r="B392" s="632"/>
      <c r="C392" s="1129"/>
      <c r="D392" s="633"/>
      <c r="E392" s="1129"/>
      <c r="F392" s="634">
        <f t="shared" si="35"/>
        <v>0</v>
      </c>
      <c r="G392" s="633"/>
      <c r="H392" s="1129"/>
      <c r="I392" s="634">
        <f t="shared" si="36"/>
        <v>0</v>
      </c>
      <c r="J392" s="634">
        <f t="shared" si="37"/>
        <v>0</v>
      </c>
      <c r="K392" s="634">
        <f t="shared" si="38"/>
        <v>0</v>
      </c>
      <c r="L392" s="1129"/>
      <c r="M392" s="1129"/>
      <c r="N392" s="1718">
        <f t="shared" si="33"/>
        <v>0</v>
      </c>
      <c r="O392" s="635">
        <f t="shared" si="34"/>
        <v>0</v>
      </c>
      <c r="P392" s="145"/>
      <c r="Q392" s="145"/>
      <c r="R392" s="145"/>
      <c r="S392" s="145"/>
    </row>
    <row r="393" spans="1:19" ht="14.25" customHeight="1">
      <c r="A393" s="631"/>
      <c r="B393" s="632"/>
      <c r="C393" s="1129"/>
      <c r="D393" s="633"/>
      <c r="E393" s="1129"/>
      <c r="F393" s="634">
        <f t="shared" si="35"/>
        <v>0</v>
      </c>
      <c r="G393" s="633"/>
      <c r="H393" s="1129"/>
      <c r="I393" s="634">
        <f t="shared" si="36"/>
        <v>0</v>
      </c>
      <c r="J393" s="634">
        <f t="shared" si="37"/>
        <v>0</v>
      </c>
      <c r="K393" s="634">
        <f t="shared" si="38"/>
        <v>0</v>
      </c>
      <c r="L393" s="1129"/>
      <c r="M393" s="1129"/>
      <c r="N393" s="1718">
        <f t="shared" si="33"/>
        <v>0</v>
      </c>
      <c r="O393" s="635">
        <f t="shared" si="34"/>
        <v>0</v>
      </c>
      <c r="P393" s="145"/>
      <c r="Q393" s="145"/>
      <c r="R393" s="145"/>
      <c r="S393" s="145"/>
    </row>
    <row r="394" spans="1:19" ht="14.25" customHeight="1">
      <c r="A394" s="631"/>
      <c r="B394" s="632"/>
      <c r="C394" s="1129"/>
      <c r="D394" s="633"/>
      <c r="E394" s="1129"/>
      <c r="F394" s="634">
        <f t="shared" si="35"/>
        <v>0</v>
      </c>
      <c r="G394" s="633"/>
      <c r="H394" s="1129"/>
      <c r="I394" s="634">
        <f t="shared" si="36"/>
        <v>0</v>
      </c>
      <c r="J394" s="634">
        <f t="shared" si="37"/>
        <v>0</v>
      </c>
      <c r="K394" s="634">
        <f t="shared" si="38"/>
        <v>0</v>
      </c>
      <c r="L394" s="1129"/>
      <c r="M394" s="1129"/>
      <c r="N394" s="1718">
        <f t="shared" ref="N394:N457" si="39">IF(M394&lt;&gt;0,ROUND(B394*K394,2)+M394,IF(ABS(ROUND(K394*B394,2)-L394)&lt;3,L394,MIN(ROUND(K394*B394,2),L394)))</f>
        <v>0</v>
      </c>
      <c r="O394" s="635">
        <f t="shared" ref="O394:O457" si="40">IF(ISERROR(L394-N394),"",IF(ABS(L394-N394)&lt;3,0,L394-N394))</f>
        <v>0</v>
      </c>
      <c r="P394" s="145"/>
      <c r="Q394" s="145"/>
      <c r="R394" s="145"/>
      <c r="S394" s="145"/>
    </row>
    <row r="395" spans="1:19" ht="14.25" customHeight="1">
      <c r="A395" s="631"/>
      <c r="B395" s="632"/>
      <c r="C395" s="1129"/>
      <c r="D395" s="633"/>
      <c r="E395" s="1129"/>
      <c r="F395" s="634">
        <f t="shared" ref="F395:F458" si="41">E395*(12-MONTH(D395))/12</f>
        <v>0</v>
      </c>
      <c r="G395" s="633"/>
      <c r="H395" s="1129"/>
      <c r="I395" s="634">
        <f t="shared" ref="I395:I458" si="42">H395*(12-MONTH(G395))/12</f>
        <v>0</v>
      </c>
      <c r="J395" s="634">
        <f t="shared" ref="J395:J458" si="43">C395+E395-H395</f>
        <v>0</v>
      </c>
      <c r="K395" s="634">
        <f t="shared" ref="K395:K458" si="44">C395+F395-I395</f>
        <v>0</v>
      </c>
      <c r="L395" s="1129"/>
      <c r="M395" s="1129"/>
      <c r="N395" s="1718">
        <f t="shared" si="39"/>
        <v>0</v>
      </c>
      <c r="O395" s="635">
        <f t="shared" si="40"/>
        <v>0</v>
      </c>
      <c r="P395" s="145"/>
      <c r="Q395" s="145"/>
      <c r="R395" s="145"/>
      <c r="S395" s="145"/>
    </row>
    <row r="396" spans="1:19" ht="14.25" customHeight="1">
      <c r="A396" s="631"/>
      <c r="B396" s="632"/>
      <c r="C396" s="1129"/>
      <c r="D396" s="633"/>
      <c r="E396" s="1129"/>
      <c r="F396" s="634">
        <f t="shared" si="41"/>
        <v>0</v>
      </c>
      <c r="G396" s="633"/>
      <c r="H396" s="1129"/>
      <c r="I396" s="634">
        <f t="shared" si="42"/>
        <v>0</v>
      </c>
      <c r="J396" s="634">
        <f t="shared" si="43"/>
        <v>0</v>
      </c>
      <c r="K396" s="634">
        <f t="shared" si="44"/>
        <v>0</v>
      </c>
      <c r="L396" s="1129"/>
      <c r="M396" s="1129"/>
      <c r="N396" s="1718">
        <f t="shared" si="39"/>
        <v>0</v>
      </c>
      <c r="O396" s="635">
        <f t="shared" si="40"/>
        <v>0</v>
      </c>
      <c r="P396" s="145"/>
      <c r="Q396" s="145"/>
      <c r="R396" s="145"/>
      <c r="S396" s="145"/>
    </row>
    <row r="397" spans="1:19" ht="14.25" customHeight="1">
      <c r="A397" s="631"/>
      <c r="B397" s="632"/>
      <c r="C397" s="1129"/>
      <c r="D397" s="633"/>
      <c r="E397" s="1129"/>
      <c r="F397" s="634">
        <f t="shared" si="41"/>
        <v>0</v>
      </c>
      <c r="G397" s="633"/>
      <c r="H397" s="1129"/>
      <c r="I397" s="634">
        <f t="shared" si="42"/>
        <v>0</v>
      </c>
      <c r="J397" s="634">
        <f t="shared" si="43"/>
        <v>0</v>
      </c>
      <c r="K397" s="634">
        <f t="shared" si="44"/>
        <v>0</v>
      </c>
      <c r="L397" s="1129"/>
      <c r="M397" s="1129"/>
      <c r="N397" s="1718">
        <f t="shared" si="39"/>
        <v>0</v>
      </c>
      <c r="O397" s="635">
        <f t="shared" si="40"/>
        <v>0</v>
      </c>
      <c r="P397" s="145"/>
      <c r="Q397" s="145"/>
      <c r="R397" s="145"/>
      <c r="S397" s="145"/>
    </row>
    <row r="398" spans="1:19" ht="14.25" customHeight="1">
      <c r="A398" s="631"/>
      <c r="B398" s="632"/>
      <c r="C398" s="1129"/>
      <c r="D398" s="633"/>
      <c r="E398" s="1129"/>
      <c r="F398" s="634">
        <f t="shared" si="41"/>
        <v>0</v>
      </c>
      <c r="G398" s="633"/>
      <c r="H398" s="1129"/>
      <c r="I398" s="634">
        <f t="shared" si="42"/>
        <v>0</v>
      </c>
      <c r="J398" s="634">
        <f t="shared" si="43"/>
        <v>0</v>
      </c>
      <c r="K398" s="634">
        <f t="shared" si="44"/>
        <v>0</v>
      </c>
      <c r="L398" s="1129"/>
      <c r="M398" s="1129"/>
      <c r="N398" s="1718">
        <f t="shared" si="39"/>
        <v>0</v>
      </c>
      <c r="O398" s="635">
        <f t="shared" si="40"/>
        <v>0</v>
      </c>
      <c r="P398" s="145"/>
      <c r="Q398" s="145"/>
      <c r="R398" s="145"/>
      <c r="S398" s="145"/>
    </row>
    <row r="399" spans="1:19" ht="14.25" customHeight="1">
      <c r="A399" s="631"/>
      <c r="B399" s="632"/>
      <c r="C399" s="1129"/>
      <c r="D399" s="633"/>
      <c r="E399" s="1129"/>
      <c r="F399" s="634">
        <f t="shared" si="41"/>
        <v>0</v>
      </c>
      <c r="G399" s="633"/>
      <c r="H399" s="1129"/>
      <c r="I399" s="634">
        <f t="shared" si="42"/>
        <v>0</v>
      </c>
      <c r="J399" s="634">
        <f t="shared" si="43"/>
        <v>0</v>
      </c>
      <c r="K399" s="634">
        <f t="shared" si="44"/>
        <v>0</v>
      </c>
      <c r="L399" s="1129"/>
      <c r="M399" s="1129"/>
      <c r="N399" s="1718">
        <f t="shared" si="39"/>
        <v>0</v>
      </c>
      <c r="O399" s="635">
        <f t="shared" si="40"/>
        <v>0</v>
      </c>
      <c r="P399" s="145"/>
      <c r="Q399" s="145"/>
      <c r="R399" s="145"/>
      <c r="S399" s="145"/>
    </row>
    <row r="400" spans="1:19" ht="14.25" customHeight="1">
      <c r="A400" s="631"/>
      <c r="B400" s="632"/>
      <c r="C400" s="1129"/>
      <c r="D400" s="633"/>
      <c r="E400" s="1129"/>
      <c r="F400" s="634">
        <f t="shared" si="41"/>
        <v>0</v>
      </c>
      <c r="G400" s="633"/>
      <c r="H400" s="1129"/>
      <c r="I400" s="634">
        <f t="shared" si="42"/>
        <v>0</v>
      </c>
      <c r="J400" s="634">
        <f t="shared" si="43"/>
        <v>0</v>
      </c>
      <c r="K400" s="634">
        <f t="shared" si="44"/>
        <v>0</v>
      </c>
      <c r="L400" s="1129"/>
      <c r="M400" s="1129"/>
      <c r="N400" s="1718">
        <f t="shared" si="39"/>
        <v>0</v>
      </c>
      <c r="O400" s="635">
        <f t="shared" si="40"/>
        <v>0</v>
      </c>
      <c r="P400" s="145"/>
      <c r="Q400" s="145"/>
      <c r="R400" s="145"/>
      <c r="S400" s="145"/>
    </row>
    <row r="401" spans="1:19" ht="14.25" customHeight="1">
      <c r="A401" s="631"/>
      <c r="B401" s="632"/>
      <c r="C401" s="1129"/>
      <c r="D401" s="633"/>
      <c r="E401" s="1129"/>
      <c r="F401" s="634">
        <f t="shared" si="41"/>
        <v>0</v>
      </c>
      <c r="G401" s="633"/>
      <c r="H401" s="1129"/>
      <c r="I401" s="634">
        <f t="shared" si="42"/>
        <v>0</v>
      </c>
      <c r="J401" s="634">
        <f t="shared" si="43"/>
        <v>0</v>
      </c>
      <c r="K401" s="634">
        <f t="shared" si="44"/>
        <v>0</v>
      </c>
      <c r="L401" s="1129"/>
      <c r="M401" s="1129"/>
      <c r="N401" s="1718">
        <f t="shared" si="39"/>
        <v>0</v>
      </c>
      <c r="O401" s="635">
        <f t="shared" si="40"/>
        <v>0</v>
      </c>
      <c r="P401" s="145"/>
      <c r="Q401" s="145"/>
      <c r="R401" s="145"/>
      <c r="S401" s="145"/>
    </row>
    <row r="402" spans="1:19" ht="14.25" customHeight="1">
      <c r="A402" s="631"/>
      <c r="B402" s="632"/>
      <c r="C402" s="1129"/>
      <c r="D402" s="633"/>
      <c r="E402" s="1129"/>
      <c r="F402" s="634">
        <f t="shared" si="41"/>
        <v>0</v>
      </c>
      <c r="G402" s="633"/>
      <c r="H402" s="1129"/>
      <c r="I402" s="634">
        <f t="shared" si="42"/>
        <v>0</v>
      </c>
      <c r="J402" s="634">
        <f t="shared" si="43"/>
        <v>0</v>
      </c>
      <c r="K402" s="634">
        <f t="shared" si="44"/>
        <v>0</v>
      </c>
      <c r="L402" s="1129"/>
      <c r="M402" s="1129"/>
      <c r="N402" s="1718">
        <f t="shared" si="39"/>
        <v>0</v>
      </c>
      <c r="O402" s="635">
        <f t="shared" si="40"/>
        <v>0</v>
      </c>
      <c r="P402" s="145"/>
      <c r="Q402" s="145"/>
      <c r="R402" s="145"/>
      <c r="S402" s="145"/>
    </row>
    <row r="403" spans="1:19" ht="14.25" customHeight="1">
      <c r="A403" s="631"/>
      <c r="B403" s="632"/>
      <c r="C403" s="1129"/>
      <c r="D403" s="633"/>
      <c r="E403" s="1129"/>
      <c r="F403" s="634">
        <f t="shared" si="41"/>
        <v>0</v>
      </c>
      <c r="G403" s="633"/>
      <c r="H403" s="1129"/>
      <c r="I403" s="634">
        <f t="shared" si="42"/>
        <v>0</v>
      </c>
      <c r="J403" s="634">
        <f t="shared" si="43"/>
        <v>0</v>
      </c>
      <c r="K403" s="634">
        <f t="shared" si="44"/>
        <v>0</v>
      </c>
      <c r="L403" s="1129"/>
      <c r="M403" s="1129"/>
      <c r="N403" s="1718">
        <f t="shared" si="39"/>
        <v>0</v>
      </c>
      <c r="O403" s="635">
        <f t="shared" si="40"/>
        <v>0</v>
      </c>
      <c r="P403" s="145"/>
      <c r="Q403" s="145"/>
      <c r="R403" s="145"/>
      <c r="S403" s="145"/>
    </row>
    <row r="404" spans="1:19" ht="14.25" customHeight="1">
      <c r="A404" s="631"/>
      <c r="B404" s="632"/>
      <c r="C404" s="1129"/>
      <c r="D404" s="633"/>
      <c r="E404" s="1129"/>
      <c r="F404" s="634">
        <f t="shared" si="41"/>
        <v>0</v>
      </c>
      <c r="G404" s="633"/>
      <c r="H404" s="1129"/>
      <c r="I404" s="634">
        <f t="shared" si="42"/>
        <v>0</v>
      </c>
      <c r="J404" s="634">
        <f t="shared" si="43"/>
        <v>0</v>
      </c>
      <c r="K404" s="634">
        <f t="shared" si="44"/>
        <v>0</v>
      </c>
      <c r="L404" s="1129"/>
      <c r="M404" s="1129"/>
      <c r="N404" s="1718">
        <f t="shared" si="39"/>
        <v>0</v>
      </c>
      <c r="O404" s="635">
        <f t="shared" si="40"/>
        <v>0</v>
      </c>
      <c r="P404" s="145"/>
      <c r="Q404" s="145"/>
      <c r="R404" s="145"/>
      <c r="S404" s="145"/>
    </row>
    <row r="405" spans="1:19" ht="14.25" customHeight="1">
      <c r="A405" s="631"/>
      <c r="B405" s="632"/>
      <c r="C405" s="1129"/>
      <c r="D405" s="633"/>
      <c r="E405" s="1129"/>
      <c r="F405" s="634">
        <f t="shared" si="41"/>
        <v>0</v>
      </c>
      <c r="G405" s="633"/>
      <c r="H405" s="1129"/>
      <c r="I405" s="634">
        <f t="shared" si="42"/>
        <v>0</v>
      </c>
      <c r="J405" s="634">
        <f t="shared" si="43"/>
        <v>0</v>
      </c>
      <c r="K405" s="634">
        <f t="shared" si="44"/>
        <v>0</v>
      </c>
      <c r="L405" s="1129"/>
      <c r="M405" s="1129"/>
      <c r="N405" s="1718">
        <f t="shared" si="39"/>
        <v>0</v>
      </c>
      <c r="O405" s="635">
        <f t="shared" si="40"/>
        <v>0</v>
      </c>
      <c r="P405" s="145"/>
      <c r="Q405" s="145"/>
      <c r="R405" s="145"/>
      <c r="S405" s="145"/>
    </row>
    <row r="406" spans="1:19" ht="14.25" customHeight="1">
      <c r="A406" s="631"/>
      <c r="B406" s="632"/>
      <c r="C406" s="1129"/>
      <c r="D406" s="633"/>
      <c r="E406" s="1129"/>
      <c r="F406" s="634">
        <f t="shared" si="41"/>
        <v>0</v>
      </c>
      <c r="G406" s="633"/>
      <c r="H406" s="1129"/>
      <c r="I406" s="634">
        <f t="shared" si="42"/>
        <v>0</v>
      </c>
      <c r="J406" s="634">
        <f t="shared" si="43"/>
        <v>0</v>
      </c>
      <c r="K406" s="634">
        <f t="shared" si="44"/>
        <v>0</v>
      </c>
      <c r="L406" s="1129"/>
      <c r="M406" s="1129"/>
      <c r="N406" s="1718">
        <f t="shared" si="39"/>
        <v>0</v>
      </c>
      <c r="O406" s="635">
        <f t="shared" si="40"/>
        <v>0</v>
      </c>
      <c r="P406" s="145"/>
      <c r="Q406" s="145"/>
      <c r="R406" s="145"/>
      <c r="S406" s="145"/>
    </row>
    <row r="407" spans="1:19" ht="14.25" customHeight="1">
      <c r="A407" s="631"/>
      <c r="B407" s="632"/>
      <c r="C407" s="1129"/>
      <c r="D407" s="633"/>
      <c r="E407" s="1129"/>
      <c r="F407" s="634">
        <f t="shared" si="41"/>
        <v>0</v>
      </c>
      <c r="G407" s="633"/>
      <c r="H407" s="1129"/>
      <c r="I407" s="634">
        <f t="shared" si="42"/>
        <v>0</v>
      </c>
      <c r="J407" s="634">
        <f t="shared" si="43"/>
        <v>0</v>
      </c>
      <c r="K407" s="634">
        <f t="shared" si="44"/>
        <v>0</v>
      </c>
      <c r="L407" s="1129"/>
      <c r="M407" s="1129"/>
      <c r="N407" s="1718">
        <f t="shared" si="39"/>
        <v>0</v>
      </c>
      <c r="O407" s="635">
        <f t="shared" si="40"/>
        <v>0</v>
      </c>
      <c r="P407" s="145"/>
      <c r="Q407" s="145"/>
      <c r="R407" s="145"/>
      <c r="S407" s="145"/>
    </row>
    <row r="408" spans="1:19" ht="14.25" customHeight="1">
      <c r="A408" s="631"/>
      <c r="B408" s="632"/>
      <c r="C408" s="1129"/>
      <c r="D408" s="633"/>
      <c r="E408" s="1129"/>
      <c r="F408" s="634">
        <f t="shared" si="41"/>
        <v>0</v>
      </c>
      <c r="G408" s="633"/>
      <c r="H408" s="1129"/>
      <c r="I408" s="634">
        <f t="shared" si="42"/>
        <v>0</v>
      </c>
      <c r="J408" s="634">
        <f t="shared" si="43"/>
        <v>0</v>
      </c>
      <c r="K408" s="634">
        <f t="shared" si="44"/>
        <v>0</v>
      </c>
      <c r="L408" s="1129"/>
      <c r="M408" s="1129"/>
      <c r="N408" s="1718">
        <f t="shared" si="39"/>
        <v>0</v>
      </c>
      <c r="O408" s="635">
        <f t="shared" si="40"/>
        <v>0</v>
      </c>
      <c r="P408" s="145"/>
      <c r="Q408" s="145"/>
      <c r="R408" s="145"/>
      <c r="S408" s="145"/>
    </row>
    <row r="409" spans="1:19" ht="14.25" customHeight="1">
      <c r="A409" s="631"/>
      <c r="B409" s="632"/>
      <c r="C409" s="1129"/>
      <c r="D409" s="633"/>
      <c r="E409" s="1129"/>
      <c r="F409" s="634">
        <f t="shared" si="41"/>
        <v>0</v>
      </c>
      <c r="G409" s="633"/>
      <c r="H409" s="1129"/>
      <c r="I409" s="634">
        <f t="shared" si="42"/>
        <v>0</v>
      </c>
      <c r="J409" s="634">
        <f t="shared" si="43"/>
        <v>0</v>
      </c>
      <c r="K409" s="634">
        <f t="shared" si="44"/>
        <v>0</v>
      </c>
      <c r="L409" s="1129"/>
      <c r="M409" s="1129"/>
      <c r="N409" s="1718">
        <f t="shared" si="39"/>
        <v>0</v>
      </c>
      <c r="O409" s="635">
        <f t="shared" si="40"/>
        <v>0</v>
      </c>
      <c r="P409" s="145"/>
      <c r="Q409" s="145"/>
      <c r="R409" s="145"/>
      <c r="S409" s="145"/>
    </row>
    <row r="410" spans="1:19" ht="14.25" customHeight="1">
      <c r="A410" s="631"/>
      <c r="B410" s="632"/>
      <c r="C410" s="1129"/>
      <c r="D410" s="633"/>
      <c r="E410" s="1129"/>
      <c r="F410" s="634">
        <f t="shared" si="41"/>
        <v>0</v>
      </c>
      <c r="G410" s="633"/>
      <c r="H410" s="1129"/>
      <c r="I410" s="634">
        <f t="shared" si="42"/>
        <v>0</v>
      </c>
      <c r="J410" s="634">
        <f t="shared" si="43"/>
        <v>0</v>
      </c>
      <c r="K410" s="634">
        <f t="shared" si="44"/>
        <v>0</v>
      </c>
      <c r="L410" s="1129"/>
      <c r="M410" s="1129"/>
      <c r="N410" s="1718">
        <f t="shared" si="39"/>
        <v>0</v>
      </c>
      <c r="O410" s="635">
        <f t="shared" si="40"/>
        <v>0</v>
      </c>
      <c r="P410" s="145"/>
      <c r="Q410" s="145"/>
      <c r="R410" s="145"/>
      <c r="S410" s="145"/>
    </row>
    <row r="411" spans="1:19" ht="14.25" customHeight="1">
      <c r="A411" s="631"/>
      <c r="B411" s="632"/>
      <c r="C411" s="1129"/>
      <c r="D411" s="633"/>
      <c r="E411" s="1129"/>
      <c r="F411" s="634">
        <f t="shared" si="41"/>
        <v>0</v>
      </c>
      <c r="G411" s="633"/>
      <c r="H411" s="1129"/>
      <c r="I411" s="634">
        <f t="shared" si="42"/>
        <v>0</v>
      </c>
      <c r="J411" s="634">
        <f t="shared" si="43"/>
        <v>0</v>
      </c>
      <c r="K411" s="634">
        <f t="shared" si="44"/>
        <v>0</v>
      </c>
      <c r="L411" s="1129"/>
      <c r="M411" s="1129"/>
      <c r="N411" s="1718">
        <f t="shared" si="39"/>
        <v>0</v>
      </c>
      <c r="O411" s="635">
        <f t="shared" si="40"/>
        <v>0</v>
      </c>
      <c r="P411" s="145"/>
      <c r="Q411" s="145"/>
      <c r="R411" s="145"/>
      <c r="S411" s="145"/>
    </row>
    <row r="412" spans="1:19" ht="14.25" customHeight="1">
      <c r="A412" s="631"/>
      <c r="B412" s="632"/>
      <c r="C412" s="1129"/>
      <c r="D412" s="633"/>
      <c r="E412" s="1129"/>
      <c r="F412" s="634">
        <f t="shared" si="41"/>
        <v>0</v>
      </c>
      <c r="G412" s="633"/>
      <c r="H412" s="1129"/>
      <c r="I412" s="634">
        <f t="shared" si="42"/>
        <v>0</v>
      </c>
      <c r="J412" s="634">
        <f t="shared" si="43"/>
        <v>0</v>
      </c>
      <c r="K412" s="634">
        <f t="shared" si="44"/>
        <v>0</v>
      </c>
      <c r="L412" s="1129"/>
      <c r="M412" s="1129"/>
      <c r="N412" s="1718">
        <f t="shared" si="39"/>
        <v>0</v>
      </c>
      <c r="O412" s="635">
        <f t="shared" si="40"/>
        <v>0</v>
      </c>
      <c r="P412" s="145"/>
      <c r="Q412" s="145"/>
      <c r="R412" s="145"/>
      <c r="S412" s="145"/>
    </row>
    <row r="413" spans="1:19" ht="14.25" customHeight="1">
      <c r="A413" s="631"/>
      <c r="B413" s="632"/>
      <c r="C413" s="1129"/>
      <c r="D413" s="633"/>
      <c r="E413" s="1129"/>
      <c r="F413" s="634">
        <f t="shared" si="41"/>
        <v>0</v>
      </c>
      <c r="G413" s="633"/>
      <c r="H413" s="1129"/>
      <c r="I413" s="634">
        <f t="shared" si="42"/>
        <v>0</v>
      </c>
      <c r="J413" s="634">
        <f t="shared" si="43"/>
        <v>0</v>
      </c>
      <c r="K413" s="634">
        <f t="shared" si="44"/>
        <v>0</v>
      </c>
      <c r="L413" s="1129"/>
      <c r="M413" s="1129"/>
      <c r="N413" s="1718">
        <f t="shared" si="39"/>
        <v>0</v>
      </c>
      <c r="O413" s="635">
        <f t="shared" si="40"/>
        <v>0</v>
      </c>
      <c r="P413" s="145"/>
      <c r="Q413" s="145"/>
      <c r="R413" s="145"/>
      <c r="S413" s="145"/>
    </row>
    <row r="414" spans="1:19" ht="14.25" customHeight="1">
      <c r="A414" s="631"/>
      <c r="B414" s="632"/>
      <c r="C414" s="1129"/>
      <c r="D414" s="633"/>
      <c r="E414" s="1129"/>
      <c r="F414" s="634">
        <f t="shared" si="41"/>
        <v>0</v>
      </c>
      <c r="G414" s="633"/>
      <c r="H414" s="1129"/>
      <c r="I414" s="634">
        <f t="shared" si="42"/>
        <v>0</v>
      </c>
      <c r="J414" s="634">
        <f t="shared" si="43"/>
        <v>0</v>
      </c>
      <c r="K414" s="634">
        <f t="shared" si="44"/>
        <v>0</v>
      </c>
      <c r="L414" s="1129"/>
      <c r="M414" s="1129"/>
      <c r="N414" s="1718">
        <f t="shared" si="39"/>
        <v>0</v>
      </c>
      <c r="O414" s="635">
        <f t="shared" si="40"/>
        <v>0</v>
      </c>
      <c r="P414" s="145"/>
      <c r="Q414" s="145"/>
      <c r="R414" s="145"/>
      <c r="S414" s="145"/>
    </row>
    <row r="415" spans="1:19" ht="14.25" customHeight="1">
      <c r="A415" s="631"/>
      <c r="B415" s="632"/>
      <c r="C415" s="1129"/>
      <c r="D415" s="633"/>
      <c r="E415" s="1129"/>
      <c r="F415" s="634">
        <f t="shared" si="41"/>
        <v>0</v>
      </c>
      <c r="G415" s="633"/>
      <c r="H415" s="1129"/>
      <c r="I415" s="634">
        <f t="shared" si="42"/>
        <v>0</v>
      </c>
      <c r="J415" s="634">
        <f t="shared" si="43"/>
        <v>0</v>
      </c>
      <c r="K415" s="634">
        <f t="shared" si="44"/>
        <v>0</v>
      </c>
      <c r="L415" s="1129"/>
      <c r="M415" s="1129"/>
      <c r="N415" s="1718">
        <f t="shared" si="39"/>
        <v>0</v>
      </c>
      <c r="O415" s="635">
        <f t="shared" si="40"/>
        <v>0</v>
      </c>
      <c r="P415" s="145"/>
      <c r="Q415" s="145"/>
      <c r="R415" s="145"/>
      <c r="S415" s="145"/>
    </row>
    <row r="416" spans="1:19" ht="14.25" customHeight="1">
      <c r="A416" s="631"/>
      <c r="B416" s="632"/>
      <c r="C416" s="1129"/>
      <c r="D416" s="633"/>
      <c r="E416" s="1129"/>
      <c r="F416" s="634">
        <f t="shared" si="41"/>
        <v>0</v>
      </c>
      <c r="G416" s="633"/>
      <c r="H416" s="1129"/>
      <c r="I416" s="634">
        <f t="shared" si="42"/>
        <v>0</v>
      </c>
      <c r="J416" s="634">
        <f t="shared" si="43"/>
        <v>0</v>
      </c>
      <c r="K416" s="634">
        <f t="shared" si="44"/>
        <v>0</v>
      </c>
      <c r="L416" s="1129"/>
      <c r="M416" s="1129"/>
      <c r="N416" s="1718">
        <f t="shared" si="39"/>
        <v>0</v>
      </c>
      <c r="O416" s="635">
        <f t="shared" si="40"/>
        <v>0</v>
      </c>
      <c r="P416" s="145"/>
      <c r="Q416" s="145"/>
      <c r="R416" s="145"/>
      <c r="S416" s="145"/>
    </row>
    <row r="417" spans="1:19" ht="14.25" customHeight="1">
      <c r="A417" s="631"/>
      <c r="B417" s="632"/>
      <c r="C417" s="1129"/>
      <c r="D417" s="633"/>
      <c r="E417" s="1129"/>
      <c r="F417" s="634">
        <f t="shared" si="41"/>
        <v>0</v>
      </c>
      <c r="G417" s="633"/>
      <c r="H417" s="1129"/>
      <c r="I417" s="634">
        <f t="shared" si="42"/>
        <v>0</v>
      </c>
      <c r="J417" s="634">
        <f t="shared" si="43"/>
        <v>0</v>
      </c>
      <c r="K417" s="634">
        <f t="shared" si="44"/>
        <v>0</v>
      </c>
      <c r="L417" s="1129"/>
      <c r="M417" s="1129"/>
      <c r="N417" s="1718">
        <f t="shared" si="39"/>
        <v>0</v>
      </c>
      <c r="O417" s="635">
        <f t="shared" si="40"/>
        <v>0</v>
      </c>
      <c r="P417" s="145"/>
      <c r="Q417" s="145"/>
      <c r="R417" s="145"/>
      <c r="S417" s="145"/>
    </row>
    <row r="418" spans="1:19" ht="14.25" customHeight="1">
      <c r="A418" s="631"/>
      <c r="B418" s="632"/>
      <c r="C418" s="1129"/>
      <c r="D418" s="633"/>
      <c r="E418" s="1129"/>
      <c r="F418" s="634">
        <f t="shared" si="41"/>
        <v>0</v>
      </c>
      <c r="G418" s="633"/>
      <c r="H418" s="1129"/>
      <c r="I418" s="634">
        <f t="shared" si="42"/>
        <v>0</v>
      </c>
      <c r="J418" s="634">
        <f t="shared" si="43"/>
        <v>0</v>
      </c>
      <c r="K418" s="634">
        <f t="shared" si="44"/>
        <v>0</v>
      </c>
      <c r="L418" s="1129"/>
      <c r="M418" s="1129"/>
      <c r="N418" s="1718">
        <f t="shared" si="39"/>
        <v>0</v>
      </c>
      <c r="O418" s="635">
        <f t="shared" si="40"/>
        <v>0</v>
      </c>
      <c r="P418" s="145"/>
      <c r="Q418" s="145"/>
      <c r="R418" s="145"/>
      <c r="S418" s="145"/>
    </row>
    <row r="419" spans="1:19" ht="14.25" customHeight="1">
      <c r="A419" s="631"/>
      <c r="B419" s="632"/>
      <c r="C419" s="1129"/>
      <c r="D419" s="633"/>
      <c r="E419" s="1129"/>
      <c r="F419" s="634">
        <f t="shared" si="41"/>
        <v>0</v>
      </c>
      <c r="G419" s="633"/>
      <c r="H419" s="1129"/>
      <c r="I419" s="634">
        <f t="shared" si="42"/>
        <v>0</v>
      </c>
      <c r="J419" s="634">
        <f t="shared" si="43"/>
        <v>0</v>
      </c>
      <c r="K419" s="634">
        <f t="shared" si="44"/>
        <v>0</v>
      </c>
      <c r="L419" s="1129"/>
      <c r="M419" s="1129"/>
      <c r="N419" s="1718">
        <f t="shared" si="39"/>
        <v>0</v>
      </c>
      <c r="O419" s="635">
        <f t="shared" si="40"/>
        <v>0</v>
      </c>
      <c r="P419" s="145"/>
      <c r="Q419" s="145"/>
      <c r="R419" s="145"/>
      <c r="S419" s="145"/>
    </row>
    <row r="420" spans="1:19" ht="14.25" customHeight="1">
      <c r="A420" s="631"/>
      <c r="B420" s="632"/>
      <c r="C420" s="1129"/>
      <c r="D420" s="633"/>
      <c r="E420" s="1129"/>
      <c r="F420" s="634">
        <f t="shared" si="41"/>
        <v>0</v>
      </c>
      <c r="G420" s="633"/>
      <c r="H420" s="1129"/>
      <c r="I420" s="634">
        <f t="shared" si="42"/>
        <v>0</v>
      </c>
      <c r="J420" s="634">
        <f t="shared" si="43"/>
        <v>0</v>
      </c>
      <c r="K420" s="634">
        <f t="shared" si="44"/>
        <v>0</v>
      </c>
      <c r="L420" s="1129"/>
      <c r="M420" s="1129"/>
      <c r="N420" s="1718">
        <f t="shared" si="39"/>
        <v>0</v>
      </c>
      <c r="O420" s="635">
        <f t="shared" si="40"/>
        <v>0</v>
      </c>
      <c r="P420" s="145"/>
      <c r="Q420" s="145"/>
      <c r="R420" s="145"/>
      <c r="S420" s="145"/>
    </row>
    <row r="421" spans="1:19" ht="14.25" customHeight="1">
      <c r="A421" s="631"/>
      <c r="B421" s="632"/>
      <c r="C421" s="1129"/>
      <c r="D421" s="633"/>
      <c r="E421" s="1129"/>
      <c r="F421" s="634">
        <f t="shared" si="41"/>
        <v>0</v>
      </c>
      <c r="G421" s="633"/>
      <c r="H421" s="1129"/>
      <c r="I421" s="634">
        <f t="shared" si="42"/>
        <v>0</v>
      </c>
      <c r="J421" s="634">
        <f t="shared" si="43"/>
        <v>0</v>
      </c>
      <c r="K421" s="634">
        <f t="shared" si="44"/>
        <v>0</v>
      </c>
      <c r="L421" s="1129"/>
      <c r="M421" s="1129"/>
      <c r="N421" s="1718">
        <f t="shared" si="39"/>
        <v>0</v>
      </c>
      <c r="O421" s="635">
        <f t="shared" si="40"/>
        <v>0</v>
      </c>
      <c r="P421" s="145"/>
      <c r="Q421" s="145"/>
      <c r="R421" s="145"/>
      <c r="S421" s="145"/>
    </row>
    <row r="422" spans="1:19" ht="14.25" customHeight="1">
      <c r="A422" s="631"/>
      <c r="B422" s="632"/>
      <c r="C422" s="1129"/>
      <c r="D422" s="633"/>
      <c r="E422" s="1129"/>
      <c r="F422" s="634">
        <f t="shared" si="41"/>
        <v>0</v>
      </c>
      <c r="G422" s="633"/>
      <c r="H422" s="1129"/>
      <c r="I422" s="634">
        <f t="shared" si="42"/>
        <v>0</v>
      </c>
      <c r="J422" s="634">
        <f t="shared" si="43"/>
        <v>0</v>
      </c>
      <c r="K422" s="634">
        <f t="shared" si="44"/>
        <v>0</v>
      </c>
      <c r="L422" s="1129"/>
      <c r="M422" s="1129"/>
      <c r="N422" s="1718">
        <f t="shared" si="39"/>
        <v>0</v>
      </c>
      <c r="O422" s="635">
        <f t="shared" si="40"/>
        <v>0</v>
      </c>
      <c r="P422" s="145"/>
      <c r="Q422" s="145"/>
      <c r="R422" s="145"/>
      <c r="S422" s="145"/>
    </row>
    <row r="423" spans="1:19" ht="14.25" customHeight="1">
      <c r="A423" s="631"/>
      <c r="B423" s="632"/>
      <c r="C423" s="1129"/>
      <c r="D423" s="633"/>
      <c r="E423" s="1129"/>
      <c r="F423" s="634">
        <f t="shared" si="41"/>
        <v>0</v>
      </c>
      <c r="G423" s="633"/>
      <c r="H423" s="1129"/>
      <c r="I423" s="634">
        <f t="shared" si="42"/>
        <v>0</v>
      </c>
      <c r="J423" s="634">
        <f t="shared" si="43"/>
        <v>0</v>
      </c>
      <c r="K423" s="634">
        <f t="shared" si="44"/>
        <v>0</v>
      </c>
      <c r="L423" s="1129"/>
      <c r="M423" s="1129"/>
      <c r="N423" s="1718">
        <f t="shared" si="39"/>
        <v>0</v>
      </c>
      <c r="O423" s="635">
        <f t="shared" si="40"/>
        <v>0</v>
      </c>
      <c r="P423" s="145"/>
      <c r="Q423" s="145"/>
      <c r="R423" s="145"/>
      <c r="S423" s="145"/>
    </row>
    <row r="424" spans="1:19" ht="14.25" customHeight="1">
      <c r="A424" s="631"/>
      <c r="B424" s="632"/>
      <c r="C424" s="1129"/>
      <c r="D424" s="633"/>
      <c r="E424" s="1129"/>
      <c r="F424" s="634">
        <f t="shared" si="41"/>
        <v>0</v>
      </c>
      <c r="G424" s="633"/>
      <c r="H424" s="1129"/>
      <c r="I424" s="634">
        <f t="shared" si="42"/>
        <v>0</v>
      </c>
      <c r="J424" s="634">
        <f t="shared" si="43"/>
        <v>0</v>
      </c>
      <c r="K424" s="634">
        <f t="shared" si="44"/>
        <v>0</v>
      </c>
      <c r="L424" s="1129"/>
      <c r="M424" s="1129"/>
      <c r="N424" s="1718">
        <f t="shared" si="39"/>
        <v>0</v>
      </c>
      <c r="O424" s="635">
        <f t="shared" si="40"/>
        <v>0</v>
      </c>
      <c r="P424" s="145"/>
      <c r="Q424" s="145"/>
      <c r="R424" s="145"/>
      <c r="S424" s="145"/>
    </row>
    <row r="425" spans="1:19" ht="14.25" customHeight="1">
      <c r="A425" s="631"/>
      <c r="B425" s="632"/>
      <c r="C425" s="1129"/>
      <c r="D425" s="633"/>
      <c r="E425" s="1129"/>
      <c r="F425" s="634">
        <f t="shared" si="41"/>
        <v>0</v>
      </c>
      <c r="G425" s="633"/>
      <c r="H425" s="1129"/>
      <c r="I425" s="634">
        <f t="shared" si="42"/>
        <v>0</v>
      </c>
      <c r="J425" s="634">
        <f t="shared" si="43"/>
        <v>0</v>
      </c>
      <c r="K425" s="634">
        <f t="shared" si="44"/>
        <v>0</v>
      </c>
      <c r="L425" s="1129"/>
      <c r="M425" s="1129"/>
      <c r="N425" s="1718">
        <f t="shared" si="39"/>
        <v>0</v>
      </c>
      <c r="O425" s="635">
        <f t="shared" si="40"/>
        <v>0</v>
      </c>
      <c r="P425" s="145"/>
      <c r="Q425" s="145"/>
      <c r="R425" s="145"/>
      <c r="S425" s="145"/>
    </row>
    <row r="426" spans="1:19" ht="14.25" customHeight="1">
      <c r="A426" s="631"/>
      <c r="B426" s="632"/>
      <c r="C426" s="1129"/>
      <c r="D426" s="633"/>
      <c r="E426" s="1129"/>
      <c r="F426" s="634">
        <f t="shared" si="41"/>
        <v>0</v>
      </c>
      <c r="G426" s="633"/>
      <c r="H426" s="1129"/>
      <c r="I426" s="634">
        <f t="shared" si="42"/>
        <v>0</v>
      </c>
      <c r="J426" s="634">
        <f t="shared" si="43"/>
        <v>0</v>
      </c>
      <c r="K426" s="634">
        <f t="shared" si="44"/>
        <v>0</v>
      </c>
      <c r="L426" s="1129"/>
      <c r="M426" s="1129"/>
      <c r="N426" s="1718">
        <f t="shared" si="39"/>
        <v>0</v>
      </c>
      <c r="O426" s="635">
        <f t="shared" si="40"/>
        <v>0</v>
      </c>
      <c r="P426" s="145"/>
      <c r="Q426" s="145"/>
      <c r="R426" s="145"/>
      <c r="S426" s="145"/>
    </row>
    <row r="427" spans="1:19" ht="14.25" customHeight="1">
      <c r="A427" s="631"/>
      <c r="B427" s="632"/>
      <c r="C427" s="1129"/>
      <c r="D427" s="633"/>
      <c r="E427" s="1129"/>
      <c r="F427" s="634">
        <f t="shared" si="41"/>
        <v>0</v>
      </c>
      <c r="G427" s="633"/>
      <c r="H427" s="1129"/>
      <c r="I427" s="634">
        <f t="shared" si="42"/>
        <v>0</v>
      </c>
      <c r="J427" s="634">
        <f t="shared" si="43"/>
        <v>0</v>
      </c>
      <c r="K427" s="634">
        <f t="shared" si="44"/>
        <v>0</v>
      </c>
      <c r="L427" s="1129"/>
      <c r="M427" s="1129"/>
      <c r="N427" s="1718">
        <f t="shared" si="39"/>
        <v>0</v>
      </c>
      <c r="O427" s="635">
        <f t="shared" si="40"/>
        <v>0</v>
      </c>
      <c r="P427" s="145"/>
      <c r="Q427" s="145"/>
      <c r="R427" s="145"/>
      <c r="S427" s="145"/>
    </row>
    <row r="428" spans="1:19" ht="14.25" customHeight="1">
      <c r="A428" s="631"/>
      <c r="B428" s="632"/>
      <c r="C428" s="1129"/>
      <c r="D428" s="633"/>
      <c r="E428" s="1129"/>
      <c r="F428" s="634">
        <f t="shared" si="41"/>
        <v>0</v>
      </c>
      <c r="G428" s="633"/>
      <c r="H428" s="1129"/>
      <c r="I428" s="634">
        <f t="shared" si="42"/>
        <v>0</v>
      </c>
      <c r="J428" s="634">
        <f t="shared" si="43"/>
        <v>0</v>
      </c>
      <c r="K428" s="634">
        <f t="shared" si="44"/>
        <v>0</v>
      </c>
      <c r="L428" s="1129"/>
      <c r="M428" s="1129"/>
      <c r="N428" s="1718">
        <f t="shared" si="39"/>
        <v>0</v>
      </c>
      <c r="O428" s="635">
        <f t="shared" si="40"/>
        <v>0</v>
      </c>
      <c r="P428" s="145"/>
      <c r="Q428" s="145"/>
      <c r="R428" s="145"/>
      <c r="S428" s="145"/>
    </row>
    <row r="429" spans="1:19" ht="14.25" customHeight="1">
      <c r="A429" s="631"/>
      <c r="B429" s="632"/>
      <c r="C429" s="1129"/>
      <c r="D429" s="633"/>
      <c r="E429" s="1129"/>
      <c r="F429" s="634">
        <f t="shared" si="41"/>
        <v>0</v>
      </c>
      <c r="G429" s="633"/>
      <c r="H429" s="1129"/>
      <c r="I429" s="634">
        <f t="shared" si="42"/>
        <v>0</v>
      </c>
      <c r="J429" s="634">
        <f t="shared" si="43"/>
        <v>0</v>
      </c>
      <c r="K429" s="634">
        <f t="shared" si="44"/>
        <v>0</v>
      </c>
      <c r="L429" s="1129"/>
      <c r="M429" s="1129"/>
      <c r="N429" s="1718">
        <f t="shared" si="39"/>
        <v>0</v>
      </c>
      <c r="O429" s="635">
        <f t="shared" si="40"/>
        <v>0</v>
      </c>
      <c r="P429" s="145"/>
      <c r="Q429" s="145"/>
      <c r="R429" s="145"/>
      <c r="S429" s="145"/>
    </row>
    <row r="430" spans="1:19" ht="14.25" customHeight="1">
      <c r="A430" s="631"/>
      <c r="B430" s="632"/>
      <c r="C430" s="1129"/>
      <c r="D430" s="633"/>
      <c r="E430" s="1129"/>
      <c r="F430" s="634">
        <f t="shared" si="41"/>
        <v>0</v>
      </c>
      <c r="G430" s="633"/>
      <c r="H430" s="1129"/>
      <c r="I430" s="634">
        <f t="shared" si="42"/>
        <v>0</v>
      </c>
      <c r="J430" s="634">
        <f t="shared" si="43"/>
        <v>0</v>
      </c>
      <c r="K430" s="634">
        <f t="shared" si="44"/>
        <v>0</v>
      </c>
      <c r="L430" s="1129"/>
      <c r="M430" s="1129"/>
      <c r="N430" s="1718">
        <f t="shared" si="39"/>
        <v>0</v>
      </c>
      <c r="O430" s="635">
        <f t="shared" si="40"/>
        <v>0</v>
      </c>
      <c r="P430" s="145"/>
      <c r="Q430" s="145"/>
      <c r="R430" s="145"/>
      <c r="S430" s="145"/>
    </row>
    <row r="431" spans="1:19" ht="14.25" customHeight="1">
      <c r="A431" s="631"/>
      <c r="B431" s="632"/>
      <c r="C431" s="1129"/>
      <c r="D431" s="633"/>
      <c r="E431" s="1129"/>
      <c r="F431" s="634">
        <f t="shared" si="41"/>
        <v>0</v>
      </c>
      <c r="G431" s="633"/>
      <c r="H431" s="1129"/>
      <c r="I431" s="634">
        <f t="shared" si="42"/>
        <v>0</v>
      </c>
      <c r="J431" s="634">
        <f t="shared" si="43"/>
        <v>0</v>
      </c>
      <c r="K431" s="634">
        <f t="shared" si="44"/>
        <v>0</v>
      </c>
      <c r="L431" s="1129"/>
      <c r="M431" s="1129"/>
      <c r="N431" s="1718">
        <f t="shared" si="39"/>
        <v>0</v>
      </c>
      <c r="O431" s="635">
        <f t="shared" si="40"/>
        <v>0</v>
      </c>
      <c r="P431" s="145"/>
      <c r="Q431" s="145"/>
      <c r="R431" s="145"/>
      <c r="S431" s="145"/>
    </row>
    <row r="432" spans="1:19" ht="14.25" customHeight="1">
      <c r="A432" s="631"/>
      <c r="B432" s="632"/>
      <c r="C432" s="1129"/>
      <c r="D432" s="633"/>
      <c r="E432" s="1129"/>
      <c r="F432" s="634">
        <f t="shared" si="41"/>
        <v>0</v>
      </c>
      <c r="G432" s="633"/>
      <c r="H432" s="1129"/>
      <c r="I432" s="634">
        <f t="shared" si="42"/>
        <v>0</v>
      </c>
      <c r="J432" s="634">
        <f t="shared" si="43"/>
        <v>0</v>
      </c>
      <c r="K432" s="634">
        <f t="shared" si="44"/>
        <v>0</v>
      </c>
      <c r="L432" s="1129"/>
      <c r="M432" s="1129"/>
      <c r="N432" s="1718">
        <f t="shared" si="39"/>
        <v>0</v>
      </c>
      <c r="O432" s="635">
        <f t="shared" si="40"/>
        <v>0</v>
      </c>
      <c r="P432" s="145"/>
      <c r="Q432" s="145"/>
      <c r="R432" s="145"/>
      <c r="S432" s="145"/>
    </row>
    <row r="433" spans="1:19" ht="14.25" customHeight="1">
      <c r="A433" s="631"/>
      <c r="B433" s="632"/>
      <c r="C433" s="1129"/>
      <c r="D433" s="633"/>
      <c r="E433" s="1129"/>
      <c r="F433" s="634">
        <f t="shared" si="41"/>
        <v>0</v>
      </c>
      <c r="G433" s="633"/>
      <c r="H433" s="1129"/>
      <c r="I433" s="634">
        <f t="shared" si="42"/>
        <v>0</v>
      </c>
      <c r="J433" s="634">
        <f t="shared" si="43"/>
        <v>0</v>
      </c>
      <c r="K433" s="634">
        <f t="shared" si="44"/>
        <v>0</v>
      </c>
      <c r="L433" s="1129"/>
      <c r="M433" s="1129"/>
      <c r="N433" s="1718">
        <f t="shared" si="39"/>
        <v>0</v>
      </c>
      <c r="O433" s="635">
        <f t="shared" si="40"/>
        <v>0</v>
      </c>
      <c r="P433" s="145"/>
      <c r="Q433" s="145"/>
      <c r="R433" s="145"/>
      <c r="S433" s="145"/>
    </row>
    <row r="434" spans="1:19" ht="14.25" customHeight="1">
      <c r="A434" s="631"/>
      <c r="B434" s="632"/>
      <c r="C434" s="1129"/>
      <c r="D434" s="633"/>
      <c r="E434" s="1129"/>
      <c r="F434" s="634">
        <f t="shared" si="41"/>
        <v>0</v>
      </c>
      <c r="G434" s="633"/>
      <c r="H434" s="1129"/>
      <c r="I434" s="634">
        <f t="shared" si="42"/>
        <v>0</v>
      </c>
      <c r="J434" s="634">
        <f t="shared" si="43"/>
        <v>0</v>
      </c>
      <c r="K434" s="634">
        <f t="shared" si="44"/>
        <v>0</v>
      </c>
      <c r="L434" s="1129"/>
      <c r="M434" s="1129"/>
      <c r="N434" s="1718">
        <f t="shared" si="39"/>
        <v>0</v>
      </c>
      <c r="O434" s="635">
        <f t="shared" si="40"/>
        <v>0</v>
      </c>
      <c r="P434" s="145"/>
      <c r="Q434" s="145"/>
      <c r="R434" s="145"/>
      <c r="S434" s="145"/>
    </row>
    <row r="435" spans="1:19" ht="14.25" customHeight="1">
      <c r="A435" s="631"/>
      <c r="B435" s="632"/>
      <c r="C435" s="1129"/>
      <c r="D435" s="633"/>
      <c r="E435" s="1129"/>
      <c r="F435" s="634">
        <f t="shared" si="41"/>
        <v>0</v>
      </c>
      <c r="G435" s="633"/>
      <c r="H435" s="1129"/>
      <c r="I435" s="634">
        <f t="shared" si="42"/>
        <v>0</v>
      </c>
      <c r="J435" s="634">
        <f t="shared" si="43"/>
        <v>0</v>
      </c>
      <c r="K435" s="634">
        <f t="shared" si="44"/>
        <v>0</v>
      </c>
      <c r="L435" s="1129"/>
      <c r="M435" s="1129"/>
      <c r="N435" s="1718">
        <f t="shared" si="39"/>
        <v>0</v>
      </c>
      <c r="O435" s="635">
        <f t="shared" si="40"/>
        <v>0</v>
      </c>
      <c r="P435" s="145"/>
      <c r="Q435" s="145"/>
      <c r="R435" s="145"/>
      <c r="S435" s="145"/>
    </row>
    <row r="436" spans="1:19" ht="14.25" customHeight="1">
      <c r="A436" s="631"/>
      <c r="B436" s="632"/>
      <c r="C436" s="1129"/>
      <c r="D436" s="633"/>
      <c r="E436" s="1129"/>
      <c r="F436" s="634">
        <f t="shared" si="41"/>
        <v>0</v>
      </c>
      <c r="G436" s="633"/>
      <c r="H436" s="1129"/>
      <c r="I436" s="634">
        <f t="shared" si="42"/>
        <v>0</v>
      </c>
      <c r="J436" s="634">
        <f t="shared" si="43"/>
        <v>0</v>
      </c>
      <c r="K436" s="634">
        <f t="shared" si="44"/>
        <v>0</v>
      </c>
      <c r="L436" s="1129"/>
      <c r="M436" s="1129"/>
      <c r="N436" s="1718">
        <f t="shared" si="39"/>
        <v>0</v>
      </c>
      <c r="O436" s="635">
        <f t="shared" si="40"/>
        <v>0</v>
      </c>
      <c r="P436" s="145"/>
      <c r="Q436" s="145"/>
      <c r="R436" s="145"/>
      <c r="S436" s="145"/>
    </row>
    <row r="437" spans="1:19" ht="14.25" customHeight="1">
      <c r="A437" s="631"/>
      <c r="B437" s="632"/>
      <c r="C437" s="1129"/>
      <c r="D437" s="633"/>
      <c r="E437" s="1129"/>
      <c r="F437" s="634">
        <f t="shared" si="41"/>
        <v>0</v>
      </c>
      <c r="G437" s="633"/>
      <c r="H437" s="1129"/>
      <c r="I437" s="634">
        <f t="shared" si="42"/>
        <v>0</v>
      </c>
      <c r="J437" s="634">
        <f t="shared" si="43"/>
        <v>0</v>
      </c>
      <c r="K437" s="634">
        <f t="shared" si="44"/>
        <v>0</v>
      </c>
      <c r="L437" s="1129"/>
      <c r="M437" s="1129"/>
      <c r="N437" s="1718">
        <f t="shared" si="39"/>
        <v>0</v>
      </c>
      <c r="O437" s="635">
        <f t="shared" si="40"/>
        <v>0</v>
      </c>
      <c r="P437" s="145"/>
      <c r="Q437" s="145"/>
      <c r="R437" s="145"/>
      <c r="S437" s="145"/>
    </row>
    <row r="438" spans="1:19" ht="14.25" customHeight="1">
      <c r="A438" s="631"/>
      <c r="B438" s="632"/>
      <c r="C438" s="1129"/>
      <c r="D438" s="633"/>
      <c r="E438" s="1129"/>
      <c r="F438" s="634">
        <f t="shared" si="41"/>
        <v>0</v>
      </c>
      <c r="G438" s="633"/>
      <c r="H438" s="1129"/>
      <c r="I438" s="634">
        <f t="shared" si="42"/>
        <v>0</v>
      </c>
      <c r="J438" s="634">
        <f t="shared" si="43"/>
        <v>0</v>
      </c>
      <c r="K438" s="634">
        <f t="shared" si="44"/>
        <v>0</v>
      </c>
      <c r="L438" s="1129"/>
      <c r="M438" s="1129"/>
      <c r="N438" s="1718">
        <f t="shared" si="39"/>
        <v>0</v>
      </c>
      <c r="O438" s="635">
        <f t="shared" si="40"/>
        <v>0</v>
      </c>
      <c r="P438" s="145"/>
      <c r="Q438" s="145"/>
      <c r="R438" s="145"/>
      <c r="S438" s="145"/>
    </row>
    <row r="439" spans="1:19" ht="14.25" customHeight="1">
      <c r="A439" s="631"/>
      <c r="B439" s="632"/>
      <c r="C439" s="1129"/>
      <c r="D439" s="633"/>
      <c r="E439" s="1129"/>
      <c r="F439" s="634">
        <f t="shared" si="41"/>
        <v>0</v>
      </c>
      <c r="G439" s="633"/>
      <c r="H439" s="1129"/>
      <c r="I439" s="634">
        <f t="shared" si="42"/>
        <v>0</v>
      </c>
      <c r="J439" s="634">
        <f t="shared" si="43"/>
        <v>0</v>
      </c>
      <c r="K439" s="634">
        <f t="shared" si="44"/>
        <v>0</v>
      </c>
      <c r="L439" s="1129"/>
      <c r="M439" s="1129"/>
      <c r="N439" s="1718">
        <f t="shared" si="39"/>
        <v>0</v>
      </c>
      <c r="O439" s="635">
        <f t="shared" si="40"/>
        <v>0</v>
      </c>
      <c r="P439" s="145"/>
      <c r="Q439" s="145"/>
      <c r="R439" s="145"/>
      <c r="S439" s="145"/>
    </row>
    <row r="440" spans="1:19" ht="14.25" customHeight="1">
      <c r="A440" s="631"/>
      <c r="B440" s="632"/>
      <c r="C440" s="1129"/>
      <c r="D440" s="633"/>
      <c r="E440" s="1129"/>
      <c r="F440" s="634">
        <f t="shared" si="41"/>
        <v>0</v>
      </c>
      <c r="G440" s="633"/>
      <c r="H440" s="1129"/>
      <c r="I440" s="634">
        <f t="shared" si="42"/>
        <v>0</v>
      </c>
      <c r="J440" s="634">
        <f t="shared" si="43"/>
        <v>0</v>
      </c>
      <c r="K440" s="634">
        <f t="shared" si="44"/>
        <v>0</v>
      </c>
      <c r="L440" s="1129"/>
      <c r="M440" s="1129"/>
      <c r="N440" s="1718">
        <f t="shared" si="39"/>
        <v>0</v>
      </c>
      <c r="O440" s="635">
        <f t="shared" si="40"/>
        <v>0</v>
      </c>
      <c r="P440" s="145"/>
      <c r="Q440" s="145"/>
      <c r="R440" s="145"/>
      <c r="S440" s="145"/>
    </row>
    <row r="441" spans="1:19" ht="14.25" customHeight="1">
      <c r="A441" s="631"/>
      <c r="B441" s="632"/>
      <c r="C441" s="1129"/>
      <c r="D441" s="633"/>
      <c r="E441" s="1129"/>
      <c r="F441" s="634">
        <f t="shared" si="41"/>
        <v>0</v>
      </c>
      <c r="G441" s="633"/>
      <c r="H441" s="1129"/>
      <c r="I441" s="634">
        <f t="shared" si="42"/>
        <v>0</v>
      </c>
      <c r="J441" s="634">
        <f t="shared" si="43"/>
        <v>0</v>
      </c>
      <c r="K441" s="634">
        <f t="shared" si="44"/>
        <v>0</v>
      </c>
      <c r="L441" s="1129"/>
      <c r="M441" s="1129"/>
      <c r="N441" s="1718">
        <f t="shared" si="39"/>
        <v>0</v>
      </c>
      <c r="O441" s="635">
        <f t="shared" si="40"/>
        <v>0</v>
      </c>
      <c r="P441" s="145"/>
      <c r="Q441" s="145"/>
      <c r="R441" s="145"/>
      <c r="S441" s="145"/>
    </row>
    <row r="442" spans="1:19" ht="14.25" customHeight="1">
      <c r="A442" s="631"/>
      <c r="B442" s="632"/>
      <c r="C442" s="1129"/>
      <c r="D442" s="633"/>
      <c r="E442" s="1129"/>
      <c r="F442" s="634">
        <f t="shared" si="41"/>
        <v>0</v>
      </c>
      <c r="G442" s="633"/>
      <c r="H442" s="1129"/>
      <c r="I442" s="634">
        <f t="shared" si="42"/>
        <v>0</v>
      </c>
      <c r="J442" s="634">
        <f t="shared" si="43"/>
        <v>0</v>
      </c>
      <c r="K442" s="634">
        <f t="shared" si="44"/>
        <v>0</v>
      </c>
      <c r="L442" s="1129"/>
      <c r="M442" s="1129"/>
      <c r="N442" s="1718">
        <f t="shared" si="39"/>
        <v>0</v>
      </c>
      <c r="O442" s="635">
        <f t="shared" si="40"/>
        <v>0</v>
      </c>
      <c r="P442" s="145"/>
      <c r="Q442" s="145"/>
      <c r="R442" s="145"/>
      <c r="S442" s="145"/>
    </row>
    <row r="443" spans="1:19" ht="14.25" customHeight="1">
      <c r="A443" s="631"/>
      <c r="B443" s="632"/>
      <c r="C443" s="1129"/>
      <c r="D443" s="633"/>
      <c r="E443" s="1129"/>
      <c r="F443" s="634">
        <f t="shared" si="41"/>
        <v>0</v>
      </c>
      <c r="G443" s="633"/>
      <c r="H443" s="1129"/>
      <c r="I443" s="634">
        <f t="shared" si="42"/>
        <v>0</v>
      </c>
      <c r="J443" s="634">
        <f t="shared" si="43"/>
        <v>0</v>
      </c>
      <c r="K443" s="634">
        <f t="shared" si="44"/>
        <v>0</v>
      </c>
      <c r="L443" s="1129"/>
      <c r="M443" s="1129"/>
      <c r="N443" s="1718">
        <f t="shared" si="39"/>
        <v>0</v>
      </c>
      <c r="O443" s="635">
        <f t="shared" si="40"/>
        <v>0</v>
      </c>
      <c r="P443" s="145"/>
      <c r="Q443" s="145"/>
      <c r="R443" s="145"/>
      <c r="S443" s="145"/>
    </row>
    <row r="444" spans="1:19" ht="14.25" customHeight="1">
      <c r="A444" s="631"/>
      <c r="B444" s="632"/>
      <c r="C444" s="1129"/>
      <c r="D444" s="633"/>
      <c r="E444" s="1129"/>
      <c r="F444" s="634">
        <f t="shared" si="41"/>
        <v>0</v>
      </c>
      <c r="G444" s="633"/>
      <c r="H444" s="1129"/>
      <c r="I444" s="634">
        <f t="shared" si="42"/>
        <v>0</v>
      </c>
      <c r="J444" s="634">
        <f t="shared" si="43"/>
        <v>0</v>
      </c>
      <c r="K444" s="634">
        <f t="shared" si="44"/>
        <v>0</v>
      </c>
      <c r="L444" s="1129"/>
      <c r="M444" s="1129"/>
      <c r="N444" s="1718">
        <f t="shared" si="39"/>
        <v>0</v>
      </c>
      <c r="O444" s="635">
        <f t="shared" si="40"/>
        <v>0</v>
      </c>
      <c r="P444" s="145"/>
      <c r="Q444" s="145"/>
      <c r="R444" s="145"/>
      <c r="S444" s="145"/>
    </row>
    <row r="445" spans="1:19" ht="14.25" customHeight="1">
      <c r="A445" s="631"/>
      <c r="B445" s="632"/>
      <c r="C445" s="1129"/>
      <c r="D445" s="633"/>
      <c r="E445" s="1129"/>
      <c r="F445" s="634">
        <f t="shared" si="41"/>
        <v>0</v>
      </c>
      <c r="G445" s="633"/>
      <c r="H445" s="1129"/>
      <c r="I445" s="634">
        <f t="shared" si="42"/>
        <v>0</v>
      </c>
      <c r="J445" s="634">
        <f t="shared" si="43"/>
        <v>0</v>
      </c>
      <c r="K445" s="634">
        <f t="shared" si="44"/>
        <v>0</v>
      </c>
      <c r="L445" s="1129"/>
      <c r="M445" s="1129"/>
      <c r="N445" s="1718">
        <f t="shared" si="39"/>
        <v>0</v>
      </c>
      <c r="O445" s="635">
        <f t="shared" si="40"/>
        <v>0</v>
      </c>
      <c r="P445" s="145"/>
      <c r="Q445" s="145"/>
      <c r="R445" s="145"/>
      <c r="S445" s="145"/>
    </row>
    <row r="446" spans="1:19" ht="14.25" customHeight="1">
      <c r="A446" s="631"/>
      <c r="B446" s="632"/>
      <c r="C446" s="1129"/>
      <c r="D446" s="633"/>
      <c r="E446" s="1129"/>
      <c r="F446" s="634">
        <f t="shared" si="41"/>
        <v>0</v>
      </c>
      <c r="G446" s="633"/>
      <c r="H446" s="1129"/>
      <c r="I446" s="634">
        <f t="shared" si="42"/>
        <v>0</v>
      </c>
      <c r="J446" s="634">
        <f t="shared" si="43"/>
        <v>0</v>
      </c>
      <c r="K446" s="634">
        <f t="shared" si="44"/>
        <v>0</v>
      </c>
      <c r="L446" s="1129"/>
      <c r="M446" s="1129"/>
      <c r="N446" s="1718">
        <f t="shared" si="39"/>
        <v>0</v>
      </c>
      <c r="O446" s="635">
        <f t="shared" si="40"/>
        <v>0</v>
      </c>
      <c r="P446" s="145"/>
      <c r="Q446" s="145"/>
      <c r="R446" s="145"/>
      <c r="S446" s="145"/>
    </row>
    <row r="447" spans="1:19" ht="14.25" customHeight="1">
      <c r="A447" s="631"/>
      <c r="B447" s="632"/>
      <c r="C447" s="1129"/>
      <c r="D447" s="633"/>
      <c r="E447" s="1129"/>
      <c r="F447" s="634">
        <f t="shared" si="41"/>
        <v>0</v>
      </c>
      <c r="G447" s="633"/>
      <c r="H447" s="1129"/>
      <c r="I447" s="634">
        <f t="shared" si="42"/>
        <v>0</v>
      </c>
      <c r="J447" s="634">
        <f t="shared" si="43"/>
        <v>0</v>
      </c>
      <c r="K447" s="634">
        <f t="shared" si="44"/>
        <v>0</v>
      </c>
      <c r="L447" s="1129"/>
      <c r="M447" s="1129"/>
      <c r="N447" s="1718">
        <f t="shared" si="39"/>
        <v>0</v>
      </c>
      <c r="O447" s="635">
        <f t="shared" si="40"/>
        <v>0</v>
      </c>
      <c r="P447" s="145"/>
      <c r="Q447" s="145"/>
      <c r="R447" s="145"/>
      <c r="S447" s="145"/>
    </row>
    <row r="448" spans="1:19" ht="14.25" customHeight="1">
      <c r="A448" s="631"/>
      <c r="B448" s="632"/>
      <c r="C448" s="1129"/>
      <c r="D448" s="633"/>
      <c r="E448" s="1129"/>
      <c r="F448" s="634">
        <f t="shared" si="41"/>
        <v>0</v>
      </c>
      <c r="G448" s="633"/>
      <c r="H448" s="1129"/>
      <c r="I448" s="634">
        <f t="shared" si="42"/>
        <v>0</v>
      </c>
      <c r="J448" s="634">
        <f t="shared" si="43"/>
        <v>0</v>
      </c>
      <c r="K448" s="634">
        <f t="shared" si="44"/>
        <v>0</v>
      </c>
      <c r="L448" s="1129"/>
      <c r="M448" s="1129"/>
      <c r="N448" s="1718">
        <f t="shared" si="39"/>
        <v>0</v>
      </c>
      <c r="O448" s="635">
        <f t="shared" si="40"/>
        <v>0</v>
      </c>
      <c r="P448" s="145"/>
      <c r="Q448" s="145"/>
      <c r="R448" s="145"/>
      <c r="S448" s="145"/>
    </row>
    <row r="449" spans="1:19" ht="14.25" customHeight="1">
      <c r="A449" s="631"/>
      <c r="B449" s="632"/>
      <c r="C449" s="1129"/>
      <c r="D449" s="633"/>
      <c r="E449" s="1129"/>
      <c r="F449" s="634">
        <f t="shared" si="41"/>
        <v>0</v>
      </c>
      <c r="G449" s="633"/>
      <c r="H449" s="1129"/>
      <c r="I449" s="634">
        <f t="shared" si="42"/>
        <v>0</v>
      </c>
      <c r="J449" s="634">
        <f t="shared" si="43"/>
        <v>0</v>
      </c>
      <c r="K449" s="634">
        <f t="shared" si="44"/>
        <v>0</v>
      </c>
      <c r="L449" s="1129"/>
      <c r="M449" s="1129"/>
      <c r="N449" s="1718">
        <f t="shared" si="39"/>
        <v>0</v>
      </c>
      <c r="O449" s="635">
        <f t="shared" si="40"/>
        <v>0</v>
      </c>
      <c r="P449" s="145"/>
      <c r="Q449" s="145"/>
      <c r="R449" s="145"/>
      <c r="S449" s="145"/>
    </row>
    <row r="450" spans="1:19" ht="14.25" customHeight="1">
      <c r="A450" s="631"/>
      <c r="B450" s="632"/>
      <c r="C450" s="1129"/>
      <c r="D450" s="633"/>
      <c r="E450" s="1129"/>
      <c r="F450" s="634">
        <f t="shared" si="41"/>
        <v>0</v>
      </c>
      <c r="G450" s="633"/>
      <c r="H450" s="1129"/>
      <c r="I450" s="634">
        <f t="shared" si="42"/>
        <v>0</v>
      </c>
      <c r="J450" s="634">
        <f t="shared" si="43"/>
        <v>0</v>
      </c>
      <c r="K450" s="634">
        <f t="shared" si="44"/>
        <v>0</v>
      </c>
      <c r="L450" s="1129"/>
      <c r="M450" s="1129"/>
      <c r="N450" s="1718">
        <f t="shared" si="39"/>
        <v>0</v>
      </c>
      <c r="O450" s="635">
        <f t="shared" si="40"/>
        <v>0</v>
      </c>
      <c r="P450" s="145"/>
      <c r="Q450" s="145"/>
      <c r="R450" s="145"/>
      <c r="S450" s="145"/>
    </row>
    <row r="451" spans="1:19" ht="14.25" customHeight="1">
      <c r="A451" s="631"/>
      <c r="B451" s="632"/>
      <c r="C451" s="1129"/>
      <c r="D451" s="633"/>
      <c r="E451" s="1129"/>
      <c r="F451" s="634">
        <f t="shared" si="41"/>
        <v>0</v>
      </c>
      <c r="G451" s="633"/>
      <c r="H451" s="1129"/>
      <c r="I451" s="634">
        <f t="shared" si="42"/>
        <v>0</v>
      </c>
      <c r="J451" s="634">
        <f t="shared" si="43"/>
        <v>0</v>
      </c>
      <c r="K451" s="634">
        <f t="shared" si="44"/>
        <v>0</v>
      </c>
      <c r="L451" s="1129"/>
      <c r="M451" s="1129"/>
      <c r="N451" s="1718">
        <f t="shared" si="39"/>
        <v>0</v>
      </c>
      <c r="O451" s="635">
        <f t="shared" si="40"/>
        <v>0</v>
      </c>
      <c r="P451" s="145"/>
      <c r="Q451" s="145"/>
      <c r="R451" s="145"/>
      <c r="S451" s="145"/>
    </row>
    <row r="452" spans="1:19" ht="14.25" customHeight="1">
      <c r="A452" s="631"/>
      <c r="B452" s="632"/>
      <c r="C452" s="1129"/>
      <c r="D452" s="633"/>
      <c r="E452" s="1129"/>
      <c r="F452" s="634">
        <f t="shared" si="41"/>
        <v>0</v>
      </c>
      <c r="G452" s="633"/>
      <c r="H452" s="1129"/>
      <c r="I452" s="634">
        <f t="shared" si="42"/>
        <v>0</v>
      </c>
      <c r="J452" s="634">
        <f t="shared" si="43"/>
        <v>0</v>
      </c>
      <c r="K452" s="634">
        <f t="shared" si="44"/>
        <v>0</v>
      </c>
      <c r="L452" s="1129"/>
      <c r="M452" s="1129"/>
      <c r="N452" s="1718">
        <f t="shared" si="39"/>
        <v>0</v>
      </c>
      <c r="O452" s="635">
        <f t="shared" si="40"/>
        <v>0</v>
      </c>
      <c r="P452" s="145"/>
      <c r="Q452" s="145"/>
      <c r="R452" s="145"/>
      <c r="S452" s="145"/>
    </row>
    <row r="453" spans="1:19" ht="14.25" customHeight="1">
      <c r="A453" s="631"/>
      <c r="B453" s="632"/>
      <c r="C453" s="1129"/>
      <c r="D453" s="633"/>
      <c r="E453" s="1129"/>
      <c r="F453" s="634">
        <f t="shared" si="41"/>
        <v>0</v>
      </c>
      <c r="G453" s="633"/>
      <c r="H453" s="1129"/>
      <c r="I453" s="634">
        <f t="shared" si="42"/>
        <v>0</v>
      </c>
      <c r="J453" s="634">
        <f t="shared" si="43"/>
        <v>0</v>
      </c>
      <c r="K453" s="634">
        <f t="shared" si="44"/>
        <v>0</v>
      </c>
      <c r="L453" s="1129"/>
      <c r="M453" s="1129"/>
      <c r="N453" s="1718">
        <f t="shared" si="39"/>
        <v>0</v>
      </c>
      <c r="O453" s="635">
        <f t="shared" si="40"/>
        <v>0</v>
      </c>
      <c r="P453" s="145"/>
      <c r="Q453" s="145"/>
      <c r="R453" s="145"/>
      <c r="S453" s="145"/>
    </row>
    <row r="454" spans="1:19" ht="14.25" customHeight="1">
      <c r="A454" s="631"/>
      <c r="B454" s="632"/>
      <c r="C454" s="1129"/>
      <c r="D454" s="633"/>
      <c r="E454" s="1129"/>
      <c r="F454" s="634">
        <f t="shared" si="41"/>
        <v>0</v>
      </c>
      <c r="G454" s="633"/>
      <c r="H454" s="1129"/>
      <c r="I454" s="634">
        <f t="shared" si="42"/>
        <v>0</v>
      </c>
      <c r="J454" s="634">
        <f t="shared" si="43"/>
        <v>0</v>
      </c>
      <c r="K454" s="634">
        <f t="shared" si="44"/>
        <v>0</v>
      </c>
      <c r="L454" s="1129"/>
      <c r="M454" s="1129"/>
      <c r="N454" s="1718">
        <f t="shared" si="39"/>
        <v>0</v>
      </c>
      <c r="O454" s="635">
        <f t="shared" si="40"/>
        <v>0</v>
      </c>
      <c r="P454" s="145"/>
      <c r="Q454" s="145"/>
      <c r="R454" s="145"/>
      <c r="S454" s="145"/>
    </row>
    <row r="455" spans="1:19" ht="14.25" customHeight="1">
      <c r="A455" s="631"/>
      <c r="B455" s="632"/>
      <c r="C455" s="1129"/>
      <c r="D455" s="633"/>
      <c r="E455" s="1129"/>
      <c r="F455" s="634">
        <f t="shared" si="41"/>
        <v>0</v>
      </c>
      <c r="G455" s="633"/>
      <c r="H455" s="1129"/>
      <c r="I455" s="634">
        <f t="shared" si="42"/>
        <v>0</v>
      </c>
      <c r="J455" s="634">
        <f t="shared" si="43"/>
        <v>0</v>
      </c>
      <c r="K455" s="634">
        <f t="shared" si="44"/>
        <v>0</v>
      </c>
      <c r="L455" s="1129"/>
      <c r="M455" s="1129"/>
      <c r="N455" s="1718">
        <f t="shared" si="39"/>
        <v>0</v>
      </c>
      <c r="O455" s="635">
        <f t="shared" si="40"/>
        <v>0</v>
      </c>
      <c r="P455" s="145"/>
      <c r="Q455" s="145"/>
      <c r="R455" s="145"/>
      <c r="S455" s="145"/>
    </row>
    <row r="456" spans="1:19" ht="14.25" customHeight="1">
      <c r="A456" s="631"/>
      <c r="B456" s="632"/>
      <c r="C456" s="1129"/>
      <c r="D456" s="633"/>
      <c r="E456" s="1129"/>
      <c r="F456" s="634">
        <f t="shared" si="41"/>
        <v>0</v>
      </c>
      <c r="G456" s="633"/>
      <c r="H456" s="1129"/>
      <c r="I456" s="634">
        <f t="shared" si="42"/>
        <v>0</v>
      </c>
      <c r="J456" s="634">
        <f t="shared" si="43"/>
        <v>0</v>
      </c>
      <c r="K456" s="634">
        <f t="shared" si="44"/>
        <v>0</v>
      </c>
      <c r="L456" s="1129"/>
      <c r="M456" s="1129"/>
      <c r="N456" s="1718">
        <f t="shared" si="39"/>
        <v>0</v>
      </c>
      <c r="O456" s="635">
        <f t="shared" si="40"/>
        <v>0</v>
      </c>
      <c r="P456" s="145"/>
      <c r="Q456" s="145"/>
      <c r="R456" s="145"/>
      <c r="S456" s="145"/>
    </row>
    <row r="457" spans="1:19" ht="14.25" customHeight="1">
      <c r="A457" s="631"/>
      <c r="B457" s="632"/>
      <c r="C457" s="1129"/>
      <c r="D457" s="633"/>
      <c r="E457" s="1129"/>
      <c r="F457" s="634">
        <f t="shared" si="41"/>
        <v>0</v>
      </c>
      <c r="G457" s="633"/>
      <c r="H457" s="1129"/>
      <c r="I457" s="634">
        <f t="shared" si="42"/>
        <v>0</v>
      </c>
      <c r="J457" s="634">
        <f t="shared" si="43"/>
        <v>0</v>
      </c>
      <c r="K457" s="634">
        <f t="shared" si="44"/>
        <v>0</v>
      </c>
      <c r="L457" s="1129"/>
      <c r="M457" s="1129"/>
      <c r="N457" s="1718">
        <f t="shared" si="39"/>
        <v>0</v>
      </c>
      <c r="O457" s="635">
        <f t="shared" si="40"/>
        <v>0</v>
      </c>
      <c r="P457" s="145"/>
      <c r="Q457" s="145"/>
      <c r="R457" s="145"/>
      <c r="S457" s="145"/>
    </row>
    <row r="458" spans="1:19" ht="14.25" customHeight="1">
      <c r="A458" s="631"/>
      <c r="B458" s="632"/>
      <c r="C458" s="1129"/>
      <c r="D458" s="633"/>
      <c r="E458" s="1129"/>
      <c r="F458" s="634">
        <f t="shared" si="41"/>
        <v>0</v>
      </c>
      <c r="G458" s="633"/>
      <c r="H458" s="1129"/>
      <c r="I458" s="634">
        <f t="shared" si="42"/>
        <v>0</v>
      </c>
      <c r="J458" s="634">
        <f t="shared" si="43"/>
        <v>0</v>
      </c>
      <c r="K458" s="634">
        <f t="shared" si="44"/>
        <v>0</v>
      </c>
      <c r="L458" s="1129"/>
      <c r="M458" s="1129"/>
      <c r="N458" s="1718">
        <f t="shared" ref="N458:N521" si="45">IF(M458&lt;&gt;0,ROUND(B458*K458,2)+M458,IF(ABS(ROUND(K458*B458,2)-L458)&lt;3,L458,MIN(ROUND(K458*B458,2),L458)))</f>
        <v>0</v>
      </c>
      <c r="O458" s="635">
        <f t="shared" ref="O458:O521" si="46">IF(ISERROR(L458-N458),"",IF(ABS(L458-N458)&lt;3,0,L458-N458))</f>
        <v>0</v>
      </c>
      <c r="P458" s="145"/>
      <c r="Q458" s="145"/>
      <c r="R458" s="145"/>
      <c r="S458" s="145"/>
    </row>
    <row r="459" spans="1:19" ht="14.25" customHeight="1">
      <c r="A459" s="631"/>
      <c r="B459" s="632"/>
      <c r="C459" s="1129"/>
      <c r="D459" s="633"/>
      <c r="E459" s="1129"/>
      <c r="F459" s="634">
        <f t="shared" ref="F459:F522" si="47">E459*(12-MONTH(D459))/12</f>
        <v>0</v>
      </c>
      <c r="G459" s="633"/>
      <c r="H459" s="1129"/>
      <c r="I459" s="634">
        <f t="shared" ref="I459:I522" si="48">H459*(12-MONTH(G459))/12</f>
        <v>0</v>
      </c>
      <c r="J459" s="634">
        <f t="shared" ref="J459:J522" si="49">C459+E459-H459</f>
        <v>0</v>
      </c>
      <c r="K459" s="634">
        <f t="shared" ref="K459:K522" si="50">C459+F459-I459</f>
        <v>0</v>
      </c>
      <c r="L459" s="1129"/>
      <c r="M459" s="1129"/>
      <c r="N459" s="1718">
        <f t="shared" si="45"/>
        <v>0</v>
      </c>
      <c r="O459" s="635">
        <f t="shared" si="46"/>
        <v>0</v>
      </c>
      <c r="P459" s="145"/>
      <c r="Q459" s="145"/>
      <c r="R459" s="145"/>
      <c r="S459" s="145"/>
    </row>
    <row r="460" spans="1:19" ht="14.25" customHeight="1">
      <c r="A460" s="631"/>
      <c r="B460" s="632"/>
      <c r="C460" s="1129"/>
      <c r="D460" s="633"/>
      <c r="E460" s="1129"/>
      <c r="F460" s="634">
        <f t="shared" si="47"/>
        <v>0</v>
      </c>
      <c r="G460" s="633"/>
      <c r="H460" s="1129"/>
      <c r="I460" s="634">
        <f t="shared" si="48"/>
        <v>0</v>
      </c>
      <c r="J460" s="634">
        <f t="shared" si="49"/>
        <v>0</v>
      </c>
      <c r="K460" s="634">
        <f t="shared" si="50"/>
        <v>0</v>
      </c>
      <c r="L460" s="1129"/>
      <c r="M460" s="1129"/>
      <c r="N460" s="1718">
        <f t="shared" si="45"/>
        <v>0</v>
      </c>
      <c r="O460" s="635">
        <f t="shared" si="46"/>
        <v>0</v>
      </c>
      <c r="P460" s="145"/>
      <c r="Q460" s="145"/>
      <c r="R460" s="145"/>
      <c r="S460" s="145"/>
    </row>
    <row r="461" spans="1:19" ht="14.25" customHeight="1">
      <c r="A461" s="631"/>
      <c r="B461" s="632"/>
      <c r="C461" s="1129"/>
      <c r="D461" s="633"/>
      <c r="E461" s="1129"/>
      <c r="F461" s="634">
        <f t="shared" si="47"/>
        <v>0</v>
      </c>
      <c r="G461" s="633"/>
      <c r="H461" s="1129"/>
      <c r="I461" s="634">
        <f t="shared" si="48"/>
        <v>0</v>
      </c>
      <c r="J461" s="634">
        <f t="shared" si="49"/>
        <v>0</v>
      </c>
      <c r="K461" s="634">
        <f t="shared" si="50"/>
        <v>0</v>
      </c>
      <c r="L461" s="1129"/>
      <c r="M461" s="1129"/>
      <c r="N461" s="1718">
        <f t="shared" si="45"/>
        <v>0</v>
      </c>
      <c r="O461" s="635">
        <f t="shared" si="46"/>
        <v>0</v>
      </c>
      <c r="P461" s="145"/>
      <c r="Q461" s="145"/>
      <c r="R461" s="145"/>
      <c r="S461" s="145"/>
    </row>
    <row r="462" spans="1:19" ht="14.25" customHeight="1">
      <c r="A462" s="631"/>
      <c r="B462" s="632"/>
      <c r="C462" s="1129"/>
      <c r="D462" s="633"/>
      <c r="E462" s="1129"/>
      <c r="F462" s="634">
        <f t="shared" si="47"/>
        <v>0</v>
      </c>
      <c r="G462" s="633"/>
      <c r="H462" s="1129"/>
      <c r="I462" s="634">
        <f t="shared" si="48"/>
        <v>0</v>
      </c>
      <c r="J462" s="634">
        <f t="shared" si="49"/>
        <v>0</v>
      </c>
      <c r="K462" s="634">
        <f t="shared" si="50"/>
        <v>0</v>
      </c>
      <c r="L462" s="1129"/>
      <c r="M462" s="1129"/>
      <c r="N462" s="1718">
        <f t="shared" si="45"/>
        <v>0</v>
      </c>
      <c r="O462" s="635">
        <f t="shared" si="46"/>
        <v>0</v>
      </c>
      <c r="P462" s="145"/>
      <c r="Q462" s="145"/>
      <c r="R462" s="145"/>
      <c r="S462" s="145"/>
    </row>
    <row r="463" spans="1:19" ht="14.25" customHeight="1">
      <c r="A463" s="631"/>
      <c r="B463" s="632"/>
      <c r="C463" s="1129"/>
      <c r="D463" s="633"/>
      <c r="E463" s="1129"/>
      <c r="F463" s="634">
        <f t="shared" si="47"/>
        <v>0</v>
      </c>
      <c r="G463" s="633"/>
      <c r="H463" s="1129"/>
      <c r="I463" s="634">
        <f t="shared" si="48"/>
        <v>0</v>
      </c>
      <c r="J463" s="634">
        <f t="shared" si="49"/>
        <v>0</v>
      </c>
      <c r="K463" s="634">
        <f t="shared" si="50"/>
        <v>0</v>
      </c>
      <c r="L463" s="1129"/>
      <c r="M463" s="1129"/>
      <c r="N463" s="1718">
        <f t="shared" si="45"/>
        <v>0</v>
      </c>
      <c r="O463" s="635">
        <f t="shared" si="46"/>
        <v>0</v>
      </c>
      <c r="P463" s="145"/>
      <c r="Q463" s="145"/>
      <c r="R463" s="145"/>
      <c r="S463" s="145"/>
    </row>
    <row r="464" spans="1:19" ht="14.25" customHeight="1">
      <c r="A464" s="631"/>
      <c r="B464" s="632"/>
      <c r="C464" s="1129"/>
      <c r="D464" s="633"/>
      <c r="E464" s="1129"/>
      <c r="F464" s="634">
        <f t="shared" si="47"/>
        <v>0</v>
      </c>
      <c r="G464" s="633"/>
      <c r="H464" s="1129"/>
      <c r="I464" s="634">
        <f t="shared" si="48"/>
        <v>0</v>
      </c>
      <c r="J464" s="634">
        <f t="shared" si="49"/>
        <v>0</v>
      </c>
      <c r="K464" s="634">
        <f t="shared" si="50"/>
        <v>0</v>
      </c>
      <c r="L464" s="1129"/>
      <c r="M464" s="1129"/>
      <c r="N464" s="1718">
        <f t="shared" si="45"/>
        <v>0</v>
      </c>
      <c r="O464" s="635">
        <f t="shared" si="46"/>
        <v>0</v>
      </c>
      <c r="P464" s="145"/>
      <c r="Q464" s="145"/>
      <c r="R464" s="145"/>
      <c r="S464" s="145"/>
    </row>
    <row r="465" spans="1:19" ht="14.25" customHeight="1">
      <c r="A465" s="631"/>
      <c r="B465" s="632"/>
      <c r="C465" s="1129"/>
      <c r="D465" s="633"/>
      <c r="E465" s="1129"/>
      <c r="F465" s="634">
        <f t="shared" si="47"/>
        <v>0</v>
      </c>
      <c r="G465" s="633"/>
      <c r="H465" s="1129"/>
      <c r="I465" s="634">
        <f t="shared" si="48"/>
        <v>0</v>
      </c>
      <c r="J465" s="634">
        <f t="shared" si="49"/>
        <v>0</v>
      </c>
      <c r="K465" s="634">
        <f t="shared" si="50"/>
        <v>0</v>
      </c>
      <c r="L465" s="1129"/>
      <c r="M465" s="1129"/>
      <c r="N465" s="1718">
        <f t="shared" si="45"/>
        <v>0</v>
      </c>
      <c r="O465" s="635">
        <f t="shared" si="46"/>
        <v>0</v>
      </c>
      <c r="P465" s="145"/>
      <c r="Q465" s="145"/>
      <c r="R465" s="145"/>
      <c r="S465" s="145"/>
    </row>
    <row r="466" spans="1:19" ht="14.25" customHeight="1">
      <c r="A466" s="631"/>
      <c r="B466" s="632"/>
      <c r="C466" s="1129"/>
      <c r="D466" s="633"/>
      <c r="E466" s="1129"/>
      <c r="F466" s="634">
        <f t="shared" si="47"/>
        <v>0</v>
      </c>
      <c r="G466" s="633"/>
      <c r="H466" s="1129"/>
      <c r="I466" s="634">
        <f t="shared" si="48"/>
        <v>0</v>
      </c>
      <c r="J466" s="634">
        <f t="shared" si="49"/>
        <v>0</v>
      </c>
      <c r="K466" s="634">
        <f t="shared" si="50"/>
        <v>0</v>
      </c>
      <c r="L466" s="1129"/>
      <c r="M466" s="1129"/>
      <c r="N466" s="1718">
        <f t="shared" si="45"/>
        <v>0</v>
      </c>
      <c r="O466" s="635">
        <f t="shared" si="46"/>
        <v>0</v>
      </c>
      <c r="P466" s="145"/>
      <c r="Q466" s="145"/>
      <c r="R466" s="145"/>
      <c r="S466" s="145"/>
    </row>
    <row r="467" spans="1:19" ht="14.25" customHeight="1">
      <c r="A467" s="631"/>
      <c r="B467" s="632"/>
      <c r="C467" s="1129"/>
      <c r="D467" s="633"/>
      <c r="E467" s="1129"/>
      <c r="F467" s="634">
        <f t="shared" si="47"/>
        <v>0</v>
      </c>
      <c r="G467" s="633"/>
      <c r="H467" s="1129"/>
      <c r="I467" s="634">
        <f t="shared" si="48"/>
        <v>0</v>
      </c>
      <c r="J467" s="634">
        <f t="shared" si="49"/>
        <v>0</v>
      </c>
      <c r="K467" s="634">
        <f t="shared" si="50"/>
        <v>0</v>
      </c>
      <c r="L467" s="1129"/>
      <c r="M467" s="1129"/>
      <c r="N467" s="1718">
        <f t="shared" si="45"/>
        <v>0</v>
      </c>
      <c r="O467" s="635">
        <f t="shared" si="46"/>
        <v>0</v>
      </c>
      <c r="P467" s="145"/>
      <c r="Q467" s="145"/>
      <c r="R467" s="145"/>
      <c r="S467" s="145"/>
    </row>
    <row r="468" spans="1:19" ht="14.25" customHeight="1">
      <c r="A468" s="631"/>
      <c r="B468" s="632"/>
      <c r="C468" s="1129"/>
      <c r="D468" s="633"/>
      <c r="E468" s="1129"/>
      <c r="F468" s="634">
        <f t="shared" si="47"/>
        <v>0</v>
      </c>
      <c r="G468" s="633"/>
      <c r="H468" s="1129"/>
      <c r="I468" s="634">
        <f t="shared" si="48"/>
        <v>0</v>
      </c>
      <c r="J468" s="634">
        <f t="shared" si="49"/>
        <v>0</v>
      </c>
      <c r="K468" s="634">
        <f t="shared" si="50"/>
        <v>0</v>
      </c>
      <c r="L468" s="1129"/>
      <c r="M468" s="1129"/>
      <c r="N468" s="1718">
        <f t="shared" si="45"/>
        <v>0</v>
      </c>
      <c r="O468" s="635">
        <f t="shared" si="46"/>
        <v>0</v>
      </c>
      <c r="P468" s="145"/>
      <c r="Q468" s="145"/>
      <c r="R468" s="145"/>
      <c r="S468" s="145"/>
    </row>
    <row r="469" spans="1:19" ht="14.25" customHeight="1">
      <c r="A469" s="631"/>
      <c r="B469" s="632"/>
      <c r="C469" s="1129"/>
      <c r="D469" s="633"/>
      <c r="E469" s="1129"/>
      <c r="F469" s="634">
        <f t="shared" si="47"/>
        <v>0</v>
      </c>
      <c r="G469" s="633"/>
      <c r="H469" s="1129"/>
      <c r="I469" s="634">
        <f t="shared" si="48"/>
        <v>0</v>
      </c>
      <c r="J469" s="634">
        <f t="shared" si="49"/>
        <v>0</v>
      </c>
      <c r="K469" s="634">
        <f t="shared" si="50"/>
        <v>0</v>
      </c>
      <c r="L469" s="1129"/>
      <c r="M469" s="1129"/>
      <c r="N469" s="1718">
        <f t="shared" si="45"/>
        <v>0</v>
      </c>
      <c r="O469" s="635">
        <f t="shared" si="46"/>
        <v>0</v>
      </c>
      <c r="P469" s="145"/>
      <c r="Q469" s="145"/>
      <c r="R469" s="145"/>
      <c r="S469" s="145"/>
    </row>
    <row r="470" spans="1:19" ht="14.25" customHeight="1">
      <c r="A470" s="631"/>
      <c r="B470" s="632"/>
      <c r="C470" s="1129"/>
      <c r="D470" s="633"/>
      <c r="E470" s="1129"/>
      <c r="F470" s="634">
        <f t="shared" si="47"/>
        <v>0</v>
      </c>
      <c r="G470" s="633"/>
      <c r="H470" s="1129"/>
      <c r="I470" s="634">
        <f t="shared" si="48"/>
        <v>0</v>
      </c>
      <c r="J470" s="634">
        <f t="shared" si="49"/>
        <v>0</v>
      </c>
      <c r="K470" s="634">
        <f t="shared" si="50"/>
        <v>0</v>
      </c>
      <c r="L470" s="1129"/>
      <c r="M470" s="1129"/>
      <c r="N470" s="1718">
        <f t="shared" si="45"/>
        <v>0</v>
      </c>
      <c r="O470" s="635">
        <f t="shared" si="46"/>
        <v>0</v>
      </c>
      <c r="P470" s="145"/>
      <c r="Q470" s="145"/>
      <c r="R470" s="145"/>
      <c r="S470" s="145"/>
    </row>
    <row r="471" spans="1:19" ht="14.25" customHeight="1">
      <c r="A471" s="631"/>
      <c r="B471" s="632"/>
      <c r="C471" s="1129"/>
      <c r="D471" s="633"/>
      <c r="E471" s="1129"/>
      <c r="F471" s="634">
        <f t="shared" si="47"/>
        <v>0</v>
      </c>
      <c r="G471" s="633"/>
      <c r="H471" s="1129"/>
      <c r="I471" s="634">
        <f t="shared" si="48"/>
        <v>0</v>
      </c>
      <c r="J471" s="634">
        <f t="shared" si="49"/>
        <v>0</v>
      </c>
      <c r="K471" s="634">
        <f t="shared" si="50"/>
        <v>0</v>
      </c>
      <c r="L471" s="1129"/>
      <c r="M471" s="1129"/>
      <c r="N471" s="1718">
        <f t="shared" si="45"/>
        <v>0</v>
      </c>
      <c r="O471" s="635">
        <f t="shared" si="46"/>
        <v>0</v>
      </c>
      <c r="P471" s="145"/>
      <c r="Q471" s="145"/>
      <c r="R471" s="145"/>
      <c r="S471" s="145"/>
    </row>
    <row r="472" spans="1:19" ht="14.25" customHeight="1">
      <c r="A472" s="631"/>
      <c r="B472" s="632"/>
      <c r="C472" s="1129"/>
      <c r="D472" s="633"/>
      <c r="E472" s="1129"/>
      <c r="F472" s="634">
        <f t="shared" si="47"/>
        <v>0</v>
      </c>
      <c r="G472" s="633"/>
      <c r="H472" s="1129"/>
      <c r="I472" s="634">
        <f t="shared" si="48"/>
        <v>0</v>
      </c>
      <c r="J472" s="634">
        <f t="shared" si="49"/>
        <v>0</v>
      </c>
      <c r="K472" s="634">
        <f t="shared" si="50"/>
        <v>0</v>
      </c>
      <c r="L472" s="1129"/>
      <c r="M472" s="1129"/>
      <c r="N472" s="1718">
        <f t="shared" si="45"/>
        <v>0</v>
      </c>
      <c r="O472" s="635">
        <f t="shared" si="46"/>
        <v>0</v>
      </c>
      <c r="P472" s="145"/>
      <c r="Q472" s="145"/>
      <c r="R472" s="145"/>
      <c r="S472" s="145"/>
    </row>
    <row r="473" spans="1:19" ht="14.25" customHeight="1">
      <c r="A473" s="631"/>
      <c r="B473" s="632"/>
      <c r="C473" s="1129"/>
      <c r="D473" s="633"/>
      <c r="E473" s="1129"/>
      <c r="F473" s="634">
        <f t="shared" si="47"/>
        <v>0</v>
      </c>
      <c r="G473" s="633"/>
      <c r="H473" s="1129"/>
      <c r="I473" s="634">
        <f t="shared" si="48"/>
        <v>0</v>
      </c>
      <c r="J473" s="634">
        <f t="shared" si="49"/>
        <v>0</v>
      </c>
      <c r="K473" s="634">
        <f t="shared" si="50"/>
        <v>0</v>
      </c>
      <c r="L473" s="1129"/>
      <c r="M473" s="1129"/>
      <c r="N473" s="1718">
        <f t="shared" si="45"/>
        <v>0</v>
      </c>
      <c r="O473" s="635">
        <f t="shared" si="46"/>
        <v>0</v>
      </c>
      <c r="P473" s="145"/>
      <c r="Q473" s="145"/>
      <c r="R473" s="145"/>
      <c r="S473" s="145"/>
    </row>
    <row r="474" spans="1:19" ht="14.25" customHeight="1">
      <c r="A474" s="631"/>
      <c r="B474" s="632"/>
      <c r="C474" s="1129"/>
      <c r="D474" s="633"/>
      <c r="E474" s="1129"/>
      <c r="F474" s="634">
        <f t="shared" si="47"/>
        <v>0</v>
      </c>
      <c r="G474" s="633"/>
      <c r="H474" s="1129"/>
      <c r="I474" s="634">
        <f t="shared" si="48"/>
        <v>0</v>
      </c>
      <c r="J474" s="634">
        <f t="shared" si="49"/>
        <v>0</v>
      </c>
      <c r="K474" s="634">
        <f t="shared" si="50"/>
        <v>0</v>
      </c>
      <c r="L474" s="1129"/>
      <c r="M474" s="1129"/>
      <c r="N474" s="1718">
        <f t="shared" si="45"/>
        <v>0</v>
      </c>
      <c r="O474" s="635">
        <f t="shared" si="46"/>
        <v>0</v>
      </c>
      <c r="P474" s="145"/>
      <c r="Q474" s="145"/>
      <c r="R474" s="145"/>
      <c r="S474" s="145"/>
    </row>
    <row r="475" spans="1:19" ht="14.25" customHeight="1">
      <c r="A475" s="631"/>
      <c r="B475" s="632"/>
      <c r="C475" s="1129"/>
      <c r="D475" s="633"/>
      <c r="E475" s="1129"/>
      <c r="F475" s="634">
        <f t="shared" si="47"/>
        <v>0</v>
      </c>
      <c r="G475" s="633"/>
      <c r="H475" s="1129"/>
      <c r="I475" s="634">
        <f t="shared" si="48"/>
        <v>0</v>
      </c>
      <c r="J475" s="634">
        <f t="shared" si="49"/>
        <v>0</v>
      </c>
      <c r="K475" s="634">
        <f t="shared" si="50"/>
        <v>0</v>
      </c>
      <c r="L475" s="1129"/>
      <c r="M475" s="1129"/>
      <c r="N475" s="1718">
        <f t="shared" si="45"/>
        <v>0</v>
      </c>
      <c r="O475" s="635">
        <f t="shared" si="46"/>
        <v>0</v>
      </c>
      <c r="P475" s="145"/>
      <c r="Q475" s="145"/>
      <c r="R475" s="145"/>
      <c r="S475" s="145"/>
    </row>
    <row r="476" spans="1:19" ht="14.25" customHeight="1">
      <c r="A476" s="631"/>
      <c r="B476" s="632"/>
      <c r="C476" s="1129"/>
      <c r="D476" s="633"/>
      <c r="E476" s="1129"/>
      <c r="F476" s="634">
        <f t="shared" si="47"/>
        <v>0</v>
      </c>
      <c r="G476" s="633"/>
      <c r="H476" s="1129"/>
      <c r="I476" s="634">
        <f t="shared" si="48"/>
        <v>0</v>
      </c>
      <c r="J476" s="634">
        <f t="shared" si="49"/>
        <v>0</v>
      </c>
      <c r="K476" s="634">
        <f t="shared" si="50"/>
        <v>0</v>
      </c>
      <c r="L476" s="1129"/>
      <c r="M476" s="1129"/>
      <c r="N476" s="1718">
        <f t="shared" si="45"/>
        <v>0</v>
      </c>
      <c r="O476" s="635">
        <f t="shared" si="46"/>
        <v>0</v>
      </c>
      <c r="P476" s="145"/>
      <c r="Q476" s="145"/>
      <c r="R476" s="145"/>
      <c r="S476" s="145"/>
    </row>
    <row r="477" spans="1:19" ht="14.25" customHeight="1">
      <c r="A477" s="631"/>
      <c r="B477" s="632"/>
      <c r="C477" s="1129"/>
      <c r="D477" s="633"/>
      <c r="E477" s="1129"/>
      <c r="F477" s="634">
        <f t="shared" si="47"/>
        <v>0</v>
      </c>
      <c r="G477" s="633"/>
      <c r="H477" s="1129"/>
      <c r="I477" s="634">
        <f t="shared" si="48"/>
        <v>0</v>
      </c>
      <c r="J477" s="634">
        <f t="shared" si="49"/>
        <v>0</v>
      </c>
      <c r="K477" s="634">
        <f t="shared" si="50"/>
        <v>0</v>
      </c>
      <c r="L477" s="1129"/>
      <c r="M477" s="1129"/>
      <c r="N477" s="1718">
        <f t="shared" si="45"/>
        <v>0</v>
      </c>
      <c r="O477" s="635">
        <f t="shared" si="46"/>
        <v>0</v>
      </c>
      <c r="P477" s="145"/>
      <c r="Q477" s="145"/>
      <c r="R477" s="145"/>
      <c r="S477" s="145"/>
    </row>
    <row r="478" spans="1:19" ht="14.25" customHeight="1">
      <c r="A478" s="631"/>
      <c r="B478" s="632"/>
      <c r="C478" s="1129"/>
      <c r="D478" s="633"/>
      <c r="E478" s="1129"/>
      <c r="F478" s="634">
        <f t="shared" si="47"/>
        <v>0</v>
      </c>
      <c r="G478" s="633"/>
      <c r="H478" s="1129"/>
      <c r="I478" s="634">
        <f t="shared" si="48"/>
        <v>0</v>
      </c>
      <c r="J478" s="634">
        <f t="shared" si="49"/>
        <v>0</v>
      </c>
      <c r="K478" s="634">
        <f t="shared" si="50"/>
        <v>0</v>
      </c>
      <c r="L478" s="1129"/>
      <c r="M478" s="1129"/>
      <c r="N478" s="1718">
        <f t="shared" si="45"/>
        <v>0</v>
      </c>
      <c r="O478" s="635">
        <f t="shared" si="46"/>
        <v>0</v>
      </c>
      <c r="P478" s="145"/>
      <c r="Q478" s="145"/>
      <c r="R478" s="145"/>
      <c r="S478" s="145"/>
    </row>
    <row r="479" spans="1:19" ht="14.25" customHeight="1">
      <c r="A479" s="631"/>
      <c r="B479" s="632"/>
      <c r="C479" s="1129"/>
      <c r="D479" s="633"/>
      <c r="E479" s="1129"/>
      <c r="F479" s="634">
        <f t="shared" si="47"/>
        <v>0</v>
      </c>
      <c r="G479" s="633"/>
      <c r="H479" s="1129"/>
      <c r="I479" s="634">
        <f t="shared" si="48"/>
        <v>0</v>
      </c>
      <c r="J479" s="634">
        <f t="shared" si="49"/>
        <v>0</v>
      </c>
      <c r="K479" s="634">
        <f t="shared" si="50"/>
        <v>0</v>
      </c>
      <c r="L479" s="1129"/>
      <c r="M479" s="1129"/>
      <c r="N479" s="1718">
        <f t="shared" si="45"/>
        <v>0</v>
      </c>
      <c r="O479" s="635">
        <f t="shared" si="46"/>
        <v>0</v>
      </c>
      <c r="P479" s="145"/>
      <c r="Q479" s="145"/>
      <c r="R479" s="145"/>
      <c r="S479" s="145"/>
    </row>
    <row r="480" spans="1:19" ht="14.25" customHeight="1">
      <c r="A480" s="631"/>
      <c r="B480" s="632"/>
      <c r="C480" s="1129"/>
      <c r="D480" s="633"/>
      <c r="E480" s="1129"/>
      <c r="F480" s="634">
        <f t="shared" si="47"/>
        <v>0</v>
      </c>
      <c r="G480" s="633"/>
      <c r="H480" s="1129"/>
      <c r="I480" s="634">
        <f t="shared" si="48"/>
        <v>0</v>
      </c>
      <c r="J480" s="634">
        <f t="shared" si="49"/>
        <v>0</v>
      </c>
      <c r="K480" s="634">
        <f t="shared" si="50"/>
        <v>0</v>
      </c>
      <c r="L480" s="1129"/>
      <c r="M480" s="1129"/>
      <c r="N480" s="1718">
        <f t="shared" si="45"/>
        <v>0</v>
      </c>
      <c r="O480" s="635">
        <f t="shared" si="46"/>
        <v>0</v>
      </c>
      <c r="P480" s="145"/>
      <c r="Q480" s="145"/>
      <c r="R480" s="145"/>
      <c r="S480" s="145"/>
    </row>
    <row r="481" spans="1:19" ht="14.25" customHeight="1">
      <c r="A481" s="631"/>
      <c r="B481" s="632"/>
      <c r="C481" s="1129"/>
      <c r="D481" s="633"/>
      <c r="E481" s="1129"/>
      <c r="F481" s="634">
        <f t="shared" si="47"/>
        <v>0</v>
      </c>
      <c r="G481" s="633"/>
      <c r="H481" s="1129"/>
      <c r="I481" s="634">
        <f t="shared" si="48"/>
        <v>0</v>
      </c>
      <c r="J481" s="634">
        <f t="shared" si="49"/>
        <v>0</v>
      </c>
      <c r="K481" s="634">
        <f t="shared" si="50"/>
        <v>0</v>
      </c>
      <c r="L481" s="1129"/>
      <c r="M481" s="1129"/>
      <c r="N481" s="1718">
        <f t="shared" si="45"/>
        <v>0</v>
      </c>
      <c r="O481" s="635">
        <f t="shared" si="46"/>
        <v>0</v>
      </c>
      <c r="P481" s="145"/>
      <c r="Q481" s="145"/>
      <c r="R481" s="145"/>
      <c r="S481" s="145"/>
    </row>
    <row r="482" spans="1:19" ht="14.25" customHeight="1">
      <c r="A482" s="631"/>
      <c r="B482" s="632"/>
      <c r="C482" s="1129"/>
      <c r="D482" s="633"/>
      <c r="E482" s="1129"/>
      <c r="F482" s="634">
        <f t="shared" si="47"/>
        <v>0</v>
      </c>
      <c r="G482" s="633"/>
      <c r="H482" s="1129"/>
      <c r="I482" s="634">
        <f t="shared" si="48"/>
        <v>0</v>
      </c>
      <c r="J482" s="634">
        <f t="shared" si="49"/>
        <v>0</v>
      </c>
      <c r="K482" s="634">
        <f t="shared" si="50"/>
        <v>0</v>
      </c>
      <c r="L482" s="1129"/>
      <c r="M482" s="1129"/>
      <c r="N482" s="1718">
        <f t="shared" si="45"/>
        <v>0</v>
      </c>
      <c r="O482" s="635">
        <f t="shared" si="46"/>
        <v>0</v>
      </c>
      <c r="P482" s="145"/>
      <c r="Q482" s="145"/>
      <c r="R482" s="145"/>
      <c r="S482" s="145"/>
    </row>
    <row r="483" spans="1:19" ht="14.25" customHeight="1">
      <c r="A483" s="631"/>
      <c r="B483" s="632"/>
      <c r="C483" s="1129"/>
      <c r="D483" s="633"/>
      <c r="E483" s="1129"/>
      <c r="F483" s="634">
        <f t="shared" si="47"/>
        <v>0</v>
      </c>
      <c r="G483" s="633"/>
      <c r="H483" s="1129"/>
      <c r="I483" s="634">
        <f t="shared" si="48"/>
        <v>0</v>
      </c>
      <c r="J483" s="634">
        <f t="shared" si="49"/>
        <v>0</v>
      </c>
      <c r="K483" s="634">
        <f t="shared" si="50"/>
        <v>0</v>
      </c>
      <c r="L483" s="1129"/>
      <c r="M483" s="1129"/>
      <c r="N483" s="1718">
        <f t="shared" si="45"/>
        <v>0</v>
      </c>
      <c r="O483" s="635">
        <f t="shared" si="46"/>
        <v>0</v>
      </c>
      <c r="P483" s="145"/>
      <c r="Q483" s="145"/>
      <c r="R483" s="145"/>
      <c r="S483" s="145"/>
    </row>
    <row r="484" spans="1:19" ht="14.25" customHeight="1">
      <c r="A484" s="631"/>
      <c r="B484" s="632"/>
      <c r="C484" s="1129"/>
      <c r="D484" s="633"/>
      <c r="E484" s="1129"/>
      <c r="F484" s="634">
        <f t="shared" si="47"/>
        <v>0</v>
      </c>
      <c r="G484" s="633"/>
      <c r="H484" s="1129"/>
      <c r="I484" s="634">
        <f t="shared" si="48"/>
        <v>0</v>
      </c>
      <c r="J484" s="634">
        <f t="shared" si="49"/>
        <v>0</v>
      </c>
      <c r="K484" s="634">
        <f t="shared" si="50"/>
        <v>0</v>
      </c>
      <c r="L484" s="1129"/>
      <c r="M484" s="1129"/>
      <c r="N484" s="1718">
        <f t="shared" si="45"/>
        <v>0</v>
      </c>
      <c r="O484" s="635">
        <f t="shared" si="46"/>
        <v>0</v>
      </c>
      <c r="P484" s="145"/>
      <c r="Q484" s="145"/>
      <c r="R484" s="145"/>
      <c r="S484" s="145"/>
    </row>
    <row r="485" spans="1:19" ht="14.25" customHeight="1">
      <c r="A485" s="631"/>
      <c r="B485" s="632"/>
      <c r="C485" s="1129"/>
      <c r="D485" s="633"/>
      <c r="E485" s="1129"/>
      <c r="F485" s="634">
        <f t="shared" si="47"/>
        <v>0</v>
      </c>
      <c r="G485" s="633"/>
      <c r="H485" s="1129"/>
      <c r="I485" s="634">
        <f t="shared" si="48"/>
        <v>0</v>
      </c>
      <c r="J485" s="634">
        <f t="shared" si="49"/>
        <v>0</v>
      </c>
      <c r="K485" s="634">
        <f t="shared" si="50"/>
        <v>0</v>
      </c>
      <c r="L485" s="1129"/>
      <c r="M485" s="1129"/>
      <c r="N485" s="1718">
        <f t="shared" si="45"/>
        <v>0</v>
      </c>
      <c r="O485" s="635">
        <f t="shared" si="46"/>
        <v>0</v>
      </c>
      <c r="P485" s="145"/>
      <c r="Q485" s="145"/>
      <c r="R485" s="145"/>
      <c r="S485" s="145"/>
    </row>
    <row r="486" spans="1:19" ht="14.25" customHeight="1">
      <c r="A486" s="631"/>
      <c r="B486" s="632"/>
      <c r="C486" s="1129"/>
      <c r="D486" s="633"/>
      <c r="E486" s="1129"/>
      <c r="F486" s="634">
        <f t="shared" si="47"/>
        <v>0</v>
      </c>
      <c r="G486" s="633"/>
      <c r="H486" s="1129"/>
      <c r="I486" s="634">
        <f t="shared" si="48"/>
        <v>0</v>
      </c>
      <c r="J486" s="634">
        <f t="shared" si="49"/>
        <v>0</v>
      </c>
      <c r="K486" s="634">
        <f t="shared" si="50"/>
        <v>0</v>
      </c>
      <c r="L486" s="1129"/>
      <c r="M486" s="1129"/>
      <c r="N486" s="1718">
        <f t="shared" si="45"/>
        <v>0</v>
      </c>
      <c r="O486" s="635">
        <f t="shared" si="46"/>
        <v>0</v>
      </c>
      <c r="P486" s="145"/>
      <c r="Q486" s="145"/>
      <c r="R486" s="145"/>
      <c r="S486" s="145"/>
    </row>
    <row r="487" spans="1:19" ht="14.25" customHeight="1">
      <c r="A487" s="631"/>
      <c r="B487" s="632"/>
      <c r="C487" s="1129"/>
      <c r="D487" s="633"/>
      <c r="E487" s="1129"/>
      <c r="F487" s="634">
        <f t="shared" si="47"/>
        <v>0</v>
      </c>
      <c r="G487" s="633"/>
      <c r="H487" s="1129"/>
      <c r="I487" s="634">
        <f t="shared" si="48"/>
        <v>0</v>
      </c>
      <c r="J487" s="634">
        <f t="shared" si="49"/>
        <v>0</v>
      </c>
      <c r="K487" s="634">
        <f t="shared" si="50"/>
        <v>0</v>
      </c>
      <c r="L487" s="1129"/>
      <c r="M487" s="1129"/>
      <c r="N487" s="1718">
        <f t="shared" si="45"/>
        <v>0</v>
      </c>
      <c r="O487" s="635">
        <f t="shared" si="46"/>
        <v>0</v>
      </c>
      <c r="P487" s="145"/>
      <c r="Q487" s="145"/>
      <c r="R487" s="145"/>
      <c r="S487" s="145"/>
    </row>
    <row r="488" spans="1:19" ht="14.25" customHeight="1">
      <c r="A488" s="631"/>
      <c r="B488" s="632"/>
      <c r="C488" s="1129"/>
      <c r="D488" s="633"/>
      <c r="E488" s="1129"/>
      <c r="F488" s="634">
        <f t="shared" si="47"/>
        <v>0</v>
      </c>
      <c r="G488" s="633"/>
      <c r="H488" s="1129"/>
      <c r="I488" s="634">
        <f t="shared" si="48"/>
        <v>0</v>
      </c>
      <c r="J488" s="634">
        <f t="shared" si="49"/>
        <v>0</v>
      </c>
      <c r="K488" s="634">
        <f t="shared" si="50"/>
        <v>0</v>
      </c>
      <c r="L488" s="1129"/>
      <c r="M488" s="1129"/>
      <c r="N488" s="1718">
        <f t="shared" si="45"/>
        <v>0</v>
      </c>
      <c r="O488" s="635">
        <f t="shared" si="46"/>
        <v>0</v>
      </c>
      <c r="P488" s="145"/>
      <c r="Q488" s="145"/>
      <c r="R488" s="145"/>
      <c r="S488" s="145"/>
    </row>
    <row r="489" spans="1:19" ht="14.25" customHeight="1">
      <c r="A489" s="631"/>
      <c r="B489" s="632"/>
      <c r="C489" s="1129"/>
      <c r="D489" s="633"/>
      <c r="E489" s="1129"/>
      <c r="F489" s="634">
        <f t="shared" si="47"/>
        <v>0</v>
      </c>
      <c r="G489" s="633"/>
      <c r="H489" s="1129"/>
      <c r="I489" s="634">
        <f t="shared" si="48"/>
        <v>0</v>
      </c>
      <c r="J489" s="634">
        <f t="shared" si="49"/>
        <v>0</v>
      </c>
      <c r="K489" s="634">
        <f t="shared" si="50"/>
        <v>0</v>
      </c>
      <c r="L489" s="1129"/>
      <c r="M489" s="1129"/>
      <c r="N489" s="1718">
        <f t="shared" si="45"/>
        <v>0</v>
      </c>
      <c r="O489" s="635">
        <f t="shared" si="46"/>
        <v>0</v>
      </c>
      <c r="P489" s="145"/>
      <c r="Q489" s="145"/>
      <c r="R489" s="145"/>
      <c r="S489" s="145"/>
    </row>
    <row r="490" spans="1:19" ht="14.25" customHeight="1">
      <c r="A490" s="631"/>
      <c r="B490" s="632"/>
      <c r="C490" s="1129"/>
      <c r="D490" s="633"/>
      <c r="E490" s="1129"/>
      <c r="F490" s="634">
        <f t="shared" si="47"/>
        <v>0</v>
      </c>
      <c r="G490" s="633"/>
      <c r="H490" s="1129"/>
      <c r="I490" s="634">
        <f t="shared" si="48"/>
        <v>0</v>
      </c>
      <c r="J490" s="634">
        <f t="shared" si="49"/>
        <v>0</v>
      </c>
      <c r="K490" s="634">
        <f t="shared" si="50"/>
        <v>0</v>
      </c>
      <c r="L490" s="1129"/>
      <c r="M490" s="1129"/>
      <c r="N490" s="1718">
        <f t="shared" si="45"/>
        <v>0</v>
      </c>
      <c r="O490" s="635">
        <f t="shared" si="46"/>
        <v>0</v>
      </c>
      <c r="P490" s="145"/>
      <c r="Q490" s="145"/>
      <c r="R490" s="145"/>
      <c r="S490" s="145"/>
    </row>
    <row r="491" spans="1:19" ht="14.25" customHeight="1">
      <c r="A491" s="631"/>
      <c r="B491" s="632"/>
      <c r="C491" s="1129"/>
      <c r="D491" s="633"/>
      <c r="E491" s="1129"/>
      <c r="F491" s="634">
        <f t="shared" si="47"/>
        <v>0</v>
      </c>
      <c r="G491" s="633"/>
      <c r="H491" s="1129"/>
      <c r="I491" s="634">
        <f t="shared" si="48"/>
        <v>0</v>
      </c>
      <c r="J491" s="634">
        <f t="shared" si="49"/>
        <v>0</v>
      </c>
      <c r="K491" s="634">
        <f t="shared" si="50"/>
        <v>0</v>
      </c>
      <c r="L491" s="1129"/>
      <c r="M491" s="1129"/>
      <c r="N491" s="1718">
        <f t="shared" si="45"/>
        <v>0</v>
      </c>
      <c r="O491" s="635">
        <f t="shared" si="46"/>
        <v>0</v>
      </c>
      <c r="P491" s="145"/>
      <c r="Q491" s="145"/>
      <c r="R491" s="145"/>
      <c r="S491" s="145"/>
    </row>
    <row r="492" spans="1:19" ht="14.25" customHeight="1">
      <c r="A492" s="631"/>
      <c r="B492" s="632"/>
      <c r="C492" s="1129"/>
      <c r="D492" s="633"/>
      <c r="E492" s="1129"/>
      <c r="F492" s="634">
        <f t="shared" si="47"/>
        <v>0</v>
      </c>
      <c r="G492" s="633"/>
      <c r="H492" s="1129"/>
      <c r="I492" s="634">
        <f t="shared" si="48"/>
        <v>0</v>
      </c>
      <c r="J492" s="634">
        <f t="shared" si="49"/>
        <v>0</v>
      </c>
      <c r="K492" s="634">
        <f t="shared" si="50"/>
        <v>0</v>
      </c>
      <c r="L492" s="1129"/>
      <c r="M492" s="1129"/>
      <c r="N492" s="1718">
        <f t="shared" si="45"/>
        <v>0</v>
      </c>
      <c r="O492" s="635">
        <f t="shared" si="46"/>
        <v>0</v>
      </c>
      <c r="P492" s="145"/>
      <c r="Q492" s="145"/>
      <c r="R492" s="145"/>
      <c r="S492" s="145"/>
    </row>
    <row r="493" spans="1:19" ht="14.25" customHeight="1">
      <c r="A493" s="631"/>
      <c r="B493" s="632"/>
      <c r="C493" s="1129"/>
      <c r="D493" s="633"/>
      <c r="E493" s="1129"/>
      <c r="F493" s="634">
        <f t="shared" si="47"/>
        <v>0</v>
      </c>
      <c r="G493" s="633"/>
      <c r="H493" s="1129"/>
      <c r="I493" s="634">
        <f t="shared" si="48"/>
        <v>0</v>
      </c>
      <c r="J493" s="634">
        <f t="shared" si="49"/>
        <v>0</v>
      </c>
      <c r="K493" s="634">
        <f t="shared" si="50"/>
        <v>0</v>
      </c>
      <c r="L493" s="1129"/>
      <c r="M493" s="1129"/>
      <c r="N493" s="1718">
        <f t="shared" si="45"/>
        <v>0</v>
      </c>
      <c r="O493" s="635">
        <f t="shared" si="46"/>
        <v>0</v>
      </c>
      <c r="P493" s="145"/>
      <c r="Q493" s="145"/>
      <c r="R493" s="145"/>
      <c r="S493" s="145"/>
    </row>
    <row r="494" spans="1:19" ht="14.25" customHeight="1">
      <c r="A494" s="631"/>
      <c r="B494" s="632"/>
      <c r="C494" s="1129"/>
      <c r="D494" s="633"/>
      <c r="E494" s="1129"/>
      <c r="F494" s="634">
        <f t="shared" si="47"/>
        <v>0</v>
      </c>
      <c r="G494" s="633"/>
      <c r="H494" s="1129"/>
      <c r="I494" s="634">
        <f t="shared" si="48"/>
        <v>0</v>
      </c>
      <c r="J494" s="634">
        <f t="shared" si="49"/>
        <v>0</v>
      </c>
      <c r="K494" s="634">
        <f t="shared" si="50"/>
        <v>0</v>
      </c>
      <c r="L494" s="1129"/>
      <c r="M494" s="1129"/>
      <c r="N494" s="1718">
        <f t="shared" si="45"/>
        <v>0</v>
      </c>
      <c r="O494" s="635">
        <f t="shared" si="46"/>
        <v>0</v>
      </c>
      <c r="P494" s="145"/>
      <c r="Q494" s="145"/>
      <c r="R494" s="145"/>
      <c r="S494" s="145"/>
    </row>
    <row r="495" spans="1:19" ht="14.25" customHeight="1">
      <c r="A495" s="631"/>
      <c r="B495" s="632"/>
      <c r="C495" s="1129"/>
      <c r="D495" s="633"/>
      <c r="E495" s="1129"/>
      <c r="F495" s="634">
        <f t="shared" si="47"/>
        <v>0</v>
      </c>
      <c r="G495" s="633"/>
      <c r="H495" s="1129"/>
      <c r="I495" s="634">
        <f t="shared" si="48"/>
        <v>0</v>
      </c>
      <c r="J495" s="634">
        <f t="shared" si="49"/>
        <v>0</v>
      </c>
      <c r="K495" s="634">
        <f t="shared" si="50"/>
        <v>0</v>
      </c>
      <c r="L495" s="1129"/>
      <c r="M495" s="1129"/>
      <c r="N495" s="1718">
        <f t="shared" si="45"/>
        <v>0</v>
      </c>
      <c r="O495" s="635">
        <f t="shared" si="46"/>
        <v>0</v>
      </c>
      <c r="P495" s="145"/>
      <c r="Q495" s="145"/>
      <c r="R495" s="145"/>
      <c r="S495" s="145"/>
    </row>
    <row r="496" spans="1:19" ht="14.25" customHeight="1">
      <c r="A496" s="631"/>
      <c r="B496" s="632"/>
      <c r="C496" s="1129"/>
      <c r="D496" s="633"/>
      <c r="E496" s="1129"/>
      <c r="F496" s="634">
        <f t="shared" si="47"/>
        <v>0</v>
      </c>
      <c r="G496" s="633"/>
      <c r="H496" s="1129"/>
      <c r="I496" s="634">
        <f t="shared" si="48"/>
        <v>0</v>
      </c>
      <c r="J496" s="634">
        <f t="shared" si="49"/>
        <v>0</v>
      </c>
      <c r="K496" s="634">
        <f t="shared" si="50"/>
        <v>0</v>
      </c>
      <c r="L496" s="1129"/>
      <c r="M496" s="1129"/>
      <c r="N496" s="1718">
        <f t="shared" si="45"/>
        <v>0</v>
      </c>
      <c r="O496" s="635">
        <f t="shared" si="46"/>
        <v>0</v>
      </c>
      <c r="P496" s="145"/>
      <c r="Q496" s="145"/>
      <c r="R496" s="145"/>
      <c r="S496" s="145"/>
    </row>
    <row r="497" spans="1:19" ht="14.25" customHeight="1">
      <c r="A497" s="631"/>
      <c r="B497" s="632"/>
      <c r="C497" s="1129"/>
      <c r="D497" s="633"/>
      <c r="E497" s="1129"/>
      <c r="F497" s="634">
        <f t="shared" si="47"/>
        <v>0</v>
      </c>
      <c r="G497" s="633"/>
      <c r="H497" s="1129"/>
      <c r="I497" s="634">
        <f t="shared" si="48"/>
        <v>0</v>
      </c>
      <c r="J497" s="634">
        <f t="shared" si="49"/>
        <v>0</v>
      </c>
      <c r="K497" s="634">
        <f t="shared" si="50"/>
        <v>0</v>
      </c>
      <c r="L497" s="1129"/>
      <c r="M497" s="1129"/>
      <c r="N497" s="1718">
        <f t="shared" si="45"/>
        <v>0</v>
      </c>
      <c r="O497" s="635">
        <f t="shared" si="46"/>
        <v>0</v>
      </c>
      <c r="P497" s="145"/>
      <c r="Q497" s="145"/>
      <c r="R497" s="145"/>
      <c r="S497" s="145"/>
    </row>
    <row r="498" spans="1:19" ht="14.25" customHeight="1">
      <c r="A498" s="631"/>
      <c r="B498" s="632"/>
      <c r="C498" s="1129"/>
      <c r="D498" s="633"/>
      <c r="E498" s="1129"/>
      <c r="F498" s="634">
        <f t="shared" si="47"/>
        <v>0</v>
      </c>
      <c r="G498" s="633"/>
      <c r="H498" s="1129"/>
      <c r="I498" s="634">
        <f t="shared" si="48"/>
        <v>0</v>
      </c>
      <c r="J498" s="634">
        <f t="shared" si="49"/>
        <v>0</v>
      </c>
      <c r="K498" s="634">
        <f t="shared" si="50"/>
        <v>0</v>
      </c>
      <c r="L498" s="1129"/>
      <c r="M498" s="1129"/>
      <c r="N498" s="1718">
        <f t="shared" si="45"/>
        <v>0</v>
      </c>
      <c r="O498" s="635">
        <f t="shared" si="46"/>
        <v>0</v>
      </c>
      <c r="P498" s="145"/>
      <c r="Q498" s="145"/>
      <c r="R498" s="145"/>
      <c r="S498" s="145"/>
    </row>
    <row r="499" spans="1:19" ht="14.25" customHeight="1">
      <c r="A499" s="631"/>
      <c r="B499" s="632"/>
      <c r="C499" s="1129"/>
      <c r="D499" s="633"/>
      <c r="E499" s="1129"/>
      <c r="F499" s="634">
        <f t="shared" si="47"/>
        <v>0</v>
      </c>
      <c r="G499" s="633"/>
      <c r="H499" s="1129"/>
      <c r="I499" s="634">
        <f t="shared" si="48"/>
        <v>0</v>
      </c>
      <c r="J499" s="634">
        <f t="shared" si="49"/>
        <v>0</v>
      </c>
      <c r="K499" s="634">
        <f t="shared" si="50"/>
        <v>0</v>
      </c>
      <c r="L499" s="1129"/>
      <c r="M499" s="1129"/>
      <c r="N499" s="1718">
        <f t="shared" si="45"/>
        <v>0</v>
      </c>
      <c r="O499" s="635">
        <f t="shared" si="46"/>
        <v>0</v>
      </c>
      <c r="P499" s="145"/>
      <c r="Q499" s="145"/>
      <c r="R499" s="145"/>
      <c r="S499" s="145"/>
    </row>
    <row r="500" spans="1:19" ht="14.25" customHeight="1">
      <c r="A500" s="631"/>
      <c r="B500" s="632"/>
      <c r="C500" s="1129"/>
      <c r="D500" s="633"/>
      <c r="E500" s="1129"/>
      <c r="F500" s="634">
        <f t="shared" si="47"/>
        <v>0</v>
      </c>
      <c r="G500" s="633"/>
      <c r="H500" s="1129"/>
      <c r="I500" s="634">
        <f t="shared" si="48"/>
        <v>0</v>
      </c>
      <c r="J500" s="634">
        <f t="shared" si="49"/>
        <v>0</v>
      </c>
      <c r="K500" s="634">
        <f t="shared" si="50"/>
        <v>0</v>
      </c>
      <c r="L500" s="1129"/>
      <c r="M500" s="1129"/>
      <c r="N500" s="1718">
        <f t="shared" si="45"/>
        <v>0</v>
      </c>
      <c r="O500" s="635">
        <f t="shared" si="46"/>
        <v>0</v>
      </c>
      <c r="P500" s="145"/>
      <c r="Q500" s="145"/>
      <c r="R500" s="145"/>
      <c r="S500" s="145"/>
    </row>
    <row r="501" spans="1:19" ht="14.25" customHeight="1">
      <c r="A501" s="631"/>
      <c r="B501" s="632"/>
      <c r="C501" s="1129"/>
      <c r="D501" s="633"/>
      <c r="E501" s="1129"/>
      <c r="F501" s="634">
        <f t="shared" si="47"/>
        <v>0</v>
      </c>
      <c r="G501" s="633"/>
      <c r="H501" s="1129"/>
      <c r="I501" s="634">
        <f t="shared" si="48"/>
        <v>0</v>
      </c>
      <c r="J501" s="634">
        <f t="shared" si="49"/>
        <v>0</v>
      </c>
      <c r="K501" s="634">
        <f t="shared" si="50"/>
        <v>0</v>
      </c>
      <c r="L501" s="1129"/>
      <c r="M501" s="1129"/>
      <c r="N501" s="1718">
        <f t="shared" si="45"/>
        <v>0</v>
      </c>
      <c r="O501" s="635">
        <f t="shared" si="46"/>
        <v>0</v>
      </c>
      <c r="P501" s="145"/>
      <c r="Q501" s="145"/>
      <c r="R501" s="145"/>
      <c r="S501" s="145"/>
    </row>
    <row r="502" spans="1:19" ht="14.25" customHeight="1">
      <c r="A502" s="631"/>
      <c r="B502" s="632"/>
      <c r="C502" s="1129"/>
      <c r="D502" s="633"/>
      <c r="E502" s="1129"/>
      <c r="F502" s="634">
        <f t="shared" si="47"/>
        <v>0</v>
      </c>
      <c r="G502" s="633"/>
      <c r="H502" s="1129"/>
      <c r="I502" s="634">
        <f t="shared" si="48"/>
        <v>0</v>
      </c>
      <c r="J502" s="634">
        <f t="shared" si="49"/>
        <v>0</v>
      </c>
      <c r="K502" s="634">
        <f t="shared" si="50"/>
        <v>0</v>
      </c>
      <c r="L502" s="1129"/>
      <c r="M502" s="1129"/>
      <c r="N502" s="1718">
        <f t="shared" si="45"/>
        <v>0</v>
      </c>
      <c r="O502" s="635">
        <f t="shared" si="46"/>
        <v>0</v>
      </c>
      <c r="P502" s="145"/>
      <c r="Q502" s="145"/>
      <c r="R502" s="145"/>
      <c r="S502" s="145"/>
    </row>
    <row r="503" spans="1:19" ht="14.25" customHeight="1">
      <c r="A503" s="631"/>
      <c r="B503" s="632"/>
      <c r="C503" s="1129"/>
      <c r="D503" s="633"/>
      <c r="E503" s="1129"/>
      <c r="F503" s="634">
        <f t="shared" si="47"/>
        <v>0</v>
      </c>
      <c r="G503" s="633"/>
      <c r="H503" s="1129"/>
      <c r="I503" s="634">
        <f t="shared" si="48"/>
        <v>0</v>
      </c>
      <c r="J503" s="634">
        <f t="shared" si="49"/>
        <v>0</v>
      </c>
      <c r="K503" s="634">
        <f t="shared" si="50"/>
        <v>0</v>
      </c>
      <c r="L503" s="1129"/>
      <c r="M503" s="1129"/>
      <c r="N503" s="1718">
        <f t="shared" si="45"/>
        <v>0</v>
      </c>
      <c r="O503" s="635">
        <f t="shared" si="46"/>
        <v>0</v>
      </c>
      <c r="P503" s="145"/>
      <c r="Q503" s="145"/>
      <c r="R503" s="145"/>
      <c r="S503" s="145"/>
    </row>
    <row r="504" spans="1:19" ht="14.25" customHeight="1">
      <c r="A504" s="631"/>
      <c r="B504" s="632"/>
      <c r="C504" s="1129"/>
      <c r="D504" s="633"/>
      <c r="E504" s="1129"/>
      <c r="F504" s="634">
        <f t="shared" si="47"/>
        <v>0</v>
      </c>
      <c r="G504" s="633"/>
      <c r="H504" s="1129"/>
      <c r="I504" s="634">
        <f t="shared" si="48"/>
        <v>0</v>
      </c>
      <c r="J504" s="634">
        <f t="shared" si="49"/>
        <v>0</v>
      </c>
      <c r="K504" s="634">
        <f t="shared" si="50"/>
        <v>0</v>
      </c>
      <c r="L504" s="1129"/>
      <c r="M504" s="1129"/>
      <c r="N504" s="1718">
        <f t="shared" si="45"/>
        <v>0</v>
      </c>
      <c r="O504" s="635">
        <f t="shared" si="46"/>
        <v>0</v>
      </c>
      <c r="P504" s="145"/>
      <c r="Q504" s="145"/>
      <c r="R504" s="145"/>
      <c r="S504" s="145"/>
    </row>
    <row r="505" spans="1:19" ht="14.25" customHeight="1">
      <c r="A505" s="631"/>
      <c r="B505" s="632"/>
      <c r="C505" s="1129"/>
      <c r="D505" s="633"/>
      <c r="E505" s="1129"/>
      <c r="F505" s="634">
        <f t="shared" si="47"/>
        <v>0</v>
      </c>
      <c r="G505" s="633"/>
      <c r="H505" s="1129"/>
      <c r="I505" s="634">
        <f t="shared" si="48"/>
        <v>0</v>
      </c>
      <c r="J505" s="634">
        <f t="shared" si="49"/>
        <v>0</v>
      </c>
      <c r="K505" s="634">
        <f t="shared" si="50"/>
        <v>0</v>
      </c>
      <c r="L505" s="1129"/>
      <c r="M505" s="1129"/>
      <c r="N505" s="1718">
        <f t="shared" si="45"/>
        <v>0</v>
      </c>
      <c r="O505" s="635">
        <f t="shared" si="46"/>
        <v>0</v>
      </c>
      <c r="P505" s="145"/>
      <c r="Q505" s="145"/>
      <c r="R505" s="145"/>
      <c r="S505" s="145"/>
    </row>
    <row r="506" spans="1:19" ht="14.25" customHeight="1">
      <c r="A506" s="631"/>
      <c r="B506" s="632"/>
      <c r="C506" s="1129"/>
      <c r="D506" s="633"/>
      <c r="E506" s="1129"/>
      <c r="F506" s="634">
        <f t="shared" si="47"/>
        <v>0</v>
      </c>
      <c r="G506" s="633"/>
      <c r="H506" s="1129"/>
      <c r="I506" s="634">
        <f t="shared" si="48"/>
        <v>0</v>
      </c>
      <c r="J506" s="634">
        <f t="shared" si="49"/>
        <v>0</v>
      </c>
      <c r="K506" s="634">
        <f t="shared" si="50"/>
        <v>0</v>
      </c>
      <c r="L506" s="1129"/>
      <c r="M506" s="1129"/>
      <c r="N506" s="1718">
        <f t="shared" si="45"/>
        <v>0</v>
      </c>
      <c r="O506" s="635">
        <f t="shared" si="46"/>
        <v>0</v>
      </c>
      <c r="P506" s="145"/>
      <c r="Q506" s="145"/>
      <c r="R506" s="145"/>
      <c r="S506" s="145"/>
    </row>
    <row r="507" spans="1:19" ht="14.25" customHeight="1">
      <c r="A507" s="631"/>
      <c r="B507" s="632"/>
      <c r="C507" s="1129"/>
      <c r="D507" s="633"/>
      <c r="E507" s="1129"/>
      <c r="F507" s="634">
        <f t="shared" si="47"/>
        <v>0</v>
      </c>
      <c r="G507" s="633"/>
      <c r="H507" s="1129"/>
      <c r="I507" s="634">
        <f t="shared" si="48"/>
        <v>0</v>
      </c>
      <c r="J507" s="634">
        <f t="shared" si="49"/>
        <v>0</v>
      </c>
      <c r="K507" s="634">
        <f t="shared" si="50"/>
        <v>0</v>
      </c>
      <c r="L507" s="1129"/>
      <c r="M507" s="1129"/>
      <c r="N507" s="1718">
        <f t="shared" si="45"/>
        <v>0</v>
      </c>
      <c r="O507" s="635">
        <f t="shared" si="46"/>
        <v>0</v>
      </c>
      <c r="P507" s="145"/>
      <c r="Q507" s="145"/>
      <c r="R507" s="145"/>
      <c r="S507" s="145"/>
    </row>
    <row r="508" spans="1:19" ht="14.25" customHeight="1">
      <c r="A508" s="631"/>
      <c r="B508" s="632"/>
      <c r="C508" s="1129"/>
      <c r="D508" s="633"/>
      <c r="E508" s="1129"/>
      <c r="F508" s="634">
        <f t="shared" si="47"/>
        <v>0</v>
      </c>
      <c r="G508" s="633"/>
      <c r="H508" s="1129"/>
      <c r="I508" s="634">
        <f t="shared" si="48"/>
        <v>0</v>
      </c>
      <c r="J508" s="634">
        <f t="shared" si="49"/>
        <v>0</v>
      </c>
      <c r="K508" s="634">
        <f t="shared" si="50"/>
        <v>0</v>
      </c>
      <c r="L508" s="1129"/>
      <c r="M508" s="1129"/>
      <c r="N508" s="1718">
        <f t="shared" si="45"/>
        <v>0</v>
      </c>
      <c r="O508" s="635">
        <f t="shared" si="46"/>
        <v>0</v>
      </c>
      <c r="P508" s="145"/>
      <c r="Q508" s="145"/>
      <c r="R508" s="145"/>
      <c r="S508" s="145"/>
    </row>
    <row r="509" spans="1:19" ht="14.25" customHeight="1">
      <c r="A509" s="631"/>
      <c r="B509" s="632"/>
      <c r="C509" s="1129"/>
      <c r="D509" s="633"/>
      <c r="E509" s="1129"/>
      <c r="F509" s="634">
        <f t="shared" si="47"/>
        <v>0</v>
      </c>
      <c r="G509" s="633"/>
      <c r="H509" s="1129"/>
      <c r="I509" s="634">
        <f t="shared" si="48"/>
        <v>0</v>
      </c>
      <c r="J509" s="634">
        <f t="shared" si="49"/>
        <v>0</v>
      </c>
      <c r="K509" s="634">
        <f t="shared" si="50"/>
        <v>0</v>
      </c>
      <c r="L509" s="1129"/>
      <c r="M509" s="1129"/>
      <c r="N509" s="1718">
        <f t="shared" si="45"/>
        <v>0</v>
      </c>
      <c r="O509" s="635">
        <f t="shared" si="46"/>
        <v>0</v>
      </c>
      <c r="P509" s="145"/>
      <c r="Q509" s="145"/>
      <c r="R509" s="145"/>
      <c r="S509" s="145"/>
    </row>
    <row r="510" spans="1:19" ht="14.25" customHeight="1">
      <c r="A510" s="631"/>
      <c r="B510" s="632"/>
      <c r="C510" s="1129"/>
      <c r="D510" s="633"/>
      <c r="E510" s="1129"/>
      <c r="F510" s="634">
        <f t="shared" si="47"/>
        <v>0</v>
      </c>
      <c r="G510" s="633"/>
      <c r="H510" s="1129"/>
      <c r="I510" s="634">
        <f t="shared" si="48"/>
        <v>0</v>
      </c>
      <c r="J510" s="634">
        <f t="shared" si="49"/>
        <v>0</v>
      </c>
      <c r="K510" s="634">
        <f t="shared" si="50"/>
        <v>0</v>
      </c>
      <c r="L510" s="1129"/>
      <c r="M510" s="1129"/>
      <c r="N510" s="1718">
        <f t="shared" si="45"/>
        <v>0</v>
      </c>
      <c r="O510" s="635">
        <f t="shared" si="46"/>
        <v>0</v>
      </c>
      <c r="P510" s="145"/>
      <c r="Q510" s="145"/>
      <c r="R510" s="145"/>
      <c r="S510" s="145"/>
    </row>
    <row r="511" spans="1:19" ht="14.25" customHeight="1">
      <c r="A511" s="631"/>
      <c r="B511" s="632"/>
      <c r="C511" s="1129"/>
      <c r="D511" s="633"/>
      <c r="E511" s="1129"/>
      <c r="F511" s="634">
        <f t="shared" si="47"/>
        <v>0</v>
      </c>
      <c r="G511" s="633"/>
      <c r="H511" s="1129"/>
      <c r="I511" s="634">
        <f t="shared" si="48"/>
        <v>0</v>
      </c>
      <c r="J511" s="634">
        <f t="shared" si="49"/>
        <v>0</v>
      </c>
      <c r="K511" s="634">
        <f t="shared" si="50"/>
        <v>0</v>
      </c>
      <c r="L511" s="1129"/>
      <c r="M511" s="1129"/>
      <c r="N511" s="1718">
        <f t="shared" si="45"/>
        <v>0</v>
      </c>
      <c r="O511" s="635">
        <f t="shared" si="46"/>
        <v>0</v>
      </c>
      <c r="P511" s="145"/>
      <c r="Q511" s="145"/>
      <c r="R511" s="145"/>
      <c r="S511" s="145"/>
    </row>
    <row r="512" spans="1:19" ht="14.25" customHeight="1">
      <c r="A512" s="631"/>
      <c r="B512" s="632"/>
      <c r="C512" s="1129"/>
      <c r="D512" s="633"/>
      <c r="E512" s="1129"/>
      <c r="F512" s="634">
        <f t="shared" si="47"/>
        <v>0</v>
      </c>
      <c r="G512" s="633"/>
      <c r="H512" s="1129"/>
      <c r="I512" s="634">
        <f t="shared" si="48"/>
        <v>0</v>
      </c>
      <c r="J512" s="634">
        <f t="shared" si="49"/>
        <v>0</v>
      </c>
      <c r="K512" s="634">
        <f t="shared" si="50"/>
        <v>0</v>
      </c>
      <c r="L512" s="1129"/>
      <c r="M512" s="1129"/>
      <c r="N512" s="1718">
        <f t="shared" si="45"/>
        <v>0</v>
      </c>
      <c r="O512" s="635">
        <f t="shared" si="46"/>
        <v>0</v>
      </c>
      <c r="P512" s="145"/>
      <c r="Q512" s="145"/>
      <c r="R512" s="145"/>
      <c r="S512" s="145"/>
    </row>
    <row r="513" spans="1:19" ht="14.25" customHeight="1">
      <c r="A513" s="631"/>
      <c r="B513" s="632"/>
      <c r="C513" s="1129"/>
      <c r="D513" s="633"/>
      <c r="E513" s="1129"/>
      <c r="F513" s="634">
        <f t="shared" si="47"/>
        <v>0</v>
      </c>
      <c r="G513" s="633"/>
      <c r="H513" s="1129"/>
      <c r="I513" s="634">
        <f t="shared" si="48"/>
        <v>0</v>
      </c>
      <c r="J513" s="634">
        <f t="shared" si="49"/>
        <v>0</v>
      </c>
      <c r="K513" s="634">
        <f t="shared" si="50"/>
        <v>0</v>
      </c>
      <c r="L513" s="1129"/>
      <c r="M513" s="1129"/>
      <c r="N513" s="1718">
        <f t="shared" si="45"/>
        <v>0</v>
      </c>
      <c r="O513" s="635">
        <f t="shared" si="46"/>
        <v>0</v>
      </c>
      <c r="P513" s="145"/>
      <c r="Q513" s="145"/>
      <c r="R513" s="145"/>
      <c r="S513" s="145"/>
    </row>
    <row r="514" spans="1:19" ht="14.25" customHeight="1">
      <c r="A514" s="631"/>
      <c r="B514" s="632"/>
      <c r="C514" s="1129"/>
      <c r="D514" s="633"/>
      <c r="E514" s="1129"/>
      <c r="F514" s="634">
        <f t="shared" si="47"/>
        <v>0</v>
      </c>
      <c r="G514" s="633"/>
      <c r="H514" s="1129"/>
      <c r="I514" s="634">
        <f t="shared" si="48"/>
        <v>0</v>
      </c>
      <c r="J514" s="634">
        <f t="shared" si="49"/>
        <v>0</v>
      </c>
      <c r="K514" s="634">
        <f t="shared" si="50"/>
        <v>0</v>
      </c>
      <c r="L514" s="1129"/>
      <c r="M514" s="1129"/>
      <c r="N514" s="1718">
        <f t="shared" si="45"/>
        <v>0</v>
      </c>
      <c r="O514" s="635">
        <f t="shared" si="46"/>
        <v>0</v>
      </c>
      <c r="P514" s="145"/>
      <c r="Q514" s="145"/>
      <c r="R514" s="145"/>
      <c r="S514" s="145"/>
    </row>
    <row r="515" spans="1:19" ht="14.25" customHeight="1">
      <c r="A515" s="631"/>
      <c r="B515" s="632"/>
      <c r="C515" s="1129"/>
      <c r="D515" s="633"/>
      <c r="E515" s="1129"/>
      <c r="F515" s="634">
        <f t="shared" si="47"/>
        <v>0</v>
      </c>
      <c r="G515" s="633"/>
      <c r="H515" s="1129"/>
      <c r="I515" s="634">
        <f t="shared" si="48"/>
        <v>0</v>
      </c>
      <c r="J515" s="634">
        <f t="shared" si="49"/>
        <v>0</v>
      </c>
      <c r="K515" s="634">
        <f t="shared" si="50"/>
        <v>0</v>
      </c>
      <c r="L515" s="1129"/>
      <c r="M515" s="1129"/>
      <c r="N515" s="1718">
        <f t="shared" si="45"/>
        <v>0</v>
      </c>
      <c r="O515" s="635">
        <f t="shared" si="46"/>
        <v>0</v>
      </c>
      <c r="P515" s="145"/>
      <c r="Q515" s="145"/>
      <c r="R515" s="145"/>
      <c r="S515" s="145"/>
    </row>
    <row r="516" spans="1:19" ht="14.25" customHeight="1">
      <c r="A516" s="631"/>
      <c r="B516" s="632"/>
      <c r="C516" s="1129"/>
      <c r="D516" s="633"/>
      <c r="E516" s="1129"/>
      <c r="F516" s="634">
        <f t="shared" si="47"/>
        <v>0</v>
      </c>
      <c r="G516" s="633"/>
      <c r="H516" s="1129"/>
      <c r="I516" s="634">
        <f t="shared" si="48"/>
        <v>0</v>
      </c>
      <c r="J516" s="634">
        <f t="shared" si="49"/>
        <v>0</v>
      </c>
      <c r="K516" s="634">
        <f t="shared" si="50"/>
        <v>0</v>
      </c>
      <c r="L516" s="1129"/>
      <c r="M516" s="1129"/>
      <c r="N516" s="1718">
        <f t="shared" si="45"/>
        <v>0</v>
      </c>
      <c r="O516" s="635">
        <f t="shared" si="46"/>
        <v>0</v>
      </c>
      <c r="P516" s="145"/>
      <c r="Q516" s="145"/>
      <c r="R516" s="145"/>
      <c r="S516" s="145"/>
    </row>
    <row r="517" spans="1:19" ht="14.25" customHeight="1">
      <c r="A517" s="631"/>
      <c r="B517" s="632"/>
      <c r="C517" s="1129"/>
      <c r="D517" s="633"/>
      <c r="E517" s="1129"/>
      <c r="F517" s="634">
        <f t="shared" si="47"/>
        <v>0</v>
      </c>
      <c r="G517" s="633"/>
      <c r="H517" s="1129"/>
      <c r="I517" s="634">
        <f t="shared" si="48"/>
        <v>0</v>
      </c>
      <c r="J517" s="634">
        <f t="shared" si="49"/>
        <v>0</v>
      </c>
      <c r="K517" s="634">
        <f t="shared" si="50"/>
        <v>0</v>
      </c>
      <c r="L517" s="1129"/>
      <c r="M517" s="1129"/>
      <c r="N517" s="1718">
        <f t="shared" si="45"/>
        <v>0</v>
      </c>
      <c r="O517" s="635">
        <f t="shared" si="46"/>
        <v>0</v>
      </c>
      <c r="P517" s="145"/>
      <c r="Q517" s="145"/>
      <c r="R517" s="145"/>
      <c r="S517" s="145"/>
    </row>
    <row r="518" spans="1:19" ht="14.25" customHeight="1">
      <c r="A518" s="631"/>
      <c r="B518" s="632"/>
      <c r="C518" s="1129"/>
      <c r="D518" s="633"/>
      <c r="E518" s="1129"/>
      <c r="F518" s="634">
        <f t="shared" si="47"/>
        <v>0</v>
      </c>
      <c r="G518" s="633"/>
      <c r="H518" s="1129"/>
      <c r="I518" s="634">
        <f t="shared" si="48"/>
        <v>0</v>
      </c>
      <c r="J518" s="634">
        <f t="shared" si="49"/>
        <v>0</v>
      </c>
      <c r="K518" s="634">
        <f t="shared" si="50"/>
        <v>0</v>
      </c>
      <c r="L518" s="1129"/>
      <c r="M518" s="1129"/>
      <c r="N518" s="1718">
        <f t="shared" si="45"/>
        <v>0</v>
      </c>
      <c r="O518" s="635">
        <f t="shared" si="46"/>
        <v>0</v>
      </c>
      <c r="P518" s="145"/>
      <c r="Q518" s="145"/>
      <c r="R518" s="145"/>
      <c r="S518" s="145"/>
    </row>
    <row r="519" spans="1:19" ht="14.25" customHeight="1">
      <c r="A519" s="631"/>
      <c r="B519" s="632"/>
      <c r="C519" s="1129"/>
      <c r="D519" s="633"/>
      <c r="E519" s="1129"/>
      <c r="F519" s="634">
        <f t="shared" si="47"/>
        <v>0</v>
      </c>
      <c r="G519" s="633"/>
      <c r="H519" s="1129"/>
      <c r="I519" s="634">
        <f t="shared" si="48"/>
        <v>0</v>
      </c>
      <c r="J519" s="634">
        <f t="shared" si="49"/>
        <v>0</v>
      </c>
      <c r="K519" s="634">
        <f t="shared" si="50"/>
        <v>0</v>
      </c>
      <c r="L519" s="1129"/>
      <c r="M519" s="1129"/>
      <c r="N519" s="1718">
        <f t="shared" si="45"/>
        <v>0</v>
      </c>
      <c r="O519" s="635">
        <f t="shared" si="46"/>
        <v>0</v>
      </c>
      <c r="P519" s="145"/>
      <c r="Q519" s="145"/>
      <c r="R519" s="145"/>
      <c r="S519" s="145"/>
    </row>
    <row r="520" spans="1:19" ht="14.25" customHeight="1">
      <c r="A520" s="631"/>
      <c r="B520" s="632"/>
      <c r="C520" s="1129"/>
      <c r="D520" s="633"/>
      <c r="E520" s="1129"/>
      <c r="F520" s="634">
        <f t="shared" si="47"/>
        <v>0</v>
      </c>
      <c r="G520" s="633"/>
      <c r="H520" s="1129"/>
      <c r="I520" s="634">
        <f t="shared" si="48"/>
        <v>0</v>
      </c>
      <c r="J520" s="634">
        <f t="shared" si="49"/>
        <v>0</v>
      </c>
      <c r="K520" s="634">
        <f t="shared" si="50"/>
        <v>0</v>
      </c>
      <c r="L520" s="1129"/>
      <c r="M520" s="1129"/>
      <c r="N520" s="1718">
        <f t="shared" si="45"/>
        <v>0</v>
      </c>
      <c r="O520" s="635">
        <f t="shared" si="46"/>
        <v>0</v>
      </c>
      <c r="P520" s="145"/>
      <c r="Q520" s="145"/>
      <c r="R520" s="145"/>
      <c r="S520" s="145"/>
    </row>
    <row r="521" spans="1:19" ht="14.25" customHeight="1">
      <c r="A521" s="631"/>
      <c r="B521" s="632"/>
      <c r="C521" s="1129"/>
      <c r="D521" s="633"/>
      <c r="E521" s="1129"/>
      <c r="F521" s="634">
        <f t="shared" si="47"/>
        <v>0</v>
      </c>
      <c r="G521" s="633"/>
      <c r="H521" s="1129"/>
      <c r="I521" s="634">
        <f t="shared" si="48"/>
        <v>0</v>
      </c>
      <c r="J521" s="634">
        <f t="shared" si="49"/>
        <v>0</v>
      </c>
      <c r="K521" s="634">
        <f t="shared" si="50"/>
        <v>0</v>
      </c>
      <c r="L521" s="1129"/>
      <c r="M521" s="1129"/>
      <c r="N521" s="1718">
        <f t="shared" si="45"/>
        <v>0</v>
      </c>
      <c r="O521" s="635">
        <f t="shared" si="46"/>
        <v>0</v>
      </c>
      <c r="P521" s="145"/>
      <c r="Q521" s="145"/>
      <c r="R521" s="145"/>
      <c r="S521" s="145"/>
    </row>
    <row r="522" spans="1:19" ht="14.25" customHeight="1">
      <c r="A522" s="631"/>
      <c r="B522" s="632"/>
      <c r="C522" s="1129"/>
      <c r="D522" s="633"/>
      <c r="E522" s="1129"/>
      <c r="F522" s="634">
        <f t="shared" si="47"/>
        <v>0</v>
      </c>
      <c r="G522" s="633"/>
      <c r="H522" s="1129"/>
      <c r="I522" s="634">
        <f t="shared" si="48"/>
        <v>0</v>
      </c>
      <c r="J522" s="634">
        <f t="shared" si="49"/>
        <v>0</v>
      </c>
      <c r="K522" s="634">
        <f t="shared" si="50"/>
        <v>0</v>
      </c>
      <c r="L522" s="1129"/>
      <c r="M522" s="1129"/>
      <c r="N522" s="1718">
        <f t="shared" ref="N522:N585" si="51">IF(M522&lt;&gt;0,ROUND(B522*K522,2)+M522,IF(ABS(ROUND(K522*B522,2)-L522)&lt;3,L522,MIN(ROUND(K522*B522,2),L522)))</f>
        <v>0</v>
      </c>
      <c r="O522" s="635">
        <f t="shared" ref="O522:O585" si="52">IF(ISERROR(L522-N522),"",IF(ABS(L522-N522)&lt;3,0,L522-N522))</f>
        <v>0</v>
      </c>
      <c r="P522" s="145"/>
      <c r="Q522" s="145"/>
      <c r="R522" s="145"/>
      <c r="S522" s="145"/>
    </row>
    <row r="523" spans="1:19" ht="14.25" customHeight="1">
      <c r="A523" s="631"/>
      <c r="B523" s="632"/>
      <c r="C523" s="1129"/>
      <c r="D523" s="633"/>
      <c r="E523" s="1129"/>
      <c r="F523" s="634">
        <f t="shared" ref="F523:F586" si="53">E523*(12-MONTH(D523))/12</f>
        <v>0</v>
      </c>
      <c r="G523" s="633"/>
      <c r="H523" s="1129"/>
      <c r="I523" s="634">
        <f t="shared" ref="I523:I586" si="54">H523*(12-MONTH(G523))/12</f>
        <v>0</v>
      </c>
      <c r="J523" s="634">
        <f t="shared" ref="J523:J586" si="55">C523+E523-H523</f>
        <v>0</v>
      </c>
      <c r="K523" s="634">
        <f t="shared" ref="K523:K586" si="56">C523+F523-I523</f>
        <v>0</v>
      </c>
      <c r="L523" s="1129"/>
      <c r="M523" s="1129"/>
      <c r="N523" s="1718">
        <f t="shared" si="51"/>
        <v>0</v>
      </c>
      <c r="O523" s="635">
        <f t="shared" si="52"/>
        <v>0</v>
      </c>
      <c r="P523" s="145"/>
      <c r="Q523" s="145"/>
      <c r="R523" s="145"/>
      <c r="S523" s="145"/>
    </row>
    <row r="524" spans="1:19" ht="14.25" customHeight="1">
      <c r="A524" s="631"/>
      <c r="B524" s="632"/>
      <c r="C524" s="1129"/>
      <c r="D524" s="633"/>
      <c r="E524" s="1129"/>
      <c r="F524" s="634">
        <f t="shared" si="53"/>
        <v>0</v>
      </c>
      <c r="G524" s="633"/>
      <c r="H524" s="1129"/>
      <c r="I524" s="634">
        <f t="shared" si="54"/>
        <v>0</v>
      </c>
      <c r="J524" s="634">
        <f t="shared" si="55"/>
        <v>0</v>
      </c>
      <c r="K524" s="634">
        <f t="shared" si="56"/>
        <v>0</v>
      </c>
      <c r="L524" s="1129"/>
      <c r="M524" s="1129"/>
      <c r="N524" s="1718">
        <f t="shared" si="51"/>
        <v>0</v>
      </c>
      <c r="O524" s="635">
        <f t="shared" si="52"/>
        <v>0</v>
      </c>
      <c r="P524" s="145"/>
      <c r="Q524" s="145"/>
      <c r="R524" s="145"/>
      <c r="S524" s="145"/>
    </row>
    <row r="525" spans="1:19" ht="14.25" customHeight="1">
      <c r="A525" s="631"/>
      <c r="B525" s="632"/>
      <c r="C525" s="1129"/>
      <c r="D525" s="633"/>
      <c r="E525" s="1129"/>
      <c r="F525" s="634">
        <f t="shared" si="53"/>
        <v>0</v>
      </c>
      <c r="G525" s="633"/>
      <c r="H525" s="1129"/>
      <c r="I525" s="634">
        <f t="shared" si="54"/>
        <v>0</v>
      </c>
      <c r="J525" s="634">
        <f t="shared" si="55"/>
        <v>0</v>
      </c>
      <c r="K525" s="634">
        <f t="shared" si="56"/>
        <v>0</v>
      </c>
      <c r="L525" s="1129"/>
      <c r="M525" s="1129"/>
      <c r="N525" s="1718">
        <f t="shared" si="51"/>
        <v>0</v>
      </c>
      <c r="O525" s="635">
        <f t="shared" si="52"/>
        <v>0</v>
      </c>
      <c r="P525" s="145"/>
      <c r="Q525" s="145"/>
      <c r="R525" s="145"/>
      <c r="S525" s="145"/>
    </row>
    <row r="526" spans="1:19" ht="14.25" customHeight="1">
      <c r="A526" s="631"/>
      <c r="B526" s="632"/>
      <c r="C526" s="1129"/>
      <c r="D526" s="633"/>
      <c r="E526" s="1129"/>
      <c r="F526" s="634">
        <f t="shared" si="53"/>
        <v>0</v>
      </c>
      <c r="G526" s="633"/>
      <c r="H526" s="1129"/>
      <c r="I526" s="634">
        <f t="shared" si="54"/>
        <v>0</v>
      </c>
      <c r="J526" s="634">
        <f t="shared" si="55"/>
        <v>0</v>
      </c>
      <c r="K526" s="634">
        <f t="shared" si="56"/>
        <v>0</v>
      </c>
      <c r="L526" s="1129"/>
      <c r="M526" s="1129"/>
      <c r="N526" s="1718">
        <f t="shared" si="51"/>
        <v>0</v>
      </c>
      <c r="O526" s="635">
        <f t="shared" si="52"/>
        <v>0</v>
      </c>
      <c r="P526" s="145"/>
      <c r="Q526" s="145"/>
      <c r="R526" s="145"/>
      <c r="S526" s="145"/>
    </row>
    <row r="527" spans="1:19" ht="14.25" customHeight="1">
      <c r="A527" s="631"/>
      <c r="B527" s="632"/>
      <c r="C527" s="1129"/>
      <c r="D527" s="633"/>
      <c r="E527" s="1129"/>
      <c r="F527" s="634">
        <f t="shared" si="53"/>
        <v>0</v>
      </c>
      <c r="G527" s="633"/>
      <c r="H527" s="1129"/>
      <c r="I527" s="634">
        <f t="shared" si="54"/>
        <v>0</v>
      </c>
      <c r="J527" s="634">
        <f t="shared" si="55"/>
        <v>0</v>
      </c>
      <c r="K527" s="634">
        <f t="shared" si="56"/>
        <v>0</v>
      </c>
      <c r="L527" s="1129"/>
      <c r="M527" s="1129"/>
      <c r="N527" s="1718">
        <f t="shared" si="51"/>
        <v>0</v>
      </c>
      <c r="O527" s="635">
        <f t="shared" si="52"/>
        <v>0</v>
      </c>
      <c r="P527" s="145"/>
      <c r="Q527" s="145"/>
      <c r="R527" s="145"/>
      <c r="S527" s="145"/>
    </row>
    <row r="528" spans="1:19" ht="14.25" customHeight="1">
      <c r="A528" s="631"/>
      <c r="B528" s="632"/>
      <c r="C528" s="1129"/>
      <c r="D528" s="633"/>
      <c r="E528" s="1129"/>
      <c r="F528" s="634">
        <f t="shared" si="53"/>
        <v>0</v>
      </c>
      <c r="G528" s="633"/>
      <c r="H528" s="1129"/>
      <c r="I528" s="634">
        <f t="shared" si="54"/>
        <v>0</v>
      </c>
      <c r="J528" s="634">
        <f t="shared" si="55"/>
        <v>0</v>
      </c>
      <c r="K528" s="634">
        <f t="shared" si="56"/>
        <v>0</v>
      </c>
      <c r="L528" s="1129"/>
      <c r="M528" s="1129"/>
      <c r="N528" s="1718">
        <f t="shared" si="51"/>
        <v>0</v>
      </c>
      <c r="O528" s="635">
        <f t="shared" si="52"/>
        <v>0</v>
      </c>
      <c r="P528" s="145"/>
      <c r="Q528" s="145"/>
      <c r="R528" s="145"/>
      <c r="S528" s="145"/>
    </row>
    <row r="529" spans="1:19" ht="14.25" customHeight="1">
      <c r="A529" s="631"/>
      <c r="B529" s="632"/>
      <c r="C529" s="1129"/>
      <c r="D529" s="633"/>
      <c r="E529" s="1129"/>
      <c r="F529" s="634">
        <f t="shared" si="53"/>
        <v>0</v>
      </c>
      <c r="G529" s="633"/>
      <c r="H529" s="1129"/>
      <c r="I529" s="634">
        <f t="shared" si="54"/>
        <v>0</v>
      </c>
      <c r="J529" s="634">
        <f t="shared" si="55"/>
        <v>0</v>
      </c>
      <c r="K529" s="634">
        <f t="shared" si="56"/>
        <v>0</v>
      </c>
      <c r="L529" s="1129"/>
      <c r="M529" s="1129"/>
      <c r="N529" s="1718">
        <f t="shared" si="51"/>
        <v>0</v>
      </c>
      <c r="O529" s="635">
        <f t="shared" si="52"/>
        <v>0</v>
      </c>
      <c r="P529" s="145"/>
      <c r="Q529" s="145"/>
      <c r="R529" s="145"/>
      <c r="S529" s="145"/>
    </row>
    <row r="530" spans="1:19" ht="14.25" customHeight="1">
      <c r="A530" s="631"/>
      <c r="B530" s="632"/>
      <c r="C530" s="1129"/>
      <c r="D530" s="633"/>
      <c r="E530" s="1129"/>
      <c r="F530" s="634">
        <f t="shared" si="53"/>
        <v>0</v>
      </c>
      <c r="G530" s="633"/>
      <c r="H530" s="1129"/>
      <c r="I530" s="634">
        <f t="shared" si="54"/>
        <v>0</v>
      </c>
      <c r="J530" s="634">
        <f t="shared" si="55"/>
        <v>0</v>
      </c>
      <c r="K530" s="634">
        <f t="shared" si="56"/>
        <v>0</v>
      </c>
      <c r="L530" s="1129"/>
      <c r="M530" s="1129"/>
      <c r="N530" s="1718">
        <f t="shared" si="51"/>
        <v>0</v>
      </c>
      <c r="O530" s="635">
        <f t="shared" si="52"/>
        <v>0</v>
      </c>
      <c r="P530" s="145"/>
      <c r="Q530" s="145"/>
      <c r="R530" s="145"/>
      <c r="S530" s="145"/>
    </row>
    <row r="531" spans="1:19" ht="14.25" customHeight="1">
      <c r="A531" s="631"/>
      <c r="B531" s="632"/>
      <c r="C531" s="1129"/>
      <c r="D531" s="633"/>
      <c r="E531" s="1129"/>
      <c r="F531" s="634">
        <f t="shared" si="53"/>
        <v>0</v>
      </c>
      <c r="G531" s="633"/>
      <c r="H531" s="1129"/>
      <c r="I531" s="634">
        <f t="shared" si="54"/>
        <v>0</v>
      </c>
      <c r="J531" s="634">
        <f t="shared" si="55"/>
        <v>0</v>
      </c>
      <c r="K531" s="634">
        <f t="shared" si="56"/>
        <v>0</v>
      </c>
      <c r="L531" s="1129"/>
      <c r="M531" s="1129"/>
      <c r="N531" s="1718">
        <f t="shared" si="51"/>
        <v>0</v>
      </c>
      <c r="O531" s="635">
        <f t="shared" si="52"/>
        <v>0</v>
      </c>
      <c r="P531" s="145"/>
      <c r="Q531" s="145"/>
      <c r="R531" s="145"/>
      <c r="S531" s="145"/>
    </row>
    <row r="532" spans="1:19" ht="14.25" customHeight="1">
      <c r="A532" s="631"/>
      <c r="B532" s="632"/>
      <c r="C532" s="1129"/>
      <c r="D532" s="633"/>
      <c r="E532" s="1129"/>
      <c r="F532" s="634">
        <f t="shared" si="53"/>
        <v>0</v>
      </c>
      <c r="G532" s="633"/>
      <c r="H532" s="1129"/>
      <c r="I532" s="634">
        <f t="shared" si="54"/>
        <v>0</v>
      </c>
      <c r="J532" s="634">
        <f t="shared" si="55"/>
        <v>0</v>
      </c>
      <c r="K532" s="634">
        <f t="shared" si="56"/>
        <v>0</v>
      </c>
      <c r="L532" s="1129"/>
      <c r="M532" s="1129"/>
      <c r="N532" s="1718">
        <f t="shared" si="51"/>
        <v>0</v>
      </c>
      <c r="O532" s="635">
        <f t="shared" si="52"/>
        <v>0</v>
      </c>
      <c r="P532" s="145"/>
      <c r="Q532" s="145"/>
      <c r="R532" s="145"/>
      <c r="S532" s="145"/>
    </row>
    <row r="533" spans="1:19" ht="14.25" customHeight="1">
      <c r="A533" s="631"/>
      <c r="B533" s="632"/>
      <c r="C533" s="1129"/>
      <c r="D533" s="633"/>
      <c r="E533" s="1129"/>
      <c r="F533" s="634">
        <f t="shared" si="53"/>
        <v>0</v>
      </c>
      <c r="G533" s="633"/>
      <c r="H533" s="1129"/>
      <c r="I533" s="634">
        <f t="shared" si="54"/>
        <v>0</v>
      </c>
      <c r="J533" s="634">
        <f t="shared" si="55"/>
        <v>0</v>
      </c>
      <c r="K533" s="634">
        <f t="shared" si="56"/>
        <v>0</v>
      </c>
      <c r="L533" s="1129"/>
      <c r="M533" s="1129"/>
      <c r="N533" s="1718">
        <f t="shared" si="51"/>
        <v>0</v>
      </c>
      <c r="O533" s="635">
        <f t="shared" si="52"/>
        <v>0</v>
      </c>
      <c r="P533" s="145"/>
      <c r="Q533" s="145"/>
      <c r="R533" s="145"/>
      <c r="S533" s="145"/>
    </row>
    <row r="534" spans="1:19" ht="14.25" customHeight="1">
      <c r="A534" s="631"/>
      <c r="B534" s="632"/>
      <c r="C534" s="1129"/>
      <c r="D534" s="633"/>
      <c r="E534" s="1129"/>
      <c r="F534" s="634">
        <f t="shared" si="53"/>
        <v>0</v>
      </c>
      <c r="G534" s="633"/>
      <c r="H534" s="1129"/>
      <c r="I534" s="634">
        <f t="shared" si="54"/>
        <v>0</v>
      </c>
      <c r="J534" s="634">
        <f t="shared" si="55"/>
        <v>0</v>
      </c>
      <c r="K534" s="634">
        <f t="shared" si="56"/>
        <v>0</v>
      </c>
      <c r="L534" s="1129"/>
      <c r="M534" s="1129"/>
      <c r="N534" s="1718">
        <f t="shared" si="51"/>
        <v>0</v>
      </c>
      <c r="O534" s="635">
        <f t="shared" si="52"/>
        <v>0</v>
      </c>
      <c r="P534" s="145"/>
      <c r="Q534" s="145"/>
      <c r="R534" s="145"/>
      <c r="S534" s="145"/>
    </row>
    <row r="535" spans="1:19" ht="14.25" customHeight="1">
      <c r="A535" s="631"/>
      <c r="B535" s="632"/>
      <c r="C535" s="1129"/>
      <c r="D535" s="633"/>
      <c r="E535" s="1129"/>
      <c r="F535" s="634">
        <f t="shared" si="53"/>
        <v>0</v>
      </c>
      <c r="G535" s="633"/>
      <c r="H535" s="1129"/>
      <c r="I535" s="634">
        <f t="shared" si="54"/>
        <v>0</v>
      </c>
      <c r="J535" s="634">
        <f t="shared" si="55"/>
        <v>0</v>
      </c>
      <c r="K535" s="634">
        <f t="shared" si="56"/>
        <v>0</v>
      </c>
      <c r="L535" s="1129"/>
      <c r="M535" s="1129"/>
      <c r="N535" s="1718">
        <f t="shared" si="51"/>
        <v>0</v>
      </c>
      <c r="O535" s="635">
        <f t="shared" si="52"/>
        <v>0</v>
      </c>
      <c r="P535" s="145"/>
      <c r="Q535" s="145"/>
      <c r="R535" s="145"/>
      <c r="S535" s="145"/>
    </row>
    <row r="536" spans="1:19" ht="14.25" customHeight="1">
      <c r="A536" s="631"/>
      <c r="B536" s="632"/>
      <c r="C536" s="1129"/>
      <c r="D536" s="633"/>
      <c r="E536" s="1129"/>
      <c r="F536" s="634">
        <f t="shared" si="53"/>
        <v>0</v>
      </c>
      <c r="G536" s="633"/>
      <c r="H536" s="1129"/>
      <c r="I536" s="634">
        <f t="shared" si="54"/>
        <v>0</v>
      </c>
      <c r="J536" s="634">
        <f t="shared" si="55"/>
        <v>0</v>
      </c>
      <c r="K536" s="634">
        <f t="shared" si="56"/>
        <v>0</v>
      </c>
      <c r="L536" s="1129"/>
      <c r="M536" s="1129"/>
      <c r="N536" s="1718">
        <f t="shared" si="51"/>
        <v>0</v>
      </c>
      <c r="O536" s="635">
        <f t="shared" si="52"/>
        <v>0</v>
      </c>
      <c r="P536" s="145"/>
      <c r="Q536" s="145"/>
      <c r="R536" s="145"/>
      <c r="S536" s="145"/>
    </row>
    <row r="537" spans="1:19" ht="14.25" customHeight="1">
      <c r="A537" s="631"/>
      <c r="B537" s="632"/>
      <c r="C537" s="1129"/>
      <c r="D537" s="633"/>
      <c r="E537" s="1129"/>
      <c r="F537" s="634">
        <f t="shared" si="53"/>
        <v>0</v>
      </c>
      <c r="G537" s="633"/>
      <c r="H537" s="1129"/>
      <c r="I537" s="634">
        <f t="shared" si="54"/>
        <v>0</v>
      </c>
      <c r="J537" s="634">
        <f t="shared" si="55"/>
        <v>0</v>
      </c>
      <c r="K537" s="634">
        <f t="shared" si="56"/>
        <v>0</v>
      </c>
      <c r="L537" s="1129"/>
      <c r="M537" s="1129"/>
      <c r="N537" s="1718">
        <f t="shared" si="51"/>
        <v>0</v>
      </c>
      <c r="O537" s="635">
        <f t="shared" si="52"/>
        <v>0</v>
      </c>
      <c r="P537" s="145"/>
      <c r="Q537" s="145"/>
      <c r="R537" s="145"/>
      <c r="S537" s="145"/>
    </row>
    <row r="538" spans="1:19" ht="14.25" customHeight="1">
      <c r="A538" s="631"/>
      <c r="B538" s="632"/>
      <c r="C538" s="1129"/>
      <c r="D538" s="633"/>
      <c r="E538" s="1129"/>
      <c r="F538" s="634">
        <f t="shared" si="53"/>
        <v>0</v>
      </c>
      <c r="G538" s="633"/>
      <c r="H538" s="1129"/>
      <c r="I538" s="634">
        <f t="shared" si="54"/>
        <v>0</v>
      </c>
      <c r="J538" s="634">
        <f t="shared" si="55"/>
        <v>0</v>
      </c>
      <c r="K538" s="634">
        <f t="shared" si="56"/>
        <v>0</v>
      </c>
      <c r="L538" s="1129"/>
      <c r="M538" s="1129"/>
      <c r="N538" s="1718">
        <f t="shared" si="51"/>
        <v>0</v>
      </c>
      <c r="O538" s="635">
        <f t="shared" si="52"/>
        <v>0</v>
      </c>
      <c r="P538" s="145"/>
      <c r="Q538" s="145"/>
      <c r="R538" s="145"/>
      <c r="S538" s="145"/>
    </row>
    <row r="539" spans="1:19" ht="14.25" customHeight="1">
      <c r="A539" s="631"/>
      <c r="B539" s="632"/>
      <c r="C539" s="1129"/>
      <c r="D539" s="633"/>
      <c r="E539" s="1129"/>
      <c r="F539" s="634">
        <f t="shared" si="53"/>
        <v>0</v>
      </c>
      <c r="G539" s="633"/>
      <c r="H539" s="1129"/>
      <c r="I539" s="634">
        <f t="shared" si="54"/>
        <v>0</v>
      </c>
      <c r="J539" s="634">
        <f t="shared" si="55"/>
        <v>0</v>
      </c>
      <c r="K539" s="634">
        <f t="shared" si="56"/>
        <v>0</v>
      </c>
      <c r="L539" s="1129"/>
      <c r="M539" s="1129"/>
      <c r="N539" s="1718">
        <f t="shared" si="51"/>
        <v>0</v>
      </c>
      <c r="O539" s="635">
        <f t="shared" si="52"/>
        <v>0</v>
      </c>
      <c r="P539" s="145"/>
      <c r="Q539" s="145"/>
      <c r="R539" s="145"/>
      <c r="S539" s="145"/>
    </row>
    <row r="540" spans="1:19" ht="14.25" customHeight="1">
      <c r="A540" s="631"/>
      <c r="B540" s="632"/>
      <c r="C540" s="1129"/>
      <c r="D540" s="633"/>
      <c r="E540" s="1129"/>
      <c r="F540" s="634">
        <f t="shared" si="53"/>
        <v>0</v>
      </c>
      <c r="G540" s="633"/>
      <c r="H540" s="1129"/>
      <c r="I540" s="634">
        <f t="shared" si="54"/>
        <v>0</v>
      </c>
      <c r="J540" s="634">
        <f t="shared" si="55"/>
        <v>0</v>
      </c>
      <c r="K540" s="634">
        <f t="shared" si="56"/>
        <v>0</v>
      </c>
      <c r="L540" s="1129"/>
      <c r="M540" s="1129"/>
      <c r="N540" s="1718">
        <f t="shared" si="51"/>
        <v>0</v>
      </c>
      <c r="O540" s="635">
        <f t="shared" si="52"/>
        <v>0</v>
      </c>
      <c r="P540" s="145"/>
      <c r="Q540" s="145"/>
      <c r="R540" s="145"/>
      <c r="S540" s="145"/>
    </row>
    <row r="541" spans="1:19" ht="14.25" customHeight="1">
      <c r="A541" s="631"/>
      <c r="B541" s="632"/>
      <c r="C541" s="1129"/>
      <c r="D541" s="633"/>
      <c r="E541" s="1129"/>
      <c r="F541" s="634">
        <f t="shared" si="53"/>
        <v>0</v>
      </c>
      <c r="G541" s="633"/>
      <c r="H541" s="1129"/>
      <c r="I541" s="634">
        <f t="shared" si="54"/>
        <v>0</v>
      </c>
      <c r="J541" s="634">
        <f t="shared" si="55"/>
        <v>0</v>
      </c>
      <c r="K541" s="634">
        <f t="shared" si="56"/>
        <v>0</v>
      </c>
      <c r="L541" s="1129"/>
      <c r="M541" s="1129"/>
      <c r="N541" s="1718">
        <f t="shared" si="51"/>
        <v>0</v>
      </c>
      <c r="O541" s="635">
        <f t="shared" si="52"/>
        <v>0</v>
      </c>
      <c r="P541" s="145"/>
      <c r="Q541" s="145"/>
      <c r="R541" s="145"/>
      <c r="S541" s="145"/>
    </row>
    <row r="542" spans="1:19" ht="14.25" customHeight="1">
      <c r="A542" s="631"/>
      <c r="B542" s="632"/>
      <c r="C542" s="1129"/>
      <c r="D542" s="633"/>
      <c r="E542" s="1129"/>
      <c r="F542" s="634">
        <f t="shared" si="53"/>
        <v>0</v>
      </c>
      <c r="G542" s="633"/>
      <c r="H542" s="1129"/>
      <c r="I542" s="634">
        <f t="shared" si="54"/>
        <v>0</v>
      </c>
      <c r="J542" s="634">
        <f t="shared" si="55"/>
        <v>0</v>
      </c>
      <c r="K542" s="634">
        <f t="shared" si="56"/>
        <v>0</v>
      </c>
      <c r="L542" s="1129"/>
      <c r="M542" s="1129"/>
      <c r="N542" s="1718">
        <f t="shared" si="51"/>
        <v>0</v>
      </c>
      <c r="O542" s="635">
        <f t="shared" si="52"/>
        <v>0</v>
      </c>
      <c r="P542" s="145"/>
      <c r="Q542" s="145"/>
      <c r="R542" s="145"/>
      <c r="S542" s="145"/>
    </row>
    <row r="543" spans="1:19" ht="14.25" customHeight="1">
      <c r="A543" s="631"/>
      <c r="B543" s="632"/>
      <c r="C543" s="1129"/>
      <c r="D543" s="633"/>
      <c r="E543" s="1129"/>
      <c r="F543" s="634">
        <f t="shared" si="53"/>
        <v>0</v>
      </c>
      <c r="G543" s="633"/>
      <c r="H543" s="1129"/>
      <c r="I543" s="634">
        <f t="shared" si="54"/>
        <v>0</v>
      </c>
      <c r="J543" s="634">
        <f t="shared" si="55"/>
        <v>0</v>
      </c>
      <c r="K543" s="634">
        <f t="shared" si="56"/>
        <v>0</v>
      </c>
      <c r="L543" s="1129"/>
      <c r="M543" s="1129"/>
      <c r="N543" s="1718">
        <f t="shared" si="51"/>
        <v>0</v>
      </c>
      <c r="O543" s="635">
        <f t="shared" si="52"/>
        <v>0</v>
      </c>
      <c r="P543" s="145"/>
      <c r="Q543" s="145"/>
      <c r="R543" s="145"/>
      <c r="S543" s="145"/>
    </row>
    <row r="544" spans="1:19" ht="14.25" customHeight="1">
      <c r="A544" s="631"/>
      <c r="B544" s="632"/>
      <c r="C544" s="1129"/>
      <c r="D544" s="633"/>
      <c r="E544" s="1129"/>
      <c r="F544" s="634">
        <f t="shared" si="53"/>
        <v>0</v>
      </c>
      <c r="G544" s="633"/>
      <c r="H544" s="1129"/>
      <c r="I544" s="634">
        <f t="shared" si="54"/>
        <v>0</v>
      </c>
      <c r="J544" s="634">
        <f t="shared" si="55"/>
        <v>0</v>
      </c>
      <c r="K544" s="634">
        <f t="shared" si="56"/>
        <v>0</v>
      </c>
      <c r="L544" s="1129"/>
      <c r="M544" s="1129"/>
      <c r="N544" s="1718">
        <f t="shared" si="51"/>
        <v>0</v>
      </c>
      <c r="O544" s="635">
        <f t="shared" si="52"/>
        <v>0</v>
      </c>
      <c r="P544" s="145"/>
      <c r="Q544" s="145"/>
      <c r="R544" s="145"/>
      <c r="S544" s="145"/>
    </row>
    <row r="545" spans="1:19" ht="14.25" customHeight="1">
      <c r="A545" s="631"/>
      <c r="B545" s="632"/>
      <c r="C545" s="1129"/>
      <c r="D545" s="633"/>
      <c r="E545" s="1129"/>
      <c r="F545" s="634">
        <f t="shared" si="53"/>
        <v>0</v>
      </c>
      <c r="G545" s="633"/>
      <c r="H545" s="1129"/>
      <c r="I545" s="634">
        <f t="shared" si="54"/>
        <v>0</v>
      </c>
      <c r="J545" s="634">
        <f t="shared" si="55"/>
        <v>0</v>
      </c>
      <c r="K545" s="634">
        <f t="shared" si="56"/>
        <v>0</v>
      </c>
      <c r="L545" s="1129"/>
      <c r="M545" s="1129"/>
      <c r="N545" s="1718">
        <f t="shared" si="51"/>
        <v>0</v>
      </c>
      <c r="O545" s="635">
        <f t="shared" si="52"/>
        <v>0</v>
      </c>
      <c r="P545" s="145"/>
      <c r="Q545" s="145"/>
      <c r="R545" s="145"/>
      <c r="S545" s="145"/>
    </row>
    <row r="546" spans="1:19" ht="14.25" customHeight="1">
      <c r="A546" s="631"/>
      <c r="B546" s="632"/>
      <c r="C546" s="1129"/>
      <c r="D546" s="633"/>
      <c r="E546" s="1129"/>
      <c r="F546" s="634">
        <f t="shared" si="53"/>
        <v>0</v>
      </c>
      <c r="G546" s="633"/>
      <c r="H546" s="1129"/>
      <c r="I546" s="634">
        <f t="shared" si="54"/>
        <v>0</v>
      </c>
      <c r="J546" s="634">
        <f t="shared" si="55"/>
        <v>0</v>
      </c>
      <c r="K546" s="634">
        <f t="shared" si="56"/>
        <v>0</v>
      </c>
      <c r="L546" s="1129"/>
      <c r="M546" s="1129"/>
      <c r="N546" s="1718">
        <f t="shared" si="51"/>
        <v>0</v>
      </c>
      <c r="O546" s="635">
        <f t="shared" si="52"/>
        <v>0</v>
      </c>
      <c r="P546" s="145"/>
      <c r="Q546" s="145"/>
      <c r="R546" s="145"/>
      <c r="S546" s="145"/>
    </row>
    <row r="547" spans="1:19" ht="14.25" customHeight="1">
      <c r="A547" s="631"/>
      <c r="B547" s="632"/>
      <c r="C547" s="1129"/>
      <c r="D547" s="633"/>
      <c r="E547" s="1129"/>
      <c r="F547" s="634">
        <f t="shared" si="53"/>
        <v>0</v>
      </c>
      <c r="G547" s="633"/>
      <c r="H547" s="1129"/>
      <c r="I547" s="634">
        <f t="shared" si="54"/>
        <v>0</v>
      </c>
      <c r="J547" s="634">
        <f t="shared" si="55"/>
        <v>0</v>
      </c>
      <c r="K547" s="634">
        <f t="shared" si="56"/>
        <v>0</v>
      </c>
      <c r="L547" s="1129"/>
      <c r="M547" s="1129"/>
      <c r="N547" s="1718">
        <f t="shared" si="51"/>
        <v>0</v>
      </c>
      <c r="O547" s="635">
        <f t="shared" si="52"/>
        <v>0</v>
      </c>
      <c r="P547" s="145"/>
      <c r="Q547" s="145"/>
      <c r="R547" s="145"/>
      <c r="S547" s="145"/>
    </row>
    <row r="548" spans="1:19" ht="14.25" customHeight="1">
      <c r="A548" s="631"/>
      <c r="B548" s="632"/>
      <c r="C548" s="1129"/>
      <c r="D548" s="633"/>
      <c r="E548" s="1129"/>
      <c r="F548" s="634">
        <f t="shared" si="53"/>
        <v>0</v>
      </c>
      <c r="G548" s="633"/>
      <c r="H548" s="1129"/>
      <c r="I548" s="634">
        <f t="shared" si="54"/>
        <v>0</v>
      </c>
      <c r="J548" s="634">
        <f t="shared" si="55"/>
        <v>0</v>
      </c>
      <c r="K548" s="634">
        <f t="shared" si="56"/>
        <v>0</v>
      </c>
      <c r="L548" s="1129"/>
      <c r="M548" s="1129"/>
      <c r="N548" s="1718">
        <f t="shared" si="51"/>
        <v>0</v>
      </c>
      <c r="O548" s="635">
        <f t="shared" si="52"/>
        <v>0</v>
      </c>
      <c r="P548" s="145"/>
      <c r="Q548" s="145"/>
      <c r="R548" s="145"/>
      <c r="S548" s="145"/>
    </row>
    <row r="549" spans="1:19" ht="14.25" customHeight="1">
      <c r="A549" s="631"/>
      <c r="B549" s="632"/>
      <c r="C549" s="1129"/>
      <c r="D549" s="633"/>
      <c r="E549" s="1129"/>
      <c r="F549" s="634">
        <f t="shared" si="53"/>
        <v>0</v>
      </c>
      <c r="G549" s="633"/>
      <c r="H549" s="1129"/>
      <c r="I549" s="634">
        <f t="shared" si="54"/>
        <v>0</v>
      </c>
      <c r="J549" s="634">
        <f t="shared" si="55"/>
        <v>0</v>
      </c>
      <c r="K549" s="634">
        <f t="shared" si="56"/>
        <v>0</v>
      </c>
      <c r="L549" s="1129"/>
      <c r="M549" s="1129"/>
      <c r="N549" s="1718">
        <f t="shared" si="51"/>
        <v>0</v>
      </c>
      <c r="O549" s="635">
        <f t="shared" si="52"/>
        <v>0</v>
      </c>
      <c r="P549" s="145"/>
      <c r="Q549" s="145"/>
      <c r="R549" s="145"/>
      <c r="S549" s="145"/>
    </row>
    <row r="550" spans="1:19" ht="14.25" customHeight="1">
      <c r="A550" s="631"/>
      <c r="B550" s="632"/>
      <c r="C550" s="1129"/>
      <c r="D550" s="633"/>
      <c r="E550" s="1129"/>
      <c r="F550" s="634">
        <f t="shared" si="53"/>
        <v>0</v>
      </c>
      <c r="G550" s="633"/>
      <c r="H550" s="1129"/>
      <c r="I550" s="634">
        <f t="shared" si="54"/>
        <v>0</v>
      </c>
      <c r="J550" s="634">
        <f t="shared" si="55"/>
        <v>0</v>
      </c>
      <c r="K550" s="634">
        <f t="shared" si="56"/>
        <v>0</v>
      </c>
      <c r="L550" s="1129"/>
      <c r="M550" s="1129"/>
      <c r="N550" s="1718">
        <f t="shared" si="51"/>
        <v>0</v>
      </c>
      <c r="O550" s="635">
        <f t="shared" si="52"/>
        <v>0</v>
      </c>
      <c r="P550" s="145"/>
      <c r="Q550" s="145"/>
      <c r="R550" s="145"/>
      <c r="S550" s="145"/>
    </row>
    <row r="551" spans="1:19" ht="14.25" customHeight="1">
      <c r="A551" s="631"/>
      <c r="B551" s="632"/>
      <c r="C551" s="1129"/>
      <c r="D551" s="633"/>
      <c r="E551" s="1129"/>
      <c r="F551" s="634">
        <f t="shared" si="53"/>
        <v>0</v>
      </c>
      <c r="G551" s="633"/>
      <c r="H551" s="1129"/>
      <c r="I551" s="634">
        <f t="shared" si="54"/>
        <v>0</v>
      </c>
      <c r="J551" s="634">
        <f t="shared" si="55"/>
        <v>0</v>
      </c>
      <c r="K551" s="634">
        <f t="shared" si="56"/>
        <v>0</v>
      </c>
      <c r="L551" s="1129"/>
      <c r="M551" s="1129"/>
      <c r="N551" s="1718">
        <f t="shared" si="51"/>
        <v>0</v>
      </c>
      <c r="O551" s="635">
        <f t="shared" si="52"/>
        <v>0</v>
      </c>
      <c r="P551" s="145"/>
      <c r="Q551" s="145"/>
      <c r="R551" s="145"/>
      <c r="S551" s="145"/>
    </row>
    <row r="552" spans="1:19" ht="14.25" customHeight="1">
      <c r="A552" s="631"/>
      <c r="B552" s="632"/>
      <c r="C552" s="1129"/>
      <c r="D552" s="633"/>
      <c r="E552" s="1129"/>
      <c r="F552" s="634">
        <f t="shared" si="53"/>
        <v>0</v>
      </c>
      <c r="G552" s="633"/>
      <c r="H552" s="1129"/>
      <c r="I552" s="634">
        <f t="shared" si="54"/>
        <v>0</v>
      </c>
      <c r="J552" s="634">
        <f t="shared" si="55"/>
        <v>0</v>
      </c>
      <c r="K552" s="634">
        <f t="shared" si="56"/>
        <v>0</v>
      </c>
      <c r="L552" s="1129"/>
      <c r="M552" s="1129"/>
      <c r="N552" s="1718">
        <f t="shared" si="51"/>
        <v>0</v>
      </c>
      <c r="O552" s="635">
        <f t="shared" si="52"/>
        <v>0</v>
      </c>
      <c r="P552" s="145"/>
      <c r="Q552" s="145"/>
      <c r="R552" s="145"/>
      <c r="S552" s="145"/>
    </row>
    <row r="553" spans="1:19" ht="14.25" customHeight="1">
      <c r="A553" s="631"/>
      <c r="B553" s="632"/>
      <c r="C553" s="1129"/>
      <c r="D553" s="633"/>
      <c r="E553" s="1129"/>
      <c r="F553" s="634">
        <f t="shared" si="53"/>
        <v>0</v>
      </c>
      <c r="G553" s="633"/>
      <c r="H553" s="1129"/>
      <c r="I553" s="634">
        <f t="shared" si="54"/>
        <v>0</v>
      </c>
      <c r="J553" s="634">
        <f t="shared" si="55"/>
        <v>0</v>
      </c>
      <c r="K553" s="634">
        <f t="shared" si="56"/>
        <v>0</v>
      </c>
      <c r="L553" s="1129"/>
      <c r="M553" s="1129"/>
      <c r="N553" s="1718">
        <f t="shared" si="51"/>
        <v>0</v>
      </c>
      <c r="O553" s="635">
        <f t="shared" si="52"/>
        <v>0</v>
      </c>
      <c r="P553" s="145"/>
      <c r="Q553" s="145"/>
      <c r="R553" s="145"/>
      <c r="S553" s="145"/>
    </row>
    <row r="554" spans="1:19" ht="14.25" customHeight="1">
      <c r="A554" s="631"/>
      <c r="B554" s="632"/>
      <c r="C554" s="1129"/>
      <c r="D554" s="633"/>
      <c r="E554" s="1129"/>
      <c r="F554" s="634">
        <f t="shared" si="53"/>
        <v>0</v>
      </c>
      <c r="G554" s="633"/>
      <c r="H554" s="1129"/>
      <c r="I554" s="634">
        <f t="shared" si="54"/>
        <v>0</v>
      </c>
      <c r="J554" s="634">
        <f t="shared" si="55"/>
        <v>0</v>
      </c>
      <c r="K554" s="634">
        <f t="shared" si="56"/>
        <v>0</v>
      </c>
      <c r="L554" s="1129"/>
      <c r="M554" s="1129"/>
      <c r="N554" s="1718">
        <f t="shared" si="51"/>
        <v>0</v>
      </c>
      <c r="O554" s="635">
        <f t="shared" si="52"/>
        <v>0</v>
      </c>
      <c r="P554" s="145"/>
      <c r="Q554" s="145"/>
      <c r="R554" s="145"/>
      <c r="S554" s="145"/>
    </row>
    <row r="555" spans="1:19" ht="14.25" customHeight="1">
      <c r="A555" s="631"/>
      <c r="B555" s="632"/>
      <c r="C555" s="1129"/>
      <c r="D555" s="633"/>
      <c r="E555" s="1129"/>
      <c r="F555" s="634">
        <f t="shared" si="53"/>
        <v>0</v>
      </c>
      <c r="G555" s="633"/>
      <c r="H555" s="1129"/>
      <c r="I555" s="634">
        <f t="shared" si="54"/>
        <v>0</v>
      </c>
      <c r="J555" s="634">
        <f t="shared" si="55"/>
        <v>0</v>
      </c>
      <c r="K555" s="634">
        <f t="shared" si="56"/>
        <v>0</v>
      </c>
      <c r="L555" s="1129"/>
      <c r="M555" s="1129"/>
      <c r="N555" s="1718">
        <f t="shared" si="51"/>
        <v>0</v>
      </c>
      <c r="O555" s="635">
        <f t="shared" si="52"/>
        <v>0</v>
      </c>
      <c r="P555" s="145"/>
      <c r="Q555" s="145"/>
      <c r="R555" s="145"/>
      <c r="S555" s="145"/>
    </row>
    <row r="556" spans="1:19" ht="14.25" customHeight="1">
      <c r="A556" s="631"/>
      <c r="B556" s="632"/>
      <c r="C556" s="1129"/>
      <c r="D556" s="633"/>
      <c r="E556" s="1129"/>
      <c r="F556" s="634">
        <f t="shared" si="53"/>
        <v>0</v>
      </c>
      <c r="G556" s="633"/>
      <c r="H556" s="1129"/>
      <c r="I556" s="634">
        <f t="shared" si="54"/>
        <v>0</v>
      </c>
      <c r="J556" s="634">
        <f t="shared" si="55"/>
        <v>0</v>
      </c>
      <c r="K556" s="634">
        <f t="shared" si="56"/>
        <v>0</v>
      </c>
      <c r="L556" s="1129"/>
      <c r="M556" s="1129"/>
      <c r="N556" s="1718">
        <f t="shared" si="51"/>
        <v>0</v>
      </c>
      <c r="O556" s="635">
        <f t="shared" si="52"/>
        <v>0</v>
      </c>
      <c r="P556" s="145"/>
      <c r="Q556" s="145"/>
      <c r="R556" s="145"/>
      <c r="S556" s="145"/>
    </row>
    <row r="557" spans="1:19" ht="14.25" customHeight="1">
      <c r="A557" s="631"/>
      <c r="B557" s="632"/>
      <c r="C557" s="1129"/>
      <c r="D557" s="633"/>
      <c r="E557" s="1129"/>
      <c r="F557" s="634">
        <f t="shared" si="53"/>
        <v>0</v>
      </c>
      <c r="G557" s="633"/>
      <c r="H557" s="1129"/>
      <c r="I557" s="634">
        <f t="shared" si="54"/>
        <v>0</v>
      </c>
      <c r="J557" s="634">
        <f t="shared" si="55"/>
        <v>0</v>
      </c>
      <c r="K557" s="634">
        <f t="shared" si="56"/>
        <v>0</v>
      </c>
      <c r="L557" s="1129"/>
      <c r="M557" s="1129"/>
      <c r="N557" s="1718">
        <f t="shared" si="51"/>
        <v>0</v>
      </c>
      <c r="O557" s="635">
        <f t="shared" si="52"/>
        <v>0</v>
      </c>
      <c r="P557" s="145"/>
      <c r="Q557" s="145"/>
      <c r="R557" s="145"/>
      <c r="S557" s="145"/>
    </row>
    <row r="558" spans="1:19" ht="14.25" customHeight="1">
      <c r="A558" s="631"/>
      <c r="B558" s="632"/>
      <c r="C558" s="1129"/>
      <c r="D558" s="633"/>
      <c r="E558" s="1129"/>
      <c r="F558" s="634">
        <f t="shared" si="53"/>
        <v>0</v>
      </c>
      <c r="G558" s="633"/>
      <c r="H558" s="1129"/>
      <c r="I558" s="634">
        <f t="shared" si="54"/>
        <v>0</v>
      </c>
      <c r="J558" s="634">
        <f t="shared" si="55"/>
        <v>0</v>
      </c>
      <c r="K558" s="634">
        <f t="shared" si="56"/>
        <v>0</v>
      </c>
      <c r="L558" s="1129"/>
      <c r="M558" s="1129"/>
      <c r="N558" s="1718">
        <f t="shared" si="51"/>
        <v>0</v>
      </c>
      <c r="O558" s="635">
        <f t="shared" si="52"/>
        <v>0</v>
      </c>
      <c r="P558" s="145"/>
      <c r="Q558" s="145"/>
      <c r="R558" s="145"/>
      <c r="S558" s="145"/>
    </row>
    <row r="559" spans="1:19" ht="14.25" customHeight="1">
      <c r="A559" s="631"/>
      <c r="B559" s="632"/>
      <c r="C559" s="1129"/>
      <c r="D559" s="633"/>
      <c r="E559" s="1129"/>
      <c r="F559" s="634">
        <f t="shared" si="53"/>
        <v>0</v>
      </c>
      <c r="G559" s="633"/>
      <c r="H559" s="1129"/>
      <c r="I559" s="634">
        <f t="shared" si="54"/>
        <v>0</v>
      </c>
      <c r="J559" s="634">
        <f t="shared" si="55"/>
        <v>0</v>
      </c>
      <c r="K559" s="634">
        <f t="shared" si="56"/>
        <v>0</v>
      </c>
      <c r="L559" s="1129"/>
      <c r="M559" s="1129"/>
      <c r="N559" s="1718">
        <f t="shared" si="51"/>
        <v>0</v>
      </c>
      <c r="O559" s="635">
        <f t="shared" si="52"/>
        <v>0</v>
      </c>
      <c r="P559" s="145"/>
      <c r="Q559" s="145"/>
      <c r="R559" s="145"/>
      <c r="S559" s="145"/>
    </row>
    <row r="560" spans="1:19" ht="14.25" customHeight="1">
      <c r="A560" s="631"/>
      <c r="B560" s="632"/>
      <c r="C560" s="1129"/>
      <c r="D560" s="633"/>
      <c r="E560" s="1129"/>
      <c r="F560" s="634">
        <f t="shared" si="53"/>
        <v>0</v>
      </c>
      <c r="G560" s="633"/>
      <c r="H560" s="1129"/>
      <c r="I560" s="634">
        <f t="shared" si="54"/>
        <v>0</v>
      </c>
      <c r="J560" s="634">
        <f t="shared" si="55"/>
        <v>0</v>
      </c>
      <c r="K560" s="634">
        <f t="shared" si="56"/>
        <v>0</v>
      </c>
      <c r="L560" s="1129"/>
      <c r="M560" s="1129"/>
      <c r="N560" s="1718">
        <f t="shared" si="51"/>
        <v>0</v>
      </c>
      <c r="O560" s="635">
        <f t="shared" si="52"/>
        <v>0</v>
      </c>
      <c r="P560" s="145"/>
      <c r="Q560" s="145"/>
      <c r="R560" s="145"/>
      <c r="S560" s="145"/>
    </row>
    <row r="561" spans="1:19" ht="14.25" customHeight="1">
      <c r="A561" s="631"/>
      <c r="B561" s="632"/>
      <c r="C561" s="1129"/>
      <c r="D561" s="633"/>
      <c r="E561" s="1129"/>
      <c r="F561" s="634">
        <f t="shared" si="53"/>
        <v>0</v>
      </c>
      <c r="G561" s="633"/>
      <c r="H561" s="1129"/>
      <c r="I561" s="634">
        <f t="shared" si="54"/>
        <v>0</v>
      </c>
      <c r="J561" s="634">
        <f t="shared" si="55"/>
        <v>0</v>
      </c>
      <c r="K561" s="634">
        <f t="shared" si="56"/>
        <v>0</v>
      </c>
      <c r="L561" s="1129"/>
      <c r="M561" s="1129"/>
      <c r="N561" s="1718">
        <f t="shared" si="51"/>
        <v>0</v>
      </c>
      <c r="O561" s="635">
        <f t="shared" si="52"/>
        <v>0</v>
      </c>
      <c r="P561" s="145"/>
      <c r="Q561" s="145"/>
      <c r="R561" s="145"/>
      <c r="S561" s="145"/>
    </row>
    <row r="562" spans="1:19" ht="14.25" customHeight="1">
      <c r="A562" s="631"/>
      <c r="B562" s="632"/>
      <c r="C562" s="1129"/>
      <c r="D562" s="633"/>
      <c r="E562" s="1129"/>
      <c r="F562" s="634">
        <f t="shared" si="53"/>
        <v>0</v>
      </c>
      <c r="G562" s="633"/>
      <c r="H562" s="1129"/>
      <c r="I562" s="634">
        <f t="shared" si="54"/>
        <v>0</v>
      </c>
      <c r="J562" s="634">
        <f t="shared" si="55"/>
        <v>0</v>
      </c>
      <c r="K562" s="634">
        <f t="shared" si="56"/>
        <v>0</v>
      </c>
      <c r="L562" s="1129"/>
      <c r="M562" s="1129"/>
      <c r="N562" s="1718">
        <f t="shared" si="51"/>
        <v>0</v>
      </c>
      <c r="O562" s="635">
        <f t="shared" si="52"/>
        <v>0</v>
      </c>
      <c r="P562" s="145"/>
      <c r="Q562" s="145"/>
      <c r="R562" s="145"/>
      <c r="S562" s="145"/>
    </row>
    <row r="563" spans="1:19" ht="14.25" customHeight="1">
      <c r="A563" s="631"/>
      <c r="B563" s="632"/>
      <c r="C563" s="1129"/>
      <c r="D563" s="633"/>
      <c r="E563" s="1129"/>
      <c r="F563" s="634">
        <f t="shared" si="53"/>
        <v>0</v>
      </c>
      <c r="G563" s="633"/>
      <c r="H563" s="1129"/>
      <c r="I563" s="634">
        <f t="shared" si="54"/>
        <v>0</v>
      </c>
      <c r="J563" s="634">
        <f t="shared" si="55"/>
        <v>0</v>
      </c>
      <c r="K563" s="634">
        <f t="shared" si="56"/>
        <v>0</v>
      </c>
      <c r="L563" s="1129"/>
      <c r="M563" s="1129"/>
      <c r="N563" s="1718">
        <f t="shared" si="51"/>
        <v>0</v>
      </c>
      <c r="O563" s="635">
        <f t="shared" si="52"/>
        <v>0</v>
      </c>
      <c r="P563" s="145"/>
      <c r="Q563" s="145"/>
      <c r="R563" s="145"/>
      <c r="S563" s="145"/>
    </row>
    <row r="564" spans="1:19" ht="14.25" customHeight="1">
      <c r="A564" s="631"/>
      <c r="B564" s="632"/>
      <c r="C564" s="1129"/>
      <c r="D564" s="633"/>
      <c r="E564" s="1129"/>
      <c r="F564" s="634">
        <f t="shared" si="53"/>
        <v>0</v>
      </c>
      <c r="G564" s="633"/>
      <c r="H564" s="1129"/>
      <c r="I564" s="634">
        <f t="shared" si="54"/>
        <v>0</v>
      </c>
      <c r="J564" s="634">
        <f t="shared" si="55"/>
        <v>0</v>
      </c>
      <c r="K564" s="634">
        <f t="shared" si="56"/>
        <v>0</v>
      </c>
      <c r="L564" s="1129"/>
      <c r="M564" s="1129"/>
      <c r="N564" s="1718">
        <f t="shared" si="51"/>
        <v>0</v>
      </c>
      <c r="O564" s="635">
        <f t="shared" si="52"/>
        <v>0</v>
      </c>
      <c r="P564" s="145"/>
      <c r="Q564" s="145"/>
      <c r="R564" s="145"/>
      <c r="S564" s="145"/>
    </row>
    <row r="565" spans="1:19" ht="14.25" customHeight="1">
      <c r="A565" s="631"/>
      <c r="B565" s="632"/>
      <c r="C565" s="1129"/>
      <c r="D565" s="633"/>
      <c r="E565" s="1129"/>
      <c r="F565" s="634">
        <f t="shared" si="53"/>
        <v>0</v>
      </c>
      <c r="G565" s="633"/>
      <c r="H565" s="1129"/>
      <c r="I565" s="634">
        <f t="shared" si="54"/>
        <v>0</v>
      </c>
      <c r="J565" s="634">
        <f t="shared" si="55"/>
        <v>0</v>
      </c>
      <c r="K565" s="634">
        <f t="shared" si="56"/>
        <v>0</v>
      </c>
      <c r="L565" s="1129"/>
      <c r="M565" s="1129"/>
      <c r="N565" s="1718">
        <f t="shared" si="51"/>
        <v>0</v>
      </c>
      <c r="O565" s="635">
        <f t="shared" si="52"/>
        <v>0</v>
      </c>
      <c r="P565" s="145"/>
      <c r="Q565" s="145"/>
      <c r="R565" s="145"/>
      <c r="S565" s="145"/>
    </row>
    <row r="566" spans="1:19" ht="14.25" customHeight="1">
      <c r="A566" s="631"/>
      <c r="B566" s="632"/>
      <c r="C566" s="1129"/>
      <c r="D566" s="633"/>
      <c r="E566" s="1129"/>
      <c r="F566" s="634">
        <f t="shared" si="53"/>
        <v>0</v>
      </c>
      <c r="G566" s="633"/>
      <c r="H566" s="1129"/>
      <c r="I566" s="634">
        <f t="shared" si="54"/>
        <v>0</v>
      </c>
      <c r="J566" s="634">
        <f t="shared" si="55"/>
        <v>0</v>
      </c>
      <c r="K566" s="634">
        <f t="shared" si="56"/>
        <v>0</v>
      </c>
      <c r="L566" s="1129"/>
      <c r="M566" s="1129"/>
      <c r="N566" s="1718">
        <f t="shared" si="51"/>
        <v>0</v>
      </c>
      <c r="O566" s="635">
        <f t="shared" si="52"/>
        <v>0</v>
      </c>
      <c r="P566" s="145"/>
      <c r="Q566" s="145"/>
      <c r="R566" s="145"/>
      <c r="S566" s="145"/>
    </row>
    <row r="567" spans="1:19" ht="14.25" customHeight="1">
      <c r="A567" s="631"/>
      <c r="B567" s="632"/>
      <c r="C567" s="1129"/>
      <c r="D567" s="633"/>
      <c r="E567" s="1129"/>
      <c r="F567" s="634">
        <f t="shared" si="53"/>
        <v>0</v>
      </c>
      <c r="G567" s="633"/>
      <c r="H567" s="1129"/>
      <c r="I567" s="634">
        <f t="shared" si="54"/>
        <v>0</v>
      </c>
      <c r="J567" s="634">
        <f t="shared" si="55"/>
        <v>0</v>
      </c>
      <c r="K567" s="634">
        <f t="shared" si="56"/>
        <v>0</v>
      </c>
      <c r="L567" s="1129"/>
      <c r="M567" s="1129"/>
      <c r="N567" s="1718">
        <f t="shared" si="51"/>
        <v>0</v>
      </c>
      <c r="O567" s="635">
        <f t="shared" si="52"/>
        <v>0</v>
      </c>
      <c r="P567" s="145"/>
      <c r="Q567" s="145"/>
      <c r="R567" s="145"/>
      <c r="S567" s="145"/>
    </row>
    <row r="568" spans="1:19" ht="14.25" customHeight="1">
      <c r="A568" s="631"/>
      <c r="B568" s="632"/>
      <c r="C568" s="1129"/>
      <c r="D568" s="633"/>
      <c r="E568" s="1129"/>
      <c r="F568" s="634">
        <f t="shared" si="53"/>
        <v>0</v>
      </c>
      <c r="G568" s="633"/>
      <c r="H568" s="1129"/>
      <c r="I568" s="634">
        <f t="shared" si="54"/>
        <v>0</v>
      </c>
      <c r="J568" s="634">
        <f t="shared" si="55"/>
        <v>0</v>
      </c>
      <c r="K568" s="634">
        <f t="shared" si="56"/>
        <v>0</v>
      </c>
      <c r="L568" s="1129"/>
      <c r="M568" s="1129"/>
      <c r="N568" s="1718">
        <f t="shared" si="51"/>
        <v>0</v>
      </c>
      <c r="O568" s="635">
        <f t="shared" si="52"/>
        <v>0</v>
      </c>
      <c r="P568" s="145"/>
      <c r="Q568" s="145"/>
      <c r="R568" s="145"/>
      <c r="S568" s="145"/>
    </row>
    <row r="569" spans="1:19" ht="14.25" customHeight="1">
      <c r="A569" s="631"/>
      <c r="B569" s="632"/>
      <c r="C569" s="1129"/>
      <c r="D569" s="633"/>
      <c r="E569" s="1129"/>
      <c r="F569" s="634">
        <f t="shared" si="53"/>
        <v>0</v>
      </c>
      <c r="G569" s="633"/>
      <c r="H569" s="1129"/>
      <c r="I569" s="634">
        <f t="shared" si="54"/>
        <v>0</v>
      </c>
      <c r="J569" s="634">
        <f t="shared" si="55"/>
        <v>0</v>
      </c>
      <c r="K569" s="634">
        <f t="shared" si="56"/>
        <v>0</v>
      </c>
      <c r="L569" s="1129"/>
      <c r="M569" s="1129"/>
      <c r="N569" s="1718">
        <f t="shared" si="51"/>
        <v>0</v>
      </c>
      <c r="O569" s="635">
        <f t="shared" si="52"/>
        <v>0</v>
      </c>
      <c r="P569" s="145"/>
      <c r="Q569" s="145"/>
      <c r="R569" s="145"/>
      <c r="S569" s="145"/>
    </row>
    <row r="570" spans="1:19" ht="14.25" customHeight="1">
      <c r="A570" s="631"/>
      <c r="B570" s="632"/>
      <c r="C570" s="1129"/>
      <c r="D570" s="633"/>
      <c r="E570" s="1129"/>
      <c r="F570" s="634">
        <f t="shared" si="53"/>
        <v>0</v>
      </c>
      <c r="G570" s="633"/>
      <c r="H570" s="1129"/>
      <c r="I570" s="634">
        <f t="shared" si="54"/>
        <v>0</v>
      </c>
      <c r="J570" s="634">
        <f t="shared" si="55"/>
        <v>0</v>
      </c>
      <c r="K570" s="634">
        <f t="shared" si="56"/>
        <v>0</v>
      </c>
      <c r="L570" s="1129"/>
      <c r="M570" s="1129"/>
      <c r="N570" s="1718">
        <f t="shared" si="51"/>
        <v>0</v>
      </c>
      <c r="O570" s="635">
        <f t="shared" si="52"/>
        <v>0</v>
      </c>
      <c r="P570" s="145"/>
      <c r="Q570" s="145"/>
      <c r="R570" s="145"/>
      <c r="S570" s="145"/>
    </row>
    <row r="571" spans="1:19" ht="14.25" customHeight="1">
      <c r="A571" s="631"/>
      <c r="B571" s="632"/>
      <c r="C571" s="1129"/>
      <c r="D571" s="633"/>
      <c r="E571" s="1129"/>
      <c r="F571" s="634">
        <f t="shared" si="53"/>
        <v>0</v>
      </c>
      <c r="G571" s="633"/>
      <c r="H571" s="1129"/>
      <c r="I571" s="634">
        <f t="shared" si="54"/>
        <v>0</v>
      </c>
      <c r="J571" s="634">
        <f t="shared" si="55"/>
        <v>0</v>
      </c>
      <c r="K571" s="634">
        <f t="shared" si="56"/>
        <v>0</v>
      </c>
      <c r="L571" s="1129"/>
      <c r="M571" s="1129"/>
      <c r="N571" s="1718">
        <f t="shared" si="51"/>
        <v>0</v>
      </c>
      <c r="O571" s="635">
        <f t="shared" si="52"/>
        <v>0</v>
      </c>
      <c r="P571" s="145"/>
      <c r="Q571" s="145"/>
      <c r="R571" s="145"/>
      <c r="S571" s="145"/>
    </row>
    <row r="572" spans="1:19" ht="14.25" customHeight="1">
      <c r="A572" s="631"/>
      <c r="B572" s="632"/>
      <c r="C572" s="1129"/>
      <c r="D572" s="633"/>
      <c r="E572" s="1129"/>
      <c r="F572" s="634">
        <f t="shared" si="53"/>
        <v>0</v>
      </c>
      <c r="G572" s="633"/>
      <c r="H572" s="1129"/>
      <c r="I572" s="634">
        <f t="shared" si="54"/>
        <v>0</v>
      </c>
      <c r="J572" s="634">
        <f t="shared" si="55"/>
        <v>0</v>
      </c>
      <c r="K572" s="634">
        <f t="shared" si="56"/>
        <v>0</v>
      </c>
      <c r="L572" s="1129"/>
      <c r="M572" s="1129"/>
      <c r="N572" s="1718">
        <f t="shared" si="51"/>
        <v>0</v>
      </c>
      <c r="O572" s="635">
        <f t="shared" si="52"/>
        <v>0</v>
      </c>
      <c r="P572" s="145"/>
      <c r="Q572" s="145"/>
      <c r="R572" s="145"/>
      <c r="S572" s="145"/>
    </row>
    <row r="573" spans="1:19" ht="14.25" customHeight="1">
      <c r="A573" s="631"/>
      <c r="B573" s="632"/>
      <c r="C573" s="1129"/>
      <c r="D573" s="633"/>
      <c r="E573" s="1129"/>
      <c r="F573" s="634">
        <f t="shared" si="53"/>
        <v>0</v>
      </c>
      <c r="G573" s="633"/>
      <c r="H573" s="1129"/>
      <c r="I573" s="634">
        <f t="shared" si="54"/>
        <v>0</v>
      </c>
      <c r="J573" s="634">
        <f t="shared" si="55"/>
        <v>0</v>
      </c>
      <c r="K573" s="634">
        <f t="shared" si="56"/>
        <v>0</v>
      </c>
      <c r="L573" s="1129"/>
      <c r="M573" s="1129"/>
      <c r="N573" s="1718">
        <f t="shared" si="51"/>
        <v>0</v>
      </c>
      <c r="O573" s="635">
        <f t="shared" si="52"/>
        <v>0</v>
      </c>
      <c r="P573" s="145"/>
      <c r="Q573" s="145"/>
      <c r="R573" s="145"/>
      <c r="S573" s="145"/>
    </row>
    <row r="574" spans="1:19" ht="14.25" customHeight="1">
      <c r="A574" s="631"/>
      <c r="B574" s="632"/>
      <c r="C574" s="1129"/>
      <c r="D574" s="633"/>
      <c r="E574" s="1129"/>
      <c r="F574" s="634">
        <f t="shared" si="53"/>
        <v>0</v>
      </c>
      <c r="G574" s="633"/>
      <c r="H574" s="1129"/>
      <c r="I574" s="634">
        <f t="shared" si="54"/>
        <v>0</v>
      </c>
      <c r="J574" s="634">
        <f t="shared" si="55"/>
        <v>0</v>
      </c>
      <c r="K574" s="634">
        <f t="shared" si="56"/>
        <v>0</v>
      </c>
      <c r="L574" s="1129"/>
      <c r="M574" s="1129"/>
      <c r="N574" s="1718">
        <f t="shared" si="51"/>
        <v>0</v>
      </c>
      <c r="O574" s="635">
        <f t="shared" si="52"/>
        <v>0</v>
      </c>
      <c r="P574" s="145"/>
      <c r="Q574" s="145"/>
      <c r="R574" s="145"/>
      <c r="S574" s="145"/>
    </row>
    <row r="575" spans="1:19" ht="14.25" customHeight="1">
      <c r="A575" s="631"/>
      <c r="B575" s="632"/>
      <c r="C575" s="1129"/>
      <c r="D575" s="633"/>
      <c r="E575" s="1129"/>
      <c r="F575" s="634">
        <f t="shared" si="53"/>
        <v>0</v>
      </c>
      <c r="G575" s="633"/>
      <c r="H575" s="1129"/>
      <c r="I575" s="634">
        <f t="shared" si="54"/>
        <v>0</v>
      </c>
      <c r="J575" s="634">
        <f t="shared" si="55"/>
        <v>0</v>
      </c>
      <c r="K575" s="634">
        <f t="shared" si="56"/>
        <v>0</v>
      </c>
      <c r="L575" s="1129"/>
      <c r="M575" s="1129"/>
      <c r="N575" s="1718">
        <f t="shared" si="51"/>
        <v>0</v>
      </c>
      <c r="O575" s="635">
        <f t="shared" si="52"/>
        <v>0</v>
      </c>
      <c r="P575" s="145"/>
      <c r="Q575" s="145"/>
      <c r="R575" s="145"/>
      <c r="S575" s="145"/>
    </row>
    <row r="576" spans="1:19" ht="14.25" customHeight="1">
      <c r="A576" s="631"/>
      <c r="B576" s="632"/>
      <c r="C576" s="1129"/>
      <c r="D576" s="633"/>
      <c r="E576" s="1129"/>
      <c r="F576" s="634">
        <f t="shared" si="53"/>
        <v>0</v>
      </c>
      <c r="G576" s="633"/>
      <c r="H576" s="1129"/>
      <c r="I576" s="634">
        <f t="shared" si="54"/>
        <v>0</v>
      </c>
      <c r="J576" s="634">
        <f t="shared" si="55"/>
        <v>0</v>
      </c>
      <c r="K576" s="634">
        <f t="shared" si="56"/>
        <v>0</v>
      </c>
      <c r="L576" s="1129"/>
      <c r="M576" s="1129"/>
      <c r="N576" s="1718">
        <f t="shared" si="51"/>
        <v>0</v>
      </c>
      <c r="O576" s="635">
        <f t="shared" si="52"/>
        <v>0</v>
      </c>
      <c r="P576" s="145"/>
      <c r="Q576" s="145"/>
      <c r="R576" s="145"/>
      <c r="S576" s="145"/>
    </row>
    <row r="577" spans="1:19" ht="14.25" customHeight="1">
      <c r="A577" s="631"/>
      <c r="B577" s="632"/>
      <c r="C577" s="1129"/>
      <c r="D577" s="633"/>
      <c r="E577" s="1129"/>
      <c r="F577" s="634">
        <f t="shared" si="53"/>
        <v>0</v>
      </c>
      <c r="G577" s="633"/>
      <c r="H577" s="1129"/>
      <c r="I577" s="634">
        <f t="shared" si="54"/>
        <v>0</v>
      </c>
      <c r="J577" s="634">
        <f t="shared" si="55"/>
        <v>0</v>
      </c>
      <c r="K577" s="634">
        <f t="shared" si="56"/>
        <v>0</v>
      </c>
      <c r="L577" s="1129"/>
      <c r="M577" s="1129"/>
      <c r="N577" s="1718">
        <f t="shared" si="51"/>
        <v>0</v>
      </c>
      <c r="O577" s="635">
        <f t="shared" si="52"/>
        <v>0</v>
      </c>
      <c r="P577" s="145"/>
      <c r="Q577" s="145"/>
      <c r="R577" s="145"/>
      <c r="S577" s="145"/>
    </row>
    <row r="578" spans="1:19" ht="14.25" customHeight="1">
      <c r="A578" s="631"/>
      <c r="B578" s="632"/>
      <c r="C578" s="1129"/>
      <c r="D578" s="633"/>
      <c r="E578" s="1129"/>
      <c r="F578" s="634">
        <f t="shared" si="53"/>
        <v>0</v>
      </c>
      <c r="G578" s="633"/>
      <c r="H578" s="1129"/>
      <c r="I578" s="634">
        <f t="shared" si="54"/>
        <v>0</v>
      </c>
      <c r="J578" s="634">
        <f t="shared" si="55"/>
        <v>0</v>
      </c>
      <c r="K578" s="634">
        <f t="shared" si="56"/>
        <v>0</v>
      </c>
      <c r="L578" s="1129"/>
      <c r="M578" s="1129"/>
      <c r="N578" s="1718">
        <f t="shared" si="51"/>
        <v>0</v>
      </c>
      <c r="O578" s="635">
        <f t="shared" si="52"/>
        <v>0</v>
      </c>
      <c r="P578" s="145"/>
      <c r="Q578" s="145"/>
      <c r="R578" s="145"/>
      <c r="S578" s="145"/>
    </row>
    <row r="579" spans="1:19" ht="14.25" customHeight="1">
      <c r="A579" s="631"/>
      <c r="B579" s="632"/>
      <c r="C579" s="1129"/>
      <c r="D579" s="633"/>
      <c r="E579" s="1129"/>
      <c r="F579" s="634">
        <f t="shared" si="53"/>
        <v>0</v>
      </c>
      <c r="G579" s="633"/>
      <c r="H579" s="1129"/>
      <c r="I579" s="634">
        <f t="shared" si="54"/>
        <v>0</v>
      </c>
      <c r="J579" s="634">
        <f t="shared" si="55"/>
        <v>0</v>
      </c>
      <c r="K579" s="634">
        <f t="shared" si="56"/>
        <v>0</v>
      </c>
      <c r="L579" s="1129"/>
      <c r="M579" s="1129"/>
      <c r="N579" s="1718">
        <f t="shared" si="51"/>
        <v>0</v>
      </c>
      <c r="O579" s="635">
        <f t="shared" si="52"/>
        <v>0</v>
      </c>
      <c r="P579" s="145"/>
      <c r="Q579" s="145"/>
      <c r="R579" s="145"/>
      <c r="S579" s="145"/>
    </row>
    <row r="580" spans="1:19" ht="14.25" customHeight="1">
      <c r="A580" s="631"/>
      <c r="B580" s="632"/>
      <c r="C580" s="1129"/>
      <c r="D580" s="633"/>
      <c r="E580" s="1129"/>
      <c r="F580" s="634">
        <f t="shared" si="53"/>
        <v>0</v>
      </c>
      <c r="G580" s="633"/>
      <c r="H580" s="1129"/>
      <c r="I580" s="634">
        <f t="shared" si="54"/>
        <v>0</v>
      </c>
      <c r="J580" s="634">
        <f t="shared" si="55"/>
        <v>0</v>
      </c>
      <c r="K580" s="634">
        <f t="shared" si="56"/>
        <v>0</v>
      </c>
      <c r="L580" s="1129"/>
      <c r="M580" s="1129"/>
      <c r="N580" s="1718">
        <f t="shared" si="51"/>
        <v>0</v>
      </c>
      <c r="O580" s="635">
        <f t="shared" si="52"/>
        <v>0</v>
      </c>
      <c r="P580" s="145"/>
      <c r="Q580" s="145"/>
      <c r="R580" s="145"/>
      <c r="S580" s="145"/>
    </row>
    <row r="581" spans="1:19" ht="14.25" customHeight="1">
      <c r="A581" s="631"/>
      <c r="B581" s="632"/>
      <c r="C581" s="1129"/>
      <c r="D581" s="633"/>
      <c r="E581" s="1129"/>
      <c r="F581" s="634">
        <f t="shared" si="53"/>
        <v>0</v>
      </c>
      <c r="G581" s="633"/>
      <c r="H581" s="1129"/>
      <c r="I581" s="634">
        <f t="shared" si="54"/>
        <v>0</v>
      </c>
      <c r="J581" s="634">
        <f t="shared" si="55"/>
        <v>0</v>
      </c>
      <c r="K581" s="634">
        <f t="shared" si="56"/>
        <v>0</v>
      </c>
      <c r="L581" s="1129"/>
      <c r="M581" s="1129"/>
      <c r="N581" s="1718">
        <f t="shared" si="51"/>
        <v>0</v>
      </c>
      <c r="O581" s="635">
        <f t="shared" si="52"/>
        <v>0</v>
      </c>
      <c r="P581" s="145"/>
      <c r="Q581" s="145"/>
      <c r="R581" s="145"/>
      <c r="S581" s="145"/>
    </row>
    <row r="582" spans="1:19" ht="14.25" customHeight="1">
      <c r="A582" s="631"/>
      <c r="B582" s="632"/>
      <c r="C582" s="1129"/>
      <c r="D582" s="633"/>
      <c r="E582" s="1129"/>
      <c r="F582" s="634">
        <f t="shared" si="53"/>
        <v>0</v>
      </c>
      <c r="G582" s="633"/>
      <c r="H582" s="1129"/>
      <c r="I582" s="634">
        <f t="shared" si="54"/>
        <v>0</v>
      </c>
      <c r="J582" s="634">
        <f t="shared" si="55"/>
        <v>0</v>
      </c>
      <c r="K582" s="634">
        <f t="shared" si="56"/>
        <v>0</v>
      </c>
      <c r="L582" s="1129"/>
      <c r="M582" s="1129"/>
      <c r="N582" s="1718">
        <f t="shared" si="51"/>
        <v>0</v>
      </c>
      <c r="O582" s="635">
        <f t="shared" si="52"/>
        <v>0</v>
      </c>
      <c r="P582" s="145"/>
      <c r="Q582" s="145"/>
      <c r="R582" s="145"/>
      <c r="S582" s="145"/>
    </row>
    <row r="583" spans="1:19" ht="14.25" customHeight="1">
      <c r="A583" s="631"/>
      <c r="B583" s="632"/>
      <c r="C583" s="1129"/>
      <c r="D583" s="633"/>
      <c r="E583" s="1129"/>
      <c r="F583" s="634">
        <f t="shared" si="53"/>
        <v>0</v>
      </c>
      <c r="G583" s="633"/>
      <c r="H583" s="1129"/>
      <c r="I583" s="634">
        <f t="shared" si="54"/>
        <v>0</v>
      </c>
      <c r="J583" s="634">
        <f t="shared" si="55"/>
        <v>0</v>
      </c>
      <c r="K583" s="634">
        <f t="shared" si="56"/>
        <v>0</v>
      </c>
      <c r="L583" s="1129"/>
      <c r="M583" s="1129"/>
      <c r="N583" s="1718">
        <f t="shared" si="51"/>
        <v>0</v>
      </c>
      <c r="O583" s="635">
        <f t="shared" si="52"/>
        <v>0</v>
      </c>
      <c r="P583" s="145"/>
      <c r="Q583" s="145"/>
      <c r="R583" s="145"/>
      <c r="S583" s="145"/>
    </row>
    <row r="584" spans="1:19" ht="14.25" customHeight="1">
      <c r="A584" s="631"/>
      <c r="B584" s="632"/>
      <c r="C584" s="1129"/>
      <c r="D584" s="633"/>
      <c r="E584" s="1129"/>
      <c r="F584" s="634">
        <f t="shared" si="53"/>
        <v>0</v>
      </c>
      <c r="G584" s="633"/>
      <c r="H584" s="1129"/>
      <c r="I584" s="634">
        <f t="shared" si="54"/>
        <v>0</v>
      </c>
      <c r="J584" s="634">
        <f t="shared" si="55"/>
        <v>0</v>
      </c>
      <c r="K584" s="634">
        <f t="shared" si="56"/>
        <v>0</v>
      </c>
      <c r="L584" s="1129"/>
      <c r="M584" s="1129"/>
      <c r="N584" s="1718">
        <f t="shared" si="51"/>
        <v>0</v>
      </c>
      <c r="O584" s="635">
        <f t="shared" si="52"/>
        <v>0</v>
      </c>
      <c r="P584" s="145"/>
      <c r="Q584" s="145"/>
      <c r="R584" s="145"/>
      <c r="S584" s="145"/>
    </row>
    <row r="585" spans="1:19" ht="14.25" customHeight="1">
      <c r="A585" s="631"/>
      <c r="B585" s="632"/>
      <c r="C585" s="1129"/>
      <c r="D585" s="633"/>
      <c r="E585" s="1129"/>
      <c r="F585" s="634">
        <f t="shared" si="53"/>
        <v>0</v>
      </c>
      <c r="G585" s="633"/>
      <c r="H585" s="1129"/>
      <c r="I585" s="634">
        <f t="shared" si="54"/>
        <v>0</v>
      </c>
      <c r="J585" s="634">
        <f t="shared" si="55"/>
        <v>0</v>
      </c>
      <c r="K585" s="634">
        <f t="shared" si="56"/>
        <v>0</v>
      </c>
      <c r="L585" s="1129"/>
      <c r="M585" s="1129"/>
      <c r="N585" s="1718">
        <f t="shared" si="51"/>
        <v>0</v>
      </c>
      <c r="O585" s="635">
        <f t="shared" si="52"/>
        <v>0</v>
      </c>
      <c r="P585" s="145"/>
      <c r="Q585" s="145"/>
      <c r="R585" s="145"/>
      <c r="S585" s="145"/>
    </row>
    <row r="586" spans="1:19" ht="14.25" customHeight="1">
      <c r="A586" s="631"/>
      <c r="B586" s="632"/>
      <c r="C586" s="1129"/>
      <c r="D586" s="633"/>
      <c r="E586" s="1129"/>
      <c r="F586" s="634">
        <f t="shared" si="53"/>
        <v>0</v>
      </c>
      <c r="G586" s="633"/>
      <c r="H586" s="1129"/>
      <c r="I586" s="634">
        <f t="shared" si="54"/>
        <v>0</v>
      </c>
      <c r="J586" s="634">
        <f t="shared" si="55"/>
        <v>0</v>
      </c>
      <c r="K586" s="634">
        <f t="shared" si="56"/>
        <v>0</v>
      </c>
      <c r="L586" s="1129"/>
      <c r="M586" s="1129"/>
      <c r="N586" s="1718">
        <f t="shared" ref="N586:N649" si="57">IF(M586&lt;&gt;0,ROUND(B586*K586,2)+M586,IF(ABS(ROUND(K586*B586,2)-L586)&lt;3,L586,MIN(ROUND(K586*B586,2),L586)))</f>
        <v>0</v>
      </c>
      <c r="O586" s="635">
        <f t="shared" ref="O586:O649" si="58">IF(ISERROR(L586-N586),"",IF(ABS(L586-N586)&lt;3,0,L586-N586))</f>
        <v>0</v>
      </c>
      <c r="P586" s="145"/>
      <c r="Q586" s="145"/>
      <c r="R586" s="145"/>
      <c r="S586" s="145"/>
    </row>
    <row r="587" spans="1:19" ht="14.25" customHeight="1">
      <c r="A587" s="631"/>
      <c r="B587" s="632"/>
      <c r="C587" s="1129"/>
      <c r="D587" s="633"/>
      <c r="E587" s="1129"/>
      <c r="F587" s="634">
        <f t="shared" ref="F587:F650" si="59">E587*(12-MONTH(D587))/12</f>
        <v>0</v>
      </c>
      <c r="G587" s="633"/>
      <c r="H587" s="1129"/>
      <c r="I587" s="634">
        <f t="shared" ref="I587:I650" si="60">H587*(12-MONTH(G587))/12</f>
        <v>0</v>
      </c>
      <c r="J587" s="634">
        <f t="shared" ref="J587:J650" si="61">C587+E587-H587</f>
        <v>0</v>
      </c>
      <c r="K587" s="634">
        <f t="shared" ref="K587:K650" si="62">C587+F587-I587</f>
        <v>0</v>
      </c>
      <c r="L587" s="1129"/>
      <c r="M587" s="1129"/>
      <c r="N587" s="1718">
        <f t="shared" si="57"/>
        <v>0</v>
      </c>
      <c r="O587" s="635">
        <f t="shared" si="58"/>
        <v>0</v>
      </c>
      <c r="P587" s="145"/>
      <c r="Q587" s="145"/>
      <c r="R587" s="145"/>
      <c r="S587" s="145"/>
    </row>
    <row r="588" spans="1:19" ht="14.25" customHeight="1">
      <c r="A588" s="631"/>
      <c r="B588" s="632"/>
      <c r="C588" s="1129"/>
      <c r="D588" s="633"/>
      <c r="E588" s="1129"/>
      <c r="F588" s="634">
        <f t="shared" si="59"/>
        <v>0</v>
      </c>
      <c r="G588" s="633"/>
      <c r="H588" s="1129"/>
      <c r="I588" s="634">
        <f t="shared" si="60"/>
        <v>0</v>
      </c>
      <c r="J588" s="634">
        <f t="shared" si="61"/>
        <v>0</v>
      </c>
      <c r="K588" s="634">
        <f t="shared" si="62"/>
        <v>0</v>
      </c>
      <c r="L588" s="1129"/>
      <c r="M588" s="1129"/>
      <c r="N588" s="1718">
        <f t="shared" si="57"/>
        <v>0</v>
      </c>
      <c r="O588" s="635">
        <f t="shared" si="58"/>
        <v>0</v>
      </c>
      <c r="P588" s="145"/>
      <c r="Q588" s="145"/>
      <c r="R588" s="145"/>
      <c r="S588" s="145"/>
    </row>
    <row r="589" spans="1:19" ht="14.25" customHeight="1">
      <c r="A589" s="631"/>
      <c r="B589" s="632"/>
      <c r="C589" s="1129"/>
      <c r="D589" s="633"/>
      <c r="E589" s="1129"/>
      <c r="F589" s="634">
        <f t="shared" si="59"/>
        <v>0</v>
      </c>
      <c r="G589" s="633"/>
      <c r="H589" s="1129"/>
      <c r="I589" s="634">
        <f t="shared" si="60"/>
        <v>0</v>
      </c>
      <c r="J589" s="634">
        <f t="shared" si="61"/>
        <v>0</v>
      </c>
      <c r="K589" s="634">
        <f t="shared" si="62"/>
        <v>0</v>
      </c>
      <c r="L589" s="1129"/>
      <c r="M589" s="1129"/>
      <c r="N589" s="1718">
        <f t="shared" si="57"/>
        <v>0</v>
      </c>
      <c r="O589" s="635">
        <f t="shared" si="58"/>
        <v>0</v>
      </c>
      <c r="P589" s="145"/>
      <c r="Q589" s="145"/>
      <c r="R589" s="145"/>
      <c r="S589" s="145"/>
    </row>
    <row r="590" spans="1:19" ht="14.25" customHeight="1">
      <c r="A590" s="631"/>
      <c r="B590" s="632"/>
      <c r="C590" s="1129"/>
      <c r="D590" s="633"/>
      <c r="E590" s="1129"/>
      <c r="F590" s="634">
        <f t="shared" si="59"/>
        <v>0</v>
      </c>
      <c r="G590" s="633"/>
      <c r="H590" s="1129"/>
      <c r="I590" s="634">
        <f t="shared" si="60"/>
        <v>0</v>
      </c>
      <c r="J590" s="634">
        <f t="shared" si="61"/>
        <v>0</v>
      </c>
      <c r="K590" s="634">
        <f t="shared" si="62"/>
        <v>0</v>
      </c>
      <c r="L590" s="1129"/>
      <c r="M590" s="1129"/>
      <c r="N590" s="1718">
        <f t="shared" si="57"/>
        <v>0</v>
      </c>
      <c r="O590" s="635">
        <f t="shared" si="58"/>
        <v>0</v>
      </c>
      <c r="P590" s="145"/>
      <c r="Q590" s="145"/>
      <c r="R590" s="145"/>
      <c r="S590" s="145"/>
    </row>
    <row r="591" spans="1:19" ht="14.25" customHeight="1">
      <c r="A591" s="631"/>
      <c r="B591" s="632"/>
      <c r="C591" s="1129"/>
      <c r="D591" s="633"/>
      <c r="E591" s="1129"/>
      <c r="F591" s="634">
        <f t="shared" si="59"/>
        <v>0</v>
      </c>
      <c r="G591" s="633"/>
      <c r="H591" s="1129"/>
      <c r="I591" s="634">
        <f t="shared" si="60"/>
        <v>0</v>
      </c>
      <c r="J591" s="634">
        <f t="shared" si="61"/>
        <v>0</v>
      </c>
      <c r="K591" s="634">
        <f t="shared" si="62"/>
        <v>0</v>
      </c>
      <c r="L591" s="1129"/>
      <c r="M591" s="1129"/>
      <c r="N591" s="1718">
        <f t="shared" si="57"/>
        <v>0</v>
      </c>
      <c r="O591" s="635">
        <f t="shared" si="58"/>
        <v>0</v>
      </c>
      <c r="P591" s="145"/>
      <c r="Q591" s="145"/>
      <c r="R591" s="145"/>
      <c r="S591" s="145"/>
    </row>
    <row r="592" spans="1:19" ht="14.25" customHeight="1">
      <c r="A592" s="631"/>
      <c r="B592" s="632"/>
      <c r="C592" s="1129"/>
      <c r="D592" s="633"/>
      <c r="E592" s="1129"/>
      <c r="F592" s="634">
        <f t="shared" si="59"/>
        <v>0</v>
      </c>
      <c r="G592" s="633"/>
      <c r="H592" s="1129"/>
      <c r="I592" s="634">
        <f t="shared" si="60"/>
        <v>0</v>
      </c>
      <c r="J592" s="634">
        <f t="shared" si="61"/>
        <v>0</v>
      </c>
      <c r="K592" s="634">
        <f t="shared" si="62"/>
        <v>0</v>
      </c>
      <c r="L592" s="1129"/>
      <c r="M592" s="1129"/>
      <c r="N592" s="1718">
        <f t="shared" si="57"/>
        <v>0</v>
      </c>
      <c r="O592" s="635">
        <f t="shared" si="58"/>
        <v>0</v>
      </c>
      <c r="P592" s="145"/>
      <c r="Q592" s="145"/>
      <c r="R592" s="145"/>
      <c r="S592" s="145"/>
    </row>
    <row r="593" spans="1:19" ht="14.25" customHeight="1">
      <c r="A593" s="631"/>
      <c r="B593" s="632"/>
      <c r="C593" s="1129"/>
      <c r="D593" s="633"/>
      <c r="E593" s="1129"/>
      <c r="F593" s="634">
        <f t="shared" si="59"/>
        <v>0</v>
      </c>
      <c r="G593" s="633"/>
      <c r="H593" s="1129"/>
      <c r="I593" s="634">
        <f t="shared" si="60"/>
        <v>0</v>
      </c>
      <c r="J593" s="634">
        <f t="shared" si="61"/>
        <v>0</v>
      </c>
      <c r="K593" s="634">
        <f t="shared" si="62"/>
        <v>0</v>
      </c>
      <c r="L593" s="1129"/>
      <c r="M593" s="1129"/>
      <c r="N593" s="1718">
        <f t="shared" si="57"/>
        <v>0</v>
      </c>
      <c r="O593" s="635">
        <f t="shared" si="58"/>
        <v>0</v>
      </c>
      <c r="P593" s="145"/>
      <c r="Q593" s="145"/>
      <c r="R593" s="145"/>
      <c r="S593" s="145"/>
    </row>
    <row r="594" spans="1:19" ht="14.25" customHeight="1">
      <c r="A594" s="631"/>
      <c r="B594" s="632"/>
      <c r="C594" s="1129"/>
      <c r="D594" s="633"/>
      <c r="E594" s="1129"/>
      <c r="F594" s="634">
        <f t="shared" si="59"/>
        <v>0</v>
      </c>
      <c r="G594" s="633"/>
      <c r="H594" s="1129"/>
      <c r="I594" s="634">
        <f t="shared" si="60"/>
        <v>0</v>
      </c>
      <c r="J594" s="634">
        <f t="shared" si="61"/>
        <v>0</v>
      </c>
      <c r="K594" s="634">
        <f t="shared" si="62"/>
        <v>0</v>
      </c>
      <c r="L594" s="1129"/>
      <c r="M594" s="1129"/>
      <c r="N594" s="1718">
        <f t="shared" si="57"/>
        <v>0</v>
      </c>
      <c r="O594" s="635">
        <f t="shared" si="58"/>
        <v>0</v>
      </c>
      <c r="P594" s="145"/>
      <c r="Q594" s="145"/>
      <c r="R594" s="145"/>
      <c r="S594" s="145"/>
    </row>
    <row r="595" spans="1:19" ht="14.25" customHeight="1">
      <c r="A595" s="631"/>
      <c r="B595" s="632"/>
      <c r="C595" s="1129"/>
      <c r="D595" s="633"/>
      <c r="E595" s="1129"/>
      <c r="F595" s="634">
        <f t="shared" si="59"/>
        <v>0</v>
      </c>
      <c r="G595" s="633"/>
      <c r="H595" s="1129"/>
      <c r="I595" s="634">
        <f t="shared" si="60"/>
        <v>0</v>
      </c>
      <c r="J595" s="634">
        <f t="shared" si="61"/>
        <v>0</v>
      </c>
      <c r="K595" s="634">
        <f t="shared" si="62"/>
        <v>0</v>
      </c>
      <c r="L595" s="1129"/>
      <c r="M595" s="1129"/>
      <c r="N595" s="1718">
        <f t="shared" si="57"/>
        <v>0</v>
      </c>
      <c r="O595" s="635">
        <f t="shared" si="58"/>
        <v>0</v>
      </c>
      <c r="P595" s="145"/>
      <c r="Q595" s="145"/>
      <c r="R595" s="145"/>
      <c r="S595" s="145"/>
    </row>
    <row r="596" spans="1:19" ht="14.25" customHeight="1">
      <c r="A596" s="631"/>
      <c r="B596" s="632"/>
      <c r="C596" s="1129"/>
      <c r="D596" s="633"/>
      <c r="E596" s="1129"/>
      <c r="F596" s="634">
        <f t="shared" si="59"/>
        <v>0</v>
      </c>
      <c r="G596" s="633"/>
      <c r="H596" s="1129"/>
      <c r="I596" s="634">
        <f t="shared" si="60"/>
        <v>0</v>
      </c>
      <c r="J596" s="634">
        <f t="shared" si="61"/>
        <v>0</v>
      </c>
      <c r="K596" s="634">
        <f t="shared" si="62"/>
        <v>0</v>
      </c>
      <c r="L596" s="1129"/>
      <c r="M596" s="1129"/>
      <c r="N596" s="1718">
        <f t="shared" si="57"/>
        <v>0</v>
      </c>
      <c r="O596" s="635">
        <f t="shared" si="58"/>
        <v>0</v>
      </c>
      <c r="P596" s="145"/>
      <c r="Q596" s="145"/>
      <c r="R596" s="145"/>
      <c r="S596" s="145"/>
    </row>
    <row r="597" spans="1:19" ht="14.25" customHeight="1">
      <c r="A597" s="631"/>
      <c r="B597" s="632"/>
      <c r="C597" s="1129"/>
      <c r="D597" s="633"/>
      <c r="E597" s="1129"/>
      <c r="F597" s="634">
        <f t="shared" si="59"/>
        <v>0</v>
      </c>
      <c r="G597" s="633"/>
      <c r="H597" s="1129"/>
      <c r="I597" s="634">
        <f t="shared" si="60"/>
        <v>0</v>
      </c>
      <c r="J597" s="634">
        <f t="shared" si="61"/>
        <v>0</v>
      </c>
      <c r="K597" s="634">
        <f t="shared" si="62"/>
        <v>0</v>
      </c>
      <c r="L597" s="1129"/>
      <c r="M597" s="1129"/>
      <c r="N597" s="1718">
        <f t="shared" si="57"/>
        <v>0</v>
      </c>
      <c r="O597" s="635">
        <f t="shared" si="58"/>
        <v>0</v>
      </c>
      <c r="P597" s="145"/>
      <c r="Q597" s="145"/>
      <c r="R597" s="145"/>
      <c r="S597" s="145"/>
    </row>
    <row r="598" spans="1:19" ht="14.25" customHeight="1">
      <c r="A598" s="631"/>
      <c r="B598" s="632"/>
      <c r="C598" s="1129"/>
      <c r="D598" s="633"/>
      <c r="E598" s="1129"/>
      <c r="F598" s="634">
        <f t="shared" si="59"/>
        <v>0</v>
      </c>
      <c r="G598" s="633"/>
      <c r="H598" s="1129"/>
      <c r="I598" s="634">
        <f t="shared" si="60"/>
        <v>0</v>
      </c>
      <c r="J598" s="634">
        <f t="shared" si="61"/>
        <v>0</v>
      </c>
      <c r="K598" s="634">
        <f t="shared" si="62"/>
        <v>0</v>
      </c>
      <c r="L598" s="1129"/>
      <c r="M598" s="1129"/>
      <c r="N598" s="1718">
        <f t="shared" si="57"/>
        <v>0</v>
      </c>
      <c r="O598" s="635">
        <f t="shared" si="58"/>
        <v>0</v>
      </c>
      <c r="P598" s="145"/>
      <c r="Q598" s="145"/>
      <c r="R598" s="145"/>
      <c r="S598" s="145"/>
    </row>
    <row r="599" spans="1:19" ht="14.25" customHeight="1">
      <c r="A599" s="631"/>
      <c r="B599" s="632"/>
      <c r="C599" s="1129"/>
      <c r="D599" s="633"/>
      <c r="E599" s="1129"/>
      <c r="F599" s="634">
        <f t="shared" si="59"/>
        <v>0</v>
      </c>
      <c r="G599" s="633"/>
      <c r="H599" s="1129"/>
      <c r="I599" s="634">
        <f t="shared" si="60"/>
        <v>0</v>
      </c>
      <c r="J599" s="634">
        <f t="shared" si="61"/>
        <v>0</v>
      </c>
      <c r="K599" s="634">
        <f t="shared" si="62"/>
        <v>0</v>
      </c>
      <c r="L599" s="1129"/>
      <c r="M599" s="1129"/>
      <c r="N599" s="1718">
        <f t="shared" si="57"/>
        <v>0</v>
      </c>
      <c r="O599" s="635">
        <f t="shared" si="58"/>
        <v>0</v>
      </c>
      <c r="P599" s="145"/>
      <c r="Q599" s="145"/>
      <c r="R599" s="145"/>
      <c r="S599" s="145"/>
    </row>
    <row r="600" spans="1:19" ht="14.25" customHeight="1">
      <c r="A600" s="631"/>
      <c r="B600" s="632"/>
      <c r="C600" s="1129"/>
      <c r="D600" s="633"/>
      <c r="E600" s="1129"/>
      <c r="F600" s="634">
        <f t="shared" si="59"/>
        <v>0</v>
      </c>
      <c r="G600" s="633"/>
      <c r="H600" s="1129"/>
      <c r="I600" s="634">
        <f t="shared" si="60"/>
        <v>0</v>
      </c>
      <c r="J600" s="634">
        <f t="shared" si="61"/>
        <v>0</v>
      </c>
      <c r="K600" s="634">
        <f t="shared" si="62"/>
        <v>0</v>
      </c>
      <c r="L600" s="1129"/>
      <c r="M600" s="1129"/>
      <c r="N600" s="1718">
        <f t="shared" si="57"/>
        <v>0</v>
      </c>
      <c r="O600" s="635">
        <f t="shared" si="58"/>
        <v>0</v>
      </c>
      <c r="P600" s="145"/>
      <c r="Q600" s="145"/>
      <c r="R600" s="145"/>
      <c r="S600" s="145"/>
    </row>
    <row r="601" spans="1:19" ht="14.25" customHeight="1">
      <c r="A601" s="631"/>
      <c r="B601" s="632"/>
      <c r="C601" s="1129"/>
      <c r="D601" s="633"/>
      <c r="E601" s="1129"/>
      <c r="F601" s="634">
        <f t="shared" si="59"/>
        <v>0</v>
      </c>
      <c r="G601" s="633"/>
      <c r="H601" s="1129"/>
      <c r="I601" s="634">
        <f t="shared" si="60"/>
        <v>0</v>
      </c>
      <c r="J601" s="634">
        <f t="shared" si="61"/>
        <v>0</v>
      </c>
      <c r="K601" s="634">
        <f t="shared" si="62"/>
        <v>0</v>
      </c>
      <c r="L601" s="1129"/>
      <c r="M601" s="1129"/>
      <c r="N601" s="1718">
        <f t="shared" si="57"/>
        <v>0</v>
      </c>
      <c r="O601" s="635">
        <f t="shared" si="58"/>
        <v>0</v>
      </c>
      <c r="P601" s="145"/>
      <c r="Q601" s="145"/>
      <c r="R601" s="145"/>
      <c r="S601" s="145"/>
    </row>
    <row r="602" spans="1:19" ht="14.25" customHeight="1">
      <c r="A602" s="631"/>
      <c r="B602" s="632"/>
      <c r="C602" s="1129"/>
      <c r="D602" s="633"/>
      <c r="E602" s="1129"/>
      <c r="F602" s="634">
        <f t="shared" si="59"/>
        <v>0</v>
      </c>
      <c r="G602" s="633"/>
      <c r="H602" s="1129"/>
      <c r="I602" s="634">
        <f t="shared" si="60"/>
        <v>0</v>
      </c>
      <c r="J602" s="634">
        <f t="shared" si="61"/>
        <v>0</v>
      </c>
      <c r="K602" s="634">
        <f t="shared" si="62"/>
        <v>0</v>
      </c>
      <c r="L602" s="1129"/>
      <c r="M602" s="1129"/>
      <c r="N602" s="1718">
        <f t="shared" si="57"/>
        <v>0</v>
      </c>
      <c r="O602" s="635">
        <f t="shared" si="58"/>
        <v>0</v>
      </c>
      <c r="P602" s="145"/>
      <c r="Q602" s="145"/>
      <c r="R602" s="145"/>
      <c r="S602" s="145"/>
    </row>
    <row r="603" spans="1:19" ht="14.25" customHeight="1">
      <c r="A603" s="631"/>
      <c r="B603" s="632"/>
      <c r="C603" s="1129"/>
      <c r="D603" s="633"/>
      <c r="E603" s="1129"/>
      <c r="F603" s="634">
        <f t="shared" si="59"/>
        <v>0</v>
      </c>
      <c r="G603" s="633"/>
      <c r="H603" s="1129"/>
      <c r="I603" s="634">
        <f t="shared" si="60"/>
        <v>0</v>
      </c>
      <c r="J603" s="634">
        <f t="shared" si="61"/>
        <v>0</v>
      </c>
      <c r="K603" s="634">
        <f t="shared" si="62"/>
        <v>0</v>
      </c>
      <c r="L603" s="1129"/>
      <c r="M603" s="1129"/>
      <c r="N603" s="1718">
        <f t="shared" si="57"/>
        <v>0</v>
      </c>
      <c r="O603" s="635">
        <f t="shared" si="58"/>
        <v>0</v>
      </c>
      <c r="P603" s="145"/>
      <c r="Q603" s="145"/>
      <c r="R603" s="145"/>
      <c r="S603" s="145"/>
    </row>
    <row r="604" spans="1:19" ht="14.25" customHeight="1">
      <c r="A604" s="631"/>
      <c r="B604" s="632"/>
      <c r="C604" s="1129"/>
      <c r="D604" s="633"/>
      <c r="E604" s="1129"/>
      <c r="F604" s="634">
        <f t="shared" si="59"/>
        <v>0</v>
      </c>
      <c r="G604" s="633"/>
      <c r="H604" s="1129"/>
      <c r="I604" s="634">
        <f t="shared" si="60"/>
        <v>0</v>
      </c>
      <c r="J604" s="634">
        <f t="shared" si="61"/>
        <v>0</v>
      </c>
      <c r="K604" s="634">
        <f t="shared" si="62"/>
        <v>0</v>
      </c>
      <c r="L604" s="1129"/>
      <c r="M604" s="1129"/>
      <c r="N604" s="1718">
        <f t="shared" si="57"/>
        <v>0</v>
      </c>
      <c r="O604" s="635">
        <f t="shared" si="58"/>
        <v>0</v>
      </c>
      <c r="P604" s="145"/>
      <c r="Q604" s="145"/>
      <c r="R604" s="145"/>
      <c r="S604" s="145"/>
    </row>
    <row r="605" spans="1:19" ht="14.25" customHeight="1">
      <c r="A605" s="631"/>
      <c r="B605" s="632"/>
      <c r="C605" s="1129"/>
      <c r="D605" s="633"/>
      <c r="E605" s="1129"/>
      <c r="F605" s="634">
        <f t="shared" si="59"/>
        <v>0</v>
      </c>
      <c r="G605" s="633"/>
      <c r="H605" s="1129"/>
      <c r="I605" s="634">
        <f t="shared" si="60"/>
        <v>0</v>
      </c>
      <c r="J605" s="634">
        <f t="shared" si="61"/>
        <v>0</v>
      </c>
      <c r="K605" s="634">
        <f t="shared" si="62"/>
        <v>0</v>
      </c>
      <c r="L605" s="1129"/>
      <c r="M605" s="1129"/>
      <c r="N605" s="1718">
        <f t="shared" si="57"/>
        <v>0</v>
      </c>
      <c r="O605" s="635">
        <f t="shared" si="58"/>
        <v>0</v>
      </c>
      <c r="P605" s="145"/>
      <c r="Q605" s="145"/>
      <c r="R605" s="145"/>
      <c r="S605" s="145"/>
    </row>
    <row r="606" spans="1:19" ht="14.25" customHeight="1">
      <c r="A606" s="631"/>
      <c r="B606" s="632"/>
      <c r="C606" s="1129"/>
      <c r="D606" s="633"/>
      <c r="E606" s="1129"/>
      <c r="F606" s="634">
        <f t="shared" si="59"/>
        <v>0</v>
      </c>
      <c r="G606" s="633"/>
      <c r="H606" s="1129"/>
      <c r="I606" s="634">
        <f t="shared" si="60"/>
        <v>0</v>
      </c>
      <c r="J606" s="634">
        <f t="shared" si="61"/>
        <v>0</v>
      </c>
      <c r="K606" s="634">
        <f t="shared" si="62"/>
        <v>0</v>
      </c>
      <c r="L606" s="1129"/>
      <c r="M606" s="1129"/>
      <c r="N606" s="1718">
        <f t="shared" si="57"/>
        <v>0</v>
      </c>
      <c r="O606" s="635">
        <f t="shared" si="58"/>
        <v>0</v>
      </c>
      <c r="P606" s="145"/>
      <c r="Q606" s="145"/>
      <c r="R606" s="145"/>
      <c r="S606" s="145"/>
    </row>
    <row r="607" spans="1:19" ht="14.25" customHeight="1">
      <c r="A607" s="631"/>
      <c r="B607" s="632"/>
      <c r="C607" s="1129"/>
      <c r="D607" s="633"/>
      <c r="E607" s="1129"/>
      <c r="F607" s="634">
        <f t="shared" si="59"/>
        <v>0</v>
      </c>
      <c r="G607" s="633"/>
      <c r="H607" s="1129"/>
      <c r="I607" s="634">
        <f t="shared" si="60"/>
        <v>0</v>
      </c>
      <c r="J607" s="634">
        <f t="shared" si="61"/>
        <v>0</v>
      </c>
      <c r="K607" s="634">
        <f t="shared" si="62"/>
        <v>0</v>
      </c>
      <c r="L607" s="1129"/>
      <c r="M607" s="1129"/>
      <c r="N607" s="1718">
        <f t="shared" si="57"/>
        <v>0</v>
      </c>
      <c r="O607" s="635">
        <f t="shared" si="58"/>
        <v>0</v>
      </c>
      <c r="P607" s="145"/>
      <c r="Q607" s="145"/>
      <c r="R607" s="145"/>
      <c r="S607" s="145"/>
    </row>
    <row r="608" spans="1:19" ht="14.25" customHeight="1">
      <c r="A608" s="631"/>
      <c r="B608" s="632"/>
      <c r="C608" s="1129"/>
      <c r="D608" s="633"/>
      <c r="E608" s="1129"/>
      <c r="F608" s="634">
        <f t="shared" si="59"/>
        <v>0</v>
      </c>
      <c r="G608" s="633"/>
      <c r="H608" s="1129"/>
      <c r="I608" s="634">
        <f t="shared" si="60"/>
        <v>0</v>
      </c>
      <c r="J608" s="634">
        <f t="shared" si="61"/>
        <v>0</v>
      </c>
      <c r="K608" s="634">
        <f t="shared" si="62"/>
        <v>0</v>
      </c>
      <c r="L608" s="1129"/>
      <c r="M608" s="1129"/>
      <c r="N608" s="1718">
        <f t="shared" si="57"/>
        <v>0</v>
      </c>
      <c r="O608" s="635">
        <f t="shared" si="58"/>
        <v>0</v>
      </c>
      <c r="P608" s="145"/>
      <c r="Q608" s="145"/>
      <c r="R608" s="145"/>
      <c r="S608" s="145"/>
    </row>
    <row r="609" spans="1:19" ht="14.25" customHeight="1">
      <c r="A609" s="631"/>
      <c r="B609" s="632"/>
      <c r="C609" s="1129"/>
      <c r="D609" s="633"/>
      <c r="E609" s="1129"/>
      <c r="F609" s="634">
        <f t="shared" si="59"/>
        <v>0</v>
      </c>
      <c r="G609" s="633"/>
      <c r="H609" s="1129"/>
      <c r="I609" s="634">
        <f t="shared" si="60"/>
        <v>0</v>
      </c>
      <c r="J609" s="634">
        <f t="shared" si="61"/>
        <v>0</v>
      </c>
      <c r="K609" s="634">
        <f t="shared" si="62"/>
        <v>0</v>
      </c>
      <c r="L609" s="1129"/>
      <c r="M609" s="1129"/>
      <c r="N609" s="1718">
        <f t="shared" si="57"/>
        <v>0</v>
      </c>
      <c r="O609" s="635">
        <f t="shared" si="58"/>
        <v>0</v>
      </c>
      <c r="P609" s="145"/>
      <c r="Q609" s="145"/>
      <c r="R609" s="145"/>
      <c r="S609" s="145"/>
    </row>
    <row r="610" spans="1:19" ht="14.25" customHeight="1">
      <c r="A610" s="631"/>
      <c r="B610" s="632"/>
      <c r="C610" s="1129"/>
      <c r="D610" s="633"/>
      <c r="E610" s="1129"/>
      <c r="F610" s="634">
        <f t="shared" si="59"/>
        <v>0</v>
      </c>
      <c r="G610" s="633"/>
      <c r="H610" s="1129"/>
      <c r="I610" s="634">
        <f t="shared" si="60"/>
        <v>0</v>
      </c>
      <c r="J610" s="634">
        <f t="shared" si="61"/>
        <v>0</v>
      </c>
      <c r="K610" s="634">
        <f t="shared" si="62"/>
        <v>0</v>
      </c>
      <c r="L610" s="1129"/>
      <c r="M610" s="1129"/>
      <c r="N610" s="1718">
        <f t="shared" si="57"/>
        <v>0</v>
      </c>
      <c r="O610" s="635">
        <f t="shared" si="58"/>
        <v>0</v>
      </c>
      <c r="P610" s="145"/>
      <c r="Q610" s="145"/>
      <c r="R610" s="145"/>
      <c r="S610" s="145"/>
    </row>
    <row r="611" spans="1:19" ht="14.25" customHeight="1">
      <c r="A611" s="631"/>
      <c r="B611" s="632"/>
      <c r="C611" s="1129"/>
      <c r="D611" s="633"/>
      <c r="E611" s="1129"/>
      <c r="F611" s="634">
        <f t="shared" si="59"/>
        <v>0</v>
      </c>
      <c r="G611" s="633"/>
      <c r="H611" s="1129"/>
      <c r="I611" s="634">
        <f t="shared" si="60"/>
        <v>0</v>
      </c>
      <c r="J611" s="634">
        <f t="shared" si="61"/>
        <v>0</v>
      </c>
      <c r="K611" s="634">
        <f t="shared" si="62"/>
        <v>0</v>
      </c>
      <c r="L611" s="1129"/>
      <c r="M611" s="1129"/>
      <c r="N611" s="1718">
        <f t="shared" si="57"/>
        <v>0</v>
      </c>
      <c r="O611" s="635">
        <f t="shared" si="58"/>
        <v>0</v>
      </c>
      <c r="P611" s="145"/>
      <c r="Q611" s="145"/>
      <c r="R611" s="145"/>
      <c r="S611" s="145"/>
    </row>
    <row r="612" spans="1:19" ht="14.25" customHeight="1">
      <c r="A612" s="631"/>
      <c r="B612" s="632"/>
      <c r="C612" s="1129"/>
      <c r="D612" s="633"/>
      <c r="E612" s="1129"/>
      <c r="F612" s="634">
        <f t="shared" si="59"/>
        <v>0</v>
      </c>
      <c r="G612" s="633"/>
      <c r="H612" s="1129"/>
      <c r="I612" s="634">
        <f t="shared" si="60"/>
        <v>0</v>
      </c>
      <c r="J612" s="634">
        <f t="shared" si="61"/>
        <v>0</v>
      </c>
      <c r="K612" s="634">
        <f t="shared" si="62"/>
        <v>0</v>
      </c>
      <c r="L612" s="1129"/>
      <c r="M612" s="1129"/>
      <c r="N612" s="1718">
        <f t="shared" si="57"/>
        <v>0</v>
      </c>
      <c r="O612" s="635">
        <f t="shared" si="58"/>
        <v>0</v>
      </c>
      <c r="P612" s="145"/>
      <c r="Q612" s="145"/>
      <c r="R612" s="145"/>
      <c r="S612" s="145"/>
    </row>
    <row r="613" spans="1:19" ht="14.25" customHeight="1">
      <c r="A613" s="631"/>
      <c r="B613" s="632"/>
      <c r="C613" s="1129"/>
      <c r="D613" s="633"/>
      <c r="E613" s="1129"/>
      <c r="F613" s="634">
        <f t="shared" si="59"/>
        <v>0</v>
      </c>
      <c r="G613" s="633"/>
      <c r="H613" s="1129"/>
      <c r="I613" s="634">
        <f t="shared" si="60"/>
        <v>0</v>
      </c>
      <c r="J613" s="634">
        <f t="shared" si="61"/>
        <v>0</v>
      </c>
      <c r="K613" s="634">
        <f t="shared" si="62"/>
        <v>0</v>
      </c>
      <c r="L613" s="1129"/>
      <c r="M613" s="1129"/>
      <c r="N613" s="1718">
        <f t="shared" si="57"/>
        <v>0</v>
      </c>
      <c r="O613" s="635">
        <f t="shared" si="58"/>
        <v>0</v>
      </c>
      <c r="P613" s="145"/>
      <c r="Q613" s="145"/>
      <c r="R613" s="145"/>
      <c r="S613" s="145"/>
    </row>
    <row r="614" spans="1:19" ht="14.25" customHeight="1">
      <c r="A614" s="631"/>
      <c r="B614" s="632"/>
      <c r="C614" s="1129"/>
      <c r="D614" s="633"/>
      <c r="E614" s="1129"/>
      <c r="F614" s="634">
        <f t="shared" si="59"/>
        <v>0</v>
      </c>
      <c r="G614" s="633"/>
      <c r="H614" s="1129"/>
      <c r="I614" s="634">
        <f t="shared" si="60"/>
        <v>0</v>
      </c>
      <c r="J614" s="634">
        <f t="shared" si="61"/>
        <v>0</v>
      </c>
      <c r="K614" s="634">
        <f t="shared" si="62"/>
        <v>0</v>
      </c>
      <c r="L614" s="1129"/>
      <c r="M614" s="1129"/>
      <c r="N614" s="1718">
        <f t="shared" si="57"/>
        <v>0</v>
      </c>
      <c r="O614" s="635">
        <f t="shared" si="58"/>
        <v>0</v>
      </c>
      <c r="P614" s="145"/>
      <c r="Q614" s="145"/>
      <c r="R614" s="145"/>
      <c r="S614" s="145"/>
    </row>
    <row r="615" spans="1:19" ht="14.25" customHeight="1">
      <c r="A615" s="631"/>
      <c r="B615" s="632"/>
      <c r="C615" s="1129"/>
      <c r="D615" s="633"/>
      <c r="E615" s="1129"/>
      <c r="F615" s="634">
        <f t="shared" si="59"/>
        <v>0</v>
      </c>
      <c r="G615" s="633"/>
      <c r="H615" s="1129"/>
      <c r="I615" s="634">
        <f t="shared" si="60"/>
        <v>0</v>
      </c>
      <c r="J615" s="634">
        <f t="shared" si="61"/>
        <v>0</v>
      </c>
      <c r="K615" s="634">
        <f t="shared" si="62"/>
        <v>0</v>
      </c>
      <c r="L615" s="1129"/>
      <c r="M615" s="1129"/>
      <c r="N615" s="1718">
        <f t="shared" si="57"/>
        <v>0</v>
      </c>
      <c r="O615" s="635">
        <f t="shared" si="58"/>
        <v>0</v>
      </c>
      <c r="P615" s="145"/>
      <c r="Q615" s="145"/>
      <c r="R615" s="145"/>
      <c r="S615" s="145"/>
    </row>
    <row r="616" spans="1:19" ht="14.25" customHeight="1">
      <c r="A616" s="631"/>
      <c r="B616" s="632"/>
      <c r="C616" s="1129"/>
      <c r="D616" s="633"/>
      <c r="E616" s="1129"/>
      <c r="F616" s="634">
        <f t="shared" si="59"/>
        <v>0</v>
      </c>
      <c r="G616" s="633"/>
      <c r="H616" s="1129"/>
      <c r="I616" s="634">
        <f t="shared" si="60"/>
        <v>0</v>
      </c>
      <c r="J616" s="634">
        <f t="shared" si="61"/>
        <v>0</v>
      </c>
      <c r="K616" s="634">
        <f t="shared" si="62"/>
        <v>0</v>
      </c>
      <c r="L616" s="1129"/>
      <c r="M616" s="1129"/>
      <c r="N616" s="1718">
        <f t="shared" si="57"/>
        <v>0</v>
      </c>
      <c r="O616" s="635">
        <f t="shared" si="58"/>
        <v>0</v>
      </c>
      <c r="P616" s="145"/>
      <c r="Q616" s="145"/>
      <c r="R616" s="145"/>
      <c r="S616" s="145"/>
    </row>
    <row r="617" spans="1:19" ht="14.25" customHeight="1">
      <c r="A617" s="631"/>
      <c r="B617" s="632"/>
      <c r="C617" s="1129"/>
      <c r="D617" s="633"/>
      <c r="E617" s="1129"/>
      <c r="F617" s="634">
        <f t="shared" si="59"/>
        <v>0</v>
      </c>
      <c r="G617" s="633"/>
      <c r="H617" s="1129"/>
      <c r="I617" s="634">
        <f t="shared" si="60"/>
        <v>0</v>
      </c>
      <c r="J617" s="634">
        <f t="shared" si="61"/>
        <v>0</v>
      </c>
      <c r="K617" s="634">
        <f t="shared" si="62"/>
        <v>0</v>
      </c>
      <c r="L617" s="1129"/>
      <c r="M617" s="1129"/>
      <c r="N617" s="1718">
        <f t="shared" si="57"/>
        <v>0</v>
      </c>
      <c r="O617" s="635">
        <f t="shared" si="58"/>
        <v>0</v>
      </c>
      <c r="P617" s="145"/>
      <c r="Q617" s="145"/>
      <c r="R617" s="145"/>
      <c r="S617" s="145"/>
    </row>
    <row r="618" spans="1:19" ht="14.25" customHeight="1">
      <c r="A618" s="631"/>
      <c r="B618" s="632"/>
      <c r="C618" s="1129"/>
      <c r="D618" s="633"/>
      <c r="E618" s="1129"/>
      <c r="F618" s="634">
        <f t="shared" si="59"/>
        <v>0</v>
      </c>
      <c r="G618" s="633"/>
      <c r="H618" s="1129"/>
      <c r="I618" s="634">
        <f t="shared" si="60"/>
        <v>0</v>
      </c>
      <c r="J618" s="634">
        <f t="shared" si="61"/>
        <v>0</v>
      </c>
      <c r="K618" s="634">
        <f t="shared" si="62"/>
        <v>0</v>
      </c>
      <c r="L618" s="1129"/>
      <c r="M618" s="1129"/>
      <c r="N618" s="1718">
        <f t="shared" si="57"/>
        <v>0</v>
      </c>
      <c r="O618" s="635">
        <f t="shared" si="58"/>
        <v>0</v>
      </c>
      <c r="P618" s="145"/>
      <c r="Q618" s="145"/>
      <c r="R618" s="145"/>
      <c r="S618" s="145"/>
    </row>
    <row r="619" spans="1:19" ht="14.25" customHeight="1">
      <c r="A619" s="631"/>
      <c r="B619" s="632"/>
      <c r="C619" s="1129"/>
      <c r="D619" s="633"/>
      <c r="E619" s="1129"/>
      <c r="F619" s="634">
        <f t="shared" si="59"/>
        <v>0</v>
      </c>
      <c r="G619" s="633"/>
      <c r="H619" s="1129"/>
      <c r="I619" s="634">
        <f t="shared" si="60"/>
        <v>0</v>
      </c>
      <c r="J619" s="634">
        <f t="shared" si="61"/>
        <v>0</v>
      </c>
      <c r="K619" s="634">
        <f t="shared" si="62"/>
        <v>0</v>
      </c>
      <c r="L619" s="1129"/>
      <c r="M619" s="1129"/>
      <c r="N619" s="1718">
        <f t="shared" si="57"/>
        <v>0</v>
      </c>
      <c r="O619" s="635">
        <f t="shared" si="58"/>
        <v>0</v>
      </c>
      <c r="P619" s="145"/>
      <c r="Q619" s="145"/>
      <c r="R619" s="145"/>
      <c r="S619" s="145"/>
    </row>
    <row r="620" spans="1:19" ht="14.25" customHeight="1">
      <c r="A620" s="631"/>
      <c r="B620" s="632"/>
      <c r="C620" s="1129"/>
      <c r="D620" s="633"/>
      <c r="E620" s="1129"/>
      <c r="F620" s="634">
        <f t="shared" si="59"/>
        <v>0</v>
      </c>
      <c r="G620" s="633"/>
      <c r="H620" s="1129"/>
      <c r="I620" s="634">
        <f t="shared" si="60"/>
        <v>0</v>
      </c>
      <c r="J620" s="634">
        <f t="shared" si="61"/>
        <v>0</v>
      </c>
      <c r="K620" s="634">
        <f t="shared" si="62"/>
        <v>0</v>
      </c>
      <c r="L620" s="1129"/>
      <c r="M620" s="1129"/>
      <c r="N620" s="1718">
        <f t="shared" si="57"/>
        <v>0</v>
      </c>
      <c r="O620" s="635">
        <f t="shared" si="58"/>
        <v>0</v>
      </c>
      <c r="P620" s="145"/>
      <c r="Q620" s="145"/>
      <c r="R620" s="145"/>
      <c r="S620" s="145"/>
    </row>
    <row r="621" spans="1:19" ht="14.25" customHeight="1">
      <c r="A621" s="631"/>
      <c r="B621" s="632"/>
      <c r="C621" s="1129"/>
      <c r="D621" s="633"/>
      <c r="E621" s="1129"/>
      <c r="F621" s="634">
        <f t="shared" si="59"/>
        <v>0</v>
      </c>
      <c r="G621" s="633"/>
      <c r="H621" s="1129"/>
      <c r="I621" s="634">
        <f t="shared" si="60"/>
        <v>0</v>
      </c>
      <c r="J621" s="634">
        <f t="shared" si="61"/>
        <v>0</v>
      </c>
      <c r="K621" s="634">
        <f t="shared" si="62"/>
        <v>0</v>
      </c>
      <c r="L621" s="1129"/>
      <c r="M621" s="1129"/>
      <c r="N621" s="1718">
        <f t="shared" si="57"/>
        <v>0</v>
      </c>
      <c r="O621" s="635">
        <f t="shared" si="58"/>
        <v>0</v>
      </c>
      <c r="P621" s="145"/>
      <c r="Q621" s="145"/>
      <c r="R621" s="145"/>
      <c r="S621" s="145"/>
    </row>
    <row r="622" spans="1:19" ht="14.25" customHeight="1">
      <c r="A622" s="631"/>
      <c r="B622" s="632"/>
      <c r="C622" s="1129"/>
      <c r="D622" s="633"/>
      <c r="E622" s="1129"/>
      <c r="F622" s="634">
        <f t="shared" si="59"/>
        <v>0</v>
      </c>
      <c r="G622" s="633"/>
      <c r="H622" s="1129"/>
      <c r="I622" s="634">
        <f t="shared" si="60"/>
        <v>0</v>
      </c>
      <c r="J622" s="634">
        <f t="shared" si="61"/>
        <v>0</v>
      </c>
      <c r="K622" s="634">
        <f t="shared" si="62"/>
        <v>0</v>
      </c>
      <c r="L622" s="1129"/>
      <c r="M622" s="1129"/>
      <c r="N622" s="1718">
        <f t="shared" si="57"/>
        <v>0</v>
      </c>
      <c r="O622" s="635">
        <f t="shared" si="58"/>
        <v>0</v>
      </c>
      <c r="P622" s="145"/>
      <c r="Q622" s="145"/>
      <c r="R622" s="145"/>
      <c r="S622" s="145"/>
    </row>
    <row r="623" spans="1:19" ht="14.25" customHeight="1">
      <c r="A623" s="631"/>
      <c r="B623" s="632"/>
      <c r="C623" s="1129"/>
      <c r="D623" s="633"/>
      <c r="E623" s="1129"/>
      <c r="F623" s="634">
        <f t="shared" si="59"/>
        <v>0</v>
      </c>
      <c r="G623" s="633"/>
      <c r="H623" s="1129"/>
      <c r="I623" s="634">
        <f t="shared" si="60"/>
        <v>0</v>
      </c>
      <c r="J623" s="634">
        <f t="shared" si="61"/>
        <v>0</v>
      </c>
      <c r="K623" s="634">
        <f t="shared" si="62"/>
        <v>0</v>
      </c>
      <c r="L623" s="1129"/>
      <c r="M623" s="1129"/>
      <c r="N623" s="1718">
        <f t="shared" si="57"/>
        <v>0</v>
      </c>
      <c r="O623" s="635">
        <f t="shared" si="58"/>
        <v>0</v>
      </c>
      <c r="P623" s="145"/>
      <c r="Q623" s="145"/>
      <c r="R623" s="145"/>
      <c r="S623" s="145"/>
    </row>
    <row r="624" spans="1:19" ht="14.25" customHeight="1">
      <c r="A624" s="631"/>
      <c r="B624" s="632"/>
      <c r="C624" s="1129"/>
      <c r="D624" s="633"/>
      <c r="E624" s="1129"/>
      <c r="F624" s="634">
        <f t="shared" si="59"/>
        <v>0</v>
      </c>
      <c r="G624" s="633"/>
      <c r="H624" s="1129"/>
      <c r="I624" s="634">
        <f t="shared" si="60"/>
        <v>0</v>
      </c>
      <c r="J624" s="634">
        <f t="shared" si="61"/>
        <v>0</v>
      </c>
      <c r="K624" s="634">
        <f t="shared" si="62"/>
        <v>0</v>
      </c>
      <c r="L624" s="1129"/>
      <c r="M624" s="1129"/>
      <c r="N624" s="1718">
        <f t="shared" si="57"/>
        <v>0</v>
      </c>
      <c r="O624" s="635">
        <f t="shared" si="58"/>
        <v>0</v>
      </c>
      <c r="P624" s="145"/>
      <c r="Q624" s="145"/>
      <c r="R624" s="145"/>
      <c r="S624" s="145"/>
    </row>
    <row r="625" spans="1:19" ht="14.25" customHeight="1">
      <c r="A625" s="631"/>
      <c r="B625" s="632"/>
      <c r="C625" s="1129"/>
      <c r="D625" s="633"/>
      <c r="E625" s="1129"/>
      <c r="F625" s="634">
        <f t="shared" si="59"/>
        <v>0</v>
      </c>
      <c r="G625" s="633"/>
      <c r="H625" s="1129"/>
      <c r="I625" s="634">
        <f t="shared" si="60"/>
        <v>0</v>
      </c>
      <c r="J625" s="634">
        <f t="shared" si="61"/>
        <v>0</v>
      </c>
      <c r="K625" s="634">
        <f t="shared" si="62"/>
        <v>0</v>
      </c>
      <c r="L625" s="1129"/>
      <c r="M625" s="1129"/>
      <c r="N625" s="1718">
        <f t="shared" si="57"/>
        <v>0</v>
      </c>
      <c r="O625" s="635">
        <f t="shared" si="58"/>
        <v>0</v>
      </c>
      <c r="P625" s="145"/>
      <c r="Q625" s="145"/>
      <c r="R625" s="145"/>
      <c r="S625" s="145"/>
    </row>
    <row r="626" spans="1:19" ht="14.25" customHeight="1">
      <c r="A626" s="631"/>
      <c r="B626" s="632"/>
      <c r="C626" s="1129"/>
      <c r="D626" s="633"/>
      <c r="E626" s="1129"/>
      <c r="F626" s="634">
        <f t="shared" si="59"/>
        <v>0</v>
      </c>
      <c r="G626" s="633"/>
      <c r="H626" s="1129"/>
      <c r="I626" s="634">
        <f t="shared" si="60"/>
        <v>0</v>
      </c>
      <c r="J626" s="634">
        <f t="shared" si="61"/>
        <v>0</v>
      </c>
      <c r="K626" s="634">
        <f t="shared" si="62"/>
        <v>0</v>
      </c>
      <c r="L626" s="1129"/>
      <c r="M626" s="1129"/>
      <c r="N626" s="1718">
        <f t="shared" si="57"/>
        <v>0</v>
      </c>
      <c r="O626" s="635">
        <f t="shared" si="58"/>
        <v>0</v>
      </c>
      <c r="P626" s="145"/>
      <c r="Q626" s="145"/>
      <c r="R626" s="145"/>
      <c r="S626" s="145"/>
    </row>
    <row r="627" spans="1:19" ht="14.25" customHeight="1">
      <c r="A627" s="631"/>
      <c r="B627" s="632"/>
      <c r="C627" s="1129"/>
      <c r="D627" s="633"/>
      <c r="E627" s="1129"/>
      <c r="F627" s="634">
        <f t="shared" si="59"/>
        <v>0</v>
      </c>
      <c r="G627" s="633"/>
      <c r="H627" s="1129"/>
      <c r="I627" s="634">
        <f t="shared" si="60"/>
        <v>0</v>
      </c>
      <c r="J627" s="634">
        <f t="shared" si="61"/>
        <v>0</v>
      </c>
      <c r="K627" s="634">
        <f t="shared" si="62"/>
        <v>0</v>
      </c>
      <c r="L627" s="1129"/>
      <c r="M627" s="1129"/>
      <c r="N627" s="1718">
        <f t="shared" si="57"/>
        <v>0</v>
      </c>
      <c r="O627" s="635">
        <f t="shared" si="58"/>
        <v>0</v>
      </c>
      <c r="P627" s="145"/>
      <c r="Q627" s="145"/>
      <c r="R627" s="145"/>
      <c r="S627" s="145"/>
    </row>
    <row r="628" spans="1:19" ht="14.25" customHeight="1">
      <c r="A628" s="631"/>
      <c r="B628" s="632"/>
      <c r="C628" s="1129"/>
      <c r="D628" s="633"/>
      <c r="E628" s="1129"/>
      <c r="F628" s="634">
        <f t="shared" si="59"/>
        <v>0</v>
      </c>
      <c r="G628" s="633"/>
      <c r="H628" s="1129"/>
      <c r="I628" s="634">
        <f t="shared" si="60"/>
        <v>0</v>
      </c>
      <c r="J628" s="634">
        <f t="shared" si="61"/>
        <v>0</v>
      </c>
      <c r="K628" s="634">
        <f t="shared" si="62"/>
        <v>0</v>
      </c>
      <c r="L628" s="1129"/>
      <c r="M628" s="1129"/>
      <c r="N628" s="1718">
        <f t="shared" si="57"/>
        <v>0</v>
      </c>
      <c r="O628" s="635">
        <f t="shared" si="58"/>
        <v>0</v>
      </c>
      <c r="P628" s="145"/>
      <c r="Q628" s="145"/>
      <c r="R628" s="145"/>
      <c r="S628" s="145"/>
    </row>
    <row r="629" spans="1:19" ht="14.25" customHeight="1">
      <c r="A629" s="631"/>
      <c r="B629" s="632"/>
      <c r="C629" s="1129"/>
      <c r="D629" s="633"/>
      <c r="E629" s="1129"/>
      <c r="F629" s="634">
        <f t="shared" si="59"/>
        <v>0</v>
      </c>
      <c r="G629" s="633"/>
      <c r="H629" s="1129"/>
      <c r="I629" s="634">
        <f t="shared" si="60"/>
        <v>0</v>
      </c>
      <c r="J629" s="634">
        <f t="shared" si="61"/>
        <v>0</v>
      </c>
      <c r="K629" s="634">
        <f t="shared" si="62"/>
        <v>0</v>
      </c>
      <c r="L629" s="1129"/>
      <c r="M629" s="1129"/>
      <c r="N629" s="1718">
        <f t="shared" si="57"/>
        <v>0</v>
      </c>
      <c r="O629" s="635">
        <f t="shared" si="58"/>
        <v>0</v>
      </c>
      <c r="P629" s="145"/>
      <c r="Q629" s="145"/>
      <c r="R629" s="145"/>
      <c r="S629" s="145"/>
    </row>
    <row r="630" spans="1:19" ht="14.25" customHeight="1">
      <c r="A630" s="631"/>
      <c r="B630" s="632"/>
      <c r="C630" s="1129"/>
      <c r="D630" s="633"/>
      <c r="E630" s="1129"/>
      <c r="F630" s="634">
        <f t="shared" si="59"/>
        <v>0</v>
      </c>
      <c r="G630" s="633"/>
      <c r="H630" s="1129"/>
      <c r="I630" s="634">
        <f t="shared" si="60"/>
        <v>0</v>
      </c>
      <c r="J630" s="634">
        <f t="shared" si="61"/>
        <v>0</v>
      </c>
      <c r="K630" s="634">
        <f t="shared" si="62"/>
        <v>0</v>
      </c>
      <c r="L630" s="1129"/>
      <c r="M630" s="1129"/>
      <c r="N630" s="1718">
        <f t="shared" si="57"/>
        <v>0</v>
      </c>
      <c r="O630" s="635">
        <f t="shared" si="58"/>
        <v>0</v>
      </c>
      <c r="P630" s="145"/>
      <c r="Q630" s="145"/>
      <c r="R630" s="145"/>
      <c r="S630" s="145"/>
    </row>
    <row r="631" spans="1:19" ht="14.25" customHeight="1">
      <c r="A631" s="631"/>
      <c r="B631" s="632"/>
      <c r="C631" s="1129"/>
      <c r="D631" s="633"/>
      <c r="E631" s="1129"/>
      <c r="F631" s="634">
        <f t="shared" si="59"/>
        <v>0</v>
      </c>
      <c r="G631" s="633"/>
      <c r="H631" s="1129"/>
      <c r="I631" s="634">
        <f t="shared" si="60"/>
        <v>0</v>
      </c>
      <c r="J631" s="634">
        <f t="shared" si="61"/>
        <v>0</v>
      </c>
      <c r="K631" s="634">
        <f t="shared" si="62"/>
        <v>0</v>
      </c>
      <c r="L631" s="1129"/>
      <c r="M631" s="1129"/>
      <c r="N631" s="1718">
        <f t="shared" si="57"/>
        <v>0</v>
      </c>
      <c r="O631" s="635">
        <f t="shared" si="58"/>
        <v>0</v>
      </c>
      <c r="P631" s="145"/>
      <c r="Q631" s="145"/>
      <c r="R631" s="145"/>
      <c r="S631" s="145"/>
    </row>
    <row r="632" spans="1:19" ht="14.25" customHeight="1">
      <c r="A632" s="631"/>
      <c r="B632" s="632"/>
      <c r="C632" s="1129"/>
      <c r="D632" s="633"/>
      <c r="E632" s="1129"/>
      <c r="F632" s="634">
        <f t="shared" si="59"/>
        <v>0</v>
      </c>
      <c r="G632" s="633"/>
      <c r="H632" s="1129"/>
      <c r="I632" s="634">
        <f t="shared" si="60"/>
        <v>0</v>
      </c>
      <c r="J632" s="634">
        <f t="shared" si="61"/>
        <v>0</v>
      </c>
      <c r="K632" s="634">
        <f t="shared" si="62"/>
        <v>0</v>
      </c>
      <c r="L632" s="1129"/>
      <c r="M632" s="1129"/>
      <c r="N632" s="1718">
        <f t="shared" si="57"/>
        <v>0</v>
      </c>
      <c r="O632" s="635">
        <f t="shared" si="58"/>
        <v>0</v>
      </c>
      <c r="P632" s="145"/>
      <c r="Q632" s="145"/>
      <c r="R632" s="145"/>
      <c r="S632" s="145"/>
    </row>
    <row r="633" spans="1:19" ht="14.25" customHeight="1">
      <c r="A633" s="631"/>
      <c r="B633" s="632"/>
      <c r="C633" s="1129"/>
      <c r="D633" s="633"/>
      <c r="E633" s="1129"/>
      <c r="F633" s="634">
        <f t="shared" si="59"/>
        <v>0</v>
      </c>
      <c r="G633" s="633"/>
      <c r="H633" s="1129"/>
      <c r="I633" s="634">
        <f t="shared" si="60"/>
        <v>0</v>
      </c>
      <c r="J633" s="634">
        <f t="shared" si="61"/>
        <v>0</v>
      </c>
      <c r="K633" s="634">
        <f t="shared" si="62"/>
        <v>0</v>
      </c>
      <c r="L633" s="1129"/>
      <c r="M633" s="1129"/>
      <c r="N633" s="1718">
        <f t="shared" si="57"/>
        <v>0</v>
      </c>
      <c r="O633" s="635">
        <f t="shared" si="58"/>
        <v>0</v>
      </c>
      <c r="P633" s="145"/>
      <c r="Q633" s="145"/>
      <c r="R633" s="145"/>
      <c r="S633" s="145"/>
    </row>
    <row r="634" spans="1:19" ht="14.25" customHeight="1">
      <c r="A634" s="631"/>
      <c r="B634" s="632"/>
      <c r="C634" s="1129"/>
      <c r="D634" s="633"/>
      <c r="E634" s="1129"/>
      <c r="F634" s="634">
        <f t="shared" si="59"/>
        <v>0</v>
      </c>
      <c r="G634" s="633"/>
      <c r="H634" s="1129"/>
      <c r="I634" s="634">
        <f t="shared" si="60"/>
        <v>0</v>
      </c>
      <c r="J634" s="634">
        <f t="shared" si="61"/>
        <v>0</v>
      </c>
      <c r="K634" s="634">
        <f t="shared" si="62"/>
        <v>0</v>
      </c>
      <c r="L634" s="1129"/>
      <c r="M634" s="1129"/>
      <c r="N634" s="1718">
        <f t="shared" si="57"/>
        <v>0</v>
      </c>
      <c r="O634" s="635">
        <f t="shared" si="58"/>
        <v>0</v>
      </c>
      <c r="P634" s="145"/>
      <c r="Q634" s="145"/>
      <c r="R634" s="145"/>
      <c r="S634" s="145"/>
    </row>
    <row r="635" spans="1:19" ht="14.25" customHeight="1">
      <c r="A635" s="631"/>
      <c r="B635" s="632"/>
      <c r="C635" s="1129"/>
      <c r="D635" s="633"/>
      <c r="E635" s="1129"/>
      <c r="F635" s="634">
        <f t="shared" si="59"/>
        <v>0</v>
      </c>
      <c r="G635" s="633"/>
      <c r="H635" s="1129"/>
      <c r="I635" s="634">
        <f t="shared" si="60"/>
        <v>0</v>
      </c>
      <c r="J635" s="634">
        <f t="shared" si="61"/>
        <v>0</v>
      </c>
      <c r="K635" s="634">
        <f t="shared" si="62"/>
        <v>0</v>
      </c>
      <c r="L635" s="1129"/>
      <c r="M635" s="1129"/>
      <c r="N635" s="1718">
        <f t="shared" si="57"/>
        <v>0</v>
      </c>
      <c r="O635" s="635">
        <f t="shared" si="58"/>
        <v>0</v>
      </c>
      <c r="P635" s="145"/>
      <c r="Q635" s="145"/>
      <c r="R635" s="145"/>
      <c r="S635" s="145"/>
    </row>
    <row r="636" spans="1:19" ht="14.25" customHeight="1">
      <c r="A636" s="631"/>
      <c r="B636" s="632"/>
      <c r="C636" s="1129"/>
      <c r="D636" s="633"/>
      <c r="E636" s="1129"/>
      <c r="F636" s="634">
        <f t="shared" si="59"/>
        <v>0</v>
      </c>
      <c r="G636" s="633"/>
      <c r="H636" s="1129"/>
      <c r="I636" s="634">
        <f t="shared" si="60"/>
        <v>0</v>
      </c>
      <c r="J636" s="634">
        <f t="shared" si="61"/>
        <v>0</v>
      </c>
      <c r="K636" s="634">
        <f t="shared" si="62"/>
        <v>0</v>
      </c>
      <c r="L636" s="1129"/>
      <c r="M636" s="1129"/>
      <c r="N636" s="1718">
        <f t="shared" si="57"/>
        <v>0</v>
      </c>
      <c r="O636" s="635">
        <f t="shared" si="58"/>
        <v>0</v>
      </c>
      <c r="P636" s="145"/>
      <c r="Q636" s="145"/>
      <c r="R636" s="145"/>
      <c r="S636" s="145"/>
    </row>
    <row r="637" spans="1:19" ht="14.25" customHeight="1">
      <c r="A637" s="631"/>
      <c r="B637" s="632"/>
      <c r="C637" s="1129"/>
      <c r="D637" s="633"/>
      <c r="E637" s="1129"/>
      <c r="F637" s="634">
        <f t="shared" si="59"/>
        <v>0</v>
      </c>
      <c r="G637" s="633"/>
      <c r="H637" s="1129"/>
      <c r="I637" s="634">
        <f t="shared" si="60"/>
        <v>0</v>
      </c>
      <c r="J637" s="634">
        <f t="shared" si="61"/>
        <v>0</v>
      </c>
      <c r="K637" s="634">
        <f t="shared" si="62"/>
        <v>0</v>
      </c>
      <c r="L637" s="1129"/>
      <c r="M637" s="1129"/>
      <c r="N637" s="1718">
        <f t="shared" si="57"/>
        <v>0</v>
      </c>
      <c r="O637" s="635">
        <f t="shared" si="58"/>
        <v>0</v>
      </c>
      <c r="P637" s="145"/>
      <c r="Q637" s="145"/>
      <c r="R637" s="145"/>
      <c r="S637" s="145"/>
    </row>
    <row r="638" spans="1:19" ht="14.25" customHeight="1">
      <c r="A638" s="631"/>
      <c r="B638" s="632"/>
      <c r="C638" s="1129"/>
      <c r="D638" s="633"/>
      <c r="E638" s="1129"/>
      <c r="F638" s="634">
        <f t="shared" si="59"/>
        <v>0</v>
      </c>
      <c r="G638" s="633"/>
      <c r="H638" s="1129"/>
      <c r="I638" s="634">
        <f t="shared" si="60"/>
        <v>0</v>
      </c>
      <c r="J638" s="634">
        <f t="shared" si="61"/>
        <v>0</v>
      </c>
      <c r="K638" s="634">
        <f t="shared" si="62"/>
        <v>0</v>
      </c>
      <c r="L638" s="1129"/>
      <c r="M638" s="1129"/>
      <c r="N638" s="1718">
        <f t="shared" si="57"/>
        <v>0</v>
      </c>
      <c r="O638" s="635">
        <f t="shared" si="58"/>
        <v>0</v>
      </c>
      <c r="P638" s="145"/>
      <c r="Q638" s="145"/>
      <c r="R638" s="145"/>
      <c r="S638" s="145"/>
    </row>
    <row r="639" spans="1:19" ht="14.25" customHeight="1">
      <c r="A639" s="631"/>
      <c r="B639" s="632"/>
      <c r="C639" s="1129"/>
      <c r="D639" s="633"/>
      <c r="E639" s="1129"/>
      <c r="F639" s="634">
        <f t="shared" si="59"/>
        <v>0</v>
      </c>
      <c r="G639" s="633"/>
      <c r="H639" s="1129"/>
      <c r="I639" s="634">
        <f t="shared" si="60"/>
        <v>0</v>
      </c>
      <c r="J639" s="634">
        <f t="shared" si="61"/>
        <v>0</v>
      </c>
      <c r="K639" s="634">
        <f t="shared" si="62"/>
        <v>0</v>
      </c>
      <c r="L639" s="1129"/>
      <c r="M639" s="1129"/>
      <c r="N639" s="1718">
        <f t="shared" si="57"/>
        <v>0</v>
      </c>
      <c r="O639" s="635">
        <f t="shared" si="58"/>
        <v>0</v>
      </c>
      <c r="P639" s="145"/>
      <c r="Q639" s="145"/>
      <c r="R639" s="145"/>
      <c r="S639" s="145"/>
    </row>
    <row r="640" spans="1:19" ht="14.25" customHeight="1">
      <c r="A640" s="631"/>
      <c r="B640" s="632"/>
      <c r="C640" s="1129"/>
      <c r="D640" s="633"/>
      <c r="E640" s="1129"/>
      <c r="F640" s="634">
        <f t="shared" si="59"/>
        <v>0</v>
      </c>
      <c r="G640" s="633"/>
      <c r="H640" s="1129"/>
      <c r="I640" s="634">
        <f t="shared" si="60"/>
        <v>0</v>
      </c>
      <c r="J640" s="634">
        <f t="shared" si="61"/>
        <v>0</v>
      </c>
      <c r="K640" s="634">
        <f t="shared" si="62"/>
        <v>0</v>
      </c>
      <c r="L640" s="1129"/>
      <c r="M640" s="1129"/>
      <c r="N640" s="1718">
        <f t="shared" si="57"/>
        <v>0</v>
      </c>
      <c r="O640" s="635">
        <f t="shared" si="58"/>
        <v>0</v>
      </c>
      <c r="P640" s="145"/>
      <c r="Q640" s="145"/>
      <c r="R640" s="145"/>
      <c r="S640" s="145"/>
    </row>
    <row r="641" spans="1:19" ht="14.25" customHeight="1">
      <c r="A641" s="631"/>
      <c r="B641" s="632"/>
      <c r="C641" s="1129"/>
      <c r="D641" s="633"/>
      <c r="E641" s="1129"/>
      <c r="F641" s="634">
        <f t="shared" si="59"/>
        <v>0</v>
      </c>
      <c r="G641" s="633"/>
      <c r="H641" s="1129"/>
      <c r="I641" s="634">
        <f t="shared" si="60"/>
        <v>0</v>
      </c>
      <c r="J641" s="634">
        <f t="shared" si="61"/>
        <v>0</v>
      </c>
      <c r="K641" s="634">
        <f t="shared" si="62"/>
        <v>0</v>
      </c>
      <c r="L641" s="1129"/>
      <c r="M641" s="1129"/>
      <c r="N641" s="1718">
        <f t="shared" si="57"/>
        <v>0</v>
      </c>
      <c r="O641" s="635">
        <f t="shared" si="58"/>
        <v>0</v>
      </c>
      <c r="P641" s="145"/>
      <c r="Q641" s="145"/>
      <c r="R641" s="145"/>
      <c r="S641" s="145"/>
    </row>
    <row r="642" spans="1:19" ht="14.25" customHeight="1">
      <c r="A642" s="631"/>
      <c r="B642" s="632"/>
      <c r="C642" s="1129"/>
      <c r="D642" s="633"/>
      <c r="E642" s="1129"/>
      <c r="F642" s="634">
        <f t="shared" si="59"/>
        <v>0</v>
      </c>
      <c r="G642" s="633"/>
      <c r="H642" s="1129"/>
      <c r="I642" s="634">
        <f t="shared" si="60"/>
        <v>0</v>
      </c>
      <c r="J642" s="634">
        <f t="shared" si="61"/>
        <v>0</v>
      </c>
      <c r="K642" s="634">
        <f t="shared" si="62"/>
        <v>0</v>
      </c>
      <c r="L642" s="1129"/>
      <c r="M642" s="1129"/>
      <c r="N642" s="1718">
        <f t="shared" si="57"/>
        <v>0</v>
      </c>
      <c r="O642" s="635">
        <f t="shared" si="58"/>
        <v>0</v>
      </c>
      <c r="P642" s="145"/>
      <c r="Q642" s="145"/>
      <c r="R642" s="145"/>
      <c r="S642" s="145"/>
    </row>
    <row r="643" spans="1:19" ht="14.25" customHeight="1">
      <c r="A643" s="631"/>
      <c r="B643" s="632"/>
      <c r="C643" s="1129"/>
      <c r="D643" s="633"/>
      <c r="E643" s="1129"/>
      <c r="F643" s="634">
        <f t="shared" si="59"/>
        <v>0</v>
      </c>
      <c r="G643" s="633"/>
      <c r="H643" s="1129"/>
      <c r="I643" s="634">
        <f t="shared" si="60"/>
        <v>0</v>
      </c>
      <c r="J643" s="634">
        <f t="shared" si="61"/>
        <v>0</v>
      </c>
      <c r="K643" s="634">
        <f t="shared" si="62"/>
        <v>0</v>
      </c>
      <c r="L643" s="1129"/>
      <c r="M643" s="1129"/>
      <c r="N643" s="1718">
        <f t="shared" si="57"/>
        <v>0</v>
      </c>
      <c r="O643" s="635">
        <f t="shared" si="58"/>
        <v>0</v>
      </c>
      <c r="P643" s="145"/>
      <c r="Q643" s="145"/>
      <c r="R643" s="145"/>
      <c r="S643" s="145"/>
    </row>
    <row r="644" spans="1:19" ht="14.25" customHeight="1">
      <c r="A644" s="631"/>
      <c r="B644" s="632"/>
      <c r="C644" s="1129"/>
      <c r="D644" s="633"/>
      <c r="E644" s="1129"/>
      <c r="F644" s="634">
        <f t="shared" si="59"/>
        <v>0</v>
      </c>
      <c r="G644" s="633"/>
      <c r="H644" s="1129"/>
      <c r="I644" s="634">
        <f t="shared" si="60"/>
        <v>0</v>
      </c>
      <c r="J644" s="634">
        <f t="shared" si="61"/>
        <v>0</v>
      </c>
      <c r="K644" s="634">
        <f t="shared" si="62"/>
        <v>0</v>
      </c>
      <c r="L644" s="1129"/>
      <c r="M644" s="1129"/>
      <c r="N644" s="1718">
        <f t="shared" si="57"/>
        <v>0</v>
      </c>
      <c r="O644" s="635">
        <f t="shared" si="58"/>
        <v>0</v>
      </c>
      <c r="P644" s="145"/>
      <c r="Q644" s="145"/>
      <c r="R644" s="145"/>
      <c r="S644" s="145"/>
    </row>
    <row r="645" spans="1:19" ht="14.25" customHeight="1">
      <c r="A645" s="631"/>
      <c r="B645" s="632"/>
      <c r="C645" s="1129"/>
      <c r="D645" s="633"/>
      <c r="E645" s="1129"/>
      <c r="F645" s="634">
        <f t="shared" si="59"/>
        <v>0</v>
      </c>
      <c r="G645" s="633"/>
      <c r="H645" s="1129"/>
      <c r="I645" s="634">
        <f t="shared" si="60"/>
        <v>0</v>
      </c>
      <c r="J645" s="634">
        <f t="shared" si="61"/>
        <v>0</v>
      </c>
      <c r="K645" s="634">
        <f t="shared" si="62"/>
        <v>0</v>
      </c>
      <c r="L645" s="1129"/>
      <c r="M645" s="1129"/>
      <c r="N645" s="1718">
        <f t="shared" si="57"/>
        <v>0</v>
      </c>
      <c r="O645" s="635">
        <f t="shared" si="58"/>
        <v>0</v>
      </c>
      <c r="P645" s="145"/>
      <c r="Q645" s="145"/>
      <c r="R645" s="145"/>
      <c r="S645" s="145"/>
    </row>
    <row r="646" spans="1:19" ht="14.25" customHeight="1">
      <c r="A646" s="631"/>
      <c r="B646" s="632"/>
      <c r="C646" s="1129"/>
      <c r="D646" s="633"/>
      <c r="E646" s="1129"/>
      <c r="F646" s="634">
        <f t="shared" si="59"/>
        <v>0</v>
      </c>
      <c r="G646" s="633"/>
      <c r="H646" s="1129"/>
      <c r="I646" s="634">
        <f t="shared" si="60"/>
        <v>0</v>
      </c>
      <c r="J646" s="634">
        <f t="shared" si="61"/>
        <v>0</v>
      </c>
      <c r="K646" s="634">
        <f t="shared" si="62"/>
        <v>0</v>
      </c>
      <c r="L646" s="1129"/>
      <c r="M646" s="1129"/>
      <c r="N646" s="1718">
        <f t="shared" si="57"/>
        <v>0</v>
      </c>
      <c r="O646" s="635">
        <f t="shared" si="58"/>
        <v>0</v>
      </c>
      <c r="P646" s="145"/>
      <c r="Q646" s="145"/>
      <c r="R646" s="145"/>
      <c r="S646" s="145"/>
    </row>
    <row r="647" spans="1:19" ht="14.25" customHeight="1">
      <c r="A647" s="631"/>
      <c r="B647" s="632"/>
      <c r="C647" s="1129"/>
      <c r="D647" s="633"/>
      <c r="E647" s="1129"/>
      <c r="F647" s="634">
        <f t="shared" si="59"/>
        <v>0</v>
      </c>
      <c r="G647" s="633"/>
      <c r="H647" s="1129"/>
      <c r="I647" s="634">
        <f t="shared" si="60"/>
        <v>0</v>
      </c>
      <c r="J647" s="634">
        <f t="shared" si="61"/>
        <v>0</v>
      </c>
      <c r="K647" s="634">
        <f t="shared" si="62"/>
        <v>0</v>
      </c>
      <c r="L647" s="1129"/>
      <c r="M647" s="1129"/>
      <c r="N647" s="1718">
        <f t="shared" si="57"/>
        <v>0</v>
      </c>
      <c r="O647" s="635">
        <f t="shared" si="58"/>
        <v>0</v>
      </c>
      <c r="P647" s="145"/>
      <c r="Q647" s="145"/>
      <c r="R647" s="145"/>
      <c r="S647" s="145"/>
    </row>
    <row r="648" spans="1:19" ht="14.25" customHeight="1">
      <c r="A648" s="631"/>
      <c r="B648" s="632"/>
      <c r="C648" s="1129"/>
      <c r="D648" s="633"/>
      <c r="E648" s="1129"/>
      <c r="F648" s="634">
        <f t="shared" si="59"/>
        <v>0</v>
      </c>
      <c r="G648" s="633"/>
      <c r="H648" s="1129"/>
      <c r="I648" s="634">
        <f t="shared" si="60"/>
        <v>0</v>
      </c>
      <c r="J648" s="634">
        <f t="shared" si="61"/>
        <v>0</v>
      </c>
      <c r="K648" s="634">
        <f t="shared" si="62"/>
        <v>0</v>
      </c>
      <c r="L648" s="1129"/>
      <c r="M648" s="1129"/>
      <c r="N648" s="1718">
        <f t="shared" si="57"/>
        <v>0</v>
      </c>
      <c r="O648" s="635">
        <f t="shared" si="58"/>
        <v>0</v>
      </c>
      <c r="P648" s="145"/>
      <c r="Q648" s="145"/>
      <c r="R648" s="145"/>
      <c r="S648" s="145"/>
    </row>
    <row r="649" spans="1:19" ht="14.25" customHeight="1">
      <c r="A649" s="631"/>
      <c r="B649" s="632"/>
      <c r="C649" s="1129"/>
      <c r="D649" s="633"/>
      <c r="E649" s="1129"/>
      <c r="F649" s="634">
        <f t="shared" si="59"/>
        <v>0</v>
      </c>
      <c r="G649" s="633"/>
      <c r="H649" s="1129"/>
      <c r="I649" s="634">
        <f t="shared" si="60"/>
        <v>0</v>
      </c>
      <c r="J649" s="634">
        <f t="shared" si="61"/>
        <v>0</v>
      </c>
      <c r="K649" s="634">
        <f t="shared" si="62"/>
        <v>0</v>
      </c>
      <c r="L649" s="1129"/>
      <c r="M649" s="1129"/>
      <c r="N649" s="1718">
        <f t="shared" si="57"/>
        <v>0</v>
      </c>
      <c r="O649" s="635">
        <f t="shared" si="58"/>
        <v>0</v>
      </c>
      <c r="P649" s="145"/>
      <c r="Q649" s="145"/>
      <c r="R649" s="145"/>
      <c r="S649" s="145"/>
    </row>
    <row r="650" spans="1:19" ht="14.25" customHeight="1">
      <c r="A650" s="631"/>
      <c r="B650" s="632"/>
      <c r="C650" s="1129"/>
      <c r="D650" s="633"/>
      <c r="E650" s="1129"/>
      <c r="F650" s="634">
        <f t="shared" si="59"/>
        <v>0</v>
      </c>
      <c r="G650" s="633"/>
      <c r="H650" s="1129"/>
      <c r="I650" s="634">
        <f t="shared" si="60"/>
        <v>0</v>
      </c>
      <c r="J650" s="634">
        <f t="shared" si="61"/>
        <v>0</v>
      </c>
      <c r="K650" s="634">
        <f t="shared" si="62"/>
        <v>0</v>
      </c>
      <c r="L650" s="1129"/>
      <c r="M650" s="1129"/>
      <c r="N650" s="1718">
        <f t="shared" ref="N650:N713" si="63">IF(M650&lt;&gt;0,ROUND(B650*K650,2)+M650,IF(ABS(ROUND(K650*B650,2)-L650)&lt;3,L650,MIN(ROUND(K650*B650,2),L650)))</f>
        <v>0</v>
      </c>
      <c r="O650" s="635">
        <f t="shared" ref="O650:O713" si="64">IF(ISERROR(L650-N650),"",IF(ABS(L650-N650)&lt;3,0,L650-N650))</f>
        <v>0</v>
      </c>
      <c r="P650" s="145"/>
      <c r="Q650" s="145"/>
      <c r="R650" s="145"/>
      <c r="S650" s="145"/>
    </row>
    <row r="651" spans="1:19" ht="14.25" customHeight="1">
      <c r="A651" s="631"/>
      <c r="B651" s="632"/>
      <c r="C651" s="1129"/>
      <c r="D651" s="633"/>
      <c r="E651" s="1129"/>
      <c r="F651" s="634">
        <f t="shared" ref="F651:F714" si="65">E651*(12-MONTH(D651))/12</f>
        <v>0</v>
      </c>
      <c r="G651" s="633"/>
      <c r="H651" s="1129"/>
      <c r="I651" s="634">
        <f t="shared" ref="I651:I714" si="66">H651*(12-MONTH(G651))/12</f>
        <v>0</v>
      </c>
      <c r="J651" s="634">
        <f t="shared" ref="J651:J714" si="67">C651+E651-H651</f>
        <v>0</v>
      </c>
      <c r="K651" s="634">
        <f t="shared" ref="K651:K714" si="68">C651+F651-I651</f>
        <v>0</v>
      </c>
      <c r="L651" s="1129"/>
      <c r="M651" s="1129"/>
      <c r="N651" s="1718">
        <f t="shared" si="63"/>
        <v>0</v>
      </c>
      <c r="O651" s="635">
        <f t="shared" si="64"/>
        <v>0</v>
      </c>
      <c r="P651" s="145"/>
      <c r="Q651" s="145"/>
      <c r="R651" s="145"/>
      <c r="S651" s="145"/>
    </row>
    <row r="652" spans="1:19" ht="14.25" customHeight="1">
      <c r="A652" s="631"/>
      <c r="B652" s="632"/>
      <c r="C652" s="1129"/>
      <c r="D652" s="633"/>
      <c r="E652" s="1129"/>
      <c r="F652" s="634">
        <f t="shared" si="65"/>
        <v>0</v>
      </c>
      <c r="G652" s="633"/>
      <c r="H652" s="1129"/>
      <c r="I652" s="634">
        <f t="shared" si="66"/>
        <v>0</v>
      </c>
      <c r="J652" s="634">
        <f t="shared" si="67"/>
        <v>0</v>
      </c>
      <c r="K652" s="634">
        <f t="shared" si="68"/>
        <v>0</v>
      </c>
      <c r="L652" s="1129"/>
      <c r="M652" s="1129"/>
      <c r="N652" s="1718">
        <f t="shared" si="63"/>
        <v>0</v>
      </c>
      <c r="O652" s="635">
        <f t="shared" si="64"/>
        <v>0</v>
      </c>
      <c r="P652" s="145"/>
      <c r="Q652" s="145"/>
      <c r="R652" s="145"/>
      <c r="S652" s="145"/>
    </row>
    <row r="653" spans="1:19" ht="14.25" customHeight="1">
      <c r="A653" s="631"/>
      <c r="B653" s="632"/>
      <c r="C653" s="1129"/>
      <c r="D653" s="633"/>
      <c r="E653" s="1129"/>
      <c r="F653" s="634">
        <f t="shared" si="65"/>
        <v>0</v>
      </c>
      <c r="G653" s="633"/>
      <c r="H653" s="1129"/>
      <c r="I653" s="634">
        <f t="shared" si="66"/>
        <v>0</v>
      </c>
      <c r="J653" s="634">
        <f t="shared" si="67"/>
        <v>0</v>
      </c>
      <c r="K653" s="634">
        <f t="shared" si="68"/>
        <v>0</v>
      </c>
      <c r="L653" s="1129"/>
      <c r="M653" s="1129"/>
      <c r="N653" s="1718">
        <f t="shared" si="63"/>
        <v>0</v>
      </c>
      <c r="O653" s="635">
        <f t="shared" si="64"/>
        <v>0</v>
      </c>
      <c r="P653" s="145"/>
      <c r="Q653" s="145"/>
      <c r="R653" s="145"/>
      <c r="S653" s="145"/>
    </row>
    <row r="654" spans="1:19" ht="14.25" customHeight="1">
      <c r="A654" s="631"/>
      <c r="B654" s="632"/>
      <c r="C654" s="1129"/>
      <c r="D654" s="633"/>
      <c r="E654" s="1129"/>
      <c r="F654" s="634">
        <f t="shared" si="65"/>
        <v>0</v>
      </c>
      <c r="G654" s="633"/>
      <c r="H654" s="1129"/>
      <c r="I654" s="634">
        <f t="shared" si="66"/>
        <v>0</v>
      </c>
      <c r="J654" s="634">
        <f t="shared" si="67"/>
        <v>0</v>
      </c>
      <c r="K654" s="634">
        <f t="shared" si="68"/>
        <v>0</v>
      </c>
      <c r="L654" s="1129"/>
      <c r="M654" s="1129"/>
      <c r="N654" s="1718">
        <f t="shared" si="63"/>
        <v>0</v>
      </c>
      <c r="O654" s="635">
        <f t="shared" si="64"/>
        <v>0</v>
      </c>
      <c r="P654" s="145"/>
      <c r="Q654" s="145"/>
      <c r="R654" s="145"/>
      <c r="S654" s="145"/>
    </row>
    <row r="655" spans="1:19" ht="14.25" customHeight="1">
      <c r="A655" s="631"/>
      <c r="B655" s="632"/>
      <c r="C655" s="1129"/>
      <c r="D655" s="633"/>
      <c r="E655" s="1129"/>
      <c r="F655" s="634">
        <f t="shared" si="65"/>
        <v>0</v>
      </c>
      <c r="G655" s="633"/>
      <c r="H655" s="1129"/>
      <c r="I655" s="634">
        <f t="shared" si="66"/>
        <v>0</v>
      </c>
      <c r="J655" s="634">
        <f t="shared" si="67"/>
        <v>0</v>
      </c>
      <c r="K655" s="634">
        <f t="shared" si="68"/>
        <v>0</v>
      </c>
      <c r="L655" s="1129"/>
      <c r="M655" s="1129"/>
      <c r="N655" s="1718">
        <f t="shared" si="63"/>
        <v>0</v>
      </c>
      <c r="O655" s="635">
        <f t="shared" si="64"/>
        <v>0</v>
      </c>
      <c r="P655" s="145"/>
      <c r="Q655" s="145"/>
      <c r="R655" s="145"/>
      <c r="S655" s="145"/>
    </row>
    <row r="656" spans="1:19" ht="14.25" customHeight="1">
      <c r="A656" s="631"/>
      <c r="B656" s="632"/>
      <c r="C656" s="1129"/>
      <c r="D656" s="633"/>
      <c r="E656" s="1129"/>
      <c r="F656" s="634">
        <f t="shared" si="65"/>
        <v>0</v>
      </c>
      <c r="G656" s="633"/>
      <c r="H656" s="1129"/>
      <c r="I656" s="634">
        <f t="shared" si="66"/>
        <v>0</v>
      </c>
      <c r="J656" s="634">
        <f t="shared" si="67"/>
        <v>0</v>
      </c>
      <c r="K656" s="634">
        <f t="shared" si="68"/>
        <v>0</v>
      </c>
      <c r="L656" s="1129"/>
      <c r="M656" s="1129"/>
      <c r="N656" s="1718">
        <f t="shared" si="63"/>
        <v>0</v>
      </c>
      <c r="O656" s="635">
        <f t="shared" si="64"/>
        <v>0</v>
      </c>
      <c r="P656" s="145"/>
      <c r="Q656" s="145"/>
      <c r="R656" s="145"/>
      <c r="S656" s="145"/>
    </row>
    <row r="657" spans="1:19" ht="14.25" customHeight="1">
      <c r="A657" s="631"/>
      <c r="B657" s="632"/>
      <c r="C657" s="1129"/>
      <c r="D657" s="633"/>
      <c r="E657" s="1129"/>
      <c r="F657" s="634">
        <f t="shared" si="65"/>
        <v>0</v>
      </c>
      <c r="G657" s="633"/>
      <c r="H657" s="1129"/>
      <c r="I657" s="634">
        <f t="shared" si="66"/>
        <v>0</v>
      </c>
      <c r="J657" s="634">
        <f t="shared" si="67"/>
        <v>0</v>
      </c>
      <c r="K657" s="634">
        <f t="shared" si="68"/>
        <v>0</v>
      </c>
      <c r="L657" s="1129"/>
      <c r="M657" s="1129"/>
      <c r="N657" s="1718">
        <f t="shared" si="63"/>
        <v>0</v>
      </c>
      <c r="O657" s="635">
        <f t="shared" si="64"/>
        <v>0</v>
      </c>
      <c r="P657" s="145"/>
      <c r="Q657" s="145"/>
      <c r="R657" s="145"/>
      <c r="S657" s="145"/>
    </row>
    <row r="658" spans="1:19" ht="14.25" customHeight="1">
      <c r="A658" s="631"/>
      <c r="B658" s="632"/>
      <c r="C658" s="1129"/>
      <c r="D658" s="633"/>
      <c r="E658" s="1129"/>
      <c r="F658" s="634">
        <f t="shared" si="65"/>
        <v>0</v>
      </c>
      <c r="G658" s="633"/>
      <c r="H658" s="1129"/>
      <c r="I658" s="634">
        <f t="shared" si="66"/>
        <v>0</v>
      </c>
      <c r="J658" s="634">
        <f t="shared" si="67"/>
        <v>0</v>
      </c>
      <c r="K658" s="634">
        <f t="shared" si="68"/>
        <v>0</v>
      </c>
      <c r="L658" s="1129"/>
      <c r="M658" s="1129"/>
      <c r="N658" s="1718">
        <f t="shared" si="63"/>
        <v>0</v>
      </c>
      <c r="O658" s="635">
        <f t="shared" si="64"/>
        <v>0</v>
      </c>
      <c r="P658" s="145"/>
      <c r="Q658" s="145"/>
      <c r="R658" s="145"/>
      <c r="S658" s="145"/>
    </row>
    <row r="659" spans="1:19" ht="14.25" customHeight="1">
      <c r="A659" s="631"/>
      <c r="B659" s="632"/>
      <c r="C659" s="1129"/>
      <c r="D659" s="633"/>
      <c r="E659" s="1129"/>
      <c r="F659" s="634">
        <f t="shared" si="65"/>
        <v>0</v>
      </c>
      <c r="G659" s="633"/>
      <c r="H659" s="1129"/>
      <c r="I659" s="634">
        <f t="shared" si="66"/>
        <v>0</v>
      </c>
      <c r="J659" s="634">
        <f t="shared" si="67"/>
        <v>0</v>
      </c>
      <c r="K659" s="634">
        <f t="shared" si="68"/>
        <v>0</v>
      </c>
      <c r="L659" s="1129"/>
      <c r="M659" s="1129"/>
      <c r="N659" s="1718">
        <f t="shared" si="63"/>
        <v>0</v>
      </c>
      <c r="O659" s="635">
        <f t="shared" si="64"/>
        <v>0</v>
      </c>
      <c r="P659" s="145"/>
      <c r="Q659" s="145"/>
      <c r="R659" s="145"/>
      <c r="S659" s="145"/>
    </row>
    <row r="660" spans="1:19" ht="14.25" customHeight="1">
      <c r="A660" s="631"/>
      <c r="B660" s="632"/>
      <c r="C660" s="1129"/>
      <c r="D660" s="633"/>
      <c r="E660" s="1129"/>
      <c r="F660" s="634">
        <f t="shared" si="65"/>
        <v>0</v>
      </c>
      <c r="G660" s="633"/>
      <c r="H660" s="1129"/>
      <c r="I660" s="634">
        <f t="shared" si="66"/>
        <v>0</v>
      </c>
      <c r="J660" s="634">
        <f t="shared" si="67"/>
        <v>0</v>
      </c>
      <c r="K660" s="634">
        <f t="shared" si="68"/>
        <v>0</v>
      </c>
      <c r="L660" s="1129"/>
      <c r="M660" s="1129"/>
      <c r="N660" s="1718">
        <f t="shared" si="63"/>
        <v>0</v>
      </c>
      <c r="O660" s="635">
        <f t="shared" si="64"/>
        <v>0</v>
      </c>
      <c r="P660" s="145"/>
      <c r="Q660" s="145"/>
      <c r="R660" s="145"/>
      <c r="S660" s="145"/>
    </row>
    <row r="661" spans="1:19" ht="14.25" customHeight="1">
      <c r="A661" s="631"/>
      <c r="B661" s="632"/>
      <c r="C661" s="1129"/>
      <c r="D661" s="633"/>
      <c r="E661" s="1129"/>
      <c r="F661" s="634">
        <f t="shared" si="65"/>
        <v>0</v>
      </c>
      <c r="G661" s="633"/>
      <c r="H661" s="1129"/>
      <c r="I661" s="634">
        <f t="shared" si="66"/>
        <v>0</v>
      </c>
      <c r="J661" s="634">
        <f t="shared" si="67"/>
        <v>0</v>
      </c>
      <c r="K661" s="634">
        <f t="shared" si="68"/>
        <v>0</v>
      </c>
      <c r="L661" s="1129"/>
      <c r="M661" s="1129"/>
      <c r="N661" s="1718">
        <f t="shared" si="63"/>
        <v>0</v>
      </c>
      <c r="O661" s="635">
        <f t="shared" si="64"/>
        <v>0</v>
      </c>
      <c r="P661" s="145"/>
      <c r="Q661" s="145"/>
      <c r="R661" s="145"/>
      <c r="S661" s="145"/>
    </row>
    <row r="662" spans="1:19" ht="14.25" customHeight="1">
      <c r="A662" s="631"/>
      <c r="B662" s="632"/>
      <c r="C662" s="1129"/>
      <c r="D662" s="633"/>
      <c r="E662" s="1129"/>
      <c r="F662" s="634">
        <f t="shared" si="65"/>
        <v>0</v>
      </c>
      <c r="G662" s="633"/>
      <c r="H662" s="1129"/>
      <c r="I662" s="634">
        <f t="shared" si="66"/>
        <v>0</v>
      </c>
      <c r="J662" s="634">
        <f t="shared" si="67"/>
        <v>0</v>
      </c>
      <c r="K662" s="634">
        <f t="shared" si="68"/>
        <v>0</v>
      </c>
      <c r="L662" s="1129"/>
      <c r="M662" s="1129"/>
      <c r="N662" s="1718">
        <f t="shared" si="63"/>
        <v>0</v>
      </c>
      <c r="O662" s="635">
        <f t="shared" si="64"/>
        <v>0</v>
      </c>
      <c r="P662" s="145"/>
      <c r="Q662" s="145"/>
      <c r="R662" s="145"/>
      <c r="S662" s="145"/>
    </row>
    <row r="663" spans="1:19" ht="14.25" customHeight="1">
      <c r="A663" s="631"/>
      <c r="B663" s="632"/>
      <c r="C663" s="1129"/>
      <c r="D663" s="633"/>
      <c r="E663" s="1129"/>
      <c r="F663" s="634">
        <f t="shared" si="65"/>
        <v>0</v>
      </c>
      <c r="G663" s="633"/>
      <c r="H663" s="1129"/>
      <c r="I663" s="634">
        <f t="shared" si="66"/>
        <v>0</v>
      </c>
      <c r="J663" s="634">
        <f t="shared" si="67"/>
        <v>0</v>
      </c>
      <c r="K663" s="634">
        <f t="shared" si="68"/>
        <v>0</v>
      </c>
      <c r="L663" s="1129"/>
      <c r="M663" s="1129"/>
      <c r="N663" s="1718">
        <f t="shared" si="63"/>
        <v>0</v>
      </c>
      <c r="O663" s="635">
        <f t="shared" si="64"/>
        <v>0</v>
      </c>
      <c r="P663" s="145"/>
      <c r="Q663" s="145"/>
      <c r="R663" s="145"/>
      <c r="S663" s="145"/>
    </row>
    <row r="664" spans="1:19" ht="14.25" customHeight="1">
      <c r="A664" s="631"/>
      <c r="B664" s="632"/>
      <c r="C664" s="1129"/>
      <c r="D664" s="633"/>
      <c r="E664" s="1129"/>
      <c r="F664" s="634">
        <f t="shared" si="65"/>
        <v>0</v>
      </c>
      <c r="G664" s="633"/>
      <c r="H664" s="1129"/>
      <c r="I664" s="634">
        <f t="shared" si="66"/>
        <v>0</v>
      </c>
      <c r="J664" s="634">
        <f t="shared" si="67"/>
        <v>0</v>
      </c>
      <c r="K664" s="634">
        <f t="shared" si="68"/>
        <v>0</v>
      </c>
      <c r="L664" s="1129"/>
      <c r="M664" s="1129"/>
      <c r="N664" s="1718">
        <f t="shared" si="63"/>
        <v>0</v>
      </c>
      <c r="O664" s="635">
        <f t="shared" si="64"/>
        <v>0</v>
      </c>
      <c r="P664" s="145"/>
      <c r="Q664" s="145"/>
      <c r="R664" s="145"/>
      <c r="S664" s="145"/>
    </row>
    <row r="665" spans="1:19" ht="14.25" customHeight="1">
      <c r="A665" s="631"/>
      <c r="B665" s="632"/>
      <c r="C665" s="1129"/>
      <c r="D665" s="633"/>
      <c r="E665" s="1129"/>
      <c r="F665" s="634">
        <f t="shared" si="65"/>
        <v>0</v>
      </c>
      <c r="G665" s="633"/>
      <c r="H665" s="1129"/>
      <c r="I665" s="634">
        <f t="shared" si="66"/>
        <v>0</v>
      </c>
      <c r="J665" s="634">
        <f t="shared" si="67"/>
        <v>0</v>
      </c>
      <c r="K665" s="634">
        <f t="shared" si="68"/>
        <v>0</v>
      </c>
      <c r="L665" s="1129"/>
      <c r="M665" s="1129"/>
      <c r="N665" s="1718">
        <f t="shared" si="63"/>
        <v>0</v>
      </c>
      <c r="O665" s="635">
        <f t="shared" si="64"/>
        <v>0</v>
      </c>
      <c r="P665" s="145"/>
      <c r="Q665" s="145"/>
      <c r="R665" s="145"/>
      <c r="S665" s="145"/>
    </row>
    <row r="666" spans="1:19" ht="14.25" customHeight="1">
      <c r="A666" s="631"/>
      <c r="B666" s="632"/>
      <c r="C666" s="1129"/>
      <c r="D666" s="633"/>
      <c r="E666" s="1129"/>
      <c r="F666" s="634">
        <f t="shared" si="65"/>
        <v>0</v>
      </c>
      <c r="G666" s="633"/>
      <c r="H666" s="1129"/>
      <c r="I666" s="634">
        <f t="shared" si="66"/>
        <v>0</v>
      </c>
      <c r="J666" s="634">
        <f t="shared" si="67"/>
        <v>0</v>
      </c>
      <c r="K666" s="634">
        <f t="shared" si="68"/>
        <v>0</v>
      </c>
      <c r="L666" s="1129"/>
      <c r="M666" s="1129"/>
      <c r="N666" s="1718">
        <f t="shared" si="63"/>
        <v>0</v>
      </c>
      <c r="O666" s="635">
        <f t="shared" si="64"/>
        <v>0</v>
      </c>
      <c r="P666" s="145"/>
      <c r="Q666" s="145"/>
      <c r="R666" s="145"/>
      <c r="S666" s="145"/>
    </row>
    <row r="667" spans="1:19" ht="14.25" customHeight="1">
      <c r="A667" s="631"/>
      <c r="B667" s="632"/>
      <c r="C667" s="1129"/>
      <c r="D667" s="633"/>
      <c r="E667" s="1129"/>
      <c r="F667" s="634">
        <f t="shared" si="65"/>
        <v>0</v>
      </c>
      <c r="G667" s="633"/>
      <c r="H667" s="1129"/>
      <c r="I667" s="634">
        <f t="shared" si="66"/>
        <v>0</v>
      </c>
      <c r="J667" s="634">
        <f t="shared" si="67"/>
        <v>0</v>
      </c>
      <c r="K667" s="634">
        <f t="shared" si="68"/>
        <v>0</v>
      </c>
      <c r="L667" s="1129"/>
      <c r="M667" s="1129"/>
      <c r="N667" s="1718">
        <f t="shared" si="63"/>
        <v>0</v>
      </c>
      <c r="O667" s="635">
        <f t="shared" si="64"/>
        <v>0</v>
      </c>
      <c r="P667" s="145"/>
      <c r="Q667" s="145"/>
      <c r="R667" s="145"/>
      <c r="S667" s="145"/>
    </row>
    <row r="668" spans="1:19" ht="14.25" customHeight="1">
      <c r="A668" s="631"/>
      <c r="B668" s="632"/>
      <c r="C668" s="1129"/>
      <c r="D668" s="633"/>
      <c r="E668" s="1129"/>
      <c r="F668" s="634">
        <f t="shared" si="65"/>
        <v>0</v>
      </c>
      <c r="G668" s="633"/>
      <c r="H668" s="1129"/>
      <c r="I668" s="634">
        <f t="shared" si="66"/>
        <v>0</v>
      </c>
      <c r="J668" s="634">
        <f t="shared" si="67"/>
        <v>0</v>
      </c>
      <c r="K668" s="634">
        <f t="shared" si="68"/>
        <v>0</v>
      </c>
      <c r="L668" s="1129"/>
      <c r="M668" s="1129"/>
      <c r="N668" s="1718">
        <f t="shared" si="63"/>
        <v>0</v>
      </c>
      <c r="O668" s="635">
        <f t="shared" si="64"/>
        <v>0</v>
      </c>
      <c r="P668" s="145"/>
      <c r="Q668" s="145"/>
      <c r="R668" s="145"/>
      <c r="S668" s="145"/>
    </row>
    <row r="669" spans="1:19" ht="14.25" customHeight="1">
      <c r="A669" s="631"/>
      <c r="B669" s="632"/>
      <c r="C669" s="1129"/>
      <c r="D669" s="633"/>
      <c r="E669" s="1129"/>
      <c r="F669" s="634">
        <f t="shared" si="65"/>
        <v>0</v>
      </c>
      <c r="G669" s="633"/>
      <c r="H669" s="1129"/>
      <c r="I669" s="634">
        <f t="shared" si="66"/>
        <v>0</v>
      </c>
      <c r="J669" s="634">
        <f t="shared" si="67"/>
        <v>0</v>
      </c>
      <c r="K669" s="634">
        <f t="shared" si="68"/>
        <v>0</v>
      </c>
      <c r="L669" s="1129"/>
      <c r="M669" s="1129"/>
      <c r="N669" s="1718">
        <f t="shared" si="63"/>
        <v>0</v>
      </c>
      <c r="O669" s="635">
        <f t="shared" si="64"/>
        <v>0</v>
      </c>
      <c r="P669" s="145"/>
      <c r="Q669" s="145"/>
      <c r="R669" s="145"/>
      <c r="S669" s="145"/>
    </row>
    <row r="670" spans="1:19" ht="14.25" customHeight="1">
      <c r="A670" s="631"/>
      <c r="B670" s="632"/>
      <c r="C670" s="1129"/>
      <c r="D670" s="633"/>
      <c r="E670" s="1129"/>
      <c r="F670" s="634">
        <f t="shared" si="65"/>
        <v>0</v>
      </c>
      <c r="G670" s="633"/>
      <c r="H670" s="1129"/>
      <c r="I670" s="634">
        <f t="shared" si="66"/>
        <v>0</v>
      </c>
      <c r="J670" s="634">
        <f t="shared" si="67"/>
        <v>0</v>
      </c>
      <c r="K670" s="634">
        <f t="shared" si="68"/>
        <v>0</v>
      </c>
      <c r="L670" s="1129"/>
      <c r="M670" s="1129"/>
      <c r="N670" s="1718">
        <f t="shared" si="63"/>
        <v>0</v>
      </c>
      <c r="O670" s="635">
        <f t="shared" si="64"/>
        <v>0</v>
      </c>
      <c r="P670" s="145"/>
      <c r="Q670" s="145"/>
      <c r="R670" s="145"/>
      <c r="S670" s="145"/>
    </row>
    <row r="671" spans="1:19" ht="14.25" customHeight="1">
      <c r="A671" s="631"/>
      <c r="B671" s="632"/>
      <c r="C671" s="1129"/>
      <c r="D671" s="633"/>
      <c r="E671" s="1129"/>
      <c r="F671" s="634">
        <f t="shared" si="65"/>
        <v>0</v>
      </c>
      <c r="G671" s="633"/>
      <c r="H671" s="1129"/>
      <c r="I671" s="634">
        <f t="shared" si="66"/>
        <v>0</v>
      </c>
      <c r="J671" s="634">
        <f t="shared" si="67"/>
        <v>0</v>
      </c>
      <c r="K671" s="634">
        <f t="shared" si="68"/>
        <v>0</v>
      </c>
      <c r="L671" s="1129"/>
      <c r="M671" s="1129"/>
      <c r="N671" s="1718">
        <f t="shared" si="63"/>
        <v>0</v>
      </c>
      <c r="O671" s="635">
        <f t="shared" si="64"/>
        <v>0</v>
      </c>
      <c r="P671" s="145"/>
      <c r="Q671" s="145"/>
      <c r="R671" s="145"/>
      <c r="S671" s="145"/>
    </row>
    <row r="672" spans="1:19" ht="14.25" customHeight="1">
      <c r="A672" s="631"/>
      <c r="B672" s="632"/>
      <c r="C672" s="1129"/>
      <c r="D672" s="633"/>
      <c r="E672" s="1129"/>
      <c r="F672" s="634">
        <f t="shared" si="65"/>
        <v>0</v>
      </c>
      <c r="G672" s="633"/>
      <c r="H672" s="1129"/>
      <c r="I672" s="634">
        <f t="shared" si="66"/>
        <v>0</v>
      </c>
      <c r="J672" s="634">
        <f t="shared" si="67"/>
        <v>0</v>
      </c>
      <c r="K672" s="634">
        <f t="shared" si="68"/>
        <v>0</v>
      </c>
      <c r="L672" s="1129"/>
      <c r="M672" s="1129"/>
      <c r="N672" s="1718">
        <f t="shared" si="63"/>
        <v>0</v>
      </c>
      <c r="O672" s="635">
        <f t="shared" si="64"/>
        <v>0</v>
      </c>
      <c r="P672" s="145"/>
      <c r="Q672" s="145"/>
      <c r="R672" s="145"/>
      <c r="S672" s="145"/>
    </row>
    <row r="673" spans="1:19" ht="14.25" customHeight="1">
      <c r="A673" s="631"/>
      <c r="B673" s="632"/>
      <c r="C673" s="1129"/>
      <c r="D673" s="633"/>
      <c r="E673" s="1129"/>
      <c r="F673" s="634">
        <f t="shared" si="65"/>
        <v>0</v>
      </c>
      <c r="G673" s="633"/>
      <c r="H673" s="1129"/>
      <c r="I673" s="634">
        <f t="shared" si="66"/>
        <v>0</v>
      </c>
      <c r="J673" s="634">
        <f t="shared" si="67"/>
        <v>0</v>
      </c>
      <c r="K673" s="634">
        <f t="shared" si="68"/>
        <v>0</v>
      </c>
      <c r="L673" s="1129"/>
      <c r="M673" s="1129"/>
      <c r="N673" s="1718">
        <f t="shared" si="63"/>
        <v>0</v>
      </c>
      <c r="O673" s="635">
        <f t="shared" si="64"/>
        <v>0</v>
      </c>
      <c r="P673" s="145"/>
      <c r="Q673" s="145"/>
      <c r="R673" s="145"/>
      <c r="S673" s="145"/>
    </row>
    <row r="674" spans="1:19" ht="14.25" customHeight="1">
      <c r="A674" s="631"/>
      <c r="B674" s="632"/>
      <c r="C674" s="1129"/>
      <c r="D674" s="633"/>
      <c r="E674" s="1129"/>
      <c r="F674" s="634">
        <f t="shared" si="65"/>
        <v>0</v>
      </c>
      <c r="G674" s="633"/>
      <c r="H674" s="1129"/>
      <c r="I674" s="634">
        <f t="shared" si="66"/>
        <v>0</v>
      </c>
      <c r="J674" s="634">
        <f t="shared" si="67"/>
        <v>0</v>
      </c>
      <c r="K674" s="634">
        <f t="shared" si="68"/>
        <v>0</v>
      </c>
      <c r="L674" s="1129"/>
      <c r="M674" s="1129"/>
      <c r="N674" s="1718">
        <f t="shared" si="63"/>
        <v>0</v>
      </c>
      <c r="O674" s="635">
        <f t="shared" si="64"/>
        <v>0</v>
      </c>
      <c r="P674" s="145"/>
      <c r="Q674" s="145"/>
      <c r="R674" s="145"/>
      <c r="S674" s="145"/>
    </row>
    <row r="675" spans="1:19" ht="14.25" customHeight="1">
      <c r="A675" s="631"/>
      <c r="B675" s="632"/>
      <c r="C675" s="1129"/>
      <c r="D675" s="633"/>
      <c r="E675" s="1129"/>
      <c r="F675" s="634">
        <f t="shared" si="65"/>
        <v>0</v>
      </c>
      <c r="G675" s="633"/>
      <c r="H675" s="1129"/>
      <c r="I675" s="634">
        <f t="shared" si="66"/>
        <v>0</v>
      </c>
      <c r="J675" s="634">
        <f t="shared" si="67"/>
        <v>0</v>
      </c>
      <c r="K675" s="634">
        <f t="shared" si="68"/>
        <v>0</v>
      </c>
      <c r="L675" s="1129"/>
      <c r="M675" s="1129"/>
      <c r="N675" s="1718">
        <f t="shared" si="63"/>
        <v>0</v>
      </c>
      <c r="O675" s="635">
        <f t="shared" si="64"/>
        <v>0</v>
      </c>
      <c r="P675" s="145"/>
      <c r="Q675" s="145"/>
      <c r="R675" s="145"/>
      <c r="S675" s="145"/>
    </row>
    <row r="676" spans="1:19" ht="14.25" customHeight="1">
      <c r="A676" s="631"/>
      <c r="B676" s="632"/>
      <c r="C676" s="1129"/>
      <c r="D676" s="633"/>
      <c r="E676" s="1129"/>
      <c r="F676" s="634">
        <f t="shared" si="65"/>
        <v>0</v>
      </c>
      <c r="G676" s="633"/>
      <c r="H676" s="1129"/>
      <c r="I676" s="634">
        <f t="shared" si="66"/>
        <v>0</v>
      </c>
      <c r="J676" s="634">
        <f t="shared" si="67"/>
        <v>0</v>
      </c>
      <c r="K676" s="634">
        <f t="shared" si="68"/>
        <v>0</v>
      </c>
      <c r="L676" s="1129"/>
      <c r="M676" s="1129"/>
      <c r="N676" s="1718">
        <f t="shared" si="63"/>
        <v>0</v>
      </c>
      <c r="O676" s="635">
        <f t="shared" si="64"/>
        <v>0</v>
      </c>
      <c r="P676" s="145"/>
      <c r="Q676" s="145"/>
      <c r="R676" s="145"/>
      <c r="S676" s="145"/>
    </row>
    <row r="677" spans="1:19" ht="14.25" customHeight="1">
      <c r="A677" s="631"/>
      <c r="B677" s="632"/>
      <c r="C677" s="1129"/>
      <c r="D677" s="633"/>
      <c r="E677" s="1129"/>
      <c r="F677" s="634">
        <f t="shared" si="65"/>
        <v>0</v>
      </c>
      <c r="G677" s="633"/>
      <c r="H677" s="1129"/>
      <c r="I677" s="634">
        <f t="shared" si="66"/>
        <v>0</v>
      </c>
      <c r="J677" s="634">
        <f t="shared" si="67"/>
        <v>0</v>
      </c>
      <c r="K677" s="634">
        <f t="shared" si="68"/>
        <v>0</v>
      </c>
      <c r="L677" s="1129"/>
      <c r="M677" s="1129"/>
      <c r="N677" s="1718">
        <f t="shared" si="63"/>
        <v>0</v>
      </c>
      <c r="O677" s="635">
        <f t="shared" si="64"/>
        <v>0</v>
      </c>
      <c r="P677" s="145"/>
      <c r="Q677" s="145"/>
      <c r="R677" s="145"/>
      <c r="S677" s="145"/>
    </row>
    <row r="678" spans="1:19" ht="14.25" customHeight="1">
      <c r="A678" s="631"/>
      <c r="B678" s="632"/>
      <c r="C678" s="1129"/>
      <c r="D678" s="633"/>
      <c r="E678" s="1129"/>
      <c r="F678" s="634">
        <f t="shared" si="65"/>
        <v>0</v>
      </c>
      <c r="G678" s="633"/>
      <c r="H678" s="1129"/>
      <c r="I678" s="634">
        <f t="shared" si="66"/>
        <v>0</v>
      </c>
      <c r="J678" s="634">
        <f t="shared" si="67"/>
        <v>0</v>
      </c>
      <c r="K678" s="634">
        <f t="shared" si="68"/>
        <v>0</v>
      </c>
      <c r="L678" s="1129"/>
      <c r="M678" s="1129"/>
      <c r="N678" s="1718">
        <f t="shared" si="63"/>
        <v>0</v>
      </c>
      <c r="O678" s="635">
        <f t="shared" si="64"/>
        <v>0</v>
      </c>
      <c r="P678" s="145"/>
      <c r="Q678" s="145"/>
      <c r="R678" s="145"/>
      <c r="S678" s="145"/>
    </row>
    <row r="679" spans="1:19" ht="14.25" customHeight="1">
      <c r="A679" s="631"/>
      <c r="B679" s="632"/>
      <c r="C679" s="1129"/>
      <c r="D679" s="633"/>
      <c r="E679" s="1129"/>
      <c r="F679" s="634">
        <f t="shared" si="65"/>
        <v>0</v>
      </c>
      <c r="G679" s="633"/>
      <c r="H679" s="1129"/>
      <c r="I679" s="634">
        <f t="shared" si="66"/>
        <v>0</v>
      </c>
      <c r="J679" s="634">
        <f t="shared" si="67"/>
        <v>0</v>
      </c>
      <c r="K679" s="634">
        <f t="shared" si="68"/>
        <v>0</v>
      </c>
      <c r="L679" s="1129"/>
      <c r="M679" s="1129"/>
      <c r="N679" s="1718">
        <f t="shared" si="63"/>
        <v>0</v>
      </c>
      <c r="O679" s="635">
        <f t="shared" si="64"/>
        <v>0</v>
      </c>
      <c r="P679" s="145"/>
      <c r="Q679" s="145"/>
      <c r="R679" s="145"/>
      <c r="S679" s="145"/>
    </row>
    <row r="680" spans="1:19" ht="14.25" customHeight="1">
      <c r="A680" s="631"/>
      <c r="B680" s="632"/>
      <c r="C680" s="1129"/>
      <c r="D680" s="633"/>
      <c r="E680" s="1129"/>
      <c r="F680" s="634">
        <f t="shared" si="65"/>
        <v>0</v>
      </c>
      <c r="G680" s="633"/>
      <c r="H680" s="1129"/>
      <c r="I680" s="634">
        <f t="shared" si="66"/>
        <v>0</v>
      </c>
      <c r="J680" s="634">
        <f t="shared" si="67"/>
        <v>0</v>
      </c>
      <c r="K680" s="634">
        <f t="shared" si="68"/>
        <v>0</v>
      </c>
      <c r="L680" s="1129"/>
      <c r="M680" s="1129"/>
      <c r="N680" s="1718">
        <f t="shared" si="63"/>
        <v>0</v>
      </c>
      <c r="O680" s="635">
        <f t="shared" si="64"/>
        <v>0</v>
      </c>
      <c r="P680" s="145"/>
      <c r="Q680" s="145"/>
      <c r="R680" s="145"/>
      <c r="S680" s="145"/>
    </row>
    <row r="681" spans="1:19" ht="14.25" customHeight="1">
      <c r="A681" s="631"/>
      <c r="B681" s="632"/>
      <c r="C681" s="1129"/>
      <c r="D681" s="633"/>
      <c r="E681" s="1129"/>
      <c r="F681" s="634">
        <f t="shared" si="65"/>
        <v>0</v>
      </c>
      <c r="G681" s="633"/>
      <c r="H681" s="1129"/>
      <c r="I681" s="634">
        <f t="shared" si="66"/>
        <v>0</v>
      </c>
      <c r="J681" s="634">
        <f t="shared" si="67"/>
        <v>0</v>
      </c>
      <c r="K681" s="634">
        <f t="shared" si="68"/>
        <v>0</v>
      </c>
      <c r="L681" s="1129"/>
      <c r="M681" s="1129"/>
      <c r="N681" s="1718">
        <f t="shared" si="63"/>
        <v>0</v>
      </c>
      <c r="O681" s="635">
        <f t="shared" si="64"/>
        <v>0</v>
      </c>
      <c r="P681" s="145"/>
      <c r="Q681" s="145"/>
      <c r="R681" s="145"/>
      <c r="S681" s="145"/>
    </row>
    <row r="682" spans="1:19" ht="14.25" customHeight="1">
      <c r="A682" s="631"/>
      <c r="B682" s="632"/>
      <c r="C682" s="1129"/>
      <c r="D682" s="633"/>
      <c r="E682" s="1129"/>
      <c r="F682" s="634">
        <f t="shared" si="65"/>
        <v>0</v>
      </c>
      <c r="G682" s="633"/>
      <c r="H682" s="1129"/>
      <c r="I682" s="634">
        <f t="shared" si="66"/>
        <v>0</v>
      </c>
      <c r="J682" s="634">
        <f t="shared" si="67"/>
        <v>0</v>
      </c>
      <c r="K682" s="634">
        <f t="shared" si="68"/>
        <v>0</v>
      </c>
      <c r="L682" s="1129"/>
      <c r="M682" s="1129"/>
      <c r="N682" s="1718">
        <f t="shared" si="63"/>
        <v>0</v>
      </c>
      <c r="O682" s="635">
        <f t="shared" si="64"/>
        <v>0</v>
      </c>
      <c r="P682" s="145"/>
      <c r="Q682" s="145"/>
      <c r="R682" s="145"/>
      <c r="S682" s="145"/>
    </row>
    <row r="683" spans="1:19" ht="14.25" customHeight="1">
      <c r="A683" s="631"/>
      <c r="B683" s="632"/>
      <c r="C683" s="1129"/>
      <c r="D683" s="633"/>
      <c r="E683" s="1129"/>
      <c r="F683" s="634">
        <f t="shared" si="65"/>
        <v>0</v>
      </c>
      <c r="G683" s="633"/>
      <c r="H683" s="1129"/>
      <c r="I683" s="634">
        <f t="shared" si="66"/>
        <v>0</v>
      </c>
      <c r="J683" s="634">
        <f t="shared" si="67"/>
        <v>0</v>
      </c>
      <c r="K683" s="634">
        <f t="shared" si="68"/>
        <v>0</v>
      </c>
      <c r="L683" s="1129"/>
      <c r="M683" s="1129"/>
      <c r="N683" s="1718">
        <f t="shared" si="63"/>
        <v>0</v>
      </c>
      <c r="O683" s="635">
        <f t="shared" si="64"/>
        <v>0</v>
      </c>
      <c r="P683" s="145"/>
      <c r="Q683" s="145"/>
      <c r="R683" s="145"/>
      <c r="S683" s="145"/>
    </row>
    <row r="684" spans="1:19" ht="14.25" customHeight="1">
      <c r="A684" s="631"/>
      <c r="B684" s="632"/>
      <c r="C684" s="1129"/>
      <c r="D684" s="633"/>
      <c r="E684" s="1129"/>
      <c r="F684" s="634">
        <f t="shared" si="65"/>
        <v>0</v>
      </c>
      <c r="G684" s="633"/>
      <c r="H684" s="1129"/>
      <c r="I684" s="634">
        <f t="shared" si="66"/>
        <v>0</v>
      </c>
      <c r="J684" s="634">
        <f t="shared" si="67"/>
        <v>0</v>
      </c>
      <c r="K684" s="634">
        <f t="shared" si="68"/>
        <v>0</v>
      </c>
      <c r="L684" s="1129"/>
      <c r="M684" s="1129"/>
      <c r="N684" s="1718">
        <f t="shared" si="63"/>
        <v>0</v>
      </c>
      <c r="O684" s="635">
        <f t="shared" si="64"/>
        <v>0</v>
      </c>
      <c r="P684" s="145"/>
      <c r="Q684" s="145"/>
      <c r="R684" s="145"/>
      <c r="S684" s="145"/>
    </row>
    <row r="685" spans="1:19" ht="14.25" customHeight="1">
      <c r="A685" s="631"/>
      <c r="B685" s="632"/>
      <c r="C685" s="1129"/>
      <c r="D685" s="633"/>
      <c r="E685" s="1129"/>
      <c r="F685" s="634">
        <f t="shared" si="65"/>
        <v>0</v>
      </c>
      <c r="G685" s="633"/>
      <c r="H685" s="1129"/>
      <c r="I685" s="634">
        <f t="shared" si="66"/>
        <v>0</v>
      </c>
      <c r="J685" s="634">
        <f t="shared" si="67"/>
        <v>0</v>
      </c>
      <c r="K685" s="634">
        <f t="shared" si="68"/>
        <v>0</v>
      </c>
      <c r="L685" s="1129"/>
      <c r="M685" s="1129"/>
      <c r="N685" s="1718">
        <f t="shared" si="63"/>
        <v>0</v>
      </c>
      <c r="O685" s="635">
        <f t="shared" si="64"/>
        <v>0</v>
      </c>
      <c r="P685" s="145"/>
      <c r="Q685" s="145"/>
      <c r="R685" s="145"/>
      <c r="S685" s="145"/>
    </row>
    <row r="686" spans="1:19" ht="14.25" customHeight="1">
      <c r="A686" s="631"/>
      <c r="B686" s="632"/>
      <c r="C686" s="1129"/>
      <c r="D686" s="633"/>
      <c r="E686" s="1129"/>
      <c r="F686" s="634">
        <f t="shared" si="65"/>
        <v>0</v>
      </c>
      <c r="G686" s="633"/>
      <c r="H686" s="1129"/>
      <c r="I686" s="634">
        <f t="shared" si="66"/>
        <v>0</v>
      </c>
      <c r="J686" s="634">
        <f t="shared" si="67"/>
        <v>0</v>
      </c>
      <c r="K686" s="634">
        <f t="shared" si="68"/>
        <v>0</v>
      </c>
      <c r="L686" s="1129"/>
      <c r="M686" s="1129"/>
      <c r="N686" s="1718">
        <f t="shared" si="63"/>
        <v>0</v>
      </c>
      <c r="O686" s="635">
        <f t="shared" si="64"/>
        <v>0</v>
      </c>
      <c r="P686" s="145"/>
      <c r="Q686" s="145"/>
      <c r="R686" s="145"/>
      <c r="S686" s="145"/>
    </row>
    <row r="687" spans="1:19" ht="14.25" customHeight="1">
      <c r="A687" s="631"/>
      <c r="B687" s="632"/>
      <c r="C687" s="1129"/>
      <c r="D687" s="633"/>
      <c r="E687" s="1129"/>
      <c r="F687" s="634">
        <f t="shared" si="65"/>
        <v>0</v>
      </c>
      <c r="G687" s="633"/>
      <c r="H687" s="1129"/>
      <c r="I687" s="634">
        <f t="shared" si="66"/>
        <v>0</v>
      </c>
      <c r="J687" s="634">
        <f t="shared" si="67"/>
        <v>0</v>
      </c>
      <c r="K687" s="634">
        <f t="shared" si="68"/>
        <v>0</v>
      </c>
      <c r="L687" s="1129"/>
      <c r="M687" s="1129"/>
      <c r="N687" s="1718">
        <f t="shared" si="63"/>
        <v>0</v>
      </c>
      <c r="O687" s="635">
        <f t="shared" si="64"/>
        <v>0</v>
      </c>
      <c r="P687" s="145"/>
      <c r="Q687" s="145"/>
      <c r="R687" s="145"/>
      <c r="S687" s="145"/>
    </row>
    <row r="688" spans="1:19" ht="14.25" customHeight="1">
      <c r="A688" s="631"/>
      <c r="B688" s="632"/>
      <c r="C688" s="1129"/>
      <c r="D688" s="633"/>
      <c r="E688" s="1129"/>
      <c r="F688" s="634">
        <f t="shared" si="65"/>
        <v>0</v>
      </c>
      <c r="G688" s="633"/>
      <c r="H688" s="1129"/>
      <c r="I688" s="634">
        <f t="shared" si="66"/>
        <v>0</v>
      </c>
      <c r="J688" s="634">
        <f t="shared" si="67"/>
        <v>0</v>
      </c>
      <c r="K688" s="634">
        <f t="shared" si="68"/>
        <v>0</v>
      </c>
      <c r="L688" s="1129"/>
      <c r="M688" s="1129"/>
      <c r="N688" s="1718">
        <f t="shared" si="63"/>
        <v>0</v>
      </c>
      <c r="O688" s="635">
        <f t="shared" si="64"/>
        <v>0</v>
      </c>
      <c r="P688" s="145"/>
      <c r="Q688" s="145"/>
      <c r="R688" s="145"/>
      <c r="S688" s="145"/>
    </row>
    <row r="689" spans="1:19" ht="14.25" customHeight="1">
      <c r="A689" s="631"/>
      <c r="B689" s="632"/>
      <c r="C689" s="1129"/>
      <c r="D689" s="633"/>
      <c r="E689" s="1129"/>
      <c r="F689" s="634">
        <f t="shared" si="65"/>
        <v>0</v>
      </c>
      <c r="G689" s="633"/>
      <c r="H689" s="1129"/>
      <c r="I689" s="634">
        <f t="shared" si="66"/>
        <v>0</v>
      </c>
      <c r="J689" s="634">
        <f t="shared" si="67"/>
        <v>0</v>
      </c>
      <c r="K689" s="634">
        <f t="shared" si="68"/>
        <v>0</v>
      </c>
      <c r="L689" s="1129"/>
      <c r="M689" s="1129"/>
      <c r="N689" s="1718">
        <f t="shared" si="63"/>
        <v>0</v>
      </c>
      <c r="O689" s="635">
        <f t="shared" si="64"/>
        <v>0</v>
      </c>
      <c r="P689" s="145"/>
      <c r="Q689" s="145"/>
      <c r="R689" s="145"/>
      <c r="S689" s="145"/>
    </row>
    <row r="690" spans="1:19" ht="14.25" customHeight="1">
      <c r="A690" s="631"/>
      <c r="B690" s="632"/>
      <c r="C690" s="1129"/>
      <c r="D690" s="633"/>
      <c r="E690" s="1129"/>
      <c r="F690" s="634">
        <f t="shared" si="65"/>
        <v>0</v>
      </c>
      <c r="G690" s="633"/>
      <c r="H690" s="1129"/>
      <c r="I690" s="634">
        <f t="shared" si="66"/>
        <v>0</v>
      </c>
      <c r="J690" s="634">
        <f t="shared" si="67"/>
        <v>0</v>
      </c>
      <c r="K690" s="634">
        <f t="shared" si="68"/>
        <v>0</v>
      </c>
      <c r="L690" s="1129"/>
      <c r="M690" s="1129"/>
      <c r="N690" s="1718">
        <f t="shared" si="63"/>
        <v>0</v>
      </c>
      <c r="O690" s="635">
        <f t="shared" si="64"/>
        <v>0</v>
      </c>
      <c r="P690" s="145"/>
      <c r="Q690" s="145"/>
      <c r="R690" s="145"/>
      <c r="S690" s="145"/>
    </row>
    <row r="691" spans="1:19" ht="14.25" customHeight="1">
      <c r="A691" s="631"/>
      <c r="B691" s="632"/>
      <c r="C691" s="1129"/>
      <c r="D691" s="633"/>
      <c r="E691" s="1129"/>
      <c r="F691" s="634">
        <f t="shared" si="65"/>
        <v>0</v>
      </c>
      <c r="G691" s="633"/>
      <c r="H691" s="1129"/>
      <c r="I691" s="634">
        <f t="shared" si="66"/>
        <v>0</v>
      </c>
      <c r="J691" s="634">
        <f t="shared" si="67"/>
        <v>0</v>
      </c>
      <c r="K691" s="634">
        <f t="shared" si="68"/>
        <v>0</v>
      </c>
      <c r="L691" s="1129"/>
      <c r="M691" s="1129"/>
      <c r="N691" s="1718">
        <f t="shared" si="63"/>
        <v>0</v>
      </c>
      <c r="O691" s="635">
        <f t="shared" si="64"/>
        <v>0</v>
      </c>
      <c r="P691" s="145"/>
      <c r="Q691" s="145"/>
      <c r="R691" s="145"/>
      <c r="S691" s="145"/>
    </row>
    <row r="692" spans="1:19" ht="14.25" customHeight="1">
      <c r="A692" s="631"/>
      <c r="B692" s="632"/>
      <c r="C692" s="1129"/>
      <c r="D692" s="633"/>
      <c r="E692" s="1129"/>
      <c r="F692" s="634">
        <f t="shared" si="65"/>
        <v>0</v>
      </c>
      <c r="G692" s="633"/>
      <c r="H692" s="1129"/>
      <c r="I692" s="634">
        <f t="shared" si="66"/>
        <v>0</v>
      </c>
      <c r="J692" s="634">
        <f t="shared" si="67"/>
        <v>0</v>
      </c>
      <c r="K692" s="634">
        <f t="shared" si="68"/>
        <v>0</v>
      </c>
      <c r="L692" s="1129"/>
      <c r="M692" s="1129"/>
      <c r="N692" s="1718">
        <f t="shared" si="63"/>
        <v>0</v>
      </c>
      <c r="O692" s="635">
        <f t="shared" si="64"/>
        <v>0</v>
      </c>
      <c r="P692" s="145"/>
      <c r="Q692" s="145"/>
      <c r="R692" s="145"/>
      <c r="S692" s="145"/>
    </row>
    <row r="693" spans="1:19" ht="14.25" customHeight="1">
      <c r="A693" s="631"/>
      <c r="B693" s="632"/>
      <c r="C693" s="1129"/>
      <c r="D693" s="633"/>
      <c r="E693" s="1129"/>
      <c r="F693" s="634">
        <f t="shared" si="65"/>
        <v>0</v>
      </c>
      <c r="G693" s="633"/>
      <c r="H693" s="1129"/>
      <c r="I693" s="634">
        <f t="shared" si="66"/>
        <v>0</v>
      </c>
      <c r="J693" s="634">
        <f t="shared" si="67"/>
        <v>0</v>
      </c>
      <c r="K693" s="634">
        <f t="shared" si="68"/>
        <v>0</v>
      </c>
      <c r="L693" s="1129"/>
      <c r="M693" s="1129"/>
      <c r="N693" s="1718">
        <f t="shared" si="63"/>
        <v>0</v>
      </c>
      <c r="O693" s="635">
        <f t="shared" si="64"/>
        <v>0</v>
      </c>
      <c r="P693" s="145"/>
      <c r="Q693" s="145"/>
      <c r="R693" s="145"/>
      <c r="S693" s="145"/>
    </row>
    <row r="694" spans="1:19" ht="14.25" customHeight="1">
      <c r="A694" s="631"/>
      <c r="B694" s="632"/>
      <c r="C694" s="1129"/>
      <c r="D694" s="633"/>
      <c r="E694" s="1129"/>
      <c r="F694" s="634">
        <f t="shared" si="65"/>
        <v>0</v>
      </c>
      <c r="G694" s="633"/>
      <c r="H694" s="1129"/>
      <c r="I694" s="634">
        <f t="shared" si="66"/>
        <v>0</v>
      </c>
      <c r="J694" s="634">
        <f t="shared" si="67"/>
        <v>0</v>
      </c>
      <c r="K694" s="634">
        <f t="shared" si="68"/>
        <v>0</v>
      </c>
      <c r="L694" s="1129"/>
      <c r="M694" s="1129"/>
      <c r="N694" s="1718">
        <f t="shared" si="63"/>
        <v>0</v>
      </c>
      <c r="O694" s="635">
        <f t="shared" si="64"/>
        <v>0</v>
      </c>
      <c r="P694" s="145"/>
      <c r="Q694" s="145"/>
      <c r="R694" s="145"/>
      <c r="S694" s="145"/>
    </row>
    <row r="695" spans="1:19" ht="14.25" customHeight="1">
      <c r="A695" s="631"/>
      <c r="B695" s="632"/>
      <c r="C695" s="1129"/>
      <c r="D695" s="633"/>
      <c r="E695" s="1129"/>
      <c r="F695" s="634">
        <f t="shared" si="65"/>
        <v>0</v>
      </c>
      <c r="G695" s="633"/>
      <c r="H695" s="1129"/>
      <c r="I695" s="634">
        <f t="shared" si="66"/>
        <v>0</v>
      </c>
      <c r="J695" s="634">
        <f t="shared" si="67"/>
        <v>0</v>
      </c>
      <c r="K695" s="634">
        <f t="shared" si="68"/>
        <v>0</v>
      </c>
      <c r="L695" s="1129"/>
      <c r="M695" s="1129"/>
      <c r="N695" s="1718">
        <f t="shared" si="63"/>
        <v>0</v>
      </c>
      <c r="O695" s="635">
        <f t="shared" si="64"/>
        <v>0</v>
      </c>
      <c r="P695" s="145"/>
      <c r="Q695" s="145"/>
      <c r="R695" s="145"/>
      <c r="S695" s="145"/>
    </row>
    <row r="696" spans="1:19" ht="14.25" customHeight="1">
      <c r="A696" s="631"/>
      <c r="B696" s="632"/>
      <c r="C696" s="1129"/>
      <c r="D696" s="633"/>
      <c r="E696" s="1129"/>
      <c r="F696" s="634">
        <f t="shared" si="65"/>
        <v>0</v>
      </c>
      <c r="G696" s="633"/>
      <c r="H696" s="1129"/>
      <c r="I696" s="634">
        <f t="shared" si="66"/>
        <v>0</v>
      </c>
      <c r="J696" s="634">
        <f t="shared" si="67"/>
        <v>0</v>
      </c>
      <c r="K696" s="634">
        <f t="shared" si="68"/>
        <v>0</v>
      </c>
      <c r="L696" s="1129"/>
      <c r="M696" s="1129"/>
      <c r="N696" s="1718">
        <f t="shared" si="63"/>
        <v>0</v>
      </c>
      <c r="O696" s="635">
        <f t="shared" si="64"/>
        <v>0</v>
      </c>
      <c r="P696" s="145"/>
      <c r="Q696" s="145"/>
      <c r="R696" s="145"/>
      <c r="S696" s="145"/>
    </row>
    <row r="697" spans="1:19" ht="14.25" customHeight="1">
      <c r="A697" s="631"/>
      <c r="B697" s="632"/>
      <c r="C697" s="1129"/>
      <c r="D697" s="633"/>
      <c r="E697" s="1129"/>
      <c r="F697" s="634">
        <f t="shared" si="65"/>
        <v>0</v>
      </c>
      <c r="G697" s="633"/>
      <c r="H697" s="1129"/>
      <c r="I697" s="634">
        <f t="shared" si="66"/>
        <v>0</v>
      </c>
      <c r="J697" s="634">
        <f t="shared" si="67"/>
        <v>0</v>
      </c>
      <c r="K697" s="634">
        <f t="shared" si="68"/>
        <v>0</v>
      </c>
      <c r="L697" s="1129"/>
      <c r="M697" s="1129"/>
      <c r="N697" s="1718">
        <f t="shared" si="63"/>
        <v>0</v>
      </c>
      <c r="O697" s="635">
        <f t="shared" si="64"/>
        <v>0</v>
      </c>
      <c r="P697" s="145"/>
      <c r="Q697" s="145"/>
      <c r="R697" s="145"/>
      <c r="S697" s="145"/>
    </row>
    <row r="698" spans="1:19" ht="14.25" customHeight="1">
      <c r="A698" s="631"/>
      <c r="B698" s="632"/>
      <c r="C698" s="1129"/>
      <c r="D698" s="633"/>
      <c r="E698" s="1129"/>
      <c r="F698" s="634">
        <f t="shared" si="65"/>
        <v>0</v>
      </c>
      <c r="G698" s="633"/>
      <c r="H698" s="1129"/>
      <c r="I698" s="634">
        <f t="shared" si="66"/>
        <v>0</v>
      </c>
      <c r="J698" s="634">
        <f t="shared" si="67"/>
        <v>0</v>
      </c>
      <c r="K698" s="634">
        <f t="shared" si="68"/>
        <v>0</v>
      </c>
      <c r="L698" s="1129"/>
      <c r="M698" s="1129"/>
      <c r="N698" s="1718">
        <f t="shared" si="63"/>
        <v>0</v>
      </c>
      <c r="O698" s="635">
        <f t="shared" si="64"/>
        <v>0</v>
      </c>
      <c r="P698" s="145"/>
      <c r="Q698" s="145"/>
      <c r="R698" s="145"/>
      <c r="S698" s="145"/>
    </row>
    <row r="699" spans="1:19" ht="14.25" customHeight="1">
      <c r="A699" s="631"/>
      <c r="B699" s="632"/>
      <c r="C699" s="1129"/>
      <c r="D699" s="633"/>
      <c r="E699" s="1129"/>
      <c r="F699" s="634">
        <f t="shared" si="65"/>
        <v>0</v>
      </c>
      <c r="G699" s="633"/>
      <c r="H699" s="1129"/>
      <c r="I699" s="634">
        <f t="shared" si="66"/>
        <v>0</v>
      </c>
      <c r="J699" s="634">
        <f t="shared" si="67"/>
        <v>0</v>
      </c>
      <c r="K699" s="634">
        <f t="shared" si="68"/>
        <v>0</v>
      </c>
      <c r="L699" s="1129"/>
      <c r="M699" s="1129"/>
      <c r="N699" s="1718">
        <f t="shared" si="63"/>
        <v>0</v>
      </c>
      <c r="O699" s="635">
        <f t="shared" si="64"/>
        <v>0</v>
      </c>
      <c r="P699" s="145"/>
      <c r="Q699" s="145"/>
      <c r="R699" s="145"/>
      <c r="S699" s="145"/>
    </row>
    <row r="700" spans="1:19" ht="14.25" customHeight="1">
      <c r="A700" s="631"/>
      <c r="B700" s="632"/>
      <c r="C700" s="1129"/>
      <c r="D700" s="633"/>
      <c r="E700" s="1129"/>
      <c r="F700" s="634">
        <f t="shared" si="65"/>
        <v>0</v>
      </c>
      <c r="G700" s="633"/>
      <c r="H700" s="1129"/>
      <c r="I700" s="634">
        <f t="shared" si="66"/>
        <v>0</v>
      </c>
      <c r="J700" s="634">
        <f t="shared" si="67"/>
        <v>0</v>
      </c>
      <c r="K700" s="634">
        <f t="shared" si="68"/>
        <v>0</v>
      </c>
      <c r="L700" s="1129"/>
      <c r="M700" s="1129"/>
      <c r="N700" s="1718">
        <f t="shared" si="63"/>
        <v>0</v>
      </c>
      <c r="O700" s="635">
        <f t="shared" si="64"/>
        <v>0</v>
      </c>
      <c r="P700" s="145"/>
      <c r="Q700" s="145"/>
      <c r="R700" s="145"/>
      <c r="S700" s="145"/>
    </row>
    <row r="701" spans="1:19" ht="14.25" customHeight="1">
      <c r="A701" s="631"/>
      <c r="B701" s="632"/>
      <c r="C701" s="1129"/>
      <c r="D701" s="633"/>
      <c r="E701" s="1129"/>
      <c r="F701" s="634">
        <f t="shared" si="65"/>
        <v>0</v>
      </c>
      <c r="G701" s="633"/>
      <c r="H701" s="1129"/>
      <c r="I701" s="634">
        <f t="shared" si="66"/>
        <v>0</v>
      </c>
      <c r="J701" s="634">
        <f t="shared" si="67"/>
        <v>0</v>
      </c>
      <c r="K701" s="634">
        <f t="shared" si="68"/>
        <v>0</v>
      </c>
      <c r="L701" s="1129"/>
      <c r="M701" s="1129"/>
      <c r="N701" s="1718">
        <f t="shared" si="63"/>
        <v>0</v>
      </c>
      <c r="O701" s="635">
        <f t="shared" si="64"/>
        <v>0</v>
      </c>
      <c r="P701" s="145"/>
      <c r="Q701" s="145"/>
      <c r="R701" s="145"/>
      <c r="S701" s="145"/>
    </row>
    <row r="702" spans="1:19" ht="14.25" customHeight="1">
      <c r="A702" s="631"/>
      <c r="B702" s="632"/>
      <c r="C702" s="1129"/>
      <c r="D702" s="633"/>
      <c r="E702" s="1129"/>
      <c r="F702" s="634">
        <f t="shared" si="65"/>
        <v>0</v>
      </c>
      <c r="G702" s="633"/>
      <c r="H702" s="1129"/>
      <c r="I702" s="634">
        <f t="shared" si="66"/>
        <v>0</v>
      </c>
      <c r="J702" s="634">
        <f t="shared" si="67"/>
        <v>0</v>
      </c>
      <c r="K702" s="634">
        <f t="shared" si="68"/>
        <v>0</v>
      </c>
      <c r="L702" s="1129"/>
      <c r="M702" s="1129"/>
      <c r="N702" s="1718">
        <f t="shared" si="63"/>
        <v>0</v>
      </c>
      <c r="O702" s="635">
        <f t="shared" si="64"/>
        <v>0</v>
      </c>
      <c r="P702" s="145"/>
      <c r="Q702" s="145"/>
      <c r="R702" s="145"/>
      <c r="S702" s="145"/>
    </row>
    <row r="703" spans="1:19" ht="14.25" customHeight="1">
      <c r="A703" s="631"/>
      <c r="B703" s="632"/>
      <c r="C703" s="1129"/>
      <c r="D703" s="633"/>
      <c r="E703" s="1129"/>
      <c r="F703" s="634">
        <f t="shared" si="65"/>
        <v>0</v>
      </c>
      <c r="G703" s="633"/>
      <c r="H703" s="1129"/>
      <c r="I703" s="634">
        <f t="shared" si="66"/>
        <v>0</v>
      </c>
      <c r="J703" s="634">
        <f t="shared" si="67"/>
        <v>0</v>
      </c>
      <c r="K703" s="634">
        <f t="shared" si="68"/>
        <v>0</v>
      </c>
      <c r="L703" s="1129"/>
      <c r="M703" s="1129"/>
      <c r="N703" s="1718">
        <f t="shared" si="63"/>
        <v>0</v>
      </c>
      <c r="O703" s="635">
        <f t="shared" si="64"/>
        <v>0</v>
      </c>
      <c r="P703" s="145"/>
      <c r="Q703" s="145"/>
      <c r="R703" s="145"/>
      <c r="S703" s="145"/>
    </row>
    <row r="704" spans="1:19" ht="14.25" customHeight="1">
      <c r="A704" s="631"/>
      <c r="B704" s="632"/>
      <c r="C704" s="1129"/>
      <c r="D704" s="633"/>
      <c r="E704" s="1129"/>
      <c r="F704" s="634">
        <f t="shared" si="65"/>
        <v>0</v>
      </c>
      <c r="G704" s="633"/>
      <c r="H704" s="1129"/>
      <c r="I704" s="634">
        <f t="shared" si="66"/>
        <v>0</v>
      </c>
      <c r="J704" s="634">
        <f t="shared" si="67"/>
        <v>0</v>
      </c>
      <c r="K704" s="634">
        <f t="shared" si="68"/>
        <v>0</v>
      </c>
      <c r="L704" s="1129"/>
      <c r="M704" s="1129"/>
      <c r="N704" s="1718">
        <f t="shared" si="63"/>
        <v>0</v>
      </c>
      <c r="O704" s="635">
        <f t="shared" si="64"/>
        <v>0</v>
      </c>
      <c r="P704" s="145"/>
      <c r="Q704" s="145"/>
      <c r="R704" s="145"/>
      <c r="S704" s="145"/>
    </row>
    <row r="705" spans="1:19" ht="14.25" customHeight="1">
      <c r="A705" s="631"/>
      <c r="B705" s="632"/>
      <c r="C705" s="1129"/>
      <c r="D705" s="633"/>
      <c r="E705" s="1129"/>
      <c r="F705" s="634">
        <f t="shared" si="65"/>
        <v>0</v>
      </c>
      <c r="G705" s="633"/>
      <c r="H705" s="1129"/>
      <c r="I705" s="634">
        <f t="shared" si="66"/>
        <v>0</v>
      </c>
      <c r="J705" s="634">
        <f t="shared" si="67"/>
        <v>0</v>
      </c>
      <c r="K705" s="634">
        <f t="shared" si="68"/>
        <v>0</v>
      </c>
      <c r="L705" s="1129"/>
      <c r="M705" s="1129"/>
      <c r="N705" s="1718">
        <f t="shared" si="63"/>
        <v>0</v>
      </c>
      <c r="O705" s="635">
        <f t="shared" si="64"/>
        <v>0</v>
      </c>
      <c r="P705" s="145"/>
      <c r="Q705" s="145"/>
      <c r="R705" s="145"/>
      <c r="S705" s="145"/>
    </row>
    <row r="706" spans="1:19" ht="14.25" customHeight="1">
      <c r="A706" s="631"/>
      <c r="B706" s="632"/>
      <c r="C706" s="1129"/>
      <c r="D706" s="633"/>
      <c r="E706" s="1129"/>
      <c r="F706" s="634">
        <f t="shared" si="65"/>
        <v>0</v>
      </c>
      <c r="G706" s="633"/>
      <c r="H706" s="1129"/>
      <c r="I706" s="634">
        <f t="shared" si="66"/>
        <v>0</v>
      </c>
      <c r="J706" s="634">
        <f t="shared" si="67"/>
        <v>0</v>
      </c>
      <c r="K706" s="634">
        <f t="shared" si="68"/>
        <v>0</v>
      </c>
      <c r="L706" s="1129"/>
      <c r="M706" s="1129"/>
      <c r="N706" s="1718">
        <f t="shared" si="63"/>
        <v>0</v>
      </c>
      <c r="O706" s="635">
        <f t="shared" si="64"/>
        <v>0</v>
      </c>
      <c r="P706" s="145"/>
      <c r="Q706" s="145"/>
      <c r="R706" s="145"/>
      <c r="S706" s="145"/>
    </row>
    <row r="707" spans="1:19" ht="14.25" customHeight="1">
      <c r="A707" s="631"/>
      <c r="B707" s="632"/>
      <c r="C707" s="1129"/>
      <c r="D707" s="633"/>
      <c r="E707" s="1129"/>
      <c r="F707" s="634">
        <f t="shared" si="65"/>
        <v>0</v>
      </c>
      <c r="G707" s="633"/>
      <c r="H707" s="1129"/>
      <c r="I707" s="634">
        <f t="shared" si="66"/>
        <v>0</v>
      </c>
      <c r="J707" s="634">
        <f t="shared" si="67"/>
        <v>0</v>
      </c>
      <c r="K707" s="634">
        <f t="shared" si="68"/>
        <v>0</v>
      </c>
      <c r="L707" s="1129"/>
      <c r="M707" s="1129"/>
      <c r="N707" s="1718">
        <f t="shared" si="63"/>
        <v>0</v>
      </c>
      <c r="O707" s="635">
        <f t="shared" si="64"/>
        <v>0</v>
      </c>
      <c r="P707" s="145"/>
      <c r="Q707" s="145"/>
      <c r="R707" s="145"/>
      <c r="S707" s="145"/>
    </row>
    <row r="708" spans="1:19" ht="14.25" customHeight="1">
      <c r="A708" s="631"/>
      <c r="B708" s="632"/>
      <c r="C708" s="1129"/>
      <c r="D708" s="633"/>
      <c r="E708" s="1129"/>
      <c r="F708" s="634">
        <f t="shared" si="65"/>
        <v>0</v>
      </c>
      <c r="G708" s="633"/>
      <c r="H708" s="1129"/>
      <c r="I708" s="634">
        <f t="shared" si="66"/>
        <v>0</v>
      </c>
      <c r="J708" s="634">
        <f t="shared" si="67"/>
        <v>0</v>
      </c>
      <c r="K708" s="634">
        <f t="shared" si="68"/>
        <v>0</v>
      </c>
      <c r="L708" s="1129"/>
      <c r="M708" s="1129"/>
      <c r="N708" s="1718">
        <f t="shared" si="63"/>
        <v>0</v>
      </c>
      <c r="O708" s="635">
        <f t="shared" si="64"/>
        <v>0</v>
      </c>
      <c r="P708" s="145"/>
      <c r="Q708" s="145"/>
      <c r="R708" s="145"/>
      <c r="S708" s="145"/>
    </row>
    <row r="709" spans="1:19" ht="14.25" customHeight="1">
      <c r="A709" s="631"/>
      <c r="B709" s="632"/>
      <c r="C709" s="1129"/>
      <c r="D709" s="633"/>
      <c r="E709" s="1129"/>
      <c r="F709" s="634">
        <f t="shared" si="65"/>
        <v>0</v>
      </c>
      <c r="G709" s="633"/>
      <c r="H709" s="1129"/>
      <c r="I709" s="634">
        <f t="shared" si="66"/>
        <v>0</v>
      </c>
      <c r="J709" s="634">
        <f t="shared" si="67"/>
        <v>0</v>
      </c>
      <c r="K709" s="634">
        <f t="shared" si="68"/>
        <v>0</v>
      </c>
      <c r="L709" s="1129"/>
      <c r="M709" s="1129"/>
      <c r="N709" s="1718">
        <f t="shared" si="63"/>
        <v>0</v>
      </c>
      <c r="O709" s="635">
        <f t="shared" si="64"/>
        <v>0</v>
      </c>
      <c r="P709" s="145"/>
      <c r="Q709" s="145"/>
      <c r="R709" s="145"/>
      <c r="S709" s="145"/>
    </row>
    <row r="710" spans="1:19" ht="14.25" customHeight="1">
      <c r="A710" s="631"/>
      <c r="B710" s="632"/>
      <c r="C710" s="1129"/>
      <c r="D710" s="633"/>
      <c r="E710" s="1129"/>
      <c r="F710" s="634">
        <f t="shared" si="65"/>
        <v>0</v>
      </c>
      <c r="G710" s="633"/>
      <c r="H710" s="1129"/>
      <c r="I710" s="634">
        <f t="shared" si="66"/>
        <v>0</v>
      </c>
      <c r="J710" s="634">
        <f t="shared" si="67"/>
        <v>0</v>
      </c>
      <c r="K710" s="634">
        <f t="shared" si="68"/>
        <v>0</v>
      </c>
      <c r="L710" s="1129"/>
      <c r="M710" s="1129"/>
      <c r="N710" s="1718">
        <f t="shared" si="63"/>
        <v>0</v>
      </c>
      <c r="O710" s="635">
        <f t="shared" si="64"/>
        <v>0</v>
      </c>
      <c r="P710" s="145"/>
      <c r="Q710" s="145"/>
      <c r="R710" s="145"/>
      <c r="S710" s="145"/>
    </row>
    <row r="711" spans="1:19" ht="14.25" customHeight="1">
      <c r="A711" s="631"/>
      <c r="B711" s="632"/>
      <c r="C711" s="1129"/>
      <c r="D711" s="633"/>
      <c r="E711" s="1129"/>
      <c r="F711" s="634">
        <f t="shared" si="65"/>
        <v>0</v>
      </c>
      <c r="G711" s="633"/>
      <c r="H711" s="1129"/>
      <c r="I711" s="634">
        <f t="shared" si="66"/>
        <v>0</v>
      </c>
      <c r="J711" s="634">
        <f t="shared" si="67"/>
        <v>0</v>
      </c>
      <c r="K711" s="634">
        <f t="shared" si="68"/>
        <v>0</v>
      </c>
      <c r="L711" s="1129"/>
      <c r="M711" s="1129"/>
      <c r="N711" s="1718">
        <f t="shared" si="63"/>
        <v>0</v>
      </c>
      <c r="O711" s="635">
        <f t="shared" si="64"/>
        <v>0</v>
      </c>
      <c r="P711" s="145"/>
      <c r="Q711" s="145"/>
      <c r="R711" s="145"/>
      <c r="S711" s="145"/>
    </row>
    <row r="712" spans="1:19" ht="14.25" customHeight="1">
      <c r="A712" s="631"/>
      <c r="B712" s="632"/>
      <c r="C712" s="1129"/>
      <c r="D712" s="633"/>
      <c r="E712" s="1129"/>
      <c r="F712" s="634">
        <f t="shared" si="65"/>
        <v>0</v>
      </c>
      <c r="G712" s="633"/>
      <c r="H712" s="1129"/>
      <c r="I712" s="634">
        <f t="shared" si="66"/>
        <v>0</v>
      </c>
      <c r="J712" s="634">
        <f t="shared" si="67"/>
        <v>0</v>
      </c>
      <c r="K712" s="634">
        <f t="shared" si="68"/>
        <v>0</v>
      </c>
      <c r="L712" s="1129"/>
      <c r="M712" s="1129"/>
      <c r="N712" s="1718">
        <f t="shared" si="63"/>
        <v>0</v>
      </c>
      <c r="O712" s="635">
        <f t="shared" si="64"/>
        <v>0</v>
      </c>
      <c r="P712" s="145"/>
      <c r="Q712" s="145"/>
      <c r="R712" s="145"/>
      <c r="S712" s="145"/>
    </row>
    <row r="713" spans="1:19" ht="14.25" customHeight="1">
      <c r="A713" s="631"/>
      <c r="B713" s="632"/>
      <c r="C713" s="1129"/>
      <c r="D713" s="633"/>
      <c r="E713" s="1129"/>
      <c r="F713" s="634">
        <f t="shared" si="65"/>
        <v>0</v>
      </c>
      <c r="G713" s="633"/>
      <c r="H713" s="1129"/>
      <c r="I713" s="634">
        <f t="shared" si="66"/>
        <v>0</v>
      </c>
      <c r="J713" s="634">
        <f t="shared" si="67"/>
        <v>0</v>
      </c>
      <c r="K713" s="634">
        <f t="shared" si="68"/>
        <v>0</v>
      </c>
      <c r="L713" s="1129"/>
      <c r="M713" s="1129"/>
      <c r="N713" s="1718">
        <f t="shared" si="63"/>
        <v>0</v>
      </c>
      <c r="O713" s="635">
        <f t="shared" si="64"/>
        <v>0</v>
      </c>
      <c r="P713" s="145"/>
      <c r="Q713" s="145"/>
      <c r="R713" s="145"/>
      <c r="S713" s="145"/>
    </row>
    <row r="714" spans="1:19" ht="14.25" customHeight="1">
      <c r="A714" s="631"/>
      <c r="B714" s="632"/>
      <c r="C714" s="1129"/>
      <c r="D714" s="633"/>
      <c r="E714" s="1129"/>
      <c r="F714" s="634">
        <f t="shared" si="65"/>
        <v>0</v>
      </c>
      <c r="G714" s="633"/>
      <c r="H714" s="1129"/>
      <c r="I714" s="634">
        <f t="shared" si="66"/>
        <v>0</v>
      </c>
      <c r="J714" s="634">
        <f t="shared" si="67"/>
        <v>0</v>
      </c>
      <c r="K714" s="634">
        <f t="shared" si="68"/>
        <v>0</v>
      </c>
      <c r="L714" s="1129"/>
      <c r="M714" s="1129"/>
      <c r="N714" s="1718">
        <f t="shared" ref="N714:N777" si="69">IF(M714&lt;&gt;0,ROUND(B714*K714,2)+M714,IF(ABS(ROUND(K714*B714,2)-L714)&lt;3,L714,MIN(ROUND(K714*B714,2),L714)))</f>
        <v>0</v>
      </c>
      <c r="O714" s="635">
        <f t="shared" ref="O714:O777" si="70">IF(ISERROR(L714-N714),"",IF(ABS(L714-N714)&lt;3,0,L714-N714))</f>
        <v>0</v>
      </c>
      <c r="P714" s="145"/>
      <c r="Q714" s="145"/>
      <c r="R714" s="145"/>
      <c r="S714" s="145"/>
    </row>
    <row r="715" spans="1:19" ht="14.25" customHeight="1">
      <c r="A715" s="631"/>
      <c r="B715" s="632"/>
      <c r="C715" s="1129"/>
      <c r="D715" s="633"/>
      <c r="E715" s="1129"/>
      <c r="F715" s="634">
        <f t="shared" ref="F715:F778" si="71">E715*(12-MONTH(D715))/12</f>
        <v>0</v>
      </c>
      <c r="G715" s="633"/>
      <c r="H715" s="1129"/>
      <c r="I715" s="634">
        <f t="shared" ref="I715:I778" si="72">H715*(12-MONTH(G715))/12</f>
        <v>0</v>
      </c>
      <c r="J715" s="634">
        <f t="shared" ref="J715:J778" si="73">C715+E715-H715</f>
        <v>0</v>
      </c>
      <c r="K715" s="634">
        <f t="shared" ref="K715:K778" si="74">C715+F715-I715</f>
        <v>0</v>
      </c>
      <c r="L715" s="1129"/>
      <c r="M715" s="1129"/>
      <c r="N715" s="1718">
        <f t="shared" si="69"/>
        <v>0</v>
      </c>
      <c r="O715" s="635">
        <f t="shared" si="70"/>
        <v>0</v>
      </c>
      <c r="P715" s="145"/>
      <c r="Q715" s="145"/>
      <c r="R715" s="145"/>
      <c r="S715" s="145"/>
    </row>
    <row r="716" spans="1:19" ht="14.25" customHeight="1">
      <c r="A716" s="631"/>
      <c r="B716" s="632"/>
      <c r="C716" s="1129"/>
      <c r="D716" s="633"/>
      <c r="E716" s="1129"/>
      <c r="F716" s="634">
        <f t="shared" si="71"/>
        <v>0</v>
      </c>
      <c r="G716" s="633"/>
      <c r="H716" s="1129"/>
      <c r="I716" s="634">
        <f t="shared" si="72"/>
        <v>0</v>
      </c>
      <c r="J716" s="634">
        <f t="shared" si="73"/>
        <v>0</v>
      </c>
      <c r="K716" s="634">
        <f t="shared" si="74"/>
        <v>0</v>
      </c>
      <c r="L716" s="1129"/>
      <c r="M716" s="1129"/>
      <c r="N716" s="1718">
        <f t="shared" si="69"/>
        <v>0</v>
      </c>
      <c r="O716" s="635">
        <f t="shared" si="70"/>
        <v>0</v>
      </c>
      <c r="P716" s="145"/>
      <c r="Q716" s="145"/>
      <c r="R716" s="145"/>
      <c r="S716" s="145"/>
    </row>
    <row r="717" spans="1:19" ht="14.25" customHeight="1">
      <c r="A717" s="631"/>
      <c r="B717" s="632"/>
      <c r="C717" s="1129"/>
      <c r="D717" s="633"/>
      <c r="E717" s="1129"/>
      <c r="F717" s="634">
        <f t="shared" si="71"/>
        <v>0</v>
      </c>
      <c r="G717" s="633"/>
      <c r="H717" s="1129"/>
      <c r="I717" s="634">
        <f t="shared" si="72"/>
        <v>0</v>
      </c>
      <c r="J717" s="634">
        <f t="shared" si="73"/>
        <v>0</v>
      </c>
      <c r="K717" s="634">
        <f t="shared" si="74"/>
        <v>0</v>
      </c>
      <c r="L717" s="1129"/>
      <c r="M717" s="1129"/>
      <c r="N717" s="1718">
        <f t="shared" si="69"/>
        <v>0</v>
      </c>
      <c r="O717" s="635">
        <f t="shared" si="70"/>
        <v>0</v>
      </c>
      <c r="P717" s="145"/>
      <c r="Q717" s="145"/>
      <c r="R717" s="145"/>
      <c r="S717" s="145"/>
    </row>
    <row r="718" spans="1:19" ht="14.25" customHeight="1">
      <c r="A718" s="631"/>
      <c r="B718" s="632"/>
      <c r="C718" s="1129"/>
      <c r="D718" s="633"/>
      <c r="E718" s="1129"/>
      <c r="F718" s="634">
        <f t="shared" si="71"/>
        <v>0</v>
      </c>
      <c r="G718" s="633"/>
      <c r="H718" s="1129"/>
      <c r="I718" s="634">
        <f t="shared" si="72"/>
        <v>0</v>
      </c>
      <c r="J718" s="634">
        <f t="shared" si="73"/>
        <v>0</v>
      </c>
      <c r="K718" s="634">
        <f t="shared" si="74"/>
        <v>0</v>
      </c>
      <c r="L718" s="1129"/>
      <c r="M718" s="1129"/>
      <c r="N718" s="1718">
        <f t="shared" si="69"/>
        <v>0</v>
      </c>
      <c r="O718" s="635">
        <f t="shared" si="70"/>
        <v>0</v>
      </c>
      <c r="P718" s="145"/>
      <c r="Q718" s="145"/>
      <c r="R718" s="145"/>
      <c r="S718" s="145"/>
    </row>
    <row r="719" spans="1:19" ht="14.25" customHeight="1">
      <c r="A719" s="631"/>
      <c r="B719" s="632"/>
      <c r="C719" s="1129"/>
      <c r="D719" s="633"/>
      <c r="E719" s="1129"/>
      <c r="F719" s="634">
        <f t="shared" si="71"/>
        <v>0</v>
      </c>
      <c r="G719" s="633"/>
      <c r="H719" s="1129"/>
      <c r="I719" s="634">
        <f t="shared" si="72"/>
        <v>0</v>
      </c>
      <c r="J719" s="634">
        <f t="shared" si="73"/>
        <v>0</v>
      </c>
      <c r="K719" s="634">
        <f t="shared" si="74"/>
        <v>0</v>
      </c>
      <c r="L719" s="1129"/>
      <c r="M719" s="1129"/>
      <c r="N719" s="1718">
        <f t="shared" si="69"/>
        <v>0</v>
      </c>
      <c r="O719" s="635">
        <f t="shared" si="70"/>
        <v>0</v>
      </c>
      <c r="P719" s="145"/>
      <c r="Q719" s="145"/>
      <c r="R719" s="145"/>
      <c r="S719" s="145"/>
    </row>
    <row r="720" spans="1:19" ht="14.25" customHeight="1">
      <c r="A720" s="631"/>
      <c r="B720" s="632"/>
      <c r="C720" s="1129"/>
      <c r="D720" s="633"/>
      <c r="E720" s="1129"/>
      <c r="F720" s="634">
        <f t="shared" si="71"/>
        <v>0</v>
      </c>
      <c r="G720" s="633"/>
      <c r="H720" s="1129"/>
      <c r="I720" s="634">
        <f t="shared" si="72"/>
        <v>0</v>
      </c>
      <c r="J720" s="634">
        <f t="shared" si="73"/>
        <v>0</v>
      </c>
      <c r="K720" s="634">
        <f t="shared" si="74"/>
        <v>0</v>
      </c>
      <c r="L720" s="1129"/>
      <c r="M720" s="1129"/>
      <c r="N720" s="1718">
        <f t="shared" si="69"/>
        <v>0</v>
      </c>
      <c r="O720" s="635">
        <f t="shared" si="70"/>
        <v>0</v>
      </c>
      <c r="P720" s="145"/>
      <c r="Q720" s="145"/>
      <c r="R720" s="145"/>
      <c r="S720" s="145"/>
    </row>
    <row r="721" spans="1:19" ht="14.25" customHeight="1">
      <c r="A721" s="631"/>
      <c r="B721" s="632"/>
      <c r="C721" s="1129"/>
      <c r="D721" s="633"/>
      <c r="E721" s="1129"/>
      <c r="F721" s="634">
        <f t="shared" si="71"/>
        <v>0</v>
      </c>
      <c r="G721" s="633"/>
      <c r="H721" s="1129"/>
      <c r="I721" s="634">
        <f t="shared" si="72"/>
        <v>0</v>
      </c>
      <c r="J721" s="634">
        <f t="shared" si="73"/>
        <v>0</v>
      </c>
      <c r="K721" s="634">
        <f t="shared" si="74"/>
        <v>0</v>
      </c>
      <c r="L721" s="1129"/>
      <c r="M721" s="1129"/>
      <c r="N721" s="1718">
        <f t="shared" si="69"/>
        <v>0</v>
      </c>
      <c r="O721" s="635">
        <f t="shared" si="70"/>
        <v>0</v>
      </c>
      <c r="P721" s="145"/>
      <c r="Q721" s="145"/>
      <c r="R721" s="145"/>
      <c r="S721" s="145"/>
    </row>
    <row r="722" spans="1:19" ht="14.25" customHeight="1">
      <c r="A722" s="631"/>
      <c r="B722" s="632"/>
      <c r="C722" s="1129"/>
      <c r="D722" s="633"/>
      <c r="E722" s="1129"/>
      <c r="F722" s="634">
        <f t="shared" si="71"/>
        <v>0</v>
      </c>
      <c r="G722" s="633"/>
      <c r="H722" s="1129"/>
      <c r="I722" s="634">
        <f t="shared" si="72"/>
        <v>0</v>
      </c>
      <c r="J722" s="634">
        <f t="shared" si="73"/>
        <v>0</v>
      </c>
      <c r="K722" s="634">
        <f t="shared" si="74"/>
        <v>0</v>
      </c>
      <c r="L722" s="1129"/>
      <c r="M722" s="1129"/>
      <c r="N722" s="1718">
        <f t="shared" si="69"/>
        <v>0</v>
      </c>
      <c r="O722" s="635">
        <f t="shared" si="70"/>
        <v>0</v>
      </c>
      <c r="P722" s="145"/>
      <c r="Q722" s="145"/>
      <c r="R722" s="145"/>
      <c r="S722" s="145"/>
    </row>
    <row r="723" spans="1:19" ht="14.25" customHeight="1">
      <c r="A723" s="631"/>
      <c r="B723" s="632"/>
      <c r="C723" s="1129"/>
      <c r="D723" s="633"/>
      <c r="E723" s="1129"/>
      <c r="F723" s="634">
        <f t="shared" si="71"/>
        <v>0</v>
      </c>
      <c r="G723" s="633"/>
      <c r="H723" s="1129"/>
      <c r="I723" s="634">
        <f t="shared" si="72"/>
        <v>0</v>
      </c>
      <c r="J723" s="634">
        <f t="shared" si="73"/>
        <v>0</v>
      </c>
      <c r="K723" s="634">
        <f t="shared" si="74"/>
        <v>0</v>
      </c>
      <c r="L723" s="1129"/>
      <c r="M723" s="1129"/>
      <c r="N723" s="1718">
        <f t="shared" si="69"/>
        <v>0</v>
      </c>
      <c r="O723" s="635">
        <f t="shared" si="70"/>
        <v>0</v>
      </c>
      <c r="P723" s="145"/>
      <c r="Q723" s="145"/>
      <c r="R723" s="145"/>
      <c r="S723" s="145"/>
    </row>
    <row r="724" spans="1:19" ht="14.25" customHeight="1">
      <c r="A724" s="631"/>
      <c r="B724" s="632"/>
      <c r="C724" s="1129"/>
      <c r="D724" s="633"/>
      <c r="E724" s="1129"/>
      <c r="F724" s="634">
        <f t="shared" si="71"/>
        <v>0</v>
      </c>
      <c r="G724" s="633"/>
      <c r="H724" s="1129"/>
      <c r="I724" s="634">
        <f t="shared" si="72"/>
        <v>0</v>
      </c>
      <c r="J724" s="634">
        <f t="shared" si="73"/>
        <v>0</v>
      </c>
      <c r="K724" s="634">
        <f t="shared" si="74"/>
        <v>0</v>
      </c>
      <c r="L724" s="1129"/>
      <c r="M724" s="1129"/>
      <c r="N724" s="1718">
        <f t="shared" si="69"/>
        <v>0</v>
      </c>
      <c r="O724" s="635">
        <f t="shared" si="70"/>
        <v>0</v>
      </c>
      <c r="P724" s="145"/>
      <c r="Q724" s="145"/>
      <c r="R724" s="145"/>
      <c r="S724" s="145"/>
    </row>
    <row r="725" spans="1:19" ht="14.25" customHeight="1">
      <c r="A725" s="631"/>
      <c r="B725" s="632"/>
      <c r="C725" s="1129"/>
      <c r="D725" s="633"/>
      <c r="E725" s="1129"/>
      <c r="F725" s="634">
        <f t="shared" si="71"/>
        <v>0</v>
      </c>
      <c r="G725" s="633"/>
      <c r="H725" s="1129"/>
      <c r="I725" s="634">
        <f t="shared" si="72"/>
        <v>0</v>
      </c>
      <c r="J725" s="634">
        <f t="shared" si="73"/>
        <v>0</v>
      </c>
      <c r="K725" s="634">
        <f t="shared" si="74"/>
        <v>0</v>
      </c>
      <c r="L725" s="1129"/>
      <c r="M725" s="1129"/>
      <c r="N725" s="1718">
        <f t="shared" si="69"/>
        <v>0</v>
      </c>
      <c r="O725" s="635">
        <f t="shared" si="70"/>
        <v>0</v>
      </c>
      <c r="P725" s="145"/>
      <c r="Q725" s="145"/>
      <c r="R725" s="145"/>
      <c r="S725" s="145"/>
    </row>
    <row r="726" spans="1:19" ht="14.25" customHeight="1">
      <c r="A726" s="631"/>
      <c r="B726" s="632"/>
      <c r="C726" s="1129"/>
      <c r="D726" s="633"/>
      <c r="E726" s="1129"/>
      <c r="F726" s="634">
        <f t="shared" si="71"/>
        <v>0</v>
      </c>
      <c r="G726" s="633"/>
      <c r="H726" s="1129"/>
      <c r="I726" s="634">
        <f t="shared" si="72"/>
        <v>0</v>
      </c>
      <c r="J726" s="634">
        <f t="shared" si="73"/>
        <v>0</v>
      </c>
      <c r="K726" s="634">
        <f t="shared" si="74"/>
        <v>0</v>
      </c>
      <c r="L726" s="1129"/>
      <c r="M726" s="1129"/>
      <c r="N726" s="1718">
        <f t="shared" si="69"/>
        <v>0</v>
      </c>
      <c r="O726" s="635">
        <f t="shared" si="70"/>
        <v>0</v>
      </c>
      <c r="P726" s="145"/>
      <c r="Q726" s="145"/>
      <c r="R726" s="145"/>
      <c r="S726" s="145"/>
    </row>
    <row r="727" spans="1:19" ht="14.25" customHeight="1">
      <c r="A727" s="631"/>
      <c r="B727" s="632"/>
      <c r="C727" s="1129"/>
      <c r="D727" s="633"/>
      <c r="E727" s="1129"/>
      <c r="F727" s="634">
        <f t="shared" si="71"/>
        <v>0</v>
      </c>
      <c r="G727" s="633"/>
      <c r="H727" s="1129"/>
      <c r="I727" s="634">
        <f t="shared" si="72"/>
        <v>0</v>
      </c>
      <c r="J727" s="634">
        <f t="shared" si="73"/>
        <v>0</v>
      </c>
      <c r="K727" s="634">
        <f t="shared" si="74"/>
        <v>0</v>
      </c>
      <c r="L727" s="1129"/>
      <c r="M727" s="1129"/>
      <c r="N727" s="1718">
        <f t="shared" si="69"/>
        <v>0</v>
      </c>
      <c r="O727" s="635">
        <f t="shared" si="70"/>
        <v>0</v>
      </c>
      <c r="P727" s="145"/>
      <c r="Q727" s="145"/>
      <c r="R727" s="145"/>
      <c r="S727" s="145"/>
    </row>
    <row r="728" spans="1:19" ht="14.25" customHeight="1">
      <c r="A728" s="631"/>
      <c r="B728" s="632"/>
      <c r="C728" s="1129"/>
      <c r="D728" s="633"/>
      <c r="E728" s="1129"/>
      <c r="F728" s="634">
        <f t="shared" si="71"/>
        <v>0</v>
      </c>
      <c r="G728" s="633"/>
      <c r="H728" s="1129"/>
      <c r="I728" s="634">
        <f t="shared" si="72"/>
        <v>0</v>
      </c>
      <c r="J728" s="634">
        <f t="shared" si="73"/>
        <v>0</v>
      </c>
      <c r="K728" s="634">
        <f t="shared" si="74"/>
        <v>0</v>
      </c>
      <c r="L728" s="1129"/>
      <c r="M728" s="1129"/>
      <c r="N728" s="1718">
        <f t="shared" si="69"/>
        <v>0</v>
      </c>
      <c r="O728" s="635">
        <f t="shared" si="70"/>
        <v>0</v>
      </c>
      <c r="P728" s="145"/>
      <c r="Q728" s="145"/>
      <c r="R728" s="145"/>
      <c r="S728" s="145"/>
    </row>
    <row r="729" spans="1:19" ht="14.25" customHeight="1">
      <c r="A729" s="631"/>
      <c r="B729" s="632"/>
      <c r="C729" s="1129"/>
      <c r="D729" s="633"/>
      <c r="E729" s="1129"/>
      <c r="F729" s="634">
        <f t="shared" si="71"/>
        <v>0</v>
      </c>
      <c r="G729" s="633"/>
      <c r="H729" s="1129"/>
      <c r="I729" s="634">
        <f t="shared" si="72"/>
        <v>0</v>
      </c>
      <c r="J729" s="634">
        <f t="shared" si="73"/>
        <v>0</v>
      </c>
      <c r="K729" s="634">
        <f t="shared" si="74"/>
        <v>0</v>
      </c>
      <c r="L729" s="1129"/>
      <c r="M729" s="1129"/>
      <c r="N729" s="1718">
        <f t="shared" si="69"/>
        <v>0</v>
      </c>
      <c r="O729" s="635">
        <f t="shared" si="70"/>
        <v>0</v>
      </c>
      <c r="P729" s="145"/>
      <c r="Q729" s="145"/>
      <c r="R729" s="145"/>
      <c r="S729" s="145"/>
    </row>
    <row r="730" spans="1:19" ht="14.25" customHeight="1">
      <c r="A730" s="631"/>
      <c r="B730" s="632"/>
      <c r="C730" s="1129"/>
      <c r="D730" s="633"/>
      <c r="E730" s="1129"/>
      <c r="F730" s="634">
        <f t="shared" si="71"/>
        <v>0</v>
      </c>
      <c r="G730" s="633"/>
      <c r="H730" s="1129"/>
      <c r="I730" s="634">
        <f t="shared" si="72"/>
        <v>0</v>
      </c>
      <c r="J730" s="634">
        <f t="shared" si="73"/>
        <v>0</v>
      </c>
      <c r="K730" s="634">
        <f t="shared" si="74"/>
        <v>0</v>
      </c>
      <c r="L730" s="1129"/>
      <c r="M730" s="1129"/>
      <c r="N730" s="1718">
        <f t="shared" si="69"/>
        <v>0</v>
      </c>
      <c r="O730" s="635">
        <f t="shared" si="70"/>
        <v>0</v>
      </c>
      <c r="P730" s="145"/>
      <c r="Q730" s="145"/>
      <c r="R730" s="145"/>
      <c r="S730" s="145"/>
    </row>
    <row r="731" spans="1:19" ht="14.25" customHeight="1">
      <c r="A731" s="631"/>
      <c r="B731" s="632"/>
      <c r="C731" s="1129"/>
      <c r="D731" s="633"/>
      <c r="E731" s="1129"/>
      <c r="F731" s="634">
        <f t="shared" si="71"/>
        <v>0</v>
      </c>
      <c r="G731" s="633"/>
      <c r="H731" s="1129"/>
      <c r="I731" s="634">
        <f t="shared" si="72"/>
        <v>0</v>
      </c>
      <c r="J731" s="634">
        <f t="shared" si="73"/>
        <v>0</v>
      </c>
      <c r="K731" s="634">
        <f t="shared" si="74"/>
        <v>0</v>
      </c>
      <c r="L731" s="1129"/>
      <c r="M731" s="1129"/>
      <c r="N731" s="1718">
        <f t="shared" si="69"/>
        <v>0</v>
      </c>
      <c r="O731" s="635">
        <f t="shared" si="70"/>
        <v>0</v>
      </c>
      <c r="P731" s="145"/>
      <c r="Q731" s="145"/>
      <c r="R731" s="145"/>
      <c r="S731" s="145"/>
    </row>
    <row r="732" spans="1:19" ht="14.25" customHeight="1">
      <c r="A732" s="631"/>
      <c r="B732" s="632"/>
      <c r="C732" s="1129"/>
      <c r="D732" s="633"/>
      <c r="E732" s="1129"/>
      <c r="F732" s="634">
        <f t="shared" si="71"/>
        <v>0</v>
      </c>
      <c r="G732" s="633"/>
      <c r="H732" s="1129"/>
      <c r="I732" s="634">
        <f t="shared" si="72"/>
        <v>0</v>
      </c>
      <c r="J732" s="634">
        <f t="shared" si="73"/>
        <v>0</v>
      </c>
      <c r="K732" s="634">
        <f t="shared" si="74"/>
        <v>0</v>
      </c>
      <c r="L732" s="1129"/>
      <c r="M732" s="1129"/>
      <c r="N732" s="1718">
        <f t="shared" si="69"/>
        <v>0</v>
      </c>
      <c r="O732" s="635">
        <f t="shared" si="70"/>
        <v>0</v>
      </c>
      <c r="P732" s="145"/>
      <c r="Q732" s="145"/>
      <c r="R732" s="145"/>
      <c r="S732" s="145"/>
    </row>
    <row r="733" spans="1:19" ht="14.25" customHeight="1">
      <c r="A733" s="631"/>
      <c r="B733" s="632"/>
      <c r="C733" s="1129"/>
      <c r="D733" s="633"/>
      <c r="E733" s="1129"/>
      <c r="F733" s="634">
        <f t="shared" si="71"/>
        <v>0</v>
      </c>
      <c r="G733" s="633"/>
      <c r="H733" s="1129"/>
      <c r="I733" s="634">
        <f t="shared" si="72"/>
        <v>0</v>
      </c>
      <c r="J733" s="634">
        <f t="shared" si="73"/>
        <v>0</v>
      </c>
      <c r="K733" s="634">
        <f t="shared" si="74"/>
        <v>0</v>
      </c>
      <c r="L733" s="1129"/>
      <c r="M733" s="1129"/>
      <c r="N733" s="1718">
        <f t="shared" si="69"/>
        <v>0</v>
      </c>
      <c r="O733" s="635">
        <f t="shared" si="70"/>
        <v>0</v>
      </c>
      <c r="P733" s="145"/>
      <c r="Q733" s="145"/>
      <c r="R733" s="145"/>
      <c r="S733" s="145"/>
    </row>
    <row r="734" spans="1:19" ht="14.25" customHeight="1">
      <c r="A734" s="631"/>
      <c r="B734" s="632"/>
      <c r="C734" s="1129"/>
      <c r="D734" s="633"/>
      <c r="E734" s="1129"/>
      <c r="F734" s="634">
        <f t="shared" si="71"/>
        <v>0</v>
      </c>
      <c r="G734" s="633"/>
      <c r="H734" s="1129"/>
      <c r="I734" s="634">
        <f t="shared" si="72"/>
        <v>0</v>
      </c>
      <c r="J734" s="634">
        <f t="shared" si="73"/>
        <v>0</v>
      </c>
      <c r="K734" s="634">
        <f t="shared" si="74"/>
        <v>0</v>
      </c>
      <c r="L734" s="1129"/>
      <c r="M734" s="1129"/>
      <c r="N734" s="1718">
        <f t="shared" si="69"/>
        <v>0</v>
      </c>
      <c r="O734" s="635">
        <f t="shared" si="70"/>
        <v>0</v>
      </c>
      <c r="P734" s="145"/>
      <c r="Q734" s="145"/>
      <c r="R734" s="145"/>
      <c r="S734" s="145"/>
    </row>
    <row r="735" spans="1:19" ht="14.25" customHeight="1">
      <c r="A735" s="631"/>
      <c r="B735" s="632"/>
      <c r="C735" s="1129"/>
      <c r="D735" s="633"/>
      <c r="E735" s="1129"/>
      <c r="F735" s="634">
        <f t="shared" si="71"/>
        <v>0</v>
      </c>
      <c r="G735" s="633"/>
      <c r="H735" s="1129"/>
      <c r="I735" s="634">
        <f t="shared" si="72"/>
        <v>0</v>
      </c>
      <c r="J735" s="634">
        <f t="shared" si="73"/>
        <v>0</v>
      </c>
      <c r="K735" s="634">
        <f t="shared" si="74"/>
        <v>0</v>
      </c>
      <c r="L735" s="1129"/>
      <c r="M735" s="1129"/>
      <c r="N735" s="1718">
        <f t="shared" si="69"/>
        <v>0</v>
      </c>
      <c r="O735" s="635">
        <f t="shared" si="70"/>
        <v>0</v>
      </c>
      <c r="P735" s="145"/>
      <c r="Q735" s="145"/>
      <c r="R735" s="145"/>
      <c r="S735" s="145"/>
    </row>
    <row r="736" spans="1:19" ht="14.25" customHeight="1">
      <c r="A736" s="631"/>
      <c r="B736" s="632"/>
      <c r="C736" s="1129"/>
      <c r="D736" s="633"/>
      <c r="E736" s="1129"/>
      <c r="F736" s="634">
        <f t="shared" si="71"/>
        <v>0</v>
      </c>
      <c r="G736" s="633"/>
      <c r="H736" s="1129"/>
      <c r="I736" s="634">
        <f t="shared" si="72"/>
        <v>0</v>
      </c>
      <c r="J736" s="634">
        <f t="shared" si="73"/>
        <v>0</v>
      </c>
      <c r="K736" s="634">
        <f t="shared" si="74"/>
        <v>0</v>
      </c>
      <c r="L736" s="1129"/>
      <c r="M736" s="1129"/>
      <c r="N736" s="1718">
        <f t="shared" si="69"/>
        <v>0</v>
      </c>
      <c r="O736" s="635">
        <f t="shared" si="70"/>
        <v>0</v>
      </c>
      <c r="P736" s="145"/>
      <c r="Q736" s="145"/>
      <c r="R736" s="145"/>
      <c r="S736" s="145"/>
    </row>
    <row r="737" spans="1:19" ht="14.25" customHeight="1">
      <c r="A737" s="631"/>
      <c r="B737" s="632"/>
      <c r="C737" s="1129"/>
      <c r="D737" s="633"/>
      <c r="E737" s="1129"/>
      <c r="F737" s="634">
        <f t="shared" si="71"/>
        <v>0</v>
      </c>
      <c r="G737" s="633"/>
      <c r="H737" s="1129"/>
      <c r="I737" s="634">
        <f t="shared" si="72"/>
        <v>0</v>
      </c>
      <c r="J737" s="634">
        <f t="shared" si="73"/>
        <v>0</v>
      </c>
      <c r="K737" s="634">
        <f t="shared" si="74"/>
        <v>0</v>
      </c>
      <c r="L737" s="1129"/>
      <c r="M737" s="1129"/>
      <c r="N737" s="1718">
        <f t="shared" si="69"/>
        <v>0</v>
      </c>
      <c r="O737" s="635">
        <f t="shared" si="70"/>
        <v>0</v>
      </c>
      <c r="P737" s="145"/>
      <c r="Q737" s="145"/>
      <c r="R737" s="145"/>
      <c r="S737" s="145"/>
    </row>
    <row r="738" spans="1:19" ht="14.25" customHeight="1">
      <c r="A738" s="631"/>
      <c r="B738" s="632"/>
      <c r="C738" s="1129"/>
      <c r="D738" s="633"/>
      <c r="E738" s="1129"/>
      <c r="F738" s="634">
        <f t="shared" si="71"/>
        <v>0</v>
      </c>
      <c r="G738" s="633"/>
      <c r="H738" s="1129"/>
      <c r="I738" s="634">
        <f t="shared" si="72"/>
        <v>0</v>
      </c>
      <c r="J738" s="634">
        <f t="shared" si="73"/>
        <v>0</v>
      </c>
      <c r="K738" s="634">
        <f t="shared" si="74"/>
        <v>0</v>
      </c>
      <c r="L738" s="1129"/>
      <c r="M738" s="1129"/>
      <c r="N738" s="1718">
        <f t="shared" si="69"/>
        <v>0</v>
      </c>
      <c r="O738" s="635">
        <f t="shared" si="70"/>
        <v>0</v>
      </c>
      <c r="P738" s="145"/>
      <c r="Q738" s="145"/>
      <c r="R738" s="145"/>
      <c r="S738" s="145"/>
    </row>
    <row r="739" spans="1:19" ht="14.25" customHeight="1">
      <c r="A739" s="631"/>
      <c r="B739" s="632"/>
      <c r="C739" s="1129"/>
      <c r="D739" s="633"/>
      <c r="E739" s="1129"/>
      <c r="F739" s="634">
        <f t="shared" si="71"/>
        <v>0</v>
      </c>
      <c r="G739" s="633"/>
      <c r="H739" s="1129"/>
      <c r="I739" s="634">
        <f t="shared" si="72"/>
        <v>0</v>
      </c>
      <c r="J739" s="634">
        <f t="shared" si="73"/>
        <v>0</v>
      </c>
      <c r="K739" s="634">
        <f t="shared" si="74"/>
        <v>0</v>
      </c>
      <c r="L739" s="1129"/>
      <c r="M739" s="1129"/>
      <c r="N739" s="1718">
        <f t="shared" si="69"/>
        <v>0</v>
      </c>
      <c r="O739" s="635">
        <f t="shared" si="70"/>
        <v>0</v>
      </c>
      <c r="P739" s="145"/>
      <c r="Q739" s="145"/>
      <c r="R739" s="145"/>
      <c r="S739" s="145"/>
    </row>
    <row r="740" spans="1:19" ht="14.25" customHeight="1">
      <c r="A740" s="631"/>
      <c r="B740" s="632"/>
      <c r="C740" s="1129"/>
      <c r="D740" s="633"/>
      <c r="E740" s="1129"/>
      <c r="F740" s="634">
        <f t="shared" si="71"/>
        <v>0</v>
      </c>
      <c r="G740" s="633"/>
      <c r="H740" s="1129"/>
      <c r="I740" s="634">
        <f t="shared" si="72"/>
        <v>0</v>
      </c>
      <c r="J740" s="634">
        <f t="shared" si="73"/>
        <v>0</v>
      </c>
      <c r="K740" s="634">
        <f t="shared" si="74"/>
        <v>0</v>
      </c>
      <c r="L740" s="1129"/>
      <c r="M740" s="1129"/>
      <c r="N740" s="1718">
        <f t="shared" si="69"/>
        <v>0</v>
      </c>
      <c r="O740" s="635">
        <f t="shared" si="70"/>
        <v>0</v>
      </c>
      <c r="P740" s="145"/>
      <c r="Q740" s="145"/>
      <c r="R740" s="145"/>
      <c r="S740" s="145"/>
    </row>
    <row r="741" spans="1:19" ht="14.25" customHeight="1">
      <c r="A741" s="631"/>
      <c r="B741" s="632"/>
      <c r="C741" s="1129"/>
      <c r="D741" s="633"/>
      <c r="E741" s="1129"/>
      <c r="F741" s="634">
        <f t="shared" si="71"/>
        <v>0</v>
      </c>
      <c r="G741" s="633"/>
      <c r="H741" s="1129"/>
      <c r="I741" s="634">
        <f t="shared" si="72"/>
        <v>0</v>
      </c>
      <c r="J741" s="634">
        <f t="shared" si="73"/>
        <v>0</v>
      </c>
      <c r="K741" s="634">
        <f t="shared" si="74"/>
        <v>0</v>
      </c>
      <c r="L741" s="1129"/>
      <c r="M741" s="1129"/>
      <c r="N741" s="1718">
        <f t="shared" si="69"/>
        <v>0</v>
      </c>
      <c r="O741" s="635">
        <f t="shared" si="70"/>
        <v>0</v>
      </c>
      <c r="P741" s="145"/>
      <c r="Q741" s="145"/>
      <c r="R741" s="145"/>
      <c r="S741" s="145"/>
    </row>
    <row r="742" spans="1:19" ht="14.25" customHeight="1">
      <c r="A742" s="631"/>
      <c r="B742" s="632"/>
      <c r="C742" s="1129"/>
      <c r="D742" s="633"/>
      <c r="E742" s="1129"/>
      <c r="F742" s="634">
        <f t="shared" si="71"/>
        <v>0</v>
      </c>
      <c r="G742" s="633"/>
      <c r="H742" s="1129"/>
      <c r="I742" s="634">
        <f t="shared" si="72"/>
        <v>0</v>
      </c>
      <c r="J742" s="634">
        <f t="shared" si="73"/>
        <v>0</v>
      </c>
      <c r="K742" s="634">
        <f t="shared" si="74"/>
        <v>0</v>
      </c>
      <c r="L742" s="1129"/>
      <c r="M742" s="1129"/>
      <c r="N742" s="1718">
        <f t="shared" si="69"/>
        <v>0</v>
      </c>
      <c r="O742" s="635">
        <f t="shared" si="70"/>
        <v>0</v>
      </c>
      <c r="P742" s="145"/>
      <c r="Q742" s="145"/>
      <c r="R742" s="145"/>
      <c r="S742" s="145"/>
    </row>
    <row r="743" spans="1:19" ht="14.25" customHeight="1">
      <c r="A743" s="631"/>
      <c r="B743" s="632"/>
      <c r="C743" s="1129"/>
      <c r="D743" s="633"/>
      <c r="E743" s="1129"/>
      <c r="F743" s="634">
        <f t="shared" si="71"/>
        <v>0</v>
      </c>
      <c r="G743" s="633"/>
      <c r="H743" s="1129"/>
      <c r="I743" s="634">
        <f t="shared" si="72"/>
        <v>0</v>
      </c>
      <c r="J743" s="634">
        <f t="shared" si="73"/>
        <v>0</v>
      </c>
      <c r="K743" s="634">
        <f t="shared" si="74"/>
        <v>0</v>
      </c>
      <c r="L743" s="1129"/>
      <c r="M743" s="1129"/>
      <c r="N743" s="1718">
        <f t="shared" si="69"/>
        <v>0</v>
      </c>
      <c r="O743" s="635">
        <f t="shared" si="70"/>
        <v>0</v>
      </c>
      <c r="P743" s="145"/>
      <c r="Q743" s="145"/>
      <c r="R743" s="145"/>
      <c r="S743" s="145"/>
    </row>
    <row r="744" spans="1:19" ht="14.25" customHeight="1">
      <c r="A744" s="631"/>
      <c r="B744" s="632"/>
      <c r="C744" s="1129"/>
      <c r="D744" s="633"/>
      <c r="E744" s="1129"/>
      <c r="F744" s="634">
        <f t="shared" si="71"/>
        <v>0</v>
      </c>
      <c r="G744" s="633"/>
      <c r="H744" s="1129"/>
      <c r="I744" s="634">
        <f t="shared" si="72"/>
        <v>0</v>
      </c>
      <c r="J744" s="634">
        <f t="shared" si="73"/>
        <v>0</v>
      </c>
      <c r="K744" s="634">
        <f t="shared" si="74"/>
        <v>0</v>
      </c>
      <c r="L744" s="1129"/>
      <c r="M744" s="1129"/>
      <c r="N744" s="1718">
        <f t="shared" si="69"/>
        <v>0</v>
      </c>
      <c r="O744" s="635">
        <f t="shared" si="70"/>
        <v>0</v>
      </c>
      <c r="P744" s="145"/>
      <c r="Q744" s="145"/>
      <c r="R744" s="145"/>
      <c r="S744" s="145"/>
    </row>
    <row r="745" spans="1:19" ht="14.25" customHeight="1">
      <c r="A745" s="631"/>
      <c r="B745" s="632"/>
      <c r="C745" s="1129"/>
      <c r="D745" s="633"/>
      <c r="E745" s="1129"/>
      <c r="F745" s="634">
        <f t="shared" si="71"/>
        <v>0</v>
      </c>
      <c r="G745" s="633"/>
      <c r="H745" s="1129"/>
      <c r="I745" s="634">
        <f t="shared" si="72"/>
        <v>0</v>
      </c>
      <c r="J745" s="634">
        <f t="shared" si="73"/>
        <v>0</v>
      </c>
      <c r="K745" s="634">
        <f t="shared" si="74"/>
        <v>0</v>
      </c>
      <c r="L745" s="1129"/>
      <c r="M745" s="1129"/>
      <c r="N745" s="1718">
        <f t="shared" si="69"/>
        <v>0</v>
      </c>
      <c r="O745" s="635">
        <f t="shared" si="70"/>
        <v>0</v>
      </c>
      <c r="P745" s="145"/>
      <c r="Q745" s="145"/>
      <c r="R745" s="145"/>
      <c r="S745" s="145"/>
    </row>
    <row r="746" spans="1:19" ht="14.25" customHeight="1">
      <c r="A746" s="631"/>
      <c r="B746" s="632"/>
      <c r="C746" s="1129"/>
      <c r="D746" s="633"/>
      <c r="E746" s="1129"/>
      <c r="F746" s="634">
        <f t="shared" si="71"/>
        <v>0</v>
      </c>
      <c r="G746" s="633"/>
      <c r="H746" s="1129"/>
      <c r="I746" s="634">
        <f t="shared" si="72"/>
        <v>0</v>
      </c>
      <c r="J746" s="634">
        <f t="shared" si="73"/>
        <v>0</v>
      </c>
      <c r="K746" s="634">
        <f t="shared" si="74"/>
        <v>0</v>
      </c>
      <c r="L746" s="1129"/>
      <c r="M746" s="1129"/>
      <c r="N746" s="1718">
        <f t="shared" si="69"/>
        <v>0</v>
      </c>
      <c r="O746" s="635">
        <f t="shared" si="70"/>
        <v>0</v>
      </c>
      <c r="P746" s="145"/>
      <c r="Q746" s="145"/>
      <c r="R746" s="145"/>
      <c r="S746" s="145"/>
    </row>
    <row r="747" spans="1:19" ht="14.25" customHeight="1">
      <c r="A747" s="631"/>
      <c r="B747" s="632"/>
      <c r="C747" s="1129"/>
      <c r="D747" s="633"/>
      <c r="E747" s="1129"/>
      <c r="F747" s="634">
        <f t="shared" si="71"/>
        <v>0</v>
      </c>
      <c r="G747" s="633"/>
      <c r="H747" s="1129"/>
      <c r="I747" s="634">
        <f t="shared" si="72"/>
        <v>0</v>
      </c>
      <c r="J747" s="634">
        <f t="shared" si="73"/>
        <v>0</v>
      </c>
      <c r="K747" s="634">
        <f t="shared" si="74"/>
        <v>0</v>
      </c>
      <c r="L747" s="1129"/>
      <c r="M747" s="1129"/>
      <c r="N747" s="1718">
        <f t="shared" si="69"/>
        <v>0</v>
      </c>
      <c r="O747" s="635">
        <f t="shared" si="70"/>
        <v>0</v>
      </c>
      <c r="P747" s="145"/>
      <c r="Q747" s="145"/>
      <c r="R747" s="145"/>
      <c r="S747" s="145"/>
    </row>
    <row r="748" spans="1:19" ht="14.25" customHeight="1">
      <c r="A748" s="631"/>
      <c r="B748" s="632"/>
      <c r="C748" s="1129"/>
      <c r="D748" s="633"/>
      <c r="E748" s="1129"/>
      <c r="F748" s="634">
        <f t="shared" si="71"/>
        <v>0</v>
      </c>
      <c r="G748" s="633"/>
      <c r="H748" s="1129"/>
      <c r="I748" s="634">
        <f t="shared" si="72"/>
        <v>0</v>
      </c>
      <c r="J748" s="634">
        <f t="shared" si="73"/>
        <v>0</v>
      </c>
      <c r="K748" s="634">
        <f t="shared" si="74"/>
        <v>0</v>
      </c>
      <c r="L748" s="1129"/>
      <c r="M748" s="1129"/>
      <c r="N748" s="1718">
        <f t="shared" si="69"/>
        <v>0</v>
      </c>
      <c r="O748" s="635">
        <f t="shared" si="70"/>
        <v>0</v>
      </c>
      <c r="P748" s="145"/>
      <c r="Q748" s="145"/>
      <c r="R748" s="145"/>
      <c r="S748" s="145"/>
    </row>
    <row r="749" spans="1:19" ht="14.25" customHeight="1">
      <c r="A749" s="631"/>
      <c r="B749" s="632"/>
      <c r="C749" s="1129"/>
      <c r="D749" s="633"/>
      <c r="E749" s="1129"/>
      <c r="F749" s="634">
        <f t="shared" si="71"/>
        <v>0</v>
      </c>
      <c r="G749" s="633"/>
      <c r="H749" s="1129"/>
      <c r="I749" s="634">
        <f t="shared" si="72"/>
        <v>0</v>
      </c>
      <c r="J749" s="634">
        <f t="shared" si="73"/>
        <v>0</v>
      </c>
      <c r="K749" s="634">
        <f t="shared" si="74"/>
        <v>0</v>
      </c>
      <c r="L749" s="1129"/>
      <c r="M749" s="1129"/>
      <c r="N749" s="1718">
        <f t="shared" si="69"/>
        <v>0</v>
      </c>
      <c r="O749" s="635">
        <f t="shared" si="70"/>
        <v>0</v>
      </c>
      <c r="P749" s="145"/>
      <c r="Q749" s="145"/>
      <c r="R749" s="145"/>
      <c r="S749" s="145"/>
    </row>
    <row r="750" spans="1:19" ht="14.25" customHeight="1">
      <c r="A750" s="631"/>
      <c r="B750" s="632"/>
      <c r="C750" s="1129"/>
      <c r="D750" s="633"/>
      <c r="E750" s="1129"/>
      <c r="F750" s="634">
        <f t="shared" si="71"/>
        <v>0</v>
      </c>
      <c r="G750" s="633"/>
      <c r="H750" s="1129"/>
      <c r="I750" s="634">
        <f t="shared" si="72"/>
        <v>0</v>
      </c>
      <c r="J750" s="634">
        <f t="shared" si="73"/>
        <v>0</v>
      </c>
      <c r="K750" s="634">
        <f t="shared" si="74"/>
        <v>0</v>
      </c>
      <c r="L750" s="1129"/>
      <c r="M750" s="1129"/>
      <c r="N750" s="1718">
        <f t="shared" si="69"/>
        <v>0</v>
      </c>
      <c r="O750" s="635">
        <f t="shared" si="70"/>
        <v>0</v>
      </c>
      <c r="P750" s="145"/>
      <c r="Q750" s="145"/>
      <c r="R750" s="145"/>
      <c r="S750" s="145"/>
    </row>
    <row r="751" spans="1:19" ht="14.25" customHeight="1">
      <c r="A751" s="631"/>
      <c r="B751" s="632"/>
      <c r="C751" s="1129"/>
      <c r="D751" s="633"/>
      <c r="E751" s="1129"/>
      <c r="F751" s="634">
        <f t="shared" si="71"/>
        <v>0</v>
      </c>
      <c r="G751" s="633"/>
      <c r="H751" s="1129"/>
      <c r="I751" s="634">
        <f t="shared" si="72"/>
        <v>0</v>
      </c>
      <c r="J751" s="634">
        <f t="shared" si="73"/>
        <v>0</v>
      </c>
      <c r="K751" s="634">
        <f t="shared" si="74"/>
        <v>0</v>
      </c>
      <c r="L751" s="1129"/>
      <c r="M751" s="1129"/>
      <c r="N751" s="1718">
        <f t="shared" si="69"/>
        <v>0</v>
      </c>
      <c r="O751" s="635">
        <f t="shared" si="70"/>
        <v>0</v>
      </c>
      <c r="P751" s="145"/>
      <c r="Q751" s="145"/>
      <c r="R751" s="145"/>
      <c r="S751" s="145"/>
    </row>
    <row r="752" spans="1:19" ht="14.25" customHeight="1">
      <c r="A752" s="631"/>
      <c r="B752" s="632"/>
      <c r="C752" s="1129"/>
      <c r="D752" s="633"/>
      <c r="E752" s="1129"/>
      <c r="F752" s="634">
        <f t="shared" si="71"/>
        <v>0</v>
      </c>
      <c r="G752" s="633"/>
      <c r="H752" s="1129"/>
      <c r="I752" s="634">
        <f t="shared" si="72"/>
        <v>0</v>
      </c>
      <c r="J752" s="634">
        <f t="shared" si="73"/>
        <v>0</v>
      </c>
      <c r="K752" s="634">
        <f t="shared" si="74"/>
        <v>0</v>
      </c>
      <c r="L752" s="1129"/>
      <c r="M752" s="1129"/>
      <c r="N752" s="1718">
        <f t="shared" si="69"/>
        <v>0</v>
      </c>
      <c r="O752" s="635">
        <f t="shared" si="70"/>
        <v>0</v>
      </c>
      <c r="P752" s="145"/>
      <c r="Q752" s="145"/>
      <c r="R752" s="145"/>
      <c r="S752" s="145"/>
    </row>
    <row r="753" spans="1:19" ht="14.25" customHeight="1">
      <c r="A753" s="631"/>
      <c r="B753" s="632"/>
      <c r="C753" s="1129"/>
      <c r="D753" s="633"/>
      <c r="E753" s="1129"/>
      <c r="F753" s="634">
        <f t="shared" si="71"/>
        <v>0</v>
      </c>
      <c r="G753" s="633"/>
      <c r="H753" s="1129"/>
      <c r="I753" s="634">
        <f t="shared" si="72"/>
        <v>0</v>
      </c>
      <c r="J753" s="634">
        <f t="shared" si="73"/>
        <v>0</v>
      </c>
      <c r="K753" s="634">
        <f t="shared" si="74"/>
        <v>0</v>
      </c>
      <c r="L753" s="1129"/>
      <c r="M753" s="1129"/>
      <c r="N753" s="1718">
        <f t="shared" si="69"/>
        <v>0</v>
      </c>
      <c r="O753" s="635">
        <f t="shared" si="70"/>
        <v>0</v>
      </c>
      <c r="P753" s="145"/>
      <c r="Q753" s="145"/>
      <c r="R753" s="145"/>
      <c r="S753" s="145"/>
    </row>
    <row r="754" spans="1:19" ht="14.25" customHeight="1">
      <c r="A754" s="631"/>
      <c r="B754" s="632"/>
      <c r="C754" s="1129"/>
      <c r="D754" s="633"/>
      <c r="E754" s="1129"/>
      <c r="F754" s="634">
        <f t="shared" si="71"/>
        <v>0</v>
      </c>
      <c r="G754" s="633"/>
      <c r="H754" s="1129"/>
      <c r="I754" s="634">
        <f t="shared" si="72"/>
        <v>0</v>
      </c>
      <c r="J754" s="634">
        <f t="shared" si="73"/>
        <v>0</v>
      </c>
      <c r="K754" s="634">
        <f t="shared" si="74"/>
        <v>0</v>
      </c>
      <c r="L754" s="1129"/>
      <c r="M754" s="1129"/>
      <c r="N754" s="1718">
        <f t="shared" si="69"/>
        <v>0</v>
      </c>
      <c r="O754" s="635">
        <f t="shared" si="70"/>
        <v>0</v>
      </c>
      <c r="P754" s="145"/>
      <c r="Q754" s="145"/>
      <c r="R754" s="145"/>
      <c r="S754" s="145"/>
    </row>
    <row r="755" spans="1:19" ht="14.25" customHeight="1">
      <c r="A755" s="631"/>
      <c r="B755" s="632"/>
      <c r="C755" s="1129"/>
      <c r="D755" s="633"/>
      <c r="E755" s="1129"/>
      <c r="F755" s="634">
        <f t="shared" si="71"/>
        <v>0</v>
      </c>
      <c r="G755" s="633"/>
      <c r="H755" s="1129"/>
      <c r="I755" s="634">
        <f t="shared" si="72"/>
        <v>0</v>
      </c>
      <c r="J755" s="634">
        <f t="shared" si="73"/>
        <v>0</v>
      </c>
      <c r="K755" s="634">
        <f t="shared" si="74"/>
        <v>0</v>
      </c>
      <c r="L755" s="1129"/>
      <c r="M755" s="1129"/>
      <c r="N755" s="1718">
        <f t="shared" si="69"/>
        <v>0</v>
      </c>
      <c r="O755" s="635">
        <f t="shared" si="70"/>
        <v>0</v>
      </c>
      <c r="P755" s="145"/>
      <c r="Q755" s="145"/>
      <c r="R755" s="145"/>
      <c r="S755" s="145"/>
    </row>
    <row r="756" spans="1:19" ht="14.25" customHeight="1">
      <c r="A756" s="631"/>
      <c r="B756" s="632"/>
      <c r="C756" s="1129"/>
      <c r="D756" s="633"/>
      <c r="E756" s="1129"/>
      <c r="F756" s="634">
        <f t="shared" si="71"/>
        <v>0</v>
      </c>
      <c r="G756" s="633"/>
      <c r="H756" s="1129"/>
      <c r="I756" s="634">
        <f t="shared" si="72"/>
        <v>0</v>
      </c>
      <c r="J756" s="634">
        <f t="shared" si="73"/>
        <v>0</v>
      </c>
      <c r="K756" s="634">
        <f t="shared" si="74"/>
        <v>0</v>
      </c>
      <c r="L756" s="1129"/>
      <c r="M756" s="1129"/>
      <c r="N756" s="1718">
        <f t="shared" si="69"/>
        <v>0</v>
      </c>
      <c r="O756" s="635">
        <f t="shared" si="70"/>
        <v>0</v>
      </c>
      <c r="P756" s="145"/>
      <c r="Q756" s="145"/>
      <c r="R756" s="145"/>
      <c r="S756" s="145"/>
    </row>
    <row r="757" spans="1:19" ht="14.25" customHeight="1">
      <c r="A757" s="631"/>
      <c r="B757" s="632"/>
      <c r="C757" s="1129"/>
      <c r="D757" s="633"/>
      <c r="E757" s="1129"/>
      <c r="F757" s="634">
        <f t="shared" si="71"/>
        <v>0</v>
      </c>
      <c r="G757" s="633"/>
      <c r="H757" s="1129"/>
      <c r="I757" s="634">
        <f t="shared" si="72"/>
        <v>0</v>
      </c>
      <c r="J757" s="634">
        <f t="shared" si="73"/>
        <v>0</v>
      </c>
      <c r="K757" s="634">
        <f t="shared" si="74"/>
        <v>0</v>
      </c>
      <c r="L757" s="1129"/>
      <c r="M757" s="1129"/>
      <c r="N757" s="1718">
        <f t="shared" si="69"/>
        <v>0</v>
      </c>
      <c r="O757" s="635">
        <f t="shared" si="70"/>
        <v>0</v>
      </c>
      <c r="P757" s="145"/>
      <c r="Q757" s="145"/>
      <c r="R757" s="145"/>
      <c r="S757" s="145"/>
    </row>
    <row r="758" spans="1:19" ht="14.25" customHeight="1">
      <c r="A758" s="631"/>
      <c r="B758" s="632"/>
      <c r="C758" s="1129"/>
      <c r="D758" s="633"/>
      <c r="E758" s="1129"/>
      <c r="F758" s="634">
        <f t="shared" si="71"/>
        <v>0</v>
      </c>
      <c r="G758" s="633"/>
      <c r="H758" s="1129"/>
      <c r="I758" s="634">
        <f t="shared" si="72"/>
        <v>0</v>
      </c>
      <c r="J758" s="634">
        <f t="shared" si="73"/>
        <v>0</v>
      </c>
      <c r="K758" s="634">
        <f t="shared" si="74"/>
        <v>0</v>
      </c>
      <c r="L758" s="1129"/>
      <c r="M758" s="1129"/>
      <c r="N758" s="1718">
        <f t="shared" si="69"/>
        <v>0</v>
      </c>
      <c r="O758" s="635">
        <f t="shared" si="70"/>
        <v>0</v>
      </c>
      <c r="P758" s="145"/>
      <c r="Q758" s="145"/>
      <c r="R758" s="145"/>
      <c r="S758" s="145"/>
    </row>
    <row r="759" spans="1:19" ht="14.25" customHeight="1">
      <c r="A759" s="631"/>
      <c r="B759" s="632"/>
      <c r="C759" s="1129"/>
      <c r="D759" s="633"/>
      <c r="E759" s="1129"/>
      <c r="F759" s="634">
        <f t="shared" si="71"/>
        <v>0</v>
      </c>
      <c r="G759" s="633"/>
      <c r="H759" s="1129"/>
      <c r="I759" s="634">
        <f t="shared" si="72"/>
        <v>0</v>
      </c>
      <c r="J759" s="634">
        <f t="shared" si="73"/>
        <v>0</v>
      </c>
      <c r="K759" s="634">
        <f t="shared" si="74"/>
        <v>0</v>
      </c>
      <c r="L759" s="1129"/>
      <c r="M759" s="1129"/>
      <c r="N759" s="1718">
        <f t="shared" si="69"/>
        <v>0</v>
      </c>
      <c r="O759" s="635">
        <f t="shared" si="70"/>
        <v>0</v>
      </c>
      <c r="P759" s="145"/>
      <c r="Q759" s="145"/>
      <c r="R759" s="145"/>
      <c r="S759" s="145"/>
    </row>
    <row r="760" spans="1:19" ht="14.25" customHeight="1">
      <c r="A760" s="631"/>
      <c r="B760" s="632"/>
      <c r="C760" s="1129"/>
      <c r="D760" s="633"/>
      <c r="E760" s="1129"/>
      <c r="F760" s="634">
        <f t="shared" si="71"/>
        <v>0</v>
      </c>
      <c r="G760" s="633"/>
      <c r="H760" s="1129"/>
      <c r="I760" s="634">
        <f t="shared" si="72"/>
        <v>0</v>
      </c>
      <c r="J760" s="634">
        <f t="shared" si="73"/>
        <v>0</v>
      </c>
      <c r="K760" s="634">
        <f t="shared" si="74"/>
        <v>0</v>
      </c>
      <c r="L760" s="1129"/>
      <c r="M760" s="1129"/>
      <c r="N760" s="1718">
        <f t="shared" si="69"/>
        <v>0</v>
      </c>
      <c r="O760" s="635">
        <f t="shared" si="70"/>
        <v>0</v>
      </c>
      <c r="P760" s="145"/>
      <c r="Q760" s="145"/>
      <c r="R760" s="145"/>
      <c r="S760" s="145"/>
    </row>
    <row r="761" spans="1:19" ht="14.25" customHeight="1">
      <c r="A761" s="631"/>
      <c r="B761" s="632"/>
      <c r="C761" s="1129"/>
      <c r="D761" s="633"/>
      <c r="E761" s="1129"/>
      <c r="F761" s="634">
        <f t="shared" si="71"/>
        <v>0</v>
      </c>
      <c r="G761" s="633"/>
      <c r="H761" s="1129"/>
      <c r="I761" s="634">
        <f t="shared" si="72"/>
        <v>0</v>
      </c>
      <c r="J761" s="634">
        <f t="shared" si="73"/>
        <v>0</v>
      </c>
      <c r="K761" s="634">
        <f t="shared" si="74"/>
        <v>0</v>
      </c>
      <c r="L761" s="1129"/>
      <c r="M761" s="1129"/>
      <c r="N761" s="1718">
        <f t="shared" si="69"/>
        <v>0</v>
      </c>
      <c r="O761" s="635">
        <f t="shared" si="70"/>
        <v>0</v>
      </c>
      <c r="P761" s="145"/>
      <c r="Q761" s="145"/>
      <c r="R761" s="145"/>
      <c r="S761" s="145"/>
    </row>
    <row r="762" spans="1:19" ht="14.25" customHeight="1">
      <c r="A762" s="631"/>
      <c r="B762" s="632"/>
      <c r="C762" s="1129"/>
      <c r="D762" s="633"/>
      <c r="E762" s="1129"/>
      <c r="F762" s="634">
        <f t="shared" si="71"/>
        <v>0</v>
      </c>
      <c r="G762" s="633"/>
      <c r="H762" s="1129"/>
      <c r="I762" s="634">
        <f t="shared" si="72"/>
        <v>0</v>
      </c>
      <c r="J762" s="634">
        <f t="shared" si="73"/>
        <v>0</v>
      </c>
      <c r="K762" s="634">
        <f t="shared" si="74"/>
        <v>0</v>
      </c>
      <c r="L762" s="1129"/>
      <c r="M762" s="1129"/>
      <c r="N762" s="1718">
        <f t="shared" si="69"/>
        <v>0</v>
      </c>
      <c r="O762" s="635">
        <f t="shared" si="70"/>
        <v>0</v>
      </c>
      <c r="P762" s="145"/>
      <c r="Q762" s="145"/>
      <c r="R762" s="145"/>
      <c r="S762" s="145"/>
    </row>
    <row r="763" spans="1:19" ht="14.25" customHeight="1">
      <c r="A763" s="631"/>
      <c r="B763" s="632"/>
      <c r="C763" s="1129"/>
      <c r="D763" s="633"/>
      <c r="E763" s="1129"/>
      <c r="F763" s="634">
        <f t="shared" si="71"/>
        <v>0</v>
      </c>
      <c r="G763" s="633"/>
      <c r="H763" s="1129"/>
      <c r="I763" s="634">
        <f t="shared" si="72"/>
        <v>0</v>
      </c>
      <c r="J763" s="634">
        <f t="shared" si="73"/>
        <v>0</v>
      </c>
      <c r="K763" s="634">
        <f t="shared" si="74"/>
        <v>0</v>
      </c>
      <c r="L763" s="1129"/>
      <c r="M763" s="1129"/>
      <c r="N763" s="1718">
        <f t="shared" si="69"/>
        <v>0</v>
      </c>
      <c r="O763" s="635">
        <f t="shared" si="70"/>
        <v>0</v>
      </c>
      <c r="P763" s="145"/>
      <c r="Q763" s="145"/>
      <c r="R763" s="145"/>
      <c r="S763" s="145"/>
    </row>
    <row r="764" spans="1:19" ht="14.25" customHeight="1">
      <c r="A764" s="631"/>
      <c r="B764" s="632"/>
      <c r="C764" s="1129"/>
      <c r="D764" s="633"/>
      <c r="E764" s="1129"/>
      <c r="F764" s="634">
        <f t="shared" si="71"/>
        <v>0</v>
      </c>
      <c r="G764" s="633"/>
      <c r="H764" s="1129"/>
      <c r="I764" s="634">
        <f t="shared" si="72"/>
        <v>0</v>
      </c>
      <c r="J764" s="634">
        <f t="shared" si="73"/>
        <v>0</v>
      </c>
      <c r="K764" s="634">
        <f t="shared" si="74"/>
        <v>0</v>
      </c>
      <c r="L764" s="1129"/>
      <c r="M764" s="1129"/>
      <c r="N764" s="1718">
        <f t="shared" si="69"/>
        <v>0</v>
      </c>
      <c r="O764" s="635">
        <f t="shared" si="70"/>
        <v>0</v>
      </c>
      <c r="P764" s="145"/>
      <c r="Q764" s="145"/>
      <c r="R764" s="145"/>
      <c r="S764" s="145"/>
    </row>
    <row r="765" spans="1:19" ht="14.25" customHeight="1">
      <c r="A765" s="631"/>
      <c r="B765" s="632"/>
      <c r="C765" s="1129"/>
      <c r="D765" s="633"/>
      <c r="E765" s="1129"/>
      <c r="F765" s="634">
        <f t="shared" si="71"/>
        <v>0</v>
      </c>
      <c r="G765" s="633"/>
      <c r="H765" s="1129"/>
      <c r="I765" s="634">
        <f t="shared" si="72"/>
        <v>0</v>
      </c>
      <c r="J765" s="634">
        <f t="shared" si="73"/>
        <v>0</v>
      </c>
      <c r="K765" s="634">
        <f t="shared" si="74"/>
        <v>0</v>
      </c>
      <c r="L765" s="1129"/>
      <c r="M765" s="1129"/>
      <c r="N765" s="1718">
        <f t="shared" si="69"/>
        <v>0</v>
      </c>
      <c r="O765" s="635">
        <f t="shared" si="70"/>
        <v>0</v>
      </c>
      <c r="P765" s="145"/>
      <c r="Q765" s="145"/>
      <c r="R765" s="145"/>
      <c r="S765" s="145"/>
    </row>
    <row r="766" spans="1:19" ht="14.25" customHeight="1">
      <c r="A766" s="631"/>
      <c r="B766" s="632"/>
      <c r="C766" s="1129"/>
      <c r="D766" s="633"/>
      <c r="E766" s="1129"/>
      <c r="F766" s="634">
        <f t="shared" si="71"/>
        <v>0</v>
      </c>
      <c r="G766" s="633"/>
      <c r="H766" s="1129"/>
      <c r="I766" s="634">
        <f t="shared" si="72"/>
        <v>0</v>
      </c>
      <c r="J766" s="634">
        <f t="shared" si="73"/>
        <v>0</v>
      </c>
      <c r="K766" s="634">
        <f t="shared" si="74"/>
        <v>0</v>
      </c>
      <c r="L766" s="1129"/>
      <c r="M766" s="1129"/>
      <c r="N766" s="1718">
        <f t="shared" si="69"/>
        <v>0</v>
      </c>
      <c r="O766" s="635">
        <f t="shared" si="70"/>
        <v>0</v>
      </c>
      <c r="P766" s="145"/>
      <c r="Q766" s="145"/>
      <c r="R766" s="145"/>
      <c r="S766" s="145"/>
    </row>
    <row r="767" spans="1:19" ht="14.25" customHeight="1">
      <c r="A767" s="631"/>
      <c r="B767" s="632"/>
      <c r="C767" s="1129"/>
      <c r="D767" s="633"/>
      <c r="E767" s="1129"/>
      <c r="F767" s="634">
        <f t="shared" si="71"/>
        <v>0</v>
      </c>
      <c r="G767" s="633"/>
      <c r="H767" s="1129"/>
      <c r="I767" s="634">
        <f t="shared" si="72"/>
        <v>0</v>
      </c>
      <c r="J767" s="634">
        <f t="shared" si="73"/>
        <v>0</v>
      </c>
      <c r="K767" s="634">
        <f t="shared" si="74"/>
        <v>0</v>
      </c>
      <c r="L767" s="1129"/>
      <c r="M767" s="1129"/>
      <c r="N767" s="1718">
        <f t="shared" si="69"/>
        <v>0</v>
      </c>
      <c r="O767" s="635">
        <f t="shared" si="70"/>
        <v>0</v>
      </c>
      <c r="P767" s="145"/>
      <c r="Q767" s="145"/>
      <c r="R767" s="145"/>
      <c r="S767" s="145"/>
    </row>
    <row r="768" spans="1:19" ht="14.25" customHeight="1">
      <c r="A768" s="631"/>
      <c r="B768" s="632"/>
      <c r="C768" s="1129"/>
      <c r="D768" s="633"/>
      <c r="E768" s="1129"/>
      <c r="F768" s="634">
        <f t="shared" si="71"/>
        <v>0</v>
      </c>
      <c r="G768" s="633"/>
      <c r="H768" s="1129"/>
      <c r="I768" s="634">
        <f t="shared" si="72"/>
        <v>0</v>
      </c>
      <c r="J768" s="634">
        <f t="shared" si="73"/>
        <v>0</v>
      </c>
      <c r="K768" s="634">
        <f t="shared" si="74"/>
        <v>0</v>
      </c>
      <c r="L768" s="1129"/>
      <c r="M768" s="1129"/>
      <c r="N768" s="1718">
        <f t="shared" si="69"/>
        <v>0</v>
      </c>
      <c r="O768" s="635">
        <f t="shared" si="70"/>
        <v>0</v>
      </c>
      <c r="P768" s="145"/>
      <c r="Q768" s="145"/>
      <c r="R768" s="145"/>
      <c r="S768" s="145"/>
    </row>
    <row r="769" spans="1:19" ht="14.25" customHeight="1">
      <c r="A769" s="631"/>
      <c r="B769" s="632"/>
      <c r="C769" s="1129"/>
      <c r="D769" s="633"/>
      <c r="E769" s="1129"/>
      <c r="F769" s="634">
        <f t="shared" si="71"/>
        <v>0</v>
      </c>
      <c r="G769" s="633"/>
      <c r="H769" s="1129"/>
      <c r="I769" s="634">
        <f t="shared" si="72"/>
        <v>0</v>
      </c>
      <c r="J769" s="634">
        <f t="shared" si="73"/>
        <v>0</v>
      </c>
      <c r="K769" s="634">
        <f t="shared" si="74"/>
        <v>0</v>
      </c>
      <c r="L769" s="1129"/>
      <c r="M769" s="1129"/>
      <c r="N769" s="1718">
        <f t="shared" si="69"/>
        <v>0</v>
      </c>
      <c r="O769" s="635">
        <f t="shared" si="70"/>
        <v>0</v>
      </c>
      <c r="P769" s="145"/>
      <c r="Q769" s="145"/>
      <c r="R769" s="145"/>
      <c r="S769" s="145"/>
    </row>
    <row r="770" spans="1:19" ht="14.25" customHeight="1">
      <c r="A770" s="631"/>
      <c r="B770" s="632"/>
      <c r="C770" s="1129"/>
      <c r="D770" s="633"/>
      <c r="E770" s="1129"/>
      <c r="F770" s="634">
        <f t="shared" si="71"/>
        <v>0</v>
      </c>
      <c r="G770" s="633"/>
      <c r="H770" s="1129"/>
      <c r="I770" s="634">
        <f t="shared" si="72"/>
        <v>0</v>
      </c>
      <c r="J770" s="634">
        <f t="shared" si="73"/>
        <v>0</v>
      </c>
      <c r="K770" s="634">
        <f t="shared" si="74"/>
        <v>0</v>
      </c>
      <c r="L770" s="1129"/>
      <c r="M770" s="1129"/>
      <c r="N770" s="1718">
        <f t="shared" si="69"/>
        <v>0</v>
      </c>
      <c r="O770" s="635">
        <f t="shared" si="70"/>
        <v>0</v>
      </c>
      <c r="P770" s="145"/>
      <c r="Q770" s="145"/>
      <c r="R770" s="145"/>
      <c r="S770" s="145"/>
    </row>
    <row r="771" spans="1:19" ht="14.25" customHeight="1">
      <c r="A771" s="631"/>
      <c r="B771" s="632"/>
      <c r="C771" s="1129"/>
      <c r="D771" s="633"/>
      <c r="E771" s="1129"/>
      <c r="F771" s="634">
        <f t="shared" si="71"/>
        <v>0</v>
      </c>
      <c r="G771" s="633"/>
      <c r="H771" s="1129"/>
      <c r="I771" s="634">
        <f t="shared" si="72"/>
        <v>0</v>
      </c>
      <c r="J771" s="634">
        <f t="shared" si="73"/>
        <v>0</v>
      </c>
      <c r="K771" s="634">
        <f t="shared" si="74"/>
        <v>0</v>
      </c>
      <c r="L771" s="1129"/>
      <c r="M771" s="1129"/>
      <c r="N771" s="1718">
        <f t="shared" si="69"/>
        <v>0</v>
      </c>
      <c r="O771" s="635">
        <f t="shared" si="70"/>
        <v>0</v>
      </c>
      <c r="P771" s="145"/>
      <c r="Q771" s="145"/>
      <c r="R771" s="145"/>
      <c r="S771" s="145"/>
    </row>
    <row r="772" spans="1:19" ht="14.25" customHeight="1">
      <c r="A772" s="631"/>
      <c r="B772" s="632"/>
      <c r="C772" s="1129"/>
      <c r="D772" s="633"/>
      <c r="E772" s="1129"/>
      <c r="F772" s="634">
        <f t="shared" si="71"/>
        <v>0</v>
      </c>
      <c r="G772" s="633"/>
      <c r="H772" s="1129"/>
      <c r="I772" s="634">
        <f t="shared" si="72"/>
        <v>0</v>
      </c>
      <c r="J772" s="634">
        <f t="shared" si="73"/>
        <v>0</v>
      </c>
      <c r="K772" s="634">
        <f t="shared" si="74"/>
        <v>0</v>
      </c>
      <c r="L772" s="1129"/>
      <c r="M772" s="1129"/>
      <c r="N772" s="1718">
        <f t="shared" si="69"/>
        <v>0</v>
      </c>
      <c r="O772" s="635">
        <f t="shared" si="70"/>
        <v>0</v>
      </c>
      <c r="P772" s="145"/>
      <c r="Q772" s="145"/>
      <c r="R772" s="145"/>
      <c r="S772" s="145"/>
    </row>
    <row r="773" spans="1:19" ht="14.25" customHeight="1">
      <c r="A773" s="631"/>
      <c r="B773" s="632"/>
      <c r="C773" s="1129"/>
      <c r="D773" s="633"/>
      <c r="E773" s="1129"/>
      <c r="F773" s="634">
        <f t="shared" si="71"/>
        <v>0</v>
      </c>
      <c r="G773" s="633"/>
      <c r="H773" s="1129"/>
      <c r="I773" s="634">
        <f t="shared" si="72"/>
        <v>0</v>
      </c>
      <c r="J773" s="634">
        <f t="shared" si="73"/>
        <v>0</v>
      </c>
      <c r="K773" s="634">
        <f t="shared" si="74"/>
        <v>0</v>
      </c>
      <c r="L773" s="1129"/>
      <c r="M773" s="1129"/>
      <c r="N773" s="1718">
        <f t="shared" si="69"/>
        <v>0</v>
      </c>
      <c r="O773" s="635">
        <f t="shared" si="70"/>
        <v>0</v>
      </c>
      <c r="P773" s="145"/>
      <c r="Q773" s="145"/>
      <c r="R773" s="145"/>
      <c r="S773" s="145"/>
    </row>
    <row r="774" spans="1:19" ht="14.25" customHeight="1">
      <c r="A774" s="631"/>
      <c r="B774" s="632"/>
      <c r="C774" s="1129"/>
      <c r="D774" s="633"/>
      <c r="E774" s="1129"/>
      <c r="F774" s="634">
        <f t="shared" si="71"/>
        <v>0</v>
      </c>
      <c r="G774" s="633"/>
      <c r="H774" s="1129"/>
      <c r="I774" s="634">
        <f t="shared" si="72"/>
        <v>0</v>
      </c>
      <c r="J774" s="634">
        <f t="shared" si="73"/>
        <v>0</v>
      </c>
      <c r="K774" s="634">
        <f t="shared" si="74"/>
        <v>0</v>
      </c>
      <c r="L774" s="1129"/>
      <c r="M774" s="1129"/>
      <c r="N774" s="1718">
        <f t="shared" si="69"/>
        <v>0</v>
      </c>
      <c r="O774" s="635">
        <f t="shared" si="70"/>
        <v>0</v>
      </c>
      <c r="P774" s="145"/>
      <c r="Q774" s="145"/>
      <c r="R774" s="145"/>
      <c r="S774" s="145"/>
    </row>
    <row r="775" spans="1:19" ht="14.25" customHeight="1">
      <c r="A775" s="631"/>
      <c r="B775" s="632"/>
      <c r="C775" s="1129"/>
      <c r="D775" s="633"/>
      <c r="E775" s="1129"/>
      <c r="F775" s="634">
        <f t="shared" si="71"/>
        <v>0</v>
      </c>
      <c r="G775" s="633"/>
      <c r="H775" s="1129"/>
      <c r="I775" s="634">
        <f t="shared" si="72"/>
        <v>0</v>
      </c>
      <c r="J775" s="634">
        <f t="shared" si="73"/>
        <v>0</v>
      </c>
      <c r="K775" s="634">
        <f t="shared" si="74"/>
        <v>0</v>
      </c>
      <c r="L775" s="1129"/>
      <c r="M775" s="1129"/>
      <c r="N775" s="1718">
        <f t="shared" si="69"/>
        <v>0</v>
      </c>
      <c r="O775" s="635">
        <f t="shared" si="70"/>
        <v>0</v>
      </c>
      <c r="P775" s="145"/>
      <c r="Q775" s="145"/>
      <c r="R775" s="145"/>
      <c r="S775" s="145"/>
    </row>
    <row r="776" spans="1:19" ht="14.25" customHeight="1">
      <c r="A776" s="631"/>
      <c r="B776" s="632"/>
      <c r="C776" s="1129"/>
      <c r="D776" s="633"/>
      <c r="E776" s="1129"/>
      <c r="F776" s="634">
        <f t="shared" si="71"/>
        <v>0</v>
      </c>
      <c r="G776" s="633"/>
      <c r="H776" s="1129"/>
      <c r="I776" s="634">
        <f t="shared" si="72"/>
        <v>0</v>
      </c>
      <c r="J776" s="634">
        <f t="shared" si="73"/>
        <v>0</v>
      </c>
      <c r="K776" s="634">
        <f t="shared" si="74"/>
        <v>0</v>
      </c>
      <c r="L776" s="1129"/>
      <c r="M776" s="1129"/>
      <c r="N776" s="1718">
        <f t="shared" si="69"/>
        <v>0</v>
      </c>
      <c r="O776" s="635">
        <f t="shared" si="70"/>
        <v>0</v>
      </c>
      <c r="P776" s="145"/>
      <c r="Q776" s="145"/>
      <c r="R776" s="145"/>
      <c r="S776" s="145"/>
    </row>
    <row r="777" spans="1:19" ht="14.25" customHeight="1">
      <c r="A777" s="631"/>
      <c r="B777" s="632"/>
      <c r="C777" s="1129"/>
      <c r="D777" s="633"/>
      <c r="E777" s="1129"/>
      <c r="F777" s="634">
        <f t="shared" si="71"/>
        <v>0</v>
      </c>
      <c r="G777" s="633"/>
      <c r="H777" s="1129"/>
      <c r="I777" s="634">
        <f t="shared" si="72"/>
        <v>0</v>
      </c>
      <c r="J777" s="634">
        <f t="shared" si="73"/>
        <v>0</v>
      </c>
      <c r="K777" s="634">
        <f t="shared" si="74"/>
        <v>0</v>
      </c>
      <c r="L777" s="1129"/>
      <c r="M777" s="1129"/>
      <c r="N777" s="1718">
        <f t="shared" si="69"/>
        <v>0</v>
      </c>
      <c r="O777" s="635">
        <f t="shared" si="70"/>
        <v>0</v>
      </c>
      <c r="P777" s="145"/>
      <c r="Q777" s="145"/>
      <c r="R777" s="145"/>
      <c r="S777" s="145"/>
    </row>
    <row r="778" spans="1:19" ht="14.25" customHeight="1">
      <c r="A778" s="631"/>
      <c r="B778" s="632"/>
      <c r="C778" s="1129"/>
      <c r="D778" s="633"/>
      <c r="E778" s="1129"/>
      <c r="F778" s="634">
        <f t="shared" si="71"/>
        <v>0</v>
      </c>
      <c r="G778" s="633"/>
      <c r="H778" s="1129"/>
      <c r="I778" s="634">
        <f t="shared" si="72"/>
        <v>0</v>
      </c>
      <c r="J778" s="634">
        <f t="shared" si="73"/>
        <v>0</v>
      </c>
      <c r="K778" s="634">
        <f t="shared" si="74"/>
        <v>0</v>
      </c>
      <c r="L778" s="1129"/>
      <c r="M778" s="1129"/>
      <c r="N778" s="1718">
        <f t="shared" ref="N778:N841" si="75">IF(M778&lt;&gt;0,ROUND(B778*K778,2)+M778,IF(ABS(ROUND(K778*B778,2)-L778)&lt;3,L778,MIN(ROUND(K778*B778,2),L778)))</f>
        <v>0</v>
      </c>
      <c r="O778" s="635">
        <f t="shared" ref="O778:O841" si="76">IF(ISERROR(L778-N778),"",IF(ABS(L778-N778)&lt;3,0,L778-N778))</f>
        <v>0</v>
      </c>
      <c r="P778" s="145"/>
      <c r="Q778" s="145"/>
      <c r="R778" s="145"/>
      <c r="S778" s="145"/>
    </row>
    <row r="779" spans="1:19" ht="14.25" customHeight="1">
      <c r="A779" s="631"/>
      <c r="B779" s="632"/>
      <c r="C779" s="1129"/>
      <c r="D779" s="633"/>
      <c r="E779" s="1129"/>
      <c r="F779" s="634">
        <f t="shared" ref="F779:F842" si="77">E779*(12-MONTH(D779))/12</f>
        <v>0</v>
      </c>
      <c r="G779" s="633"/>
      <c r="H779" s="1129"/>
      <c r="I779" s="634">
        <f t="shared" ref="I779:I842" si="78">H779*(12-MONTH(G779))/12</f>
        <v>0</v>
      </c>
      <c r="J779" s="634">
        <f t="shared" ref="J779:J842" si="79">C779+E779-H779</f>
        <v>0</v>
      </c>
      <c r="K779" s="634">
        <f t="shared" ref="K779:K842" si="80">C779+F779-I779</f>
        <v>0</v>
      </c>
      <c r="L779" s="1129"/>
      <c r="M779" s="1129"/>
      <c r="N779" s="1718">
        <f t="shared" si="75"/>
        <v>0</v>
      </c>
      <c r="O779" s="635">
        <f t="shared" si="76"/>
        <v>0</v>
      </c>
      <c r="P779" s="145"/>
      <c r="Q779" s="145"/>
      <c r="R779" s="145"/>
      <c r="S779" s="145"/>
    </row>
    <row r="780" spans="1:19" ht="14.25" customHeight="1">
      <c r="A780" s="631"/>
      <c r="B780" s="632"/>
      <c r="C780" s="1129"/>
      <c r="D780" s="633"/>
      <c r="E780" s="1129"/>
      <c r="F780" s="634">
        <f t="shared" si="77"/>
        <v>0</v>
      </c>
      <c r="G780" s="633"/>
      <c r="H780" s="1129"/>
      <c r="I780" s="634">
        <f t="shared" si="78"/>
        <v>0</v>
      </c>
      <c r="J780" s="634">
        <f t="shared" si="79"/>
        <v>0</v>
      </c>
      <c r="K780" s="634">
        <f t="shared" si="80"/>
        <v>0</v>
      </c>
      <c r="L780" s="1129"/>
      <c r="M780" s="1129"/>
      <c r="N780" s="1718">
        <f t="shared" si="75"/>
        <v>0</v>
      </c>
      <c r="O780" s="635">
        <f t="shared" si="76"/>
        <v>0</v>
      </c>
      <c r="P780" s="145"/>
      <c r="Q780" s="145"/>
      <c r="R780" s="145"/>
      <c r="S780" s="145"/>
    </row>
    <row r="781" spans="1:19" ht="14.25" customHeight="1">
      <c r="A781" s="631"/>
      <c r="B781" s="632"/>
      <c r="C781" s="1129"/>
      <c r="D781" s="633"/>
      <c r="E781" s="1129"/>
      <c r="F781" s="634">
        <f t="shared" si="77"/>
        <v>0</v>
      </c>
      <c r="G781" s="633"/>
      <c r="H781" s="1129"/>
      <c r="I781" s="634">
        <f t="shared" si="78"/>
        <v>0</v>
      </c>
      <c r="J781" s="634">
        <f t="shared" si="79"/>
        <v>0</v>
      </c>
      <c r="K781" s="634">
        <f t="shared" si="80"/>
        <v>0</v>
      </c>
      <c r="L781" s="1129"/>
      <c r="M781" s="1129"/>
      <c r="N781" s="1718">
        <f t="shared" si="75"/>
        <v>0</v>
      </c>
      <c r="O781" s="635">
        <f t="shared" si="76"/>
        <v>0</v>
      </c>
      <c r="P781" s="145"/>
      <c r="Q781" s="145"/>
      <c r="R781" s="145"/>
      <c r="S781" s="145"/>
    </row>
    <row r="782" spans="1:19" ht="14.25" customHeight="1">
      <c r="A782" s="631"/>
      <c r="B782" s="632"/>
      <c r="C782" s="1129"/>
      <c r="D782" s="633"/>
      <c r="E782" s="1129"/>
      <c r="F782" s="634">
        <f t="shared" si="77"/>
        <v>0</v>
      </c>
      <c r="G782" s="633"/>
      <c r="H782" s="1129"/>
      <c r="I782" s="634">
        <f t="shared" si="78"/>
        <v>0</v>
      </c>
      <c r="J782" s="634">
        <f t="shared" si="79"/>
        <v>0</v>
      </c>
      <c r="K782" s="634">
        <f t="shared" si="80"/>
        <v>0</v>
      </c>
      <c r="L782" s="1129"/>
      <c r="M782" s="1129"/>
      <c r="N782" s="1718">
        <f t="shared" si="75"/>
        <v>0</v>
      </c>
      <c r="O782" s="635">
        <f t="shared" si="76"/>
        <v>0</v>
      </c>
      <c r="P782" s="145"/>
      <c r="Q782" s="145"/>
      <c r="R782" s="145"/>
      <c r="S782" s="145"/>
    </row>
    <row r="783" spans="1:19" ht="14.25" customHeight="1">
      <c r="A783" s="631"/>
      <c r="B783" s="632"/>
      <c r="C783" s="1129"/>
      <c r="D783" s="633"/>
      <c r="E783" s="1129"/>
      <c r="F783" s="634">
        <f t="shared" si="77"/>
        <v>0</v>
      </c>
      <c r="G783" s="633"/>
      <c r="H783" s="1129"/>
      <c r="I783" s="634">
        <f t="shared" si="78"/>
        <v>0</v>
      </c>
      <c r="J783" s="634">
        <f t="shared" si="79"/>
        <v>0</v>
      </c>
      <c r="K783" s="634">
        <f t="shared" si="80"/>
        <v>0</v>
      </c>
      <c r="L783" s="1129"/>
      <c r="M783" s="1129"/>
      <c r="N783" s="1718">
        <f t="shared" si="75"/>
        <v>0</v>
      </c>
      <c r="O783" s="635">
        <f t="shared" si="76"/>
        <v>0</v>
      </c>
      <c r="P783" s="145"/>
      <c r="Q783" s="145"/>
      <c r="R783" s="145"/>
      <c r="S783" s="145"/>
    </row>
    <row r="784" spans="1:19" ht="14.25" customHeight="1">
      <c r="A784" s="631"/>
      <c r="B784" s="632"/>
      <c r="C784" s="1129"/>
      <c r="D784" s="633"/>
      <c r="E784" s="1129"/>
      <c r="F784" s="634">
        <f t="shared" si="77"/>
        <v>0</v>
      </c>
      <c r="G784" s="633"/>
      <c r="H784" s="1129"/>
      <c r="I784" s="634">
        <f t="shared" si="78"/>
        <v>0</v>
      </c>
      <c r="J784" s="634">
        <f t="shared" si="79"/>
        <v>0</v>
      </c>
      <c r="K784" s="634">
        <f t="shared" si="80"/>
        <v>0</v>
      </c>
      <c r="L784" s="1129"/>
      <c r="M784" s="1129"/>
      <c r="N784" s="1718">
        <f t="shared" si="75"/>
        <v>0</v>
      </c>
      <c r="O784" s="635">
        <f t="shared" si="76"/>
        <v>0</v>
      </c>
      <c r="P784" s="145"/>
      <c r="Q784" s="145"/>
      <c r="R784" s="145"/>
      <c r="S784" s="145"/>
    </row>
    <row r="785" spans="1:19" ht="14.25" customHeight="1">
      <c r="A785" s="631"/>
      <c r="B785" s="632"/>
      <c r="C785" s="1129"/>
      <c r="D785" s="633"/>
      <c r="E785" s="1129"/>
      <c r="F785" s="634">
        <f t="shared" si="77"/>
        <v>0</v>
      </c>
      <c r="G785" s="633"/>
      <c r="H785" s="1129"/>
      <c r="I785" s="634">
        <f t="shared" si="78"/>
        <v>0</v>
      </c>
      <c r="J785" s="634">
        <f t="shared" si="79"/>
        <v>0</v>
      </c>
      <c r="K785" s="634">
        <f t="shared" si="80"/>
        <v>0</v>
      </c>
      <c r="L785" s="1129"/>
      <c r="M785" s="1129"/>
      <c r="N785" s="1718">
        <f t="shared" si="75"/>
        <v>0</v>
      </c>
      <c r="O785" s="635">
        <f t="shared" si="76"/>
        <v>0</v>
      </c>
      <c r="P785" s="145"/>
      <c r="Q785" s="145"/>
      <c r="R785" s="145"/>
      <c r="S785" s="145"/>
    </row>
    <row r="786" spans="1:19" ht="14.25" customHeight="1">
      <c r="A786" s="631"/>
      <c r="B786" s="632"/>
      <c r="C786" s="1129"/>
      <c r="D786" s="633"/>
      <c r="E786" s="1129"/>
      <c r="F786" s="634">
        <f t="shared" si="77"/>
        <v>0</v>
      </c>
      <c r="G786" s="633"/>
      <c r="H786" s="1129"/>
      <c r="I786" s="634">
        <f t="shared" si="78"/>
        <v>0</v>
      </c>
      <c r="J786" s="634">
        <f t="shared" si="79"/>
        <v>0</v>
      </c>
      <c r="K786" s="634">
        <f t="shared" si="80"/>
        <v>0</v>
      </c>
      <c r="L786" s="1129"/>
      <c r="M786" s="1129"/>
      <c r="N786" s="1718">
        <f t="shared" si="75"/>
        <v>0</v>
      </c>
      <c r="O786" s="635">
        <f t="shared" si="76"/>
        <v>0</v>
      </c>
      <c r="P786" s="145"/>
      <c r="Q786" s="145"/>
      <c r="R786" s="145"/>
      <c r="S786" s="145"/>
    </row>
    <row r="787" spans="1:19" ht="14.25" customHeight="1">
      <c r="A787" s="631"/>
      <c r="B787" s="632"/>
      <c r="C787" s="1129"/>
      <c r="D787" s="633"/>
      <c r="E787" s="1129"/>
      <c r="F787" s="634">
        <f t="shared" si="77"/>
        <v>0</v>
      </c>
      <c r="G787" s="633"/>
      <c r="H787" s="1129"/>
      <c r="I787" s="634">
        <f t="shared" si="78"/>
        <v>0</v>
      </c>
      <c r="J787" s="634">
        <f t="shared" si="79"/>
        <v>0</v>
      </c>
      <c r="K787" s="634">
        <f t="shared" si="80"/>
        <v>0</v>
      </c>
      <c r="L787" s="1129"/>
      <c r="M787" s="1129"/>
      <c r="N787" s="1718">
        <f t="shared" si="75"/>
        <v>0</v>
      </c>
      <c r="O787" s="635">
        <f t="shared" si="76"/>
        <v>0</v>
      </c>
      <c r="P787" s="145"/>
      <c r="Q787" s="145"/>
      <c r="R787" s="145"/>
      <c r="S787" s="145"/>
    </row>
    <row r="788" spans="1:19" ht="14.25" customHeight="1">
      <c r="A788" s="631"/>
      <c r="B788" s="632"/>
      <c r="C788" s="1129"/>
      <c r="D788" s="633"/>
      <c r="E788" s="1129"/>
      <c r="F788" s="634">
        <f t="shared" si="77"/>
        <v>0</v>
      </c>
      <c r="G788" s="633"/>
      <c r="H788" s="1129"/>
      <c r="I788" s="634">
        <f t="shared" si="78"/>
        <v>0</v>
      </c>
      <c r="J788" s="634">
        <f t="shared" si="79"/>
        <v>0</v>
      </c>
      <c r="K788" s="634">
        <f t="shared" si="80"/>
        <v>0</v>
      </c>
      <c r="L788" s="1129"/>
      <c r="M788" s="1129"/>
      <c r="N788" s="1718">
        <f t="shared" si="75"/>
        <v>0</v>
      </c>
      <c r="O788" s="635">
        <f t="shared" si="76"/>
        <v>0</v>
      </c>
      <c r="P788" s="145"/>
      <c r="Q788" s="145"/>
      <c r="R788" s="145"/>
      <c r="S788" s="145"/>
    </row>
    <row r="789" spans="1:19" ht="14.25" customHeight="1">
      <c r="A789" s="631"/>
      <c r="B789" s="632"/>
      <c r="C789" s="1129"/>
      <c r="D789" s="633"/>
      <c r="E789" s="1129"/>
      <c r="F789" s="634">
        <f t="shared" si="77"/>
        <v>0</v>
      </c>
      <c r="G789" s="633"/>
      <c r="H789" s="1129"/>
      <c r="I789" s="634">
        <f t="shared" si="78"/>
        <v>0</v>
      </c>
      <c r="J789" s="634">
        <f t="shared" si="79"/>
        <v>0</v>
      </c>
      <c r="K789" s="634">
        <f t="shared" si="80"/>
        <v>0</v>
      </c>
      <c r="L789" s="1129"/>
      <c r="M789" s="1129"/>
      <c r="N789" s="1718">
        <f t="shared" si="75"/>
        <v>0</v>
      </c>
      <c r="O789" s="635">
        <f t="shared" si="76"/>
        <v>0</v>
      </c>
      <c r="P789" s="145"/>
      <c r="Q789" s="145"/>
      <c r="R789" s="145"/>
      <c r="S789" s="145"/>
    </row>
    <row r="790" spans="1:19" ht="14.25" customHeight="1">
      <c r="A790" s="631"/>
      <c r="B790" s="632"/>
      <c r="C790" s="1129"/>
      <c r="D790" s="633"/>
      <c r="E790" s="1129"/>
      <c r="F790" s="634">
        <f t="shared" si="77"/>
        <v>0</v>
      </c>
      <c r="G790" s="633"/>
      <c r="H790" s="1129"/>
      <c r="I790" s="634">
        <f t="shared" si="78"/>
        <v>0</v>
      </c>
      <c r="J790" s="634">
        <f t="shared" si="79"/>
        <v>0</v>
      </c>
      <c r="K790" s="634">
        <f t="shared" si="80"/>
        <v>0</v>
      </c>
      <c r="L790" s="1129"/>
      <c r="M790" s="1129"/>
      <c r="N790" s="1718">
        <f t="shared" si="75"/>
        <v>0</v>
      </c>
      <c r="O790" s="635">
        <f t="shared" si="76"/>
        <v>0</v>
      </c>
      <c r="P790" s="145"/>
      <c r="Q790" s="145"/>
      <c r="R790" s="145"/>
      <c r="S790" s="145"/>
    </row>
    <row r="791" spans="1:19" ht="14.25" customHeight="1">
      <c r="A791" s="631"/>
      <c r="B791" s="632"/>
      <c r="C791" s="1129"/>
      <c r="D791" s="633"/>
      <c r="E791" s="1129"/>
      <c r="F791" s="634">
        <f t="shared" si="77"/>
        <v>0</v>
      </c>
      <c r="G791" s="633"/>
      <c r="H791" s="1129"/>
      <c r="I791" s="634">
        <f t="shared" si="78"/>
        <v>0</v>
      </c>
      <c r="J791" s="634">
        <f t="shared" si="79"/>
        <v>0</v>
      </c>
      <c r="K791" s="634">
        <f t="shared" si="80"/>
        <v>0</v>
      </c>
      <c r="L791" s="1129"/>
      <c r="M791" s="1129"/>
      <c r="N791" s="1718">
        <f t="shared" si="75"/>
        <v>0</v>
      </c>
      <c r="O791" s="635">
        <f t="shared" si="76"/>
        <v>0</v>
      </c>
      <c r="P791" s="145"/>
      <c r="Q791" s="145"/>
      <c r="R791" s="145"/>
      <c r="S791" s="145"/>
    </row>
    <row r="792" spans="1:19" ht="14.25" customHeight="1">
      <c r="A792" s="631"/>
      <c r="B792" s="632"/>
      <c r="C792" s="1129"/>
      <c r="D792" s="633"/>
      <c r="E792" s="1129"/>
      <c r="F792" s="634">
        <f t="shared" si="77"/>
        <v>0</v>
      </c>
      <c r="G792" s="633"/>
      <c r="H792" s="1129"/>
      <c r="I792" s="634">
        <f t="shared" si="78"/>
        <v>0</v>
      </c>
      <c r="J792" s="634">
        <f t="shared" si="79"/>
        <v>0</v>
      </c>
      <c r="K792" s="634">
        <f t="shared" si="80"/>
        <v>0</v>
      </c>
      <c r="L792" s="1129"/>
      <c r="M792" s="1129"/>
      <c r="N792" s="1718">
        <f t="shared" si="75"/>
        <v>0</v>
      </c>
      <c r="O792" s="635">
        <f t="shared" si="76"/>
        <v>0</v>
      </c>
      <c r="P792" s="145"/>
      <c r="Q792" s="145"/>
      <c r="R792" s="145"/>
      <c r="S792" s="145"/>
    </row>
    <row r="793" spans="1:19" ht="14.25" customHeight="1">
      <c r="A793" s="631"/>
      <c r="B793" s="632"/>
      <c r="C793" s="1129"/>
      <c r="D793" s="633"/>
      <c r="E793" s="1129"/>
      <c r="F793" s="634">
        <f t="shared" si="77"/>
        <v>0</v>
      </c>
      <c r="G793" s="633"/>
      <c r="H793" s="1129"/>
      <c r="I793" s="634">
        <f t="shared" si="78"/>
        <v>0</v>
      </c>
      <c r="J793" s="634">
        <f t="shared" si="79"/>
        <v>0</v>
      </c>
      <c r="K793" s="634">
        <f t="shared" si="80"/>
        <v>0</v>
      </c>
      <c r="L793" s="1129"/>
      <c r="M793" s="1129"/>
      <c r="N793" s="1718">
        <f t="shared" si="75"/>
        <v>0</v>
      </c>
      <c r="O793" s="635">
        <f t="shared" si="76"/>
        <v>0</v>
      </c>
      <c r="P793" s="145"/>
      <c r="Q793" s="145"/>
      <c r="R793" s="145"/>
      <c r="S793" s="145"/>
    </row>
    <row r="794" spans="1:19" ht="14.25" customHeight="1">
      <c r="A794" s="631"/>
      <c r="B794" s="632"/>
      <c r="C794" s="1129"/>
      <c r="D794" s="633"/>
      <c r="E794" s="1129"/>
      <c r="F794" s="634">
        <f t="shared" si="77"/>
        <v>0</v>
      </c>
      <c r="G794" s="633"/>
      <c r="H794" s="1129"/>
      <c r="I794" s="634">
        <f t="shared" si="78"/>
        <v>0</v>
      </c>
      <c r="J794" s="634">
        <f t="shared" si="79"/>
        <v>0</v>
      </c>
      <c r="K794" s="634">
        <f t="shared" si="80"/>
        <v>0</v>
      </c>
      <c r="L794" s="1129"/>
      <c r="M794" s="1129"/>
      <c r="N794" s="1718">
        <f t="shared" si="75"/>
        <v>0</v>
      </c>
      <c r="O794" s="635">
        <f t="shared" si="76"/>
        <v>0</v>
      </c>
      <c r="P794" s="145"/>
      <c r="Q794" s="145"/>
      <c r="R794" s="145"/>
      <c r="S794" s="145"/>
    </row>
    <row r="795" spans="1:19" ht="14.25" customHeight="1">
      <c r="A795" s="631"/>
      <c r="B795" s="632"/>
      <c r="C795" s="1129"/>
      <c r="D795" s="633"/>
      <c r="E795" s="1129"/>
      <c r="F795" s="634">
        <f t="shared" si="77"/>
        <v>0</v>
      </c>
      <c r="G795" s="633"/>
      <c r="H795" s="1129"/>
      <c r="I795" s="634">
        <f t="shared" si="78"/>
        <v>0</v>
      </c>
      <c r="J795" s="634">
        <f t="shared" si="79"/>
        <v>0</v>
      </c>
      <c r="K795" s="634">
        <f t="shared" si="80"/>
        <v>0</v>
      </c>
      <c r="L795" s="1129"/>
      <c r="M795" s="1129"/>
      <c r="N795" s="1718">
        <f t="shared" si="75"/>
        <v>0</v>
      </c>
      <c r="O795" s="635">
        <f t="shared" si="76"/>
        <v>0</v>
      </c>
      <c r="P795" s="145"/>
      <c r="Q795" s="145"/>
      <c r="R795" s="145"/>
      <c r="S795" s="145"/>
    </row>
    <row r="796" spans="1:19" ht="14.25" customHeight="1">
      <c r="A796" s="631"/>
      <c r="B796" s="632"/>
      <c r="C796" s="1129"/>
      <c r="D796" s="633"/>
      <c r="E796" s="1129"/>
      <c r="F796" s="634">
        <f t="shared" si="77"/>
        <v>0</v>
      </c>
      <c r="G796" s="633"/>
      <c r="H796" s="1129"/>
      <c r="I796" s="634">
        <f t="shared" si="78"/>
        <v>0</v>
      </c>
      <c r="J796" s="634">
        <f t="shared" si="79"/>
        <v>0</v>
      </c>
      <c r="K796" s="634">
        <f t="shared" si="80"/>
        <v>0</v>
      </c>
      <c r="L796" s="1129"/>
      <c r="M796" s="1129"/>
      <c r="N796" s="1718">
        <f t="shared" si="75"/>
        <v>0</v>
      </c>
      <c r="O796" s="635">
        <f t="shared" si="76"/>
        <v>0</v>
      </c>
      <c r="P796" s="145"/>
      <c r="Q796" s="145"/>
      <c r="R796" s="145"/>
      <c r="S796" s="145"/>
    </row>
    <row r="797" spans="1:19" ht="14.25" customHeight="1">
      <c r="A797" s="631"/>
      <c r="B797" s="632"/>
      <c r="C797" s="1129"/>
      <c r="D797" s="633"/>
      <c r="E797" s="1129"/>
      <c r="F797" s="634">
        <f t="shared" si="77"/>
        <v>0</v>
      </c>
      <c r="G797" s="633"/>
      <c r="H797" s="1129"/>
      <c r="I797" s="634">
        <f t="shared" si="78"/>
        <v>0</v>
      </c>
      <c r="J797" s="634">
        <f t="shared" si="79"/>
        <v>0</v>
      </c>
      <c r="K797" s="634">
        <f t="shared" si="80"/>
        <v>0</v>
      </c>
      <c r="L797" s="1129"/>
      <c r="M797" s="1129"/>
      <c r="N797" s="1718">
        <f t="shared" si="75"/>
        <v>0</v>
      </c>
      <c r="O797" s="635">
        <f t="shared" si="76"/>
        <v>0</v>
      </c>
      <c r="P797" s="145"/>
      <c r="Q797" s="145"/>
      <c r="R797" s="145"/>
      <c r="S797" s="145"/>
    </row>
    <row r="798" spans="1:19" ht="14.25" customHeight="1">
      <c r="A798" s="631"/>
      <c r="B798" s="632"/>
      <c r="C798" s="1129"/>
      <c r="D798" s="633"/>
      <c r="E798" s="1129"/>
      <c r="F798" s="634">
        <f t="shared" si="77"/>
        <v>0</v>
      </c>
      <c r="G798" s="633"/>
      <c r="H798" s="1129"/>
      <c r="I798" s="634">
        <f t="shared" si="78"/>
        <v>0</v>
      </c>
      <c r="J798" s="634">
        <f t="shared" si="79"/>
        <v>0</v>
      </c>
      <c r="K798" s="634">
        <f t="shared" si="80"/>
        <v>0</v>
      </c>
      <c r="L798" s="1129"/>
      <c r="M798" s="1129"/>
      <c r="N798" s="1718">
        <f t="shared" si="75"/>
        <v>0</v>
      </c>
      <c r="O798" s="635">
        <f t="shared" si="76"/>
        <v>0</v>
      </c>
      <c r="P798" s="145"/>
      <c r="Q798" s="145"/>
      <c r="R798" s="145"/>
      <c r="S798" s="145"/>
    </row>
    <row r="799" spans="1:19" ht="14.25" customHeight="1">
      <c r="A799" s="631"/>
      <c r="B799" s="632"/>
      <c r="C799" s="1129"/>
      <c r="D799" s="633"/>
      <c r="E799" s="1129"/>
      <c r="F799" s="634">
        <f t="shared" si="77"/>
        <v>0</v>
      </c>
      <c r="G799" s="633"/>
      <c r="H799" s="1129"/>
      <c r="I799" s="634">
        <f t="shared" si="78"/>
        <v>0</v>
      </c>
      <c r="J799" s="634">
        <f t="shared" si="79"/>
        <v>0</v>
      </c>
      <c r="K799" s="634">
        <f t="shared" si="80"/>
        <v>0</v>
      </c>
      <c r="L799" s="1129"/>
      <c r="M799" s="1129"/>
      <c r="N799" s="1718">
        <f t="shared" si="75"/>
        <v>0</v>
      </c>
      <c r="O799" s="635">
        <f t="shared" si="76"/>
        <v>0</v>
      </c>
      <c r="P799" s="145"/>
      <c r="Q799" s="145"/>
      <c r="R799" s="145"/>
      <c r="S799" s="145"/>
    </row>
    <row r="800" spans="1:19" ht="14.25" customHeight="1">
      <c r="A800" s="631"/>
      <c r="B800" s="632"/>
      <c r="C800" s="1129"/>
      <c r="D800" s="633"/>
      <c r="E800" s="1129"/>
      <c r="F800" s="634">
        <f t="shared" si="77"/>
        <v>0</v>
      </c>
      <c r="G800" s="633"/>
      <c r="H800" s="1129"/>
      <c r="I800" s="634">
        <f t="shared" si="78"/>
        <v>0</v>
      </c>
      <c r="J800" s="634">
        <f t="shared" si="79"/>
        <v>0</v>
      </c>
      <c r="K800" s="634">
        <f t="shared" si="80"/>
        <v>0</v>
      </c>
      <c r="L800" s="1129"/>
      <c r="M800" s="1129"/>
      <c r="N800" s="1718">
        <f t="shared" si="75"/>
        <v>0</v>
      </c>
      <c r="O800" s="635">
        <f t="shared" si="76"/>
        <v>0</v>
      </c>
      <c r="P800" s="145"/>
      <c r="Q800" s="145"/>
      <c r="R800" s="145"/>
      <c r="S800" s="145"/>
    </row>
    <row r="801" spans="1:19" ht="14.25" customHeight="1">
      <c r="A801" s="631"/>
      <c r="B801" s="632"/>
      <c r="C801" s="1129"/>
      <c r="D801" s="633"/>
      <c r="E801" s="1129"/>
      <c r="F801" s="634">
        <f t="shared" si="77"/>
        <v>0</v>
      </c>
      <c r="G801" s="633"/>
      <c r="H801" s="1129"/>
      <c r="I801" s="634">
        <f t="shared" si="78"/>
        <v>0</v>
      </c>
      <c r="J801" s="634">
        <f t="shared" si="79"/>
        <v>0</v>
      </c>
      <c r="K801" s="634">
        <f t="shared" si="80"/>
        <v>0</v>
      </c>
      <c r="L801" s="1129"/>
      <c r="M801" s="1129"/>
      <c r="N801" s="1718">
        <f t="shared" si="75"/>
        <v>0</v>
      </c>
      <c r="O801" s="635">
        <f t="shared" si="76"/>
        <v>0</v>
      </c>
      <c r="P801" s="145"/>
      <c r="Q801" s="145"/>
      <c r="R801" s="145"/>
      <c r="S801" s="145"/>
    </row>
    <row r="802" spans="1:19" ht="14.25" customHeight="1">
      <c r="A802" s="631"/>
      <c r="B802" s="632"/>
      <c r="C802" s="1129"/>
      <c r="D802" s="633"/>
      <c r="E802" s="1129"/>
      <c r="F802" s="634">
        <f t="shared" si="77"/>
        <v>0</v>
      </c>
      <c r="G802" s="633"/>
      <c r="H802" s="1129"/>
      <c r="I802" s="634">
        <f t="shared" si="78"/>
        <v>0</v>
      </c>
      <c r="J802" s="634">
        <f t="shared" si="79"/>
        <v>0</v>
      </c>
      <c r="K802" s="634">
        <f t="shared" si="80"/>
        <v>0</v>
      </c>
      <c r="L802" s="1129"/>
      <c r="M802" s="1129"/>
      <c r="N802" s="1718">
        <f t="shared" si="75"/>
        <v>0</v>
      </c>
      <c r="O802" s="635">
        <f t="shared" si="76"/>
        <v>0</v>
      </c>
      <c r="P802" s="145"/>
      <c r="Q802" s="145"/>
      <c r="R802" s="145"/>
      <c r="S802" s="145"/>
    </row>
    <row r="803" spans="1:19" ht="14.25" customHeight="1">
      <c r="A803" s="631"/>
      <c r="B803" s="632"/>
      <c r="C803" s="1129"/>
      <c r="D803" s="633"/>
      <c r="E803" s="1129"/>
      <c r="F803" s="634">
        <f t="shared" si="77"/>
        <v>0</v>
      </c>
      <c r="G803" s="633"/>
      <c r="H803" s="1129"/>
      <c r="I803" s="634">
        <f t="shared" si="78"/>
        <v>0</v>
      </c>
      <c r="J803" s="634">
        <f t="shared" si="79"/>
        <v>0</v>
      </c>
      <c r="K803" s="634">
        <f t="shared" si="80"/>
        <v>0</v>
      </c>
      <c r="L803" s="1129"/>
      <c r="M803" s="1129"/>
      <c r="N803" s="1718">
        <f t="shared" si="75"/>
        <v>0</v>
      </c>
      <c r="O803" s="635">
        <f t="shared" si="76"/>
        <v>0</v>
      </c>
      <c r="P803" s="145"/>
      <c r="Q803" s="145"/>
      <c r="R803" s="145"/>
      <c r="S803" s="145"/>
    </row>
    <row r="804" spans="1:19" ht="14.25" customHeight="1">
      <c r="A804" s="631"/>
      <c r="B804" s="632"/>
      <c r="C804" s="1129"/>
      <c r="D804" s="633"/>
      <c r="E804" s="1129"/>
      <c r="F804" s="634">
        <f t="shared" si="77"/>
        <v>0</v>
      </c>
      <c r="G804" s="633"/>
      <c r="H804" s="1129"/>
      <c r="I804" s="634">
        <f t="shared" si="78"/>
        <v>0</v>
      </c>
      <c r="J804" s="634">
        <f t="shared" si="79"/>
        <v>0</v>
      </c>
      <c r="K804" s="634">
        <f t="shared" si="80"/>
        <v>0</v>
      </c>
      <c r="L804" s="1129"/>
      <c r="M804" s="1129"/>
      <c r="N804" s="1718">
        <f t="shared" si="75"/>
        <v>0</v>
      </c>
      <c r="O804" s="635">
        <f t="shared" si="76"/>
        <v>0</v>
      </c>
      <c r="P804" s="145"/>
      <c r="Q804" s="145"/>
      <c r="R804" s="145"/>
      <c r="S804" s="145"/>
    </row>
    <row r="805" spans="1:19" ht="14.25" customHeight="1">
      <c r="A805" s="631"/>
      <c r="B805" s="632"/>
      <c r="C805" s="1129"/>
      <c r="D805" s="633"/>
      <c r="E805" s="1129"/>
      <c r="F805" s="634">
        <f t="shared" si="77"/>
        <v>0</v>
      </c>
      <c r="G805" s="633"/>
      <c r="H805" s="1129"/>
      <c r="I805" s="634">
        <f t="shared" si="78"/>
        <v>0</v>
      </c>
      <c r="J805" s="634">
        <f t="shared" si="79"/>
        <v>0</v>
      </c>
      <c r="K805" s="634">
        <f t="shared" si="80"/>
        <v>0</v>
      </c>
      <c r="L805" s="1129"/>
      <c r="M805" s="1129"/>
      <c r="N805" s="1718">
        <f t="shared" si="75"/>
        <v>0</v>
      </c>
      <c r="O805" s="635">
        <f t="shared" si="76"/>
        <v>0</v>
      </c>
      <c r="P805" s="145"/>
      <c r="Q805" s="145"/>
      <c r="R805" s="145"/>
      <c r="S805" s="145"/>
    </row>
    <row r="806" spans="1:19" ht="14.25" customHeight="1">
      <c r="A806" s="631"/>
      <c r="B806" s="632"/>
      <c r="C806" s="1129"/>
      <c r="D806" s="633"/>
      <c r="E806" s="1129"/>
      <c r="F806" s="634">
        <f t="shared" si="77"/>
        <v>0</v>
      </c>
      <c r="G806" s="633"/>
      <c r="H806" s="1129"/>
      <c r="I806" s="634">
        <f t="shared" si="78"/>
        <v>0</v>
      </c>
      <c r="J806" s="634">
        <f t="shared" si="79"/>
        <v>0</v>
      </c>
      <c r="K806" s="634">
        <f t="shared" si="80"/>
        <v>0</v>
      </c>
      <c r="L806" s="1129"/>
      <c r="M806" s="1129"/>
      <c r="N806" s="1718">
        <f t="shared" si="75"/>
        <v>0</v>
      </c>
      <c r="O806" s="635">
        <f t="shared" si="76"/>
        <v>0</v>
      </c>
      <c r="P806" s="145"/>
      <c r="Q806" s="145"/>
      <c r="R806" s="145"/>
      <c r="S806" s="145"/>
    </row>
    <row r="807" spans="1:19" ht="14.25" customHeight="1">
      <c r="A807" s="631"/>
      <c r="B807" s="632"/>
      <c r="C807" s="1129"/>
      <c r="D807" s="633"/>
      <c r="E807" s="1129"/>
      <c r="F807" s="634">
        <f t="shared" si="77"/>
        <v>0</v>
      </c>
      <c r="G807" s="633"/>
      <c r="H807" s="1129"/>
      <c r="I807" s="634">
        <f t="shared" si="78"/>
        <v>0</v>
      </c>
      <c r="J807" s="634">
        <f t="shared" si="79"/>
        <v>0</v>
      </c>
      <c r="K807" s="634">
        <f t="shared" si="80"/>
        <v>0</v>
      </c>
      <c r="L807" s="1129"/>
      <c r="M807" s="1129"/>
      <c r="N807" s="1718">
        <f t="shared" si="75"/>
        <v>0</v>
      </c>
      <c r="O807" s="635">
        <f t="shared" si="76"/>
        <v>0</v>
      </c>
      <c r="P807" s="145"/>
      <c r="Q807" s="145"/>
      <c r="R807" s="145"/>
      <c r="S807" s="145"/>
    </row>
    <row r="808" spans="1:19" ht="14.25" customHeight="1">
      <c r="A808" s="631"/>
      <c r="B808" s="632"/>
      <c r="C808" s="1129"/>
      <c r="D808" s="633"/>
      <c r="E808" s="1129"/>
      <c r="F808" s="634">
        <f t="shared" si="77"/>
        <v>0</v>
      </c>
      <c r="G808" s="633"/>
      <c r="H808" s="1129"/>
      <c r="I808" s="634">
        <f t="shared" si="78"/>
        <v>0</v>
      </c>
      <c r="J808" s="634">
        <f t="shared" si="79"/>
        <v>0</v>
      </c>
      <c r="K808" s="634">
        <f t="shared" si="80"/>
        <v>0</v>
      </c>
      <c r="L808" s="1129"/>
      <c r="M808" s="1129"/>
      <c r="N808" s="1718">
        <f t="shared" si="75"/>
        <v>0</v>
      </c>
      <c r="O808" s="635">
        <f t="shared" si="76"/>
        <v>0</v>
      </c>
      <c r="P808" s="145"/>
      <c r="Q808" s="145"/>
      <c r="R808" s="145"/>
      <c r="S808" s="145"/>
    </row>
    <row r="809" spans="1:19" ht="14.25" customHeight="1">
      <c r="A809" s="631"/>
      <c r="B809" s="632"/>
      <c r="C809" s="1129"/>
      <c r="D809" s="633"/>
      <c r="E809" s="1129"/>
      <c r="F809" s="634">
        <f t="shared" si="77"/>
        <v>0</v>
      </c>
      <c r="G809" s="633"/>
      <c r="H809" s="1129"/>
      <c r="I809" s="634">
        <f t="shared" si="78"/>
        <v>0</v>
      </c>
      <c r="J809" s="634">
        <f t="shared" si="79"/>
        <v>0</v>
      </c>
      <c r="K809" s="634">
        <f t="shared" si="80"/>
        <v>0</v>
      </c>
      <c r="L809" s="1129"/>
      <c r="M809" s="1129"/>
      <c r="N809" s="1718">
        <f t="shared" si="75"/>
        <v>0</v>
      </c>
      <c r="O809" s="635">
        <f t="shared" si="76"/>
        <v>0</v>
      </c>
      <c r="P809" s="145"/>
      <c r="Q809" s="145"/>
      <c r="R809" s="145"/>
      <c r="S809" s="145"/>
    </row>
    <row r="810" spans="1:19" ht="14.25" customHeight="1">
      <c r="A810" s="631"/>
      <c r="B810" s="632"/>
      <c r="C810" s="1129"/>
      <c r="D810" s="633"/>
      <c r="E810" s="1129"/>
      <c r="F810" s="634">
        <f t="shared" si="77"/>
        <v>0</v>
      </c>
      <c r="G810" s="633"/>
      <c r="H810" s="1129"/>
      <c r="I810" s="634">
        <f t="shared" si="78"/>
        <v>0</v>
      </c>
      <c r="J810" s="634">
        <f t="shared" si="79"/>
        <v>0</v>
      </c>
      <c r="K810" s="634">
        <f t="shared" si="80"/>
        <v>0</v>
      </c>
      <c r="L810" s="1129"/>
      <c r="M810" s="1129"/>
      <c r="N810" s="1718">
        <f t="shared" si="75"/>
        <v>0</v>
      </c>
      <c r="O810" s="635">
        <f t="shared" si="76"/>
        <v>0</v>
      </c>
      <c r="P810" s="145"/>
      <c r="Q810" s="145"/>
      <c r="R810" s="145"/>
      <c r="S810" s="145"/>
    </row>
    <row r="811" spans="1:19" ht="14.25" customHeight="1">
      <c r="A811" s="631"/>
      <c r="B811" s="632"/>
      <c r="C811" s="1129"/>
      <c r="D811" s="633"/>
      <c r="E811" s="1129"/>
      <c r="F811" s="634">
        <f t="shared" si="77"/>
        <v>0</v>
      </c>
      <c r="G811" s="633"/>
      <c r="H811" s="1129"/>
      <c r="I811" s="634">
        <f t="shared" si="78"/>
        <v>0</v>
      </c>
      <c r="J811" s="634">
        <f t="shared" si="79"/>
        <v>0</v>
      </c>
      <c r="K811" s="634">
        <f t="shared" si="80"/>
        <v>0</v>
      </c>
      <c r="L811" s="1129"/>
      <c r="M811" s="1129"/>
      <c r="N811" s="1718">
        <f t="shared" si="75"/>
        <v>0</v>
      </c>
      <c r="O811" s="635">
        <f t="shared" si="76"/>
        <v>0</v>
      </c>
      <c r="P811" s="145"/>
      <c r="Q811" s="145"/>
      <c r="R811" s="145"/>
      <c r="S811" s="145"/>
    </row>
    <row r="812" spans="1:19" ht="14.25" customHeight="1">
      <c r="A812" s="631"/>
      <c r="B812" s="632"/>
      <c r="C812" s="1129"/>
      <c r="D812" s="633"/>
      <c r="E812" s="1129"/>
      <c r="F812" s="634">
        <f t="shared" si="77"/>
        <v>0</v>
      </c>
      <c r="G812" s="633"/>
      <c r="H812" s="1129"/>
      <c r="I812" s="634">
        <f t="shared" si="78"/>
        <v>0</v>
      </c>
      <c r="J812" s="634">
        <f t="shared" si="79"/>
        <v>0</v>
      </c>
      <c r="K812" s="634">
        <f t="shared" si="80"/>
        <v>0</v>
      </c>
      <c r="L812" s="1129"/>
      <c r="M812" s="1129"/>
      <c r="N812" s="1718">
        <f t="shared" si="75"/>
        <v>0</v>
      </c>
      <c r="O812" s="635">
        <f t="shared" si="76"/>
        <v>0</v>
      </c>
      <c r="P812" s="145"/>
      <c r="Q812" s="145"/>
      <c r="R812" s="145"/>
      <c r="S812" s="145"/>
    </row>
    <row r="813" spans="1:19" ht="14.25" customHeight="1">
      <c r="A813" s="631"/>
      <c r="B813" s="632"/>
      <c r="C813" s="1129"/>
      <c r="D813" s="633"/>
      <c r="E813" s="1129"/>
      <c r="F813" s="634">
        <f t="shared" si="77"/>
        <v>0</v>
      </c>
      <c r="G813" s="633"/>
      <c r="H813" s="1129"/>
      <c r="I813" s="634">
        <f t="shared" si="78"/>
        <v>0</v>
      </c>
      <c r="J813" s="634">
        <f t="shared" si="79"/>
        <v>0</v>
      </c>
      <c r="K813" s="634">
        <f t="shared" si="80"/>
        <v>0</v>
      </c>
      <c r="L813" s="1129"/>
      <c r="M813" s="1129"/>
      <c r="N813" s="1718">
        <f t="shared" si="75"/>
        <v>0</v>
      </c>
      <c r="O813" s="635">
        <f t="shared" si="76"/>
        <v>0</v>
      </c>
      <c r="P813" s="145"/>
      <c r="Q813" s="145"/>
      <c r="R813" s="145"/>
      <c r="S813" s="145"/>
    </row>
    <row r="814" spans="1:19" ht="14.25" customHeight="1">
      <c r="A814" s="631"/>
      <c r="B814" s="632"/>
      <c r="C814" s="1129"/>
      <c r="D814" s="633"/>
      <c r="E814" s="1129"/>
      <c r="F814" s="634">
        <f t="shared" si="77"/>
        <v>0</v>
      </c>
      <c r="G814" s="633"/>
      <c r="H814" s="1129"/>
      <c r="I814" s="634">
        <f t="shared" si="78"/>
        <v>0</v>
      </c>
      <c r="J814" s="634">
        <f t="shared" si="79"/>
        <v>0</v>
      </c>
      <c r="K814" s="634">
        <f t="shared" si="80"/>
        <v>0</v>
      </c>
      <c r="L814" s="1129"/>
      <c r="M814" s="1129"/>
      <c r="N814" s="1718">
        <f t="shared" si="75"/>
        <v>0</v>
      </c>
      <c r="O814" s="635">
        <f t="shared" si="76"/>
        <v>0</v>
      </c>
      <c r="P814" s="145"/>
      <c r="Q814" s="145"/>
      <c r="R814" s="145"/>
      <c r="S814" s="145"/>
    </row>
    <row r="815" spans="1:19" ht="14.25" customHeight="1">
      <c r="A815" s="631"/>
      <c r="B815" s="632"/>
      <c r="C815" s="1129"/>
      <c r="D815" s="633"/>
      <c r="E815" s="1129"/>
      <c r="F815" s="634">
        <f t="shared" si="77"/>
        <v>0</v>
      </c>
      <c r="G815" s="633"/>
      <c r="H815" s="1129"/>
      <c r="I815" s="634">
        <f t="shared" si="78"/>
        <v>0</v>
      </c>
      <c r="J815" s="634">
        <f t="shared" si="79"/>
        <v>0</v>
      </c>
      <c r="K815" s="634">
        <f t="shared" si="80"/>
        <v>0</v>
      </c>
      <c r="L815" s="1129"/>
      <c r="M815" s="1129"/>
      <c r="N815" s="1718">
        <f t="shared" si="75"/>
        <v>0</v>
      </c>
      <c r="O815" s="635">
        <f t="shared" si="76"/>
        <v>0</v>
      </c>
      <c r="P815" s="145"/>
      <c r="Q815" s="145"/>
      <c r="R815" s="145"/>
      <c r="S815" s="145"/>
    </row>
    <row r="816" spans="1:19" ht="14.25" customHeight="1">
      <c r="A816" s="631"/>
      <c r="B816" s="632"/>
      <c r="C816" s="1129"/>
      <c r="D816" s="633"/>
      <c r="E816" s="1129"/>
      <c r="F816" s="634">
        <f t="shared" si="77"/>
        <v>0</v>
      </c>
      <c r="G816" s="633"/>
      <c r="H816" s="1129"/>
      <c r="I816" s="634">
        <f t="shared" si="78"/>
        <v>0</v>
      </c>
      <c r="J816" s="634">
        <f t="shared" si="79"/>
        <v>0</v>
      </c>
      <c r="K816" s="634">
        <f t="shared" si="80"/>
        <v>0</v>
      </c>
      <c r="L816" s="1129"/>
      <c r="M816" s="1129"/>
      <c r="N816" s="1718">
        <f t="shared" si="75"/>
        <v>0</v>
      </c>
      <c r="O816" s="635">
        <f t="shared" si="76"/>
        <v>0</v>
      </c>
      <c r="P816" s="145"/>
      <c r="Q816" s="145"/>
      <c r="R816" s="145"/>
      <c r="S816" s="145"/>
    </row>
    <row r="817" spans="1:19" ht="14.25" customHeight="1">
      <c r="A817" s="631"/>
      <c r="B817" s="632"/>
      <c r="C817" s="1129"/>
      <c r="D817" s="633"/>
      <c r="E817" s="1129"/>
      <c r="F817" s="634">
        <f t="shared" si="77"/>
        <v>0</v>
      </c>
      <c r="G817" s="633"/>
      <c r="H817" s="1129"/>
      <c r="I817" s="634">
        <f t="shared" si="78"/>
        <v>0</v>
      </c>
      <c r="J817" s="634">
        <f t="shared" si="79"/>
        <v>0</v>
      </c>
      <c r="K817" s="634">
        <f t="shared" si="80"/>
        <v>0</v>
      </c>
      <c r="L817" s="1129"/>
      <c r="M817" s="1129"/>
      <c r="N817" s="1718">
        <f t="shared" si="75"/>
        <v>0</v>
      </c>
      <c r="O817" s="635">
        <f t="shared" si="76"/>
        <v>0</v>
      </c>
      <c r="P817" s="145"/>
      <c r="Q817" s="145"/>
      <c r="R817" s="145"/>
      <c r="S817" s="145"/>
    </row>
    <row r="818" spans="1:19" ht="14.25" customHeight="1">
      <c r="A818" s="631"/>
      <c r="B818" s="632"/>
      <c r="C818" s="1129"/>
      <c r="D818" s="633"/>
      <c r="E818" s="1129"/>
      <c r="F818" s="634">
        <f t="shared" si="77"/>
        <v>0</v>
      </c>
      <c r="G818" s="633"/>
      <c r="H818" s="1129"/>
      <c r="I818" s="634">
        <f t="shared" si="78"/>
        <v>0</v>
      </c>
      <c r="J818" s="634">
        <f t="shared" si="79"/>
        <v>0</v>
      </c>
      <c r="K818" s="634">
        <f t="shared" si="80"/>
        <v>0</v>
      </c>
      <c r="L818" s="1129"/>
      <c r="M818" s="1129"/>
      <c r="N818" s="1718">
        <f t="shared" si="75"/>
        <v>0</v>
      </c>
      <c r="O818" s="635">
        <f t="shared" si="76"/>
        <v>0</v>
      </c>
      <c r="P818" s="145"/>
      <c r="Q818" s="145"/>
      <c r="R818" s="145"/>
      <c r="S818" s="145"/>
    </row>
    <row r="819" spans="1:19" ht="14.25" customHeight="1">
      <c r="A819" s="631"/>
      <c r="B819" s="632"/>
      <c r="C819" s="1129"/>
      <c r="D819" s="633"/>
      <c r="E819" s="1129"/>
      <c r="F819" s="634">
        <f t="shared" si="77"/>
        <v>0</v>
      </c>
      <c r="G819" s="633"/>
      <c r="H819" s="1129"/>
      <c r="I819" s="634">
        <f t="shared" si="78"/>
        <v>0</v>
      </c>
      <c r="J819" s="634">
        <f t="shared" si="79"/>
        <v>0</v>
      </c>
      <c r="K819" s="634">
        <f t="shared" si="80"/>
        <v>0</v>
      </c>
      <c r="L819" s="1129"/>
      <c r="M819" s="1129"/>
      <c r="N819" s="1718">
        <f t="shared" si="75"/>
        <v>0</v>
      </c>
      <c r="O819" s="635">
        <f t="shared" si="76"/>
        <v>0</v>
      </c>
      <c r="P819" s="145"/>
      <c r="Q819" s="145"/>
      <c r="R819" s="145"/>
      <c r="S819" s="145"/>
    </row>
    <row r="820" spans="1:19" ht="14.25" customHeight="1">
      <c r="A820" s="631"/>
      <c r="B820" s="632"/>
      <c r="C820" s="1129"/>
      <c r="D820" s="633"/>
      <c r="E820" s="1129"/>
      <c r="F820" s="634">
        <f t="shared" si="77"/>
        <v>0</v>
      </c>
      <c r="G820" s="633"/>
      <c r="H820" s="1129"/>
      <c r="I820" s="634">
        <f t="shared" si="78"/>
        <v>0</v>
      </c>
      <c r="J820" s="634">
        <f t="shared" si="79"/>
        <v>0</v>
      </c>
      <c r="K820" s="634">
        <f t="shared" si="80"/>
        <v>0</v>
      </c>
      <c r="L820" s="1129"/>
      <c r="M820" s="1129"/>
      <c r="N820" s="1718">
        <f t="shared" si="75"/>
        <v>0</v>
      </c>
      <c r="O820" s="635">
        <f t="shared" si="76"/>
        <v>0</v>
      </c>
      <c r="P820" s="145"/>
      <c r="Q820" s="145"/>
      <c r="R820" s="145"/>
      <c r="S820" s="145"/>
    </row>
    <row r="821" spans="1:19" ht="14.25" customHeight="1">
      <c r="A821" s="631"/>
      <c r="B821" s="632"/>
      <c r="C821" s="1129"/>
      <c r="D821" s="633"/>
      <c r="E821" s="1129"/>
      <c r="F821" s="634">
        <f t="shared" si="77"/>
        <v>0</v>
      </c>
      <c r="G821" s="633"/>
      <c r="H821" s="1129"/>
      <c r="I821" s="634">
        <f t="shared" si="78"/>
        <v>0</v>
      </c>
      <c r="J821" s="634">
        <f t="shared" si="79"/>
        <v>0</v>
      </c>
      <c r="K821" s="634">
        <f t="shared" si="80"/>
        <v>0</v>
      </c>
      <c r="L821" s="1129"/>
      <c r="M821" s="1129"/>
      <c r="N821" s="1718">
        <f t="shared" si="75"/>
        <v>0</v>
      </c>
      <c r="O821" s="635">
        <f t="shared" si="76"/>
        <v>0</v>
      </c>
      <c r="P821" s="145"/>
      <c r="Q821" s="145"/>
      <c r="R821" s="145"/>
      <c r="S821" s="145"/>
    </row>
    <row r="822" spans="1:19" ht="14.25" customHeight="1">
      <c r="A822" s="631"/>
      <c r="B822" s="632"/>
      <c r="C822" s="1129"/>
      <c r="D822" s="633"/>
      <c r="E822" s="1129"/>
      <c r="F822" s="634">
        <f t="shared" si="77"/>
        <v>0</v>
      </c>
      <c r="G822" s="633"/>
      <c r="H822" s="1129"/>
      <c r="I822" s="634">
        <f t="shared" si="78"/>
        <v>0</v>
      </c>
      <c r="J822" s="634">
        <f t="shared" si="79"/>
        <v>0</v>
      </c>
      <c r="K822" s="634">
        <f t="shared" si="80"/>
        <v>0</v>
      </c>
      <c r="L822" s="1129"/>
      <c r="M822" s="1129"/>
      <c r="N822" s="1718">
        <f t="shared" si="75"/>
        <v>0</v>
      </c>
      <c r="O822" s="635">
        <f t="shared" si="76"/>
        <v>0</v>
      </c>
      <c r="P822" s="145"/>
      <c r="Q822" s="145"/>
      <c r="R822" s="145"/>
      <c r="S822" s="145"/>
    </row>
    <row r="823" spans="1:19" ht="14.25" customHeight="1">
      <c r="A823" s="631"/>
      <c r="B823" s="632"/>
      <c r="C823" s="1129"/>
      <c r="D823" s="633"/>
      <c r="E823" s="1129"/>
      <c r="F823" s="634">
        <f t="shared" si="77"/>
        <v>0</v>
      </c>
      <c r="G823" s="633"/>
      <c r="H823" s="1129"/>
      <c r="I823" s="634">
        <f t="shared" si="78"/>
        <v>0</v>
      </c>
      <c r="J823" s="634">
        <f t="shared" si="79"/>
        <v>0</v>
      </c>
      <c r="K823" s="634">
        <f t="shared" si="80"/>
        <v>0</v>
      </c>
      <c r="L823" s="1129"/>
      <c r="M823" s="1129"/>
      <c r="N823" s="1718">
        <f t="shared" si="75"/>
        <v>0</v>
      </c>
      <c r="O823" s="635">
        <f t="shared" si="76"/>
        <v>0</v>
      </c>
      <c r="P823" s="145"/>
      <c r="Q823" s="145"/>
      <c r="R823" s="145"/>
      <c r="S823" s="145"/>
    </row>
    <row r="824" spans="1:19" ht="14.25" customHeight="1">
      <c r="A824" s="631"/>
      <c r="B824" s="632"/>
      <c r="C824" s="1129"/>
      <c r="D824" s="633"/>
      <c r="E824" s="1129"/>
      <c r="F824" s="634">
        <f t="shared" si="77"/>
        <v>0</v>
      </c>
      <c r="G824" s="633"/>
      <c r="H824" s="1129"/>
      <c r="I824" s="634">
        <f t="shared" si="78"/>
        <v>0</v>
      </c>
      <c r="J824" s="634">
        <f t="shared" si="79"/>
        <v>0</v>
      </c>
      <c r="K824" s="634">
        <f t="shared" si="80"/>
        <v>0</v>
      </c>
      <c r="L824" s="1129"/>
      <c r="M824" s="1129"/>
      <c r="N824" s="1718">
        <f t="shared" si="75"/>
        <v>0</v>
      </c>
      <c r="O824" s="635">
        <f t="shared" si="76"/>
        <v>0</v>
      </c>
      <c r="P824" s="145"/>
      <c r="Q824" s="145"/>
      <c r="R824" s="145"/>
      <c r="S824" s="145"/>
    </row>
    <row r="825" spans="1:19" ht="14.25" customHeight="1">
      <c r="A825" s="631"/>
      <c r="B825" s="632"/>
      <c r="C825" s="1129"/>
      <c r="D825" s="633"/>
      <c r="E825" s="1129"/>
      <c r="F825" s="634">
        <f t="shared" si="77"/>
        <v>0</v>
      </c>
      <c r="G825" s="633"/>
      <c r="H825" s="1129"/>
      <c r="I825" s="634">
        <f t="shared" si="78"/>
        <v>0</v>
      </c>
      <c r="J825" s="634">
        <f t="shared" si="79"/>
        <v>0</v>
      </c>
      <c r="K825" s="634">
        <f t="shared" si="80"/>
        <v>0</v>
      </c>
      <c r="L825" s="1129"/>
      <c r="M825" s="1129"/>
      <c r="N825" s="1718">
        <f t="shared" si="75"/>
        <v>0</v>
      </c>
      <c r="O825" s="635">
        <f t="shared" si="76"/>
        <v>0</v>
      </c>
      <c r="P825" s="145"/>
      <c r="Q825" s="145"/>
      <c r="R825" s="145"/>
      <c r="S825" s="145"/>
    </row>
    <row r="826" spans="1:19" ht="14.25" customHeight="1">
      <c r="A826" s="631"/>
      <c r="B826" s="632"/>
      <c r="C826" s="1129"/>
      <c r="D826" s="633"/>
      <c r="E826" s="1129"/>
      <c r="F826" s="634">
        <f t="shared" si="77"/>
        <v>0</v>
      </c>
      <c r="G826" s="633"/>
      <c r="H826" s="1129"/>
      <c r="I826" s="634">
        <f t="shared" si="78"/>
        <v>0</v>
      </c>
      <c r="J826" s="634">
        <f t="shared" si="79"/>
        <v>0</v>
      </c>
      <c r="K826" s="634">
        <f t="shared" si="80"/>
        <v>0</v>
      </c>
      <c r="L826" s="1129"/>
      <c r="M826" s="1129"/>
      <c r="N826" s="1718">
        <f t="shared" si="75"/>
        <v>0</v>
      </c>
      <c r="O826" s="635">
        <f t="shared" si="76"/>
        <v>0</v>
      </c>
      <c r="P826" s="145"/>
      <c r="Q826" s="145"/>
      <c r="R826" s="145"/>
      <c r="S826" s="145"/>
    </row>
    <row r="827" spans="1:19" ht="14.25" customHeight="1">
      <c r="A827" s="631"/>
      <c r="B827" s="632"/>
      <c r="C827" s="1129"/>
      <c r="D827" s="633"/>
      <c r="E827" s="1129"/>
      <c r="F827" s="634">
        <f t="shared" si="77"/>
        <v>0</v>
      </c>
      <c r="G827" s="633"/>
      <c r="H827" s="1129"/>
      <c r="I827" s="634">
        <f t="shared" si="78"/>
        <v>0</v>
      </c>
      <c r="J827" s="634">
        <f t="shared" si="79"/>
        <v>0</v>
      </c>
      <c r="K827" s="634">
        <f t="shared" si="80"/>
        <v>0</v>
      </c>
      <c r="L827" s="1129"/>
      <c r="M827" s="1129"/>
      <c r="N827" s="1718">
        <f t="shared" si="75"/>
        <v>0</v>
      </c>
      <c r="O827" s="635">
        <f t="shared" si="76"/>
        <v>0</v>
      </c>
      <c r="P827" s="145"/>
      <c r="Q827" s="145"/>
      <c r="R827" s="145"/>
      <c r="S827" s="145"/>
    </row>
    <row r="828" spans="1:19" ht="14.25" customHeight="1">
      <c r="A828" s="631"/>
      <c r="B828" s="632"/>
      <c r="C828" s="1129"/>
      <c r="D828" s="633"/>
      <c r="E828" s="1129"/>
      <c r="F828" s="634">
        <f t="shared" si="77"/>
        <v>0</v>
      </c>
      <c r="G828" s="633"/>
      <c r="H828" s="1129"/>
      <c r="I828" s="634">
        <f t="shared" si="78"/>
        <v>0</v>
      </c>
      <c r="J828" s="634">
        <f t="shared" si="79"/>
        <v>0</v>
      </c>
      <c r="K828" s="634">
        <f t="shared" si="80"/>
        <v>0</v>
      </c>
      <c r="L828" s="1129"/>
      <c r="M828" s="1129"/>
      <c r="N828" s="1718">
        <f t="shared" si="75"/>
        <v>0</v>
      </c>
      <c r="O828" s="635">
        <f t="shared" si="76"/>
        <v>0</v>
      </c>
      <c r="P828" s="145"/>
      <c r="Q828" s="145"/>
      <c r="R828" s="145"/>
      <c r="S828" s="145"/>
    </row>
    <row r="829" spans="1:19" ht="14.25" customHeight="1">
      <c r="A829" s="631"/>
      <c r="B829" s="632"/>
      <c r="C829" s="1129"/>
      <c r="D829" s="633"/>
      <c r="E829" s="1129"/>
      <c r="F829" s="634">
        <f t="shared" si="77"/>
        <v>0</v>
      </c>
      <c r="G829" s="633"/>
      <c r="H829" s="1129"/>
      <c r="I829" s="634">
        <f t="shared" si="78"/>
        <v>0</v>
      </c>
      <c r="J829" s="634">
        <f t="shared" si="79"/>
        <v>0</v>
      </c>
      <c r="K829" s="634">
        <f t="shared" si="80"/>
        <v>0</v>
      </c>
      <c r="L829" s="1129"/>
      <c r="M829" s="1129"/>
      <c r="N829" s="1718">
        <f t="shared" si="75"/>
        <v>0</v>
      </c>
      <c r="O829" s="635">
        <f t="shared" si="76"/>
        <v>0</v>
      </c>
      <c r="P829" s="145"/>
      <c r="Q829" s="145"/>
      <c r="R829" s="145"/>
      <c r="S829" s="145"/>
    </row>
    <row r="830" spans="1:19" ht="14.25" customHeight="1">
      <c r="A830" s="631"/>
      <c r="B830" s="632"/>
      <c r="C830" s="1129"/>
      <c r="D830" s="633"/>
      <c r="E830" s="1129"/>
      <c r="F830" s="634">
        <f t="shared" si="77"/>
        <v>0</v>
      </c>
      <c r="G830" s="633"/>
      <c r="H830" s="1129"/>
      <c r="I830" s="634">
        <f t="shared" si="78"/>
        <v>0</v>
      </c>
      <c r="J830" s="634">
        <f t="shared" si="79"/>
        <v>0</v>
      </c>
      <c r="K830" s="634">
        <f t="shared" si="80"/>
        <v>0</v>
      </c>
      <c r="L830" s="1129"/>
      <c r="M830" s="1129"/>
      <c r="N830" s="1718">
        <f t="shared" si="75"/>
        <v>0</v>
      </c>
      <c r="O830" s="635">
        <f t="shared" si="76"/>
        <v>0</v>
      </c>
      <c r="P830" s="145"/>
      <c r="Q830" s="145"/>
      <c r="R830" s="145"/>
      <c r="S830" s="145"/>
    </row>
    <row r="831" spans="1:19" ht="14.25" customHeight="1">
      <c r="A831" s="631"/>
      <c r="B831" s="632"/>
      <c r="C831" s="1129"/>
      <c r="D831" s="633"/>
      <c r="E831" s="1129"/>
      <c r="F831" s="634">
        <f t="shared" si="77"/>
        <v>0</v>
      </c>
      <c r="G831" s="633"/>
      <c r="H831" s="1129"/>
      <c r="I831" s="634">
        <f t="shared" si="78"/>
        <v>0</v>
      </c>
      <c r="J831" s="634">
        <f t="shared" si="79"/>
        <v>0</v>
      </c>
      <c r="K831" s="634">
        <f t="shared" si="80"/>
        <v>0</v>
      </c>
      <c r="L831" s="1129"/>
      <c r="M831" s="1129"/>
      <c r="N831" s="1718">
        <f t="shared" si="75"/>
        <v>0</v>
      </c>
      <c r="O831" s="635">
        <f t="shared" si="76"/>
        <v>0</v>
      </c>
      <c r="P831" s="145"/>
      <c r="Q831" s="145"/>
      <c r="R831" s="145"/>
      <c r="S831" s="145"/>
    </row>
    <row r="832" spans="1:19" ht="14.25" customHeight="1">
      <c r="A832" s="631"/>
      <c r="B832" s="632"/>
      <c r="C832" s="1129"/>
      <c r="D832" s="633"/>
      <c r="E832" s="1129"/>
      <c r="F832" s="634">
        <f t="shared" si="77"/>
        <v>0</v>
      </c>
      <c r="G832" s="633"/>
      <c r="H832" s="1129"/>
      <c r="I832" s="634">
        <f t="shared" si="78"/>
        <v>0</v>
      </c>
      <c r="J832" s="634">
        <f t="shared" si="79"/>
        <v>0</v>
      </c>
      <c r="K832" s="634">
        <f t="shared" si="80"/>
        <v>0</v>
      </c>
      <c r="L832" s="1129"/>
      <c r="M832" s="1129"/>
      <c r="N832" s="1718">
        <f t="shared" si="75"/>
        <v>0</v>
      </c>
      <c r="O832" s="635">
        <f t="shared" si="76"/>
        <v>0</v>
      </c>
      <c r="P832" s="145"/>
      <c r="Q832" s="145"/>
      <c r="R832" s="145"/>
      <c r="S832" s="145"/>
    </row>
    <row r="833" spans="1:19" ht="14.25" customHeight="1">
      <c r="A833" s="631"/>
      <c r="B833" s="632"/>
      <c r="C833" s="1129"/>
      <c r="D833" s="633"/>
      <c r="E833" s="1129"/>
      <c r="F833" s="634">
        <f t="shared" si="77"/>
        <v>0</v>
      </c>
      <c r="G833" s="633"/>
      <c r="H833" s="1129"/>
      <c r="I833" s="634">
        <f t="shared" si="78"/>
        <v>0</v>
      </c>
      <c r="J833" s="634">
        <f t="shared" si="79"/>
        <v>0</v>
      </c>
      <c r="K833" s="634">
        <f t="shared" si="80"/>
        <v>0</v>
      </c>
      <c r="L833" s="1129"/>
      <c r="M833" s="1129"/>
      <c r="N833" s="1718">
        <f t="shared" si="75"/>
        <v>0</v>
      </c>
      <c r="O833" s="635">
        <f t="shared" si="76"/>
        <v>0</v>
      </c>
      <c r="P833" s="145"/>
      <c r="Q833" s="145"/>
      <c r="R833" s="145"/>
      <c r="S833" s="145"/>
    </row>
    <row r="834" spans="1:19" ht="14.25" customHeight="1">
      <c r="A834" s="631"/>
      <c r="B834" s="632"/>
      <c r="C834" s="1129"/>
      <c r="D834" s="633"/>
      <c r="E834" s="1129"/>
      <c r="F834" s="634">
        <f t="shared" si="77"/>
        <v>0</v>
      </c>
      <c r="G834" s="633"/>
      <c r="H834" s="1129"/>
      <c r="I834" s="634">
        <f t="shared" si="78"/>
        <v>0</v>
      </c>
      <c r="J834" s="634">
        <f t="shared" si="79"/>
        <v>0</v>
      </c>
      <c r="K834" s="634">
        <f t="shared" si="80"/>
        <v>0</v>
      </c>
      <c r="L834" s="1129"/>
      <c r="M834" s="1129"/>
      <c r="N834" s="1718">
        <f t="shared" si="75"/>
        <v>0</v>
      </c>
      <c r="O834" s="635">
        <f t="shared" si="76"/>
        <v>0</v>
      </c>
      <c r="P834" s="145"/>
      <c r="Q834" s="145"/>
      <c r="R834" s="145"/>
      <c r="S834" s="145"/>
    </row>
    <row r="835" spans="1:19" ht="14.25" customHeight="1">
      <c r="A835" s="631"/>
      <c r="B835" s="632"/>
      <c r="C835" s="1129"/>
      <c r="D835" s="633"/>
      <c r="E835" s="1129"/>
      <c r="F835" s="634">
        <f t="shared" si="77"/>
        <v>0</v>
      </c>
      <c r="G835" s="633"/>
      <c r="H835" s="1129"/>
      <c r="I835" s="634">
        <f t="shared" si="78"/>
        <v>0</v>
      </c>
      <c r="J835" s="634">
        <f t="shared" si="79"/>
        <v>0</v>
      </c>
      <c r="K835" s="634">
        <f t="shared" si="80"/>
        <v>0</v>
      </c>
      <c r="L835" s="1129"/>
      <c r="M835" s="1129"/>
      <c r="N835" s="1718">
        <f t="shared" si="75"/>
        <v>0</v>
      </c>
      <c r="O835" s="635">
        <f t="shared" si="76"/>
        <v>0</v>
      </c>
      <c r="P835" s="145"/>
      <c r="Q835" s="145"/>
      <c r="R835" s="145"/>
      <c r="S835" s="145"/>
    </row>
    <row r="836" spans="1:19" ht="14.25" customHeight="1">
      <c r="A836" s="631"/>
      <c r="B836" s="632"/>
      <c r="C836" s="1129"/>
      <c r="D836" s="633"/>
      <c r="E836" s="1129"/>
      <c r="F836" s="634">
        <f t="shared" si="77"/>
        <v>0</v>
      </c>
      <c r="G836" s="633"/>
      <c r="H836" s="1129"/>
      <c r="I836" s="634">
        <f t="shared" si="78"/>
        <v>0</v>
      </c>
      <c r="J836" s="634">
        <f t="shared" si="79"/>
        <v>0</v>
      </c>
      <c r="K836" s="634">
        <f t="shared" si="80"/>
        <v>0</v>
      </c>
      <c r="L836" s="1129"/>
      <c r="M836" s="1129"/>
      <c r="N836" s="1718">
        <f t="shared" si="75"/>
        <v>0</v>
      </c>
      <c r="O836" s="635">
        <f t="shared" si="76"/>
        <v>0</v>
      </c>
      <c r="P836" s="145"/>
      <c r="Q836" s="145"/>
      <c r="R836" s="145"/>
      <c r="S836" s="145"/>
    </row>
    <row r="837" spans="1:19" ht="14.25" customHeight="1">
      <c r="A837" s="631"/>
      <c r="B837" s="632"/>
      <c r="C837" s="1129"/>
      <c r="D837" s="633"/>
      <c r="E837" s="1129"/>
      <c r="F837" s="634">
        <f t="shared" si="77"/>
        <v>0</v>
      </c>
      <c r="G837" s="633"/>
      <c r="H837" s="1129"/>
      <c r="I837" s="634">
        <f t="shared" si="78"/>
        <v>0</v>
      </c>
      <c r="J837" s="634">
        <f t="shared" si="79"/>
        <v>0</v>
      </c>
      <c r="K837" s="634">
        <f t="shared" si="80"/>
        <v>0</v>
      </c>
      <c r="L837" s="1129"/>
      <c r="M837" s="1129"/>
      <c r="N837" s="1718">
        <f t="shared" si="75"/>
        <v>0</v>
      </c>
      <c r="O837" s="635">
        <f t="shared" si="76"/>
        <v>0</v>
      </c>
      <c r="P837" s="145"/>
      <c r="Q837" s="145"/>
      <c r="R837" s="145"/>
      <c r="S837" s="145"/>
    </row>
    <row r="838" spans="1:19" ht="14.25" customHeight="1">
      <c r="A838" s="631"/>
      <c r="B838" s="632"/>
      <c r="C838" s="1129"/>
      <c r="D838" s="633"/>
      <c r="E838" s="1129"/>
      <c r="F838" s="634">
        <f t="shared" si="77"/>
        <v>0</v>
      </c>
      <c r="G838" s="633"/>
      <c r="H838" s="1129"/>
      <c r="I838" s="634">
        <f t="shared" si="78"/>
        <v>0</v>
      </c>
      <c r="J838" s="634">
        <f t="shared" si="79"/>
        <v>0</v>
      </c>
      <c r="K838" s="634">
        <f t="shared" si="80"/>
        <v>0</v>
      </c>
      <c r="L838" s="1129"/>
      <c r="M838" s="1129"/>
      <c r="N838" s="1718">
        <f t="shared" si="75"/>
        <v>0</v>
      </c>
      <c r="O838" s="635">
        <f t="shared" si="76"/>
        <v>0</v>
      </c>
      <c r="P838" s="145"/>
      <c r="Q838" s="145"/>
      <c r="R838" s="145"/>
      <c r="S838" s="145"/>
    </row>
    <row r="839" spans="1:19" ht="14.25" customHeight="1">
      <c r="A839" s="631"/>
      <c r="B839" s="632"/>
      <c r="C839" s="1129"/>
      <c r="D839" s="633"/>
      <c r="E839" s="1129"/>
      <c r="F839" s="634">
        <f t="shared" si="77"/>
        <v>0</v>
      </c>
      <c r="G839" s="633"/>
      <c r="H839" s="1129"/>
      <c r="I839" s="634">
        <f t="shared" si="78"/>
        <v>0</v>
      </c>
      <c r="J839" s="634">
        <f t="shared" si="79"/>
        <v>0</v>
      </c>
      <c r="K839" s="634">
        <f t="shared" si="80"/>
        <v>0</v>
      </c>
      <c r="L839" s="1129"/>
      <c r="M839" s="1129"/>
      <c r="N839" s="1718">
        <f t="shared" si="75"/>
        <v>0</v>
      </c>
      <c r="O839" s="635">
        <f t="shared" si="76"/>
        <v>0</v>
      </c>
      <c r="P839" s="145"/>
      <c r="Q839" s="145"/>
      <c r="R839" s="145"/>
      <c r="S839" s="145"/>
    </row>
    <row r="840" spans="1:19" ht="14.25" customHeight="1">
      <c r="A840" s="631"/>
      <c r="B840" s="632"/>
      <c r="C840" s="1129"/>
      <c r="D840" s="633"/>
      <c r="E840" s="1129"/>
      <c r="F840" s="634">
        <f t="shared" si="77"/>
        <v>0</v>
      </c>
      <c r="G840" s="633"/>
      <c r="H840" s="1129"/>
      <c r="I840" s="634">
        <f t="shared" si="78"/>
        <v>0</v>
      </c>
      <c r="J840" s="634">
        <f t="shared" si="79"/>
        <v>0</v>
      </c>
      <c r="K840" s="634">
        <f t="shared" si="80"/>
        <v>0</v>
      </c>
      <c r="L840" s="1129"/>
      <c r="M840" s="1129"/>
      <c r="N840" s="1718">
        <f t="shared" si="75"/>
        <v>0</v>
      </c>
      <c r="O840" s="635">
        <f t="shared" si="76"/>
        <v>0</v>
      </c>
      <c r="P840" s="145"/>
      <c r="Q840" s="145"/>
      <c r="R840" s="145"/>
      <c r="S840" s="145"/>
    </row>
    <row r="841" spans="1:19" ht="14.25" customHeight="1">
      <c r="A841" s="631"/>
      <c r="B841" s="632"/>
      <c r="C841" s="1129"/>
      <c r="D841" s="633"/>
      <c r="E841" s="1129"/>
      <c r="F841" s="634">
        <f t="shared" si="77"/>
        <v>0</v>
      </c>
      <c r="G841" s="633"/>
      <c r="H841" s="1129"/>
      <c r="I841" s="634">
        <f t="shared" si="78"/>
        <v>0</v>
      </c>
      <c r="J841" s="634">
        <f t="shared" si="79"/>
        <v>0</v>
      </c>
      <c r="K841" s="634">
        <f t="shared" si="80"/>
        <v>0</v>
      </c>
      <c r="L841" s="1129"/>
      <c r="M841" s="1129"/>
      <c r="N841" s="1718">
        <f t="shared" si="75"/>
        <v>0</v>
      </c>
      <c r="O841" s="635">
        <f t="shared" si="76"/>
        <v>0</v>
      </c>
      <c r="P841" s="145"/>
      <c r="Q841" s="145"/>
      <c r="R841" s="145"/>
      <c r="S841" s="145"/>
    </row>
    <row r="842" spans="1:19" ht="14.25" customHeight="1">
      <c r="A842" s="631"/>
      <c r="B842" s="632"/>
      <c r="C842" s="1129"/>
      <c r="D842" s="633"/>
      <c r="E842" s="1129"/>
      <c r="F842" s="634">
        <f t="shared" si="77"/>
        <v>0</v>
      </c>
      <c r="G842" s="633"/>
      <c r="H842" s="1129"/>
      <c r="I842" s="634">
        <f t="shared" si="78"/>
        <v>0</v>
      </c>
      <c r="J842" s="634">
        <f t="shared" si="79"/>
        <v>0</v>
      </c>
      <c r="K842" s="634">
        <f t="shared" si="80"/>
        <v>0</v>
      </c>
      <c r="L842" s="1129"/>
      <c r="M842" s="1129"/>
      <c r="N842" s="1718">
        <f t="shared" ref="N842:N905" si="81">IF(M842&lt;&gt;0,ROUND(B842*K842,2)+M842,IF(ABS(ROUND(K842*B842,2)-L842)&lt;3,L842,MIN(ROUND(K842*B842,2),L842)))</f>
        <v>0</v>
      </c>
      <c r="O842" s="635">
        <f t="shared" ref="O842:O905" si="82">IF(ISERROR(L842-N842),"",IF(ABS(L842-N842)&lt;3,0,L842-N842))</f>
        <v>0</v>
      </c>
      <c r="P842" s="145"/>
      <c r="Q842" s="145"/>
      <c r="R842" s="145"/>
      <c r="S842" s="145"/>
    </row>
    <row r="843" spans="1:19" ht="14.25" customHeight="1">
      <c r="A843" s="631"/>
      <c r="B843" s="632"/>
      <c r="C843" s="1129"/>
      <c r="D843" s="633"/>
      <c r="E843" s="1129"/>
      <c r="F843" s="634">
        <f t="shared" ref="F843:F906" si="83">E843*(12-MONTH(D843))/12</f>
        <v>0</v>
      </c>
      <c r="G843" s="633"/>
      <c r="H843" s="1129"/>
      <c r="I843" s="634">
        <f t="shared" ref="I843:I906" si="84">H843*(12-MONTH(G843))/12</f>
        <v>0</v>
      </c>
      <c r="J843" s="634">
        <f t="shared" ref="J843:J906" si="85">C843+E843-H843</f>
        <v>0</v>
      </c>
      <c r="K843" s="634">
        <f t="shared" ref="K843:K906" si="86">C843+F843-I843</f>
        <v>0</v>
      </c>
      <c r="L843" s="1129"/>
      <c r="M843" s="1129"/>
      <c r="N843" s="1718">
        <f t="shared" si="81"/>
        <v>0</v>
      </c>
      <c r="O843" s="635">
        <f t="shared" si="82"/>
        <v>0</v>
      </c>
      <c r="P843" s="145"/>
      <c r="Q843" s="145"/>
      <c r="R843" s="145"/>
      <c r="S843" s="145"/>
    </row>
    <row r="844" spans="1:19" ht="14.25" customHeight="1">
      <c r="A844" s="631"/>
      <c r="B844" s="632"/>
      <c r="C844" s="1129"/>
      <c r="D844" s="633"/>
      <c r="E844" s="1129"/>
      <c r="F844" s="634">
        <f t="shared" si="83"/>
        <v>0</v>
      </c>
      <c r="G844" s="633"/>
      <c r="H844" s="1129"/>
      <c r="I844" s="634">
        <f t="shared" si="84"/>
        <v>0</v>
      </c>
      <c r="J844" s="634">
        <f t="shared" si="85"/>
        <v>0</v>
      </c>
      <c r="K844" s="634">
        <f t="shared" si="86"/>
        <v>0</v>
      </c>
      <c r="L844" s="1129"/>
      <c r="M844" s="1129"/>
      <c r="N844" s="1718">
        <f t="shared" si="81"/>
        <v>0</v>
      </c>
      <c r="O844" s="635">
        <f t="shared" si="82"/>
        <v>0</v>
      </c>
      <c r="P844" s="145"/>
      <c r="Q844" s="145"/>
      <c r="R844" s="145"/>
      <c r="S844" s="145"/>
    </row>
    <row r="845" spans="1:19" ht="14.25" customHeight="1">
      <c r="A845" s="631"/>
      <c r="B845" s="632"/>
      <c r="C845" s="1129"/>
      <c r="D845" s="633"/>
      <c r="E845" s="1129"/>
      <c r="F845" s="634">
        <f t="shared" si="83"/>
        <v>0</v>
      </c>
      <c r="G845" s="633"/>
      <c r="H845" s="1129"/>
      <c r="I845" s="634">
        <f t="shared" si="84"/>
        <v>0</v>
      </c>
      <c r="J845" s="634">
        <f t="shared" si="85"/>
        <v>0</v>
      </c>
      <c r="K845" s="634">
        <f t="shared" si="86"/>
        <v>0</v>
      </c>
      <c r="L845" s="1129"/>
      <c r="M845" s="1129"/>
      <c r="N845" s="1718">
        <f t="shared" si="81"/>
        <v>0</v>
      </c>
      <c r="O845" s="635">
        <f t="shared" si="82"/>
        <v>0</v>
      </c>
      <c r="P845" s="145"/>
      <c r="Q845" s="145"/>
      <c r="R845" s="145"/>
      <c r="S845" s="145"/>
    </row>
    <row r="846" spans="1:19" ht="14.25" customHeight="1">
      <c r="A846" s="631"/>
      <c r="B846" s="632"/>
      <c r="C846" s="1129"/>
      <c r="D846" s="633"/>
      <c r="E846" s="1129"/>
      <c r="F846" s="634">
        <f t="shared" si="83"/>
        <v>0</v>
      </c>
      <c r="G846" s="633"/>
      <c r="H846" s="1129"/>
      <c r="I846" s="634">
        <f t="shared" si="84"/>
        <v>0</v>
      </c>
      <c r="J846" s="634">
        <f t="shared" si="85"/>
        <v>0</v>
      </c>
      <c r="K846" s="634">
        <f t="shared" si="86"/>
        <v>0</v>
      </c>
      <c r="L846" s="1129"/>
      <c r="M846" s="1129"/>
      <c r="N846" s="1718">
        <f t="shared" si="81"/>
        <v>0</v>
      </c>
      <c r="O846" s="635">
        <f t="shared" si="82"/>
        <v>0</v>
      </c>
      <c r="P846" s="145"/>
      <c r="Q846" s="145"/>
      <c r="R846" s="145"/>
      <c r="S846" s="145"/>
    </row>
    <row r="847" spans="1:19" ht="14.25" customHeight="1">
      <c r="A847" s="631"/>
      <c r="B847" s="632"/>
      <c r="C847" s="1129"/>
      <c r="D847" s="633"/>
      <c r="E847" s="1129"/>
      <c r="F847" s="634">
        <f t="shared" si="83"/>
        <v>0</v>
      </c>
      <c r="G847" s="633"/>
      <c r="H847" s="1129"/>
      <c r="I847" s="634">
        <f t="shared" si="84"/>
        <v>0</v>
      </c>
      <c r="J847" s="634">
        <f t="shared" si="85"/>
        <v>0</v>
      </c>
      <c r="K847" s="634">
        <f t="shared" si="86"/>
        <v>0</v>
      </c>
      <c r="L847" s="1129"/>
      <c r="M847" s="1129"/>
      <c r="N847" s="1718">
        <f t="shared" si="81"/>
        <v>0</v>
      </c>
      <c r="O847" s="635">
        <f t="shared" si="82"/>
        <v>0</v>
      </c>
      <c r="P847" s="145"/>
      <c r="Q847" s="145"/>
      <c r="R847" s="145"/>
      <c r="S847" s="145"/>
    </row>
    <row r="848" spans="1:19" ht="14.25" customHeight="1">
      <c r="A848" s="631"/>
      <c r="B848" s="632"/>
      <c r="C848" s="1129"/>
      <c r="D848" s="633"/>
      <c r="E848" s="1129"/>
      <c r="F848" s="634">
        <f t="shared" si="83"/>
        <v>0</v>
      </c>
      <c r="G848" s="633"/>
      <c r="H848" s="1129"/>
      <c r="I848" s="634">
        <f t="shared" si="84"/>
        <v>0</v>
      </c>
      <c r="J848" s="634">
        <f t="shared" si="85"/>
        <v>0</v>
      </c>
      <c r="K848" s="634">
        <f t="shared" si="86"/>
        <v>0</v>
      </c>
      <c r="L848" s="1129"/>
      <c r="M848" s="1129"/>
      <c r="N848" s="1718">
        <f t="shared" si="81"/>
        <v>0</v>
      </c>
      <c r="O848" s="635">
        <f t="shared" si="82"/>
        <v>0</v>
      </c>
      <c r="P848" s="145"/>
      <c r="Q848" s="145"/>
      <c r="R848" s="145"/>
      <c r="S848" s="145"/>
    </row>
    <row r="849" spans="1:19" ht="14.25" customHeight="1">
      <c r="A849" s="631"/>
      <c r="B849" s="632"/>
      <c r="C849" s="1129"/>
      <c r="D849" s="633"/>
      <c r="E849" s="1129"/>
      <c r="F849" s="634">
        <f t="shared" si="83"/>
        <v>0</v>
      </c>
      <c r="G849" s="633"/>
      <c r="H849" s="1129"/>
      <c r="I849" s="634">
        <f t="shared" si="84"/>
        <v>0</v>
      </c>
      <c r="J849" s="634">
        <f t="shared" si="85"/>
        <v>0</v>
      </c>
      <c r="K849" s="634">
        <f t="shared" si="86"/>
        <v>0</v>
      </c>
      <c r="L849" s="1129"/>
      <c r="M849" s="1129"/>
      <c r="N849" s="1718">
        <f t="shared" si="81"/>
        <v>0</v>
      </c>
      <c r="O849" s="635">
        <f t="shared" si="82"/>
        <v>0</v>
      </c>
      <c r="P849" s="145"/>
      <c r="Q849" s="145"/>
      <c r="R849" s="145"/>
      <c r="S849" s="145"/>
    </row>
    <row r="850" spans="1:19" ht="14.25" customHeight="1">
      <c r="A850" s="631"/>
      <c r="B850" s="632"/>
      <c r="C850" s="1129"/>
      <c r="D850" s="633"/>
      <c r="E850" s="1129"/>
      <c r="F850" s="634">
        <f t="shared" si="83"/>
        <v>0</v>
      </c>
      <c r="G850" s="633"/>
      <c r="H850" s="1129"/>
      <c r="I850" s="634">
        <f t="shared" si="84"/>
        <v>0</v>
      </c>
      <c r="J850" s="634">
        <f t="shared" si="85"/>
        <v>0</v>
      </c>
      <c r="K850" s="634">
        <f t="shared" si="86"/>
        <v>0</v>
      </c>
      <c r="L850" s="1129"/>
      <c r="M850" s="1129"/>
      <c r="N850" s="1718">
        <f t="shared" si="81"/>
        <v>0</v>
      </c>
      <c r="O850" s="635">
        <f t="shared" si="82"/>
        <v>0</v>
      </c>
      <c r="P850" s="145"/>
      <c r="Q850" s="145"/>
      <c r="R850" s="145"/>
      <c r="S850" s="145"/>
    </row>
    <row r="851" spans="1:19" ht="14.25" customHeight="1">
      <c r="A851" s="631"/>
      <c r="B851" s="632"/>
      <c r="C851" s="1129"/>
      <c r="D851" s="633"/>
      <c r="E851" s="1129"/>
      <c r="F851" s="634">
        <f t="shared" si="83"/>
        <v>0</v>
      </c>
      <c r="G851" s="633"/>
      <c r="H851" s="1129"/>
      <c r="I851" s="634">
        <f t="shared" si="84"/>
        <v>0</v>
      </c>
      <c r="J851" s="634">
        <f t="shared" si="85"/>
        <v>0</v>
      </c>
      <c r="K851" s="634">
        <f t="shared" si="86"/>
        <v>0</v>
      </c>
      <c r="L851" s="1129"/>
      <c r="M851" s="1129"/>
      <c r="N851" s="1718">
        <f t="shared" si="81"/>
        <v>0</v>
      </c>
      <c r="O851" s="635">
        <f t="shared" si="82"/>
        <v>0</v>
      </c>
      <c r="P851" s="145"/>
      <c r="Q851" s="145"/>
      <c r="R851" s="145"/>
      <c r="S851" s="145"/>
    </row>
    <row r="852" spans="1:19" ht="14.25" customHeight="1">
      <c r="A852" s="631"/>
      <c r="B852" s="632"/>
      <c r="C852" s="1129"/>
      <c r="D852" s="633"/>
      <c r="E852" s="1129"/>
      <c r="F852" s="634">
        <f t="shared" si="83"/>
        <v>0</v>
      </c>
      <c r="G852" s="633"/>
      <c r="H852" s="1129"/>
      <c r="I852" s="634">
        <f t="shared" si="84"/>
        <v>0</v>
      </c>
      <c r="J852" s="634">
        <f t="shared" si="85"/>
        <v>0</v>
      </c>
      <c r="K852" s="634">
        <f t="shared" si="86"/>
        <v>0</v>
      </c>
      <c r="L852" s="1129"/>
      <c r="M852" s="1129"/>
      <c r="N852" s="1718">
        <f t="shared" si="81"/>
        <v>0</v>
      </c>
      <c r="O852" s="635">
        <f t="shared" si="82"/>
        <v>0</v>
      </c>
      <c r="P852" s="145"/>
      <c r="Q852" s="145"/>
      <c r="R852" s="145"/>
      <c r="S852" s="145"/>
    </row>
    <row r="853" spans="1:19" ht="14.25" customHeight="1">
      <c r="A853" s="631"/>
      <c r="B853" s="632"/>
      <c r="C853" s="1129"/>
      <c r="D853" s="633"/>
      <c r="E853" s="1129"/>
      <c r="F853" s="634">
        <f t="shared" si="83"/>
        <v>0</v>
      </c>
      <c r="G853" s="633"/>
      <c r="H853" s="1129"/>
      <c r="I853" s="634">
        <f t="shared" si="84"/>
        <v>0</v>
      </c>
      <c r="J853" s="634">
        <f t="shared" si="85"/>
        <v>0</v>
      </c>
      <c r="K853" s="634">
        <f t="shared" si="86"/>
        <v>0</v>
      </c>
      <c r="L853" s="1129"/>
      <c r="M853" s="1129"/>
      <c r="N853" s="1718">
        <f t="shared" si="81"/>
        <v>0</v>
      </c>
      <c r="O853" s="635">
        <f t="shared" si="82"/>
        <v>0</v>
      </c>
      <c r="P853" s="145"/>
      <c r="Q853" s="145"/>
      <c r="R853" s="145"/>
      <c r="S853" s="145"/>
    </row>
    <row r="854" spans="1:19" ht="14.25" customHeight="1">
      <c r="A854" s="631"/>
      <c r="B854" s="632"/>
      <c r="C854" s="1129"/>
      <c r="D854" s="633"/>
      <c r="E854" s="1129"/>
      <c r="F854" s="634">
        <f t="shared" si="83"/>
        <v>0</v>
      </c>
      <c r="G854" s="633"/>
      <c r="H854" s="1129"/>
      <c r="I854" s="634">
        <f t="shared" si="84"/>
        <v>0</v>
      </c>
      <c r="J854" s="634">
        <f t="shared" si="85"/>
        <v>0</v>
      </c>
      <c r="K854" s="634">
        <f t="shared" si="86"/>
        <v>0</v>
      </c>
      <c r="L854" s="1129"/>
      <c r="M854" s="1129"/>
      <c r="N854" s="1718">
        <f t="shared" si="81"/>
        <v>0</v>
      </c>
      <c r="O854" s="635">
        <f t="shared" si="82"/>
        <v>0</v>
      </c>
      <c r="P854" s="145"/>
      <c r="Q854" s="145"/>
      <c r="R854" s="145"/>
      <c r="S854" s="145"/>
    </row>
    <row r="855" spans="1:19" ht="14.25" customHeight="1">
      <c r="A855" s="631"/>
      <c r="B855" s="632"/>
      <c r="C855" s="1129"/>
      <c r="D855" s="633"/>
      <c r="E855" s="1129"/>
      <c r="F855" s="634">
        <f t="shared" si="83"/>
        <v>0</v>
      </c>
      <c r="G855" s="633"/>
      <c r="H855" s="1129"/>
      <c r="I855" s="634">
        <f t="shared" si="84"/>
        <v>0</v>
      </c>
      <c r="J855" s="634">
        <f t="shared" si="85"/>
        <v>0</v>
      </c>
      <c r="K855" s="634">
        <f t="shared" si="86"/>
        <v>0</v>
      </c>
      <c r="L855" s="1129"/>
      <c r="M855" s="1129"/>
      <c r="N855" s="1718">
        <f t="shared" si="81"/>
        <v>0</v>
      </c>
      <c r="O855" s="635">
        <f t="shared" si="82"/>
        <v>0</v>
      </c>
      <c r="P855" s="145"/>
      <c r="Q855" s="145"/>
      <c r="R855" s="145"/>
      <c r="S855" s="145"/>
    </row>
    <row r="856" spans="1:19" ht="14.25" customHeight="1">
      <c r="A856" s="631"/>
      <c r="B856" s="632"/>
      <c r="C856" s="1129"/>
      <c r="D856" s="633"/>
      <c r="E856" s="1129"/>
      <c r="F856" s="634">
        <f t="shared" si="83"/>
        <v>0</v>
      </c>
      <c r="G856" s="633"/>
      <c r="H856" s="1129"/>
      <c r="I856" s="634">
        <f t="shared" si="84"/>
        <v>0</v>
      </c>
      <c r="J856" s="634">
        <f t="shared" si="85"/>
        <v>0</v>
      </c>
      <c r="K856" s="634">
        <f t="shared" si="86"/>
        <v>0</v>
      </c>
      <c r="L856" s="1129"/>
      <c r="M856" s="1129"/>
      <c r="N856" s="1718">
        <f t="shared" si="81"/>
        <v>0</v>
      </c>
      <c r="O856" s="635">
        <f t="shared" si="82"/>
        <v>0</v>
      </c>
      <c r="P856" s="145"/>
      <c r="Q856" s="145"/>
      <c r="R856" s="145"/>
      <c r="S856" s="145"/>
    </row>
    <row r="857" spans="1:19" ht="12.75">
      <c r="A857" s="631"/>
      <c r="B857" s="632"/>
      <c r="C857" s="1129"/>
      <c r="D857" s="633"/>
      <c r="E857" s="1129"/>
      <c r="F857" s="634">
        <f t="shared" si="83"/>
        <v>0</v>
      </c>
      <c r="G857" s="633"/>
      <c r="H857" s="1129"/>
      <c r="I857" s="634">
        <f t="shared" si="84"/>
        <v>0</v>
      </c>
      <c r="J857" s="634">
        <f t="shared" si="85"/>
        <v>0</v>
      </c>
      <c r="K857" s="634">
        <f t="shared" si="86"/>
        <v>0</v>
      </c>
      <c r="L857" s="1129"/>
      <c r="M857" s="1129"/>
      <c r="N857" s="1718">
        <f t="shared" si="81"/>
        <v>0</v>
      </c>
      <c r="O857" s="635">
        <f t="shared" si="82"/>
        <v>0</v>
      </c>
      <c r="P857" s="145"/>
      <c r="Q857" s="145"/>
      <c r="R857" s="145"/>
      <c r="S857" s="145"/>
    </row>
    <row r="858" spans="1:19" ht="12.75">
      <c r="A858" s="631"/>
      <c r="B858" s="632"/>
      <c r="C858" s="1129"/>
      <c r="D858" s="633"/>
      <c r="E858" s="1129"/>
      <c r="F858" s="634">
        <f t="shared" si="83"/>
        <v>0</v>
      </c>
      <c r="G858" s="633"/>
      <c r="H858" s="1129"/>
      <c r="I858" s="634">
        <f t="shared" si="84"/>
        <v>0</v>
      </c>
      <c r="J858" s="634">
        <f t="shared" si="85"/>
        <v>0</v>
      </c>
      <c r="K858" s="634">
        <f t="shared" si="86"/>
        <v>0</v>
      </c>
      <c r="L858" s="1129"/>
      <c r="M858" s="1129"/>
      <c r="N858" s="1718">
        <f t="shared" si="81"/>
        <v>0</v>
      </c>
      <c r="O858" s="635">
        <f t="shared" si="82"/>
        <v>0</v>
      </c>
      <c r="P858" s="145"/>
      <c r="Q858" s="145"/>
      <c r="R858" s="145"/>
      <c r="S858" s="145"/>
    </row>
    <row r="859" spans="1:19" ht="12.75">
      <c r="A859" s="631"/>
      <c r="B859" s="632"/>
      <c r="C859" s="1129"/>
      <c r="D859" s="633"/>
      <c r="E859" s="1129"/>
      <c r="F859" s="634">
        <f t="shared" si="83"/>
        <v>0</v>
      </c>
      <c r="G859" s="633"/>
      <c r="H859" s="1129"/>
      <c r="I859" s="634">
        <f t="shared" si="84"/>
        <v>0</v>
      </c>
      <c r="J859" s="634">
        <f t="shared" si="85"/>
        <v>0</v>
      </c>
      <c r="K859" s="634">
        <f t="shared" si="86"/>
        <v>0</v>
      </c>
      <c r="L859" s="1129"/>
      <c r="M859" s="1129"/>
      <c r="N859" s="1718">
        <f t="shared" si="81"/>
        <v>0</v>
      </c>
      <c r="O859" s="635">
        <f t="shared" si="82"/>
        <v>0</v>
      </c>
      <c r="P859" s="145"/>
      <c r="Q859" s="145"/>
      <c r="R859" s="145"/>
      <c r="S859" s="145"/>
    </row>
    <row r="860" spans="1:19" ht="12.75">
      <c r="A860" s="631"/>
      <c r="B860" s="632"/>
      <c r="C860" s="1129"/>
      <c r="D860" s="633"/>
      <c r="E860" s="1129"/>
      <c r="F860" s="634">
        <f t="shared" si="83"/>
        <v>0</v>
      </c>
      <c r="G860" s="633"/>
      <c r="H860" s="1129"/>
      <c r="I860" s="634">
        <f t="shared" si="84"/>
        <v>0</v>
      </c>
      <c r="J860" s="634">
        <f t="shared" si="85"/>
        <v>0</v>
      </c>
      <c r="K860" s="634">
        <f t="shared" si="86"/>
        <v>0</v>
      </c>
      <c r="L860" s="1129"/>
      <c r="M860" s="1129"/>
      <c r="N860" s="1718">
        <f t="shared" si="81"/>
        <v>0</v>
      </c>
      <c r="O860" s="635">
        <f t="shared" si="82"/>
        <v>0</v>
      </c>
      <c r="P860" s="145"/>
      <c r="Q860" s="145"/>
      <c r="R860" s="145"/>
      <c r="S860" s="145"/>
    </row>
    <row r="861" spans="1:19" ht="12.75">
      <c r="A861" s="631"/>
      <c r="B861" s="632"/>
      <c r="C861" s="1129"/>
      <c r="D861" s="633"/>
      <c r="E861" s="1129"/>
      <c r="F861" s="634">
        <f t="shared" si="83"/>
        <v>0</v>
      </c>
      <c r="G861" s="633"/>
      <c r="H861" s="1129"/>
      <c r="I861" s="634">
        <f t="shared" si="84"/>
        <v>0</v>
      </c>
      <c r="J861" s="634">
        <f t="shared" si="85"/>
        <v>0</v>
      </c>
      <c r="K861" s="634">
        <f t="shared" si="86"/>
        <v>0</v>
      </c>
      <c r="L861" s="1129"/>
      <c r="M861" s="1129"/>
      <c r="N861" s="1718">
        <f t="shared" si="81"/>
        <v>0</v>
      </c>
      <c r="O861" s="635">
        <f t="shared" si="82"/>
        <v>0</v>
      </c>
      <c r="P861" s="145"/>
      <c r="Q861" s="145"/>
      <c r="R861" s="145"/>
      <c r="S861" s="145"/>
    </row>
    <row r="862" spans="1:19" ht="12.75">
      <c r="A862" s="631"/>
      <c r="B862" s="632"/>
      <c r="C862" s="1129"/>
      <c r="D862" s="633"/>
      <c r="E862" s="1129"/>
      <c r="F862" s="634">
        <f t="shared" si="83"/>
        <v>0</v>
      </c>
      <c r="G862" s="633"/>
      <c r="H862" s="1129"/>
      <c r="I862" s="634">
        <f t="shared" si="84"/>
        <v>0</v>
      </c>
      <c r="J862" s="634">
        <f t="shared" si="85"/>
        <v>0</v>
      </c>
      <c r="K862" s="634">
        <f t="shared" si="86"/>
        <v>0</v>
      </c>
      <c r="L862" s="1129"/>
      <c r="M862" s="1129"/>
      <c r="N862" s="1718">
        <f t="shared" si="81"/>
        <v>0</v>
      </c>
      <c r="O862" s="635">
        <f t="shared" si="82"/>
        <v>0</v>
      </c>
      <c r="P862" s="145"/>
      <c r="Q862" s="145"/>
      <c r="R862" s="145"/>
      <c r="S862" s="145"/>
    </row>
    <row r="863" spans="1:19" ht="12.75">
      <c r="A863" s="631"/>
      <c r="B863" s="632"/>
      <c r="C863" s="1129"/>
      <c r="D863" s="633"/>
      <c r="E863" s="1129"/>
      <c r="F863" s="634">
        <f t="shared" si="83"/>
        <v>0</v>
      </c>
      <c r="G863" s="633"/>
      <c r="H863" s="1129"/>
      <c r="I863" s="634">
        <f t="shared" si="84"/>
        <v>0</v>
      </c>
      <c r="J863" s="634">
        <f t="shared" si="85"/>
        <v>0</v>
      </c>
      <c r="K863" s="634">
        <f t="shared" si="86"/>
        <v>0</v>
      </c>
      <c r="L863" s="1129"/>
      <c r="M863" s="1129"/>
      <c r="N863" s="1718">
        <f t="shared" si="81"/>
        <v>0</v>
      </c>
      <c r="O863" s="635">
        <f t="shared" si="82"/>
        <v>0</v>
      </c>
      <c r="P863" s="145"/>
      <c r="Q863" s="145"/>
      <c r="R863" s="145"/>
      <c r="S863" s="145"/>
    </row>
    <row r="864" spans="1:19" ht="12.75">
      <c r="A864" s="631"/>
      <c r="B864" s="632"/>
      <c r="C864" s="1129"/>
      <c r="D864" s="633"/>
      <c r="E864" s="1129"/>
      <c r="F864" s="634">
        <f t="shared" si="83"/>
        <v>0</v>
      </c>
      <c r="G864" s="633"/>
      <c r="H864" s="1129"/>
      <c r="I864" s="634">
        <f t="shared" si="84"/>
        <v>0</v>
      </c>
      <c r="J864" s="634">
        <f t="shared" si="85"/>
        <v>0</v>
      </c>
      <c r="K864" s="634">
        <f t="shared" si="86"/>
        <v>0</v>
      </c>
      <c r="L864" s="1129"/>
      <c r="M864" s="1129"/>
      <c r="N864" s="1718">
        <f t="shared" si="81"/>
        <v>0</v>
      </c>
      <c r="O864" s="635">
        <f t="shared" si="82"/>
        <v>0</v>
      </c>
      <c r="P864" s="145"/>
      <c r="Q864" s="145"/>
      <c r="R864" s="145"/>
      <c r="S864" s="145"/>
    </row>
    <row r="865" spans="1:19" ht="12.75">
      <c r="A865" s="631"/>
      <c r="B865" s="632"/>
      <c r="C865" s="1129"/>
      <c r="D865" s="633"/>
      <c r="E865" s="1129"/>
      <c r="F865" s="634">
        <f t="shared" si="83"/>
        <v>0</v>
      </c>
      <c r="G865" s="633"/>
      <c r="H865" s="1129"/>
      <c r="I865" s="634">
        <f t="shared" si="84"/>
        <v>0</v>
      </c>
      <c r="J865" s="634">
        <f t="shared" si="85"/>
        <v>0</v>
      </c>
      <c r="K865" s="634">
        <f t="shared" si="86"/>
        <v>0</v>
      </c>
      <c r="L865" s="1129"/>
      <c r="M865" s="1129"/>
      <c r="N865" s="1718">
        <f t="shared" si="81"/>
        <v>0</v>
      </c>
      <c r="O865" s="635">
        <f t="shared" si="82"/>
        <v>0</v>
      </c>
      <c r="P865" s="145"/>
      <c r="Q865" s="145"/>
      <c r="R865" s="145"/>
      <c r="S865" s="145"/>
    </row>
    <row r="866" spans="1:19" ht="12.75">
      <c r="A866" s="631"/>
      <c r="B866" s="632"/>
      <c r="C866" s="1129"/>
      <c r="D866" s="633"/>
      <c r="E866" s="1129"/>
      <c r="F866" s="634">
        <f t="shared" si="83"/>
        <v>0</v>
      </c>
      <c r="G866" s="633"/>
      <c r="H866" s="1129"/>
      <c r="I866" s="634">
        <f t="shared" si="84"/>
        <v>0</v>
      </c>
      <c r="J866" s="634">
        <f t="shared" si="85"/>
        <v>0</v>
      </c>
      <c r="K866" s="634">
        <f t="shared" si="86"/>
        <v>0</v>
      </c>
      <c r="L866" s="1129"/>
      <c r="M866" s="1129"/>
      <c r="N866" s="1718">
        <f t="shared" si="81"/>
        <v>0</v>
      </c>
      <c r="O866" s="635">
        <f t="shared" si="82"/>
        <v>0</v>
      </c>
      <c r="P866" s="145"/>
      <c r="Q866" s="145"/>
      <c r="R866" s="145"/>
      <c r="S866" s="145"/>
    </row>
    <row r="867" spans="1:19" ht="12.75">
      <c r="A867" s="631"/>
      <c r="B867" s="632"/>
      <c r="C867" s="1129"/>
      <c r="D867" s="633"/>
      <c r="E867" s="1129"/>
      <c r="F867" s="634">
        <f t="shared" si="83"/>
        <v>0</v>
      </c>
      <c r="G867" s="633"/>
      <c r="H867" s="1129"/>
      <c r="I867" s="634">
        <f t="shared" si="84"/>
        <v>0</v>
      </c>
      <c r="J867" s="634">
        <f t="shared" si="85"/>
        <v>0</v>
      </c>
      <c r="K867" s="634">
        <f t="shared" si="86"/>
        <v>0</v>
      </c>
      <c r="L867" s="1129"/>
      <c r="M867" s="1129"/>
      <c r="N867" s="1718">
        <f t="shared" si="81"/>
        <v>0</v>
      </c>
      <c r="O867" s="635">
        <f t="shared" si="82"/>
        <v>0</v>
      </c>
      <c r="P867" s="145"/>
      <c r="Q867" s="145"/>
      <c r="R867" s="145"/>
      <c r="S867" s="145"/>
    </row>
    <row r="868" spans="1:19" ht="12.75">
      <c r="A868" s="631"/>
      <c r="B868" s="632"/>
      <c r="C868" s="1129"/>
      <c r="D868" s="633"/>
      <c r="E868" s="1129"/>
      <c r="F868" s="634">
        <f t="shared" si="83"/>
        <v>0</v>
      </c>
      <c r="G868" s="633"/>
      <c r="H868" s="1129"/>
      <c r="I868" s="634">
        <f t="shared" si="84"/>
        <v>0</v>
      </c>
      <c r="J868" s="634">
        <f t="shared" si="85"/>
        <v>0</v>
      </c>
      <c r="K868" s="634">
        <f t="shared" si="86"/>
        <v>0</v>
      </c>
      <c r="L868" s="1129"/>
      <c r="M868" s="1129"/>
      <c r="N868" s="1718">
        <f t="shared" si="81"/>
        <v>0</v>
      </c>
      <c r="O868" s="635">
        <f t="shared" si="82"/>
        <v>0</v>
      </c>
      <c r="P868" s="145"/>
      <c r="Q868" s="145"/>
      <c r="R868" s="145"/>
      <c r="S868" s="145"/>
    </row>
    <row r="869" spans="1:19" ht="12.75">
      <c r="A869" s="631"/>
      <c r="B869" s="632"/>
      <c r="C869" s="1129"/>
      <c r="D869" s="633"/>
      <c r="E869" s="1129"/>
      <c r="F869" s="634">
        <f t="shared" si="83"/>
        <v>0</v>
      </c>
      <c r="G869" s="633"/>
      <c r="H869" s="1129"/>
      <c r="I869" s="634">
        <f t="shared" si="84"/>
        <v>0</v>
      </c>
      <c r="J869" s="634">
        <f t="shared" si="85"/>
        <v>0</v>
      </c>
      <c r="K869" s="634">
        <f t="shared" si="86"/>
        <v>0</v>
      </c>
      <c r="L869" s="1129"/>
      <c r="M869" s="1129"/>
      <c r="N869" s="1718">
        <f t="shared" si="81"/>
        <v>0</v>
      </c>
      <c r="O869" s="635">
        <f t="shared" si="82"/>
        <v>0</v>
      </c>
      <c r="P869" s="145"/>
      <c r="Q869" s="145"/>
      <c r="R869" s="145"/>
      <c r="S869" s="145"/>
    </row>
    <row r="870" spans="1:19" ht="12.75">
      <c r="A870" s="631"/>
      <c r="B870" s="632"/>
      <c r="C870" s="1129"/>
      <c r="D870" s="633"/>
      <c r="E870" s="1129"/>
      <c r="F870" s="634">
        <f t="shared" si="83"/>
        <v>0</v>
      </c>
      <c r="G870" s="633"/>
      <c r="H870" s="1129"/>
      <c r="I870" s="634">
        <f t="shared" si="84"/>
        <v>0</v>
      </c>
      <c r="J870" s="634">
        <f t="shared" si="85"/>
        <v>0</v>
      </c>
      <c r="K870" s="634">
        <f t="shared" si="86"/>
        <v>0</v>
      </c>
      <c r="L870" s="1129"/>
      <c r="M870" s="1129"/>
      <c r="N870" s="1718">
        <f t="shared" si="81"/>
        <v>0</v>
      </c>
      <c r="O870" s="635">
        <f t="shared" si="82"/>
        <v>0</v>
      </c>
      <c r="P870" s="145"/>
      <c r="Q870" s="145"/>
      <c r="R870" s="145"/>
      <c r="S870" s="145"/>
    </row>
    <row r="871" spans="1:19" ht="12.75">
      <c r="A871" s="631"/>
      <c r="B871" s="632"/>
      <c r="C871" s="1129"/>
      <c r="D871" s="633"/>
      <c r="E871" s="1129"/>
      <c r="F871" s="634">
        <f t="shared" si="83"/>
        <v>0</v>
      </c>
      <c r="G871" s="633"/>
      <c r="H871" s="1129"/>
      <c r="I871" s="634">
        <f t="shared" si="84"/>
        <v>0</v>
      </c>
      <c r="J871" s="634">
        <f t="shared" si="85"/>
        <v>0</v>
      </c>
      <c r="K871" s="634">
        <f t="shared" si="86"/>
        <v>0</v>
      </c>
      <c r="L871" s="1129"/>
      <c r="M871" s="1129"/>
      <c r="N871" s="1718">
        <f t="shared" si="81"/>
        <v>0</v>
      </c>
      <c r="O871" s="635">
        <f t="shared" si="82"/>
        <v>0</v>
      </c>
      <c r="P871" s="145"/>
      <c r="Q871" s="145"/>
      <c r="R871" s="145"/>
      <c r="S871" s="145"/>
    </row>
    <row r="872" spans="1:19" ht="12.75">
      <c r="A872" s="631"/>
      <c r="B872" s="632"/>
      <c r="C872" s="1129"/>
      <c r="D872" s="633"/>
      <c r="E872" s="1129"/>
      <c r="F872" s="634">
        <f t="shared" si="83"/>
        <v>0</v>
      </c>
      <c r="G872" s="633"/>
      <c r="H872" s="1129"/>
      <c r="I872" s="634">
        <f t="shared" si="84"/>
        <v>0</v>
      </c>
      <c r="J872" s="634">
        <f t="shared" si="85"/>
        <v>0</v>
      </c>
      <c r="K872" s="634">
        <f t="shared" si="86"/>
        <v>0</v>
      </c>
      <c r="L872" s="1129"/>
      <c r="M872" s="1129"/>
      <c r="N872" s="1718">
        <f t="shared" si="81"/>
        <v>0</v>
      </c>
      <c r="O872" s="635">
        <f t="shared" si="82"/>
        <v>0</v>
      </c>
      <c r="P872" s="145"/>
      <c r="Q872" s="145"/>
      <c r="R872" s="145"/>
      <c r="S872" s="145"/>
    </row>
    <row r="873" spans="1:19" ht="12.75">
      <c r="A873" s="631"/>
      <c r="B873" s="632"/>
      <c r="C873" s="1129"/>
      <c r="D873" s="633"/>
      <c r="E873" s="1129"/>
      <c r="F873" s="634">
        <f t="shared" si="83"/>
        <v>0</v>
      </c>
      <c r="G873" s="633"/>
      <c r="H873" s="1129"/>
      <c r="I873" s="634">
        <f t="shared" si="84"/>
        <v>0</v>
      </c>
      <c r="J873" s="634">
        <f t="shared" si="85"/>
        <v>0</v>
      </c>
      <c r="K873" s="634">
        <f t="shared" si="86"/>
        <v>0</v>
      </c>
      <c r="L873" s="1129"/>
      <c r="M873" s="1129"/>
      <c r="N873" s="1718">
        <f t="shared" si="81"/>
        <v>0</v>
      </c>
      <c r="O873" s="635">
        <f t="shared" si="82"/>
        <v>0</v>
      </c>
      <c r="P873" s="145"/>
      <c r="Q873" s="145"/>
      <c r="R873" s="145"/>
      <c r="S873" s="145"/>
    </row>
    <row r="874" spans="1:19" ht="12.75">
      <c r="A874" s="631"/>
      <c r="B874" s="632"/>
      <c r="C874" s="1129"/>
      <c r="D874" s="633"/>
      <c r="E874" s="1129"/>
      <c r="F874" s="634">
        <f t="shared" si="83"/>
        <v>0</v>
      </c>
      <c r="G874" s="633"/>
      <c r="H874" s="1129"/>
      <c r="I874" s="634">
        <f t="shared" si="84"/>
        <v>0</v>
      </c>
      <c r="J874" s="634">
        <f t="shared" si="85"/>
        <v>0</v>
      </c>
      <c r="K874" s="634">
        <f t="shared" si="86"/>
        <v>0</v>
      </c>
      <c r="L874" s="1129"/>
      <c r="M874" s="1129"/>
      <c r="N874" s="1718">
        <f t="shared" si="81"/>
        <v>0</v>
      </c>
      <c r="O874" s="635">
        <f t="shared" si="82"/>
        <v>0</v>
      </c>
      <c r="P874" s="145"/>
      <c r="Q874" s="145"/>
      <c r="R874" s="145"/>
      <c r="S874" s="145"/>
    </row>
    <row r="875" spans="1:19" ht="12.75">
      <c r="A875" s="631"/>
      <c r="B875" s="632"/>
      <c r="C875" s="1129"/>
      <c r="D875" s="633"/>
      <c r="E875" s="1129"/>
      <c r="F875" s="634">
        <f t="shared" si="83"/>
        <v>0</v>
      </c>
      <c r="G875" s="633"/>
      <c r="H875" s="1129"/>
      <c r="I875" s="634">
        <f t="shared" si="84"/>
        <v>0</v>
      </c>
      <c r="J875" s="634">
        <f t="shared" si="85"/>
        <v>0</v>
      </c>
      <c r="K875" s="634">
        <f t="shared" si="86"/>
        <v>0</v>
      </c>
      <c r="L875" s="1129"/>
      <c r="M875" s="1129"/>
      <c r="N875" s="1718">
        <f t="shared" si="81"/>
        <v>0</v>
      </c>
      <c r="O875" s="635">
        <f t="shared" si="82"/>
        <v>0</v>
      </c>
      <c r="P875" s="145"/>
      <c r="Q875" s="145"/>
      <c r="R875" s="145"/>
      <c r="S875" s="145"/>
    </row>
    <row r="876" spans="1:19" ht="12.75">
      <c r="A876" s="631"/>
      <c r="B876" s="632"/>
      <c r="C876" s="1129"/>
      <c r="D876" s="633"/>
      <c r="E876" s="1129"/>
      <c r="F876" s="634">
        <f t="shared" si="83"/>
        <v>0</v>
      </c>
      <c r="G876" s="633"/>
      <c r="H876" s="1129"/>
      <c r="I876" s="634">
        <f t="shared" si="84"/>
        <v>0</v>
      </c>
      <c r="J876" s="634">
        <f t="shared" si="85"/>
        <v>0</v>
      </c>
      <c r="K876" s="634">
        <f t="shared" si="86"/>
        <v>0</v>
      </c>
      <c r="L876" s="1129"/>
      <c r="M876" s="1129"/>
      <c r="N876" s="1718">
        <f t="shared" si="81"/>
        <v>0</v>
      </c>
      <c r="O876" s="635">
        <f t="shared" si="82"/>
        <v>0</v>
      </c>
      <c r="P876" s="145"/>
      <c r="Q876" s="145"/>
      <c r="R876" s="145"/>
      <c r="S876" s="145"/>
    </row>
    <row r="877" spans="1:19" ht="12.75">
      <c r="A877" s="631"/>
      <c r="B877" s="632"/>
      <c r="C877" s="1129"/>
      <c r="D877" s="633"/>
      <c r="E877" s="1129"/>
      <c r="F877" s="634">
        <f t="shared" si="83"/>
        <v>0</v>
      </c>
      <c r="G877" s="633"/>
      <c r="H877" s="1129"/>
      <c r="I877" s="634">
        <f t="shared" si="84"/>
        <v>0</v>
      </c>
      <c r="J877" s="634">
        <f t="shared" si="85"/>
        <v>0</v>
      </c>
      <c r="K877" s="634">
        <f t="shared" si="86"/>
        <v>0</v>
      </c>
      <c r="L877" s="1129"/>
      <c r="M877" s="1129"/>
      <c r="N877" s="1718">
        <f t="shared" si="81"/>
        <v>0</v>
      </c>
      <c r="O877" s="635">
        <f t="shared" si="82"/>
        <v>0</v>
      </c>
      <c r="P877" s="145"/>
      <c r="Q877" s="145"/>
      <c r="R877" s="145"/>
      <c r="S877" s="145"/>
    </row>
    <row r="878" spans="1:19" ht="12.75">
      <c r="A878" s="631"/>
      <c r="B878" s="632"/>
      <c r="C878" s="1129"/>
      <c r="D878" s="633"/>
      <c r="E878" s="1129"/>
      <c r="F878" s="634">
        <f t="shared" si="83"/>
        <v>0</v>
      </c>
      <c r="G878" s="633"/>
      <c r="H878" s="1129"/>
      <c r="I878" s="634">
        <f t="shared" si="84"/>
        <v>0</v>
      </c>
      <c r="J878" s="634">
        <f t="shared" si="85"/>
        <v>0</v>
      </c>
      <c r="K878" s="634">
        <f t="shared" si="86"/>
        <v>0</v>
      </c>
      <c r="L878" s="1129"/>
      <c r="M878" s="1129"/>
      <c r="N878" s="1718">
        <f t="shared" si="81"/>
        <v>0</v>
      </c>
      <c r="O878" s="635">
        <f t="shared" si="82"/>
        <v>0</v>
      </c>
      <c r="P878" s="145"/>
      <c r="Q878" s="145"/>
      <c r="R878" s="145"/>
      <c r="S878" s="145"/>
    </row>
    <row r="879" spans="1:19" ht="12.75">
      <c r="A879" s="631"/>
      <c r="B879" s="632"/>
      <c r="C879" s="1129"/>
      <c r="D879" s="633"/>
      <c r="E879" s="1129"/>
      <c r="F879" s="634">
        <f t="shared" si="83"/>
        <v>0</v>
      </c>
      <c r="G879" s="633"/>
      <c r="H879" s="1129"/>
      <c r="I879" s="634">
        <f t="shared" si="84"/>
        <v>0</v>
      </c>
      <c r="J879" s="634">
        <f t="shared" si="85"/>
        <v>0</v>
      </c>
      <c r="K879" s="634">
        <f t="shared" si="86"/>
        <v>0</v>
      </c>
      <c r="L879" s="1129"/>
      <c r="M879" s="1129"/>
      <c r="N879" s="1718">
        <f t="shared" si="81"/>
        <v>0</v>
      </c>
      <c r="O879" s="635">
        <f t="shared" si="82"/>
        <v>0</v>
      </c>
      <c r="P879" s="145"/>
      <c r="Q879" s="145"/>
      <c r="R879" s="145"/>
      <c r="S879" s="145"/>
    </row>
    <row r="880" spans="1:19" ht="12.75">
      <c r="A880" s="631"/>
      <c r="B880" s="632"/>
      <c r="C880" s="1129"/>
      <c r="D880" s="633"/>
      <c r="E880" s="1129"/>
      <c r="F880" s="634">
        <f t="shared" si="83"/>
        <v>0</v>
      </c>
      <c r="G880" s="633"/>
      <c r="H880" s="1129"/>
      <c r="I880" s="634">
        <f t="shared" si="84"/>
        <v>0</v>
      </c>
      <c r="J880" s="634">
        <f t="shared" si="85"/>
        <v>0</v>
      </c>
      <c r="K880" s="634">
        <f t="shared" si="86"/>
        <v>0</v>
      </c>
      <c r="L880" s="1129"/>
      <c r="M880" s="1129"/>
      <c r="N880" s="1718">
        <f t="shared" si="81"/>
        <v>0</v>
      </c>
      <c r="O880" s="635">
        <f t="shared" si="82"/>
        <v>0</v>
      </c>
      <c r="P880" s="145"/>
      <c r="Q880" s="145"/>
      <c r="R880" s="145"/>
      <c r="S880" s="145"/>
    </row>
    <row r="881" spans="1:19" ht="12.75">
      <c r="A881" s="631"/>
      <c r="B881" s="632"/>
      <c r="C881" s="1129"/>
      <c r="D881" s="633"/>
      <c r="E881" s="1129"/>
      <c r="F881" s="634">
        <f t="shared" si="83"/>
        <v>0</v>
      </c>
      <c r="G881" s="633"/>
      <c r="H881" s="1129"/>
      <c r="I881" s="634">
        <f t="shared" si="84"/>
        <v>0</v>
      </c>
      <c r="J881" s="634">
        <f t="shared" si="85"/>
        <v>0</v>
      </c>
      <c r="K881" s="634">
        <f t="shared" si="86"/>
        <v>0</v>
      </c>
      <c r="L881" s="1129"/>
      <c r="M881" s="1129"/>
      <c r="N881" s="1718">
        <f t="shared" si="81"/>
        <v>0</v>
      </c>
      <c r="O881" s="635">
        <f t="shared" si="82"/>
        <v>0</v>
      </c>
      <c r="P881" s="145"/>
      <c r="Q881" s="145"/>
      <c r="R881" s="145"/>
      <c r="S881" s="145"/>
    </row>
    <row r="882" spans="1:19" ht="12.75">
      <c r="A882" s="631"/>
      <c r="B882" s="632"/>
      <c r="C882" s="1129"/>
      <c r="D882" s="633"/>
      <c r="E882" s="1129"/>
      <c r="F882" s="634">
        <f t="shared" si="83"/>
        <v>0</v>
      </c>
      <c r="G882" s="633"/>
      <c r="H882" s="1129"/>
      <c r="I882" s="634">
        <f t="shared" si="84"/>
        <v>0</v>
      </c>
      <c r="J882" s="634">
        <f t="shared" si="85"/>
        <v>0</v>
      </c>
      <c r="K882" s="634">
        <f t="shared" si="86"/>
        <v>0</v>
      </c>
      <c r="L882" s="1129"/>
      <c r="M882" s="1129"/>
      <c r="N882" s="1718">
        <f t="shared" si="81"/>
        <v>0</v>
      </c>
      <c r="O882" s="635">
        <f t="shared" si="82"/>
        <v>0</v>
      </c>
      <c r="P882" s="145"/>
      <c r="Q882" s="145"/>
      <c r="R882" s="145"/>
      <c r="S882" s="145"/>
    </row>
    <row r="883" spans="1:19" ht="12.75">
      <c r="A883" s="631"/>
      <c r="B883" s="632"/>
      <c r="C883" s="1129"/>
      <c r="D883" s="633"/>
      <c r="E883" s="1129"/>
      <c r="F883" s="634">
        <f t="shared" si="83"/>
        <v>0</v>
      </c>
      <c r="G883" s="633"/>
      <c r="H883" s="1129"/>
      <c r="I883" s="634">
        <f t="shared" si="84"/>
        <v>0</v>
      </c>
      <c r="J883" s="634">
        <f t="shared" si="85"/>
        <v>0</v>
      </c>
      <c r="K883" s="634">
        <f t="shared" si="86"/>
        <v>0</v>
      </c>
      <c r="L883" s="1129"/>
      <c r="M883" s="1129"/>
      <c r="N883" s="1718">
        <f t="shared" si="81"/>
        <v>0</v>
      </c>
      <c r="O883" s="635">
        <f t="shared" si="82"/>
        <v>0</v>
      </c>
      <c r="P883" s="145"/>
      <c r="Q883" s="145"/>
      <c r="R883" s="145"/>
      <c r="S883" s="145"/>
    </row>
    <row r="884" spans="1:19" ht="12.75">
      <c r="A884" s="631"/>
      <c r="B884" s="632"/>
      <c r="C884" s="1129"/>
      <c r="D884" s="633"/>
      <c r="E884" s="1129"/>
      <c r="F884" s="634">
        <f t="shared" si="83"/>
        <v>0</v>
      </c>
      <c r="G884" s="633"/>
      <c r="H884" s="1129"/>
      <c r="I884" s="634">
        <f t="shared" si="84"/>
        <v>0</v>
      </c>
      <c r="J884" s="634">
        <f t="shared" si="85"/>
        <v>0</v>
      </c>
      <c r="K884" s="634">
        <f t="shared" si="86"/>
        <v>0</v>
      </c>
      <c r="L884" s="1129"/>
      <c r="M884" s="1129"/>
      <c r="N884" s="1718">
        <f t="shared" si="81"/>
        <v>0</v>
      </c>
      <c r="O884" s="635">
        <f t="shared" si="82"/>
        <v>0</v>
      </c>
      <c r="P884" s="145"/>
      <c r="Q884" s="145"/>
      <c r="R884" s="145"/>
      <c r="S884" s="145"/>
    </row>
    <row r="885" spans="1:19" ht="12.75">
      <c r="A885" s="631"/>
      <c r="B885" s="632"/>
      <c r="C885" s="1129"/>
      <c r="D885" s="633"/>
      <c r="E885" s="1129"/>
      <c r="F885" s="634">
        <f t="shared" si="83"/>
        <v>0</v>
      </c>
      <c r="G885" s="633"/>
      <c r="H885" s="1129"/>
      <c r="I885" s="634">
        <f t="shared" si="84"/>
        <v>0</v>
      </c>
      <c r="J885" s="634">
        <f t="shared" si="85"/>
        <v>0</v>
      </c>
      <c r="K885" s="634">
        <f t="shared" si="86"/>
        <v>0</v>
      </c>
      <c r="L885" s="1129"/>
      <c r="M885" s="1129"/>
      <c r="N885" s="1718">
        <f t="shared" si="81"/>
        <v>0</v>
      </c>
      <c r="O885" s="635">
        <f t="shared" si="82"/>
        <v>0</v>
      </c>
      <c r="P885" s="145"/>
      <c r="Q885" s="145"/>
      <c r="R885" s="145"/>
      <c r="S885" s="145"/>
    </row>
    <row r="886" spans="1:19" ht="12.75">
      <c r="A886" s="631"/>
      <c r="B886" s="632"/>
      <c r="C886" s="1129"/>
      <c r="D886" s="633"/>
      <c r="E886" s="1129"/>
      <c r="F886" s="634">
        <f t="shared" si="83"/>
        <v>0</v>
      </c>
      <c r="G886" s="633"/>
      <c r="H886" s="1129"/>
      <c r="I886" s="634">
        <f t="shared" si="84"/>
        <v>0</v>
      </c>
      <c r="J886" s="634">
        <f t="shared" si="85"/>
        <v>0</v>
      </c>
      <c r="K886" s="634">
        <f t="shared" si="86"/>
        <v>0</v>
      </c>
      <c r="L886" s="1129"/>
      <c r="M886" s="1129"/>
      <c r="N886" s="1718">
        <f t="shared" si="81"/>
        <v>0</v>
      </c>
      <c r="O886" s="635">
        <f t="shared" si="82"/>
        <v>0</v>
      </c>
      <c r="P886" s="145"/>
      <c r="Q886" s="145"/>
      <c r="R886" s="145"/>
      <c r="S886" s="145"/>
    </row>
    <row r="887" spans="1:19" ht="12.75">
      <c r="A887" s="631"/>
      <c r="B887" s="632"/>
      <c r="C887" s="1129"/>
      <c r="D887" s="633"/>
      <c r="E887" s="1129"/>
      <c r="F887" s="634">
        <f t="shared" si="83"/>
        <v>0</v>
      </c>
      <c r="G887" s="633"/>
      <c r="H887" s="1129"/>
      <c r="I887" s="634">
        <f t="shared" si="84"/>
        <v>0</v>
      </c>
      <c r="J887" s="634">
        <f t="shared" si="85"/>
        <v>0</v>
      </c>
      <c r="K887" s="634">
        <f t="shared" si="86"/>
        <v>0</v>
      </c>
      <c r="L887" s="1129"/>
      <c r="M887" s="1129"/>
      <c r="N887" s="1718">
        <f t="shared" si="81"/>
        <v>0</v>
      </c>
      <c r="O887" s="635">
        <f t="shared" si="82"/>
        <v>0</v>
      </c>
      <c r="P887" s="145"/>
      <c r="Q887" s="145"/>
      <c r="R887" s="145"/>
      <c r="S887" s="145"/>
    </row>
    <row r="888" spans="1:19" ht="12.75">
      <c r="A888" s="631"/>
      <c r="B888" s="632"/>
      <c r="C888" s="1129"/>
      <c r="D888" s="633"/>
      <c r="E888" s="1129"/>
      <c r="F888" s="634">
        <f t="shared" si="83"/>
        <v>0</v>
      </c>
      <c r="G888" s="633"/>
      <c r="H888" s="1129"/>
      <c r="I888" s="634">
        <f t="shared" si="84"/>
        <v>0</v>
      </c>
      <c r="J888" s="634">
        <f t="shared" si="85"/>
        <v>0</v>
      </c>
      <c r="K888" s="634">
        <f t="shared" si="86"/>
        <v>0</v>
      </c>
      <c r="L888" s="1129"/>
      <c r="M888" s="1129"/>
      <c r="N888" s="1718">
        <f t="shared" si="81"/>
        <v>0</v>
      </c>
      <c r="O888" s="635">
        <f t="shared" si="82"/>
        <v>0</v>
      </c>
      <c r="P888" s="145"/>
      <c r="Q888" s="145"/>
      <c r="R888" s="145"/>
      <c r="S888" s="145"/>
    </row>
    <row r="889" spans="1:19" ht="12.75">
      <c r="A889" s="631"/>
      <c r="B889" s="632"/>
      <c r="C889" s="1129"/>
      <c r="D889" s="633"/>
      <c r="E889" s="1129"/>
      <c r="F889" s="634">
        <f t="shared" si="83"/>
        <v>0</v>
      </c>
      <c r="G889" s="633"/>
      <c r="H889" s="1129"/>
      <c r="I889" s="634">
        <f t="shared" si="84"/>
        <v>0</v>
      </c>
      <c r="J889" s="634">
        <f t="shared" si="85"/>
        <v>0</v>
      </c>
      <c r="K889" s="634">
        <f t="shared" si="86"/>
        <v>0</v>
      </c>
      <c r="L889" s="1129"/>
      <c r="M889" s="1129"/>
      <c r="N889" s="1718">
        <f t="shared" si="81"/>
        <v>0</v>
      </c>
      <c r="O889" s="635">
        <f t="shared" si="82"/>
        <v>0</v>
      </c>
      <c r="P889" s="145"/>
      <c r="Q889" s="145"/>
      <c r="R889" s="145"/>
      <c r="S889" s="145"/>
    </row>
    <row r="890" spans="1:19" ht="12.75">
      <c r="A890" s="631"/>
      <c r="B890" s="632"/>
      <c r="C890" s="1129"/>
      <c r="D890" s="633"/>
      <c r="E890" s="1129"/>
      <c r="F890" s="634">
        <f t="shared" si="83"/>
        <v>0</v>
      </c>
      <c r="G890" s="633"/>
      <c r="H890" s="1129"/>
      <c r="I890" s="634">
        <f t="shared" si="84"/>
        <v>0</v>
      </c>
      <c r="J890" s="634">
        <f t="shared" si="85"/>
        <v>0</v>
      </c>
      <c r="K890" s="634">
        <f t="shared" si="86"/>
        <v>0</v>
      </c>
      <c r="L890" s="1129"/>
      <c r="M890" s="1129"/>
      <c r="N890" s="1718">
        <f t="shared" si="81"/>
        <v>0</v>
      </c>
      <c r="O890" s="635">
        <f t="shared" si="82"/>
        <v>0</v>
      </c>
      <c r="P890" s="145"/>
      <c r="Q890" s="145"/>
      <c r="R890" s="145"/>
      <c r="S890" s="145"/>
    </row>
    <row r="891" spans="1:19" ht="12.75">
      <c r="A891" s="631"/>
      <c r="B891" s="632"/>
      <c r="C891" s="1129"/>
      <c r="D891" s="633"/>
      <c r="E891" s="1129"/>
      <c r="F891" s="634">
        <f t="shared" si="83"/>
        <v>0</v>
      </c>
      <c r="G891" s="633"/>
      <c r="H891" s="1129"/>
      <c r="I891" s="634">
        <f t="shared" si="84"/>
        <v>0</v>
      </c>
      <c r="J891" s="634">
        <f t="shared" si="85"/>
        <v>0</v>
      </c>
      <c r="K891" s="634">
        <f t="shared" si="86"/>
        <v>0</v>
      </c>
      <c r="L891" s="1129"/>
      <c r="M891" s="1129"/>
      <c r="N891" s="1718">
        <f t="shared" si="81"/>
        <v>0</v>
      </c>
      <c r="O891" s="635">
        <f t="shared" si="82"/>
        <v>0</v>
      </c>
      <c r="P891" s="145"/>
      <c r="Q891" s="145"/>
      <c r="R891" s="145"/>
      <c r="S891" s="145"/>
    </row>
    <row r="892" spans="1:19" ht="12.75">
      <c r="A892" s="631"/>
      <c r="B892" s="632"/>
      <c r="C892" s="1129"/>
      <c r="D892" s="633"/>
      <c r="E892" s="1129"/>
      <c r="F892" s="634">
        <f t="shared" si="83"/>
        <v>0</v>
      </c>
      <c r="G892" s="633"/>
      <c r="H892" s="1129"/>
      <c r="I892" s="634">
        <f t="shared" si="84"/>
        <v>0</v>
      </c>
      <c r="J892" s="634">
        <f t="shared" si="85"/>
        <v>0</v>
      </c>
      <c r="K892" s="634">
        <f t="shared" si="86"/>
        <v>0</v>
      </c>
      <c r="L892" s="1129"/>
      <c r="M892" s="1129"/>
      <c r="N892" s="1718">
        <f t="shared" si="81"/>
        <v>0</v>
      </c>
      <c r="O892" s="635">
        <f t="shared" si="82"/>
        <v>0</v>
      </c>
      <c r="P892" s="145"/>
      <c r="Q892" s="145"/>
      <c r="R892" s="145"/>
      <c r="S892" s="145"/>
    </row>
    <row r="893" spans="1:19" ht="12.75">
      <c r="A893" s="631"/>
      <c r="B893" s="632"/>
      <c r="C893" s="1129"/>
      <c r="D893" s="633"/>
      <c r="E893" s="1129"/>
      <c r="F893" s="634">
        <f t="shared" si="83"/>
        <v>0</v>
      </c>
      <c r="G893" s="633"/>
      <c r="H893" s="1129"/>
      <c r="I893" s="634">
        <f t="shared" si="84"/>
        <v>0</v>
      </c>
      <c r="J893" s="634">
        <f t="shared" si="85"/>
        <v>0</v>
      </c>
      <c r="K893" s="634">
        <f t="shared" si="86"/>
        <v>0</v>
      </c>
      <c r="L893" s="1129"/>
      <c r="M893" s="1129"/>
      <c r="N893" s="1718">
        <f t="shared" si="81"/>
        <v>0</v>
      </c>
      <c r="O893" s="635">
        <f t="shared" si="82"/>
        <v>0</v>
      </c>
      <c r="P893" s="145"/>
      <c r="Q893" s="145"/>
      <c r="R893" s="145"/>
      <c r="S893" s="145"/>
    </row>
    <row r="894" spans="1:19" ht="12.75">
      <c r="A894" s="631"/>
      <c r="B894" s="632"/>
      <c r="C894" s="1129"/>
      <c r="D894" s="633"/>
      <c r="E894" s="1129"/>
      <c r="F894" s="634">
        <f t="shared" si="83"/>
        <v>0</v>
      </c>
      <c r="G894" s="633"/>
      <c r="H894" s="1129"/>
      <c r="I894" s="634">
        <f t="shared" si="84"/>
        <v>0</v>
      </c>
      <c r="J894" s="634">
        <f t="shared" si="85"/>
        <v>0</v>
      </c>
      <c r="K894" s="634">
        <f t="shared" si="86"/>
        <v>0</v>
      </c>
      <c r="L894" s="1129"/>
      <c r="M894" s="1129"/>
      <c r="N894" s="1718">
        <f t="shared" si="81"/>
        <v>0</v>
      </c>
      <c r="O894" s="635">
        <f t="shared" si="82"/>
        <v>0</v>
      </c>
      <c r="P894" s="145"/>
      <c r="Q894" s="145"/>
      <c r="R894" s="145"/>
      <c r="S894" s="145"/>
    </row>
    <row r="895" spans="1:19" ht="12.75">
      <c r="A895" s="631"/>
      <c r="B895" s="632"/>
      <c r="C895" s="1129"/>
      <c r="D895" s="633"/>
      <c r="E895" s="1129"/>
      <c r="F895" s="634">
        <f t="shared" si="83"/>
        <v>0</v>
      </c>
      <c r="G895" s="633"/>
      <c r="H895" s="1129"/>
      <c r="I895" s="634">
        <f t="shared" si="84"/>
        <v>0</v>
      </c>
      <c r="J895" s="634">
        <f t="shared" si="85"/>
        <v>0</v>
      </c>
      <c r="K895" s="634">
        <f t="shared" si="86"/>
        <v>0</v>
      </c>
      <c r="L895" s="1129"/>
      <c r="M895" s="1129"/>
      <c r="N895" s="1718">
        <f t="shared" si="81"/>
        <v>0</v>
      </c>
      <c r="O895" s="635">
        <f t="shared" si="82"/>
        <v>0</v>
      </c>
      <c r="P895" s="145"/>
      <c r="Q895" s="145"/>
      <c r="R895" s="145"/>
      <c r="S895" s="145"/>
    </row>
    <row r="896" spans="1:19" ht="12.75">
      <c r="A896" s="631"/>
      <c r="B896" s="632"/>
      <c r="C896" s="1129"/>
      <c r="D896" s="633"/>
      <c r="E896" s="1129"/>
      <c r="F896" s="634">
        <f t="shared" si="83"/>
        <v>0</v>
      </c>
      <c r="G896" s="633"/>
      <c r="H896" s="1129"/>
      <c r="I896" s="634">
        <f t="shared" si="84"/>
        <v>0</v>
      </c>
      <c r="J896" s="634">
        <f t="shared" si="85"/>
        <v>0</v>
      </c>
      <c r="K896" s="634">
        <f t="shared" si="86"/>
        <v>0</v>
      </c>
      <c r="L896" s="1129"/>
      <c r="M896" s="1129"/>
      <c r="N896" s="1718">
        <f t="shared" si="81"/>
        <v>0</v>
      </c>
      <c r="O896" s="635">
        <f t="shared" si="82"/>
        <v>0</v>
      </c>
      <c r="P896" s="145"/>
      <c r="Q896" s="145"/>
      <c r="R896" s="145"/>
      <c r="S896" s="145"/>
    </row>
    <row r="897" spans="1:19" ht="12.75">
      <c r="A897" s="631"/>
      <c r="B897" s="632"/>
      <c r="C897" s="1129"/>
      <c r="D897" s="633"/>
      <c r="E897" s="1129"/>
      <c r="F897" s="634">
        <f t="shared" si="83"/>
        <v>0</v>
      </c>
      <c r="G897" s="633"/>
      <c r="H897" s="1129"/>
      <c r="I897" s="634">
        <f t="shared" si="84"/>
        <v>0</v>
      </c>
      <c r="J897" s="634">
        <f t="shared" si="85"/>
        <v>0</v>
      </c>
      <c r="K897" s="634">
        <f t="shared" si="86"/>
        <v>0</v>
      </c>
      <c r="L897" s="1129"/>
      <c r="M897" s="1129"/>
      <c r="N897" s="1718">
        <f t="shared" si="81"/>
        <v>0</v>
      </c>
      <c r="O897" s="635">
        <f t="shared" si="82"/>
        <v>0</v>
      </c>
      <c r="P897" s="145"/>
      <c r="Q897" s="145"/>
      <c r="R897" s="145"/>
      <c r="S897" s="145"/>
    </row>
    <row r="898" spans="1:19" ht="12.75">
      <c r="A898" s="631"/>
      <c r="B898" s="632"/>
      <c r="C898" s="1129"/>
      <c r="D898" s="633"/>
      <c r="E898" s="1129"/>
      <c r="F898" s="634">
        <f t="shared" si="83"/>
        <v>0</v>
      </c>
      <c r="G898" s="633"/>
      <c r="H898" s="1129"/>
      <c r="I898" s="634">
        <f t="shared" si="84"/>
        <v>0</v>
      </c>
      <c r="J898" s="634">
        <f t="shared" si="85"/>
        <v>0</v>
      </c>
      <c r="K898" s="634">
        <f t="shared" si="86"/>
        <v>0</v>
      </c>
      <c r="L898" s="1129"/>
      <c r="M898" s="1129"/>
      <c r="N898" s="1718">
        <f t="shared" si="81"/>
        <v>0</v>
      </c>
      <c r="O898" s="635">
        <f t="shared" si="82"/>
        <v>0</v>
      </c>
      <c r="P898" s="145"/>
      <c r="Q898" s="145"/>
      <c r="R898" s="145"/>
      <c r="S898" s="145"/>
    </row>
    <row r="899" spans="1:19" ht="12.75">
      <c r="A899" s="631"/>
      <c r="B899" s="632"/>
      <c r="C899" s="1129"/>
      <c r="D899" s="633"/>
      <c r="E899" s="1129"/>
      <c r="F899" s="634">
        <f t="shared" si="83"/>
        <v>0</v>
      </c>
      <c r="G899" s="633"/>
      <c r="H899" s="1129"/>
      <c r="I899" s="634">
        <f t="shared" si="84"/>
        <v>0</v>
      </c>
      <c r="J899" s="634">
        <f t="shared" si="85"/>
        <v>0</v>
      </c>
      <c r="K899" s="634">
        <f t="shared" si="86"/>
        <v>0</v>
      </c>
      <c r="L899" s="1129"/>
      <c r="M899" s="1129"/>
      <c r="N899" s="1718">
        <f t="shared" si="81"/>
        <v>0</v>
      </c>
      <c r="O899" s="635">
        <f t="shared" si="82"/>
        <v>0</v>
      </c>
      <c r="P899" s="145"/>
      <c r="Q899" s="145"/>
      <c r="R899" s="145"/>
      <c r="S899" s="145"/>
    </row>
    <row r="900" spans="1:19" ht="12.75">
      <c r="A900" s="631"/>
      <c r="B900" s="632"/>
      <c r="C900" s="1129"/>
      <c r="D900" s="633"/>
      <c r="E900" s="1129"/>
      <c r="F900" s="634">
        <f t="shared" si="83"/>
        <v>0</v>
      </c>
      <c r="G900" s="633"/>
      <c r="H900" s="1129"/>
      <c r="I900" s="634">
        <f t="shared" si="84"/>
        <v>0</v>
      </c>
      <c r="J900" s="634">
        <f t="shared" si="85"/>
        <v>0</v>
      </c>
      <c r="K900" s="634">
        <f t="shared" si="86"/>
        <v>0</v>
      </c>
      <c r="L900" s="1129"/>
      <c r="M900" s="1129"/>
      <c r="N900" s="1718">
        <f t="shared" si="81"/>
        <v>0</v>
      </c>
      <c r="O900" s="635">
        <f t="shared" si="82"/>
        <v>0</v>
      </c>
      <c r="P900" s="145"/>
      <c r="Q900" s="145"/>
      <c r="R900" s="145"/>
      <c r="S900" s="145"/>
    </row>
    <row r="901" spans="1:19" ht="12.75">
      <c r="A901" s="631"/>
      <c r="B901" s="632"/>
      <c r="C901" s="1129"/>
      <c r="D901" s="633"/>
      <c r="E901" s="1129"/>
      <c r="F901" s="634">
        <f t="shared" si="83"/>
        <v>0</v>
      </c>
      <c r="G901" s="633"/>
      <c r="H901" s="1129"/>
      <c r="I901" s="634">
        <f t="shared" si="84"/>
        <v>0</v>
      </c>
      <c r="J901" s="634">
        <f t="shared" si="85"/>
        <v>0</v>
      </c>
      <c r="K901" s="634">
        <f t="shared" si="86"/>
        <v>0</v>
      </c>
      <c r="L901" s="1129"/>
      <c r="M901" s="1129"/>
      <c r="N901" s="1718">
        <f t="shared" si="81"/>
        <v>0</v>
      </c>
      <c r="O901" s="635">
        <f t="shared" si="82"/>
        <v>0</v>
      </c>
      <c r="P901" s="145"/>
      <c r="Q901" s="145"/>
      <c r="R901" s="145"/>
      <c r="S901" s="145"/>
    </row>
    <row r="902" spans="1:19" ht="12.75">
      <c r="A902" s="631"/>
      <c r="B902" s="632"/>
      <c r="C902" s="1129"/>
      <c r="D902" s="633"/>
      <c r="E902" s="1129"/>
      <c r="F902" s="634">
        <f t="shared" si="83"/>
        <v>0</v>
      </c>
      <c r="G902" s="633"/>
      <c r="H902" s="1129"/>
      <c r="I902" s="634">
        <f t="shared" si="84"/>
        <v>0</v>
      </c>
      <c r="J902" s="634">
        <f t="shared" si="85"/>
        <v>0</v>
      </c>
      <c r="K902" s="634">
        <f t="shared" si="86"/>
        <v>0</v>
      </c>
      <c r="L902" s="1129"/>
      <c r="M902" s="1129"/>
      <c r="N902" s="1718">
        <f t="shared" si="81"/>
        <v>0</v>
      </c>
      <c r="O902" s="635">
        <f t="shared" si="82"/>
        <v>0</v>
      </c>
      <c r="P902" s="145"/>
      <c r="Q902" s="145"/>
      <c r="R902" s="145"/>
      <c r="S902" s="145"/>
    </row>
    <row r="903" spans="1:19" ht="12.75">
      <c r="A903" s="631"/>
      <c r="B903" s="632"/>
      <c r="C903" s="1129"/>
      <c r="D903" s="633"/>
      <c r="E903" s="1129"/>
      <c r="F903" s="634">
        <f t="shared" si="83"/>
        <v>0</v>
      </c>
      <c r="G903" s="633"/>
      <c r="H903" s="1129"/>
      <c r="I903" s="634">
        <f t="shared" si="84"/>
        <v>0</v>
      </c>
      <c r="J903" s="634">
        <f t="shared" si="85"/>
        <v>0</v>
      </c>
      <c r="K903" s="634">
        <f t="shared" si="86"/>
        <v>0</v>
      </c>
      <c r="L903" s="1129"/>
      <c r="M903" s="1129"/>
      <c r="N903" s="1718">
        <f t="shared" si="81"/>
        <v>0</v>
      </c>
      <c r="O903" s="635">
        <f t="shared" si="82"/>
        <v>0</v>
      </c>
      <c r="P903" s="145"/>
      <c r="Q903" s="145"/>
      <c r="R903" s="145"/>
      <c r="S903" s="145"/>
    </row>
    <row r="904" spans="1:19" ht="12.75">
      <c r="A904" s="631"/>
      <c r="B904" s="632"/>
      <c r="C904" s="1129"/>
      <c r="D904" s="633"/>
      <c r="E904" s="1129"/>
      <c r="F904" s="634">
        <f t="shared" si="83"/>
        <v>0</v>
      </c>
      <c r="G904" s="633"/>
      <c r="H904" s="1129"/>
      <c r="I904" s="634">
        <f t="shared" si="84"/>
        <v>0</v>
      </c>
      <c r="J904" s="634">
        <f t="shared" si="85"/>
        <v>0</v>
      </c>
      <c r="K904" s="634">
        <f t="shared" si="86"/>
        <v>0</v>
      </c>
      <c r="L904" s="1129"/>
      <c r="M904" s="1129"/>
      <c r="N904" s="1718">
        <f t="shared" si="81"/>
        <v>0</v>
      </c>
      <c r="O904" s="635">
        <f t="shared" si="82"/>
        <v>0</v>
      </c>
      <c r="P904" s="145"/>
      <c r="Q904" s="145"/>
      <c r="R904" s="145"/>
      <c r="S904" s="145"/>
    </row>
    <row r="905" spans="1:19" ht="12.75">
      <c r="A905" s="631"/>
      <c r="B905" s="632"/>
      <c r="C905" s="1129"/>
      <c r="D905" s="633"/>
      <c r="E905" s="1129"/>
      <c r="F905" s="634">
        <f t="shared" si="83"/>
        <v>0</v>
      </c>
      <c r="G905" s="633"/>
      <c r="H905" s="1129"/>
      <c r="I905" s="634">
        <f t="shared" si="84"/>
        <v>0</v>
      </c>
      <c r="J905" s="634">
        <f t="shared" si="85"/>
        <v>0</v>
      </c>
      <c r="K905" s="634">
        <f t="shared" si="86"/>
        <v>0</v>
      </c>
      <c r="L905" s="1129"/>
      <c r="M905" s="1129"/>
      <c r="N905" s="1718">
        <f t="shared" si="81"/>
        <v>0</v>
      </c>
      <c r="O905" s="635">
        <f t="shared" si="82"/>
        <v>0</v>
      </c>
      <c r="P905" s="145"/>
      <c r="Q905" s="145"/>
      <c r="R905" s="145"/>
      <c r="S905" s="145"/>
    </row>
    <row r="906" spans="1:19" ht="12.75">
      <c r="A906" s="631"/>
      <c r="B906" s="632"/>
      <c r="C906" s="1129"/>
      <c r="D906" s="633"/>
      <c r="E906" s="1129"/>
      <c r="F906" s="634">
        <f t="shared" si="83"/>
        <v>0</v>
      </c>
      <c r="G906" s="633"/>
      <c r="H906" s="1129"/>
      <c r="I906" s="634">
        <f t="shared" si="84"/>
        <v>0</v>
      </c>
      <c r="J906" s="634">
        <f t="shared" si="85"/>
        <v>0</v>
      </c>
      <c r="K906" s="634">
        <f t="shared" si="86"/>
        <v>0</v>
      </c>
      <c r="L906" s="1129"/>
      <c r="M906" s="1129"/>
      <c r="N906" s="1718">
        <f t="shared" ref="N906:N969" si="87">IF(M906&lt;&gt;0,ROUND(B906*K906,2)+M906,IF(ABS(ROUND(K906*B906,2)-L906)&lt;3,L906,MIN(ROUND(K906*B906,2),L906)))</f>
        <v>0</v>
      </c>
      <c r="O906" s="635">
        <f t="shared" ref="O906:O969" si="88">IF(ISERROR(L906-N906),"",IF(ABS(L906-N906)&lt;3,0,L906-N906))</f>
        <v>0</v>
      </c>
      <c r="P906" s="145"/>
      <c r="Q906" s="145"/>
      <c r="R906" s="145"/>
      <c r="S906" s="145"/>
    </row>
    <row r="907" spans="1:19" ht="12.75">
      <c r="A907" s="631"/>
      <c r="B907" s="632"/>
      <c r="C907" s="1129"/>
      <c r="D907" s="633"/>
      <c r="E907" s="1129"/>
      <c r="F907" s="634">
        <f t="shared" ref="F907:F970" si="89">E907*(12-MONTH(D907))/12</f>
        <v>0</v>
      </c>
      <c r="G907" s="633"/>
      <c r="H907" s="1129"/>
      <c r="I907" s="634">
        <f t="shared" ref="I907:I970" si="90">H907*(12-MONTH(G907))/12</f>
        <v>0</v>
      </c>
      <c r="J907" s="634">
        <f t="shared" ref="J907:J970" si="91">C907+E907-H907</f>
        <v>0</v>
      </c>
      <c r="K907" s="634">
        <f t="shared" ref="K907:K970" si="92">C907+F907-I907</f>
        <v>0</v>
      </c>
      <c r="L907" s="1129"/>
      <c r="M907" s="1129"/>
      <c r="N907" s="1718">
        <f t="shared" si="87"/>
        <v>0</v>
      </c>
      <c r="O907" s="635">
        <f t="shared" si="88"/>
        <v>0</v>
      </c>
      <c r="P907" s="145"/>
      <c r="Q907" s="145"/>
      <c r="R907" s="145"/>
      <c r="S907" s="145"/>
    </row>
    <row r="908" spans="1:19" ht="12.75">
      <c r="A908" s="631"/>
      <c r="B908" s="632"/>
      <c r="C908" s="1129"/>
      <c r="D908" s="633"/>
      <c r="E908" s="1129"/>
      <c r="F908" s="634">
        <f t="shared" si="89"/>
        <v>0</v>
      </c>
      <c r="G908" s="633"/>
      <c r="H908" s="1129"/>
      <c r="I908" s="634">
        <f t="shared" si="90"/>
        <v>0</v>
      </c>
      <c r="J908" s="634">
        <f t="shared" si="91"/>
        <v>0</v>
      </c>
      <c r="K908" s="634">
        <f t="shared" si="92"/>
        <v>0</v>
      </c>
      <c r="L908" s="1129"/>
      <c r="M908" s="1129"/>
      <c r="N908" s="1718">
        <f t="shared" si="87"/>
        <v>0</v>
      </c>
      <c r="O908" s="635">
        <f t="shared" si="88"/>
        <v>0</v>
      </c>
      <c r="P908" s="145"/>
      <c r="Q908" s="145"/>
      <c r="R908" s="145"/>
      <c r="S908" s="145"/>
    </row>
    <row r="909" spans="1:19" ht="12.75">
      <c r="A909" s="631"/>
      <c r="B909" s="632"/>
      <c r="C909" s="1129"/>
      <c r="D909" s="633"/>
      <c r="E909" s="1129"/>
      <c r="F909" s="634">
        <f t="shared" si="89"/>
        <v>0</v>
      </c>
      <c r="G909" s="633"/>
      <c r="H909" s="1129"/>
      <c r="I909" s="634">
        <f t="shared" si="90"/>
        <v>0</v>
      </c>
      <c r="J909" s="634">
        <f t="shared" si="91"/>
        <v>0</v>
      </c>
      <c r="K909" s="634">
        <f t="shared" si="92"/>
        <v>0</v>
      </c>
      <c r="L909" s="1129"/>
      <c r="M909" s="1129"/>
      <c r="N909" s="1718">
        <f t="shared" si="87"/>
        <v>0</v>
      </c>
      <c r="O909" s="635">
        <f t="shared" si="88"/>
        <v>0</v>
      </c>
      <c r="P909" s="145"/>
      <c r="Q909" s="145"/>
      <c r="R909" s="145"/>
      <c r="S909" s="145"/>
    </row>
    <row r="910" spans="1:19" ht="12.75">
      <c r="A910" s="631"/>
      <c r="B910" s="632"/>
      <c r="C910" s="1129"/>
      <c r="D910" s="633"/>
      <c r="E910" s="1129"/>
      <c r="F910" s="634">
        <f t="shared" si="89"/>
        <v>0</v>
      </c>
      <c r="G910" s="633"/>
      <c r="H910" s="1129"/>
      <c r="I910" s="634">
        <f t="shared" si="90"/>
        <v>0</v>
      </c>
      <c r="J910" s="634">
        <f t="shared" si="91"/>
        <v>0</v>
      </c>
      <c r="K910" s="634">
        <f t="shared" si="92"/>
        <v>0</v>
      </c>
      <c r="L910" s="1129"/>
      <c r="M910" s="1129"/>
      <c r="N910" s="1718">
        <f t="shared" si="87"/>
        <v>0</v>
      </c>
      <c r="O910" s="635">
        <f t="shared" si="88"/>
        <v>0</v>
      </c>
      <c r="P910" s="145"/>
      <c r="Q910" s="145"/>
      <c r="R910" s="145"/>
      <c r="S910" s="145"/>
    </row>
    <row r="911" spans="1:19" ht="12.75">
      <c r="A911" s="631"/>
      <c r="B911" s="632"/>
      <c r="C911" s="1129"/>
      <c r="D911" s="633"/>
      <c r="E911" s="1129"/>
      <c r="F911" s="634">
        <f t="shared" si="89"/>
        <v>0</v>
      </c>
      <c r="G911" s="633"/>
      <c r="H911" s="1129"/>
      <c r="I911" s="634">
        <f t="shared" si="90"/>
        <v>0</v>
      </c>
      <c r="J911" s="634">
        <f t="shared" si="91"/>
        <v>0</v>
      </c>
      <c r="K911" s="634">
        <f t="shared" si="92"/>
        <v>0</v>
      </c>
      <c r="L911" s="1129"/>
      <c r="M911" s="1129"/>
      <c r="N911" s="1718">
        <f t="shared" si="87"/>
        <v>0</v>
      </c>
      <c r="O911" s="635">
        <f t="shared" si="88"/>
        <v>0</v>
      </c>
      <c r="P911" s="145"/>
      <c r="Q911" s="145"/>
      <c r="R911" s="145"/>
      <c r="S911" s="145"/>
    </row>
    <row r="912" spans="1:19" ht="12.75">
      <c r="A912" s="631"/>
      <c r="B912" s="632"/>
      <c r="C912" s="1129"/>
      <c r="D912" s="633"/>
      <c r="E912" s="1129"/>
      <c r="F912" s="634">
        <f t="shared" si="89"/>
        <v>0</v>
      </c>
      <c r="G912" s="633"/>
      <c r="H912" s="1129"/>
      <c r="I912" s="634">
        <f t="shared" si="90"/>
        <v>0</v>
      </c>
      <c r="J912" s="634">
        <f t="shared" si="91"/>
        <v>0</v>
      </c>
      <c r="K912" s="634">
        <f t="shared" si="92"/>
        <v>0</v>
      </c>
      <c r="L912" s="1129"/>
      <c r="M912" s="1129"/>
      <c r="N912" s="1718">
        <f t="shared" si="87"/>
        <v>0</v>
      </c>
      <c r="O912" s="635">
        <f t="shared" si="88"/>
        <v>0</v>
      </c>
      <c r="P912" s="145"/>
      <c r="Q912" s="145"/>
      <c r="R912" s="145"/>
      <c r="S912" s="145"/>
    </row>
    <row r="913" spans="1:19" ht="12.75">
      <c r="A913" s="631"/>
      <c r="B913" s="632"/>
      <c r="C913" s="1129"/>
      <c r="D913" s="633"/>
      <c r="E913" s="1129"/>
      <c r="F913" s="634">
        <f t="shared" si="89"/>
        <v>0</v>
      </c>
      <c r="G913" s="633"/>
      <c r="H913" s="1129"/>
      <c r="I913" s="634">
        <f t="shared" si="90"/>
        <v>0</v>
      </c>
      <c r="J913" s="634">
        <f t="shared" si="91"/>
        <v>0</v>
      </c>
      <c r="K913" s="634">
        <f t="shared" si="92"/>
        <v>0</v>
      </c>
      <c r="L913" s="1129"/>
      <c r="M913" s="1129"/>
      <c r="N913" s="1718">
        <f t="shared" si="87"/>
        <v>0</v>
      </c>
      <c r="O913" s="635">
        <f t="shared" si="88"/>
        <v>0</v>
      </c>
      <c r="P913" s="145"/>
      <c r="Q913" s="145"/>
      <c r="R913" s="145"/>
      <c r="S913" s="145"/>
    </row>
    <row r="914" spans="1:19" ht="12.75">
      <c r="A914" s="631"/>
      <c r="B914" s="632"/>
      <c r="C914" s="1129"/>
      <c r="D914" s="633"/>
      <c r="E914" s="1129"/>
      <c r="F914" s="634">
        <f t="shared" si="89"/>
        <v>0</v>
      </c>
      <c r="G914" s="633"/>
      <c r="H914" s="1129"/>
      <c r="I914" s="634">
        <f t="shared" si="90"/>
        <v>0</v>
      </c>
      <c r="J914" s="634">
        <f t="shared" si="91"/>
        <v>0</v>
      </c>
      <c r="K914" s="634">
        <f t="shared" si="92"/>
        <v>0</v>
      </c>
      <c r="L914" s="1129"/>
      <c r="M914" s="1129"/>
      <c r="N914" s="1718">
        <f t="shared" si="87"/>
        <v>0</v>
      </c>
      <c r="O914" s="635">
        <f t="shared" si="88"/>
        <v>0</v>
      </c>
      <c r="P914" s="145"/>
      <c r="Q914" s="145"/>
      <c r="R914" s="145"/>
      <c r="S914" s="145"/>
    </row>
    <row r="915" spans="1:19" ht="12.75">
      <c r="A915" s="631"/>
      <c r="B915" s="632"/>
      <c r="C915" s="1129"/>
      <c r="D915" s="633"/>
      <c r="E915" s="1129"/>
      <c r="F915" s="634">
        <f t="shared" si="89"/>
        <v>0</v>
      </c>
      <c r="G915" s="633"/>
      <c r="H915" s="1129"/>
      <c r="I915" s="634">
        <f t="shared" si="90"/>
        <v>0</v>
      </c>
      <c r="J915" s="634">
        <f t="shared" si="91"/>
        <v>0</v>
      </c>
      <c r="K915" s="634">
        <f t="shared" si="92"/>
        <v>0</v>
      </c>
      <c r="L915" s="1129"/>
      <c r="M915" s="1129"/>
      <c r="N915" s="1718">
        <f t="shared" si="87"/>
        <v>0</v>
      </c>
      <c r="O915" s="635">
        <f t="shared" si="88"/>
        <v>0</v>
      </c>
      <c r="P915" s="145"/>
      <c r="Q915" s="145"/>
      <c r="R915" s="145"/>
      <c r="S915" s="145"/>
    </row>
    <row r="916" spans="1:19" ht="12.75">
      <c r="A916" s="631"/>
      <c r="B916" s="632"/>
      <c r="C916" s="1129"/>
      <c r="D916" s="633"/>
      <c r="E916" s="1129"/>
      <c r="F916" s="634">
        <f t="shared" si="89"/>
        <v>0</v>
      </c>
      <c r="G916" s="633"/>
      <c r="H916" s="1129"/>
      <c r="I916" s="634">
        <f t="shared" si="90"/>
        <v>0</v>
      </c>
      <c r="J916" s="634">
        <f t="shared" si="91"/>
        <v>0</v>
      </c>
      <c r="K916" s="634">
        <f t="shared" si="92"/>
        <v>0</v>
      </c>
      <c r="L916" s="1129"/>
      <c r="M916" s="1129"/>
      <c r="N916" s="1718">
        <f t="shared" si="87"/>
        <v>0</v>
      </c>
      <c r="O916" s="635">
        <f t="shared" si="88"/>
        <v>0</v>
      </c>
      <c r="P916" s="145"/>
      <c r="Q916" s="145"/>
      <c r="R916" s="145"/>
      <c r="S916" s="145"/>
    </row>
    <row r="917" spans="1:19" ht="12.75">
      <c r="A917" s="631"/>
      <c r="B917" s="632"/>
      <c r="C917" s="1129"/>
      <c r="D917" s="633"/>
      <c r="E917" s="1129"/>
      <c r="F917" s="634">
        <f t="shared" si="89"/>
        <v>0</v>
      </c>
      <c r="G917" s="633"/>
      <c r="H917" s="1129"/>
      <c r="I917" s="634">
        <f t="shared" si="90"/>
        <v>0</v>
      </c>
      <c r="J917" s="634">
        <f t="shared" si="91"/>
        <v>0</v>
      </c>
      <c r="K917" s="634">
        <f t="shared" si="92"/>
        <v>0</v>
      </c>
      <c r="L917" s="1129"/>
      <c r="M917" s="1129"/>
      <c r="N917" s="1718">
        <f t="shared" si="87"/>
        <v>0</v>
      </c>
      <c r="O917" s="635">
        <f t="shared" si="88"/>
        <v>0</v>
      </c>
      <c r="P917" s="145"/>
      <c r="Q917" s="145"/>
      <c r="R917" s="145"/>
      <c r="S917" s="145"/>
    </row>
    <row r="918" spans="1:19" ht="12.75">
      <c r="A918" s="631"/>
      <c r="B918" s="632"/>
      <c r="C918" s="1129"/>
      <c r="D918" s="633"/>
      <c r="E918" s="1129"/>
      <c r="F918" s="634">
        <f t="shared" si="89"/>
        <v>0</v>
      </c>
      <c r="G918" s="633"/>
      <c r="H918" s="1129"/>
      <c r="I918" s="634">
        <f t="shared" si="90"/>
        <v>0</v>
      </c>
      <c r="J918" s="634">
        <f t="shared" si="91"/>
        <v>0</v>
      </c>
      <c r="K918" s="634">
        <f t="shared" si="92"/>
        <v>0</v>
      </c>
      <c r="L918" s="1129"/>
      <c r="M918" s="1129"/>
      <c r="N918" s="1718">
        <f t="shared" si="87"/>
        <v>0</v>
      </c>
      <c r="O918" s="635">
        <f t="shared" si="88"/>
        <v>0</v>
      </c>
      <c r="P918" s="145"/>
      <c r="Q918" s="145"/>
      <c r="R918" s="145"/>
      <c r="S918" s="145"/>
    </row>
    <row r="919" spans="1:19" ht="12.75">
      <c r="A919" s="631"/>
      <c r="B919" s="632"/>
      <c r="C919" s="1129"/>
      <c r="D919" s="633"/>
      <c r="E919" s="1129"/>
      <c r="F919" s="634">
        <f t="shared" si="89"/>
        <v>0</v>
      </c>
      <c r="G919" s="633"/>
      <c r="H919" s="1129"/>
      <c r="I919" s="634">
        <f t="shared" si="90"/>
        <v>0</v>
      </c>
      <c r="J919" s="634">
        <f t="shared" si="91"/>
        <v>0</v>
      </c>
      <c r="K919" s="634">
        <f t="shared" si="92"/>
        <v>0</v>
      </c>
      <c r="L919" s="1129"/>
      <c r="M919" s="1129"/>
      <c r="N919" s="1718">
        <f t="shared" si="87"/>
        <v>0</v>
      </c>
      <c r="O919" s="635">
        <f t="shared" si="88"/>
        <v>0</v>
      </c>
      <c r="P919" s="145"/>
      <c r="Q919" s="145"/>
      <c r="R919" s="145"/>
      <c r="S919" s="145"/>
    </row>
    <row r="920" spans="1:19" ht="12.75">
      <c r="A920" s="631"/>
      <c r="B920" s="632"/>
      <c r="C920" s="1129"/>
      <c r="D920" s="633"/>
      <c r="E920" s="1129"/>
      <c r="F920" s="634">
        <f t="shared" si="89"/>
        <v>0</v>
      </c>
      <c r="G920" s="633"/>
      <c r="H920" s="1129"/>
      <c r="I920" s="634">
        <f t="shared" si="90"/>
        <v>0</v>
      </c>
      <c r="J920" s="634">
        <f t="shared" si="91"/>
        <v>0</v>
      </c>
      <c r="K920" s="634">
        <f t="shared" si="92"/>
        <v>0</v>
      </c>
      <c r="L920" s="1129"/>
      <c r="M920" s="1129"/>
      <c r="N920" s="1718">
        <f t="shared" si="87"/>
        <v>0</v>
      </c>
      <c r="O920" s="635">
        <f t="shared" si="88"/>
        <v>0</v>
      </c>
      <c r="P920" s="145"/>
      <c r="Q920" s="145"/>
      <c r="R920" s="145"/>
      <c r="S920" s="145"/>
    </row>
    <row r="921" spans="1:19" ht="12.75">
      <c r="A921" s="631"/>
      <c r="B921" s="632"/>
      <c r="C921" s="1129"/>
      <c r="D921" s="633"/>
      <c r="E921" s="1129"/>
      <c r="F921" s="634">
        <f t="shared" si="89"/>
        <v>0</v>
      </c>
      <c r="G921" s="633"/>
      <c r="H921" s="1129"/>
      <c r="I921" s="634">
        <f t="shared" si="90"/>
        <v>0</v>
      </c>
      <c r="J921" s="634">
        <f t="shared" si="91"/>
        <v>0</v>
      </c>
      <c r="K921" s="634">
        <f t="shared" si="92"/>
        <v>0</v>
      </c>
      <c r="L921" s="1129"/>
      <c r="M921" s="1129"/>
      <c r="N921" s="1718">
        <f t="shared" si="87"/>
        <v>0</v>
      </c>
      <c r="O921" s="635">
        <f t="shared" si="88"/>
        <v>0</v>
      </c>
      <c r="P921" s="145"/>
      <c r="Q921" s="145"/>
      <c r="R921" s="145"/>
      <c r="S921" s="145"/>
    </row>
    <row r="922" spans="1:19" ht="12.75">
      <c r="A922" s="631"/>
      <c r="B922" s="632"/>
      <c r="C922" s="1129"/>
      <c r="D922" s="633"/>
      <c r="E922" s="1129"/>
      <c r="F922" s="634">
        <f t="shared" si="89"/>
        <v>0</v>
      </c>
      <c r="G922" s="633"/>
      <c r="H922" s="1129"/>
      <c r="I922" s="634">
        <f t="shared" si="90"/>
        <v>0</v>
      </c>
      <c r="J922" s="634">
        <f t="shared" si="91"/>
        <v>0</v>
      </c>
      <c r="K922" s="634">
        <f t="shared" si="92"/>
        <v>0</v>
      </c>
      <c r="L922" s="1129"/>
      <c r="M922" s="1129"/>
      <c r="N922" s="1718">
        <f t="shared" si="87"/>
        <v>0</v>
      </c>
      <c r="O922" s="635">
        <f t="shared" si="88"/>
        <v>0</v>
      </c>
      <c r="P922" s="145"/>
      <c r="Q922" s="145"/>
      <c r="R922" s="145"/>
      <c r="S922" s="145"/>
    </row>
    <row r="923" spans="1:19" ht="12.75">
      <c r="A923" s="631"/>
      <c r="B923" s="632"/>
      <c r="C923" s="1129"/>
      <c r="D923" s="633"/>
      <c r="E923" s="1129"/>
      <c r="F923" s="634">
        <f t="shared" si="89"/>
        <v>0</v>
      </c>
      <c r="G923" s="633"/>
      <c r="H923" s="1129"/>
      <c r="I923" s="634">
        <f t="shared" si="90"/>
        <v>0</v>
      </c>
      <c r="J923" s="634">
        <f t="shared" si="91"/>
        <v>0</v>
      </c>
      <c r="K923" s="634">
        <f t="shared" si="92"/>
        <v>0</v>
      </c>
      <c r="L923" s="1129"/>
      <c r="M923" s="1129"/>
      <c r="N923" s="1718">
        <f t="shared" si="87"/>
        <v>0</v>
      </c>
      <c r="O923" s="635">
        <f t="shared" si="88"/>
        <v>0</v>
      </c>
      <c r="P923" s="145"/>
      <c r="Q923" s="145"/>
      <c r="R923" s="145"/>
      <c r="S923" s="145"/>
    </row>
    <row r="924" spans="1:19" ht="12.75">
      <c r="A924" s="631"/>
      <c r="B924" s="632"/>
      <c r="C924" s="1129"/>
      <c r="D924" s="633"/>
      <c r="E924" s="1129"/>
      <c r="F924" s="634">
        <f t="shared" si="89"/>
        <v>0</v>
      </c>
      <c r="G924" s="633"/>
      <c r="H924" s="1129"/>
      <c r="I924" s="634">
        <f t="shared" si="90"/>
        <v>0</v>
      </c>
      <c r="J924" s="634">
        <f t="shared" si="91"/>
        <v>0</v>
      </c>
      <c r="K924" s="634">
        <f t="shared" si="92"/>
        <v>0</v>
      </c>
      <c r="L924" s="1129"/>
      <c r="M924" s="1129"/>
      <c r="N924" s="1718">
        <f t="shared" si="87"/>
        <v>0</v>
      </c>
      <c r="O924" s="635">
        <f t="shared" si="88"/>
        <v>0</v>
      </c>
      <c r="P924" s="145"/>
      <c r="Q924" s="145"/>
      <c r="R924" s="145"/>
      <c r="S924" s="145"/>
    </row>
    <row r="925" spans="1:19" ht="12.75">
      <c r="A925" s="631"/>
      <c r="B925" s="632"/>
      <c r="C925" s="1129"/>
      <c r="D925" s="633"/>
      <c r="E925" s="1129"/>
      <c r="F925" s="634">
        <f t="shared" si="89"/>
        <v>0</v>
      </c>
      <c r="G925" s="633"/>
      <c r="H925" s="1129"/>
      <c r="I925" s="634">
        <f t="shared" si="90"/>
        <v>0</v>
      </c>
      <c r="J925" s="634">
        <f t="shared" si="91"/>
        <v>0</v>
      </c>
      <c r="K925" s="634">
        <f t="shared" si="92"/>
        <v>0</v>
      </c>
      <c r="L925" s="1129"/>
      <c r="M925" s="1129"/>
      <c r="N925" s="1718">
        <f t="shared" si="87"/>
        <v>0</v>
      </c>
      <c r="O925" s="635">
        <f t="shared" si="88"/>
        <v>0</v>
      </c>
      <c r="P925" s="145"/>
      <c r="Q925" s="145"/>
      <c r="R925" s="145"/>
      <c r="S925" s="145"/>
    </row>
    <row r="926" spans="1:19" ht="12.75">
      <c r="A926" s="631"/>
      <c r="B926" s="632"/>
      <c r="C926" s="1129"/>
      <c r="D926" s="633"/>
      <c r="E926" s="1129"/>
      <c r="F926" s="634">
        <f t="shared" si="89"/>
        <v>0</v>
      </c>
      <c r="G926" s="633"/>
      <c r="H926" s="1129"/>
      <c r="I926" s="634">
        <f t="shared" si="90"/>
        <v>0</v>
      </c>
      <c r="J926" s="634">
        <f t="shared" si="91"/>
        <v>0</v>
      </c>
      <c r="K926" s="634">
        <f t="shared" si="92"/>
        <v>0</v>
      </c>
      <c r="L926" s="1129"/>
      <c r="M926" s="1129"/>
      <c r="N926" s="1718">
        <f t="shared" si="87"/>
        <v>0</v>
      </c>
      <c r="O926" s="635">
        <f t="shared" si="88"/>
        <v>0</v>
      </c>
      <c r="P926" s="145"/>
      <c r="Q926" s="145"/>
      <c r="R926" s="145"/>
      <c r="S926" s="145"/>
    </row>
    <row r="927" spans="1:19" ht="12.75">
      <c r="A927" s="631"/>
      <c r="B927" s="632"/>
      <c r="C927" s="1129"/>
      <c r="D927" s="633"/>
      <c r="E927" s="1129"/>
      <c r="F927" s="634">
        <f t="shared" si="89"/>
        <v>0</v>
      </c>
      <c r="G927" s="633"/>
      <c r="H927" s="1129"/>
      <c r="I927" s="634">
        <f t="shared" si="90"/>
        <v>0</v>
      </c>
      <c r="J927" s="634">
        <f t="shared" si="91"/>
        <v>0</v>
      </c>
      <c r="K927" s="634">
        <f t="shared" si="92"/>
        <v>0</v>
      </c>
      <c r="L927" s="1129"/>
      <c r="M927" s="1129"/>
      <c r="N927" s="1718">
        <f t="shared" si="87"/>
        <v>0</v>
      </c>
      <c r="O927" s="635">
        <f t="shared" si="88"/>
        <v>0</v>
      </c>
      <c r="P927" s="145"/>
      <c r="Q927" s="145"/>
      <c r="R927" s="145"/>
      <c r="S927" s="145"/>
    </row>
    <row r="928" spans="1:19" ht="12.75">
      <c r="A928" s="631"/>
      <c r="B928" s="632"/>
      <c r="C928" s="1129"/>
      <c r="D928" s="633"/>
      <c r="E928" s="1129"/>
      <c r="F928" s="634">
        <f t="shared" si="89"/>
        <v>0</v>
      </c>
      <c r="G928" s="633"/>
      <c r="H928" s="1129"/>
      <c r="I928" s="634">
        <f t="shared" si="90"/>
        <v>0</v>
      </c>
      <c r="J928" s="634">
        <f t="shared" si="91"/>
        <v>0</v>
      </c>
      <c r="K928" s="634">
        <f t="shared" si="92"/>
        <v>0</v>
      </c>
      <c r="L928" s="1129"/>
      <c r="M928" s="1129"/>
      <c r="N928" s="1718">
        <f t="shared" si="87"/>
        <v>0</v>
      </c>
      <c r="O928" s="635">
        <f t="shared" si="88"/>
        <v>0</v>
      </c>
      <c r="P928" s="145"/>
      <c r="Q928" s="145"/>
      <c r="R928" s="145"/>
      <c r="S928" s="145"/>
    </row>
    <row r="929" spans="1:19" ht="12.75">
      <c r="A929" s="631"/>
      <c r="B929" s="632"/>
      <c r="C929" s="1129"/>
      <c r="D929" s="633"/>
      <c r="E929" s="1129"/>
      <c r="F929" s="634">
        <f t="shared" si="89"/>
        <v>0</v>
      </c>
      <c r="G929" s="633"/>
      <c r="H929" s="1129"/>
      <c r="I929" s="634">
        <f t="shared" si="90"/>
        <v>0</v>
      </c>
      <c r="J929" s="634">
        <f t="shared" si="91"/>
        <v>0</v>
      </c>
      <c r="K929" s="634">
        <f t="shared" si="92"/>
        <v>0</v>
      </c>
      <c r="L929" s="1129"/>
      <c r="M929" s="1129"/>
      <c r="N929" s="1718">
        <f t="shared" si="87"/>
        <v>0</v>
      </c>
      <c r="O929" s="635">
        <f t="shared" si="88"/>
        <v>0</v>
      </c>
      <c r="P929" s="145"/>
      <c r="Q929" s="145"/>
      <c r="R929" s="145"/>
      <c r="S929" s="145"/>
    </row>
    <row r="930" spans="1:19" ht="12.75">
      <c r="A930" s="631"/>
      <c r="B930" s="632"/>
      <c r="C930" s="1129"/>
      <c r="D930" s="633"/>
      <c r="E930" s="1129"/>
      <c r="F930" s="634">
        <f t="shared" si="89"/>
        <v>0</v>
      </c>
      <c r="G930" s="633"/>
      <c r="H930" s="1129"/>
      <c r="I930" s="634">
        <f t="shared" si="90"/>
        <v>0</v>
      </c>
      <c r="J930" s="634">
        <f t="shared" si="91"/>
        <v>0</v>
      </c>
      <c r="K930" s="634">
        <f t="shared" si="92"/>
        <v>0</v>
      </c>
      <c r="L930" s="1129"/>
      <c r="M930" s="1129"/>
      <c r="N930" s="1718">
        <f t="shared" si="87"/>
        <v>0</v>
      </c>
      <c r="O930" s="635">
        <f t="shared" si="88"/>
        <v>0</v>
      </c>
      <c r="P930" s="145"/>
      <c r="Q930" s="145"/>
      <c r="R930" s="145"/>
      <c r="S930" s="145"/>
    </row>
    <row r="931" spans="1:19" ht="12.75">
      <c r="A931" s="631"/>
      <c r="B931" s="632"/>
      <c r="C931" s="1129"/>
      <c r="D931" s="633"/>
      <c r="E931" s="1129"/>
      <c r="F931" s="634">
        <f t="shared" si="89"/>
        <v>0</v>
      </c>
      <c r="G931" s="633"/>
      <c r="H931" s="1129"/>
      <c r="I931" s="634">
        <f t="shared" si="90"/>
        <v>0</v>
      </c>
      <c r="J931" s="634">
        <f t="shared" si="91"/>
        <v>0</v>
      </c>
      <c r="K931" s="634">
        <f t="shared" si="92"/>
        <v>0</v>
      </c>
      <c r="L931" s="1129"/>
      <c r="M931" s="1129"/>
      <c r="N931" s="1718">
        <f t="shared" si="87"/>
        <v>0</v>
      </c>
      <c r="O931" s="635">
        <f t="shared" si="88"/>
        <v>0</v>
      </c>
      <c r="P931" s="145"/>
      <c r="Q931" s="145"/>
      <c r="R931" s="145"/>
      <c r="S931" s="145"/>
    </row>
    <row r="932" spans="1:19" ht="12.75">
      <c r="A932" s="631"/>
      <c r="B932" s="632"/>
      <c r="C932" s="1129"/>
      <c r="D932" s="633"/>
      <c r="E932" s="1129"/>
      <c r="F932" s="634">
        <f t="shared" si="89"/>
        <v>0</v>
      </c>
      <c r="G932" s="633"/>
      <c r="H932" s="1129"/>
      <c r="I932" s="634">
        <f t="shared" si="90"/>
        <v>0</v>
      </c>
      <c r="J932" s="634">
        <f t="shared" si="91"/>
        <v>0</v>
      </c>
      <c r="K932" s="634">
        <f t="shared" si="92"/>
        <v>0</v>
      </c>
      <c r="L932" s="1129"/>
      <c r="M932" s="1129"/>
      <c r="N932" s="1718">
        <f t="shared" si="87"/>
        <v>0</v>
      </c>
      <c r="O932" s="635">
        <f t="shared" si="88"/>
        <v>0</v>
      </c>
      <c r="P932" s="145"/>
      <c r="Q932" s="145"/>
      <c r="R932" s="145"/>
      <c r="S932" s="145"/>
    </row>
    <row r="933" spans="1:19" ht="12.75">
      <c r="A933" s="631"/>
      <c r="B933" s="632"/>
      <c r="C933" s="1129"/>
      <c r="D933" s="633"/>
      <c r="E933" s="1129"/>
      <c r="F933" s="634">
        <f t="shared" si="89"/>
        <v>0</v>
      </c>
      <c r="G933" s="633"/>
      <c r="H933" s="1129"/>
      <c r="I933" s="634">
        <f t="shared" si="90"/>
        <v>0</v>
      </c>
      <c r="J933" s="634">
        <f t="shared" si="91"/>
        <v>0</v>
      </c>
      <c r="K933" s="634">
        <f t="shared" si="92"/>
        <v>0</v>
      </c>
      <c r="L933" s="1129"/>
      <c r="M933" s="1129"/>
      <c r="N933" s="1718">
        <f t="shared" si="87"/>
        <v>0</v>
      </c>
      <c r="O933" s="635">
        <f t="shared" si="88"/>
        <v>0</v>
      </c>
      <c r="P933" s="145"/>
      <c r="Q933" s="145"/>
      <c r="R933" s="145"/>
      <c r="S933" s="145"/>
    </row>
    <row r="934" spans="1:19" ht="12.75">
      <c r="A934" s="631"/>
      <c r="B934" s="632"/>
      <c r="C934" s="1129"/>
      <c r="D934" s="633"/>
      <c r="E934" s="1129"/>
      <c r="F934" s="634">
        <f t="shared" si="89"/>
        <v>0</v>
      </c>
      <c r="G934" s="633"/>
      <c r="H934" s="1129"/>
      <c r="I934" s="634">
        <f t="shared" si="90"/>
        <v>0</v>
      </c>
      <c r="J934" s="634">
        <f t="shared" si="91"/>
        <v>0</v>
      </c>
      <c r="K934" s="634">
        <f t="shared" si="92"/>
        <v>0</v>
      </c>
      <c r="L934" s="1129"/>
      <c r="M934" s="1129"/>
      <c r="N934" s="1718">
        <f t="shared" si="87"/>
        <v>0</v>
      </c>
      <c r="O934" s="635">
        <f t="shared" si="88"/>
        <v>0</v>
      </c>
      <c r="P934" s="145"/>
      <c r="Q934" s="145"/>
      <c r="R934" s="145"/>
      <c r="S934" s="145"/>
    </row>
    <row r="935" spans="1:19" ht="12.75">
      <c r="A935" s="631"/>
      <c r="B935" s="632"/>
      <c r="C935" s="1129"/>
      <c r="D935" s="633"/>
      <c r="E935" s="1129"/>
      <c r="F935" s="634">
        <f t="shared" si="89"/>
        <v>0</v>
      </c>
      <c r="G935" s="633"/>
      <c r="H935" s="1129"/>
      <c r="I935" s="634">
        <f t="shared" si="90"/>
        <v>0</v>
      </c>
      <c r="J935" s="634">
        <f t="shared" si="91"/>
        <v>0</v>
      </c>
      <c r="K935" s="634">
        <f t="shared" si="92"/>
        <v>0</v>
      </c>
      <c r="L935" s="1129"/>
      <c r="M935" s="1129"/>
      <c r="N935" s="1718">
        <f t="shared" si="87"/>
        <v>0</v>
      </c>
      <c r="O935" s="635">
        <f t="shared" si="88"/>
        <v>0</v>
      </c>
      <c r="P935" s="145"/>
      <c r="Q935" s="145"/>
      <c r="R935" s="145"/>
      <c r="S935" s="145"/>
    </row>
    <row r="936" spans="1:19" ht="12.75">
      <c r="A936" s="631"/>
      <c r="B936" s="632"/>
      <c r="C936" s="1129"/>
      <c r="D936" s="633"/>
      <c r="E936" s="1129"/>
      <c r="F936" s="634">
        <f t="shared" si="89"/>
        <v>0</v>
      </c>
      <c r="G936" s="633"/>
      <c r="H936" s="1129"/>
      <c r="I936" s="634">
        <f t="shared" si="90"/>
        <v>0</v>
      </c>
      <c r="J936" s="634">
        <f t="shared" si="91"/>
        <v>0</v>
      </c>
      <c r="K936" s="634">
        <f t="shared" si="92"/>
        <v>0</v>
      </c>
      <c r="L936" s="1129"/>
      <c r="M936" s="1129"/>
      <c r="N936" s="1718">
        <f t="shared" si="87"/>
        <v>0</v>
      </c>
      <c r="O936" s="635">
        <f t="shared" si="88"/>
        <v>0</v>
      </c>
      <c r="P936" s="145"/>
      <c r="Q936" s="145"/>
      <c r="R936" s="145"/>
      <c r="S936" s="145"/>
    </row>
    <row r="937" spans="1:19" ht="12.75">
      <c r="A937" s="631"/>
      <c r="B937" s="632"/>
      <c r="C937" s="1129"/>
      <c r="D937" s="633"/>
      <c r="E937" s="1129"/>
      <c r="F937" s="634">
        <f t="shared" si="89"/>
        <v>0</v>
      </c>
      <c r="G937" s="633"/>
      <c r="H937" s="1129"/>
      <c r="I937" s="634">
        <f t="shared" si="90"/>
        <v>0</v>
      </c>
      <c r="J937" s="634">
        <f t="shared" si="91"/>
        <v>0</v>
      </c>
      <c r="K937" s="634">
        <f t="shared" si="92"/>
        <v>0</v>
      </c>
      <c r="L937" s="1129"/>
      <c r="M937" s="1129"/>
      <c r="N937" s="1718">
        <f t="shared" si="87"/>
        <v>0</v>
      </c>
      <c r="O937" s="635">
        <f t="shared" si="88"/>
        <v>0</v>
      </c>
      <c r="P937" s="145"/>
      <c r="Q937" s="145"/>
      <c r="R937" s="145"/>
      <c r="S937" s="145"/>
    </row>
    <row r="938" spans="1:19" ht="12.75">
      <c r="A938" s="631"/>
      <c r="B938" s="632"/>
      <c r="C938" s="1129"/>
      <c r="D938" s="633"/>
      <c r="E938" s="1129"/>
      <c r="F938" s="634">
        <f t="shared" si="89"/>
        <v>0</v>
      </c>
      <c r="G938" s="633"/>
      <c r="H938" s="1129"/>
      <c r="I938" s="634">
        <f t="shared" si="90"/>
        <v>0</v>
      </c>
      <c r="J938" s="634">
        <f t="shared" si="91"/>
        <v>0</v>
      </c>
      <c r="K938" s="634">
        <f t="shared" si="92"/>
        <v>0</v>
      </c>
      <c r="L938" s="1129"/>
      <c r="M938" s="1129"/>
      <c r="N938" s="1718">
        <f t="shared" si="87"/>
        <v>0</v>
      </c>
      <c r="O938" s="635">
        <f t="shared" si="88"/>
        <v>0</v>
      </c>
      <c r="P938" s="145"/>
      <c r="Q938" s="145"/>
      <c r="R938" s="145"/>
      <c r="S938" s="145"/>
    </row>
    <row r="939" spans="1:19" ht="12.75">
      <c r="A939" s="631"/>
      <c r="B939" s="632"/>
      <c r="C939" s="1129"/>
      <c r="D939" s="633"/>
      <c r="E939" s="1129"/>
      <c r="F939" s="634">
        <f t="shared" si="89"/>
        <v>0</v>
      </c>
      <c r="G939" s="633"/>
      <c r="H939" s="1129"/>
      <c r="I939" s="634">
        <f t="shared" si="90"/>
        <v>0</v>
      </c>
      <c r="J939" s="634">
        <f t="shared" si="91"/>
        <v>0</v>
      </c>
      <c r="K939" s="634">
        <f t="shared" si="92"/>
        <v>0</v>
      </c>
      <c r="L939" s="1129"/>
      <c r="M939" s="1129"/>
      <c r="N939" s="1718">
        <f t="shared" si="87"/>
        <v>0</v>
      </c>
      <c r="O939" s="635">
        <f t="shared" si="88"/>
        <v>0</v>
      </c>
      <c r="P939" s="145"/>
      <c r="Q939" s="145"/>
      <c r="R939" s="145"/>
      <c r="S939" s="145"/>
    </row>
    <row r="940" spans="1:19" ht="12.75">
      <c r="A940" s="631"/>
      <c r="B940" s="632"/>
      <c r="C940" s="1129"/>
      <c r="D940" s="633"/>
      <c r="E940" s="1129"/>
      <c r="F940" s="634">
        <f t="shared" si="89"/>
        <v>0</v>
      </c>
      <c r="G940" s="633"/>
      <c r="H940" s="1129"/>
      <c r="I940" s="634">
        <f t="shared" si="90"/>
        <v>0</v>
      </c>
      <c r="J940" s="634">
        <f t="shared" si="91"/>
        <v>0</v>
      </c>
      <c r="K940" s="634">
        <f t="shared" si="92"/>
        <v>0</v>
      </c>
      <c r="L940" s="1129"/>
      <c r="M940" s="1129"/>
      <c r="N940" s="1718">
        <f t="shared" si="87"/>
        <v>0</v>
      </c>
      <c r="O940" s="635">
        <f t="shared" si="88"/>
        <v>0</v>
      </c>
      <c r="P940" s="145"/>
      <c r="Q940" s="145"/>
      <c r="R940" s="145"/>
      <c r="S940" s="145"/>
    </row>
    <row r="941" spans="1:19" ht="12.75">
      <c r="A941" s="631"/>
      <c r="B941" s="632"/>
      <c r="C941" s="1129"/>
      <c r="D941" s="633"/>
      <c r="E941" s="1129"/>
      <c r="F941" s="634">
        <f t="shared" si="89"/>
        <v>0</v>
      </c>
      <c r="G941" s="633"/>
      <c r="H941" s="1129"/>
      <c r="I941" s="634">
        <f t="shared" si="90"/>
        <v>0</v>
      </c>
      <c r="J941" s="634">
        <f t="shared" si="91"/>
        <v>0</v>
      </c>
      <c r="K941" s="634">
        <f t="shared" si="92"/>
        <v>0</v>
      </c>
      <c r="L941" s="1129"/>
      <c r="M941" s="1129"/>
      <c r="N941" s="1718">
        <f t="shared" si="87"/>
        <v>0</v>
      </c>
      <c r="O941" s="635">
        <f t="shared" si="88"/>
        <v>0</v>
      </c>
      <c r="P941" s="145"/>
      <c r="Q941" s="145"/>
      <c r="R941" s="145"/>
      <c r="S941" s="145"/>
    </row>
    <row r="942" spans="1:19" ht="12.75">
      <c r="A942" s="631"/>
      <c r="B942" s="632"/>
      <c r="C942" s="1129"/>
      <c r="D942" s="633"/>
      <c r="E942" s="1129"/>
      <c r="F942" s="634">
        <f t="shared" si="89"/>
        <v>0</v>
      </c>
      <c r="G942" s="633"/>
      <c r="H942" s="1129"/>
      <c r="I942" s="634">
        <f t="shared" si="90"/>
        <v>0</v>
      </c>
      <c r="J942" s="634">
        <f t="shared" si="91"/>
        <v>0</v>
      </c>
      <c r="K942" s="634">
        <f t="shared" si="92"/>
        <v>0</v>
      </c>
      <c r="L942" s="1129"/>
      <c r="M942" s="1129"/>
      <c r="N942" s="1718">
        <f t="shared" si="87"/>
        <v>0</v>
      </c>
      <c r="O942" s="635">
        <f t="shared" si="88"/>
        <v>0</v>
      </c>
      <c r="P942" s="145"/>
      <c r="Q942" s="145"/>
      <c r="R942" s="145"/>
      <c r="S942" s="145"/>
    </row>
    <row r="943" spans="1:19" ht="12.75">
      <c r="A943" s="631"/>
      <c r="B943" s="632"/>
      <c r="C943" s="1129"/>
      <c r="D943" s="633"/>
      <c r="E943" s="1129"/>
      <c r="F943" s="634">
        <f t="shared" si="89"/>
        <v>0</v>
      </c>
      <c r="G943" s="633"/>
      <c r="H943" s="1129"/>
      <c r="I943" s="634">
        <f t="shared" si="90"/>
        <v>0</v>
      </c>
      <c r="J943" s="634">
        <f t="shared" si="91"/>
        <v>0</v>
      </c>
      <c r="K943" s="634">
        <f t="shared" si="92"/>
        <v>0</v>
      </c>
      <c r="L943" s="1129"/>
      <c r="M943" s="1129"/>
      <c r="N943" s="1718">
        <f t="shared" si="87"/>
        <v>0</v>
      </c>
      <c r="O943" s="635">
        <f t="shared" si="88"/>
        <v>0</v>
      </c>
      <c r="P943" s="145"/>
      <c r="Q943" s="145"/>
      <c r="R943" s="145"/>
      <c r="S943" s="145"/>
    </row>
    <row r="944" spans="1:19" ht="12.75">
      <c r="A944" s="631"/>
      <c r="B944" s="632"/>
      <c r="C944" s="1129"/>
      <c r="D944" s="633"/>
      <c r="E944" s="1129"/>
      <c r="F944" s="634">
        <f t="shared" si="89"/>
        <v>0</v>
      </c>
      <c r="G944" s="633"/>
      <c r="H944" s="1129"/>
      <c r="I944" s="634">
        <f t="shared" si="90"/>
        <v>0</v>
      </c>
      <c r="J944" s="634">
        <f t="shared" si="91"/>
        <v>0</v>
      </c>
      <c r="K944" s="634">
        <f t="shared" si="92"/>
        <v>0</v>
      </c>
      <c r="L944" s="1129"/>
      <c r="M944" s="1129"/>
      <c r="N944" s="1718">
        <f t="shared" si="87"/>
        <v>0</v>
      </c>
      <c r="O944" s="635">
        <f t="shared" si="88"/>
        <v>0</v>
      </c>
      <c r="P944" s="145"/>
      <c r="Q944" s="145"/>
      <c r="R944" s="145"/>
      <c r="S944" s="145"/>
    </row>
    <row r="945" spans="1:19" ht="12.75">
      <c r="A945" s="631"/>
      <c r="B945" s="632"/>
      <c r="C945" s="1129"/>
      <c r="D945" s="633"/>
      <c r="E945" s="1129"/>
      <c r="F945" s="634">
        <f t="shared" si="89"/>
        <v>0</v>
      </c>
      <c r="G945" s="633"/>
      <c r="H945" s="1129"/>
      <c r="I945" s="634">
        <f t="shared" si="90"/>
        <v>0</v>
      </c>
      <c r="J945" s="634">
        <f t="shared" si="91"/>
        <v>0</v>
      </c>
      <c r="K945" s="634">
        <f t="shared" si="92"/>
        <v>0</v>
      </c>
      <c r="L945" s="1129"/>
      <c r="M945" s="1129"/>
      <c r="N945" s="1718">
        <f t="shared" si="87"/>
        <v>0</v>
      </c>
      <c r="O945" s="635">
        <f t="shared" si="88"/>
        <v>0</v>
      </c>
      <c r="P945" s="145"/>
      <c r="Q945" s="145"/>
      <c r="R945" s="145"/>
      <c r="S945" s="145"/>
    </row>
    <row r="946" spans="1:19" ht="12.75">
      <c r="A946" s="631"/>
      <c r="B946" s="632"/>
      <c r="C946" s="1129"/>
      <c r="D946" s="633"/>
      <c r="E946" s="1129"/>
      <c r="F946" s="634">
        <f t="shared" si="89"/>
        <v>0</v>
      </c>
      <c r="G946" s="633"/>
      <c r="H946" s="1129"/>
      <c r="I946" s="634">
        <f t="shared" si="90"/>
        <v>0</v>
      </c>
      <c r="J946" s="634">
        <f t="shared" si="91"/>
        <v>0</v>
      </c>
      <c r="K946" s="634">
        <f t="shared" si="92"/>
        <v>0</v>
      </c>
      <c r="L946" s="1129"/>
      <c r="M946" s="1129"/>
      <c r="N946" s="1718">
        <f t="shared" si="87"/>
        <v>0</v>
      </c>
      <c r="O946" s="635">
        <f t="shared" si="88"/>
        <v>0</v>
      </c>
      <c r="P946" s="145"/>
      <c r="Q946" s="145"/>
      <c r="R946" s="145"/>
      <c r="S946" s="145"/>
    </row>
    <row r="947" spans="1:19" ht="12.75">
      <c r="A947" s="631"/>
      <c r="B947" s="632"/>
      <c r="C947" s="1129"/>
      <c r="D947" s="633"/>
      <c r="E947" s="1129"/>
      <c r="F947" s="634">
        <f t="shared" si="89"/>
        <v>0</v>
      </c>
      <c r="G947" s="633"/>
      <c r="H947" s="1129"/>
      <c r="I947" s="634">
        <f t="shared" si="90"/>
        <v>0</v>
      </c>
      <c r="J947" s="634">
        <f t="shared" si="91"/>
        <v>0</v>
      </c>
      <c r="K947" s="634">
        <f t="shared" si="92"/>
        <v>0</v>
      </c>
      <c r="L947" s="1129"/>
      <c r="M947" s="1129"/>
      <c r="N947" s="1718">
        <f t="shared" si="87"/>
        <v>0</v>
      </c>
      <c r="O947" s="635">
        <f t="shared" si="88"/>
        <v>0</v>
      </c>
      <c r="P947" s="145"/>
      <c r="Q947" s="145"/>
      <c r="R947" s="145"/>
      <c r="S947" s="145"/>
    </row>
    <row r="948" spans="1:19" ht="12.75">
      <c r="A948" s="631"/>
      <c r="B948" s="632"/>
      <c r="C948" s="1129"/>
      <c r="D948" s="633"/>
      <c r="E948" s="1129"/>
      <c r="F948" s="634">
        <f t="shared" si="89"/>
        <v>0</v>
      </c>
      <c r="G948" s="633"/>
      <c r="H948" s="1129"/>
      <c r="I948" s="634">
        <f t="shared" si="90"/>
        <v>0</v>
      </c>
      <c r="J948" s="634">
        <f t="shared" si="91"/>
        <v>0</v>
      </c>
      <c r="K948" s="634">
        <f t="shared" si="92"/>
        <v>0</v>
      </c>
      <c r="L948" s="1129"/>
      <c r="M948" s="1129"/>
      <c r="N948" s="1718">
        <f t="shared" si="87"/>
        <v>0</v>
      </c>
      <c r="O948" s="635">
        <f t="shared" si="88"/>
        <v>0</v>
      </c>
      <c r="P948" s="145"/>
      <c r="Q948" s="145"/>
      <c r="R948" s="145"/>
      <c r="S948" s="145"/>
    </row>
    <row r="949" spans="1:19" ht="12.75">
      <c r="A949" s="631"/>
      <c r="B949" s="632"/>
      <c r="C949" s="1129"/>
      <c r="D949" s="633"/>
      <c r="E949" s="1129"/>
      <c r="F949" s="634">
        <f t="shared" si="89"/>
        <v>0</v>
      </c>
      <c r="G949" s="633"/>
      <c r="H949" s="1129"/>
      <c r="I949" s="634">
        <f t="shared" si="90"/>
        <v>0</v>
      </c>
      <c r="J949" s="634">
        <f t="shared" si="91"/>
        <v>0</v>
      </c>
      <c r="K949" s="634">
        <f t="shared" si="92"/>
        <v>0</v>
      </c>
      <c r="L949" s="1129"/>
      <c r="M949" s="1129"/>
      <c r="N949" s="1718">
        <f t="shared" si="87"/>
        <v>0</v>
      </c>
      <c r="O949" s="635">
        <f t="shared" si="88"/>
        <v>0</v>
      </c>
      <c r="P949" s="145"/>
      <c r="Q949" s="145"/>
      <c r="R949" s="145"/>
      <c r="S949" s="145"/>
    </row>
    <row r="950" spans="1:19" ht="12.75">
      <c r="A950" s="631"/>
      <c r="B950" s="632"/>
      <c r="C950" s="1129"/>
      <c r="D950" s="633"/>
      <c r="E950" s="1129"/>
      <c r="F950" s="634">
        <f t="shared" si="89"/>
        <v>0</v>
      </c>
      <c r="G950" s="633"/>
      <c r="H950" s="1129"/>
      <c r="I950" s="634">
        <f t="shared" si="90"/>
        <v>0</v>
      </c>
      <c r="J950" s="634">
        <f t="shared" si="91"/>
        <v>0</v>
      </c>
      <c r="K950" s="634">
        <f t="shared" si="92"/>
        <v>0</v>
      </c>
      <c r="L950" s="1129"/>
      <c r="M950" s="1129"/>
      <c r="N950" s="1718">
        <f t="shared" si="87"/>
        <v>0</v>
      </c>
      <c r="O950" s="635">
        <f t="shared" si="88"/>
        <v>0</v>
      </c>
      <c r="P950" s="145"/>
      <c r="Q950" s="145"/>
      <c r="R950" s="145"/>
      <c r="S950" s="145"/>
    </row>
    <row r="951" spans="1:19" ht="12.75">
      <c r="A951" s="631"/>
      <c r="B951" s="632"/>
      <c r="C951" s="1129"/>
      <c r="D951" s="633"/>
      <c r="E951" s="1129"/>
      <c r="F951" s="634">
        <f t="shared" si="89"/>
        <v>0</v>
      </c>
      <c r="G951" s="633"/>
      <c r="H951" s="1129"/>
      <c r="I951" s="634">
        <f t="shared" si="90"/>
        <v>0</v>
      </c>
      <c r="J951" s="634">
        <f t="shared" si="91"/>
        <v>0</v>
      </c>
      <c r="K951" s="634">
        <f t="shared" si="92"/>
        <v>0</v>
      </c>
      <c r="L951" s="1129"/>
      <c r="M951" s="1129"/>
      <c r="N951" s="1718">
        <f t="shared" si="87"/>
        <v>0</v>
      </c>
      <c r="O951" s="635">
        <f t="shared" si="88"/>
        <v>0</v>
      </c>
      <c r="P951" s="145"/>
      <c r="Q951" s="145"/>
      <c r="R951" s="145"/>
      <c r="S951" s="145"/>
    </row>
    <row r="952" spans="1:19" ht="12.75">
      <c r="A952" s="631"/>
      <c r="B952" s="632"/>
      <c r="C952" s="1129"/>
      <c r="D952" s="633"/>
      <c r="E952" s="1129"/>
      <c r="F952" s="634">
        <f t="shared" si="89"/>
        <v>0</v>
      </c>
      <c r="G952" s="633"/>
      <c r="H952" s="1129"/>
      <c r="I952" s="634">
        <f t="shared" si="90"/>
        <v>0</v>
      </c>
      <c r="J952" s="634">
        <f t="shared" si="91"/>
        <v>0</v>
      </c>
      <c r="K952" s="634">
        <f t="shared" si="92"/>
        <v>0</v>
      </c>
      <c r="L952" s="1129"/>
      <c r="M952" s="1129"/>
      <c r="N952" s="1718">
        <f t="shared" si="87"/>
        <v>0</v>
      </c>
      <c r="O952" s="635">
        <f t="shared" si="88"/>
        <v>0</v>
      </c>
      <c r="P952" s="145"/>
      <c r="Q952" s="145"/>
      <c r="R952" s="145"/>
      <c r="S952" s="145"/>
    </row>
    <row r="953" spans="1:19" ht="12.75">
      <c r="A953" s="631"/>
      <c r="B953" s="632"/>
      <c r="C953" s="1129"/>
      <c r="D953" s="633"/>
      <c r="E953" s="1129"/>
      <c r="F953" s="634">
        <f t="shared" si="89"/>
        <v>0</v>
      </c>
      <c r="G953" s="633"/>
      <c r="H953" s="1129"/>
      <c r="I953" s="634">
        <f t="shared" si="90"/>
        <v>0</v>
      </c>
      <c r="J953" s="634">
        <f t="shared" si="91"/>
        <v>0</v>
      </c>
      <c r="K953" s="634">
        <f t="shared" si="92"/>
        <v>0</v>
      </c>
      <c r="L953" s="1129"/>
      <c r="M953" s="1129"/>
      <c r="N953" s="1718">
        <f t="shared" si="87"/>
        <v>0</v>
      </c>
      <c r="O953" s="635">
        <f t="shared" si="88"/>
        <v>0</v>
      </c>
      <c r="P953" s="145"/>
      <c r="Q953" s="145"/>
      <c r="R953" s="145"/>
      <c r="S953" s="145"/>
    </row>
    <row r="954" spans="1:19" ht="12.75">
      <c r="A954" s="631"/>
      <c r="B954" s="632"/>
      <c r="C954" s="1129"/>
      <c r="D954" s="633"/>
      <c r="E954" s="1129"/>
      <c r="F954" s="634">
        <f t="shared" si="89"/>
        <v>0</v>
      </c>
      <c r="G954" s="633"/>
      <c r="H954" s="1129"/>
      <c r="I954" s="634">
        <f t="shared" si="90"/>
        <v>0</v>
      </c>
      <c r="J954" s="634">
        <f t="shared" si="91"/>
        <v>0</v>
      </c>
      <c r="K954" s="634">
        <f t="shared" si="92"/>
        <v>0</v>
      </c>
      <c r="L954" s="1129"/>
      <c r="M954" s="1129"/>
      <c r="N954" s="1718">
        <f t="shared" si="87"/>
        <v>0</v>
      </c>
      <c r="O954" s="635">
        <f t="shared" si="88"/>
        <v>0</v>
      </c>
      <c r="P954" s="145"/>
      <c r="Q954" s="145"/>
      <c r="R954" s="145"/>
      <c r="S954" s="145"/>
    </row>
    <row r="955" spans="1:19" ht="12.75">
      <c r="A955" s="631"/>
      <c r="B955" s="632"/>
      <c r="C955" s="1129"/>
      <c r="D955" s="633"/>
      <c r="E955" s="1129"/>
      <c r="F955" s="634">
        <f t="shared" si="89"/>
        <v>0</v>
      </c>
      <c r="G955" s="633"/>
      <c r="H955" s="1129"/>
      <c r="I955" s="634">
        <f t="shared" si="90"/>
        <v>0</v>
      </c>
      <c r="J955" s="634">
        <f t="shared" si="91"/>
        <v>0</v>
      </c>
      <c r="K955" s="634">
        <f t="shared" si="92"/>
        <v>0</v>
      </c>
      <c r="L955" s="1129"/>
      <c r="M955" s="1129"/>
      <c r="N955" s="1718">
        <f t="shared" si="87"/>
        <v>0</v>
      </c>
      <c r="O955" s="635">
        <f t="shared" si="88"/>
        <v>0</v>
      </c>
      <c r="P955" s="145"/>
      <c r="Q955" s="145"/>
      <c r="R955" s="145"/>
      <c r="S955" s="145"/>
    </row>
    <row r="956" spans="1:19" ht="12.75">
      <c r="A956" s="631"/>
      <c r="B956" s="632"/>
      <c r="C956" s="1129"/>
      <c r="D956" s="633"/>
      <c r="E956" s="1129"/>
      <c r="F956" s="634">
        <f t="shared" si="89"/>
        <v>0</v>
      </c>
      <c r="G956" s="633"/>
      <c r="H956" s="1129"/>
      <c r="I956" s="634">
        <f t="shared" si="90"/>
        <v>0</v>
      </c>
      <c r="J956" s="634">
        <f t="shared" si="91"/>
        <v>0</v>
      </c>
      <c r="K956" s="634">
        <f t="shared" si="92"/>
        <v>0</v>
      </c>
      <c r="L956" s="1129"/>
      <c r="M956" s="1129"/>
      <c r="N956" s="1718">
        <f t="shared" si="87"/>
        <v>0</v>
      </c>
      <c r="O956" s="635">
        <f t="shared" si="88"/>
        <v>0</v>
      </c>
      <c r="P956" s="145"/>
      <c r="Q956" s="145"/>
      <c r="R956" s="145"/>
      <c r="S956" s="145"/>
    </row>
    <row r="957" spans="1:19" ht="12.75">
      <c r="A957" s="631"/>
      <c r="B957" s="632"/>
      <c r="C957" s="1129"/>
      <c r="D957" s="633"/>
      <c r="E957" s="1129"/>
      <c r="F957" s="634">
        <f t="shared" si="89"/>
        <v>0</v>
      </c>
      <c r="G957" s="633"/>
      <c r="H957" s="1129"/>
      <c r="I957" s="634">
        <f t="shared" si="90"/>
        <v>0</v>
      </c>
      <c r="J957" s="634">
        <f t="shared" si="91"/>
        <v>0</v>
      </c>
      <c r="K957" s="634">
        <f t="shared" si="92"/>
        <v>0</v>
      </c>
      <c r="L957" s="1129"/>
      <c r="M957" s="1129"/>
      <c r="N957" s="1718">
        <f t="shared" si="87"/>
        <v>0</v>
      </c>
      <c r="O957" s="635">
        <f t="shared" si="88"/>
        <v>0</v>
      </c>
      <c r="P957" s="145"/>
      <c r="Q957" s="145"/>
      <c r="R957" s="145"/>
      <c r="S957" s="145"/>
    </row>
    <row r="958" spans="1:19" ht="12.75">
      <c r="A958" s="631"/>
      <c r="B958" s="632"/>
      <c r="C958" s="1129"/>
      <c r="D958" s="633"/>
      <c r="E958" s="1129"/>
      <c r="F958" s="634">
        <f t="shared" si="89"/>
        <v>0</v>
      </c>
      <c r="G958" s="633"/>
      <c r="H958" s="1129"/>
      <c r="I958" s="634">
        <f t="shared" si="90"/>
        <v>0</v>
      </c>
      <c r="J958" s="634">
        <f t="shared" si="91"/>
        <v>0</v>
      </c>
      <c r="K958" s="634">
        <f t="shared" si="92"/>
        <v>0</v>
      </c>
      <c r="L958" s="1129"/>
      <c r="M958" s="1129"/>
      <c r="N958" s="1718">
        <f t="shared" si="87"/>
        <v>0</v>
      </c>
      <c r="O958" s="635">
        <f t="shared" si="88"/>
        <v>0</v>
      </c>
      <c r="P958" s="145"/>
      <c r="Q958" s="145"/>
      <c r="R958" s="145"/>
      <c r="S958" s="145"/>
    </row>
    <row r="959" spans="1:19" ht="12.75">
      <c r="A959" s="631"/>
      <c r="B959" s="632"/>
      <c r="C959" s="1129"/>
      <c r="D959" s="633"/>
      <c r="E959" s="1129"/>
      <c r="F959" s="634">
        <f t="shared" si="89"/>
        <v>0</v>
      </c>
      <c r="G959" s="633"/>
      <c r="H959" s="1129"/>
      <c r="I959" s="634">
        <f t="shared" si="90"/>
        <v>0</v>
      </c>
      <c r="J959" s="634">
        <f t="shared" si="91"/>
        <v>0</v>
      </c>
      <c r="K959" s="634">
        <f t="shared" si="92"/>
        <v>0</v>
      </c>
      <c r="L959" s="1129"/>
      <c r="M959" s="1129"/>
      <c r="N959" s="1718">
        <f t="shared" si="87"/>
        <v>0</v>
      </c>
      <c r="O959" s="635">
        <f t="shared" si="88"/>
        <v>0</v>
      </c>
      <c r="P959" s="145"/>
      <c r="Q959" s="145"/>
      <c r="R959" s="145"/>
      <c r="S959" s="145"/>
    </row>
    <row r="960" spans="1:19" ht="12.75">
      <c r="A960" s="631"/>
      <c r="B960" s="632"/>
      <c r="C960" s="1129"/>
      <c r="D960" s="633"/>
      <c r="E960" s="1129"/>
      <c r="F960" s="634">
        <f t="shared" si="89"/>
        <v>0</v>
      </c>
      <c r="G960" s="633"/>
      <c r="H960" s="1129"/>
      <c r="I960" s="634">
        <f t="shared" si="90"/>
        <v>0</v>
      </c>
      <c r="J960" s="634">
        <f t="shared" si="91"/>
        <v>0</v>
      </c>
      <c r="K960" s="634">
        <f t="shared" si="92"/>
        <v>0</v>
      </c>
      <c r="L960" s="1129"/>
      <c r="M960" s="1129"/>
      <c r="N960" s="1718">
        <f t="shared" si="87"/>
        <v>0</v>
      </c>
      <c r="O960" s="635">
        <f t="shared" si="88"/>
        <v>0</v>
      </c>
      <c r="P960" s="145"/>
      <c r="Q960" s="145"/>
      <c r="R960" s="145"/>
      <c r="S960" s="145"/>
    </row>
    <row r="961" spans="1:19" ht="12.75">
      <c r="A961" s="631"/>
      <c r="B961" s="632"/>
      <c r="C961" s="1129"/>
      <c r="D961" s="633"/>
      <c r="E961" s="1129"/>
      <c r="F961" s="634">
        <f t="shared" si="89"/>
        <v>0</v>
      </c>
      <c r="G961" s="633"/>
      <c r="H961" s="1129"/>
      <c r="I961" s="634">
        <f t="shared" si="90"/>
        <v>0</v>
      </c>
      <c r="J961" s="634">
        <f t="shared" si="91"/>
        <v>0</v>
      </c>
      <c r="K961" s="634">
        <f t="shared" si="92"/>
        <v>0</v>
      </c>
      <c r="L961" s="1129"/>
      <c r="M961" s="1129"/>
      <c r="N961" s="1718">
        <f t="shared" si="87"/>
        <v>0</v>
      </c>
      <c r="O961" s="635">
        <f t="shared" si="88"/>
        <v>0</v>
      </c>
      <c r="P961" s="145"/>
      <c r="Q961" s="145"/>
      <c r="R961" s="145"/>
      <c r="S961" s="145"/>
    </row>
    <row r="962" spans="1:19" ht="12.75">
      <c r="A962" s="631"/>
      <c r="B962" s="632"/>
      <c r="C962" s="1129"/>
      <c r="D962" s="633"/>
      <c r="E962" s="1129"/>
      <c r="F962" s="634">
        <f t="shared" si="89"/>
        <v>0</v>
      </c>
      <c r="G962" s="633"/>
      <c r="H962" s="1129"/>
      <c r="I962" s="634">
        <f t="shared" si="90"/>
        <v>0</v>
      </c>
      <c r="J962" s="634">
        <f t="shared" si="91"/>
        <v>0</v>
      </c>
      <c r="K962" s="634">
        <f t="shared" si="92"/>
        <v>0</v>
      </c>
      <c r="L962" s="1129"/>
      <c r="M962" s="1129"/>
      <c r="N962" s="1718">
        <f t="shared" si="87"/>
        <v>0</v>
      </c>
      <c r="O962" s="635">
        <f t="shared" si="88"/>
        <v>0</v>
      </c>
      <c r="P962" s="145"/>
      <c r="Q962" s="145"/>
      <c r="R962" s="145"/>
      <c r="S962" s="145"/>
    </row>
    <row r="963" spans="1:19" ht="12.75">
      <c r="A963" s="631"/>
      <c r="B963" s="632"/>
      <c r="C963" s="1129"/>
      <c r="D963" s="633"/>
      <c r="E963" s="1129"/>
      <c r="F963" s="634">
        <f t="shared" si="89"/>
        <v>0</v>
      </c>
      <c r="G963" s="633"/>
      <c r="H963" s="1129"/>
      <c r="I963" s="634">
        <f t="shared" si="90"/>
        <v>0</v>
      </c>
      <c r="J963" s="634">
        <f t="shared" si="91"/>
        <v>0</v>
      </c>
      <c r="K963" s="634">
        <f t="shared" si="92"/>
        <v>0</v>
      </c>
      <c r="L963" s="1129"/>
      <c r="M963" s="1129"/>
      <c r="N963" s="1718">
        <f t="shared" si="87"/>
        <v>0</v>
      </c>
      <c r="O963" s="635">
        <f t="shared" si="88"/>
        <v>0</v>
      </c>
      <c r="P963" s="145"/>
      <c r="Q963" s="145"/>
      <c r="R963" s="145"/>
      <c r="S963" s="145"/>
    </row>
    <row r="964" spans="1:19" ht="12.75">
      <c r="A964" s="631"/>
      <c r="B964" s="632"/>
      <c r="C964" s="1129"/>
      <c r="D964" s="633"/>
      <c r="E964" s="1129"/>
      <c r="F964" s="634">
        <f t="shared" si="89"/>
        <v>0</v>
      </c>
      <c r="G964" s="633"/>
      <c r="H964" s="1129"/>
      <c r="I964" s="634">
        <f t="shared" si="90"/>
        <v>0</v>
      </c>
      <c r="J964" s="634">
        <f t="shared" si="91"/>
        <v>0</v>
      </c>
      <c r="K964" s="634">
        <f t="shared" si="92"/>
        <v>0</v>
      </c>
      <c r="L964" s="1129"/>
      <c r="M964" s="1129"/>
      <c r="N964" s="1718">
        <f t="shared" si="87"/>
        <v>0</v>
      </c>
      <c r="O964" s="635">
        <f t="shared" si="88"/>
        <v>0</v>
      </c>
      <c r="P964" s="145"/>
      <c r="Q964" s="145"/>
      <c r="R964" s="145"/>
      <c r="S964" s="145"/>
    </row>
    <row r="965" spans="1:19" ht="12.75">
      <c r="A965" s="631"/>
      <c r="B965" s="632"/>
      <c r="C965" s="1129"/>
      <c r="D965" s="633"/>
      <c r="E965" s="1129"/>
      <c r="F965" s="634">
        <f t="shared" si="89"/>
        <v>0</v>
      </c>
      <c r="G965" s="633"/>
      <c r="H965" s="1129"/>
      <c r="I965" s="634">
        <f t="shared" si="90"/>
        <v>0</v>
      </c>
      <c r="J965" s="634">
        <f t="shared" si="91"/>
        <v>0</v>
      </c>
      <c r="K965" s="634">
        <f t="shared" si="92"/>
        <v>0</v>
      </c>
      <c r="L965" s="1129"/>
      <c r="M965" s="1129"/>
      <c r="N965" s="1718">
        <f t="shared" si="87"/>
        <v>0</v>
      </c>
      <c r="O965" s="635">
        <f t="shared" si="88"/>
        <v>0</v>
      </c>
      <c r="P965" s="145"/>
      <c r="Q965" s="145"/>
      <c r="R965" s="145"/>
      <c r="S965" s="145"/>
    </row>
    <row r="966" spans="1:19" ht="12.75">
      <c r="A966" s="631"/>
      <c r="B966" s="632"/>
      <c r="C966" s="1129"/>
      <c r="D966" s="633"/>
      <c r="E966" s="1129"/>
      <c r="F966" s="634">
        <f t="shared" si="89"/>
        <v>0</v>
      </c>
      <c r="G966" s="633"/>
      <c r="H966" s="1129"/>
      <c r="I966" s="634">
        <f t="shared" si="90"/>
        <v>0</v>
      </c>
      <c r="J966" s="634">
        <f t="shared" si="91"/>
        <v>0</v>
      </c>
      <c r="K966" s="634">
        <f t="shared" si="92"/>
        <v>0</v>
      </c>
      <c r="L966" s="1129"/>
      <c r="M966" s="1129"/>
      <c r="N966" s="1718">
        <f t="shared" si="87"/>
        <v>0</v>
      </c>
      <c r="O966" s="635">
        <f t="shared" si="88"/>
        <v>0</v>
      </c>
      <c r="P966" s="145"/>
      <c r="Q966" s="145"/>
      <c r="R966" s="145"/>
      <c r="S966" s="145"/>
    </row>
    <row r="967" spans="1:19" ht="12.75">
      <c r="A967" s="631"/>
      <c r="B967" s="632"/>
      <c r="C967" s="1129"/>
      <c r="D967" s="633"/>
      <c r="E967" s="1129"/>
      <c r="F967" s="634">
        <f t="shared" si="89"/>
        <v>0</v>
      </c>
      <c r="G967" s="633"/>
      <c r="H967" s="1129"/>
      <c r="I967" s="634">
        <f t="shared" si="90"/>
        <v>0</v>
      </c>
      <c r="J967" s="634">
        <f t="shared" si="91"/>
        <v>0</v>
      </c>
      <c r="K967" s="634">
        <f t="shared" si="92"/>
        <v>0</v>
      </c>
      <c r="L967" s="1129"/>
      <c r="M967" s="1129"/>
      <c r="N967" s="1718">
        <f t="shared" si="87"/>
        <v>0</v>
      </c>
      <c r="O967" s="635">
        <f t="shared" si="88"/>
        <v>0</v>
      </c>
      <c r="P967" s="145"/>
      <c r="Q967" s="145"/>
      <c r="R967" s="145"/>
      <c r="S967" s="145"/>
    </row>
    <row r="968" spans="1:19" ht="12.75">
      <c r="A968" s="631"/>
      <c r="B968" s="632"/>
      <c r="C968" s="1129"/>
      <c r="D968" s="633"/>
      <c r="E968" s="1129"/>
      <c r="F968" s="634">
        <f t="shared" si="89"/>
        <v>0</v>
      </c>
      <c r="G968" s="633"/>
      <c r="H968" s="1129"/>
      <c r="I968" s="634">
        <f t="shared" si="90"/>
        <v>0</v>
      </c>
      <c r="J968" s="634">
        <f t="shared" si="91"/>
        <v>0</v>
      </c>
      <c r="K968" s="634">
        <f t="shared" si="92"/>
        <v>0</v>
      </c>
      <c r="L968" s="1129"/>
      <c r="M968" s="1129"/>
      <c r="N968" s="1718">
        <f t="shared" si="87"/>
        <v>0</v>
      </c>
      <c r="O968" s="635">
        <f t="shared" si="88"/>
        <v>0</v>
      </c>
      <c r="P968" s="145"/>
      <c r="Q968" s="145"/>
      <c r="R968" s="145"/>
      <c r="S968" s="145"/>
    </row>
    <row r="969" spans="1:19" ht="12.75">
      <c r="A969" s="631"/>
      <c r="B969" s="632"/>
      <c r="C969" s="1129"/>
      <c r="D969" s="633"/>
      <c r="E969" s="1129"/>
      <c r="F969" s="634">
        <f t="shared" si="89"/>
        <v>0</v>
      </c>
      <c r="G969" s="633"/>
      <c r="H969" s="1129"/>
      <c r="I969" s="634">
        <f t="shared" si="90"/>
        <v>0</v>
      </c>
      <c r="J969" s="634">
        <f t="shared" si="91"/>
        <v>0</v>
      </c>
      <c r="K969" s="634">
        <f t="shared" si="92"/>
        <v>0</v>
      </c>
      <c r="L969" s="1129"/>
      <c r="M969" s="1129"/>
      <c r="N969" s="1718">
        <f t="shared" si="87"/>
        <v>0</v>
      </c>
      <c r="O969" s="635">
        <f t="shared" si="88"/>
        <v>0</v>
      </c>
      <c r="P969" s="145"/>
      <c r="Q969" s="145"/>
      <c r="R969" s="145"/>
      <c r="S969" s="145"/>
    </row>
    <row r="970" spans="1:19" ht="12.75">
      <c r="A970" s="631"/>
      <c r="B970" s="632"/>
      <c r="C970" s="1129"/>
      <c r="D970" s="633"/>
      <c r="E970" s="1129"/>
      <c r="F970" s="634">
        <f t="shared" si="89"/>
        <v>0</v>
      </c>
      <c r="G970" s="633"/>
      <c r="H970" s="1129"/>
      <c r="I970" s="634">
        <f t="shared" si="90"/>
        <v>0</v>
      </c>
      <c r="J970" s="634">
        <f t="shared" si="91"/>
        <v>0</v>
      </c>
      <c r="K970" s="634">
        <f t="shared" si="92"/>
        <v>0</v>
      </c>
      <c r="L970" s="1129"/>
      <c r="M970" s="1129"/>
      <c r="N970" s="1718">
        <f t="shared" ref="N970:N1004" si="93">IF(M970&lt;&gt;0,ROUND(B970*K970,2)+M970,IF(ABS(ROUND(K970*B970,2)-L970)&lt;3,L970,MIN(ROUND(K970*B970,2),L970)))</f>
        <v>0</v>
      </c>
      <c r="O970" s="635">
        <f t="shared" ref="O970:O1004" si="94">IF(ISERROR(L970-N970),"",IF(ABS(L970-N970)&lt;3,0,L970-N970))</f>
        <v>0</v>
      </c>
      <c r="P970" s="145"/>
      <c r="Q970" s="145"/>
      <c r="R970" s="145"/>
      <c r="S970" s="145"/>
    </row>
    <row r="971" spans="1:19" ht="12.75">
      <c r="A971" s="631"/>
      <c r="B971" s="632"/>
      <c r="C971" s="1129"/>
      <c r="D971" s="633"/>
      <c r="E971" s="1129"/>
      <c r="F971" s="634">
        <f t="shared" ref="F971:F1004" si="95">E971*(12-MONTH(D971))/12</f>
        <v>0</v>
      </c>
      <c r="G971" s="633"/>
      <c r="H971" s="1129"/>
      <c r="I971" s="634">
        <f t="shared" ref="I971:I1004" si="96">H971*(12-MONTH(G971))/12</f>
        <v>0</v>
      </c>
      <c r="J971" s="634">
        <f t="shared" ref="J971:J1004" si="97">C971+E971-H971</f>
        <v>0</v>
      </c>
      <c r="K971" s="634">
        <f t="shared" ref="K971:K1004" si="98">C971+F971-I971</f>
        <v>0</v>
      </c>
      <c r="L971" s="1129"/>
      <c r="M971" s="1129"/>
      <c r="N971" s="1718">
        <f t="shared" si="93"/>
        <v>0</v>
      </c>
      <c r="O971" s="635">
        <f t="shared" si="94"/>
        <v>0</v>
      </c>
      <c r="P971" s="145"/>
      <c r="Q971" s="145"/>
      <c r="R971" s="145"/>
      <c r="S971" s="145"/>
    </row>
    <row r="972" spans="1:19" ht="12.75">
      <c r="A972" s="631"/>
      <c r="B972" s="632"/>
      <c r="C972" s="1129"/>
      <c r="D972" s="633"/>
      <c r="E972" s="1129"/>
      <c r="F972" s="634">
        <f t="shared" si="95"/>
        <v>0</v>
      </c>
      <c r="G972" s="633"/>
      <c r="H972" s="1129"/>
      <c r="I972" s="634">
        <f t="shared" si="96"/>
        <v>0</v>
      </c>
      <c r="J972" s="634">
        <f t="shared" si="97"/>
        <v>0</v>
      </c>
      <c r="K972" s="634">
        <f t="shared" si="98"/>
        <v>0</v>
      </c>
      <c r="L972" s="1129"/>
      <c r="M972" s="1129"/>
      <c r="N972" s="1718">
        <f t="shared" si="93"/>
        <v>0</v>
      </c>
      <c r="O972" s="635">
        <f t="shared" si="94"/>
        <v>0</v>
      </c>
      <c r="P972" s="145"/>
      <c r="Q972" s="145"/>
      <c r="R972" s="145"/>
      <c r="S972" s="145"/>
    </row>
    <row r="973" spans="1:19" ht="12.75">
      <c r="A973" s="631"/>
      <c r="B973" s="632"/>
      <c r="C973" s="1129"/>
      <c r="D973" s="633"/>
      <c r="E973" s="1129"/>
      <c r="F973" s="634">
        <f t="shared" si="95"/>
        <v>0</v>
      </c>
      <c r="G973" s="633"/>
      <c r="H973" s="1129"/>
      <c r="I973" s="634">
        <f t="shared" si="96"/>
        <v>0</v>
      </c>
      <c r="J973" s="634">
        <f t="shared" si="97"/>
        <v>0</v>
      </c>
      <c r="K973" s="634">
        <f t="shared" si="98"/>
        <v>0</v>
      </c>
      <c r="L973" s="1129"/>
      <c r="M973" s="1129"/>
      <c r="N973" s="1718">
        <f t="shared" si="93"/>
        <v>0</v>
      </c>
      <c r="O973" s="635">
        <f t="shared" si="94"/>
        <v>0</v>
      </c>
      <c r="P973" s="145"/>
      <c r="Q973" s="145"/>
      <c r="R973" s="145"/>
      <c r="S973" s="145"/>
    </row>
    <row r="974" spans="1:19" ht="12.75">
      <c r="A974" s="631"/>
      <c r="B974" s="632"/>
      <c r="C974" s="1129"/>
      <c r="D974" s="633"/>
      <c r="E974" s="1129"/>
      <c r="F974" s="634">
        <f t="shared" si="95"/>
        <v>0</v>
      </c>
      <c r="G974" s="633"/>
      <c r="H974" s="1129"/>
      <c r="I974" s="634">
        <f t="shared" si="96"/>
        <v>0</v>
      </c>
      <c r="J974" s="634">
        <f t="shared" si="97"/>
        <v>0</v>
      </c>
      <c r="K974" s="634">
        <f t="shared" si="98"/>
        <v>0</v>
      </c>
      <c r="L974" s="1129"/>
      <c r="M974" s="1129"/>
      <c r="N974" s="1718">
        <f t="shared" si="93"/>
        <v>0</v>
      </c>
      <c r="O974" s="635">
        <f t="shared" si="94"/>
        <v>0</v>
      </c>
      <c r="P974" s="145"/>
      <c r="Q974" s="145"/>
      <c r="R974" s="145"/>
      <c r="S974" s="145"/>
    </row>
    <row r="975" spans="1:19" ht="12.75">
      <c r="A975" s="631"/>
      <c r="B975" s="632"/>
      <c r="C975" s="1129"/>
      <c r="D975" s="633"/>
      <c r="E975" s="1129"/>
      <c r="F975" s="634">
        <f t="shared" si="95"/>
        <v>0</v>
      </c>
      <c r="G975" s="633"/>
      <c r="H975" s="1129"/>
      <c r="I975" s="634">
        <f t="shared" si="96"/>
        <v>0</v>
      </c>
      <c r="J975" s="634">
        <f t="shared" si="97"/>
        <v>0</v>
      </c>
      <c r="K975" s="634">
        <f t="shared" si="98"/>
        <v>0</v>
      </c>
      <c r="L975" s="1129"/>
      <c r="M975" s="1129"/>
      <c r="N975" s="1718">
        <f t="shared" si="93"/>
        <v>0</v>
      </c>
      <c r="O975" s="635">
        <f t="shared" si="94"/>
        <v>0</v>
      </c>
      <c r="P975" s="145"/>
      <c r="Q975" s="145"/>
      <c r="R975" s="145"/>
      <c r="S975" s="145"/>
    </row>
    <row r="976" spans="1:19" ht="12.75">
      <c r="A976" s="631"/>
      <c r="B976" s="632"/>
      <c r="C976" s="1129"/>
      <c r="D976" s="633"/>
      <c r="E976" s="1129"/>
      <c r="F976" s="634">
        <f t="shared" si="95"/>
        <v>0</v>
      </c>
      <c r="G976" s="633"/>
      <c r="H976" s="1129"/>
      <c r="I976" s="634">
        <f t="shared" si="96"/>
        <v>0</v>
      </c>
      <c r="J976" s="634">
        <f t="shared" si="97"/>
        <v>0</v>
      </c>
      <c r="K976" s="634">
        <f t="shared" si="98"/>
        <v>0</v>
      </c>
      <c r="L976" s="1129"/>
      <c r="M976" s="1129"/>
      <c r="N976" s="1718">
        <f t="shared" si="93"/>
        <v>0</v>
      </c>
      <c r="O976" s="635">
        <f t="shared" si="94"/>
        <v>0</v>
      </c>
      <c r="P976" s="145"/>
      <c r="Q976" s="145"/>
      <c r="R976" s="145"/>
      <c r="S976" s="145"/>
    </row>
    <row r="977" spans="1:19" ht="12.75">
      <c r="A977" s="631"/>
      <c r="B977" s="632"/>
      <c r="C977" s="1129"/>
      <c r="D977" s="633"/>
      <c r="E977" s="1129"/>
      <c r="F977" s="634">
        <f t="shared" si="95"/>
        <v>0</v>
      </c>
      <c r="G977" s="633"/>
      <c r="H977" s="1129"/>
      <c r="I977" s="634">
        <f t="shared" si="96"/>
        <v>0</v>
      </c>
      <c r="J977" s="634">
        <f t="shared" si="97"/>
        <v>0</v>
      </c>
      <c r="K977" s="634">
        <f t="shared" si="98"/>
        <v>0</v>
      </c>
      <c r="L977" s="1129"/>
      <c r="M977" s="1129"/>
      <c r="N977" s="1718">
        <f t="shared" si="93"/>
        <v>0</v>
      </c>
      <c r="O977" s="635">
        <f t="shared" si="94"/>
        <v>0</v>
      </c>
      <c r="P977" s="145"/>
      <c r="Q977" s="145"/>
      <c r="R977" s="145"/>
      <c r="S977" s="145"/>
    </row>
    <row r="978" spans="1:19" ht="12.75">
      <c r="A978" s="631"/>
      <c r="B978" s="632"/>
      <c r="C978" s="1129"/>
      <c r="D978" s="633"/>
      <c r="E978" s="1129"/>
      <c r="F978" s="634">
        <f t="shared" si="95"/>
        <v>0</v>
      </c>
      <c r="G978" s="633"/>
      <c r="H978" s="1129"/>
      <c r="I978" s="634">
        <f t="shared" si="96"/>
        <v>0</v>
      </c>
      <c r="J978" s="634">
        <f t="shared" si="97"/>
        <v>0</v>
      </c>
      <c r="K978" s="634">
        <f t="shared" si="98"/>
        <v>0</v>
      </c>
      <c r="L978" s="1129"/>
      <c r="M978" s="1129"/>
      <c r="N978" s="1718">
        <f t="shared" si="93"/>
        <v>0</v>
      </c>
      <c r="O978" s="635">
        <f t="shared" si="94"/>
        <v>0</v>
      </c>
      <c r="P978" s="145"/>
      <c r="Q978" s="145"/>
      <c r="R978" s="145"/>
      <c r="S978" s="145"/>
    </row>
    <row r="979" spans="1:19" ht="12.75">
      <c r="A979" s="631"/>
      <c r="B979" s="632"/>
      <c r="C979" s="1129"/>
      <c r="D979" s="633"/>
      <c r="E979" s="1129"/>
      <c r="F979" s="634">
        <f t="shared" si="95"/>
        <v>0</v>
      </c>
      <c r="G979" s="633"/>
      <c r="H979" s="1129"/>
      <c r="I979" s="634">
        <f t="shared" si="96"/>
        <v>0</v>
      </c>
      <c r="J979" s="634">
        <f t="shared" si="97"/>
        <v>0</v>
      </c>
      <c r="K979" s="634">
        <f t="shared" si="98"/>
        <v>0</v>
      </c>
      <c r="L979" s="1129"/>
      <c r="M979" s="1129"/>
      <c r="N979" s="1718">
        <f t="shared" si="93"/>
        <v>0</v>
      </c>
      <c r="O979" s="635">
        <f t="shared" si="94"/>
        <v>0</v>
      </c>
      <c r="P979" s="145"/>
      <c r="Q979" s="145"/>
      <c r="R979" s="145"/>
      <c r="S979" s="145"/>
    </row>
    <row r="980" spans="1:19" ht="12.75">
      <c r="A980" s="631"/>
      <c r="B980" s="632"/>
      <c r="C980" s="1129"/>
      <c r="D980" s="633"/>
      <c r="E980" s="1129"/>
      <c r="F980" s="634">
        <f t="shared" si="95"/>
        <v>0</v>
      </c>
      <c r="G980" s="633"/>
      <c r="H980" s="1129"/>
      <c r="I980" s="634">
        <f t="shared" si="96"/>
        <v>0</v>
      </c>
      <c r="J980" s="634">
        <f t="shared" si="97"/>
        <v>0</v>
      </c>
      <c r="K980" s="634">
        <f t="shared" si="98"/>
        <v>0</v>
      </c>
      <c r="L980" s="1129"/>
      <c r="M980" s="1129"/>
      <c r="N980" s="1718">
        <f t="shared" si="93"/>
        <v>0</v>
      </c>
      <c r="O980" s="635">
        <f t="shared" si="94"/>
        <v>0</v>
      </c>
      <c r="P980" s="145"/>
      <c r="Q980" s="145"/>
      <c r="R980" s="145"/>
      <c r="S980" s="145"/>
    </row>
    <row r="981" spans="1:19" ht="12.75">
      <c r="A981" s="631"/>
      <c r="B981" s="632"/>
      <c r="C981" s="1129"/>
      <c r="D981" s="633"/>
      <c r="E981" s="1129"/>
      <c r="F981" s="634">
        <f t="shared" si="95"/>
        <v>0</v>
      </c>
      <c r="G981" s="633"/>
      <c r="H981" s="1129"/>
      <c r="I981" s="634">
        <f t="shared" si="96"/>
        <v>0</v>
      </c>
      <c r="J981" s="634">
        <f t="shared" si="97"/>
        <v>0</v>
      </c>
      <c r="K981" s="634">
        <f t="shared" si="98"/>
        <v>0</v>
      </c>
      <c r="L981" s="1129"/>
      <c r="M981" s="1129"/>
      <c r="N981" s="1718">
        <f t="shared" si="93"/>
        <v>0</v>
      </c>
      <c r="O981" s="635">
        <f t="shared" si="94"/>
        <v>0</v>
      </c>
      <c r="P981" s="145"/>
      <c r="Q981" s="145"/>
      <c r="R981" s="145"/>
      <c r="S981" s="145"/>
    </row>
    <row r="982" spans="1:19" ht="12.75">
      <c r="A982" s="631"/>
      <c r="B982" s="632"/>
      <c r="C982" s="1129"/>
      <c r="D982" s="633"/>
      <c r="E982" s="1129"/>
      <c r="F982" s="634">
        <f t="shared" si="95"/>
        <v>0</v>
      </c>
      <c r="G982" s="633"/>
      <c r="H982" s="1129"/>
      <c r="I982" s="634">
        <f t="shared" si="96"/>
        <v>0</v>
      </c>
      <c r="J982" s="634">
        <f t="shared" si="97"/>
        <v>0</v>
      </c>
      <c r="K982" s="634">
        <f t="shared" si="98"/>
        <v>0</v>
      </c>
      <c r="L982" s="1129"/>
      <c r="M982" s="1129"/>
      <c r="N982" s="1718">
        <f t="shared" si="93"/>
        <v>0</v>
      </c>
      <c r="O982" s="635">
        <f t="shared" si="94"/>
        <v>0</v>
      </c>
      <c r="P982" s="145"/>
      <c r="Q982" s="145"/>
      <c r="R982" s="145"/>
      <c r="S982" s="145"/>
    </row>
    <row r="983" spans="1:19" ht="12.75">
      <c r="A983" s="631"/>
      <c r="B983" s="632"/>
      <c r="C983" s="1129"/>
      <c r="D983" s="633"/>
      <c r="E983" s="1129"/>
      <c r="F983" s="634">
        <f t="shared" si="95"/>
        <v>0</v>
      </c>
      <c r="G983" s="633"/>
      <c r="H983" s="1129"/>
      <c r="I983" s="634">
        <f t="shared" si="96"/>
        <v>0</v>
      </c>
      <c r="J983" s="634">
        <f t="shared" si="97"/>
        <v>0</v>
      </c>
      <c r="K983" s="634">
        <f t="shared" si="98"/>
        <v>0</v>
      </c>
      <c r="L983" s="1129"/>
      <c r="M983" s="1129"/>
      <c r="N983" s="1718">
        <f t="shared" si="93"/>
        <v>0</v>
      </c>
      <c r="O983" s="635">
        <f t="shared" si="94"/>
        <v>0</v>
      </c>
      <c r="P983" s="145"/>
      <c r="Q983" s="145"/>
      <c r="R983" s="145"/>
      <c r="S983" s="145"/>
    </row>
    <row r="984" spans="1:19" ht="12.75">
      <c r="A984" s="631"/>
      <c r="B984" s="632"/>
      <c r="C984" s="1129"/>
      <c r="D984" s="633"/>
      <c r="E984" s="1129"/>
      <c r="F984" s="634">
        <f t="shared" si="95"/>
        <v>0</v>
      </c>
      <c r="G984" s="633"/>
      <c r="H984" s="1129"/>
      <c r="I984" s="634">
        <f t="shared" si="96"/>
        <v>0</v>
      </c>
      <c r="J984" s="634">
        <f t="shared" si="97"/>
        <v>0</v>
      </c>
      <c r="K984" s="634">
        <f t="shared" si="98"/>
        <v>0</v>
      </c>
      <c r="L984" s="1129"/>
      <c r="M984" s="1129"/>
      <c r="N984" s="1718">
        <f t="shared" si="93"/>
        <v>0</v>
      </c>
      <c r="O984" s="635">
        <f t="shared" si="94"/>
        <v>0</v>
      </c>
      <c r="P984" s="145"/>
      <c r="Q984" s="145"/>
      <c r="R984" s="145"/>
      <c r="S984" s="145"/>
    </row>
    <row r="985" spans="1:19" ht="12.75">
      <c r="A985" s="631"/>
      <c r="B985" s="632"/>
      <c r="C985" s="1129"/>
      <c r="D985" s="633"/>
      <c r="E985" s="1129"/>
      <c r="F985" s="634">
        <f t="shared" si="95"/>
        <v>0</v>
      </c>
      <c r="G985" s="633"/>
      <c r="H985" s="1129"/>
      <c r="I985" s="634">
        <f t="shared" si="96"/>
        <v>0</v>
      </c>
      <c r="J985" s="634">
        <f t="shared" si="97"/>
        <v>0</v>
      </c>
      <c r="K985" s="634">
        <f t="shared" si="98"/>
        <v>0</v>
      </c>
      <c r="L985" s="1129"/>
      <c r="M985" s="1129"/>
      <c r="N985" s="1718">
        <f t="shared" si="93"/>
        <v>0</v>
      </c>
      <c r="O985" s="635">
        <f t="shared" si="94"/>
        <v>0</v>
      </c>
      <c r="P985" s="145"/>
      <c r="Q985" s="145"/>
      <c r="R985" s="145"/>
      <c r="S985" s="145"/>
    </row>
    <row r="986" spans="1:19" ht="12.75">
      <c r="A986" s="631"/>
      <c r="B986" s="632"/>
      <c r="C986" s="1129"/>
      <c r="D986" s="633"/>
      <c r="E986" s="1129"/>
      <c r="F986" s="634">
        <f t="shared" si="95"/>
        <v>0</v>
      </c>
      <c r="G986" s="633"/>
      <c r="H986" s="1129"/>
      <c r="I986" s="634">
        <f t="shared" si="96"/>
        <v>0</v>
      </c>
      <c r="J986" s="634">
        <f t="shared" si="97"/>
        <v>0</v>
      </c>
      <c r="K986" s="634">
        <f t="shared" si="98"/>
        <v>0</v>
      </c>
      <c r="L986" s="1129"/>
      <c r="M986" s="1129"/>
      <c r="N986" s="1718">
        <f t="shared" si="93"/>
        <v>0</v>
      </c>
      <c r="O986" s="635">
        <f t="shared" si="94"/>
        <v>0</v>
      </c>
      <c r="P986" s="145"/>
      <c r="Q986" s="145"/>
      <c r="R986" s="145"/>
      <c r="S986" s="145"/>
    </row>
    <row r="987" spans="1:19" ht="12.75">
      <c r="A987" s="631"/>
      <c r="B987" s="632"/>
      <c r="C987" s="1129"/>
      <c r="D987" s="633"/>
      <c r="E987" s="1129"/>
      <c r="F987" s="634">
        <f t="shared" si="95"/>
        <v>0</v>
      </c>
      <c r="G987" s="633"/>
      <c r="H987" s="1129"/>
      <c r="I987" s="634">
        <f t="shared" si="96"/>
        <v>0</v>
      </c>
      <c r="J987" s="634">
        <f t="shared" si="97"/>
        <v>0</v>
      </c>
      <c r="K987" s="634">
        <f t="shared" si="98"/>
        <v>0</v>
      </c>
      <c r="L987" s="1129"/>
      <c r="M987" s="1129"/>
      <c r="N987" s="1718">
        <f t="shared" si="93"/>
        <v>0</v>
      </c>
      <c r="O987" s="635">
        <f t="shared" si="94"/>
        <v>0</v>
      </c>
      <c r="P987" s="145"/>
      <c r="Q987" s="145"/>
      <c r="R987" s="145"/>
      <c r="S987" s="145"/>
    </row>
    <row r="988" spans="1:19" ht="12.75">
      <c r="A988" s="631"/>
      <c r="B988" s="632"/>
      <c r="C988" s="1129"/>
      <c r="D988" s="633"/>
      <c r="E988" s="1129"/>
      <c r="F988" s="634">
        <f t="shared" si="95"/>
        <v>0</v>
      </c>
      <c r="G988" s="633"/>
      <c r="H988" s="1129"/>
      <c r="I988" s="634">
        <f t="shared" si="96"/>
        <v>0</v>
      </c>
      <c r="J988" s="634">
        <f t="shared" si="97"/>
        <v>0</v>
      </c>
      <c r="K988" s="634">
        <f t="shared" si="98"/>
        <v>0</v>
      </c>
      <c r="L988" s="1129"/>
      <c r="M988" s="1129"/>
      <c r="N988" s="1718">
        <f t="shared" si="93"/>
        <v>0</v>
      </c>
      <c r="O988" s="635">
        <f t="shared" si="94"/>
        <v>0</v>
      </c>
      <c r="P988" s="145"/>
      <c r="Q988" s="145"/>
      <c r="R988" s="145"/>
      <c r="S988" s="145"/>
    </row>
    <row r="989" spans="1:19" ht="12.75">
      <c r="A989" s="631"/>
      <c r="B989" s="632"/>
      <c r="C989" s="1129"/>
      <c r="D989" s="633"/>
      <c r="E989" s="1129"/>
      <c r="F989" s="634">
        <f t="shared" si="95"/>
        <v>0</v>
      </c>
      <c r="G989" s="633"/>
      <c r="H989" s="1129"/>
      <c r="I989" s="634">
        <f t="shared" si="96"/>
        <v>0</v>
      </c>
      <c r="J989" s="634">
        <f t="shared" si="97"/>
        <v>0</v>
      </c>
      <c r="K989" s="634">
        <f t="shared" si="98"/>
        <v>0</v>
      </c>
      <c r="L989" s="1129"/>
      <c r="M989" s="1129"/>
      <c r="N989" s="1718">
        <f t="shared" si="93"/>
        <v>0</v>
      </c>
      <c r="O989" s="635">
        <f t="shared" si="94"/>
        <v>0</v>
      </c>
      <c r="P989" s="145"/>
      <c r="Q989" s="145"/>
      <c r="R989" s="145"/>
      <c r="S989" s="145"/>
    </row>
    <row r="990" spans="1:19" ht="12.75">
      <c r="A990" s="631"/>
      <c r="B990" s="632"/>
      <c r="C990" s="1129"/>
      <c r="D990" s="633"/>
      <c r="E990" s="1129"/>
      <c r="F990" s="634">
        <f t="shared" si="95"/>
        <v>0</v>
      </c>
      <c r="G990" s="633"/>
      <c r="H990" s="1129"/>
      <c r="I990" s="634">
        <f t="shared" si="96"/>
        <v>0</v>
      </c>
      <c r="J990" s="634">
        <f t="shared" si="97"/>
        <v>0</v>
      </c>
      <c r="K990" s="634">
        <f t="shared" si="98"/>
        <v>0</v>
      </c>
      <c r="L990" s="1129"/>
      <c r="M990" s="1129"/>
      <c r="N990" s="1718">
        <f t="shared" si="93"/>
        <v>0</v>
      </c>
      <c r="O990" s="635">
        <f t="shared" si="94"/>
        <v>0</v>
      </c>
      <c r="P990" s="145"/>
      <c r="Q990" s="145"/>
      <c r="R990" s="145"/>
      <c r="S990" s="145"/>
    </row>
    <row r="991" spans="1:19" ht="12.75">
      <c r="A991" s="631"/>
      <c r="B991" s="632"/>
      <c r="C991" s="1129"/>
      <c r="D991" s="633"/>
      <c r="E991" s="1129"/>
      <c r="F991" s="634">
        <f t="shared" si="95"/>
        <v>0</v>
      </c>
      <c r="G991" s="633"/>
      <c r="H991" s="1129"/>
      <c r="I991" s="634">
        <f t="shared" si="96"/>
        <v>0</v>
      </c>
      <c r="J991" s="634">
        <f t="shared" si="97"/>
        <v>0</v>
      </c>
      <c r="K991" s="634">
        <f t="shared" si="98"/>
        <v>0</v>
      </c>
      <c r="L991" s="1129"/>
      <c r="M991" s="1129"/>
      <c r="N991" s="1718">
        <f t="shared" si="93"/>
        <v>0</v>
      </c>
      <c r="O991" s="635">
        <f t="shared" si="94"/>
        <v>0</v>
      </c>
      <c r="P991" s="145"/>
      <c r="Q991" s="145"/>
      <c r="R991" s="145"/>
      <c r="S991" s="145"/>
    </row>
    <row r="992" spans="1:19" ht="12.75">
      <c r="A992" s="631"/>
      <c r="B992" s="632"/>
      <c r="C992" s="1129"/>
      <c r="D992" s="633"/>
      <c r="E992" s="1129"/>
      <c r="F992" s="634">
        <f t="shared" si="95"/>
        <v>0</v>
      </c>
      <c r="G992" s="633"/>
      <c r="H992" s="1129"/>
      <c r="I992" s="634">
        <f t="shared" si="96"/>
        <v>0</v>
      </c>
      <c r="J992" s="634">
        <f t="shared" si="97"/>
        <v>0</v>
      </c>
      <c r="K992" s="634">
        <f t="shared" si="98"/>
        <v>0</v>
      </c>
      <c r="L992" s="1129"/>
      <c r="M992" s="1129"/>
      <c r="N992" s="1718">
        <f t="shared" si="93"/>
        <v>0</v>
      </c>
      <c r="O992" s="635">
        <f t="shared" si="94"/>
        <v>0</v>
      </c>
      <c r="P992" s="145"/>
      <c r="Q992" s="145"/>
      <c r="R992" s="145"/>
      <c r="S992" s="145"/>
    </row>
    <row r="993" spans="1:19" ht="12.75">
      <c r="A993" s="631"/>
      <c r="B993" s="632"/>
      <c r="C993" s="1129"/>
      <c r="D993" s="633"/>
      <c r="E993" s="1129"/>
      <c r="F993" s="634">
        <f t="shared" si="95"/>
        <v>0</v>
      </c>
      <c r="G993" s="633"/>
      <c r="H993" s="1129"/>
      <c r="I993" s="634">
        <f t="shared" si="96"/>
        <v>0</v>
      </c>
      <c r="J993" s="634">
        <f t="shared" si="97"/>
        <v>0</v>
      </c>
      <c r="K993" s="634">
        <f t="shared" si="98"/>
        <v>0</v>
      </c>
      <c r="L993" s="1129"/>
      <c r="M993" s="1129"/>
      <c r="N993" s="1718">
        <f t="shared" si="93"/>
        <v>0</v>
      </c>
      <c r="O993" s="635">
        <f t="shared" si="94"/>
        <v>0</v>
      </c>
      <c r="P993" s="145"/>
      <c r="Q993" s="145"/>
      <c r="R993" s="145"/>
      <c r="S993" s="145"/>
    </row>
    <row r="994" spans="1:19" ht="12.75">
      <c r="A994" s="631"/>
      <c r="B994" s="632"/>
      <c r="C994" s="1129"/>
      <c r="D994" s="633"/>
      <c r="E994" s="1129"/>
      <c r="F994" s="634">
        <f t="shared" si="95"/>
        <v>0</v>
      </c>
      <c r="G994" s="633"/>
      <c r="H994" s="1129"/>
      <c r="I994" s="634">
        <f t="shared" si="96"/>
        <v>0</v>
      </c>
      <c r="J994" s="634">
        <f t="shared" si="97"/>
        <v>0</v>
      </c>
      <c r="K994" s="634">
        <f t="shared" si="98"/>
        <v>0</v>
      </c>
      <c r="L994" s="1129"/>
      <c r="M994" s="1129"/>
      <c r="N994" s="1718">
        <f t="shared" si="93"/>
        <v>0</v>
      </c>
      <c r="O994" s="635">
        <f t="shared" si="94"/>
        <v>0</v>
      </c>
      <c r="P994" s="145"/>
      <c r="Q994" s="145"/>
      <c r="R994" s="145"/>
      <c r="S994" s="145"/>
    </row>
    <row r="995" spans="1:19" ht="12.75">
      <c r="A995" s="631"/>
      <c r="B995" s="632"/>
      <c r="C995" s="1129"/>
      <c r="D995" s="633"/>
      <c r="E995" s="1129"/>
      <c r="F995" s="634">
        <f t="shared" si="95"/>
        <v>0</v>
      </c>
      <c r="G995" s="633"/>
      <c r="H995" s="1129"/>
      <c r="I995" s="634">
        <f t="shared" si="96"/>
        <v>0</v>
      </c>
      <c r="J995" s="634">
        <f t="shared" si="97"/>
        <v>0</v>
      </c>
      <c r="K995" s="634">
        <f t="shared" si="98"/>
        <v>0</v>
      </c>
      <c r="L995" s="1129"/>
      <c r="M995" s="1129"/>
      <c r="N995" s="1718">
        <f t="shared" si="93"/>
        <v>0</v>
      </c>
      <c r="O995" s="635">
        <f t="shared" si="94"/>
        <v>0</v>
      </c>
      <c r="P995" s="145"/>
      <c r="Q995" s="145"/>
      <c r="R995" s="145"/>
      <c r="S995" s="145"/>
    </row>
    <row r="996" spans="1:19" ht="12.75">
      <c r="A996" s="631"/>
      <c r="B996" s="632"/>
      <c r="C996" s="1129"/>
      <c r="D996" s="633"/>
      <c r="E996" s="1129"/>
      <c r="F996" s="634">
        <f t="shared" si="95"/>
        <v>0</v>
      </c>
      <c r="G996" s="633"/>
      <c r="H996" s="1129"/>
      <c r="I996" s="634">
        <f t="shared" si="96"/>
        <v>0</v>
      </c>
      <c r="J996" s="634">
        <f t="shared" si="97"/>
        <v>0</v>
      </c>
      <c r="K996" s="634">
        <f t="shared" si="98"/>
        <v>0</v>
      </c>
      <c r="L996" s="1129"/>
      <c r="M996" s="1129"/>
      <c r="N996" s="1718">
        <f t="shared" si="93"/>
        <v>0</v>
      </c>
      <c r="O996" s="635">
        <f t="shared" si="94"/>
        <v>0</v>
      </c>
      <c r="P996" s="145"/>
      <c r="Q996" s="145"/>
      <c r="R996" s="145"/>
      <c r="S996" s="145"/>
    </row>
    <row r="997" spans="1:19" ht="12.75">
      <c r="A997" s="631"/>
      <c r="B997" s="632"/>
      <c r="C997" s="1129"/>
      <c r="D997" s="633"/>
      <c r="E997" s="1129"/>
      <c r="F997" s="634">
        <f t="shared" si="95"/>
        <v>0</v>
      </c>
      <c r="G997" s="633"/>
      <c r="H997" s="1129"/>
      <c r="I997" s="634">
        <f t="shared" si="96"/>
        <v>0</v>
      </c>
      <c r="J997" s="634">
        <f t="shared" si="97"/>
        <v>0</v>
      </c>
      <c r="K997" s="634">
        <f t="shared" si="98"/>
        <v>0</v>
      </c>
      <c r="L997" s="1129"/>
      <c r="M997" s="1129"/>
      <c r="N997" s="1718">
        <f t="shared" si="93"/>
        <v>0</v>
      </c>
      <c r="O997" s="635">
        <f t="shared" si="94"/>
        <v>0</v>
      </c>
      <c r="P997" s="145"/>
      <c r="Q997" s="145"/>
      <c r="R997" s="145"/>
      <c r="S997" s="145"/>
    </row>
    <row r="998" spans="1:19" ht="12.75">
      <c r="A998" s="631"/>
      <c r="B998" s="632"/>
      <c r="C998" s="1129"/>
      <c r="D998" s="633"/>
      <c r="E998" s="1129"/>
      <c r="F998" s="634">
        <f t="shared" si="95"/>
        <v>0</v>
      </c>
      <c r="G998" s="633"/>
      <c r="H998" s="1129"/>
      <c r="I998" s="634">
        <f t="shared" si="96"/>
        <v>0</v>
      </c>
      <c r="J998" s="634">
        <f t="shared" si="97"/>
        <v>0</v>
      </c>
      <c r="K998" s="634">
        <f t="shared" si="98"/>
        <v>0</v>
      </c>
      <c r="L998" s="1129"/>
      <c r="M998" s="1129"/>
      <c r="N998" s="1718">
        <f t="shared" si="93"/>
        <v>0</v>
      </c>
      <c r="O998" s="635">
        <f t="shared" si="94"/>
        <v>0</v>
      </c>
      <c r="P998" s="145"/>
      <c r="Q998" s="145"/>
      <c r="R998" s="145"/>
      <c r="S998" s="145"/>
    </row>
    <row r="999" spans="1:19" ht="12.75">
      <c r="A999" s="631"/>
      <c r="B999" s="632"/>
      <c r="C999" s="1129"/>
      <c r="D999" s="633"/>
      <c r="E999" s="1129"/>
      <c r="F999" s="634">
        <f t="shared" si="95"/>
        <v>0</v>
      </c>
      <c r="G999" s="633"/>
      <c r="H999" s="1129"/>
      <c r="I999" s="634">
        <f t="shared" si="96"/>
        <v>0</v>
      </c>
      <c r="J999" s="634">
        <f t="shared" si="97"/>
        <v>0</v>
      </c>
      <c r="K999" s="634">
        <f t="shared" si="98"/>
        <v>0</v>
      </c>
      <c r="L999" s="1129"/>
      <c r="M999" s="1129"/>
      <c r="N999" s="1718">
        <f t="shared" si="93"/>
        <v>0</v>
      </c>
      <c r="O999" s="635">
        <f t="shared" si="94"/>
        <v>0</v>
      </c>
      <c r="P999" s="145"/>
      <c r="Q999" s="145"/>
      <c r="R999" s="145"/>
      <c r="S999" s="145"/>
    </row>
    <row r="1000" spans="1:19" ht="12.75">
      <c r="A1000" s="631"/>
      <c r="B1000" s="632"/>
      <c r="C1000" s="1129"/>
      <c r="D1000" s="633"/>
      <c r="E1000" s="1129"/>
      <c r="F1000" s="634">
        <f t="shared" si="95"/>
        <v>0</v>
      </c>
      <c r="G1000" s="633"/>
      <c r="H1000" s="1129"/>
      <c r="I1000" s="634">
        <f t="shared" si="96"/>
        <v>0</v>
      </c>
      <c r="J1000" s="634">
        <f t="shared" si="97"/>
        <v>0</v>
      </c>
      <c r="K1000" s="634">
        <f t="shared" si="98"/>
        <v>0</v>
      </c>
      <c r="L1000" s="1129"/>
      <c r="M1000" s="1129"/>
      <c r="N1000" s="1718">
        <f t="shared" si="93"/>
        <v>0</v>
      </c>
      <c r="O1000" s="635">
        <f t="shared" si="94"/>
        <v>0</v>
      </c>
      <c r="P1000" s="145"/>
      <c r="Q1000" s="145"/>
      <c r="R1000" s="145"/>
      <c r="S1000" s="145"/>
    </row>
    <row r="1001" spans="1:19" ht="12.75">
      <c r="A1001" s="631"/>
      <c r="B1001" s="632"/>
      <c r="C1001" s="1129"/>
      <c r="D1001" s="633"/>
      <c r="E1001" s="1129"/>
      <c r="F1001" s="634">
        <f t="shared" si="95"/>
        <v>0</v>
      </c>
      <c r="G1001" s="633"/>
      <c r="H1001" s="1129"/>
      <c r="I1001" s="634">
        <f t="shared" si="96"/>
        <v>0</v>
      </c>
      <c r="J1001" s="634">
        <f t="shared" si="97"/>
        <v>0</v>
      </c>
      <c r="K1001" s="634">
        <f t="shared" si="98"/>
        <v>0</v>
      </c>
      <c r="L1001" s="1129"/>
      <c r="M1001" s="1129"/>
      <c r="N1001" s="1718">
        <f t="shared" si="93"/>
        <v>0</v>
      </c>
      <c r="O1001" s="635">
        <f t="shared" si="94"/>
        <v>0</v>
      </c>
      <c r="P1001" s="145"/>
      <c r="Q1001" s="145"/>
      <c r="R1001" s="145"/>
      <c r="S1001" s="145"/>
    </row>
    <row r="1002" spans="1:19" ht="12.75">
      <c r="A1002" s="631"/>
      <c r="B1002" s="632"/>
      <c r="C1002" s="1129"/>
      <c r="D1002" s="633"/>
      <c r="E1002" s="1129"/>
      <c r="F1002" s="634">
        <f t="shared" si="95"/>
        <v>0</v>
      </c>
      <c r="G1002" s="633"/>
      <c r="H1002" s="1129"/>
      <c r="I1002" s="634">
        <f t="shared" si="96"/>
        <v>0</v>
      </c>
      <c r="J1002" s="634">
        <f t="shared" si="97"/>
        <v>0</v>
      </c>
      <c r="K1002" s="634">
        <f t="shared" si="98"/>
        <v>0</v>
      </c>
      <c r="L1002" s="1129"/>
      <c r="M1002" s="1129"/>
      <c r="N1002" s="1718">
        <f t="shared" si="93"/>
        <v>0</v>
      </c>
      <c r="O1002" s="635">
        <f t="shared" si="94"/>
        <v>0</v>
      </c>
      <c r="P1002" s="145"/>
      <c r="Q1002" s="145"/>
      <c r="R1002" s="145"/>
      <c r="S1002" s="145"/>
    </row>
    <row r="1003" spans="1:19" ht="12.75">
      <c r="A1003" s="631"/>
      <c r="B1003" s="632"/>
      <c r="C1003" s="1129"/>
      <c r="D1003" s="633"/>
      <c r="E1003" s="1129"/>
      <c r="F1003" s="634">
        <f t="shared" si="95"/>
        <v>0</v>
      </c>
      <c r="G1003" s="633"/>
      <c r="H1003" s="1129"/>
      <c r="I1003" s="634">
        <f t="shared" si="96"/>
        <v>0</v>
      </c>
      <c r="J1003" s="634">
        <f t="shared" si="97"/>
        <v>0</v>
      </c>
      <c r="K1003" s="634">
        <f t="shared" si="98"/>
        <v>0</v>
      </c>
      <c r="L1003" s="1129"/>
      <c r="M1003" s="1129"/>
      <c r="N1003" s="1718">
        <f t="shared" si="93"/>
        <v>0</v>
      </c>
      <c r="O1003" s="635">
        <f t="shared" si="94"/>
        <v>0</v>
      </c>
      <c r="P1003" s="145"/>
      <c r="Q1003" s="145"/>
      <c r="R1003" s="145"/>
      <c r="S1003" s="145"/>
    </row>
    <row r="1004" spans="1:19" ht="12.75">
      <c r="A1004" s="639"/>
      <c r="B1004" s="640"/>
      <c r="C1004" s="1130"/>
      <c r="D1004" s="641"/>
      <c r="E1004" s="1130"/>
      <c r="F1004" s="642">
        <f t="shared" si="95"/>
        <v>0</v>
      </c>
      <c r="G1004" s="641"/>
      <c r="H1004" s="1130"/>
      <c r="I1004" s="642">
        <f t="shared" si="96"/>
        <v>0</v>
      </c>
      <c r="J1004" s="642">
        <f t="shared" si="97"/>
        <v>0</v>
      </c>
      <c r="K1004" s="642">
        <f t="shared" si="98"/>
        <v>0</v>
      </c>
      <c r="L1004" s="1130"/>
      <c r="M1004" s="1715"/>
      <c r="N1004" s="1718">
        <f t="shared" si="93"/>
        <v>0</v>
      </c>
      <c r="O1004" s="635">
        <f t="shared" si="94"/>
        <v>0</v>
      </c>
      <c r="P1004" s="145"/>
      <c r="Q1004" s="145"/>
      <c r="R1004" s="145"/>
      <c r="S1004" s="145"/>
    </row>
    <row r="1005" spans="1:19">
      <c r="O1005" s="643"/>
    </row>
    <row r="1006" spans="1:19">
      <c r="O1006" s="643"/>
    </row>
    <row r="1007" spans="1:19">
      <c r="O1007" s="643"/>
    </row>
    <row r="1008" spans="1:19">
      <c r="O1008" s="643"/>
    </row>
    <row r="1009" spans="15:15">
      <c r="O1009" s="643"/>
    </row>
    <row r="1010" spans="15:15">
      <c r="O1010" s="643"/>
    </row>
    <row r="1011" spans="15:15">
      <c r="O1011" s="643"/>
    </row>
    <row r="1012" spans="15:15">
      <c r="O1012" s="643"/>
    </row>
    <row r="1013" spans="15:15">
      <c r="O1013" s="643"/>
    </row>
    <row r="1014" spans="15:15">
      <c r="O1014" s="643"/>
    </row>
    <row r="1015" spans="15:15">
      <c r="O1015" s="643"/>
    </row>
  </sheetData>
  <sheetProtection selectLockedCells="1" selectUnlockedCells="1"/>
  <mergeCells count="24">
    <mergeCell ref="A1:O1"/>
    <mergeCell ref="J5:J6"/>
    <mergeCell ref="A3:F3"/>
    <mergeCell ref="H3:I3"/>
    <mergeCell ref="P1:P4"/>
    <mergeCell ref="A2:F2"/>
    <mergeCell ref="H2:I2"/>
    <mergeCell ref="K2:L2"/>
    <mergeCell ref="N2:N3"/>
    <mergeCell ref="O2:O3"/>
    <mergeCell ref="K3:L3"/>
    <mergeCell ref="A8:B8"/>
    <mergeCell ref="G5:I5"/>
    <mergeCell ref="P15:S17"/>
    <mergeCell ref="A4:O4"/>
    <mergeCell ref="A5:A6"/>
    <mergeCell ref="B5:B6"/>
    <mergeCell ref="C5:C6"/>
    <mergeCell ref="K5:K6"/>
    <mergeCell ref="L5:L6"/>
    <mergeCell ref="N5:N6"/>
    <mergeCell ref="D5:F5"/>
    <mergeCell ref="O5:O6"/>
    <mergeCell ref="M5:M6"/>
  </mergeCells>
  <phoneticPr fontId="59" type="noConversion"/>
  <dataValidations count="6">
    <dataValidation operator="lessThanOrEqual" allowBlank="1" showErrorMessage="1" errorTitle="日期错误" error="没有这个日期或日期大于本年度" sqref="L5:M5 L1005:M1132 F9:F1004 L8:M8">
      <formula1>0</formula1>
      <formula2>0</formula2>
    </dataValidation>
    <dataValidation type="date" allowBlank="1" showErrorMessage="1" errorTitle="日期超出范围" error="没有这个日期或输入的购置日期超出1906年至本会计期间截止日范围。" sqref="D9:D1004">
      <formula1>1906-1-1</formula1>
      <formula2>DATE(本年度,截止月,截止日)</formula2>
    </dataValidation>
    <dataValidation operator="lessThanOrEqual" allowBlank="1" errorTitle="日期错误" error="没有这个日期或日期大于本年度" sqref="E9:E1004">
      <formula1>0</formula1>
      <formula2>0</formula2>
    </dataValidation>
    <dataValidation type="date" allowBlank="1" showErrorMessage="1" errorTitle="日期超出范围" error="没有这个日期或输入的减少日期超出会计期间范围。" sqref="G9:G1004">
      <formula1>DATE(本年度,起始月,起始日)</formula1>
      <formula2>DATE(本年度,截止月,截止日)</formula2>
    </dataValidation>
    <dataValidation allowBlank="1" sqref="K9:K1004">
      <formula1>0</formula1>
      <formula2>0</formula2>
    </dataValidation>
    <dataValidation type="list" allowBlank="1" showErrorMessage="1" sqref="A9:A1132">
      <formula1>"房屋建筑,机械设备,工器家具,运输工具,电子设备"</formula1>
      <formula2>0</formula2>
    </dataValidation>
  </dataValidations>
  <hyperlinks>
    <hyperlink ref="P9" location="资产负债!A1" display="资产负债表"/>
    <hyperlink ref="P10" location="资产折旧纳税调整表!A1" display="资产折旧纳税调整表"/>
    <hyperlink ref="P11" location="固资折旧!A1" display="固定资产及折旧审核表"/>
    <hyperlink ref="P12" location="固定资产加速折旧审核表!A1" display="固定资产加速折旧审核表!A1"/>
  </hyperlinks>
  <pageMargins left="0.78740157480314965" right="0.35433070866141736" top="0.74" bottom="0.25" header="0.51181102362204722" footer="0.28000000000000003"/>
  <pageSetup paperSize="9" firstPageNumber="0" orientation="landscape" blackAndWhite="1" horizontalDpi="300" verticalDpi="300"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V108"/>
  <sheetViews>
    <sheetView workbookViewId="0">
      <selection activeCell="P10" sqref="P10"/>
    </sheetView>
  </sheetViews>
  <sheetFormatPr defaultColWidth="9" defaultRowHeight="14.25"/>
  <cols>
    <col min="1" max="1" width="19.25" style="131" customWidth="1"/>
    <col min="2" max="2" width="8.5" style="131" customWidth="1"/>
    <col min="3" max="7" width="9.75" style="131" customWidth="1"/>
    <col min="8" max="8" width="4.125" style="644" customWidth="1"/>
    <col min="9" max="11" width="9.75" style="131" customWidth="1"/>
    <col min="12" max="12" width="4.125" style="644" customWidth="1"/>
    <col min="13" max="14" width="9.75" style="644" customWidth="1"/>
    <col min="15" max="15" width="9.75" style="131" customWidth="1"/>
    <col min="16" max="16" width="22.625" style="555" customWidth="1"/>
    <col min="17" max="17" width="9" style="555"/>
    <col min="18" max="18" width="15.5" style="555" customWidth="1"/>
    <col min="19" max="16384" width="9" style="555"/>
  </cols>
  <sheetData>
    <row r="1" spans="1:23" ht="31.5" customHeight="1">
      <c r="A1" s="3015" t="s">
        <v>359</v>
      </c>
      <c r="B1" s="3015"/>
      <c r="C1" s="3015"/>
      <c r="D1" s="3015"/>
      <c r="E1" s="3015"/>
      <c r="F1" s="3015"/>
      <c r="G1" s="3015"/>
      <c r="H1" s="3015"/>
      <c r="I1" s="3015"/>
      <c r="J1" s="3015"/>
      <c r="K1" s="3015"/>
      <c r="L1" s="3015"/>
      <c r="M1" s="3015"/>
      <c r="N1" s="3015"/>
      <c r="O1" s="3015"/>
      <c r="P1" s="83"/>
      <c r="Q1" s="89"/>
      <c r="R1" s="89"/>
      <c r="S1" s="89"/>
      <c r="T1" s="89"/>
    </row>
    <row r="2" spans="1:23" s="559" customFormat="1" ht="22.5" customHeight="1">
      <c r="A2" s="3048" t="str">
        <f>"委托单位："&amp;基本情况!B2</f>
        <v>委托单位：</v>
      </c>
      <c r="B2" s="3048"/>
      <c r="C2" s="3048"/>
      <c r="D2" s="3048"/>
      <c r="E2" s="3048"/>
      <c r="F2" s="3048"/>
      <c r="G2" s="137" t="s">
        <v>463</v>
      </c>
      <c r="H2" s="3049">
        <f>基本情况!B12</f>
        <v>0</v>
      </c>
      <c r="I2" s="3049"/>
      <c r="J2" s="137" t="s">
        <v>895</v>
      </c>
      <c r="K2" s="3050" t="str">
        <f>TEXT(基本情况!B21,"yyyy-mm-dd")</f>
        <v>2016-03-03</v>
      </c>
      <c r="L2" s="3050"/>
      <c r="M2" s="645"/>
      <c r="N2" s="645"/>
      <c r="O2" s="486" t="s">
        <v>289</v>
      </c>
      <c r="P2" s="558"/>
      <c r="Q2" s="558"/>
      <c r="R2" s="558"/>
      <c r="S2" s="558"/>
      <c r="T2" s="558"/>
    </row>
    <row r="3" spans="1:23" s="559" customFormat="1" ht="22.5" customHeight="1">
      <c r="A3" s="2965" t="str">
        <f>"会计期间："&amp;基本情况!B7</f>
        <v>会计期间：2015年01月01日至2015年12月31日</v>
      </c>
      <c r="B3" s="2965"/>
      <c r="C3" s="2965"/>
      <c r="D3" s="2965"/>
      <c r="E3" s="2965"/>
      <c r="F3" s="2965"/>
      <c r="G3" s="141" t="s">
        <v>465</v>
      </c>
      <c r="H3" s="3046">
        <f>基本情况!B11</f>
        <v>0</v>
      </c>
      <c r="I3" s="3046"/>
      <c r="J3" s="141" t="s">
        <v>895</v>
      </c>
      <c r="K3" s="3047" t="str">
        <f>TEXT(基本情况!B22,"yyyy-mm-dd")</f>
        <v>2016-04-10</v>
      </c>
      <c r="L3" s="3047"/>
      <c r="M3" s="646"/>
      <c r="N3" s="1742"/>
      <c r="O3" s="647" t="str">
        <f>档案索引!A38</f>
        <v>2A-18</v>
      </c>
      <c r="P3" s="558"/>
      <c r="Q3" s="558"/>
      <c r="R3" s="558"/>
      <c r="S3" s="558"/>
      <c r="T3" s="558"/>
    </row>
    <row r="4" spans="1:23" s="566" customFormat="1" ht="7.5" customHeight="1">
      <c r="A4" s="2730"/>
      <c r="B4" s="2730"/>
      <c r="C4" s="2730"/>
      <c r="D4" s="2730"/>
      <c r="E4" s="2730"/>
      <c r="F4" s="2730"/>
      <c r="G4" s="2730"/>
      <c r="H4" s="2730"/>
      <c r="I4" s="2730"/>
      <c r="J4" s="2730"/>
      <c r="K4" s="2730"/>
      <c r="L4" s="2730"/>
      <c r="M4" s="2730"/>
      <c r="N4" s="2730"/>
      <c r="O4" s="2730"/>
      <c r="P4" s="544"/>
      <c r="Q4" s="544"/>
      <c r="R4" s="544"/>
      <c r="S4" s="544"/>
      <c r="T4" s="544"/>
    </row>
    <row r="5" spans="1:23" s="650" customFormat="1" ht="20.25" customHeight="1">
      <c r="A5" s="3038" t="s">
        <v>1269</v>
      </c>
      <c r="B5" s="3020" t="s">
        <v>896</v>
      </c>
      <c r="C5" s="3020"/>
      <c r="D5" s="3020"/>
      <c r="E5" s="3020"/>
      <c r="F5" s="3039" t="s">
        <v>897</v>
      </c>
      <c r="G5" s="3040" t="s">
        <v>898</v>
      </c>
      <c r="H5" s="3039" t="s">
        <v>899</v>
      </c>
      <c r="I5" s="2734" t="s">
        <v>900</v>
      </c>
      <c r="J5" s="2734"/>
      <c r="K5" s="3039" t="s">
        <v>901</v>
      </c>
      <c r="L5" s="3043" t="s">
        <v>902</v>
      </c>
      <c r="M5" s="3044"/>
      <c r="N5" s="3045"/>
      <c r="O5" s="3041" t="s">
        <v>903</v>
      </c>
      <c r="P5" s="83" t="s">
        <v>404</v>
      </c>
      <c r="Q5" s="649"/>
      <c r="R5" s="649"/>
      <c r="S5" s="649"/>
      <c r="T5" s="649"/>
    </row>
    <row r="6" spans="1:23" s="650" customFormat="1" ht="25.5" customHeight="1">
      <c r="A6" s="3038"/>
      <c r="B6" s="612" t="s">
        <v>904</v>
      </c>
      <c r="C6" s="612" t="s">
        <v>905</v>
      </c>
      <c r="D6" s="612" t="s">
        <v>906</v>
      </c>
      <c r="E6" s="612" t="s">
        <v>1274</v>
      </c>
      <c r="F6" s="3039"/>
      <c r="G6" s="3040"/>
      <c r="H6" s="3039"/>
      <c r="I6" s="606" t="s">
        <v>907</v>
      </c>
      <c r="J6" s="606" t="s">
        <v>908</v>
      </c>
      <c r="K6" s="3039"/>
      <c r="L6" s="612" t="s">
        <v>909</v>
      </c>
      <c r="M6" s="651" t="s">
        <v>910</v>
      </c>
      <c r="N6" s="618" t="s">
        <v>6595</v>
      </c>
      <c r="O6" s="3041"/>
      <c r="P6" s="233" t="s">
        <v>1564</v>
      </c>
      <c r="Q6" s="649"/>
      <c r="R6" s="649"/>
      <c r="S6" s="649"/>
      <c r="T6" s="649"/>
    </row>
    <row r="7" spans="1:23" s="559" customFormat="1" ht="24" customHeight="1">
      <c r="A7" s="652" t="s">
        <v>911</v>
      </c>
      <c r="B7" s="653"/>
      <c r="C7" s="654">
        <f>C8+C9+C10+C11+C12</f>
        <v>0</v>
      </c>
      <c r="D7" s="654">
        <f t="shared" ref="D7:J7" si="0">D8+D9+D10+D11+D12</f>
        <v>0</v>
      </c>
      <c r="E7" s="654">
        <f t="shared" si="0"/>
        <v>0</v>
      </c>
      <c r="F7" s="654">
        <f t="shared" si="0"/>
        <v>0</v>
      </c>
      <c r="G7" s="654">
        <f t="shared" si="0"/>
        <v>0</v>
      </c>
      <c r="H7" s="655"/>
      <c r="I7" s="654">
        <f t="shared" si="0"/>
        <v>0</v>
      </c>
      <c r="J7" s="654">
        <f t="shared" si="0"/>
        <v>0</v>
      </c>
      <c r="K7" s="654">
        <f>SUM(K8:K12)</f>
        <v>0</v>
      </c>
      <c r="L7" s="655"/>
      <c r="M7" s="654">
        <f t="shared" ref="M7:O7" si="1">M8+M9+M10+M11+M12</f>
        <v>0</v>
      </c>
      <c r="N7" s="654">
        <f t="shared" si="1"/>
        <v>0</v>
      </c>
      <c r="O7" s="654">
        <f t="shared" si="1"/>
        <v>0</v>
      </c>
      <c r="P7" s="576" t="s">
        <v>632</v>
      </c>
      <c r="Q7" s="558"/>
      <c r="R7" s="558"/>
      <c r="S7" s="145"/>
      <c r="T7" s="558"/>
    </row>
    <row r="8" spans="1:23" s="559" customFormat="1" ht="24">
      <c r="A8" s="657" t="s">
        <v>6579</v>
      </c>
      <c r="B8" s="658"/>
      <c r="C8" s="1132"/>
      <c r="D8" s="1132"/>
      <c r="E8" s="660">
        <f>C8+D8</f>
        <v>0</v>
      </c>
      <c r="F8" s="1132"/>
      <c r="G8" s="1132"/>
      <c r="H8" s="661"/>
      <c r="I8" s="659"/>
      <c r="J8" s="659"/>
      <c r="K8" s="660">
        <f>F8+G8-I8-J8</f>
        <v>0</v>
      </c>
      <c r="L8" s="662"/>
      <c r="M8" s="1232"/>
      <c r="N8" s="1232"/>
      <c r="O8" s="663">
        <f>IF(I8-M8&lt;3,0,I8-M8)</f>
        <v>0</v>
      </c>
      <c r="P8" s="233" t="s">
        <v>1310</v>
      </c>
      <c r="Q8" s="558"/>
      <c r="R8" s="558"/>
      <c r="S8" s="145"/>
      <c r="T8" s="558"/>
    </row>
    <row r="9" spans="1:23" s="559" customFormat="1" ht="24">
      <c r="A9" s="664" t="s">
        <v>6580</v>
      </c>
      <c r="B9" s="665"/>
      <c r="C9" s="1133"/>
      <c r="D9" s="1133"/>
      <c r="E9" s="667">
        <f>C9+D9</f>
        <v>0</v>
      </c>
      <c r="F9" s="1133"/>
      <c r="G9" s="1133"/>
      <c r="H9" s="668"/>
      <c r="I9" s="666"/>
      <c r="J9" s="666"/>
      <c r="K9" s="667">
        <f>F9+G9-I9-J9</f>
        <v>0</v>
      </c>
      <c r="L9" s="669"/>
      <c r="M9" s="1233"/>
      <c r="N9" s="1232"/>
      <c r="O9" s="663">
        <f>IF(I9-M9&lt;3,0,I9-M9)</f>
        <v>0</v>
      </c>
      <c r="P9" s="494" t="s">
        <v>330</v>
      </c>
      <c r="Q9" s="558"/>
      <c r="R9" s="558"/>
      <c r="S9" s="145"/>
      <c r="T9" s="558"/>
    </row>
    <row r="10" spans="1:23" s="559" customFormat="1" ht="24">
      <c r="A10" s="664" t="s">
        <v>6581</v>
      </c>
      <c r="B10" s="665"/>
      <c r="C10" s="1133"/>
      <c r="D10" s="1133"/>
      <c r="E10" s="667">
        <f>C10+D10</f>
        <v>0</v>
      </c>
      <c r="F10" s="1133"/>
      <c r="G10" s="1133"/>
      <c r="H10" s="668"/>
      <c r="I10" s="1133"/>
      <c r="J10" s="1133"/>
      <c r="K10" s="667">
        <f>F10+G10-I10-J10</f>
        <v>0</v>
      </c>
      <c r="L10" s="669"/>
      <c r="M10" s="1231"/>
      <c r="N10" s="1235"/>
      <c r="O10" s="663">
        <f>IF(I10-M10&lt;3,0,I10-M10)</f>
        <v>0</v>
      </c>
      <c r="P10" s="233" t="s">
        <v>1307</v>
      </c>
      <c r="Q10" s="558"/>
      <c r="R10" s="558"/>
      <c r="S10" s="145"/>
      <c r="T10" s="558"/>
    </row>
    <row r="11" spans="1:23" s="559" customFormat="1" ht="16.5" customHeight="1">
      <c r="A11" s="664" t="s">
        <v>6582</v>
      </c>
      <c r="B11" s="665"/>
      <c r="C11" s="1133"/>
      <c r="D11" s="1133"/>
      <c r="E11" s="667">
        <f>C11+D11</f>
        <v>0</v>
      </c>
      <c r="F11" s="1133"/>
      <c r="G11" s="1133"/>
      <c r="H11" s="668"/>
      <c r="I11" s="1133"/>
      <c r="J11" s="1133"/>
      <c r="K11" s="667">
        <f>F11+G11-I11-J11</f>
        <v>0</v>
      </c>
      <c r="L11" s="669"/>
      <c r="M11" s="1231"/>
      <c r="N11" s="1235"/>
      <c r="O11" s="663">
        <f>IF(I11-M11&lt;3,0,I11-M11)</f>
        <v>0</v>
      </c>
      <c r="P11" s="1734"/>
      <c r="Q11" s="558"/>
      <c r="R11" s="558"/>
      <c r="S11" s="145"/>
      <c r="T11" s="558"/>
    </row>
    <row r="12" spans="1:23" s="559" customFormat="1" ht="16.5" customHeight="1">
      <c r="A12" s="664" t="s">
        <v>6583</v>
      </c>
      <c r="B12" s="665"/>
      <c r="C12" s="667">
        <f>SUM(C13:C16)</f>
        <v>0</v>
      </c>
      <c r="D12" s="667">
        <f t="shared" ref="D12:K12" si="2">SUM(D13:D16)</f>
        <v>0</v>
      </c>
      <c r="E12" s="670">
        <f t="shared" si="2"/>
        <v>0</v>
      </c>
      <c r="F12" s="667">
        <f t="shared" si="2"/>
        <v>0</v>
      </c>
      <c r="G12" s="667">
        <f t="shared" si="2"/>
        <v>0</v>
      </c>
      <c r="H12" s="668"/>
      <c r="I12" s="667">
        <f t="shared" si="2"/>
        <v>0</v>
      </c>
      <c r="J12" s="667">
        <f t="shared" si="2"/>
        <v>0</v>
      </c>
      <c r="K12" s="670">
        <f t="shared" si="2"/>
        <v>0</v>
      </c>
      <c r="L12" s="668"/>
      <c r="M12" s="671">
        <f>SUM(M13:M16)</f>
        <v>0</v>
      </c>
      <c r="N12" s="671">
        <f>SUM(N13:N16)</f>
        <v>0</v>
      </c>
      <c r="O12" s="532">
        <f>SUM(O13:O16)</f>
        <v>0</v>
      </c>
      <c r="P12" s="672" t="s">
        <v>912</v>
      </c>
      <c r="Q12" s="558"/>
      <c r="R12" s="558"/>
      <c r="S12" s="558"/>
      <c r="T12" s="558"/>
    </row>
    <row r="13" spans="1:23" s="559" customFormat="1" ht="16.5" customHeight="1">
      <c r="A13" s="673"/>
      <c r="B13" s="665"/>
      <c r="C13" s="1133"/>
      <c r="D13" s="1133"/>
      <c r="E13" s="667">
        <f>C13+D13</f>
        <v>0</v>
      </c>
      <c r="F13" s="1133"/>
      <c r="G13" s="1133"/>
      <c r="H13" s="668"/>
      <c r="I13" s="1133"/>
      <c r="J13" s="1133"/>
      <c r="K13" s="667">
        <f>F13+G13-I13-J13</f>
        <v>0</v>
      </c>
      <c r="L13" s="669"/>
      <c r="M13" s="1231"/>
      <c r="N13" s="1235"/>
      <c r="O13" s="663">
        <f>IF(I13-M13&lt;3,0,I13-M13)</f>
        <v>0</v>
      </c>
      <c r="P13" s="2930" t="s">
        <v>913</v>
      </c>
      <c r="Q13" s="2930"/>
      <c r="R13" s="2930"/>
      <c r="S13" s="2930"/>
      <c r="T13" s="2930"/>
      <c r="U13" s="588"/>
      <c r="V13" s="588"/>
      <c r="W13" s="674"/>
    </row>
    <row r="14" spans="1:23" s="559" customFormat="1" ht="16.5" customHeight="1">
      <c r="A14" s="673"/>
      <c r="B14" s="665"/>
      <c r="C14" s="1133"/>
      <c r="D14" s="1133"/>
      <c r="E14" s="667">
        <f>C14+D14</f>
        <v>0</v>
      </c>
      <c r="F14" s="1133"/>
      <c r="G14" s="1133"/>
      <c r="H14" s="668"/>
      <c r="I14" s="1133"/>
      <c r="J14" s="1229"/>
      <c r="K14" s="667">
        <f>F14+G14-I14-J14</f>
        <v>0</v>
      </c>
      <c r="L14" s="669"/>
      <c r="M14" s="1231"/>
      <c r="N14" s="1235"/>
      <c r="O14" s="663">
        <f t="shared" ref="O14:O27" si="3">IF(I14-M14&lt;3,0,I14-M14)</f>
        <v>0</v>
      </c>
      <c r="P14" s="2930"/>
      <c r="Q14" s="2930"/>
      <c r="R14" s="2930"/>
      <c r="S14" s="2930"/>
      <c r="T14" s="2930"/>
      <c r="U14" s="588"/>
      <c r="V14" s="588"/>
      <c r="W14" s="674"/>
    </row>
    <row r="15" spans="1:23" s="559" customFormat="1" ht="16.5" customHeight="1">
      <c r="A15" s="673"/>
      <c r="B15" s="665"/>
      <c r="C15" s="1133"/>
      <c r="D15" s="1133"/>
      <c r="E15" s="667">
        <f>C15+D15</f>
        <v>0</v>
      </c>
      <c r="F15" s="1133"/>
      <c r="G15" s="1133"/>
      <c r="H15" s="668"/>
      <c r="I15" s="1133"/>
      <c r="J15" s="1229"/>
      <c r="K15" s="667">
        <f>F15+G15-I15-J15</f>
        <v>0</v>
      </c>
      <c r="L15" s="669"/>
      <c r="M15" s="1231"/>
      <c r="N15" s="1235"/>
      <c r="O15" s="663">
        <f t="shared" si="3"/>
        <v>0</v>
      </c>
      <c r="P15" s="2930"/>
      <c r="Q15" s="2930"/>
      <c r="R15" s="2930"/>
      <c r="S15" s="2930"/>
      <c r="T15" s="2930"/>
      <c r="U15" s="588"/>
      <c r="V15" s="588"/>
      <c r="W15" s="674"/>
    </row>
    <row r="16" spans="1:23" s="559" customFormat="1" ht="16.5" customHeight="1">
      <c r="A16" s="675"/>
      <c r="B16" s="676"/>
      <c r="C16" s="1134"/>
      <c r="D16" s="1134"/>
      <c r="E16" s="677">
        <f>C16+D16</f>
        <v>0</v>
      </c>
      <c r="F16" s="1134"/>
      <c r="G16" s="1134"/>
      <c r="H16" s="678"/>
      <c r="I16" s="1134"/>
      <c r="J16" s="1230"/>
      <c r="K16" s="677">
        <f>F16+G16-I16-J16</f>
        <v>0</v>
      </c>
      <c r="L16" s="679"/>
      <c r="M16" s="1234"/>
      <c r="N16" s="1775"/>
      <c r="O16" s="663">
        <f t="shared" si="3"/>
        <v>0</v>
      </c>
      <c r="P16" s="2930"/>
      <c r="Q16" s="2930"/>
      <c r="R16" s="2930"/>
      <c r="S16" s="2930"/>
      <c r="T16" s="2930"/>
      <c r="U16" s="588"/>
      <c r="V16" s="588"/>
      <c r="W16" s="674"/>
    </row>
    <row r="17" spans="1:23" s="559" customFormat="1" ht="24.75" customHeight="1">
      <c r="A17" s="652" t="s">
        <v>914</v>
      </c>
      <c r="B17" s="653"/>
      <c r="C17" s="654">
        <f>SUM(C18:C24)</f>
        <v>0</v>
      </c>
      <c r="D17" s="654">
        <f>SUM(D18:D24)</f>
        <v>0</v>
      </c>
      <c r="E17" s="654">
        <f>SUM(E18:E24)</f>
        <v>0</v>
      </c>
      <c r="F17" s="654">
        <f>SUM(F18:F24)</f>
        <v>0</v>
      </c>
      <c r="G17" s="654">
        <f>SUM(G18:G24)</f>
        <v>0</v>
      </c>
      <c r="H17" s="655"/>
      <c r="I17" s="654">
        <f>SUM(I18:I24)</f>
        <v>0</v>
      </c>
      <c r="J17" s="654">
        <f>SUM(J18:J24)</f>
        <v>0</v>
      </c>
      <c r="K17" s="654">
        <f>SUM(K18:K24)</f>
        <v>0</v>
      </c>
      <c r="L17" s="655"/>
      <c r="M17" s="680">
        <f>SUM(M18:M24)</f>
        <v>0</v>
      </c>
      <c r="N17" s="680">
        <f>SUM(N18:N24)</f>
        <v>0</v>
      </c>
      <c r="O17" s="656">
        <f>SUM(O18:O24)</f>
        <v>0</v>
      </c>
      <c r="P17" s="2930"/>
      <c r="Q17" s="2930"/>
      <c r="R17" s="2930"/>
      <c r="S17" s="2930"/>
      <c r="T17" s="2930"/>
      <c r="U17" s="588"/>
      <c r="V17" s="588"/>
      <c r="W17" s="674"/>
    </row>
    <row r="18" spans="1:23" s="559" customFormat="1" ht="16.5" customHeight="1">
      <c r="A18" s="664" t="s">
        <v>6596</v>
      </c>
      <c r="B18" s="658"/>
      <c r="C18" s="1132"/>
      <c r="D18" s="1132"/>
      <c r="E18" s="660">
        <f t="shared" ref="E18:E27" si="4">C18+D18</f>
        <v>0</v>
      </c>
      <c r="F18" s="1132"/>
      <c r="G18" s="1132"/>
      <c r="H18" s="662"/>
      <c r="I18" s="1132"/>
      <c r="J18" s="1132"/>
      <c r="K18" s="660">
        <f t="shared" ref="K18:K27" si="5">F18+G18-I18-J18</f>
        <v>0</v>
      </c>
      <c r="L18" s="662"/>
      <c r="M18" s="1235"/>
      <c r="N18" s="1235"/>
      <c r="O18" s="663">
        <f t="shared" si="3"/>
        <v>0</v>
      </c>
      <c r="P18" s="2930"/>
      <c r="Q18" s="2930"/>
      <c r="R18" s="2930"/>
      <c r="S18" s="2930"/>
      <c r="T18" s="2930"/>
      <c r="U18" s="588"/>
      <c r="V18" s="588"/>
      <c r="W18" s="674"/>
    </row>
    <row r="19" spans="1:23" s="559" customFormat="1" ht="16.5" customHeight="1">
      <c r="A19" s="664" t="s">
        <v>6597</v>
      </c>
      <c r="B19" s="682"/>
      <c r="C19" s="1133"/>
      <c r="D19" s="1133"/>
      <c r="E19" s="667">
        <f t="shared" si="4"/>
        <v>0</v>
      </c>
      <c r="F19" s="1133"/>
      <c r="G19" s="1133"/>
      <c r="H19" s="669"/>
      <c r="I19" s="1133"/>
      <c r="J19" s="1133"/>
      <c r="K19" s="667">
        <f t="shared" si="5"/>
        <v>0</v>
      </c>
      <c r="L19" s="669"/>
      <c r="M19" s="1231"/>
      <c r="N19" s="1235"/>
      <c r="O19" s="663">
        <f t="shared" si="3"/>
        <v>0</v>
      </c>
      <c r="P19" s="2930"/>
      <c r="Q19" s="2930"/>
      <c r="R19" s="2930"/>
      <c r="S19" s="2930"/>
      <c r="T19" s="2930"/>
      <c r="U19" s="588"/>
      <c r="V19" s="588"/>
      <c r="W19" s="674"/>
    </row>
    <row r="20" spans="1:23" s="559" customFormat="1" ht="16.5" customHeight="1">
      <c r="A20" s="664" t="s">
        <v>6598</v>
      </c>
      <c r="B20" s="682"/>
      <c r="C20" s="1133"/>
      <c r="D20" s="1133"/>
      <c r="E20" s="667">
        <f t="shared" si="4"/>
        <v>0</v>
      </c>
      <c r="F20" s="1133"/>
      <c r="G20" s="1133"/>
      <c r="H20" s="669"/>
      <c r="I20" s="1133"/>
      <c r="J20" s="1133"/>
      <c r="K20" s="667">
        <f t="shared" si="5"/>
        <v>0</v>
      </c>
      <c r="L20" s="669"/>
      <c r="M20" s="1231"/>
      <c r="N20" s="1235"/>
      <c r="O20" s="663">
        <f t="shared" si="3"/>
        <v>0</v>
      </c>
      <c r="P20" s="2930"/>
      <c r="Q20" s="2930"/>
      <c r="R20" s="2930"/>
      <c r="S20" s="2930"/>
      <c r="T20" s="2930"/>
      <c r="U20" s="588"/>
      <c r="V20" s="588"/>
      <c r="W20" s="674"/>
    </row>
    <row r="21" spans="1:23" s="559" customFormat="1" ht="16.5" customHeight="1">
      <c r="A21" s="664" t="s">
        <v>6599</v>
      </c>
      <c r="B21" s="682"/>
      <c r="C21" s="1133"/>
      <c r="D21" s="1133"/>
      <c r="E21" s="667">
        <f t="shared" si="4"/>
        <v>0</v>
      </c>
      <c r="F21" s="1133"/>
      <c r="G21" s="1133"/>
      <c r="H21" s="669"/>
      <c r="I21" s="1133"/>
      <c r="J21" s="1133"/>
      <c r="K21" s="667">
        <f t="shared" si="5"/>
        <v>0</v>
      </c>
      <c r="L21" s="669"/>
      <c r="M21" s="1231"/>
      <c r="N21" s="1235"/>
      <c r="O21" s="663">
        <f t="shared" si="3"/>
        <v>0</v>
      </c>
      <c r="P21" s="2930"/>
      <c r="Q21" s="2930"/>
      <c r="R21" s="2930"/>
      <c r="S21" s="2930"/>
      <c r="T21" s="2930"/>
      <c r="U21" s="588"/>
      <c r="V21" s="588"/>
      <c r="W21" s="674"/>
    </row>
    <row r="22" spans="1:23" s="559" customFormat="1" ht="16.5" customHeight="1">
      <c r="A22" s="664" t="s">
        <v>6600</v>
      </c>
      <c r="B22" s="682"/>
      <c r="C22" s="1133"/>
      <c r="D22" s="1133"/>
      <c r="E22" s="667">
        <f t="shared" si="4"/>
        <v>0</v>
      </c>
      <c r="F22" s="1133"/>
      <c r="G22" s="1133"/>
      <c r="H22" s="669"/>
      <c r="I22" s="1133"/>
      <c r="J22" s="1133"/>
      <c r="K22" s="667">
        <f t="shared" si="5"/>
        <v>0</v>
      </c>
      <c r="L22" s="669"/>
      <c r="M22" s="1231"/>
      <c r="N22" s="1235"/>
      <c r="O22" s="663">
        <f t="shared" si="3"/>
        <v>0</v>
      </c>
      <c r="P22" s="1732"/>
      <c r="Q22" s="1732"/>
      <c r="R22" s="1732"/>
      <c r="S22" s="1732"/>
      <c r="T22" s="1732"/>
      <c r="U22" s="1733"/>
      <c r="V22" s="1733"/>
      <c r="W22" s="674"/>
    </row>
    <row r="23" spans="1:23" s="559" customFormat="1" ht="16.5" customHeight="1">
      <c r="A23" s="664" t="s">
        <v>6601</v>
      </c>
      <c r="B23" s="682"/>
      <c r="C23" s="1133"/>
      <c r="D23" s="1133"/>
      <c r="E23" s="667">
        <f t="shared" si="4"/>
        <v>0</v>
      </c>
      <c r="F23" s="1133"/>
      <c r="G23" s="1133"/>
      <c r="H23" s="669"/>
      <c r="I23" s="1133"/>
      <c r="J23" s="1133"/>
      <c r="K23" s="667">
        <f t="shared" si="5"/>
        <v>0</v>
      </c>
      <c r="L23" s="669"/>
      <c r="M23" s="1231"/>
      <c r="N23" s="1235"/>
      <c r="O23" s="663">
        <f t="shared" si="3"/>
        <v>0</v>
      </c>
      <c r="P23" s="2930" t="s">
        <v>915</v>
      </c>
      <c r="Q23" s="2930"/>
      <c r="R23" s="2930"/>
      <c r="S23" s="2930"/>
      <c r="T23" s="2930"/>
      <c r="U23" s="588"/>
      <c r="V23" s="588"/>
      <c r="W23" s="674"/>
    </row>
    <row r="24" spans="1:23" s="559" customFormat="1" ht="16.5" customHeight="1">
      <c r="A24" s="1786" t="s">
        <v>6602</v>
      </c>
      <c r="B24" s="684"/>
      <c r="C24" s="1135"/>
      <c r="D24" s="1135"/>
      <c r="E24" s="685">
        <f t="shared" si="4"/>
        <v>0</v>
      </c>
      <c r="F24" s="1135"/>
      <c r="G24" s="1135"/>
      <c r="H24" s="686"/>
      <c r="I24" s="1135"/>
      <c r="J24" s="1135"/>
      <c r="K24" s="685">
        <f t="shared" si="5"/>
        <v>0</v>
      </c>
      <c r="L24" s="686"/>
      <c r="M24" s="1236"/>
      <c r="N24" s="1775"/>
      <c r="O24" s="1780">
        <f t="shared" si="3"/>
        <v>0</v>
      </c>
      <c r="P24" s="2930"/>
      <c r="Q24" s="2930"/>
      <c r="R24" s="2930"/>
      <c r="S24" s="2930"/>
      <c r="T24" s="2930"/>
      <c r="U24" s="588"/>
      <c r="V24" s="588"/>
    </row>
    <row r="25" spans="1:23" s="559" customFormat="1" ht="16.5" customHeight="1">
      <c r="A25" s="1787" t="s">
        <v>6603</v>
      </c>
      <c r="B25" s="1781"/>
      <c r="C25" s="1788">
        <f>C26+C27</f>
        <v>0</v>
      </c>
      <c r="D25" s="1788">
        <f>D26+D27</f>
        <v>0</v>
      </c>
      <c r="E25" s="1789">
        <f>E26+E27</f>
        <v>0</v>
      </c>
      <c r="F25" s="1788">
        <f>F26+F27</f>
        <v>0</v>
      </c>
      <c r="G25" s="1788">
        <f t="shared" ref="G25:K25" si="6">G26+G27</f>
        <v>0</v>
      </c>
      <c r="H25" s="1782"/>
      <c r="I25" s="1788">
        <f t="shared" si="6"/>
        <v>0</v>
      </c>
      <c r="J25" s="1788">
        <f t="shared" si="6"/>
        <v>0</v>
      </c>
      <c r="K25" s="654">
        <f t="shared" si="6"/>
        <v>0</v>
      </c>
      <c r="L25" s="1783"/>
      <c r="M25" s="680">
        <f>M26+M27</f>
        <v>0</v>
      </c>
      <c r="N25" s="680">
        <f>N26+N27</f>
        <v>0</v>
      </c>
      <c r="O25" s="656">
        <f>O26+O27</f>
        <v>0</v>
      </c>
      <c r="P25" s="2930"/>
      <c r="Q25" s="2930"/>
      <c r="R25" s="2930"/>
      <c r="S25" s="2930"/>
      <c r="T25" s="2930"/>
      <c r="U25" s="1743"/>
      <c r="V25" s="1743"/>
    </row>
    <row r="26" spans="1:23" s="559" customFormat="1" ht="16.5" customHeight="1">
      <c r="A26" s="664" t="s">
        <v>6604</v>
      </c>
      <c r="B26" s="1784"/>
      <c r="C26" s="1133"/>
      <c r="D26" s="1133"/>
      <c r="E26" s="667">
        <f t="shared" si="4"/>
        <v>0</v>
      </c>
      <c r="F26" s="1133"/>
      <c r="G26" s="1133"/>
      <c r="H26" s="1785"/>
      <c r="I26" s="1231"/>
      <c r="J26" s="1231"/>
      <c r="K26" s="667">
        <f t="shared" si="5"/>
        <v>0</v>
      </c>
      <c r="L26" s="1785"/>
      <c r="M26" s="1231"/>
      <c r="N26" s="1133"/>
      <c r="O26" s="663">
        <f t="shared" si="3"/>
        <v>0</v>
      </c>
      <c r="P26" s="2930"/>
      <c r="Q26" s="2930"/>
      <c r="R26" s="2930"/>
      <c r="S26" s="2930"/>
      <c r="T26" s="2930"/>
      <c r="U26" s="1743"/>
      <c r="V26" s="1743"/>
    </row>
    <row r="27" spans="1:23" s="559" customFormat="1" ht="16.5" customHeight="1">
      <c r="A27" s="664" t="s">
        <v>6605</v>
      </c>
      <c r="B27" s="1776"/>
      <c r="C27" s="1777"/>
      <c r="D27" s="1777"/>
      <c r="E27" s="667">
        <f t="shared" si="4"/>
        <v>0</v>
      </c>
      <c r="F27" s="1777"/>
      <c r="G27" s="1777"/>
      <c r="H27" s="1778"/>
      <c r="I27" s="1779"/>
      <c r="J27" s="1779"/>
      <c r="K27" s="667">
        <f t="shared" si="5"/>
        <v>0</v>
      </c>
      <c r="L27" s="1778"/>
      <c r="M27" s="1779"/>
      <c r="N27" s="1775"/>
      <c r="O27" s="663">
        <f t="shared" si="3"/>
        <v>0</v>
      </c>
      <c r="P27" s="2930"/>
      <c r="Q27" s="2930"/>
      <c r="R27" s="2930"/>
      <c r="S27" s="2930"/>
      <c r="T27" s="2930"/>
      <c r="U27" s="1743"/>
      <c r="V27" s="1743"/>
    </row>
    <row r="28" spans="1:23" s="559" customFormat="1" ht="22.5" customHeight="1">
      <c r="A28" s="2938" t="s">
        <v>654</v>
      </c>
      <c r="B28" s="2938"/>
      <c r="C28" s="3035" t="str">
        <f>IF(K7&lt;&gt;资产负债!D32,"长期待摊费用账载数与报表数相差"&amp;DOLLAR(K7-资产负债!D32,2)&amp;"元！","长期待摊费用账载数与报表数相符！")</f>
        <v>长期待摊费用账载数与报表数相符！</v>
      </c>
      <c r="D28" s="3035"/>
      <c r="E28" s="3035"/>
      <c r="F28" s="3035"/>
      <c r="G28" s="3035"/>
      <c r="H28" s="3033" t="str">
        <f>IF(K17&lt;&gt;资产负债!D30,"无形资产账载数与报表数相差"&amp;DOLLAR(K17-资产负债!D30,2)&amp;"元！","无形资产账载数与报表数相符！")</f>
        <v>无形资产账载数与报表数相符！</v>
      </c>
      <c r="I28" s="3033"/>
      <c r="J28" s="3033"/>
      <c r="K28" s="3033"/>
      <c r="L28" s="3033"/>
      <c r="M28" s="3033"/>
      <c r="N28" s="3033"/>
      <c r="O28" s="3033"/>
      <c r="P28" s="2930"/>
      <c r="Q28" s="2930"/>
      <c r="R28" s="2930"/>
      <c r="S28" s="2930"/>
      <c r="T28" s="2930"/>
    </row>
    <row r="29" spans="1:23" s="559" customFormat="1" ht="15" customHeight="1">
      <c r="A29" s="2948" t="s">
        <v>1344</v>
      </c>
      <c r="B29" s="2948"/>
      <c r="C29" s="3042" t="s">
        <v>870</v>
      </c>
      <c r="D29" s="3042"/>
      <c r="E29" s="3042"/>
      <c r="F29" s="3034" t="str">
        <f>IF(OR(I7-M7&gt;0,I17-M17&gt;0),"、E","")</f>
        <v/>
      </c>
      <c r="G29" s="3034"/>
      <c r="H29" s="3034"/>
      <c r="I29" s="3034"/>
      <c r="J29" s="3034"/>
      <c r="K29" s="3034"/>
      <c r="L29" s="3034"/>
      <c r="M29" s="3034"/>
      <c r="N29" s="3034"/>
      <c r="O29" s="3034"/>
      <c r="P29" s="2930" t="s">
        <v>916</v>
      </c>
      <c r="Q29" s="2930"/>
      <c r="R29" s="2930"/>
      <c r="S29" s="2930"/>
      <c r="T29" s="2930"/>
    </row>
    <row r="30" spans="1:23" s="559" customFormat="1" ht="32.25" customHeight="1">
      <c r="A30" s="2948"/>
      <c r="B30" s="2948"/>
      <c r="C30" s="3010"/>
      <c r="D30" s="3010"/>
      <c r="E30" s="3010"/>
      <c r="F30" s="3010"/>
      <c r="G30" s="3010"/>
      <c r="H30" s="3010"/>
      <c r="I30" s="3010"/>
      <c r="J30" s="3010"/>
      <c r="K30" s="3010"/>
      <c r="L30" s="3010"/>
      <c r="M30" s="3010"/>
      <c r="N30" s="3010"/>
      <c r="O30" s="3010"/>
      <c r="P30" s="2930"/>
      <c r="Q30" s="2930"/>
      <c r="R30" s="2930"/>
      <c r="S30" s="2930"/>
      <c r="T30" s="2930"/>
    </row>
    <row r="31" spans="1:23" s="559" customFormat="1" ht="22.5" customHeight="1">
      <c r="A31" s="3005" t="s">
        <v>587</v>
      </c>
      <c r="B31" s="3005"/>
      <c r="C31" s="3037" t="str">
        <f>IF(I7-M7&gt;0,"长期待摊费用摊销应予纳税调增"&amp;DOLLAR(I7-M7,2)&amp;"元！","长期待摊费用会计摊销与税收摊销不存在差异，认可！")</f>
        <v>长期待摊费用会计摊销与税收摊销不存在差异，认可！</v>
      </c>
      <c r="D31" s="3037"/>
      <c r="E31" s="3037"/>
      <c r="F31" s="3037"/>
      <c r="G31" s="3037"/>
      <c r="H31" s="3036" t="str">
        <f>IF(I17-M17&gt;0,"无形资产摊销应予纳税调增"&amp;DOLLAR(I17-M17,2)&amp;"元！","无形资产会计摊销与税收摊销不存在差异，认可！")</f>
        <v>无形资产会计摊销与税收摊销不存在差异，认可！</v>
      </c>
      <c r="I31" s="3036"/>
      <c r="J31" s="3036"/>
      <c r="K31" s="3036"/>
      <c r="L31" s="3036"/>
      <c r="M31" s="3036"/>
      <c r="N31" s="3036"/>
      <c r="O31" s="3036"/>
      <c r="P31" s="2930" t="s">
        <v>1485</v>
      </c>
      <c r="Q31" s="2930"/>
      <c r="R31" s="2930"/>
      <c r="S31" s="2930"/>
      <c r="T31" s="2930"/>
    </row>
    <row r="32" spans="1:23" s="559" customFormat="1" ht="20.100000000000001" customHeight="1">
      <c r="A32" s="687"/>
      <c r="B32" s="688"/>
      <c r="C32" s="688"/>
      <c r="D32" s="688"/>
      <c r="E32" s="688"/>
      <c r="F32" s="688"/>
      <c r="G32" s="688"/>
      <c r="H32" s="689"/>
      <c r="I32" s="688"/>
      <c r="J32" s="688"/>
      <c r="K32" s="688"/>
      <c r="L32" s="689"/>
      <c r="M32" s="689"/>
      <c r="N32" s="689"/>
      <c r="O32" s="688"/>
    </row>
    <row r="33" spans="1:48" s="559" customFormat="1" ht="15.75" customHeight="1">
      <c r="A33" s="688"/>
      <c r="B33" s="688"/>
      <c r="C33" s="688"/>
      <c r="D33" s="690"/>
      <c r="E33" s="688"/>
      <c r="F33" s="688"/>
      <c r="G33" s="688"/>
      <c r="H33" s="689"/>
      <c r="I33" s="688"/>
      <c r="J33" s="688"/>
      <c r="K33" s="3032"/>
      <c r="L33" s="3032"/>
      <c r="M33" s="3032"/>
      <c r="N33" s="3032"/>
      <c r="O33" s="3032"/>
    </row>
    <row r="34" spans="1:48" ht="20.100000000000001" customHeight="1">
      <c r="A34" s="688"/>
      <c r="B34" s="688"/>
      <c r="C34" s="688"/>
      <c r="D34" s="688"/>
      <c r="E34" s="691"/>
      <c r="F34" s="688"/>
      <c r="G34" s="688"/>
      <c r="H34" s="689"/>
      <c r="I34" s="688"/>
      <c r="J34" s="688"/>
      <c r="K34" s="688"/>
      <c r="L34" s="689"/>
      <c r="M34" s="689"/>
      <c r="N34" s="689"/>
      <c r="O34" s="688"/>
      <c r="P34" s="503"/>
      <c r="Q34" s="503"/>
      <c r="R34" s="503"/>
      <c r="S34" s="503"/>
      <c r="T34" s="503"/>
      <c r="U34" s="503"/>
      <c r="V34" s="503"/>
      <c r="W34" s="503"/>
      <c r="X34" s="503"/>
      <c r="Y34" s="503"/>
      <c r="Z34" s="503"/>
      <c r="AA34" s="503"/>
      <c r="AB34" s="503"/>
      <c r="AC34" s="503"/>
      <c r="AD34" s="503"/>
      <c r="AE34" s="503"/>
      <c r="AF34" s="503"/>
      <c r="AG34" s="503"/>
      <c r="AH34" s="503"/>
      <c r="AI34" s="503"/>
      <c r="AJ34" s="503"/>
      <c r="AK34" s="503"/>
      <c r="AL34" s="503"/>
      <c r="AM34" s="503"/>
      <c r="AN34" s="503"/>
      <c r="AO34" s="503"/>
      <c r="AP34" s="503"/>
      <c r="AQ34" s="503"/>
      <c r="AR34" s="503"/>
      <c r="AS34" s="503"/>
      <c r="AT34" s="503"/>
      <c r="AU34" s="503"/>
      <c r="AV34" s="503"/>
    </row>
    <row r="35" spans="1:48" ht="20.100000000000001" customHeight="1">
      <c r="A35" s="688"/>
      <c r="B35" s="688"/>
      <c r="C35" s="688"/>
      <c r="D35" s="688"/>
      <c r="E35" s="688"/>
      <c r="F35" s="688"/>
      <c r="G35" s="688"/>
      <c r="H35" s="689"/>
      <c r="I35" s="688"/>
      <c r="J35" s="688"/>
      <c r="K35" s="688"/>
      <c r="L35" s="689"/>
      <c r="M35" s="689"/>
      <c r="N35" s="689"/>
      <c r="O35" s="688"/>
      <c r="P35" s="503"/>
      <c r="Q35" s="503"/>
      <c r="R35" s="503"/>
      <c r="S35" s="503"/>
      <c r="T35" s="503"/>
      <c r="U35" s="503"/>
      <c r="V35" s="503"/>
      <c r="W35" s="503"/>
      <c r="X35" s="503"/>
      <c r="Y35" s="503"/>
      <c r="Z35" s="503"/>
      <c r="AA35" s="503"/>
      <c r="AB35" s="503"/>
      <c r="AC35" s="503"/>
      <c r="AD35" s="503"/>
      <c r="AE35" s="503"/>
      <c r="AF35" s="503"/>
      <c r="AG35" s="503"/>
      <c r="AH35" s="503"/>
      <c r="AI35" s="503"/>
      <c r="AJ35" s="503"/>
      <c r="AK35" s="503"/>
      <c r="AL35" s="503"/>
      <c r="AM35" s="503"/>
      <c r="AN35" s="503"/>
      <c r="AO35" s="503"/>
      <c r="AP35" s="503"/>
      <c r="AQ35" s="503"/>
      <c r="AR35" s="503"/>
      <c r="AS35" s="503"/>
      <c r="AT35" s="503"/>
      <c r="AU35" s="503"/>
      <c r="AV35" s="503"/>
    </row>
    <row r="36" spans="1:48">
      <c r="A36" s="688"/>
      <c r="B36" s="688"/>
      <c r="C36" s="688"/>
      <c r="D36" s="688"/>
      <c r="E36" s="688"/>
      <c r="F36" s="688"/>
      <c r="G36" s="688"/>
      <c r="H36" s="689"/>
      <c r="I36" s="688"/>
      <c r="J36" s="688"/>
      <c r="K36" s="688"/>
      <c r="L36" s="689"/>
      <c r="M36" s="689"/>
      <c r="N36" s="689"/>
      <c r="O36" s="688"/>
      <c r="P36" s="503"/>
      <c r="Q36" s="503"/>
      <c r="R36" s="503"/>
      <c r="S36" s="503"/>
      <c r="T36" s="503"/>
      <c r="U36" s="503"/>
      <c r="V36" s="503"/>
      <c r="W36" s="503"/>
      <c r="X36" s="503"/>
      <c r="Y36" s="503"/>
      <c r="Z36" s="503"/>
      <c r="AA36" s="503"/>
      <c r="AB36" s="503"/>
      <c r="AC36" s="503"/>
      <c r="AD36" s="503"/>
      <c r="AE36" s="503"/>
      <c r="AF36" s="503"/>
      <c r="AG36" s="503"/>
      <c r="AH36" s="503"/>
      <c r="AI36" s="503"/>
      <c r="AJ36" s="503"/>
      <c r="AK36" s="503"/>
      <c r="AL36" s="503"/>
      <c r="AM36" s="503"/>
      <c r="AN36" s="503"/>
      <c r="AO36" s="503"/>
      <c r="AP36" s="503"/>
      <c r="AQ36" s="503"/>
      <c r="AR36" s="503"/>
      <c r="AS36" s="503"/>
      <c r="AT36" s="503"/>
      <c r="AU36" s="503"/>
      <c r="AV36" s="503"/>
    </row>
    <row r="37" spans="1:48">
      <c r="A37" s="688"/>
      <c r="B37" s="688"/>
      <c r="C37" s="688"/>
      <c r="D37" s="688"/>
      <c r="E37" s="688"/>
      <c r="F37" s="688"/>
      <c r="G37" s="688"/>
      <c r="H37" s="689"/>
      <c r="I37" s="688"/>
      <c r="J37" s="688"/>
      <c r="K37" s="688"/>
      <c r="L37" s="689"/>
      <c r="M37" s="689"/>
      <c r="N37" s="689"/>
      <c r="O37" s="688"/>
      <c r="P37" s="503"/>
      <c r="Q37" s="503"/>
      <c r="R37" s="503"/>
      <c r="S37" s="503"/>
      <c r="T37" s="503"/>
      <c r="U37" s="503"/>
      <c r="V37" s="503"/>
      <c r="W37" s="503"/>
      <c r="X37" s="503"/>
      <c r="Y37" s="503"/>
      <c r="Z37" s="503"/>
      <c r="AA37" s="503"/>
      <c r="AB37" s="503"/>
      <c r="AC37" s="503"/>
      <c r="AD37" s="503"/>
      <c r="AE37" s="503"/>
      <c r="AF37" s="503"/>
      <c r="AG37" s="503"/>
      <c r="AH37" s="503"/>
      <c r="AI37" s="503"/>
      <c r="AJ37" s="503"/>
      <c r="AK37" s="503"/>
      <c r="AL37" s="503"/>
      <c r="AM37" s="503"/>
      <c r="AN37" s="503"/>
      <c r="AO37" s="503"/>
      <c r="AP37" s="503"/>
      <c r="AQ37" s="503"/>
      <c r="AR37" s="503"/>
      <c r="AS37" s="503"/>
      <c r="AT37" s="503"/>
      <c r="AU37" s="503"/>
      <c r="AV37" s="503"/>
    </row>
    <row r="38" spans="1:48">
      <c r="A38" s="688"/>
      <c r="B38" s="688"/>
      <c r="C38" s="688"/>
      <c r="D38" s="688"/>
      <c r="E38" s="688"/>
      <c r="F38" s="688"/>
      <c r="G38" s="688"/>
      <c r="H38" s="689"/>
      <c r="I38" s="688"/>
      <c r="J38" s="688"/>
      <c r="K38" s="688"/>
      <c r="L38" s="689"/>
      <c r="M38" s="689"/>
      <c r="N38" s="689"/>
      <c r="O38" s="688"/>
      <c r="P38" s="503"/>
      <c r="Q38" s="503"/>
      <c r="R38" s="503"/>
      <c r="S38" s="503"/>
      <c r="T38" s="503"/>
      <c r="U38" s="503"/>
      <c r="V38" s="503"/>
      <c r="W38" s="503"/>
      <c r="X38" s="503"/>
      <c r="Y38" s="503"/>
      <c r="Z38" s="503"/>
      <c r="AA38" s="503"/>
      <c r="AB38" s="503"/>
      <c r="AC38" s="503"/>
      <c r="AD38" s="503"/>
      <c r="AE38" s="503"/>
      <c r="AF38" s="503"/>
      <c r="AG38" s="503"/>
      <c r="AH38" s="503"/>
      <c r="AI38" s="503"/>
      <c r="AJ38" s="503"/>
      <c r="AK38" s="503"/>
      <c r="AL38" s="503"/>
      <c r="AM38" s="503"/>
      <c r="AN38" s="503"/>
      <c r="AO38" s="503"/>
      <c r="AP38" s="503"/>
      <c r="AQ38" s="503"/>
      <c r="AR38" s="503"/>
      <c r="AS38" s="503"/>
      <c r="AT38" s="503"/>
      <c r="AU38" s="503"/>
      <c r="AV38" s="503"/>
    </row>
    <row r="39" spans="1:48">
      <c r="A39" s="688"/>
      <c r="B39" s="688"/>
      <c r="C39" s="688"/>
      <c r="D39" s="688"/>
      <c r="E39" s="688"/>
      <c r="F39" s="688"/>
      <c r="G39" s="688"/>
      <c r="H39" s="689"/>
      <c r="I39" s="688"/>
      <c r="J39" s="688"/>
      <c r="K39" s="688"/>
      <c r="L39" s="689"/>
      <c r="M39" s="689"/>
      <c r="N39" s="689"/>
      <c r="O39" s="688"/>
      <c r="P39" s="503"/>
      <c r="Q39" s="503"/>
      <c r="R39" s="503"/>
      <c r="S39" s="503"/>
      <c r="T39" s="503"/>
      <c r="U39" s="503"/>
      <c r="V39" s="503"/>
      <c r="W39" s="503"/>
      <c r="X39" s="503"/>
      <c r="Y39" s="503"/>
      <c r="Z39" s="503"/>
      <c r="AA39" s="503"/>
      <c r="AB39" s="503"/>
      <c r="AC39" s="503"/>
      <c r="AD39" s="503"/>
      <c r="AE39" s="503"/>
      <c r="AF39" s="503"/>
      <c r="AG39" s="503"/>
      <c r="AH39" s="503"/>
      <c r="AI39" s="503"/>
      <c r="AJ39" s="503"/>
      <c r="AK39" s="503"/>
      <c r="AL39" s="503"/>
      <c r="AM39" s="503"/>
      <c r="AN39" s="503"/>
      <c r="AO39" s="503"/>
      <c r="AP39" s="503"/>
      <c r="AQ39" s="503"/>
      <c r="AR39" s="503"/>
      <c r="AS39" s="503"/>
      <c r="AT39" s="503"/>
      <c r="AU39" s="503"/>
      <c r="AV39" s="503"/>
    </row>
    <row r="40" spans="1:48">
      <c r="A40" s="688"/>
      <c r="B40" s="688"/>
      <c r="C40" s="688"/>
      <c r="D40" s="688"/>
      <c r="E40" s="688"/>
      <c r="F40" s="688"/>
      <c r="G40" s="688"/>
      <c r="H40" s="689"/>
      <c r="I40" s="688"/>
      <c r="J40" s="688"/>
      <c r="K40" s="688"/>
      <c r="L40" s="689"/>
      <c r="M40" s="689"/>
      <c r="N40" s="689"/>
      <c r="O40" s="688"/>
      <c r="P40" s="503"/>
      <c r="Q40" s="503"/>
      <c r="R40" s="503"/>
      <c r="S40" s="503"/>
      <c r="T40" s="503"/>
      <c r="U40" s="503"/>
      <c r="V40" s="503"/>
      <c r="W40" s="503"/>
      <c r="X40" s="503"/>
      <c r="Y40" s="503"/>
      <c r="Z40" s="503"/>
      <c r="AA40" s="503"/>
      <c r="AB40" s="503"/>
      <c r="AC40" s="503"/>
      <c r="AD40" s="503"/>
      <c r="AE40" s="503"/>
      <c r="AF40" s="503"/>
      <c r="AG40" s="503"/>
      <c r="AH40" s="503"/>
      <c r="AI40" s="503"/>
      <c r="AJ40" s="503"/>
      <c r="AK40" s="503"/>
      <c r="AL40" s="503"/>
      <c r="AM40" s="503"/>
      <c r="AN40" s="503"/>
      <c r="AO40" s="503"/>
      <c r="AP40" s="503"/>
      <c r="AQ40" s="503"/>
      <c r="AR40" s="503"/>
      <c r="AS40" s="503"/>
      <c r="AT40" s="503"/>
      <c r="AU40" s="503"/>
      <c r="AV40" s="503"/>
    </row>
    <row r="41" spans="1:48">
      <c r="A41" s="688"/>
      <c r="B41" s="688"/>
      <c r="C41" s="688"/>
      <c r="D41" s="688"/>
      <c r="E41" s="688"/>
      <c r="F41" s="688"/>
      <c r="G41" s="688"/>
      <c r="H41" s="689"/>
      <c r="I41" s="688"/>
      <c r="J41" s="688"/>
      <c r="K41" s="688"/>
      <c r="L41" s="689"/>
      <c r="M41" s="689"/>
      <c r="N41" s="689"/>
      <c r="O41" s="688"/>
      <c r="P41" s="503"/>
      <c r="Q41" s="503"/>
      <c r="R41" s="503"/>
      <c r="S41" s="503"/>
      <c r="T41" s="503"/>
      <c r="U41" s="503"/>
      <c r="V41" s="503"/>
      <c r="W41" s="503"/>
      <c r="X41" s="503"/>
      <c r="Y41" s="503"/>
      <c r="Z41" s="503"/>
      <c r="AA41" s="503"/>
      <c r="AB41" s="503"/>
      <c r="AC41" s="503"/>
      <c r="AD41" s="503"/>
      <c r="AE41" s="503"/>
      <c r="AF41" s="503"/>
      <c r="AG41" s="503"/>
      <c r="AH41" s="503"/>
      <c r="AI41" s="503"/>
      <c r="AJ41" s="503"/>
      <c r="AK41" s="503"/>
      <c r="AL41" s="503"/>
      <c r="AM41" s="503"/>
      <c r="AN41" s="503"/>
      <c r="AO41" s="503"/>
      <c r="AP41" s="503"/>
      <c r="AQ41" s="503"/>
      <c r="AR41" s="503"/>
      <c r="AS41" s="503"/>
      <c r="AT41" s="503"/>
      <c r="AU41" s="503"/>
      <c r="AV41" s="503"/>
    </row>
    <row r="42" spans="1:48">
      <c r="A42" s="688"/>
      <c r="B42" s="688"/>
      <c r="C42" s="688"/>
      <c r="D42" s="688"/>
      <c r="E42" s="688"/>
      <c r="F42" s="688"/>
      <c r="G42" s="688"/>
      <c r="H42" s="689"/>
      <c r="I42" s="688"/>
      <c r="J42" s="688"/>
      <c r="K42" s="688"/>
      <c r="L42" s="689"/>
      <c r="M42" s="689"/>
      <c r="N42" s="689"/>
      <c r="O42" s="688"/>
      <c r="P42" s="503"/>
      <c r="Q42" s="503"/>
      <c r="R42" s="503"/>
      <c r="S42" s="503"/>
      <c r="T42" s="503"/>
      <c r="U42" s="503"/>
      <c r="V42" s="503"/>
      <c r="W42" s="503"/>
      <c r="X42" s="503"/>
      <c r="Y42" s="503"/>
      <c r="Z42" s="503"/>
      <c r="AA42" s="503"/>
      <c r="AB42" s="503"/>
      <c r="AC42" s="503"/>
      <c r="AD42" s="503"/>
      <c r="AE42" s="503"/>
      <c r="AF42" s="503"/>
      <c r="AG42" s="503"/>
      <c r="AH42" s="503"/>
      <c r="AI42" s="503"/>
      <c r="AJ42" s="503"/>
      <c r="AK42" s="503"/>
      <c r="AL42" s="503"/>
      <c r="AM42" s="503"/>
      <c r="AN42" s="503"/>
      <c r="AO42" s="503"/>
      <c r="AP42" s="503"/>
      <c r="AQ42" s="503"/>
      <c r="AR42" s="503"/>
      <c r="AS42" s="503"/>
      <c r="AT42" s="503"/>
      <c r="AU42" s="503"/>
      <c r="AV42" s="503"/>
    </row>
    <row r="43" spans="1:48">
      <c r="A43" s="688"/>
      <c r="B43" s="688"/>
      <c r="C43" s="688"/>
      <c r="D43" s="688"/>
      <c r="E43" s="688"/>
      <c r="F43" s="688"/>
      <c r="G43" s="688"/>
      <c r="H43" s="689"/>
      <c r="I43" s="688"/>
      <c r="J43" s="688"/>
      <c r="K43" s="688"/>
      <c r="L43" s="689"/>
      <c r="M43" s="689"/>
      <c r="N43" s="689"/>
      <c r="O43" s="688"/>
      <c r="P43" s="503"/>
      <c r="Q43" s="503"/>
      <c r="R43" s="503"/>
      <c r="S43" s="503"/>
      <c r="T43" s="503"/>
      <c r="U43" s="503"/>
      <c r="V43" s="503"/>
      <c r="W43" s="503"/>
      <c r="X43" s="503"/>
      <c r="Y43" s="503"/>
      <c r="Z43" s="503"/>
      <c r="AA43" s="503"/>
      <c r="AB43" s="503"/>
      <c r="AC43" s="503"/>
      <c r="AD43" s="503"/>
      <c r="AE43" s="503"/>
      <c r="AF43" s="503"/>
      <c r="AG43" s="503"/>
      <c r="AH43" s="503"/>
      <c r="AI43" s="503"/>
      <c r="AJ43" s="503"/>
      <c r="AK43" s="503"/>
      <c r="AL43" s="503"/>
      <c r="AM43" s="503"/>
      <c r="AN43" s="503"/>
      <c r="AO43" s="503"/>
      <c r="AP43" s="503"/>
      <c r="AQ43" s="503"/>
      <c r="AR43" s="503"/>
      <c r="AS43" s="503"/>
      <c r="AT43" s="503"/>
      <c r="AU43" s="503"/>
      <c r="AV43" s="503"/>
    </row>
    <row r="44" spans="1:48">
      <c r="A44" s="688"/>
      <c r="B44" s="688"/>
      <c r="C44" s="688"/>
      <c r="D44" s="688"/>
      <c r="E44" s="688"/>
      <c r="F44" s="688"/>
      <c r="G44" s="688"/>
      <c r="H44" s="689"/>
      <c r="I44" s="688"/>
      <c r="J44" s="688"/>
      <c r="K44" s="688"/>
      <c r="L44" s="689"/>
      <c r="M44" s="689"/>
      <c r="N44" s="689"/>
      <c r="O44" s="688"/>
      <c r="P44" s="503"/>
      <c r="Q44" s="503"/>
      <c r="R44" s="503"/>
      <c r="S44" s="503"/>
      <c r="T44" s="503"/>
      <c r="U44" s="503"/>
      <c r="V44" s="503"/>
      <c r="W44" s="503"/>
      <c r="X44" s="503"/>
      <c r="Y44" s="503"/>
      <c r="Z44" s="503"/>
      <c r="AA44" s="503"/>
      <c r="AB44" s="503"/>
      <c r="AC44" s="503"/>
      <c r="AD44" s="503"/>
      <c r="AE44" s="503"/>
      <c r="AF44" s="503"/>
      <c r="AG44" s="503"/>
      <c r="AH44" s="503"/>
      <c r="AI44" s="503"/>
      <c r="AJ44" s="503"/>
      <c r="AK44" s="503"/>
      <c r="AL44" s="503"/>
      <c r="AM44" s="503"/>
      <c r="AN44" s="503"/>
      <c r="AO44" s="503"/>
      <c r="AP44" s="503"/>
      <c r="AQ44" s="503"/>
      <c r="AR44" s="503"/>
      <c r="AS44" s="503"/>
      <c r="AT44" s="503"/>
      <c r="AU44" s="503"/>
      <c r="AV44" s="503"/>
    </row>
    <row r="45" spans="1:48">
      <c r="A45" s="688"/>
      <c r="B45" s="688"/>
      <c r="C45" s="688"/>
      <c r="D45" s="688"/>
      <c r="E45" s="688"/>
      <c r="F45" s="688"/>
      <c r="G45" s="688"/>
      <c r="H45" s="689"/>
      <c r="I45" s="688"/>
      <c r="J45" s="688"/>
      <c r="K45" s="688"/>
      <c r="L45" s="689"/>
      <c r="M45" s="689"/>
      <c r="N45" s="689"/>
      <c r="O45" s="688"/>
      <c r="P45" s="503"/>
      <c r="Q45" s="503"/>
      <c r="R45" s="503"/>
      <c r="S45" s="503"/>
      <c r="T45" s="503"/>
      <c r="U45" s="503"/>
      <c r="V45" s="503"/>
      <c r="W45" s="503"/>
      <c r="X45" s="503"/>
      <c r="Y45" s="503"/>
      <c r="Z45" s="503"/>
      <c r="AA45" s="503"/>
      <c r="AB45" s="503"/>
      <c r="AC45" s="503"/>
      <c r="AD45" s="503"/>
      <c r="AE45" s="503"/>
      <c r="AF45" s="503"/>
      <c r="AG45" s="503"/>
      <c r="AH45" s="503"/>
      <c r="AI45" s="503"/>
      <c r="AJ45" s="503"/>
      <c r="AK45" s="503"/>
      <c r="AL45" s="503"/>
      <c r="AM45" s="503"/>
      <c r="AN45" s="503"/>
      <c r="AO45" s="503"/>
      <c r="AP45" s="503"/>
      <c r="AQ45" s="503"/>
      <c r="AR45" s="503"/>
      <c r="AS45" s="503"/>
      <c r="AT45" s="503"/>
      <c r="AU45" s="503"/>
      <c r="AV45" s="503"/>
    </row>
    <row r="46" spans="1:48">
      <c r="A46" s="688"/>
      <c r="B46" s="688"/>
      <c r="C46" s="688"/>
      <c r="D46" s="688"/>
      <c r="E46" s="688"/>
      <c r="F46" s="688"/>
      <c r="G46" s="688"/>
      <c r="H46" s="689"/>
      <c r="I46" s="688"/>
      <c r="J46" s="688"/>
      <c r="K46" s="688"/>
      <c r="L46" s="689"/>
      <c r="M46" s="689"/>
      <c r="N46" s="689"/>
      <c r="O46" s="688"/>
      <c r="P46" s="503"/>
      <c r="Q46" s="503"/>
      <c r="R46" s="503"/>
      <c r="S46" s="503"/>
      <c r="T46" s="503"/>
      <c r="U46" s="503"/>
      <c r="V46" s="503"/>
      <c r="W46" s="503"/>
      <c r="X46" s="503"/>
      <c r="Y46" s="503"/>
      <c r="Z46" s="503"/>
      <c r="AA46" s="503"/>
      <c r="AB46" s="503"/>
      <c r="AC46" s="503"/>
      <c r="AD46" s="503"/>
      <c r="AE46" s="503"/>
      <c r="AF46" s="503"/>
      <c r="AG46" s="503"/>
      <c r="AH46" s="503"/>
      <c r="AI46" s="503"/>
      <c r="AJ46" s="503"/>
      <c r="AK46" s="503"/>
      <c r="AL46" s="503"/>
      <c r="AM46" s="503"/>
      <c r="AN46" s="503"/>
      <c r="AO46" s="503"/>
      <c r="AP46" s="503"/>
      <c r="AQ46" s="503"/>
      <c r="AR46" s="503"/>
      <c r="AS46" s="503"/>
      <c r="AT46" s="503"/>
      <c r="AU46" s="503"/>
      <c r="AV46" s="503"/>
    </row>
    <row r="47" spans="1:48">
      <c r="A47" s="688"/>
      <c r="B47" s="688"/>
      <c r="C47" s="688"/>
      <c r="D47" s="688"/>
      <c r="E47" s="688"/>
      <c r="F47" s="688"/>
      <c r="G47" s="688"/>
      <c r="H47" s="689"/>
      <c r="I47" s="688"/>
      <c r="J47" s="688"/>
      <c r="K47" s="688"/>
      <c r="L47" s="689"/>
      <c r="M47" s="689"/>
      <c r="N47" s="689"/>
      <c r="O47" s="688"/>
      <c r="P47" s="503"/>
      <c r="Q47" s="503"/>
      <c r="R47" s="503"/>
      <c r="S47" s="503"/>
      <c r="T47" s="503"/>
      <c r="U47" s="503"/>
      <c r="V47" s="503"/>
      <c r="W47" s="503"/>
      <c r="X47" s="503"/>
      <c r="Y47" s="503"/>
      <c r="Z47" s="503"/>
      <c r="AA47" s="503"/>
      <c r="AB47" s="503"/>
      <c r="AC47" s="503"/>
      <c r="AD47" s="503"/>
      <c r="AE47" s="503"/>
      <c r="AF47" s="503"/>
      <c r="AG47" s="503"/>
      <c r="AH47" s="503"/>
      <c r="AI47" s="503"/>
      <c r="AJ47" s="503"/>
      <c r="AK47" s="503"/>
      <c r="AL47" s="503"/>
      <c r="AM47" s="503"/>
      <c r="AN47" s="503"/>
      <c r="AO47" s="503"/>
      <c r="AP47" s="503"/>
      <c r="AQ47" s="503"/>
      <c r="AR47" s="503"/>
      <c r="AS47" s="503"/>
      <c r="AT47" s="503"/>
      <c r="AU47" s="503"/>
      <c r="AV47" s="503"/>
    </row>
    <row r="48" spans="1:48">
      <c r="A48" s="688"/>
      <c r="B48" s="688"/>
      <c r="C48" s="688"/>
      <c r="D48" s="688"/>
      <c r="E48" s="688"/>
      <c r="F48" s="688"/>
      <c r="G48" s="688"/>
      <c r="H48" s="689"/>
      <c r="I48" s="688"/>
      <c r="J48" s="688"/>
      <c r="K48" s="688"/>
      <c r="L48" s="689"/>
      <c r="M48" s="689"/>
      <c r="N48" s="689"/>
      <c r="O48" s="688"/>
      <c r="P48" s="503"/>
      <c r="Q48" s="503"/>
      <c r="R48" s="503"/>
      <c r="S48" s="503"/>
      <c r="T48" s="503"/>
      <c r="U48" s="503"/>
      <c r="V48" s="503"/>
      <c r="W48" s="503"/>
      <c r="X48" s="503"/>
      <c r="Y48" s="503"/>
      <c r="Z48" s="503"/>
      <c r="AA48" s="503"/>
      <c r="AB48" s="503"/>
      <c r="AC48" s="503"/>
      <c r="AD48" s="503"/>
      <c r="AE48" s="503"/>
      <c r="AF48" s="503"/>
      <c r="AG48" s="503"/>
      <c r="AH48" s="503"/>
      <c r="AI48" s="503"/>
      <c r="AJ48" s="503"/>
      <c r="AK48" s="503"/>
      <c r="AL48" s="503"/>
      <c r="AM48" s="503"/>
      <c r="AN48" s="503"/>
      <c r="AO48" s="503"/>
      <c r="AP48" s="503"/>
      <c r="AQ48" s="503"/>
      <c r="AR48" s="503"/>
      <c r="AS48" s="503"/>
      <c r="AT48" s="503"/>
      <c r="AU48" s="503"/>
      <c r="AV48" s="503"/>
    </row>
    <row r="49" spans="1:48">
      <c r="A49" s="688"/>
      <c r="B49" s="688"/>
      <c r="C49" s="688"/>
      <c r="D49" s="688"/>
      <c r="E49" s="688"/>
      <c r="F49" s="688"/>
      <c r="G49" s="688"/>
      <c r="H49" s="689"/>
      <c r="I49" s="688"/>
      <c r="J49" s="688"/>
      <c r="K49" s="688"/>
      <c r="L49" s="689"/>
      <c r="M49" s="689"/>
      <c r="N49" s="689"/>
      <c r="O49" s="688"/>
      <c r="P49" s="503"/>
      <c r="Q49" s="503"/>
      <c r="R49" s="503"/>
      <c r="S49" s="503"/>
      <c r="T49" s="503"/>
      <c r="U49" s="503"/>
      <c r="V49" s="503"/>
      <c r="W49" s="503"/>
      <c r="X49" s="503"/>
      <c r="Y49" s="503"/>
      <c r="Z49" s="503"/>
      <c r="AA49" s="503"/>
      <c r="AB49" s="503"/>
      <c r="AC49" s="503"/>
      <c r="AD49" s="503"/>
      <c r="AE49" s="503"/>
      <c r="AF49" s="503"/>
      <c r="AG49" s="503"/>
      <c r="AH49" s="503"/>
      <c r="AI49" s="503"/>
      <c r="AJ49" s="503"/>
      <c r="AK49" s="503"/>
      <c r="AL49" s="503"/>
      <c r="AM49" s="503"/>
      <c r="AN49" s="503"/>
      <c r="AO49" s="503"/>
      <c r="AP49" s="503"/>
      <c r="AQ49" s="503"/>
      <c r="AR49" s="503"/>
      <c r="AS49" s="503"/>
      <c r="AT49" s="503"/>
      <c r="AU49" s="503"/>
      <c r="AV49" s="503"/>
    </row>
    <row r="50" spans="1:48">
      <c r="A50" s="688"/>
      <c r="B50" s="688"/>
      <c r="C50" s="688"/>
      <c r="D50" s="688"/>
      <c r="E50" s="688"/>
      <c r="F50" s="688"/>
      <c r="G50" s="688"/>
      <c r="H50" s="689"/>
      <c r="I50" s="688"/>
      <c r="J50" s="688"/>
      <c r="K50" s="688"/>
      <c r="L50" s="689"/>
      <c r="M50" s="689"/>
      <c r="N50" s="689"/>
      <c r="O50" s="688"/>
      <c r="P50" s="503"/>
      <c r="Q50" s="503"/>
      <c r="R50" s="503"/>
      <c r="S50" s="503"/>
      <c r="T50" s="503"/>
      <c r="U50" s="503"/>
      <c r="V50" s="503"/>
      <c r="W50" s="503"/>
      <c r="X50" s="503"/>
      <c r="Y50" s="503"/>
      <c r="Z50" s="503"/>
      <c r="AA50" s="503"/>
      <c r="AB50" s="503"/>
      <c r="AC50" s="503"/>
      <c r="AD50" s="503"/>
      <c r="AE50" s="503"/>
      <c r="AF50" s="503"/>
      <c r="AG50" s="503"/>
      <c r="AH50" s="503"/>
      <c r="AI50" s="503"/>
      <c r="AJ50" s="503"/>
      <c r="AK50" s="503"/>
      <c r="AL50" s="503"/>
      <c r="AM50" s="503"/>
      <c r="AN50" s="503"/>
      <c r="AO50" s="503"/>
      <c r="AP50" s="503"/>
      <c r="AQ50" s="503"/>
      <c r="AR50" s="503"/>
      <c r="AS50" s="503"/>
      <c r="AT50" s="503"/>
      <c r="AU50" s="503"/>
      <c r="AV50" s="503"/>
    </row>
    <row r="51" spans="1:48">
      <c r="A51" s="688"/>
      <c r="B51" s="688"/>
      <c r="C51" s="688"/>
      <c r="D51" s="688"/>
      <c r="E51" s="688"/>
      <c r="F51" s="688"/>
      <c r="G51" s="688"/>
      <c r="H51" s="689"/>
      <c r="I51" s="688"/>
      <c r="J51" s="688"/>
      <c r="K51" s="688"/>
      <c r="L51" s="689"/>
      <c r="M51" s="689"/>
      <c r="N51" s="689"/>
      <c r="O51" s="688"/>
      <c r="P51" s="503"/>
      <c r="Q51" s="503"/>
      <c r="R51" s="503"/>
      <c r="S51" s="503"/>
      <c r="T51" s="503"/>
      <c r="U51" s="503"/>
      <c r="V51" s="503"/>
      <c r="W51" s="503"/>
      <c r="X51" s="503"/>
      <c r="Y51" s="503"/>
      <c r="Z51" s="503"/>
      <c r="AA51" s="503"/>
      <c r="AB51" s="503"/>
      <c r="AC51" s="503"/>
      <c r="AD51" s="503"/>
      <c r="AE51" s="503"/>
      <c r="AF51" s="503"/>
      <c r="AG51" s="503"/>
      <c r="AH51" s="503"/>
      <c r="AI51" s="503"/>
      <c r="AJ51" s="503"/>
      <c r="AK51" s="503"/>
      <c r="AL51" s="503"/>
      <c r="AM51" s="503"/>
      <c r="AN51" s="503"/>
      <c r="AO51" s="503"/>
      <c r="AP51" s="503"/>
      <c r="AQ51" s="503"/>
      <c r="AR51" s="503"/>
      <c r="AS51" s="503"/>
      <c r="AT51" s="503"/>
      <c r="AU51" s="503"/>
      <c r="AV51" s="503"/>
    </row>
    <row r="52" spans="1:48">
      <c r="A52" s="688"/>
      <c r="B52" s="688"/>
      <c r="C52" s="688"/>
      <c r="D52" s="688"/>
      <c r="E52" s="688"/>
      <c r="F52" s="688"/>
      <c r="G52" s="688"/>
      <c r="H52" s="689"/>
      <c r="I52" s="688"/>
      <c r="J52" s="688"/>
      <c r="K52" s="688"/>
      <c r="L52" s="689"/>
      <c r="M52" s="689"/>
      <c r="N52" s="689"/>
      <c r="O52" s="688"/>
      <c r="P52" s="503"/>
      <c r="Q52" s="503"/>
      <c r="R52" s="503"/>
      <c r="S52" s="503"/>
      <c r="T52" s="503"/>
      <c r="U52" s="503"/>
      <c r="V52" s="503"/>
      <c r="W52" s="503"/>
      <c r="X52" s="503"/>
      <c r="Y52" s="503"/>
      <c r="Z52" s="503"/>
      <c r="AA52" s="503"/>
      <c r="AB52" s="503"/>
      <c r="AC52" s="503"/>
      <c r="AD52" s="503"/>
      <c r="AE52" s="503"/>
      <c r="AF52" s="503"/>
      <c r="AG52" s="503"/>
      <c r="AH52" s="503"/>
      <c r="AI52" s="503"/>
      <c r="AJ52" s="503"/>
      <c r="AK52" s="503"/>
      <c r="AL52" s="503"/>
      <c r="AM52" s="503"/>
      <c r="AN52" s="503"/>
      <c r="AO52" s="503"/>
      <c r="AP52" s="503"/>
      <c r="AQ52" s="503"/>
      <c r="AR52" s="503"/>
      <c r="AS52" s="503"/>
      <c r="AT52" s="503"/>
      <c r="AU52" s="503"/>
      <c r="AV52" s="503"/>
    </row>
    <row r="53" spans="1:48">
      <c r="A53" s="688"/>
      <c r="B53" s="688"/>
      <c r="C53" s="688"/>
      <c r="D53" s="688"/>
      <c r="E53" s="688"/>
      <c r="F53" s="688"/>
      <c r="G53" s="688"/>
      <c r="H53" s="689"/>
      <c r="I53" s="688"/>
      <c r="J53" s="688"/>
      <c r="K53" s="688"/>
      <c r="L53" s="689"/>
      <c r="M53" s="689"/>
      <c r="N53" s="689"/>
      <c r="O53" s="688"/>
      <c r="P53" s="503"/>
      <c r="Q53" s="503"/>
      <c r="R53" s="503"/>
      <c r="S53" s="503"/>
      <c r="T53" s="503"/>
      <c r="U53" s="503"/>
      <c r="V53" s="503"/>
      <c r="W53" s="503"/>
      <c r="X53" s="503"/>
      <c r="Y53" s="503"/>
      <c r="Z53" s="503"/>
      <c r="AA53" s="503"/>
      <c r="AB53" s="503"/>
      <c r="AC53" s="503"/>
      <c r="AD53" s="503"/>
      <c r="AE53" s="503"/>
      <c r="AF53" s="503"/>
      <c r="AG53" s="503"/>
      <c r="AH53" s="503"/>
      <c r="AI53" s="503"/>
      <c r="AJ53" s="503"/>
      <c r="AK53" s="503"/>
      <c r="AL53" s="503"/>
      <c r="AM53" s="503"/>
      <c r="AN53" s="503"/>
      <c r="AO53" s="503"/>
      <c r="AP53" s="503"/>
      <c r="AQ53" s="503"/>
      <c r="AR53" s="503"/>
      <c r="AS53" s="503"/>
      <c r="AT53" s="503"/>
      <c r="AU53" s="503"/>
      <c r="AV53" s="503"/>
    </row>
    <row r="54" spans="1:48">
      <c r="A54" s="688"/>
      <c r="B54" s="688"/>
      <c r="C54" s="688"/>
      <c r="D54" s="688"/>
      <c r="E54" s="688"/>
      <c r="F54" s="688"/>
      <c r="G54" s="688"/>
      <c r="H54" s="689"/>
      <c r="I54" s="688"/>
      <c r="J54" s="688"/>
      <c r="K54" s="688"/>
      <c r="L54" s="689"/>
      <c r="M54" s="689"/>
      <c r="N54" s="689"/>
      <c r="O54" s="688"/>
      <c r="P54" s="503"/>
      <c r="Q54" s="503"/>
      <c r="R54" s="503"/>
      <c r="S54" s="503"/>
      <c r="T54" s="503"/>
      <c r="U54" s="503"/>
      <c r="V54" s="503"/>
      <c r="W54" s="503"/>
      <c r="X54" s="503"/>
      <c r="Y54" s="503"/>
      <c r="Z54" s="503"/>
      <c r="AA54" s="503"/>
      <c r="AB54" s="503"/>
      <c r="AC54" s="503"/>
      <c r="AD54" s="503"/>
      <c r="AE54" s="503"/>
      <c r="AF54" s="503"/>
      <c r="AG54" s="503"/>
      <c r="AH54" s="503"/>
      <c r="AI54" s="503"/>
      <c r="AJ54" s="503"/>
      <c r="AK54" s="503"/>
      <c r="AL54" s="503"/>
      <c r="AM54" s="503"/>
      <c r="AN54" s="503"/>
      <c r="AO54" s="503"/>
      <c r="AP54" s="503"/>
      <c r="AQ54" s="503"/>
      <c r="AR54" s="503"/>
      <c r="AS54" s="503"/>
      <c r="AT54" s="503"/>
      <c r="AU54" s="503"/>
      <c r="AV54" s="503"/>
    </row>
    <row r="55" spans="1:48">
      <c r="A55" s="566"/>
      <c r="B55" s="566"/>
      <c r="C55" s="566"/>
      <c r="D55" s="566"/>
      <c r="E55" s="566"/>
      <c r="F55" s="566"/>
      <c r="G55" s="566"/>
      <c r="H55" s="692"/>
      <c r="I55" s="566"/>
      <c r="J55" s="566"/>
      <c r="K55" s="566"/>
      <c r="L55" s="692"/>
      <c r="M55" s="692"/>
      <c r="N55" s="692"/>
      <c r="O55" s="566"/>
      <c r="P55" s="503"/>
      <c r="Q55" s="503"/>
      <c r="R55" s="503"/>
      <c r="S55" s="503"/>
      <c r="T55" s="503"/>
      <c r="U55" s="503"/>
      <c r="V55" s="503"/>
      <c r="W55" s="503"/>
      <c r="X55" s="503"/>
      <c r="Y55" s="503"/>
      <c r="Z55" s="503"/>
      <c r="AA55" s="503"/>
      <c r="AB55" s="503"/>
      <c r="AC55" s="503"/>
      <c r="AD55" s="503"/>
      <c r="AE55" s="503"/>
      <c r="AF55" s="503"/>
      <c r="AG55" s="503"/>
      <c r="AH55" s="503"/>
      <c r="AI55" s="503"/>
      <c r="AJ55" s="503"/>
      <c r="AK55" s="503"/>
      <c r="AL55" s="503"/>
      <c r="AM55" s="503"/>
      <c r="AN55" s="503"/>
      <c r="AO55" s="503"/>
      <c r="AP55" s="503"/>
      <c r="AQ55" s="503"/>
      <c r="AR55" s="503"/>
      <c r="AS55" s="503"/>
      <c r="AT55" s="503"/>
      <c r="AU55" s="503"/>
      <c r="AV55" s="503"/>
    </row>
    <row r="56" spans="1:48">
      <c r="A56" s="566"/>
      <c r="B56" s="566"/>
      <c r="C56" s="566"/>
      <c r="D56" s="566"/>
      <c r="E56" s="566"/>
      <c r="F56" s="566"/>
      <c r="G56" s="566"/>
      <c r="H56" s="692"/>
      <c r="I56" s="566"/>
      <c r="J56" s="566"/>
      <c r="K56" s="566"/>
      <c r="L56" s="692"/>
      <c r="M56" s="692"/>
      <c r="N56" s="692"/>
      <c r="O56" s="566"/>
      <c r="P56" s="503"/>
      <c r="Q56" s="503"/>
      <c r="R56" s="503"/>
      <c r="S56" s="503"/>
      <c r="T56" s="503"/>
      <c r="U56" s="503"/>
      <c r="V56" s="503"/>
      <c r="W56" s="503"/>
      <c r="X56" s="503"/>
      <c r="Y56" s="503"/>
      <c r="Z56" s="503"/>
      <c r="AA56" s="503"/>
      <c r="AB56" s="503"/>
      <c r="AC56" s="503"/>
      <c r="AD56" s="503"/>
      <c r="AE56" s="503"/>
      <c r="AF56" s="503"/>
      <c r="AG56" s="503"/>
      <c r="AH56" s="503"/>
      <c r="AI56" s="503"/>
      <c r="AJ56" s="503"/>
      <c r="AK56" s="503"/>
      <c r="AL56" s="503"/>
      <c r="AM56" s="503"/>
      <c r="AN56" s="503"/>
      <c r="AO56" s="503"/>
      <c r="AP56" s="503"/>
      <c r="AQ56" s="503"/>
      <c r="AR56" s="503"/>
      <c r="AS56" s="503"/>
      <c r="AT56" s="503"/>
      <c r="AU56" s="503"/>
      <c r="AV56" s="503"/>
    </row>
    <row r="57" spans="1:48">
      <c r="A57" s="566"/>
      <c r="B57" s="566"/>
      <c r="C57" s="566"/>
      <c r="D57" s="566"/>
      <c r="E57" s="566"/>
      <c r="F57" s="566"/>
      <c r="G57" s="566"/>
      <c r="H57" s="692"/>
      <c r="I57" s="566"/>
      <c r="J57" s="566"/>
      <c r="K57" s="566"/>
      <c r="L57" s="692"/>
      <c r="M57" s="692"/>
      <c r="N57" s="692"/>
      <c r="O57" s="566"/>
      <c r="P57" s="503"/>
      <c r="Q57" s="503"/>
      <c r="R57" s="503"/>
      <c r="S57" s="503"/>
      <c r="T57" s="503"/>
      <c r="U57" s="503"/>
      <c r="V57" s="503"/>
      <c r="W57" s="503"/>
      <c r="X57" s="503"/>
      <c r="Y57" s="503"/>
      <c r="Z57" s="503"/>
      <c r="AA57" s="503"/>
      <c r="AB57" s="503"/>
      <c r="AC57" s="503"/>
      <c r="AD57" s="503"/>
      <c r="AE57" s="503"/>
      <c r="AF57" s="503"/>
      <c r="AG57" s="503"/>
      <c r="AH57" s="503"/>
      <c r="AI57" s="503"/>
      <c r="AJ57" s="503"/>
      <c r="AK57" s="503"/>
      <c r="AL57" s="503"/>
      <c r="AM57" s="503"/>
      <c r="AN57" s="503"/>
      <c r="AO57" s="503"/>
      <c r="AP57" s="503"/>
      <c r="AQ57" s="503"/>
      <c r="AR57" s="503"/>
      <c r="AS57" s="503"/>
      <c r="AT57" s="503"/>
      <c r="AU57" s="503"/>
      <c r="AV57" s="503"/>
    </row>
    <row r="58" spans="1:48">
      <c r="A58" s="566"/>
      <c r="B58" s="566"/>
      <c r="C58" s="566"/>
      <c r="D58" s="566"/>
      <c r="E58" s="566"/>
      <c r="F58" s="566"/>
      <c r="G58" s="566"/>
      <c r="H58" s="692"/>
      <c r="I58" s="566"/>
      <c r="J58" s="566"/>
      <c r="K58" s="566"/>
      <c r="L58" s="692"/>
      <c r="M58" s="692"/>
      <c r="N58" s="692"/>
      <c r="O58" s="566"/>
      <c r="P58" s="503"/>
      <c r="Q58" s="503"/>
      <c r="R58" s="503"/>
      <c r="S58" s="503"/>
      <c r="T58" s="503"/>
      <c r="U58" s="503"/>
      <c r="V58" s="503"/>
      <c r="W58" s="503"/>
      <c r="X58" s="503"/>
      <c r="Y58" s="503"/>
      <c r="Z58" s="503"/>
      <c r="AA58" s="503"/>
      <c r="AB58" s="503"/>
      <c r="AC58" s="503"/>
      <c r="AD58" s="503"/>
      <c r="AE58" s="503"/>
      <c r="AF58" s="503"/>
      <c r="AG58" s="503"/>
      <c r="AH58" s="503"/>
      <c r="AI58" s="503"/>
      <c r="AJ58" s="503"/>
      <c r="AK58" s="503"/>
      <c r="AL58" s="503"/>
      <c r="AM58" s="503"/>
      <c r="AN58" s="503"/>
      <c r="AO58" s="503"/>
      <c r="AP58" s="503"/>
      <c r="AQ58" s="503"/>
      <c r="AR58" s="503"/>
      <c r="AS58" s="503"/>
      <c r="AT58" s="503"/>
      <c r="AU58" s="503"/>
      <c r="AV58" s="503"/>
    </row>
    <row r="59" spans="1:48">
      <c r="A59" s="566"/>
      <c r="B59" s="566"/>
      <c r="C59" s="566"/>
      <c r="D59" s="566"/>
      <c r="E59" s="566"/>
      <c r="F59" s="566"/>
      <c r="G59" s="566"/>
      <c r="H59" s="692"/>
      <c r="I59" s="566"/>
      <c r="J59" s="566"/>
      <c r="K59" s="566"/>
      <c r="L59" s="692"/>
      <c r="M59" s="692"/>
      <c r="N59" s="692"/>
      <c r="O59" s="566"/>
      <c r="P59" s="503"/>
      <c r="Q59" s="503"/>
      <c r="R59" s="503"/>
      <c r="S59" s="503"/>
      <c r="T59" s="503"/>
      <c r="U59" s="503"/>
      <c r="V59" s="503"/>
      <c r="W59" s="503"/>
      <c r="X59" s="503"/>
      <c r="Y59" s="503"/>
      <c r="Z59" s="503"/>
      <c r="AA59" s="503"/>
      <c r="AB59" s="503"/>
      <c r="AC59" s="503"/>
      <c r="AD59" s="503"/>
      <c r="AE59" s="503"/>
      <c r="AF59" s="503"/>
      <c r="AG59" s="503"/>
      <c r="AH59" s="503"/>
      <c r="AI59" s="503"/>
      <c r="AJ59" s="503"/>
      <c r="AK59" s="503"/>
      <c r="AL59" s="503"/>
      <c r="AM59" s="503"/>
      <c r="AN59" s="503"/>
      <c r="AO59" s="503"/>
      <c r="AP59" s="503"/>
      <c r="AQ59" s="503"/>
      <c r="AR59" s="503"/>
      <c r="AS59" s="503"/>
      <c r="AT59" s="503"/>
      <c r="AU59" s="503"/>
      <c r="AV59" s="503"/>
    </row>
    <row r="60" spans="1:48">
      <c r="A60" s="566"/>
      <c r="B60" s="566"/>
      <c r="C60" s="566"/>
      <c r="D60" s="566"/>
      <c r="E60" s="566"/>
      <c r="F60" s="566"/>
      <c r="G60" s="566"/>
      <c r="H60" s="692"/>
      <c r="I60" s="566"/>
      <c r="J60" s="566"/>
      <c r="K60" s="566"/>
      <c r="L60" s="692"/>
      <c r="M60" s="692"/>
      <c r="N60" s="692"/>
      <c r="O60" s="566"/>
      <c r="P60" s="503"/>
      <c r="Q60" s="503"/>
      <c r="R60" s="503"/>
      <c r="S60" s="503"/>
      <c r="T60" s="503"/>
      <c r="U60" s="503"/>
      <c r="V60" s="503"/>
      <c r="W60" s="503"/>
      <c r="X60" s="503"/>
      <c r="Y60" s="503"/>
      <c r="Z60" s="503"/>
      <c r="AA60" s="503"/>
      <c r="AB60" s="503"/>
      <c r="AC60" s="503"/>
      <c r="AD60" s="503"/>
      <c r="AE60" s="503"/>
      <c r="AF60" s="503"/>
      <c r="AG60" s="503"/>
      <c r="AH60" s="503"/>
      <c r="AI60" s="503"/>
      <c r="AJ60" s="503"/>
      <c r="AK60" s="503"/>
      <c r="AL60" s="503"/>
      <c r="AM60" s="503"/>
      <c r="AN60" s="503"/>
      <c r="AO60" s="503"/>
      <c r="AP60" s="503"/>
      <c r="AQ60" s="503"/>
      <c r="AR60" s="503"/>
      <c r="AS60" s="503"/>
      <c r="AT60" s="503"/>
      <c r="AU60" s="503"/>
      <c r="AV60" s="503"/>
    </row>
    <row r="61" spans="1:48">
      <c r="A61" s="566"/>
      <c r="B61" s="566"/>
      <c r="C61" s="566"/>
      <c r="D61" s="566"/>
      <c r="E61" s="566"/>
      <c r="F61" s="566"/>
      <c r="G61" s="566"/>
      <c r="H61" s="692"/>
      <c r="I61" s="566"/>
      <c r="J61" s="566"/>
      <c r="K61" s="566"/>
      <c r="L61" s="692"/>
      <c r="M61" s="692"/>
      <c r="N61" s="692"/>
      <c r="O61" s="566"/>
      <c r="P61" s="503"/>
      <c r="Q61" s="503"/>
      <c r="R61" s="503"/>
      <c r="S61" s="503"/>
      <c r="T61" s="503"/>
      <c r="U61" s="503"/>
      <c r="V61" s="503"/>
      <c r="W61" s="503"/>
      <c r="X61" s="503"/>
      <c r="Y61" s="503"/>
      <c r="Z61" s="503"/>
      <c r="AA61" s="503"/>
      <c r="AB61" s="503"/>
      <c r="AC61" s="503"/>
      <c r="AD61" s="503"/>
      <c r="AE61" s="503"/>
      <c r="AF61" s="503"/>
      <c r="AG61" s="503"/>
      <c r="AH61" s="503"/>
      <c r="AI61" s="503"/>
      <c r="AJ61" s="503"/>
      <c r="AK61" s="503"/>
      <c r="AL61" s="503"/>
      <c r="AM61" s="503"/>
      <c r="AN61" s="503"/>
      <c r="AO61" s="503"/>
      <c r="AP61" s="503"/>
      <c r="AQ61" s="503"/>
      <c r="AR61" s="503"/>
      <c r="AS61" s="503"/>
      <c r="AT61" s="503"/>
      <c r="AU61" s="503"/>
      <c r="AV61" s="503"/>
    </row>
    <row r="62" spans="1:48">
      <c r="A62" s="566"/>
      <c r="B62" s="566"/>
      <c r="C62" s="566"/>
      <c r="D62" s="566"/>
      <c r="E62" s="566"/>
      <c r="F62" s="566"/>
      <c r="G62" s="566"/>
      <c r="H62" s="692"/>
      <c r="I62" s="566"/>
      <c r="J62" s="566"/>
      <c r="K62" s="566"/>
      <c r="L62" s="692"/>
      <c r="M62" s="692"/>
      <c r="N62" s="692"/>
      <c r="O62" s="566"/>
      <c r="P62" s="503"/>
      <c r="Q62" s="503"/>
      <c r="R62" s="503"/>
      <c r="S62" s="503"/>
      <c r="T62" s="503"/>
      <c r="U62" s="503"/>
      <c r="V62" s="503"/>
      <c r="W62" s="503"/>
      <c r="X62" s="503"/>
      <c r="Y62" s="503"/>
      <c r="Z62" s="503"/>
      <c r="AA62" s="503"/>
      <c r="AB62" s="503"/>
      <c r="AC62" s="503"/>
      <c r="AD62" s="503"/>
      <c r="AE62" s="503"/>
      <c r="AF62" s="503"/>
      <c r="AG62" s="503"/>
      <c r="AH62" s="503"/>
      <c r="AI62" s="503"/>
      <c r="AJ62" s="503"/>
      <c r="AK62" s="503"/>
      <c r="AL62" s="503"/>
      <c r="AM62" s="503"/>
      <c r="AN62" s="503"/>
      <c r="AO62" s="503"/>
      <c r="AP62" s="503"/>
      <c r="AQ62" s="503"/>
      <c r="AR62" s="503"/>
      <c r="AS62" s="503"/>
      <c r="AT62" s="503"/>
      <c r="AU62" s="503"/>
      <c r="AV62" s="503"/>
    </row>
    <row r="63" spans="1:48">
      <c r="A63" s="566"/>
      <c r="B63" s="566"/>
      <c r="C63" s="566"/>
      <c r="D63" s="566"/>
      <c r="E63" s="566"/>
      <c r="F63" s="566"/>
      <c r="G63" s="566"/>
      <c r="H63" s="692"/>
      <c r="I63" s="566"/>
      <c r="J63" s="566"/>
      <c r="K63" s="566"/>
      <c r="L63" s="692"/>
      <c r="M63" s="692"/>
      <c r="N63" s="692"/>
      <c r="O63" s="566"/>
      <c r="P63" s="503"/>
      <c r="Q63" s="503"/>
      <c r="R63" s="503"/>
      <c r="S63" s="503"/>
      <c r="T63" s="503"/>
      <c r="U63" s="503"/>
      <c r="V63" s="503"/>
      <c r="W63" s="503"/>
      <c r="X63" s="503"/>
      <c r="Y63" s="503"/>
      <c r="Z63" s="503"/>
      <c r="AA63" s="503"/>
      <c r="AB63" s="503"/>
      <c r="AC63" s="503"/>
      <c r="AD63" s="503"/>
      <c r="AE63" s="503"/>
      <c r="AF63" s="503"/>
      <c r="AG63" s="503"/>
      <c r="AH63" s="503"/>
      <c r="AI63" s="503"/>
      <c r="AJ63" s="503"/>
      <c r="AK63" s="503"/>
      <c r="AL63" s="503"/>
      <c r="AM63" s="503"/>
      <c r="AN63" s="503"/>
      <c r="AO63" s="503"/>
      <c r="AP63" s="503"/>
      <c r="AQ63" s="503"/>
      <c r="AR63" s="503"/>
      <c r="AS63" s="503"/>
      <c r="AT63" s="503"/>
      <c r="AU63" s="503"/>
      <c r="AV63" s="503"/>
    </row>
    <row r="64" spans="1:48">
      <c r="A64" s="566"/>
      <c r="B64" s="566"/>
      <c r="C64" s="566"/>
      <c r="D64" s="566"/>
      <c r="E64" s="566"/>
      <c r="F64" s="566"/>
      <c r="G64" s="566"/>
      <c r="H64" s="692"/>
      <c r="I64" s="566"/>
      <c r="J64" s="566"/>
      <c r="K64" s="566"/>
      <c r="L64" s="692"/>
      <c r="M64" s="692"/>
      <c r="N64" s="692"/>
      <c r="O64" s="566"/>
      <c r="P64" s="503"/>
      <c r="Q64" s="503"/>
      <c r="R64" s="503"/>
      <c r="S64" s="503"/>
      <c r="T64" s="503"/>
      <c r="U64" s="503"/>
      <c r="V64" s="503"/>
      <c r="W64" s="503"/>
      <c r="X64" s="503"/>
      <c r="Y64" s="503"/>
      <c r="Z64" s="503"/>
      <c r="AA64" s="503"/>
      <c r="AB64" s="503"/>
      <c r="AC64" s="503"/>
      <c r="AD64" s="503"/>
      <c r="AE64" s="503"/>
      <c r="AF64" s="503"/>
      <c r="AG64" s="503"/>
      <c r="AH64" s="503"/>
      <c r="AI64" s="503"/>
      <c r="AJ64" s="503"/>
      <c r="AK64" s="503"/>
      <c r="AL64" s="503"/>
      <c r="AM64" s="503"/>
      <c r="AN64" s="503"/>
      <c r="AO64" s="503"/>
      <c r="AP64" s="503"/>
      <c r="AQ64" s="503"/>
      <c r="AR64" s="503"/>
      <c r="AS64" s="503"/>
      <c r="AT64" s="503"/>
      <c r="AU64" s="503"/>
      <c r="AV64" s="503"/>
    </row>
    <row r="65" spans="1:48">
      <c r="A65" s="566"/>
      <c r="B65" s="566"/>
      <c r="C65" s="566"/>
      <c r="D65" s="566"/>
      <c r="E65" s="566"/>
      <c r="F65" s="566"/>
      <c r="G65" s="566"/>
      <c r="H65" s="692"/>
      <c r="I65" s="566"/>
      <c r="J65" s="566"/>
      <c r="K65" s="566"/>
      <c r="L65" s="692"/>
      <c r="M65" s="692"/>
      <c r="N65" s="692"/>
      <c r="O65" s="566"/>
      <c r="P65" s="503"/>
      <c r="Q65" s="503"/>
      <c r="R65" s="503"/>
      <c r="S65" s="503"/>
      <c r="T65" s="503"/>
      <c r="U65" s="503"/>
      <c r="V65" s="503"/>
      <c r="W65" s="503"/>
      <c r="X65" s="503"/>
      <c r="Y65" s="503"/>
      <c r="Z65" s="503"/>
      <c r="AA65" s="503"/>
      <c r="AB65" s="503"/>
      <c r="AC65" s="503"/>
      <c r="AD65" s="503"/>
      <c r="AE65" s="503"/>
      <c r="AF65" s="503"/>
      <c r="AG65" s="503"/>
      <c r="AH65" s="503"/>
      <c r="AI65" s="503"/>
      <c r="AJ65" s="503"/>
      <c r="AK65" s="503"/>
      <c r="AL65" s="503"/>
      <c r="AM65" s="503"/>
      <c r="AN65" s="503"/>
      <c r="AO65" s="503"/>
      <c r="AP65" s="503"/>
      <c r="AQ65" s="503"/>
      <c r="AR65" s="503"/>
      <c r="AS65" s="503"/>
      <c r="AT65" s="503"/>
      <c r="AU65" s="503"/>
      <c r="AV65" s="503"/>
    </row>
    <row r="66" spans="1:48">
      <c r="A66" s="566"/>
      <c r="B66" s="566"/>
      <c r="C66" s="566"/>
      <c r="D66" s="566"/>
      <c r="E66" s="566"/>
      <c r="F66" s="566"/>
      <c r="G66" s="566"/>
      <c r="H66" s="692"/>
      <c r="I66" s="566"/>
      <c r="J66" s="566"/>
      <c r="K66" s="566"/>
      <c r="L66" s="692"/>
      <c r="M66" s="692"/>
      <c r="N66" s="692"/>
      <c r="O66" s="566"/>
      <c r="P66" s="503"/>
      <c r="Q66" s="503"/>
      <c r="R66" s="503"/>
      <c r="S66" s="503"/>
      <c r="T66" s="503"/>
      <c r="U66" s="503"/>
      <c r="V66" s="503"/>
      <c r="W66" s="503"/>
      <c r="X66" s="503"/>
      <c r="Y66" s="503"/>
      <c r="Z66" s="503"/>
      <c r="AA66" s="503"/>
      <c r="AB66" s="503"/>
      <c r="AC66" s="503"/>
      <c r="AD66" s="503"/>
      <c r="AE66" s="503"/>
      <c r="AF66" s="503"/>
      <c r="AG66" s="503"/>
      <c r="AH66" s="503"/>
      <c r="AI66" s="503"/>
      <c r="AJ66" s="503"/>
      <c r="AK66" s="503"/>
      <c r="AL66" s="503"/>
      <c r="AM66" s="503"/>
      <c r="AN66" s="503"/>
      <c r="AO66" s="503"/>
      <c r="AP66" s="503"/>
      <c r="AQ66" s="503"/>
      <c r="AR66" s="503"/>
      <c r="AS66" s="503"/>
      <c r="AT66" s="503"/>
      <c r="AU66" s="503"/>
      <c r="AV66" s="503"/>
    </row>
    <row r="67" spans="1:48">
      <c r="A67" s="566"/>
      <c r="B67" s="566"/>
      <c r="C67" s="566"/>
      <c r="D67" s="566"/>
      <c r="E67" s="566"/>
      <c r="F67" s="566"/>
      <c r="G67" s="566"/>
      <c r="H67" s="692"/>
      <c r="I67" s="566"/>
      <c r="J67" s="566"/>
      <c r="K67" s="566"/>
      <c r="L67" s="692"/>
      <c r="M67" s="692"/>
      <c r="N67" s="692"/>
      <c r="O67" s="566"/>
      <c r="P67" s="503"/>
      <c r="Q67" s="503"/>
      <c r="R67" s="503"/>
      <c r="S67" s="503"/>
      <c r="T67" s="503"/>
      <c r="U67" s="503"/>
      <c r="V67" s="503"/>
      <c r="W67" s="503"/>
      <c r="X67" s="503"/>
      <c r="Y67" s="503"/>
      <c r="Z67" s="503"/>
      <c r="AA67" s="503"/>
      <c r="AB67" s="503"/>
      <c r="AC67" s="503"/>
      <c r="AD67" s="503"/>
      <c r="AE67" s="503"/>
      <c r="AF67" s="503"/>
      <c r="AG67" s="503"/>
      <c r="AH67" s="503"/>
      <c r="AI67" s="503"/>
      <c r="AJ67" s="503"/>
      <c r="AK67" s="503"/>
      <c r="AL67" s="503"/>
      <c r="AM67" s="503"/>
      <c r="AN67" s="503"/>
      <c r="AO67" s="503"/>
      <c r="AP67" s="503"/>
      <c r="AQ67" s="503"/>
      <c r="AR67" s="503"/>
      <c r="AS67" s="503"/>
      <c r="AT67" s="503"/>
      <c r="AU67" s="503"/>
      <c r="AV67" s="503"/>
    </row>
    <row r="68" spans="1:48">
      <c r="A68" s="566"/>
      <c r="B68" s="566"/>
      <c r="C68" s="566"/>
      <c r="D68" s="566"/>
      <c r="E68" s="566"/>
      <c r="F68" s="566"/>
      <c r="G68" s="566"/>
      <c r="H68" s="692"/>
      <c r="I68" s="566"/>
      <c r="J68" s="566"/>
      <c r="K68" s="566"/>
      <c r="L68" s="692"/>
      <c r="M68" s="692"/>
      <c r="N68" s="692"/>
      <c r="O68" s="566"/>
      <c r="P68" s="503"/>
      <c r="Q68" s="503"/>
      <c r="R68" s="503"/>
      <c r="S68" s="503"/>
      <c r="T68" s="503"/>
      <c r="U68" s="503"/>
      <c r="V68" s="503"/>
      <c r="W68" s="503"/>
      <c r="X68" s="503"/>
      <c r="Y68" s="503"/>
      <c r="Z68" s="503"/>
      <c r="AA68" s="503"/>
      <c r="AB68" s="503"/>
      <c r="AC68" s="503"/>
      <c r="AD68" s="503"/>
      <c r="AE68" s="503"/>
      <c r="AF68" s="503"/>
      <c r="AG68" s="503"/>
      <c r="AH68" s="503"/>
      <c r="AI68" s="503"/>
      <c r="AJ68" s="503"/>
      <c r="AK68" s="503"/>
      <c r="AL68" s="503"/>
      <c r="AM68" s="503"/>
      <c r="AN68" s="503"/>
      <c r="AO68" s="503"/>
      <c r="AP68" s="503"/>
      <c r="AQ68" s="503"/>
      <c r="AR68" s="503"/>
      <c r="AS68" s="503"/>
      <c r="AT68" s="503"/>
      <c r="AU68" s="503"/>
      <c r="AV68" s="503"/>
    </row>
    <row r="69" spans="1:48">
      <c r="A69" s="566"/>
      <c r="B69" s="566"/>
      <c r="C69" s="566"/>
      <c r="D69" s="566"/>
      <c r="E69" s="566"/>
      <c r="F69" s="566"/>
      <c r="G69" s="566"/>
      <c r="H69" s="692"/>
      <c r="I69" s="566"/>
      <c r="J69" s="566"/>
      <c r="K69" s="566"/>
      <c r="L69" s="692"/>
      <c r="M69" s="692"/>
      <c r="N69" s="692"/>
      <c r="O69" s="566"/>
      <c r="P69" s="503"/>
      <c r="Q69" s="503"/>
      <c r="R69" s="503"/>
      <c r="S69" s="503"/>
      <c r="T69" s="503"/>
      <c r="U69" s="503"/>
      <c r="V69" s="503"/>
      <c r="W69" s="503"/>
      <c r="X69" s="503"/>
      <c r="Y69" s="503"/>
      <c r="Z69" s="503"/>
      <c r="AA69" s="503"/>
      <c r="AB69" s="503"/>
      <c r="AC69" s="503"/>
      <c r="AD69" s="503"/>
      <c r="AE69" s="503"/>
      <c r="AF69" s="503"/>
      <c r="AG69" s="503"/>
      <c r="AH69" s="503"/>
      <c r="AI69" s="503"/>
      <c r="AJ69" s="503"/>
      <c r="AK69" s="503"/>
      <c r="AL69" s="503"/>
      <c r="AM69" s="503"/>
      <c r="AN69" s="503"/>
      <c r="AO69" s="503"/>
      <c r="AP69" s="503"/>
      <c r="AQ69" s="503"/>
      <c r="AR69" s="503"/>
      <c r="AS69" s="503"/>
      <c r="AT69" s="503"/>
      <c r="AU69" s="503"/>
      <c r="AV69" s="503"/>
    </row>
    <row r="70" spans="1:48">
      <c r="A70" s="566"/>
      <c r="B70" s="566"/>
      <c r="C70" s="566"/>
      <c r="D70" s="566"/>
      <c r="E70" s="566"/>
      <c r="F70" s="566"/>
      <c r="G70" s="566"/>
      <c r="H70" s="692"/>
      <c r="I70" s="566"/>
      <c r="J70" s="566"/>
      <c r="K70" s="566"/>
      <c r="L70" s="692"/>
      <c r="M70" s="692"/>
      <c r="N70" s="692"/>
      <c r="O70" s="566"/>
      <c r="P70" s="503"/>
      <c r="Q70" s="503"/>
      <c r="R70" s="503"/>
      <c r="S70" s="503"/>
      <c r="T70" s="503"/>
      <c r="U70" s="503"/>
      <c r="V70" s="503"/>
      <c r="W70" s="503"/>
      <c r="X70" s="503"/>
      <c r="Y70" s="503"/>
      <c r="Z70" s="503"/>
      <c r="AA70" s="503"/>
      <c r="AB70" s="503"/>
      <c r="AC70" s="503"/>
      <c r="AD70" s="503"/>
      <c r="AE70" s="503"/>
      <c r="AF70" s="503"/>
      <c r="AG70" s="503"/>
      <c r="AH70" s="503"/>
      <c r="AI70" s="503"/>
      <c r="AJ70" s="503"/>
      <c r="AK70" s="503"/>
      <c r="AL70" s="503"/>
      <c r="AM70" s="503"/>
      <c r="AN70" s="503"/>
      <c r="AO70" s="503"/>
      <c r="AP70" s="503"/>
      <c r="AQ70" s="503"/>
      <c r="AR70" s="503"/>
      <c r="AS70" s="503"/>
      <c r="AT70" s="503"/>
      <c r="AU70" s="503"/>
      <c r="AV70" s="503"/>
    </row>
    <row r="71" spans="1:48">
      <c r="A71" s="566"/>
      <c r="B71" s="566"/>
      <c r="C71" s="566"/>
      <c r="D71" s="566"/>
      <c r="E71" s="566"/>
      <c r="F71" s="566"/>
      <c r="G71" s="566"/>
      <c r="H71" s="692"/>
      <c r="I71" s="566"/>
      <c r="J71" s="566"/>
      <c r="K71" s="566"/>
      <c r="L71" s="692"/>
      <c r="M71" s="692"/>
      <c r="N71" s="692"/>
      <c r="O71" s="566"/>
      <c r="P71" s="503"/>
      <c r="Q71" s="503"/>
      <c r="R71" s="503"/>
      <c r="S71" s="503"/>
      <c r="T71" s="503"/>
      <c r="U71" s="503"/>
      <c r="V71" s="503"/>
      <c r="W71" s="503"/>
      <c r="X71" s="503"/>
      <c r="Y71" s="503"/>
      <c r="Z71" s="503"/>
      <c r="AA71" s="503"/>
      <c r="AB71" s="503"/>
      <c r="AC71" s="503"/>
      <c r="AD71" s="503"/>
      <c r="AE71" s="503"/>
      <c r="AF71" s="503"/>
      <c r="AG71" s="503"/>
      <c r="AH71" s="503"/>
      <c r="AI71" s="503"/>
      <c r="AJ71" s="503"/>
      <c r="AK71" s="503"/>
      <c r="AL71" s="503"/>
      <c r="AM71" s="503"/>
      <c r="AN71" s="503"/>
      <c r="AO71" s="503"/>
      <c r="AP71" s="503"/>
      <c r="AQ71" s="503"/>
      <c r="AR71" s="503"/>
      <c r="AS71" s="503"/>
      <c r="AT71" s="503"/>
      <c r="AU71" s="503"/>
      <c r="AV71" s="503"/>
    </row>
    <row r="72" spans="1:48">
      <c r="A72" s="566"/>
      <c r="B72" s="566"/>
      <c r="C72" s="566"/>
      <c r="D72" s="566"/>
      <c r="E72" s="566"/>
      <c r="F72" s="566"/>
      <c r="G72" s="566"/>
      <c r="H72" s="692"/>
      <c r="I72" s="566"/>
      <c r="J72" s="566"/>
      <c r="K72" s="566"/>
      <c r="L72" s="692"/>
      <c r="M72" s="692"/>
      <c r="N72" s="692"/>
      <c r="O72" s="566"/>
      <c r="P72" s="503"/>
      <c r="Q72" s="503"/>
      <c r="R72" s="503"/>
      <c r="S72" s="503"/>
      <c r="T72" s="503"/>
      <c r="U72" s="503"/>
      <c r="V72" s="503"/>
      <c r="W72" s="503"/>
      <c r="X72" s="503"/>
      <c r="Y72" s="503"/>
      <c r="Z72" s="503"/>
      <c r="AA72" s="503"/>
      <c r="AB72" s="503"/>
      <c r="AC72" s="503"/>
      <c r="AD72" s="503"/>
      <c r="AE72" s="503"/>
      <c r="AF72" s="503"/>
      <c r="AG72" s="503"/>
      <c r="AH72" s="503"/>
      <c r="AI72" s="503"/>
      <c r="AJ72" s="503"/>
      <c r="AK72" s="503"/>
      <c r="AL72" s="503"/>
      <c r="AM72" s="503"/>
      <c r="AN72" s="503"/>
      <c r="AO72" s="503"/>
      <c r="AP72" s="503"/>
      <c r="AQ72" s="503"/>
      <c r="AR72" s="503"/>
      <c r="AS72" s="503"/>
      <c r="AT72" s="503"/>
      <c r="AU72" s="503"/>
      <c r="AV72" s="503"/>
    </row>
    <row r="73" spans="1:48">
      <c r="A73" s="566"/>
      <c r="B73" s="566"/>
      <c r="C73" s="566"/>
      <c r="D73" s="566"/>
      <c r="E73" s="566"/>
      <c r="F73" s="566"/>
      <c r="G73" s="566"/>
      <c r="H73" s="692"/>
      <c r="I73" s="566"/>
      <c r="J73" s="566"/>
      <c r="K73" s="566"/>
      <c r="L73" s="692"/>
      <c r="M73" s="692"/>
      <c r="N73" s="692"/>
      <c r="O73" s="566"/>
      <c r="P73" s="503"/>
      <c r="Q73" s="503"/>
      <c r="R73" s="503"/>
      <c r="S73" s="503"/>
      <c r="T73" s="503"/>
      <c r="U73" s="503"/>
      <c r="V73" s="503"/>
      <c r="W73" s="503"/>
      <c r="X73" s="503"/>
      <c r="Y73" s="503"/>
      <c r="Z73" s="503"/>
      <c r="AA73" s="503"/>
      <c r="AB73" s="503"/>
      <c r="AC73" s="503"/>
      <c r="AD73" s="503"/>
      <c r="AE73" s="503"/>
      <c r="AF73" s="503"/>
      <c r="AG73" s="503"/>
      <c r="AH73" s="503"/>
      <c r="AI73" s="503"/>
      <c r="AJ73" s="503"/>
      <c r="AK73" s="503"/>
      <c r="AL73" s="503"/>
      <c r="AM73" s="503"/>
      <c r="AN73" s="503"/>
      <c r="AO73" s="503"/>
      <c r="AP73" s="503"/>
      <c r="AQ73" s="503"/>
      <c r="AR73" s="503"/>
      <c r="AS73" s="503"/>
      <c r="AT73" s="503"/>
      <c r="AU73" s="503"/>
      <c r="AV73" s="503"/>
    </row>
    <row r="74" spans="1:48">
      <c r="A74" s="566"/>
      <c r="B74" s="566"/>
      <c r="C74" s="566"/>
      <c r="D74" s="566"/>
      <c r="E74" s="566"/>
      <c r="F74" s="566"/>
      <c r="G74" s="566"/>
      <c r="H74" s="692"/>
      <c r="I74" s="566"/>
      <c r="J74" s="566"/>
      <c r="K74" s="566"/>
      <c r="L74" s="692"/>
      <c r="M74" s="692"/>
      <c r="N74" s="692"/>
      <c r="O74" s="566"/>
      <c r="P74" s="503"/>
      <c r="Q74" s="503"/>
      <c r="R74" s="503"/>
      <c r="S74" s="503"/>
      <c r="T74" s="503"/>
      <c r="U74" s="503"/>
      <c r="V74" s="503"/>
      <c r="W74" s="503"/>
      <c r="X74" s="503"/>
      <c r="Y74" s="503"/>
      <c r="Z74" s="503"/>
      <c r="AA74" s="503"/>
      <c r="AB74" s="503"/>
      <c r="AC74" s="503"/>
      <c r="AD74" s="503"/>
      <c r="AE74" s="503"/>
      <c r="AF74" s="503"/>
      <c r="AG74" s="503"/>
      <c r="AH74" s="503"/>
      <c r="AI74" s="503"/>
      <c r="AJ74" s="503"/>
      <c r="AK74" s="503"/>
      <c r="AL74" s="503"/>
      <c r="AM74" s="503"/>
      <c r="AN74" s="503"/>
      <c r="AO74" s="503"/>
      <c r="AP74" s="503"/>
      <c r="AQ74" s="503"/>
      <c r="AR74" s="503"/>
      <c r="AS74" s="503"/>
      <c r="AT74" s="503"/>
      <c r="AU74" s="503"/>
      <c r="AV74" s="503"/>
    </row>
    <row r="75" spans="1:48">
      <c r="A75" s="566"/>
      <c r="B75" s="566"/>
      <c r="C75" s="566"/>
      <c r="D75" s="566"/>
      <c r="E75" s="566"/>
      <c r="F75" s="566"/>
      <c r="G75" s="566"/>
      <c r="H75" s="692"/>
      <c r="I75" s="566"/>
      <c r="J75" s="566"/>
      <c r="K75" s="566"/>
      <c r="L75" s="692"/>
      <c r="M75" s="692"/>
      <c r="N75" s="692"/>
      <c r="O75" s="566"/>
      <c r="P75" s="503"/>
      <c r="Q75" s="503"/>
      <c r="R75" s="503"/>
      <c r="S75" s="503"/>
      <c r="T75" s="503"/>
      <c r="U75" s="503"/>
      <c r="V75" s="503"/>
      <c r="W75" s="503"/>
      <c r="X75" s="503"/>
      <c r="Y75" s="503"/>
      <c r="Z75" s="503"/>
      <c r="AA75" s="503"/>
      <c r="AB75" s="503"/>
      <c r="AC75" s="503"/>
      <c r="AD75" s="503"/>
      <c r="AE75" s="503"/>
      <c r="AF75" s="503"/>
      <c r="AG75" s="503"/>
      <c r="AH75" s="503"/>
      <c r="AI75" s="503"/>
      <c r="AJ75" s="503"/>
      <c r="AK75" s="503"/>
      <c r="AL75" s="503"/>
      <c r="AM75" s="503"/>
      <c r="AN75" s="503"/>
      <c r="AO75" s="503"/>
      <c r="AP75" s="503"/>
      <c r="AQ75" s="503"/>
      <c r="AR75" s="503"/>
      <c r="AS75" s="503"/>
      <c r="AT75" s="503"/>
      <c r="AU75" s="503"/>
      <c r="AV75" s="503"/>
    </row>
    <row r="76" spans="1:48">
      <c r="A76" s="566"/>
      <c r="B76" s="566"/>
      <c r="C76" s="566"/>
      <c r="D76" s="566"/>
      <c r="E76" s="566"/>
      <c r="F76" s="566"/>
      <c r="G76" s="566"/>
      <c r="H76" s="692"/>
      <c r="I76" s="566"/>
      <c r="J76" s="566"/>
      <c r="K76" s="566"/>
      <c r="L76" s="692"/>
      <c r="M76" s="692"/>
      <c r="N76" s="692"/>
      <c r="O76" s="566"/>
      <c r="P76" s="503"/>
      <c r="Q76" s="503"/>
      <c r="R76" s="503"/>
      <c r="S76" s="503"/>
      <c r="T76" s="503"/>
      <c r="U76" s="503"/>
      <c r="V76" s="503"/>
      <c r="W76" s="503"/>
      <c r="X76" s="503"/>
      <c r="Y76" s="503"/>
      <c r="Z76" s="503"/>
      <c r="AA76" s="503"/>
      <c r="AB76" s="503"/>
      <c r="AC76" s="503"/>
      <c r="AD76" s="503"/>
      <c r="AE76" s="503"/>
      <c r="AF76" s="503"/>
      <c r="AG76" s="503"/>
      <c r="AH76" s="503"/>
      <c r="AI76" s="503"/>
      <c r="AJ76" s="503"/>
      <c r="AK76" s="503"/>
      <c r="AL76" s="503"/>
      <c r="AM76" s="503"/>
      <c r="AN76" s="503"/>
      <c r="AO76" s="503"/>
      <c r="AP76" s="503"/>
      <c r="AQ76" s="503"/>
      <c r="AR76" s="503"/>
      <c r="AS76" s="503"/>
      <c r="AT76" s="503"/>
      <c r="AU76" s="503"/>
      <c r="AV76" s="503"/>
    </row>
    <row r="77" spans="1:48">
      <c r="A77" s="566"/>
      <c r="B77" s="566"/>
      <c r="C77" s="566"/>
      <c r="D77" s="566"/>
      <c r="E77" s="566"/>
      <c r="F77" s="566"/>
      <c r="G77" s="566"/>
      <c r="H77" s="692"/>
      <c r="I77" s="566"/>
      <c r="J77" s="566"/>
      <c r="K77" s="566"/>
      <c r="L77" s="692"/>
      <c r="M77" s="692"/>
      <c r="N77" s="692"/>
      <c r="O77" s="566"/>
      <c r="P77" s="503"/>
      <c r="Q77" s="503"/>
      <c r="R77" s="503"/>
      <c r="S77" s="503"/>
      <c r="T77" s="503"/>
      <c r="U77" s="503"/>
      <c r="V77" s="503"/>
      <c r="W77" s="503"/>
      <c r="X77" s="503"/>
      <c r="Y77" s="503"/>
      <c r="Z77" s="503"/>
      <c r="AA77" s="503"/>
      <c r="AB77" s="503"/>
      <c r="AC77" s="503"/>
      <c r="AD77" s="503"/>
      <c r="AE77" s="503"/>
      <c r="AF77" s="503"/>
      <c r="AG77" s="503"/>
      <c r="AH77" s="503"/>
      <c r="AI77" s="503"/>
      <c r="AJ77" s="503"/>
      <c r="AK77" s="503"/>
      <c r="AL77" s="503"/>
      <c r="AM77" s="503"/>
      <c r="AN77" s="503"/>
      <c r="AO77" s="503"/>
      <c r="AP77" s="503"/>
      <c r="AQ77" s="503"/>
      <c r="AR77" s="503"/>
      <c r="AS77" s="503"/>
      <c r="AT77" s="503"/>
      <c r="AU77" s="503"/>
      <c r="AV77" s="503"/>
    </row>
    <row r="78" spans="1:48">
      <c r="A78" s="566"/>
      <c r="B78" s="566"/>
      <c r="C78" s="566"/>
      <c r="D78" s="566"/>
      <c r="E78" s="566"/>
      <c r="F78" s="566"/>
      <c r="G78" s="566"/>
      <c r="H78" s="692"/>
      <c r="I78" s="566"/>
      <c r="J78" s="566"/>
      <c r="K78" s="566"/>
      <c r="L78" s="692"/>
      <c r="M78" s="692"/>
      <c r="N78" s="692"/>
      <c r="O78" s="566"/>
      <c r="P78" s="503"/>
      <c r="Q78" s="503"/>
      <c r="R78" s="503"/>
      <c r="S78" s="503"/>
      <c r="T78" s="503"/>
      <c r="U78" s="503"/>
      <c r="V78" s="503"/>
      <c r="W78" s="503"/>
      <c r="X78" s="503"/>
      <c r="Y78" s="503"/>
      <c r="Z78" s="503"/>
      <c r="AA78" s="503"/>
      <c r="AB78" s="503"/>
      <c r="AC78" s="503"/>
      <c r="AD78" s="503"/>
      <c r="AE78" s="503"/>
      <c r="AF78" s="503"/>
      <c r="AG78" s="503"/>
      <c r="AH78" s="503"/>
      <c r="AI78" s="503"/>
      <c r="AJ78" s="503"/>
      <c r="AK78" s="503"/>
      <c r="AL78" s="503"/>
      <c r="AM78" s="503"/>
      <c r="AN78" s="503"/>
      <c r="AO78" s="503"/>
      <c r="AP78" s="503"/>
      <c r="AQ78" s="503"/>
      <c r="AR78" s="503"/>
      <c r="AS78" s="503"/>
      <c r="AT78" s="503"/>
      <c r="AU78" s="503"/>
      <c r="AV78" s="503"/>
    </row>
    <row r="79" spans="1:48">
      <c r="A79" s="566"/>
      <c r="B79" s="566"/>
      <c r="C79" s="566"/>
      <c r="D79" s="566"/>
      <c r="E79" s="566"/>
      <c r="F79" s="566"/>
      <c r="G79" s="566"/>
      <c r="H79" s="692"/>
      <c r="I79" s="566"/>
      <c r="J79" s="566"/>
      <c r="K79" s="566"/>
      <c r="L79" s="692"/>
      <c r="M79" s="692"/>
      <c r="N79" s="692"/>
      <c r="O79" s="566"/>
      <c r="P79" s="503"/>
      <c r="Q79" s="503"/>
      <c r="R79" s="503"/>
      <c r="S79" s="503"/>
      <c r="T79" s="503"/>
      <c r="U79" s="503"/>
      <c r="V79" s="503"/>
      <c r="W79" s="503"/>
      <c r="X79" s="503"/>
      <c r="Y79" s="503"/>
      <c r="Z79" s="503"/>
      <c r="AA79" s="503"/>
      <c r="AB79" s="503"/>
      <c r="AC79" s="503"/>
      <c r="AD79" s="503"/>
      <c r="AE79" s="503"/>
      <c r="AF79" s="503"/>
      <c r="AG79" s="503"/>
      <c r="AH79" s="503"/>
      <c r="AI79" s="503"/>
      <c r="AJ79" s="503"/>
      <c r="AK79" s="503"/>
      <c r="AL79" s="503"/>
      <c r="AM79" s="503"/>
      <c r="AN79" s="503"/>
      <c r="AO79" s="503"/>
      <c r="AP79" s="503"/>
      <c r="AQ79" s="503"/>
      <c r="AR79" s="503"/>
      <c r="AS79" s="503"/>
      <c r="AT79" s="503"/>
      <c r="AU79" s="503"/>
      <c r="AV79" s="503"/>
    </row>
    <row r="80" spans="1:48">
      <c r="A80" s="566"/>
      <c r="B80" s="566"/>
      <c r="C80" s="566"/>
      <c r="D80" s="566"/>
      <c r="E80" s="566"/>
      <c r="F80" s="566"/>
      <c r="G80" s="566"/>
      <c r="H80" s="692"/>
      <c r="I80" s="566"/>
      <c r="J80" s="566"/>
      <c r="K80" s="566"/>
      <c r="L80" s="692"/>
      <c r="M80" s="692"/>
      <c r="N80" s="692"/>
      <c r="O80" s="566"/>
      <c r="P80" s="503"/>
      <c r="Q80" s="503"/>
      <c r="R80" s="503"/>
      <c r="S80" s="503"/>
      <c r="T80" s="503"/>
      <c r="U80" s="503"/>
      <c r="V80" s="503"/>
      <c r="W80" s="503"/>
      <c r="X80" s="503"/>
      <c r="Y80" s="503"/>
      <c r="Z80" s="503"/>
      <c r="AA80" s="503"/>
      <c r="AB80" s="503"/>
      <c r="AC80" s="503"/>
      <c r="AD80" s="503"/>
      <c r="AE80" s="503"/>
      <c r="AF80" s="503"/>
      <c r="AG80" s="503"/>
      <c r="AH80" s="503"/>
      <c r="AI80" s="503"/>
      <c r="AJ80" s="503"/>
      <c r="AK80" s="503"/>
      <c r="AL80" s="503"/>
      <c r="AM80" s="503"/>
      <c r="AN80" s="503"/>
      <c r="AO80" s="503"/>
      <c r="AP80" s="503"/>
      <c r="AQ80" s="503"/>
      <c r="AR80" s="503"/>
      <c r="AS80" s="503"/>
      <c r="AT80" s="503"/>
      <c r="AU80" s="503"/>
      <c r="AV80" s="503"/>
    </row>
    <row r="81" spans="1:48">
      <c r="A81" s="566"/>
      <c r="B81" s="566"/>
      <c r="C81" s="566"/>
      <c r="D81" s="566"/>
      <c r="E81" s="566"/>
      <c r="F81" s="566"/>
      <c r="G81" s="566"/>
      <c r="H81" s="692"/>
      <c r="I81" s="566"/>
      <c r="J81" s="566"/>
      <c r="K81" s="566"/>
      <c r="L81" s="692"/>
      <c r="M81" s="692"/>
      <c r="N81" s="692"/>
      <c r="O81" s="566"/>
      <c r="P81" s="503"/>
      <c r="Q81" s="503"/>
      <c r="R81" s="503"/>
      <c r="S81" s="503"/>
      <c r="T81" s="503"/>
      <c r="U81" s="503"/>
      <c r="V81" s="503"/>
      <c r="W81" s="503"/>
      <c r="X81" s="503"/>
      <c r="Y81" s="503"/>
      <c r="Z81" s="503"/>
      <c r="AA81" s="503"/>
      <c r="AB81" s="503"/>
      <c r="AC81" s="503"/>
      <c r="AD81" s="503"/>
      <c r="AE81" s="503"/>
      <c r="AF81" s="503"/>
      <c r="AG81" s="503"/>
      <c r="AH81" s="503"/>
      <c r="AI81" s="503"/>
      <c r="AJ81" s="503"/>
      <c r="AK81" s="503"/>
      <c r="AL81" s="503"/>
      <c r="AM81" s="503"/>
      <c r="AN81" s="503"/>
      <c r="AO81" s="503"/>
      <c r="AP81" s="503"/>
      <c r="AQ81" s="503"/>
      <c r="AR81" s="503"/>
      <c r="AS81" s="503"/>
      <c r="AT81" s="503"/>
      <c r="AU81" s="503"/>
      <c r="AV81" s="503"/>
    </row>
    <row r="82" spans="1:48">
      <c r="A82" s="566"/>
      <c r="B82" s="566"/>
      <c r="C82" s="566"/>
      <c r="D82" s="566"/>
      <c r="E82" s="566"/>
      <c r="F82" s="566"/>
      <c r="G82" s="566"/>
      <c r="H82" s="692"/>
      <c r="I82" s="566"/>
      <c r="J82" s="566"/>
      <c r="K82" s="566"/>
      <c r="L82" s="692"/>
      <c r="M82" s="692"/>
      <c r="N82" s="692"/>
      <c r="O82" s="566"/>
      <c r="P82" s="503"/>
      <c r="Q82" s="503"/>
      <c r="R82" s="503"/>
      <c r="S82" s="503"/>
      <c r="T82" s="503"/>
      <c r="U82" s="503"/>
      <c r="V82" s="503"/>
      <c r="W82" s="503"/>
      <c r="X82" s="503"/>
      <c r="Y82" s="503"/>
      <c r="Z82" s="503"/>
      <c r="AA82" s="503"/>
      <c r="AB82" s="503"/>
      <c r="AC82" s="503"/>
      <c r="AD82" s="503"/>
      <c r="AE82" s="503"/>
      <c r="AF82" s="503"/>
      <c r="AG82" s="503"/>
      <c r="AH82" s="503"/>
      <c r="AI82" s="503"/>
      <c r="AJ82" s="503"/>
      <c r="AK82" s="503"/>
      <c r="AL82" s="503"/>
      <c r="AM82" s="503"/>
      <c r="AN82" s="503"/>
      <c r="AO82" s="503"/>
      <c r="AP82" s="503"/>
      <c r="AQ82" s="503"/>
      <c r="AR82" s="503"/>
      <c r="AS82" s="503"/>
      <c r="AT82" s="503"/>
      <c r="AU82" s="503"/>
      <c r="AV82" s="503"/>
    </row>
    <row r="83" spans="1:48">
      <c r="A83" s="566"/>
      <c r="B83" s="566"/>
      <c r="C83" s="566"/>
      <c r="D83" s="566"/>
      <c r="E83" s="566"/>
      <c r="F83" s="566"/>
      <c r="G83" s="566"/>
      <c r="H83" s="692"/>
      <c r="I83" s="566"/>
      <c r="J83" s="566"/>
      <c r="K83" s="566"/>
      <c r="L83" s="692"/>
      <c r="M83" s="692"/>
      <c r="N83" s="692"/>
      <c r="O83" s="566"/>
      <c r="P83" s="503"/>
      <c r="Q83" s="503"/>
      <c r="R83" s="503"/>
      <c r="S83" s="503"/>
      <c r="T83" s="503"/>
      <c r="U83" s="503"/>
      <c r="V83" s="503"/>
      <c r="W83" s="503"/>
      <c r="X83" s="503"/>
      <c r="Y83" s="503"/>
      <c r="Z83" s="503"/>
      <c r="AA83" s="503"/>
      <c r="AB83" s="503"/>
      <c r="AC83" s="503"/>
      <c r="AD83" s="503"/>
      <c r="AE83" s="503"/>
      <c r="AF83" s="503"/>
      <c r="AG83" s="503"/>
      <c r="AH83" s="503"/>
      <c r="AI83" s="503"/>
      <c r="AJ83" s="503"/>
      <c r="AK83" s="503"/>
      <c r="AL83" s="503"/>
      <c r="AM83" s="503"/>
      <c r="AN83" s="503"/>
      <c r="AO83" s="503"/>
      <c r="AP83" s="503"/>
      <c r="AQ83" s="503"/>
      <c r="AR83" s="503"/>
      <c r="AS83" s="503"/>
      <c r="AT83" s="503"/>
      <c r="AU83" s="503"/>
      <c r="AV83" s="503"/>
    </row>
    <row r="84" spans="1:48">
      <c r="A84" s="566"/>
      <c r="B84" s="566"/>
      <c r="C84" s="566"/>
      <c r="D84" s="566"/>
      <c r="E84" s="566"/>
      <c r="F84" s="566"/>
      <c r="G84" s="566"/>
      <c r="H84" s="692"/>
      <c r="I84" s="566"/>
      <c r="J84" s="566"/>
      <c r="K84" s="566"/>
      <c r="L84" s="692"/>
      <c r="M84" s="692"/>
      <c r="N84" s="692"/>
      <c r="O84" s="566"/>
      <c r="P84" s="503"/>
      <c r="Q84" s="503"/>
      <c r="R84" s="503"/>
      <c r="S84" s="503"/>
      <c r="T84" s="503"/>
      <c r="U84" s="503"/>
      <c r="V84" s="503"/>
      <c r="W84" s="503"/>
      <c r="X84" s="503"/>
      <c r="Y84" s="503"/>
      <c r="Z84" s="503"/>
      <c r="AA84" s="503"/>
      <c r="AB84" s="503"/>
      <c r="AC84" s="503"/>
      <c r="AD84" s="503"/>
      <c r="AE84" s="503"/>
      <c r="AF84" s="503"/>
      <c r="AG84" s="503"/>
      <c r="AH84" s="503"/>
      <c r="AI84" s="503"/>
      <c r="AJ84" s="503"/>
      <c r="AK84" s="503"/>
      <c r="AL84" s="503"/>
      <c r="AM84" s="503"/>
      <c r="AN84" s="503"/>
      <c r="AO84" s="503"/>
      <c r="AP84" s="503"/>
      <c r="AQ84" s="503"/>
      <c r="AR84" s="503"/>
      <c r="AS84" s="503"/>
      <c r="AT84" s="503"/>
      <c r="AU84" s="503"/>
      <c r="AV84" s="503"/>
    </row>
    <row r="85" spans="1:48">
      <c r="A85" s="566"/>
      <c r="B85" s="566"/>
      <c r="C85" s="566"/>
      <c r="D85" s="566"/>
      <c r="E85" s="566"/>
      <c r="F85" s="566"/>
      <c r="G85" s="566"/>
      <c r="H85" s="692"/>
      <c r="I85" s="566"/>
      <c r="J85" s="566"/>
      <c r="K85" s="566"/>
      <c r="L85" s="692"/>
      <c r="M85" s="692"/>
      <c r="N85" s="692"/>
      <c r="O85" s="566"/>
      <c r="P85" s="503"/>
      <c r="Q85" s="503"/>
      <c r="R85" s="503"/>
      <c r="S85" s="503"/>
      <c r="T85" s="503"/>
      <c r="U85" s="503"/>
      <c r="V85" s="503"/>
      <c r="W85" s="503"/>
      <c r="X85" s="503"/>
      <c r="Y85" s="503"/>
      <c r="Z85" s="503"/>
      <c r="AA85" s="503"/>
      <c r="AB85" s="503"/>
      <c r="AC85" s="503"/>
      <c r="AD85" s="503"/>
      <c r="AE85" s="503"/>
      <c r="AF85" s="503"/>
      <c r="AG85" s="503"/>
      <c r="AH85" s="503"/>
      <c r="AI85" s="503"/>
      <c r="AJ85" s="503"/>
      <c r="AK85" s="503"/>
      <c r="AL85" s="503"/>
      <c r="AM85" s="503"/>
      <c r="AN85" s="503"/>
      <c r="AO85" s="503"/>
      <c r="AP85" s="503"/>
      <c r="AQ85" s="503"/>
      <c r="AR85" s="503"/>
      <c r="AS85" s="503"/>
      <c r="AT85" s="503"/>
      <c r="AU85" s="503"/>
      <c r="AV85" s="503"/>
    </row>
    <row r="86" spans="1:48">
      <c r="A86" s="566"/>
      <c r="B86" s="566"/>
      <c r="C86" s="566"/>
      <c r="D86" s="566"/>
      <c r="E86" s="566"/>
      <c r="F86" s="566"/>
      <c r="G86" s="566"/>
      <c r="H86" s="692"/>
      <c r="I86" s="566"/>
      <c r="J86" s="566"/>
      <c r="K86" s="566"/>
      <c r="L86" s="692"/>
      <c r="M86" s="692"/>
      <c r="N86" s="692"/>
      <c r="O86" s="566"/>
      <c r="P86" s="503"/>
      <c r="Q86" s="503"/>
      <c r="R86" s="503"/>
      <c r="S86" s="503"/>
      <c r="T86" s="503"/>
      <c r="U86" s="503"/>
      <c r="V86" s="503"/>
      <c r="W86" s="503"/>
      <c r="X86" s="503"/>
      <c r="Y86" s="503"/>
      <c r="Z86" s="503"/>
      <c r="AA86" s="503"/>
      <c r="AB86" s="503"/>
      <c r="AC86" s="503"/>
      <c r="AD86" s="503"/>
      <c r="AE86" s="503"/>
      <c r="AF86" s="503"/>
      <c r="AG86" s="503"/>
      <c r="AH86" s="503"/>
      <c r="AI86" s="503"/>
      <c r="AJ86" s="503"/>
      <c r="AK86" s="503"/>
      <c r="AL86" s="503"/>
      <c r="AM86" s="503"/>
      <c r="AN86" s="503"/>
      <c r="AO86" s="503"/>
      <c r="AP86" s="503"/>
      <c r="AQ86" s="503"/>
      <c r="AR86" s="503"/>
      <c r="AS86" s="503"/>
      <c r="AT86" s="503"/>
      <c r="AU86" s="503"/>
      <c r="AV86" s="503"/>
    </row>
    <row r="87" spans="1:48">
      <c r="A87" s="566"/>
      <c r="B87" s="566"/>
      <c r="C87" s="566"/>
      <c r="D87" s="566"/>
      <c r="E87" s="566"/>
      <c r="F87" s="566"/>
      <c r="G87" s="566"/>
      <c r="H87" s="692"/>
      <c r="I87" s="566"/>
      <c r="J87" s="566"/>
      <c r="K87" s="566"/>
      <c r="L87" s="692"/>
      <c r="M87" s="692"/>
      <c r="N87" s="692"/>
      <c r="O87" s="566"/>
      <c r="P87" s="503"/>
      <c r="Q87" s="503"/>
      <c r="R87" s="503"/>
      <c r="S87" s="503"/>
      <c r="T87" s="503"/>
      <c r="U87" s="503"/>
      <c r="V87" s="503"/>
      <c r="W87" s="503"/>
      <c r="X87" s="503"/>
      <c r="Y87" s="503"/>
      <c r="Z87" s="503"/>
      <c r="AA87" s="503"/>
      <c r="AB87" s="503"/>
      <c r="AC87" s="503"/>
      <c r="AD87" s="503"/>
      <c r="AE87" s="503"/>
      <c r="AF87" s="503"/>
      <c r="AG87" s="503"/>
      <c r="AH87" s="503"/>
      <c r="AI87" s="503"/>
      <c r="AJ87" s="503"/>
      <c r="AK87" s="503"/>
      <c r="AL87" s="503"/>
      <c r="AM87" s="503"/>
      <c r="AN87" s="503"/>
      <c r="AO87" s="503"/>
      <c r="AP87" s="503"/>
      <c r="AQ87" s="503"/>
      <c r="AR87" s="503"/>
      <c r="AS87" s="503"/>
      <c r="AT87" s="503"/>
      <c r="AU87" s="503"/>
      <c r="AV87" s="503"/>
    </row>
    <row r="88" spans="1:48">
      <c r="A88" s="566"/>
      <c r="B88" s="566"/>
      <c r="C88" s="566"/>
      <c r="D88" s="566"/>
      <c r="E88" s="566"/>
      <c r="F88" s="566"/>
      <c r="G88" s="566"/>
      <c r="H88" s="692"/>
      <c r="I88" s="566"/>
      <c r="J88" s="566"/>
      <c r="K88" s="566"/>
      <c r="L88" s="692"/>
      <c r="M88" s="692"/>
      <c r="N88" s="692"/>
      <c r="O88" s="566"/>
      <c r="P88" s="503"/>
      <c r="Q88" s="503"/>
      <c r="R88" s="503"/>
      <c r="S88" s="503"/>
      <c r="T88" s="503"/>
      <c r="U88" s="503"/>
      <c r="V88" s="503"/>
      <c r="W88" s="503"/>
      <c r="X88" s="503"/>
      <c r="Y88" s="503"/>
      <c r="Z88" s="503"/>
      <c r="AA88" s="503"/>
      <c r="AB88" s="503"/>
      <c r="AC88" s="503"/>
      <c r="AD88" s="503"/>
      <c r="AE88" s="503"/>
      <c r="AF88" s="503"/>
      <c r="AG88" s="503"/>
      <c r="AH88" s="503"/>
      <c r="AI88" s="503"/>
      <c r="AJ88" s="503"/>
      <c r="AK88" s="503"/>
      <c r="AL88" s="503"/>
      <c r="AM88" s="503"/>
      <c r="AN88" s="503"/>
      <c r="AO88" s="503"/>
      <c r="AP88" s="503"/>
      <c r="AQ88" s="503"/>
      <c r="AR88" s="503"/>
      <c r="AS88" s="503"/>
      <c r="AT88" s="503"/>
      <c r="AU88" s="503"/>
      <c r="AV88" s="503"/>
    </row>
    <row r="89" spans="1:48">
      <c r="A89" s="566"/>
      <c r="B89" s="566"/>
      <c r="C89" s="566"/>
      <c r="D89" s="566"/>
      <c r="E89" s="566"/>
      <c r="F89" s="566"/>
      <c r="G89" s="566"/>
      <c r="H89" s="692"/>
      <c r="I89" s="566"/>
      <c r="J89" s="566"/>
      <c r="K89" s="566"/>
      <c r="L89" s="692"/>
      <c r="M89" s="692"/>
      <c r="N89" s="692"/>
      <c r="O89" s="566"/>
      <c r="P89" s="503"/>
      <c r="Q89" s="503"/>
      <c r="R89" s="503"/>
      <c r="S89" s="503"/>
      <c r="T89" s="503"/>
      <c r="U89" s="503"/>
      <c r="V89" s="503"/>
      <c r="W89" s="503"/>
      <c r="X89" s="503"/>
      <c r="Y89" s="503"/>
      <c r="Z89" s="503"/>
      <c r="AA89" s="503"/>
      <c r="AB89" s="503"/>
      <c r="AC89" s="503"/>
      <c r="AD89" s="503"/>
      <c r="AE89" s="503"/>
      <c r="AF89" s="503"/>
      <c r="AG89" s="503"/>
      <c r="AH89" s="503"/>
      <c r="AI89" s="503"/>
      <c r="AJ89" s="503"/>
      <c r="AK89" s="503"/>
      <c r="AL89" s="503"/>
      <c r="AM89" s="503"/>
      <c r="AN89" s="503"/>
      <c r="AO89" s="503"/>
      <c r="AP89" s="503"/>
      <c r="AQ89" s="503"/>
      <c r="AR89" s="503"/>
      <c r="AS89" s="503"/>
      <c r="AT89" s="503"/>
      <c r="AU89" s="503"/>
      <c r="AV89" s="503"/>
    </row>
    <row r="90" spans="1:48">
      <c r="A90" s="566"/>
      <c r="B90" s="566"/>
      <c r="C90" s="566"/>
      <c r="D90" s="566"/>
      <c r="E90" s="566"/>
      <c r="F90" s="566"/>
      <c r="G90" s="566"/>
      <c r="H90" s="692"/>
      <c r="I90" s="566"/>
      <c r="J90" s="566"/>
      <c r="K90" s="566"/>
      <c r="L90" s="692"/>
      <c r="M90" s="692"/>
      <c r="N90" s="692"/>
      <c r="O90" s="566"/>
      <c r="P90" s="503"/>
      <c r="Q90" s="503"/>
      <c r="R90" s="503"/>
      <c r="S90" s="503"/>
      <c r="T90" s="503"/>
      <c r="U90" s="503"/>
      <c r="V90" s="503"/>
      <c r="W90" s="503"/>
      <c r="X90" s="503"/>
      <c r="Y90" s="503"/>
      <c r="Z90" s="503"/>
      <c r="AA90" s="503"/>
      <c r="AB90" s="503"/>
      <c r="AC90" s="503"/>
      <c r="AD90" s="503"/>
      <c r="AE90" s="503"/>
      <c r="AF90" s="503"/>
      <c r="AG90" s="503"/>
      <c r="AH90" s="503"/>
      <c r="AI90" s="503"/>
      <c r="AJ90" s="503"/>
      <c r="AK90" s="503"/>
      <c r="AL90" s="503"/>
      <c r="AM90" s="503"/>
      <c r="AN90" s="503"/>
      <c r="AO90" s="503"/>
      <c r="AP90" s="503"/>
      <c r="AQ90" s="503"/>
      <c r="AR90" s="503"/>
      <c r="AS90" s="503"/>
      <c r="AT90" s="503"/>
      <c r="AU90" s="503"/>
      <c r="AV90" s="503"/>
    </row>
    <row r="91" spans="1:48">
      <c r="A91" s="566"/>
      <c r="B91" s="566"/>
      <c r="C91" s="566"/>
      <c r="D91" s="566"/>
      <c r="E91" s="566"/>
      <c r="F91" s="566"/>
      <c r="G91" s="566"/>
      <c r="H91" s="692"/>
      <c r="I91" s="566"/>
      <c r="J91" s="566"/>
      <c r="K91" s="566"/>
      <c r="L91" s="692"/>
      <c r="M91" s="692"/>
      <c r="N91" s="692"/>
      <c r="O91" s="566"/>
      <c r="P91" s="503"/>
      <c r="Q91" s="503"/>
      <c r="R91" s="503"/>
      <c r="S91" s="503"/>
      <c r="T91" s="503"/>
      <c r="U91" s="503"/>
      <c r="V91" s="503"/>
      <c r="W91" s="503"/>
      <c r="X91" s="503"/>
      <c r="Y91" s="503"/>
      <c r="Z91" s="503"/>
      <c r="AA91" s="503"/>
      <c r="AB91" s="503"/>
      <c r="AC91" s="503"/>
      <c r="AD91" s="503"/>
      <c r="AE91" s="503"/>
      <c r="AF91" s="503"/>
      <c r="AG91" s="503"/>
      <c r="AH91" s="503"/>
      <c r="AI91" s="503"/>
      <c r="AJ91" s="503"/>
      <c r="AK91" s="503"/>
      <c r="AL91" s="503"/>
      <c r="AM91" s="503"/>
      <c r="AN91" s="503"/>
      <c r="AO91" s="503"/>
      <c r="AP91" s="503"/>
      <c r="AQ91" s="503"/>
      <c r="AR91" s="503"/>
      <c r="AS91" s="503"/>
      <c r="AT91" s="503"/>
      <c r="AU91" s="503"/>
      <c r="AV91" s="503"/>
    </row>
    <row r="92" spans="1:48">
      <c r="A92" s="566"/>
      <c r="B92" s="566"/>
      <c r="C92" s="566"/>
      <c r="D92" s="566"/>
      <c r="E92" s="566"/>
      <c r="F92" s="566"/>
      <c r="G92" s="566"/>
      <c r="H92" s="692"/>
      <c r="I92" s="566"/>
      <c r="J92" s="566"/>
      <c r="K92" s="566"/>
      <c r="L92" s="692"/>
      <c r="M92" s="692"/>
      <c r="N92" s="692"/>
      <c r="O92" s="566"/>
      <c r="P92" s="503"/>
      <c r="Q92" s="503"/>
      <c r="R92" s="503"/>
      <c r="S92" s="503"/>
      <c r="T92" s="503"/>
      <c r="U92" s="503"/>
      <c r="V92" s="503"/>
      <c r="W92" s="503"/>
      <c r="X92" s="503"/>
      <c r="Y92" s="503"/>
      <c r="Z92" s="503"/>
      <c r="AA92" s="503"/>
      <c r="AB92" s="503"/>
      <c r="AC92" s="503"/>
      <c r="AD92" s="503"/>
      <c r="AE92" s="503"/>
      <c r="AF92" s="503"/>
      <c r="AG92" s="503"/>
      <c r="AH92" s="503"/>
      <c r="AI92" s="503"/>
      <c r="AJ92" s="503"/>
      <c r="AK92" s="503"/>
      <c r="AL92" s="503"/>
      <c r="AM92" s="503"/>
      <c r="AN92" s="503"/>
      <c r="AO92" s="503"/>
      <c r="AP92" s="503"/>
      <c r="AQ92" s="503"/>
      <c r="AR92" s="503"/>
      <c r="AS92" s="503"/>
      <c r="AT92" s="503"/>
      <c r="AU92" s="503"/>
      <c r="AV92" s="503"/>
    </row>
    <row r="93" spans="1:48">
      <c r="A93" s="566"/>
      <c r="B93" s="566"/>
      <c r="C93" s="566"/>
      <c r="D93" s="566"/>
      <c r="E93" s="566"/>
      <c r="F93" s="566"/>
      <c r="G93" s="566"/>
      <c r="H93" s="692"/>
      <c r="I93" s="566"/>
      <c r="J93" s="566"/>
      <c r="K93" s="566"/>
      <c r="L93" s="692"/>
      <c r="M93" s="692"/>
      <c r="N93" s="692"/>
      <c r="O93" s="566"/>
      <c r="P93" s="503"/>
      <c r="Q93" s="503"/>
      <c r="R93" s="503"/>
      <c r="S93" s="503"/>
      <c r="T93" s="503"/>
      <c r="U93" s="503"/>
      <c r="V93" s="503"/>
      <c r="W93" s="503"/>
      <c r="X93" s="503"/>
      <c r="Y93" s="503"/>
      <c r="Z93" s="503"/>
      <c r="AA93" s="503"/>
      <c r="AB93" s="503"/>
      <c r="AC93" s="503"/>
      <c r="AD93" s="503"/>
      <c r="AE93" s="503"/>
      <c r="AF93" s="503"/>
      <c r="AG93" s="503"/>
      <c r="AH93" s="503"/>
      <c r="AI93" s="503"/>
      <c r="AJ93" s="503"/>
      <c r="AK93" s="503"/>
      <c r="AL93" s="503"/>
      <c r="AM93" s="503"/>
      <c r="AN93" s="503"/>
      <c r="AO93" s="503"/>
      <c r="AP93" s="503"/>
      <c r="AQ93" s="503"/>
      <c r="AR93" s="503"/>
      <c r="AS93" s="503"/>
      <c r="AT93" s="503"/>
      <c r="AU93" s="503"/>
      <c r="AV93" s="503"/>
    </row>
    <row r="94" spans="1:48">
      <c r="A94" s="566"/>
      <c r="B94" s="566"/>
      <c r="C94" s="566"/>
      <c r="D94" s="566"/>
      <c r="E94" s="566"/>
      <c r="F94" s="566"/>
      <c r="G94" s="566"/>
      <c r="H94" s="692"/>
      <c r="I94" s="566"/>
      <c r="J94" s="566"/>
      <c r="K94" s="566"/>
      <c r="L94" s="692"/>
      <c r="M94" s="692"/>
      <c r="N94" s="692"/>
      <c r="O94" s="566"/>
      <c r="P94" s="503"/>
      <c r="Q94" s="503"/>
      <c r="R94" s="503"/>
      <c r="S94" s="503"/>
      <c r="T94" s="503"/>
      <c r="U94" s="503"/>
      <c r="V94" s="503"/>
      <c r="W94" s="503"/>
      <c r="X94" s="503"/>
      <c r="Y94" s="503"/>
      <c r="Z94" s="503"/>
      <c r="AA94" s="503"/>
      <c r="AB94" s="503"/>
      <c r="AC94" s="503"/>
      <c r="AD94" s="503"/>
      <c r="AE94" s="503"/>
      <c r="AF94" s="503"/>
      <c r="AG94" s="503"/>
      <c r="AH94" s="503"/>
      <c r="AI94" s="503"/>
      <c r="AJ94" s="503"/>
      <c r="AK94" s="503"/>
      <c r="AL94" s="503"/>
      <c r="AM94" s="503"/>
      <c r="AN94" s="503"/>
      <c r="AO94" s="503"/>
      <c r="AP94" s="503"/>
      <c r="AQ94" s="503"/>
      <c r="AR94" s="503"/>
      <c r="AS94" s="503"/>
      <c r="AT94" s="503"/>
      <c r="AU94" s="503"/>
      <c r="AV94" s="503"/>
    </row>
    <row r="95" spans="1:48">
      <c r="A95" s="566"/>
      <c r="B95" s="566"/>
      <c r="C95" s="566"/>
      <c r="D95" s="566"/>
      <c r="E95" s="566"/>
      <c r="F95" s="566"/>
      <c r="G95" s="566"/>
      <c r="H95" s="692"/>
      <c r="I95" s="566"/>
      <c r="J95" s="566"/>
      <c r="K95" s="566"/>
      <c r="L95" s="692"/>
      <c r="M95" s="692"/>
      <c r="N95" s="692"/>
      <c r="O95" s="566"/>
      <c r="P95" s="503"/>
      <c r="Q95" s="503"/>
      <c r="R95" s="503"/>
      <c r="S95" s="503"/>
      <c r="T95" s="503"/>
      <c r="U95" s="503"/>
      <c r="V95" s="503"/>
      <c r="W95" s="503"/>
      <c r="X95" s="503"/>
      <c r="Y95" s="503"/>
      <c r="Z95" s="503"/>
      <c r="AA95" s="503"/>
      <c r="AB95" s="503"/>
      <c r="AC95" s="503"/>
      <c r="AD95" s="503"/>
      <c r="AE95" s="503"/>
      <c r="AF95" s="503"/>
      <c r="AG95" s="503"/>
      <c r="AH95" s="503"/>
      <c r="AI95" s="503"/>
      <c r="AJ95" s="503"/>
      <c r="AK95" s="503"/>
      <c r="AL95" s="503"/>
      <c r="AM95" s="503"/>
      <c r="AN95" s="503"/>
      <c r="AO95" s="503"/>
      <c r="AP95" s="503"/>
      <c r="AQ95" s="503"/>
      <c r="AR95" s="503"/>
      <c r="AS95" s="503"/>
      <c r="AT95" s="503"/>
      <c r="AU95" s="503"/>
      <c r="AV95" s="503"/>
    </row>
    <row r="96" spans="1:48">
      <c r="A96" s="566"/>
      <c r="B96" s="566"/>
      <c r="C96" s="566"/>
      <c r="D96" s="566"/>
      <c r="E96" s="566"/>
      <c r="F96" s="566"/>
      <c r="G96" s="566"/>
      <c r="H96" s="692"/>
      <c r="I96" s="566"/>
      <c r="J96" s="566"/>
      <c r="K96" s="566"/>
      <c r="L96" s="692"/>
      <c r="M96" s="692"/>
      <c r="N96" s="692"/>
      <c r="O96" s="566"/>
      <c r="P96" s="503"/>
      <c r="Q96" s="503"/>
      <c r="R96" s="503"/>
      <c r="S96" s="503"/>
      <c r="T96" s="503"/>
      <c r="U96" s="503"/>
      <c r="V96" s="503"/>
      <c r="W96" s="503"/>
      <c r="X96" s="503"/>
      <c r="Y96" s="503"/>
      <c r="Z96" s="503"/>
      <c r="AA96" s="503"/>
      <c r="AB96" s="503"/>
      <c r="AC96" s="503"/>
      <c r="AD96" s="503"/>
      <c r="AE96" s="503"/>
      <c r="AF96" s="503"/>
      <c r="AG96" s="503"/>
      <c r="AH96" s="503"/>
      <c r="AI96" s="503"/>
      <c r="AJ96" s="503"/>
      <c r="AK96" s="503"/>
      <c r="AL96" s="503"/>
      <c r="AM96" s="503"/>
      <c r="AN96" s="503"/>
      <c r="AO96" s="503"/>
      <c r="AP96" s="503"/>
      <c r="AQ96" s="503"/>
      <c r="AR96" s="503"/>
      <c r="AS96" s="503"/>
      <c r="AT96" s="503"/>
      <c r="AU96" s="503"/>
      <c r="AV96" s="503"/>
    </row>
    <row r="97" spans="1:48">
      <c r="A97" s="566"/>
      <c r="B97" s="566"/>
      <c r="C97" s="566"/>
      <c r="D97" s="566"/>
      <c r="E97" s="566"/>
      <c r="F97" s="566"/>
      <c r="G97" s="566"/>
      <c r="H97" s="692"/>
      <c r="I97" s="566"/>
      <c r="J97" s="566"/>
      <c r="K97" s="566"/>
      <c r="L97" s="692"/>
      <c r="M97" s="692"/>
      <c r="N97" s="692"/>
      <c r="O97" s="566"/>
      <c r="P97" s="503"/>
      <c r="Q97" s="503"/>
      <c r="R97" s="503"/>
      <c r="S97" s="503"/>
      <c r="T97" s="503"/>
      <c r="U97" s="503"/>
      <c r="V97" s="503"/>
      <c r="W97" s="503"/>
      <c r="X97" s="503"/>
      <c r="Y97" s="503"/>
      <c r="Z97" s="503"/>
      <c r="AA97" s="503"/>
      <c r="AB97" s="503"/>
      <c r="AC97" s="503"/>
      <c r="AD97" s="503"/>
      <c r="AE97" s="503"/>
      <c r="AF97" s="503"/>
      <c r="AG97" s="503"/>
      <c r="AH97" s="503"/>
      <c r="AI97" s="503"/>
      <c r="AJ97" s="503"/>
      <c r="AK97" s="503"/>
      <c r="AL97" s="503"/>
      <c r="AM97" s="503"/>
      <c r="AN97" s="503"/>
      <c r="AO97" s="503"/>
      <c r="AP97" s="503"/>
      <c r="AQ97" s="503"/>
      <c r="AR97" s="503"/>
      <c r="AS97" s="503"/>
      <c r="AT97" s="503"/>
      <c r="AU97" s="503"/>
      <c r="AV97" s="503"/>
    </row>
    <row r="98" spans="1:48">
      <c r="A98" s="566"/>
      <c r="B98" s="566"/>
      <c r="C98" s="566"/>
      <c r="D98" s="566"/>
      <c r="E98" s="566"/>
      <c r="F98" s="566"/>
      <c r="G98" s="566"/>
      <c r="H98" s="692"/>
      <c r="I98" s="566"/>
      <c r="J98" s="566"/>
      <c r="K98" s="566"/>
      <c r="L98" s="692"/>
      <c r="M98" s="692"/>
      <c r="N98" s="692"/>
      <c r="O98" s="566"/>
      <c r="P98" s="503"/>
      <c r="Q98" s="503"/>
      <c r="R98" s="503"/>
      <c r="S98" s="503"/>
      <c r="T98" s="503"/>
      <c r="U98" s="503"/>
      <c r="V98" s="503"/>
      <c r="W98" s="503"/>
      <c r="X98" s="503"/>
      <c r="Y98" s="503"/>
      <c r="Z98" s="503"/>
      <c r="AA98" s="503"/>
      <c r="AB98" s="503"/>
      <c r="AC98" s="503"/>
      <c r="AD98" s="503"/>
      <c r="AE98" s="503"/>
      <c r="AF98" s="503"/>
      <c r="AG98" s="503"/>
      <c r="AH98" s="503"/>
      <c r="AI98" s="503"/>
      <c r="AJ98" s="503"/>
      <c r="AK98" s="503"/>
      <c r="AL98" s="503"/>
      <c r="AM98" s="503"/>
      <c r="AN98" s="503"/>
      <c r="AO98" s="503"/>
      <c r="AP98" s="503"/>
      <c r="AQ98" s="503"/>
      <c r="AR98" s="503"/>
      <c r="AS98" s="503"/>
      <c r="AT98" s="503"/>
      <c r="AU98" s="503"/>
      <c r="AV98" s="503"/>
    </row>
    <row r="99" spans="1:48">
      <c r="A99" s="566"/>
      <c r="B99" s="566"/>
      <c r="C99" s="566"/>
      <c r="D99" s="566"/>
      <c r="E99" s="566"/>
      <c r="F99" s="566"/>
      <c r="G99" s="566"/>
      <c r="H99" s="692"/>
      <c r="I99" s="566"/>
      <c r="J99" s="566"/>
      <c r="K99" s="566"/>
      <c r="L99" s="692"/>
      <c r="M99" s="692"/>
      <c r="N99" s="692"/>
      <c r="O99" s="566"/>
      <c r="P99" s="503"/>
      <c r="Q99" s="503"/>
      <c r="R99" s="503"/>
      <c r="S99" s="503"/>
      <c r="T99" s="503"/>
      <c r="U99" s="503"/>
      <c r="V99" s="503"/>
      <c r="W99" s="503"/>
      <c r="X99" s="503"/>
      <c r="Y99" s="503"/>
      <c r="Z99" s="503"/>
      <c r="AA99" s="503"/>
      <c r="AB99" s="503"/>
      <c r="AC99" s="503"/>
      <c r="AD99" s="503"/>
      <c r="AE99" s="503"/>
      <c r="AF99" s="503"/>
      <c r="AG99" s="503"/>
      <c r="AH99" s="503"/>
      <c r="AI99" s="503"/>
      <c r="AJ99" s="503"/>
      <c r="AK99" s="503"/>
      <c r="AL99" s="503"/>
      <c r="AM99" s="503"/>
      <c r="AN99" s="503"/>
      <c r="AO99" s="503"/>
      <c r="AP99" s="503"/>
      <c r="AQ99" s="503"/>
      <c r="AR99" s="503"/>
      <c r="AS99" s="503"/>
      <c r="AT99" s="503"/>
      <c r="AU99" s="503"/>
      <c r="AV99" s="503"/>
    </row>
    <row r="100" spans="1:48">
      <c r="A100" s="566"/>
      <c r="B100" s="566"/>
      <c r="C100" s="566"/>
      <c r="D100" s="566"/>
      <c r="E100" s="566"/>
      <c r="F100" s="566"/>
      <c r="G100" s="566"/>
      <c r="H100" s="692"/>
      <c r="I100" s="566"/>
      <c r="J100" s="566"/>
      <c r="K100" s="566"/>
      <c r="L100" s="692"/>
      <c r="M100" s="692"/>
      <c r="N100" s="692"/>
      <c r="O100" s="566"/>
      <c r="P100" s="503"/>
      <c r="Q100" s="503"/>
      <c r="R100" s="503"/>
      <c r="S100" s="503"/>
      <c r="T100" s="503"/>
      <c r="U100" s="503"/>
      <c r="V100" s="503"/>
      <c r="W100" s="503"/>
      <c r="X100" s="503"/>
      <c r="Y100" s="503"/>
      <c r="Z100" s="503"/>
      <c r="AA100" s="503"/>
      <c r="AB100" s="503"/>
      <c r="AC100" s="503"/>
      <c r="AD100" s="503"/>
      <c r="AE100" s="503"/>
      <c r="AF100" s="503"/>
      <c r="AG100" s="503"/>
      <c r="AH100" s="503"/>
      <c r="AI100" s="503"/>
      <c r="AJ100" s="503"/>
      <c r="AK100" s="503"/>
      <c r="AL100" s="503"/>
      <c r="AM100" s="503"/>
      <c r="AN100" s="503"/>
      <c r="AO100" s="503"/>
      <c r="AP100" s="503"/>
      <c r="AQ100" s="503"/>
      <c r="AR100" s="503"/>
      <c r="AS100" s="503"/>
      <c r="AT100" s="503"/>
      <c r="AU100" s="503"/>
      <c r="AV100" s="503"/>
    </row>
    <row r="101" spans="1:48">
      <c r="A101" s="566"/>
      <c r="B101" s="566"/>
      <c r="C101" s="566"/>
      <c r="D101" s="566"/>
      <c r="E101" s="566"/>
      <c r="F101" s="566"/>
      <c r="G101" s="566"/>
      <c r="H101" s="692"/>
      <c r="I101" s="566"/>
      <c r="J101" s="566"/>
      <c r="K101" s="566"/>
      <c r="L101" s="692"/>
      <c r="M101" s="692"/>
      <c r="N101" s="692"/>
      <c r="O101" s="566"/>
      <c r="P101" s="503"/>
      <c r="Q101" s="503"/>
      <c r="R101" s="503"/>
      <c r="S101" s="503"/>
      <c r="T101" s="503"/>
      <c r="U101" s="503"/>
      <c r="V101" s="503"/>
      <c r="W101" s="503"/>
      <c r="X101" s="503"/>
      <c r="Y101" s="503"/>
      <c r="Z101" s="503"/>
      <c r="AA101" s="503"/>
      <c r="AB101" s="503"/>
      <c r="AC101" s="503"/>
      <c r="AD101" s="503"/>
      <c r="AE101" s="503"/>
      <c r="AF101" s="503"/>
      <c r="AG101" s="503"/>
      <c r="AH101" s="503"/>
      <c r="AI101" s="503"/>
      <c r="AJ101" s="503"/>
      <c r="AK101" s="503"/>
      <c r="AL101" s="503"/>
      <c r="AM101" s="503"/>
      <c r="AN101" s="503"/>
      <c r="AO101" s="503"/>
      <c r="AP101" s="503"/>
      <c r="AQ101" s="503"/>
      <c r="AR101" s="503"/>
      <c r="AS101" s="503"/>
      <c r="AT101" s="503"/>
      <c r="AU101" s="503"/>
      <c r="AV101" s="503"/>
    </row>
    <row r="102" spans="1:48">
      <c r="A102" s="566"/>
      <c r="B102" s="566"/>
      <c r="C102" s="566"/>
      <c r="D102" s="566"/>
      <c r="E102" s="566"/>
      <c r="F102" s="566"/>
      <c r="G102" s="566"/>
      <c r="H102" s="692"/>
      <c r="I102" s="566"/>
      <c r="J102" s="566"/>
      <c r="K102" s="566"/>
      <c r="L102" s="692"/>
      <c r="M102" s="692"/>
      <c r="N102" s="692"/>
      <c r="O102" s="566"/>
      <c r="P102" s="503"/>
      <c r="Q102" s="503"/>
      <c r="R102" s="503"/>
      <c r="S102" s="503"/>
      <c r="T102" s="503"/>
      <c r="U102" s="503"/>
      <c r="V102" s="503"/>
      <c r="W102" s="503"/>
      <c r="X102" s="503"/>
      <c r="Y102" s="503"/>
      <c r="Z102" s="503"/>
      <c r="AA102" s="503"/>
      <c r="AB102" s="503"/>
      <c r="AC102" s="503"/>
      <c r="AD102" s="503"/>
      <c r="AE102" s="503"/>
      <c r="AF102" s="503"/>
      <c r="AG102" s="503"/>
      <c r="AH102" s="503"/>
      <c r="AI102" s="503"/>
      <c r="AJ102" s="503"/>
      <c r="AK102" s="503"/>
      <c r="AL102" s="503"/>
      <c r="AM102" s="503"/>
      <c r="AN102" s="503"/>
      <c r="AO102" s="503"/>
      <c r="AP102" s="503"/>
      <c r="AQ102" s="503"/>
      <c r="AR102" s="503"/>
      <c r="AS102" s="503"/>
      <c r="AT102" s="503"/>
      <c r="AU102" s="503"/>
      <c r="AV102" s="503"/>
    </row>
    <row r="103" spans="1:48">
      <c r="A103" s="566"/>
      <c r="B103" s="566"/>
      <c r="C103" s="566"/>
      <c r="D103" s="566"/>
      <c r="E103" s="566"/>
      <c r="F103" s="566"/>
      <c r="G103" s="566"/>
      <c r="H103" s="692"/>
      <c r="I103" s="566"/>
      <c r="J103" s="566"/>
      <c r="K103" s="566"/>
      <c r="L103" s="692"/>
      <c r="M103" s="692"/>
      <c r="N103" s="692"/>
      <c r="O103" s="566"/>
      <c r="P103" s="503"/>
      <c r="Q103" s="503"/>
      <c r="R103" s="503"/>
      <c r="S103" s="503"/>
      <c r="T103" s="503"/>
      <c r="U103" s="503"/>
      <c r="V103" s="503"/>
      <c r="W103" s="503"/>
      <c r="X103" s="503"/>
      <c r="Y103" s="503"/>
      <c r="Z103" s="503"/>
      <c r="AA103" s="503"/>
      <c r="AB103" s="503"/>
      <c r="AC103" s="503"/>
      <c r="AD103" s="503"/>
      <c r="AE103" s="503"/>
      <c r="AF103" s="503"/>
      <c r="AG103" s="503"/>
      <c r="AH103" s="503"/>
      <c r="AI103" s="503"/>
      <c r="AJ103" s="503"/>
      <c r="AK103" s="503"/>
      <c r="AL103" s="503"/>
      <c r="AM103" s="503"/>
      <c r="AN103" s="503"/>
      <c r="AO103" s="503"/>
      <c r="AP103" s="503"/>
      <c r="AQ103" s="503"/>
      <c r="AR103" s="503"/>
      <c r="AS103" s="503"/>
      <c r="AT103" s="503"/>
      <c r="AU103" s="503"/>
      <c r="AV103" s="503"/>
    </row>
    <row r="104" spans="1:48">
      <c r="A104" s="566"/>
      <c r="B104" s="566"/>
      <c r="C104" s="566"/>
      <c r="D104" s="566"/>
      <c r="E104" s="566"/>
      <c r="F104" s="566"/>
      <c r="G104" s="566"/>
      <c r="H104" s="692"/>
      <c r="I104" s="566"/>
      <c r="J104" s="566"/>
      <c r="K104" s="566"/>
      <c r="L104" s="692"/>
      <c r="M104" s="692"/>
      <c r="N104" s="692"/>
      <c r="O104" s="566"/>
      <c r="P104" s="503"/>
      <c r="Q104" s="503"/>
      <c r="R104" s="503"/>
      <c r="S104" s="503"/>
      <c r="T104" s="503"/>
      <c r="U104" s="503"/>
      <c r="V104" s="503"/>
      <c r="W104" s="503"/>
      <c r="X104" s="503"/>
      <c r="Y104" s="503"/>
      <c r="Z104" s="503"/>
      <c r="AA104" s="503"/>
      <c r="AB104" s="503"/>
      <c r="AC104" s="503"/>
      <c r="AD104" s="503"/>
      <c r="AE104" s="503"/>
      <c r="AF104" s="503"/>
      <c r="AG104" s="503"/>
      <c r="AH104" s="503"/>
      <c r="AI104" s="503"/>
      <c r="AJ104" s="503"/>
      <c r="AK104" s="503"/>
      <c r="AL104" s="503"/>
      <c r="AM104" s="503"/>
      <c r="AN104" s="503"/>
      <c r="AO104" s="503"/>
      <c r="AP104" s="503"/>
      <c r="AQ104" s="503"/>
      <c r="AR104" s="503"/>
      <c r="AS104" s="503"/>
      <c r="AT104" s="503"/>
      <c r="AU104" s="503"/>
      <c r="AV104" s="503"/>
    </row>
    <row r="105" spans="1:48">
      <c r="A105" s="559"/>
      <c r="B105" s="559"/>
      <c r="C105" s="559"/>
      <c r="D105" s="559"/>
      <c r="E105" s="559"/>
      <c r="F105" s="559"/>
      <c r="G105" s="559"/>
      <c r="H105" s="693"/>
      <c r="I105" s="559"/>
      <c r="J105" s="559"/>
      <c r="K105" s="559"/>
      <c r="L105" s="693"/>
      <c r="M105" s="693"/>
      <c r="N105" s="693"/>
      <c r="O105" s="559"/>
      <c r="P105" s="503"/>
      <c r="Q105" s="503"/>
      <c r="R105" s="503"/>
      <c r="S105" s="503"/>
      <c r="T105" s="503"/>
      <c r="U105" s="503"/>
      <c r="V105" s="503"/>
      <c r="W105" s="503"/>
      <c r="X105" s="503"/>
      <c r="Y105" s="503"/>
      <c r="Z105" s="503"/>
      <c r="AA105" s="503"/>
      <c r="AB105" s="503"/>
      <c r="AC105" s="503"/>
      <c r="AD105" s="503"/>
      <c r="AE105" s="503"/>
      <c r="AF105" s="503"/>
      <c r="AG105" s="503"/>
      <c r="AH105" s="503"/>
      <c r="AI105" s="503"/>
      <c r="AJ105" s="503"/>
      <c r="AK105" s="503"/>
      <c r="AL105" s="503"/>
      <c r="AM105" s="503"/>
      <c r="AN105" s="503"/>
      <c r="AO105" s="503"/>
      <c r="AP105" s="503"/>
      <c r="AQ105" s="503"/>
      <c r="AR105" s="503"/>
      <c r="AS105" s="503"/>
      <c r="AT105" s="503"/>
      <c r="AU105" s="503"/>
      <c r="AV105" s="503"/>
    </row>
    <row r="106" spans="1:48">
      <c r="A106" s="559"/>
      <c r="B106" s="559"/>
      <c r="C106" s="559"/>
      <c r="D106" s="559"/>
      <c r="E106" s="559"/>
      <c r="F106" s="559"/>
      <c r="G106" s="559"/>
      <c r="H106" s="693"/>
      <c r="I106" s="559"/>
      <c r="J106" s="559"/>
      <c r="K106" s="559"/>
      <c r="L106" s="693"/>
      <c r="M106" s="693"/>
      <c r="N106" s="693"/>
      <c r="O106" s="559"/>
      <c r="P106" s="503"/>
      <c r="Q106" s="503"/>
      <c r="R106" s="503"/>
      <c r="S106" s="503"/>
      <c r="T106" s="503"/>
      <c r="U106" s="503"/>
      <c r="V106" s="503"/>
      <c r="W106" s="503"/>
      <c r="X106" s="503"/>
      <c r="Y106" s="503"/>
      <c r="Z106" s="503"/>
      <c r="AA106" s="503"/>
      <c r="AB106" s="503"/>
      <c r="AC106" s="503"/>
      <c r="AD106" s="503"/>
      <c r="AE106" s="503"/>
      <c r="AF106" s="503"/>
      <c r="AG106" s="503"/>
      <c r="AH106" s="503"/>
      <c r="AI106" s="503"/>
      <c r="AJ106" s="503"/>
      <c r="AK106" s="503"/>
      <c r="AL106" s="503"/>
      <c r="AM106" s="503"/>
      <c r="AN106" s="503"/>
      <c r="AO106" s="503"/>
      <c r="AP106" s="503"/>
      <c r="AQ106" s="503"/>
      <c r="AR106" s="503"/>
      <c r="AS106" s="503"/>
      <c r="AT106" s="503"/>
      <c r="AU106" s="503"/>
      <c r="AV106" s="503"/>
    </row>
    <row r="107" spans="1:48">
      <c r="A107" s="559"/>
      <c r="B107" s="559"/>
      <c r="C107" s="559"/>
      <c r="D107" s="559"/>
      <c r="E107" s="559"/>
      <c r="F107" s="559"/>
      <c r="G107" s="559"/>
      <c r="H107" s="693"/>
      <c r="I107" s="559"/>
      <c r="J107" s="559"/>
      <c r="K107" s="559"/>
      <c r="L107" s="693"/>
      <c r="M107" s="693"/>
      <c r="N107" s="693"/>
      <c r="O107" s="559"/>
      <c r="P107" s="503"/>
      <c r="Q107" s="503"/>
      <c r="R107" s="503"/>
      <c r="S107" s="503"/>
      <c r="T107" s="503"/>
      <c r="U107" s="503"/>
      <c r="V107" s="503"/>
      <c r="W107" s="503"/>
      <c r="X107" s="503"/>
      <c r="Y107" s="503"/>
      <c r="Z107" s="503"/>
      <c r="AA107" s="503"/>
      <c r="AB107" s="503"/>
      <c r="AC107" s="503"/>
      <c r="AD107" s="503"/>
      <c r="AE107" s="503"/>
      <c r="AF107" s="503"/>
      <c r="AG107" s="503"/>
      <c r="AH107" s="503"/>
      <c r="AI107" s="503"/>
      <c r="AJ107" s="503"/>
      <c r="AK107" s="503"/>
      <c r="AL107" s="503"/>
      <c r="AM107" s="503"/>
      <c r="AN107" s="503"/>
      <c r="AO107" s="503"/>
      <c r="AP107" s="503"/>
      <c r="AQ107" s="503"/>
      <c r="AR107" s="503"/>
      <c r="AS107" s="503"/>
      <c r="AT107" s="503"/>
      <c r="AU107" s="503"/>
      <c r="AV107" s="503"/>
    </row>
    <row r="108" spans="1:48">
      <c r="A108" s="559"/>
      <c r="B108" s="559"/>
      <c r="C108" s="559"/>
      <c r="D108" s="559"/>
      <c r="E108" s="559"/>
      <c r="F108" s="559"/>
      <c r="G108" s="559"/>
      <c r="H108" s="693"/>
      <c r="I108" s="559"/>
      <c r="J108" s="559"/>
      <c r="K108" s="559"/>
      <c r="L108" s="693"/>
      <c r="M108" s="693"/>
      <c r="N108" s="693"/>
      <c r="O108" s="559"/>
      <c r="P108" s="503"/>
      <c r="Q108" s="503"/>
      <c r="R108" s="503"/>
      <c r="S108" s="503"/>
      <c r="T108" s="503"/>
      <c r="U108" s="503"/>
      <c r="V108" s="503"/>
      <c r="W108" s="503"/>
      <c r="X108" s="503"/>
      <c r="Y108" s="503"/>
      <c r="Z108" s="503"/>
      <c r="AA108" s="503"/>
      <c r="AB108" s="503"/>
      <c r="AC108" s="503"/>
      <c r="AD108" s="503"/>
      <c r="AE108" s="503"/>
      <c r="AF108" s="503"/>
      <c r="AG108" s="503"/>
      <c r="AH108" s="503"/>
      <c r="AI108" s="503"/>
      <c r="AJ108" s="503"/>
      <c r="AK108" s="503"/>
      <c r="AL108" s="503"/>
      <c r="AM108" s="503"/>
      <c r="AN108" s="503"/>
      <c r="AO108" s="503"/>
      <c r="AP108" s="503"/>
      <c r="AQ108" s="503"/>
      <c r="AR108" s="503"/>
      <c r="AS108" s="503"/>
      <c r="AT108" s="503"/>
      <c r="AU108" s="503"/>
      <c r="AV108" s="503"/>
    </row>
  </sheetData>
  <sheetProtection selectLockedCells="1" selectUnlockedCells="1"/>
  <mergeCells count="32">
    <mergeCell ref="A3:F3"/>
    <mergeCell ref="A4:O4"/>
    <mergeCell ref="H3:I3"/>
    <mergeCell ref="K3:L3"/>
    <mergeCell ref="A1:O1"/>
    <mergeCell ref="A2:F2"/>
    <mergeCell ref="H2:I2"/>
    <mergeCell ref="K2:L2"/>
    <mergeCell ref="O5:O6"/>
    <mergeCell ref="I5:J5"/>
    <mergeCell ref="A29:B30"/>
    <mergeCell ref="C29:E29"/>
    <mergeCell ref="C30:O30"/>
    <mergeCell ref="A28:B28"/>
    <mergeCell ref="K5:K6"/>
    <mergeCell ref="L5:N5"/>
    <mergeCell ref="A31:B31"/>
    <mergeCell ref="C31:G31"/>
    <mergeCell ref="A5:A6"/>
    <mergeCell ref="H5:H6"/>
    <mergeCell ref="B5:E5"/>
    <mergeCell ref="F5:F6"/>
    <mergeCell ref="G5:G6"/>
    <mergeCell ref="K33:O33"/>
    <mergeCell ref="P13:T21"/>
    <mergeCell ref="P23:T28"/>
    <mergeCell ref="H28:O28"/>
    <mergeCell ref="F29:O29"/>
    <mergeCell ref="P29:T30"/>
    <mergeCell ref="C28:G28"/>
    <mergeCell ref="H31:O31"/>
    <mergeCell ref="P31:T31"/>
  </mergeCells>
  <phoneticPr fontId="59" type="noConversion"/>
  <dataValidations count="3">
    <dataValidation allowBlank="1" showErrorMessage="1" promptTitle="存在调整事项时" prompt="_x000a_选择 “E”" sqref="F29:O29">
      <formula1>0</formula1>
      <formula2>0</formula2>
    </dataValidation>
    <dataValidation type="list" allowBlank="1" showErrorMessage="1" sqref="H2:I2">
      <formula1>编制列表</formula1>
      <formula2>0</formula2>
    </dataValidation>
    <dataValidation type="date" operator="lessThanOrEqual" allowBlank="1" showInputMessage="1" showErrorMessage="1" errorTitle="日期超出范围" error="起摊日期超过审核截止日，请核对。" promptTitle="输入格式" prompt="yyyy-mm-dd_x000a_如2010-12-31" sqref="B7:B27">
      <formula1>DATE(本年度,截止月,截止日)</formula1>
      <formula2>0</formula2>
    </dataValidation>
  </dataValidations>
  <hyperlinks>
    <hyperlink ref="P6" location="事项说明!A1" display="事项说明"/>
    <hyperlink ref="P7" location="资产折旧纳税调整表!a1" display="资产折旧纳税调整表"/>
    <hyperlink ref="P8" location="纳税调整明细表!G46" display="纳税调整明细表"/>
    <hyperlink ref="P9" location="管理费用!A1" display="管理费用审核表"/>
    <hyperlink ref="P10" location="资产负债!A1" display="资产负债表"/>
  </hyperlinks>
  <pageMargins left="0.27559055118110237" right="0.19685039370078741" top="0.74803149606299213" bottom="0.11811023622047245" header="0.51181102362204722" footer="0.51181102362204722"/>
  <pageSetup paperSize="9" firstPageNumber="0" orientation="landscape" blackAndWhite="1" horizontalDpi="300" verticalDpi="300"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O35"/>
  <sheetViews>
    <sheetView workbookViewId="0">
      <selection sqref="A1:G2"/>
    </sheetView>
  </sheetViews>
  <sheetFormatPr defaultRowHeight="14.25"/>
  <cols>
    <col min="1" max="1" width="4.875" customWidth="1"/>
    <col min="2" max="2" width="6.25" customWidth="1"/>
    <col min="3" max="3" width="23.375" customWidth="1"/>
    <col min="4" max="6" width="11.75" customWidth="1"/>
    <col min="7" max="7" width="12.25" customWidth="1"/>
  </cols>
  <sheetData>
    <row r="1" spans="1:15" ht="22.5">
      <c r="A1" s="3063" t="s">
        <v>1486</v>
      </c>
      <c r="B1" s="3063"/>
      <c r="C1" s="3063"/>
      <c r="D1" s="3063"/>
      <c r="E1" s="3063"/>
      <c r="F1" s="3063"/>
      <c r="G1" s="3063"/>
      <c r="H1" s="694"/>
      <c r="I1" s="694"/>
      <c r="J1" s="83"/>
      <c r="K1" s="83"/>
      <c r="L1" s="83"/>
      <c r="M1" s="83"/>
      <c r="N1" s="83"/>
      <c r="O1" s="83"/>
    </row>
    <row r="2" spans="1:15">
      <c r="A2" s="3063"/>
      <c r="B2" s="3063"/>
      <c r="C2" s="3063"/>
      <c r="D2" s="3063"/>
      <c r="E2" s="3063"/>
      <c r="F2" s="3063"/>
      <c r="G2" s="3063"/>
      <c r="H2" s="83"/>
      <c r="I2" s="83"/>
      <c r="J2" s="83"/>
      <c r="K2" s="83"/>
      <c r="L2" s="83"/>
      <c r="M2" s="83"/>
      <c r="N2" s="83"/>
      <c r="O2" s="83"/>
    </row>
    <row r="3" spans="1:15">
      <c r="A3" s="3064" t="str">
        <f>"委托单位："&amp;基本情况!B2</f>
        <v>委托单位：</v>
      </c>
      <c r="B3" s="3064"/>
      <c r="C3" s="3064"/>
      <c r="D3" s="510"/>
      <c r="E3" s="137" t="s">
        <v>461</v>
      </c>
      <c r="F3" s="137" t="s">
        <v>462</v>
      </c>
      <c r="G3" s="486" t="s">
        <v>289</v>
      </c>
      <c r="H3" s="83"/>
      <c r="I3" s="83"/>
      <c r="J3" s="83"/>
      <c r="K3" s="83"/>
      <c r="L3" s="83"/>
      <c r="M3" s="83"/>
      <c r="N3" s="83"/>
      <c r="O3" s="83"/>
    </row>
    <row r="4" spans="1:15" ht="17.25" customHeight="1">
      <c r="A4" s="3064"/>
      <c r="B4" s="3064"/>
      <c r="C4" s="3064"/>
      <c r="D4" s="159" t="s">
        <v>463</v>
      </c>
      <c r="E4" s="511">
        <f>基本情况!B12</f>
        <v>0</v>
      </c>
      <c r="F4" s="560" t="str">
        <f>TEXT(基本情况!B21,"yyyy-mm-dd")</f>
        <v>2016-03-03</v>
      </c>
      <c r="G4" s="2964" t="str">
        <f>档案索引!A39</f>
        <v>2A-19</v>
      </c>
      <c r="H4" s="83"/>
      <c r="I4" s="83"/>
      <c r="J4" s="83"/>
      <c r="K4" s="83"/>
      <c r="L4" s="83"/>
      <c r="M4" s="83"/>
      <c r="N4" s="83"/>
      <c r="O4" s="83"/>
    </row>
    <row r="5" spans="1:15" ht="17.25" customHeight="1">
      <c r="A5" s="3065" t="str">
        <f>"会计期间："&amp;基本情况!B7</f>
        <v>会计期间：2015年01月01日至2015年12月31日</v>
      </c>
      <c r="B5" s="3065"/>
      <c r="C5" s="3065"/>
      <c r="D5" s="141" t="s">
        <v>465</v>
      </c>
      <c r="E5" s="514">
        <f>基本情况!B11</f>
        <v>0</v>
      </c>
      <c r="F5" s="514" t="str">
        <f>TEXT(基本情况!B22,"yyyy-mm-dd")</f>
        <v>2016-04-10</v>
      </c>
      <c r="G5" s="2964"/>
      <c r="H5" s="83"/>
      <c r="I5" s="83"/>
      <c r="J5" s="83"/>
      <c r="K5" s="83"/>
      <c r="L5" s="83"/>
      <c r="M5" s="83"/>
      <c r="N5" s="83"/>
      <c r="O5" s="83"/>
    </row>
    <row r="6" spans="1:15" ht="7.5" customHeight="1">
      <c r="A6" s="3066"/>
      <c r="B6" s="3066"/>
      <c r="C6" s="3066"/>
      <c r="D6" s="3066"/>
      <c r="E6" s="3066"/>
      <c r="F6" s="3066"/>
      <c r="G6" s="3066"/>
      <c r="H6" s="83"/>
      <c r="I6" s="83"/>
      <c r="J6" s="83"/>
      <c r="K6" s="83"/>
      <c r="L6" s="83"/>
      <c r="M6" s="83"/>
      <c r="N6" s="83"/>
      <c r="O6" s="83"/>
    </row>
    <row r="7" spans="1:15" ht="20.25" customHeight="1">
      <c r="A7" s="136" t="s">
        <v>658</v>
      </c>
      <c r="B7" s="2734" t="s">
        <v>678</v>
      </c>
      <c r="C7" s="2734"/>
      <c r="D7" s="137" t="s">
        <v>1352</v>
      </c>
      <c r="E7" s="137" t="s">
        <v>1321</v>
      </c>
      <c r="F7" s="137" t="s">
        <v>1487</v>
      </c>
      <c r="G7" s="486" t="s">
        <v>1488</v>
      </c>
      <c r="H7" s="83" t="s">
        <v>404</v>
      </c>
      <c r="I7" s="83"/>
      <c r="J7" s="83"/>
      <c r="K7" s="83"/>
      <c r="L7" s="83"/>
      <c r="M7" s="83"/>
      <c r="N7" s="83"/>
      <c r="O7" s="83"/>
    </row>
    <row r="8" spans="1:15" ht="20.100000000000001" customHeight="1">
      <c r="A8" s="144">
        <v>1</v>
      </c>
      <c r="B8" s="3060" t="s">
        <v>1489</v>
      </c>
      <c r="C8" s="3060"/>
      <c r="D8" s="1122">
        <f>G24</f>
        <v>0</v>
      </c>
      <c r="E8" s="1136">
        <f>MIN(社保明细工资人数!B21,D8)</f>
        <v>0</v>
      </c>
      <c r="F8" s="526">
        <f>MAX(0,D8-E8)</f>
        <v>0</v>
      </c>
      <c r="G8" s="695" t="s">
        <v>522</v>
      </c>
      <c r="H8" s="83"/>
      <c r="I8" s="83"/>
      <c r="J8" s="83"/>
      <c r="K8" s="83"/>
      <c r="L8" s="83"/>
      <c r="M8" s="83"/>
      <c r="N8" s="83"/>
      <c r="O8" s="83"/>
    </row>
    <row r="9" spans="1:15" ht="20.100000000000001" customHeight="1">
      <c r="A9" s="144">
        <v>2</v>
      </c>
      <c r="B9" s="3060" t="s">
        <v>1490</v>
      </c>
      <c r="C9" s="3060"/>
      <c r="D9" s="527" t="s">
        <v>522</v>
      </c>
      <c r="E9" s="527" t="s">
        <v>522</v>
      </c>
      <c r="F9" s="527" t="s">
        <v>522</v>
      </c>
      <c r="G9" s="695" t="s">
        <v>522</v>
      </c>
      <c r="H9" s="3059" t="s">
        <v>1491</v>
      </c>
      <c r="I9" s="3059"/>
      <c r="J9" s="3059"/>
      <c r="K9" s="3059"/>
      <c r="L9" s="83"/>
      <c r="M9" s="83"/>
      <c r="N9" s="83"/>
      <c r="O9" s="83"/>
    </row>
    <row r="10" spans="1:15" ht="20.100000000000001" customHeight="1">
      <c r="A10" s="144">
        <v>3</v>
      </c>
      <c r="B10" s="3060" t="s">
        <v>1492</v>
      </c>
      <c r="C10" s="3060"/>
      <c r="D10" s="527" t="s">
        <v>522</v>
      </c>
      <c r="E10" s="527" t="s">
        <v>522</v>
      </c>
      <c r="F10" s="527" t="s">
        <v>522</v>
      </c>
      <c r="G10" s="695" t="s">
        <v>522</v>
      </c>
      <c r="H10" s="83"/>
      <c r="I10" s="83"/>
      <c r="J10" s="83"/>
      <c r="K10" s="83"/>
      <c r="L10" s="83"/>
      <c r="M10" s="83"/>
      <c r="N10" s="83"/>
      <c r="O10" s="83"/>
    </row>
    <row r="11" spans="1:15" ht="20.100000000000001" customHeight="1">
      <c r="A11" s="144">
        <v>4</v>
      </c>
      <c r="B11" s="3060" t="s">
        <v>1493</v>
      </c>
      <c r="C11" s="3060"/>
      <c r="D11" s="527" t="s">
        <v>522</v>
      </c>
      <c r="E11" s="527" t="s">
        <v>522</v>
      </c>
      <c r="F11" s="527" t="s">
        <v>522</v>
      </c>
      <c r="G11" s="695" t="s">
        <v>522</v>
      </c>
      <c r="H11" s="3059" t="s">
        <v>330</v>
      </c>
      <c r="I11" s="3059"/>
      <c r="J11" s="3059"/>
      <c r="K11" s="83"/>
      <c r="L11" s="83"/>
      <c r="M11" s="83"/>
      <c r="N11" s="83"/>
      <c r="O11" s="83"/>
    </row>
    <row r="12" spans="1:15" ht="19.5" customHeight="1">
      <c r="A12" s="144">
        <v>5</v>
      </c>
      <c r="B12" s="3060" t="s">
        <v>1494</v>
      </c>
      <c r="C12" s="3060"/>
      <c r="D12" s="527" t="s">
        <v>522</v>
      </c>
      <c r="E12" s="527" t="s">
        <v>522</v>
      </c>
      <c r="F12" s="527" t="s">
        <v>522</v>
      </c>
      <c r="G12" s="695" t="s">
        <v>522</v>
      </c>
      <c r="H12" s="83"/>
      <c r="I12" s="83"/>
      <c r="J12" s="83"/>
      <c r="K12" s="83"/>
      <c r="L12" s="83"/>
      <c r="M12" s="83"/>
      <c r="N12" s="83"/>
      <c r="O12" s="83"/>
    </row>
    <row r="13" spans="1:15" ht="20.100000000000001" customHeight="1">
      <c r="A13" s="144">
        <v>6</v>
      </c>
      <c r="B13" s="3060" t="s">
        <v>1495</v>
      </c>
      <c r="C13" s="3060"/>
      <c r="D13" s="527" t="s">
        <v>522</v>
      </c>
      <c r="E13" s="527" t="s">
        <v>522</v>
      </c>
      <c r="F13" s="527" t="s">
        <v>522</v>
      </c>
      <c r="G13" s="695" t="s">
        <v>522</v>
      </c>
      <c r="H13" s="2930" t="s">
        <v>1496</v>
      </c>
      <c r="I13" s="2930"/>
      <c r="J13" s="2930"/>
      <c r="K13" s="2930"/>
      <c r="L13" s="2930"/>
      <c r="M13" s="2930"/>
      <c r="N13" s="2930"/>
      <c r="O13" s="2930"/>
    </row>
    <row r="14" spans="1:15" ht="20.100000000000001" customHeight="1">
      <c r="A14" s="144">
        <v>7</v>
      </c>
      <c r="B14" s="3060" t="s">
        <v>1497</v>
      </c>
      <c r="C14" s="3060"/>
      <c r="D14" s="1709">
        <f>D15+D16</f>
        <v>0</v>
      </c>
      <c r="E14" s="1137">
        <f>E15+E16</f>
        <v>0</v>
      </c>
      <c r="F14" s="526">
        <f t="shared" ref="F14:F19" si="0">MAX(0,D14-E14)</f>
        <v>0</v>
      </c>
      <c r="G14" s="695" t="s">
        <v>522</v>
      </c>
      <c r="H14" s="2930"/>
      <c r="I14" s="2930"/>
      <c r="J14" s="2930"/>
      <c r="K14" s="2930"/>
      <c r="L14" s="2930"/>
      <c r="M14" s="2930"/>
      <c r="N14" s="2930"/>
      <c r="O14" s="2930"/>
    </row>
    <row r="15" spans="1:15" ht="20.100000000000001" customHeight="1">
      <c r="A15" s="144">
        <v>8</v>
      </c>
      <c r="B15" s="3060" t="s">
        <v>1498</v>
      </c>
      <c r="C15" s="3060"/>
      <c r="D15" s="1709">
        <f>社保明细工资人数!B36</f>
        <v>0</v>
      </c>
      <c r="E15" s="1136">
        <f>MIN(社保明细工资人数!B36,工资福利!C17*0.05)</f>
        <v>0</v>
      </c>
      <c r="F15" s="526">
        <f t="shared" si="0"/>
        <v>0</v>
      </c>
      <c r="G15" s="695" t="s">
        <v>522</v>
      </c>
      <c r="H15" s="2930"/>
      <c r="I15" s="2930"/>
      <c r="J15" s="2930"/>
      <c r="K15" s="2930"/>
      <c r="L15" s="2930"/>
      <c r="M15" s="2930"/>
      <c r="N15" s="2930"/>
      <c r="O15" s="2930"/>
    </row>
    <row r="16" spans="1:15" ht="20.100000000000001" customHeight="1">
      <c r="A16" s="144">
        <v>9</v>
      </c>
      <c r="B16" s="3060" t="s">
        <v>1499</v>
      </c>
      <c r="C16" s="3060"/>
      <c r="D16" s="1709">
        <f>社保明细工资人数!F36</f>
        <v>0</v>
      </c>
      <c r="E16" s="1136">
        <f>MIN(社保明细工资人数!F36,工资福利!C17*0.05)</f>
        <v>0</v>
      </c>
      <c r="F16" s="526">
        <f t="shared" si="0"/>
        <v>0</v>
      </c>
      <c r="G16" s="695" t="s">
        <v>522</v>
      </c>
      <c r="H16" s="2930"/>
      <c r="I16" s="2930"/>
      <c r="J16" s="2930"/>
      <c r="K16" s="2930"/>
      <c r="L16" s="2930"/>
      <c r="M16" s="2930"/>
      <c r="N16" s="2930"/>
      <c r="O16" s="2930"/>
    </row>
    <row r="17" spans="1:15" ht="20.100000000000001" customHeight="1">
      <c r="A17" s="144">
        <v>10</v>
      </c>
      <c r="B17" s="3060" t="s">
        <v>1500</v>
      </c>
      <c r="C17" s="3060"/>
      <c r="D17" s="1122">
        <f>G27</f>
        <v>0</v>
      </c>
      <c r="E17" s="1136">
        <f>社保明细工资人数!F21</f>
        <v>0</v>
      </c>
      <c r="F17" s="526">
        <f t="shared" si="0"/>
        <v>0</v>
      </c>
      <c r="G17" s="695" t="s">
        <v>522</v>
      </c>
      <c r="H17" s="2930"/>
      <c r="I17" s="2930"/>
      <c r="J17" s="2930"/>
      <c r="K17" s="2930"/>
      <c r="L17" s="2930"/>
      <c r="M17" s="2930"/>
      <c r="N17" s="2930"/>
      <c r="O17" s="2930"/>
    </row>
    <row r="18" spans="1:15" ht="20.100000000000001" customHeight="1">
      <c r="A18" s="144">
        <v>11</v>
      </c>
      <c r="B18" s="3060" t="s">
        <v>6275</v>
      </c>
      <c r="C18" s="3060"/>
      <c r="D18" s="1122"/>
      <c r="E18" s="1122"/>
      <c r="F18" s="526">
        <f t="shared" si="0"/>
        <v>0</v>
      </c>
      <c r="G18" s="695" t="s">
        <v>522</v>
      </c>
      <c r="H18" s="2930"/>
      <c r="I18" s="2930"/>
      <c r="J18" s="2930"/>
      <c r="K18" s="2930"/>
      <c r="L18" s="2930"/>
      <c r="M18" s="2930"/>
      <c r="N18" s="2930"/>
      <c r="O18" s="2930"/>
    </row>
    <row r="19" spans="1:15" ht="20.100000000000001" customHeight="1">
      <c r="A19" s="696">
        <v>12</v>
      </c>
      <c r="B19" s="3061"/>
      <c r="C19" s="3061"/>
      <c r="D19" s="1124"/>
      <c r="E19" s="1124"/>
      <c r="F19" s="526">
        <f t="shared" si="0"/>
        <v>0</v>
      </c>
      <c r="G19" s="695" t="s">
        <v>522</v>
      </c>
      <c r="H19" s="2930"/>
      <c r="I19" s="2930"/>
      <c r="J19" s="2930"/>
      <c r="K19" s="2930"/>
      <c r="L19" s="2930"/>
      <c r="M19" s="2930"/>
      <c r="N19" s="2930"/>
      <c r="O19" s="2930"/>
    </row>
    <row r="20" spans="1:15" ht="22.5" customHeight="1">
      <c r="A20" s="2938" t="s">
        <v>715</v>
      </c>
      <c r="B20" s="2938"/>
      <c r="C20" s="2938"/>
      <c r="D20" s="698">
        <f>D8+D14+D17+D18</f>
        <v>0</v>
      </c>
      <c r="E20" s="698">
        <f>E8+E14+E17+E18</f>
        <v>0</v>
      </c>
      <c r="F20" s="698">
        <f>F8+F14+F17+F18</f>
        <v>0</v>
      </c>
      <c r="G20" s="699"/>
      <c r="H20" s="524"/>
      <c r="I20" s="593"/>
      <c r="J20" s="593"/>
      <c r="K20" s="593"/>
      <c r="L20" s="593"/>
      <c r="M20" s="593"/>
      <c r="N20" s="593"/>
      <c r="O20" s="593"/>
    </row>
    <row r="21" spans="1:15" s="559" customFormat="1" ht="20.25" customHeight="1">
      <c r="A21" s="3062" t="s">
        <v>1501</v>
      </c>
      <c r="B21" s="3062"/>
      <c r="C21" s="3062"/>
      <c r="D21" s="3062"/>
      <c r="E21" s="3062"/>
      <c r="F21" s="3062"/>
      <c r="G21" s="3062"/>
      <c r="H21" s="558"/>
      <c r="I21" s="558"/>
      <c r="J21" s="558"/>
      <c r="K21" s="558"/>
      <c r="L21" s="558"/>
      <c r="M21" s="558"/>
      <c r="N21" s="558"/>
      <c r="O21" s="558"/>
    </row>
    <row r="22" spans="1:15" s="559" customFormat="1" ht="19.5" customHeight="1">
      <c r="A22" s="3051" t="s">
        <v>1502</v>
      </c>
      <c r="B22" s="3051"/>
      <c r="C22" s="3051"/>
      <c r="D22" s="3051"/>
      <c r="E22" s="3051"/>
      <c r="F22" s="3051"/>
      <c r="G22" s="3051"/>
      <c r="H22" s="558"/>
      <c r="I22" s="558"/>
      <c r="J22" s="558"/>
      <c r="K22" s="558"/>
      <c r="L22" s="558"/>
      <c r="M22" s="558"/>
      <c r="N22" s="558"/>
      <c r="O22" s="558"/>
    </row>
    <row r="23" spans="1:15" s="559" customFormat="1" ht="19.5" customHeight="1">
      <c r="A23" s="2946" t="s">
        <v>866</v>
      </c>
      <c r="B23" s="2946"/>
      <c r="C23" s="159" t="s">
        <v>1311</v>
      </c>
      <c r="D23" s="159" t="s">
        <v>867</v>
      </c>
      <c r="E23" s="159" t="s">
        <v>868</v>
      </c>
      <c r="F23" s="159" t="s">
        <v>869</v>
      </c>
      <c r="G23" s="160" t="s">
        <v>715</v>
      </c>
      <c r="H23" s="558"/>
      <c r="I23" s="558"/>
      <c r="J23" s="558"/>
      <c r="K23" s="558"/>
      <c r="L23" s="558"/>
      <c r="M23" s="558"/>
      <c r="N23" s="558"/>
      <c r="O23" s="558"/>
    </row>
    <row r="24" spans="1:15" s="559" customFormat="1" ht="19.5" customHeight="1">
      <c r="A24" s="2725" t="s">
        <v>570</v>
      </c>
      <c r="B24" s="2725"/>
      <c r="C24" s="519">
        <f>管理费用!H17</f>
        <v>0</v>
      </c>
      <c r="D24" s="1112"/>
      <c r="E24" s="519">
        <f>营业费用!H17</f>
        <v>0</v>
      </c>
      <c r="F24" s="1112"/>
      <c r="G24" s="700">
        <f>SUM(C24:F24)</f>
        <v>0</v>
      </c>
      <c r="H24" s="701"/>
      <c r="I24" s="558"/>
      <c r="J24" s="558"/>
      <c r="K24" s="558"/>
      <c r="L24" s="558"/>
      <c r="M24" s="558"/>
      <c r="N24" s="558"/>
      <c r="O24" s="558"/>
    </row>
    <row r="25" spans="1:15" s="559" customFormat="1" ht="19.5" customHeight="1">
      <c r="A25" s="3058" t="s">
        <v>1503</v>
      </c>
      <c r="B25" s="3058"/>
      <c r="C25" s="3058"/>
      <c r="D25" s="3058"/>
      <c r="E25" s="3058"/>
      <c r="F25" s="3058"/>
      <c r="G25" s="3058"/>
      <c r="H25" s="558"/>
      <c r="I25" s="558"/>
      <c r="J25" s="558"/>
      <c r="K25" s="558"/>
      <c r="L25" s="558"/>
      <c r="M25" s="558"/>
      <c r="N25" s="558"/>
      <c r="O25" s="558"/>
    </row>
    <row r="26" spans="1:15" s="559" customFormat="1" ht="19.5" customHeight="1">
      <c r="A26" s="2946" t="s">
        <v>866</v>
      </c>
      <c r="B26" s="2946"/>
      <c r="C26" s="159" t="s">
        <v>1311</v>
      </c>
      <c r="D26" s="159" t="s">
        <v>867</v>
      </c>
      <c r="E26" s="159" t="s">
        <v>868</v>
      </c>
      <c r="F26" s="159" t="s">
        <v>869</v>
      </c>
      <c r="G26" s="160" t="s">
        <v>715</v>
      </c>
      <c r="H26" s="558"/>
      <c r="I26" s="558"/>
      <c r="J26" s="558"/>
      <c r="K26" s="558"/>
      <c r="L26" s="558"/>
      <c r="M26" s="558"/>
      <c r="N26" s="558"/>
      <c r="O26" s="558"/>
    </row>
    <row r="27" spans="1:15" s="559" customFormat="1" ht="19.5" customHeight="1">
      <c r="A27" s="3054" t="s">
        <v>570</v>
      </c>
      <c r="B27" s="3054"/>
      <c r="C27" s="702">
        <f>管理费用!H13</f>
        <v>0</v>
      </c>
      <c r="D27" s="1115"/>
      <c r="E27" s="702">
        <f>营业费用!H13</f>
        <v>0</v>
      </c>
      <c r="F27" s="1115"/>
      <c r="G27" s="703">
        <f>SUM(C27:F27)</f>
        <v>0</v>
      </c>
      <c r="H27" s="701"/>
      <c r="I27" s="558"/>
      <c r="J27" s="558"/>
      <c r="K27" s="558"/>
      <c r="L27" s="558"/>
      <c r="M27" s="558"/>
      <c r="N27" s="558"/>
      <c r="O27" s="558"/>
    </row>
    <row r="28" spans="1:15" s="559" customFormat="1" ht="20.25" customHeight="1">
      <c r="A28" s="2938" t="s">
        <v>654</v>
      </c>
      <c r="B28" s="2938"/>
      <c r="C28" s="3055" t="str">
        <f>IF(G24&lt;&gt;D8,"保障性缴款原始凭证检查金额与账载数不符，请检查！","保障性缴款原始凭证检查金额与账载数相符！")</f>
        <v>保障性缴款原始凭证检查金额与账载数相符！</v>
      </c>
      <c r="D28" s="3055"/>
      <c r="E28" s="3056" t="str">
        <f>IF(G27&lt;&gt;D17,"住房公积金原始凭证检查金额与账载数不符，请检查！","住房公积金原始凭证检查金额与账载数相符！")</f>
        <v>住房公积金原始凭证检查金额与账载数相符！</v>
      </c>
      <c r="F28" s="3056"/>
      <c r="G28" s="3056"/>
      <c r="H28" s="558"/>
      <c r="I28" s="558"/>
      <c r="J28" s="558"/>
      <c r="K28" s="558"/>
      <c r="L28" s="558"/>
      <c r="M28" s="558"/>
      <c r="N28" s="558"/>
      <c r="O28" s="558"/>
    </row>
    <row r="29" spans="1:15" ht="15" customHeight="1">
      <c r="A29" s="3007" t="s">
        <v>1344</v>
      </c>
      <c r="B29" s="3007"/>
      <c r="C29" s="551" t="s">
        <v>1267</v>
      </c>
      <c r="D29" s="2925" t="str">
        <f>IF(OR(F8&gt;0,F17&gt;0),"、E","")</f>
        <v/>
      </c>
      <c r="E29" s="2925"/>
      <c r="F29" s="2925"/>
      <c r="G29" s="2925"/>
      <c r="H29" s="524"/>
      <c r="I29" s="593"/>
      <c r="J29" s="593"/>
      <c r="K29" s="593"/>
      <c r="L29" s="593"/>
      <c r="M29" s="593"/>
      <c r="N29" s="593"/>
      <c r="O29" s="593"/>
    </row>
    <row r="30" spans="1:15" ht="107.25" customHeight="1">
      <c r="A30" s="3007"/>
      <c r="B30" s="3007"/>
      <c r="C30" s="3057"/>
      <c r="D30" s="3057"/>
      <c r="E30" s="3057"/>
      <c r="F30" s="3057"/>
      <c r="G30" s="3057"/>
      <c r="H30" s="83"/>
      <c r="I30" s="83"/>
      <c r="J30" s="83"/>
      <c r="K30" s="83"/>
      <c r="L30" s="83"/>
      <c r="M30" s="83"/>
      <c r="N30" s="83"/>
      <c r="O30" s="83"/>
    </row>
    <row r="31" spans="1:15" ht="14.25" customHeight="1">
      <c r="A31" s="3005" t="s">
        <v>587</v>
      </c>
      <c r="B31" s="3005"/>
      <c r="C31" s="3052" t="str">
        <f>IF(F8&lt;&gt;0,"实际列支社会保障性缴款大于税法允许列支的限额,应予纳税调整增加"&amp;DOLLAR(F8,2)&amp;"元！","不存在社会保障性缴款调整事项，认可！")</f>
        <v>不存在社会保障性缴款调整事项，认可！</v>
      </c>
      <c r="D31" s="3052"/>
      <c r="E31" s="3052"/>
      <c r="F31" s="3052"/>
      <c r="G31" s="3052"/>
      <c r="H31" s="83"/>
      <c r="I31" s="83"/>
      <c r="J31" s="83"/>
      <c r="K31" s="83"/>
      <c r="L31" s="83"/>
      <c r="M31" s="83"/>
      <c r="N31" s="83"/>
      <c r="O31" s="83"/>
    </row>
    <row r="32" spans="1:15">
      <c r="A32" s="3005"/>
      <c r="B32" s="3005"/>
      <c r="C32" s="3052"/>
      <c r="D32" s="3052"/>
      <c r="E32" s="3052"/>
      <c r="F32" s="3052"/>
      <c r="G32" s="3052"/>
      <c r="H32" s="83"/>
      <c r="I32" s="83"/>
      <c r="J32" s="83"/>
      <c r="K32" s="83"/>
      <c r="L32" s="83"/>
      <c r="M32" s="83"/>
      <c r="N32" s="83"/>
      <c r="O32" s="83"/>
    </row>
    <row r="33" spans="1:15">
      <c r="A33" s="3005"/>
      <c r="B33" s="3005"/>
      <c r="C33" s="3053" t="str">
        <f>IF(F17&lt;&gt;0,"实际列支住房公积金大于税法允许列支的限额,应予纳税调整增加"&amp;DOLLAR(F17,2)&amp;"元！","不存在住房公积金调整事项，认可！")</f>
        <v>不存在住房公积金调整事项，认可！</v>
      </c>
      <c r="D33" s="3053"/>
      <c r="E33" s="3053"/>
      <c r="F33" s="3053"/>
      <c r="G33" s="3053"/>
      <c r="H33" s="83"/>
      <c r="I33" s="83"/>
      <c r="J33" s="83"/>
      <c r="K33" s="83"/>
      <c r="L33" s="83"/>
      <c r="M33" s="83"/>
      <c r="N33" s="83"/>
      <c r="O33" s="83"/>
    </row>
    <row r="34" spans="1:15">
      <c r="A34" s="3005"/>
      <c r="B34" s="3005"/>
      <c r="C34" s="3053"/>
      <c r="D34" s="3053"/>
      <c r="E34" s="3053"/>
      <c r="F34" s="3053"/>
      <c r="G34" s="3053"/>
      <c r="H34" s="83"/>
      <c r="I34" s="83"/>
      <c r="J34" s="83"/>
      <c r="K34" s="83"/>
      <c r="L34" s="83"/>
      <c r="M34" s="83"/>
      <c r="N34" s="83"/>
      <c r="O34" s="83"/>
    </row>
    <row r="35" spans="1:15">
      <c r="A35" s="705"/>
      <c r="B35" s="705"/>
      <c r="C35" s="503"/>
      <c r="D35" s="503"/>
      <c r="E35" s="503"/>
      <c r="F35" s="503"/>
      <c r="G35" s="503"/>
    </row>
  </sheetData>
  <sheetProtection selectLockedCells="1" selectUnlockedCells="1"/>
  <mergeCells count="38">
    <mergeCell ref="A1:G2"/>
    <mergeCell ref="A3:C4"/>
    <mergeCell ref="G4:G5"/>
    <mergeCell ref="A5:C5"/>
    <mergeCell ref="A6:G6"/>
    <mergeCell ref="A20:C20"/>
    <mergeCell ref="A21:G21"/>
    <mergeCell ref="B7:C7"/>
    <mergeCell ref="B8:C8"/>
    <mergeCell ref="B9:C9"/>
    <mergeCell ref="H9:K9"/>
    <mergeCell ref="B10:C10"/>
    <mergeCell ref="B12:C12"/>
    <mergeCell ref="B13:C13"/>
    <mergeCell ref="H13:O19"/>
    <mergeCell ref="B14:C14"/>
    <mergeCell ref="B15:C15"/>
    <mergeCell ref="B16:C16"/>
    <mergeCell ref="B17:C17"/>
    <mergeCell ref="B18:C18"/>
    <mergeCell ref="B11:C11"/>
    <mergeCell ref="H11:J11"/>
    <mergeCell ref="B19:C19"/>
    <mergeCell ref="A22:G22"/>
    <mergeCell ref="A23:B23"/>
    <mergeCell ref="A24:B24"/>
    <mergeCell ref="A31:B34"/>
    <mergeCell ref="C31:G32"/>
    <mergeCell ref="C33:G34"/>
    <mergeCell ref="A26:B26"/>
    <mergeCell ref="A27:B27"/>
    <mergeCell ref="A28:B28"/>
    <mergeCell ref="C28:D28"/>
    <mergeCell ref="E28:G28"/>
    <mergeCell ref="A29:B30"/>
    <mergeCell ref="D29:G29"/>
    <mergeCell ref="C30:G30"/>
    <mergeCell ref="A25:G25"/>
  </mergeCells>
  <phoneticPr fontId="59" type="noConversion"/>
  <dataValidations count="2">
    <dataValidation allowBlank="1" showErrorMessage="1" sqref="E4 C31">
      <formula1>0</formula1>
      <formula2>0</formula2>
    </dataValidation>
    <dataValidation allowBlank="1" showErrorMessage="1" promptTitle="存在调整事项时" prompt="_x000a_选择 “E”" sqref="D29:G29">
      <formula1>0</formula1>
      <formula2>0</formula2>
    </dataValidation>
  </dataValidations>
  <hyperlinks>
    <hyperlink ref="H9" location="纳税调整明细表!C35" display="纳税调整明细表!C35"/>
    <hyperlink ref="H11" location="管理费用!A1" display="管理费用审核表"/>
  </hyperlinks>
  <pageMargins left="0.78740157480314965" right="0.35433070866141736" top="0.51181102362204722" bottom="0.11811023622047245" header="0.51181102362204722" footer="0.51181102362204722"/>
  <pageSetup paperSize="9" firstPageNumber="0" orientation="portrait" blackAndWhite="1" horizontalDpi="300" verticalDpi="300"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FI164"/>
  <sheetViews>
    <sheetView workbookViewId="0">
      <selection sqref="A1:J2"/>
    </sheetView>
  </sheetViews>
  <sheetFormatPr defaultRowHeight="14.25"/>
  <cols>
    <col min="1" max="1" width="5.25" customWidth="1"/>
    <col min="10" max="10" width="8.375" customWidth="1"/>
    <col min="35" max="165" width="9" style="706"/>
  </cols>
  <sheetData>
    <row r="1" spans="1:34">
      <c r="A1" s="3063" t="s">
        <v>1504</v>
      </c>
      <c r="B1" s="3063"/>
      <c r="C1" s="3063"/>
      <c r="D1" s="3063"/>
      <c r="E1" s="3063"/>
      <c r="F1" s="3063"/>
      <c r="G1" s="3063"/>
      <c r="H1" s="3063"/>
      <c r="I1" s="3063"/>
      <c r="J1" s="3063"/>
      <c r="K1" s="706"/>
      <c r="L1" s="706"/>
      <c r="M1" s="706"/>
      <c r="N1" s="706"/>
      <c r="O1" s="706"/>
      <c r="P1" s="706"/>
      <c r="Q1" s="706"/>
      <c r="R1" s="706"/>
      <c r="S1" s="706"/>
      <c r="T1" s="706"/>
      <c r="U1" s="706"/>
      <c r="V1" s="706"/>
      <c r="W1" s="706"/>
      <c r="X1" s="706"/>
      <c r="Y1" s="706"/>
      <c r="Z1" s="706"/>
      <c r="AA1" s="706"/>
      <c r="AB1" s="706"/>
      <c r="AC1" s="706"/>
      <c r="AD1" s="706"/>
      <c r="AE1" s="706"/>
      <c r="AF1" s="706"/>
      <c r="AG1" s="706"/>
      <c r="AH1" s="706"/>
    </row>
    <row r="2" spans="1:34">
      <c r="A2" s="3063"/>
      <c r="B2" s="3063"/>
      <c r="C2" s="3063"/>
      <c r="D2" s="3063"/>
      <c r="E2" s="3063"/>
      <c r="F2" s="3063"/>
      <c r="G2" s="3063"/>
      <c r="H2" s="3063"/>
      <c r="I2" s="3063"/>
      <c r="J2" s="3063"/>
      <c r="K2" s="706"/>
      <c r="L2" s="706"/>
      <c r="M2" s="706"/>
      <c r="N2" s="706"/>
      <c r="O2" s="706"/>
      <c r="P2" s="706"/>
      <c r="Q2" s="706"/>
      <c r="R2" s="706"/>
      <c r="S2" s="706"/>
      <c r="T2" s="706"/>
      <c r="U2" s="706"/>
      <c r="V2" s="706"/>
      <c r="W2" s="706"/>
      <c r="X2" s="706"/>
      <c r="Y2" s="706"/>
      <c r="Z2" s="706"/>
      <c r="AA2" s="706"/>
      <c r="AB2" s="706"/>
      <c r="AC2" s="706"/>
      <c r="AD2" s="706"/>
      <c r="AE2" s="706"/>
      <c r="AF2" s="706"/>
      <c r="AG2" s="706"/>
      <c r="AH2" s="706"/>
    </row>
    <row r="3" spans="1:34" ht="19.5" customHeight="1">
      <c r="A3" s="3064" t="str">
        <f>"委托单位："&amp;基本情况!B2</f>
        <v>委托单位：</v>
      </c>
      <c r="B3" s="3064"/>
      <c r="C3" s="3064"/>
      <c r="D3" s="3064"/>
      <c r="E3" s="3064"/>
      <c r="F3" s="510"/>
      <c r="G3" s="2734" t="s">
        <v>461</v>
      </c>
      <c r="H3" s="2734"/>
      <c r="I3" s="137" t="s">
        <v>462</v>
      </c>
      <c r="J3" s="486" t="s">
        <v>289</v>
      </c>
      <c r="K3" s="706"/>
      <c r="L3" s="706"/>
      <c r="M3" s="706"/>
      <c r="N3" s="706"/>
      <c r="O3" s="706"/>
      <c r="P3" s="706"/>
      <c r="Q3" s="706"/>
      <c r="R3" s="706"/>
      <c r="S3" s="706"/>
      <c r="T3" s="706"/>
      <c r="U3" s="706"/>
      <c r="V3" s="706"/>
      <c r="W3" s="706"/>
      <c r="X3" s="706"/>
      <c r="Y3" s="706"/>
      <c r="Z3" s="706"/>
      <c r="AA3" s="706"/>
      <c r="AB3" s="706"/>
      <c r="AC3" s="706"/>
      <c r="AD3" s="706"/>
      <c r="AE3" s="706"/>
      <c r="AF3" s="706"/>
      <c r="AG3" s="706"/>
      <c r="AH3" s="706"/>
    </row>
    <row r="4" spans="1:34" ht="19.5" customHeight="1">
      <c r="A4" s="3064"/>
      <c r="B4" s="3064"/>
      <c r="C4" s="3064"/>
      <c r="D4" s="3064"/>
      <c r="E4" s="3064"/>
      <c r="F4" s="159" t="s">
        <v>463</v>
      </c>
      <c r="G4" s="3071">
        <f>基本情况!B12</f>
        <v>0</v>
      </c>
      <c r="H4" s="3071"/>
      <c r="I4" s="560" t="str">
        <f>TEXT(基本情况!B21,"yyyy-mm-dd")</f>
        <v>2016-03-03</v>
      </c>
      <c r="J4" s="3072"/>
      <c r="K4" s="706"/>
      <c r="L4" s="706"/>
      <c r="M4" s="706"/>
      <c r="N4" s="706"/>
      <c r="O4" s="706"/>
      <c r="P4" s="706"/>
      <c r="Q4" s="706"/>
      <c r="R4" s="706"/>
      <c r="S4" s="706"/>
      <c r="T4" s="706"/>
      <c r="U4" s="706"/>
      <c r="V4" s="706"/>
      <c r="W4" s="706"/>
      <c r="X4" s="706"/>
      <c r="Y4" s="706"/>
      <c r="Z4" s="706"/>
      <c r="AA4" s="706"/>
      <c r="AB4" s="706"/>
      <c r="AC4" s="706"/>
      <c r="AD4" s="706"/>
      <c r="AE4" s="706"/>
      <c r="AF4" s="706"/>
      <c r="AG4" s="706"/>
      <c r="AH4" s="706"/>
    </row>
    <row r="5" spans="1:34" ht="19.5" customHeight="1">
      <c r="A5" s="3065" t="str">
        <f>"会计期间："&amp;基本情况!B7</f>
        <v>会计期间：2015年01月01日至2015年12月31日</v>
      </c>
      <c r="B5" s="3065"/>
      <c r="C5" s="3065"/>
      <c r="D5" s="3065"/>
      <c r="E5" s="3065"/>
      <c r="F5" s="141" t="s">
        <v>465</v>
      </c>
      <c r="G5" s="3046">
        <f>基本情况!B11</f>
        <v>0</v>
      </c>
      <c r="H5" s="3046"/>
      <c r="I5" s="514" t="str">
        <f>TEXT(基本情况!B22,"yyyy-mm-dd")</f>
        <v>2016-04-10</v>
      </c>
      <c r="J5" s="3072"/>
      <c r="K5" s="706"/>
      <c r="L5" s="706"/>
      <c r="M5" s="706"/>
      <c r="N5" s="706"/>
      <c r="O5" s="706"/>
      <c r="P5" s="706"/>
      <c r="Q5" s="706"/>
      <c r="R5" s="706"/>
      <c r="S5" s="706"/>
      <c r="T5" s="706"/>
      <c r="U5" s="706"/>
      <c r="V5" s="706"/>
      <c r="W5" s="706"/>
      <c r="X5" s="706"/>
      <c r="Y5" s="706"/>
      <c r="Z5" s="706"/>
      <c r="AA5" s="706"/>
      <c r="AB5" s="706"/>
      <c r="AC5" s="706"/>
      <c r="AD5" s="706"/>
      <c r="AE5" s="706"/>
      <c r="AF5" s="706"/>
      <c r="AG5" s="706"/>
      <c r="AH5" s="706"/>
    </row>
    <row r="6" spans="1:34" ht="6.75" customHeight="1">
      <c r="A6" s="3066"/>
      <c r="B6" s="3066"/>
      <c r="C6" s="3066"/>
      <c r="D6" s="3066"/>
      <c r="E6" s="3066"/>
      <c r="F6" s="3066"/>
      <c r="G6" s="3066"/>
      <c r="H6" s="3066"/>
      <c r="I6" s="3066"/>
      <c r="J6" s="3066"/>
      <c r="K6" s="706"/>
      <c r="L6" s="706"/>
      <c r="M6" s="706"/>
      <c r="N6" s="706"/>
      <c r="O6" s="706"/>
      <c r="P6" s="706"/>
      <c r="Q6" s="706"/>
      <c r="R6" s="706"/>
      <c r="S6" s="706"/>
      <c r="T6" s="706"/>
      <c r="U6" s="706"/>
      <c r="V6" s="706"/>
      <c r="W6" s="706"/>
      <c r="X6" s="706"/>
      <c r="Y6" s="706"/>
      <c r="Z6" s="706"/>
      <c r="AA6" s="706"/>
      <c r="AB6" s="706"/>
      <c r="AC6" s="706"/>
      <c r="AD6" s="706"/>
      <c r="AE6" s="706"/>
      <c r="AF6" s="706"/>
      <c r="AG6" s="706"/>
      <c r="AH6" s="706"/>
    </row>
    <row r="7" spans="1:34" ht="16.5" customHeight="1">
      <c r="A7" s="2948" t="s">
        <v>673</v>
      </c>
      <c r="B7" s="2734" t="s">
        <v>1505</v>
      </c>
      <c r="C7" s="2734"/>
      <c r="D7" s="2734"/>
      <c r="E7" s="2734"/>
      <c r="F7" s="2734" t="s">
        <v>1506</v>
      </c>
      <c r="G7" s="2734"/>
      <c r="H7" s="2734"/>
      <c r="I7" s="2734"/>
      <c r="J7" s="1660" t="s">
        <v>1507</v>
      </c>
      <c r="K7" s="707" t="s">
        <v>404</v>
      </c>
      <c r="L7" s="706"/>
      <c r="M7" s="706"/>
      <c r="N7" s="706"/>
      <c r="O7" s="706"/>
      <c r="P7" s="706"/>
      <c r="Q7" s="706"/>
      <c r="R7" s="706"/>
      <c r="S7" s="706"/>
      <c r="T7" s="706"/>
      <c r="U7" s="706"/>
      <c r="V7" s="706"/>
      <c r="W7" s="706"/>
      <c r="X7" s="706"/>
      <c r="Y7" s="706"/>
      <c r="Z7" s="706"/>
      <c r="AA7" s="706"/>
      <c r="AB7" s="706"/>
      <c r="AC7" s="706"/>
      <c r="AD7" s="706"/>
      <c r="AE7" s="706"/>
      <c r="AF7" s="706"/>
      <c r="AG7" s="706"/>
      <c r="AH7" s="706"/>
    </row>
    <row r="8" spans="1:34" ht="16.5" customHeight="1">
      <c r="A8" s="2948"/>
      <c r="B8" s="2728" t="s">
        <v>1508</v>
      </c>
      <c r="C8" s="2728"/>
      <c r="D8" s="2728" t="s">
        <v>1509</v>
      </c>
      <c r="E8" s="2728"/>
      <c r="F8" s="2728" t="s">
        <v>1508</v>
      </c>
      <c r="G8" s="2728"/>
      <c r="H8" s="2728" t="s">
        <v>1509</v>
      </c>
      <c r="I8" s="2728"/>
      <c r="J8" s="2086"/>
      <c r="K8" s="706"/>
      <c r="L8" s="706"/>
      <c r="M8" s="706"/>
      <c r="N8" s="706"/>
      <c r="O8" s="706"/>
      <c r="P8" s="706"/>
      <c r="Q8" s="706"/>
      <c r="R8" s="706"/>
      <c r="S8" s="706"/>
      <c r="T8" s="706"/>
      <c r="U8" s="706"/>
      <c r="V8" s="706"/>
      <c r="W8" s="706"/>
      <c r="X8" s="706"/>
      <c r="Y8" s="706"/>
      <c r="Z8" s="706"/>
      <c r="AA8" s="706"/>
      <c r="AB8" s="706"/>
      <c r="AC8" s="706"/>
      <c r="AD8" s="706"/>
      <c r="AE8" s="706"/>
      <c r="AF8" s="706"/>
      <c r="AG8" s="706"/>
      <c r="AH8" s="706"/>
    </row>
    <row r="9" spans="1:34" ht="16.5" customHeight="1">
      <c r="A9" s="708">
        <v>1</v>
      </c>
      <c r="B9" s="3070"/>
      <c r="C9" s="3070"/>
      <c r="D9" s="3070"/>
      <c r="E9" s="3070"/>
      <c r="F9" s="3070"/>
      <c r="G9" s="3070"/>
      <c r="H9" s="3070"/>
      <c r="I9" s="3070"/>
      <c r="J9" s="1261"/>
      <c r="K9" s="709" t="s">
        <v>1505</v>
      </c>
      <c r="L9" s="706"/>
      <c r="M9" s="706"/>
      <c r="N9" s="706"/>
      <c r="O9" s="706"/>
      <c r="P9" s="706"/>
      <c r="Q9" s="706"/>
      <c r="R9" s="706"/>
      <c r="S9" s="706"/>
      <c r="T9" s="706"/>
      <c r="U9" s="706"/>
      <c r="V9" s="706"/>
      <c r="W9" s="706"/>
      <c r="X9" s="706"/>
      <c r="Y9" s="706"/>
      <c r="Z9" s="706"/>
      <c r="AA9" s="706"/>
      <c r="AB9" s="706"/>
      <c r="AC9" s="706"/>
      <c r="AD9" s="706"/>
      <c r="AE9" s="706"/>
      <c r="AF9" s="706"/>
      <c r="AG9" s="706"/>
      <c r="AH9" s="706"/>
    </row>
    <row r="10" spans="1:34" ht="16.5" customHeight="1">
      <c r="A10" s="708">
        <v>2</v>
      </c>
      <c r="B10" s="3070"/>
      <c r="C10" s="3070"/>
      <c r="D10" s="3070"/>
      <c r="E10" s="3070"/>
      <c r="F10" s="3070"/>
      <c r="G10" s="3070"/>
      <c r="H10" s="3070"/>
      <c r="I10" s="3070"/>
      <c r="J10" s="1261"/>
      <c r="K10" s="706"/>
      <c r="L10" s="706"/>
      <c r="M10" s="706"/>
      <c r="N10" s="706"/>
      <c r="O10" s="706"/>
      <c r="P10" s="706"/>
      <c r="Q10" s="706"/>
      <c r="R10" s="706"/>
      <c r="S10" s="706"/>
      <c r="T10" s="706"/>
      <c r="U10" s="706"/>
      <c r="V10" s="706"/>
      <c r="W10" s="706"/>
      <c r="X10" s="706"/>
      <c r="Y10" s="706"/>
      <c r="Z10" s="706"/>
      <c r="AA10" s="706"/>
      <c r="AB10" s="706"/>
      <c r="AC10" s="706"/>
      <c r="AD10" s="706"/>
      <c r="AE10" s="706"/>
      <c r="AF10" s="706"/>
      <c r="AG10" s="706"/>
      <c r="AH10" s="706"/>
    </row>
    <row r="11" spans="1:34" ht="16.5" customHeight="1">
      <c r="A11" s="708">
        <v>3</v>
      </c>
      <c r="B11" s="3070"/>
      <c r="C11" s="3070"/>
      <c r="D11" s="3070"/>
      <c r="E11" s="3070"/>
      <c r="F11" s="3070"/>
      <c r="G11" s="3070"/>
      <c r="H11" s="3070"/>
      <c r="I11" s="3070"/>
      <c r="J11" s="1261"/>
      <c r="K11" s="709" t="s">
        <v>1510</v>
      </c>
      <c r="L11" s="706"/>
      <c r="M11" s="706"/>
      <c r="N11" s="706"/>
      <c r="O11" s="706"/>
      <c r="P11" s="706"/>
      <c r="Q11" s="706"/>
      <c r="R11" s="706"/>
      <c r="S11" s="706"/>
      <c r="T11" s="706"/>
      <c r="U11" s="706"/>
      <c r="V11" s="706"/>
      <c r="W11" s="706"/>
      <c r="X11" s="706"/>
      <c r="Y11" s="706"/>
      <c r="Z11" s="706"/>
      <c r="AA11" s="706"/>
      <c r="AB11" s="706"/>
      <c r="AC11" s="706"/>
      <c r="AD11" s="706"/>
      <c r="AE11" s="706"/>
      <c r="AF11" s="706"/>
      <c r="AG11" s="706"/>
      <c r="AH11" s="706"/>
    </row>
    <row r="12" spans="1:34" ht="16.5" customHeight="1">
      <c r="A12" s="708">
        <v>4</v>
      </c>
      <c r="B12" s="3070"/>
      <c r="C12" s="3070"/>
      <c r="D12" s="3070"/>
      <c r="E12" s="3070"/>
      <c r="F12" s="3070"/>
      <c r="G12" s="3070"/>
      <c r="H12" s="3070"/>
      <c r="I12" s="3070"/>
      <c r="J12" s="1261"/>
      <c r="K12" s="706"/>
      <c r="L12" s="706"/>
      <c r="M12" s="706"/>
      <c r="N12" s="706"/>
      <c r="O12" s="706"/>
      <c r="P12" s="706"/>
      <c r="Q12" s="706"/>
      <c r="R12" s="706"/>
      <c r="S12" s="706"/>
      <c r="T12" s="706"/>
      <c r="U12" s="706"/>
      <c r="V12" s="706"/>
      <c r="W12" s="706"/>
      <c r="X12" s="706"/>
      <c r="Y12" s="706"/>
      <c r="Z12" s="706"/>
      <c r="AA12" s="706"/>
      <c r="AB12" s="706"/>
      <c r="AC12" s="706"/>
      <c r="AD12" s="706"/>
      <c r="AE12" s="706"/>
      <c r="AF12" s="706"/>
      <c r="AG12" s="706"/>
      <c r="AH12" s="706"/>
    </row>
    <row r="13" spans="1:34" ht="16.5" customHeight="1">
      <c r="A13" s="708">
        <v>5</v>
      </c>
      <c r="B13" s="3070"/>
      <c r="C13" s="3070"/>
      <c r="D13" s="3070"/>
      <c r="E13" s="3070"/>
      <c r="F13" s="3070"/>
      <c r="G13" s="3070"/>
      <c r="H13" s="3070"/>
      <c r="I13" s="3070"/>
      <c r="J13" s="1261"/>
      <c r="K13" s="709" t="s">
        <v>1511</v>
      </c>
      <c r="L13" s="706"/>
      <c r="M13" s="706"/>
      <c r="N13" s="706"/>
      <c r="O13" s="706"/>
      <c r="P13" s="706"/>
      <c r="Q13" s="706"/>
      <c r="R13" s="706"/>
      <c r="S13" s="706"/>
      <c r="T13" s="706"/>
      <c r="U13" s="706"/>
      <c r="V13" s="706"/>
      <c r="W13" s="706"/>
      <c r="X13" s="706"/>
      <c r="Y13" s="706"/>
      <c r="Z13" s="706"/>
      <c r="AA13" s="706"/>
      <c r="AB13" s="706"/>
      <c r="AC13" s="706"/>
      <c r="AD13" s="706"/>
      <c r="AE13" s="706"/>
      <c r="AF13" s="706"/>
      <c r="AG13" s="706"/>
      <c r="AH13" s="706"/>
    </row>
    <row r="14" spans="1:34" ht="16.5" customHeight="1">
      <c r="A14" s="708">
        <v>6</v>
      </c>
      <c r="B14" s="3070"/>
      <c r="C14" s="3070"/>
      <c r="D14" s="3070"/>
      <c r="E14" s="3070"/>
      <c r="F14" s="3070"/>
      <c r="G14" s="3070"/>
      <c r="H14" s="3070"/>
      <c r="I14" s="3070"/>
      <c r="J14" s="1261"/>
      <c r="K14" s="706"/>
      <c r="L14" s="706"/>
      <c r="M14" s="706"/>
      <c r="N14" s="706"/>
      <c r="O14" s="706"/>
      <c r="P14" s="706"/>
      <c r="Q14" s="706"/>
      <c r="R14" s="706"/>
      <c r="S14" s="706"/>
      <c r="T14" s="706"/>
      <c r="U14" s="706"/>
      <c r="V14" s="706"/>
      <c r="W14" s="706"/>
      <c r="X14" s="706"/>
      <c r="Y14" s="706"/>
      <c r="Z14" s="706"/>
      <c r="AA14" s="706"/>
      <c r="AB14" s="706"/>
      <c r="AC14" s="706"/>
      <c r="AD14" s="706"/>
      <c r="AE14" s="706"/>
      <c r="AF14" s="706"/>
      <c r="AG14" s="706"/>
      <c r="AH14" s="706"/>
    </row>
    <row r="15" spans="1:34" ht="16.5" customHeight="1">
      <c r="A15" s="708">
        <v>7</v>
      </c>
      <c r="B15" s="3070"/>
      <c r="C15" s="3070"/>
      <c r="D15" s="3070"/>
      <c r="E15" s="3070"/>
      <c r="F15" s="3070"/>
      <c r="G15" s="3070"/>
      <c r="H15" s="3070"/>
      <c r="I15" s="3070"/>
      <c r="J15" s="1261"/>
      <c r="K15" s="709" t="s">
        <v>1512</v>
      </c>
      <c r="L15" s="706"/>
      <c r="M15" s="706"/>
      <c r="N15" s="706"/>
      <c r="O15" s="706"/>
      <c r="P15" s="706"/>
      <c r="Q15" s="706"/>
      <c r="R15" s="706"/>
      <c r="S15" s="706"/>
      <c r="T15" s="706"/>
      <c r="U15" s="706"/>
      <c r="V15" s="706"/>
      <c r="W15" s="706"/>
      <c r="X15" s="706"/>
      <c r="Y15" s="706"/>
      <c r="Z15" s="706"/>
      <c r="AA15" s="706"/>
      <c r="AB15" s="706"/>
      <c r="AC15" s="706"/>
      <c r="AD15" s="706"/>
      <c r="AE15" s="706"/>
      <c r="AF15" s="706"/>
      <c r="AG15" s="706"/>
      <c r="AH15" s="706"/>
    </row>
    <row r="16" spans="1:34" ht="16.5" customHeight="1">
      <c r="A16" s="708">
        <v>8</v>
      </c>
      <c r="B16" s="3070"/>
      <c r="C16" s="3070"/>
      <c r="D16" s="3070"/>
      <c r="E16" s="3070"/>
      <c r="F16" s="3070"/>
      <c r="G16" s="3070"/>
      <c r="H16" s="3070"/>
      <c r="I16" s="3070"/>
      <c r="J16" s="1261"/>
      <c r="K16" s="706"/>
      <c r="L16" s="706"/>
      <c r="M16" s="706"/>
      <c r="N16" s="706"/>
      <c r="O16" s="706"/>
      <c r="P16" s="706"/>
      <c r="Q16" s="706"/>
      <c r="R16" s="706"/>
      <c r="S16" s="706"/>
      <c r="T16" s="706"/>
      <c r="U16" s="706"/>
      <c r="V16" s="706"/>
      <c r="W16" s="706"/>
      <c r="X16" s="706"/>
      <c r="Y16" s="706"/>
      <c r="Z16" s="706"/>
      <c r="AA16" s="706"/>
      <c r="AB16" s="706"/>
      <c r="AC16" s="706"/>
      <c r="AD16" s="706"/>
      <c r="AE16" s="706"/>
      <c r="AF16" s="706"/>
      <c r="AG16" s="706"/>
      <c r="AH16" s="706"/>
    </row>
    <row r="17" spans="1:34" ht="16.5" customHeight="1">
      <c r="A17" s="708">
        <v>9</v>
      </c>
      <c r="B17" s="3070"/>
      <c r="C17" s="3070"/>
      <c r="D17" s="3070"/>
      <c r="E17" s="3070"/>
      <c r="F17" s="3070"/>
      <c r="G17" s="3070"/>
      <c r="H17" s="3070"/>
      <c r="I17" s="3070"/>
      <c r="J17" s="1261"/>
      <c r="K17" s="1272" t="s">
        <v>1356</v>
      </c>
      <c r="L17" s="706"/>
      <c r="M17" s="706"/>
      <c r="N17" s="706"/>
      <c r="O17" s="706"/>
      <c r="P17" s="706"/>
      <c r="Q17" s="706"/>
      <c r="R17" s="706"/>
      <c r="S17" s="706"/>
      <c r="T17" s="706"/>
      <c r="U17" s="706"/>
      <c r="V17" s="706"/>
      <c r="W17" s="706"/>
      <c r="X17" s="706"/>
      <c r="Y17" s="706"/>
      <c r="Z17" s="706"/>
      <c r="AA17" s="706"/>
      <c r="AB17" s="706"/>
      <c r="AC17" s="706"/>
      <c r="AD17" s="706"/>
      <c r="AE17" s="706"/>
      <c r="AF17" s="706"/>
      <c r="AG17" s="706"/>
      <c r="AH17" s="706"/>
    </row>
    <row r="18" spans="1:34" ht="16.5" customHeight="1">
      <c r="A18" s="708">
        <v>10</v>
      </c>
      <c r="B18" s="3070"/>
      <c r="C18" s="3070"/>
      <c r="D18" s="3070"/>
      <c r="E18" s="3070"/>
      <c r="F18" s="3070"/>
      <c r="G18" s="3070"/>
      <c r="H18" s="3070"/>
      <c r="I18" s="3070"/>
      <c r="J18" s="1261"/>
      <c r="K18" s="706"/>
      <c r="L18" s="706"/>
      <c r="M18" s="706"/>
      <c r="N18" s="706"/>
      <c r="O18" s="706"/>
      <c r="P18" s="706"/>
      <c r="Q18" s="706"/>
      <c r="R18" s="706"/>
      <c r="S18" s="706"/>
      <c r="T18" s="706"/>
      <c r="U18" s="706"/>
      <c r="V18" s="706"/>
      <c r="W18" s="706"/>
      <c r="X18" s="706"/>
      <c r="Y18" s="706"/>
      <c r="Z18" s="706"/>
      <c r="AA18" s="706"/>
      <c r="AB18" s="706"/>
      <c r="AC18" s="706"/>
      <c r="AD18" s="706"/>
      <c r="AE18" s="706"/>
      <c r="AF18" s="706"/>
      <c r="AG18" s="706"/>
      <c r="AH18" s="706"/>
    </row>
    <row r="19" spans="1:34" ht="16.5" customHeight="1">
      <c r="A19" s="708">
        <v>11</v>
      </c>
      <c r="B19" s="3070"/>
      <c r="C19" s="3070"/>
      <c r="D19" s="3070"/>
      <c r="E19" s="3070"/>
      <c r="F19" s="3070"/>
      <c r="G19" s="3070"/>
      <c r="H19" s="3070"/>
      <c r="I19" s="3070"/>
      <c r="J19" s="1261"/>
      <c r="K19" s="706"/>
      <c r="L19" s="706"/>
      <c r="M19" s="706"/>
      <c r="N19" s="706"/>
      <c r="O19" s="706"/>
      <c r="P19" s="706"/>
      <c r="Q19" s="706"/>
      <c r="R19" s="706"/>
      <c r="S19" s="706"/>
      <c r="T19" s="706"/>
      <c r="U19" s="706"/>
      <c r="V19" s="706"/>
      <c r="W19" s="706"/>
      <c r="X19" s="706"/>
      <c r="Y19" s="706"/>
      <c r="Z19" s="706"/>
      <c r="AA19" s="706"/>
      <c r="AB19" s="706"/>
      <c r="AC19" s="706"/>
      <c r="AD19" s="706"/>
      <c r="AE19" s="706"/>
      <c r="AF19" s="706"/>
      <c r="AG19" s="706"/>
      <c r="AH19" s="706"/>
    </row>
    <row r="20" spans="1:34" ht="16.5" customHeight="1">
      <c r="A20" s="708">
        <v>12</v>
      </c>
      <c r="B20" s="3070"/>
      <c r="C20" s="3070"/>
      <c r="D20" s="3070"/>
      <c r="E20" s="3070"/>
      <c r="F20" s="3070"/>
      <c r="G20" s="3070"/>
      <c r="H20" s="3070"/>
      <c r="I20" s="3070"/>
      <c r="J20" s="1261"/>
      <c r="K20" s="706"/>
      <c r="L20" s="706"/>
      <c r="M20" s="706"/>
      <c r="N20" s="706"/>
      <c r="O20" s="706"/>
      <c r="P20" s="706"/>
      <c r="Q20" s="706"/>
      <c r="R20" s="706"/>
      <c r="S20" s="706"/>
      <c r="T20" s="706"/>
      <c r="U20" s="706"/>
      <c r="V20" s="706"/>
      <c r="W20" s="706"/>
      <c r="X20" s="706"/>
      <c r="Y20" s="706"/>
      <c r="Z20" s="706"/>
      <c r="AA20" s="706"/>
      <c r="AB20" s="706"/>
      <c r="AC20" s="706"/>
      <c r="AD20" s="706"/>
      <c r="AE20" s="706"/>
      <c r="AF20" s="706"/>
      <c r="AG20" s="706"/>
      <c r="AH20" s="706"/>
    </row>
    <row r="21" spans="1:34" ht="18" customHeight="1">
      <c r="A21" s="710" t="s">
        <v>715</v>
      </c>
      <c r="B21" s="3069">
        <f>SUM(B9:C20)</f>
        <v>0</v>
      </c>
      <c r="C21" s="3069"/>
      <c r="D21" s="3069">
        <f>SUM(D9:E20)</f>
        <v>0</v>
      </c>
      <c r="E21" s="3069"/>
      <c r="F21" s="3069">
        <f>SUM(F9:G20)</f>
        <v>0</v>
      </c>
      <c r="G21" s="3069"/>
      <c r="H21" s="3069">
        <f>SUM(H9:I20)</f>
        <v>0</v>
      </c>
      <c r="I21" s="3069"/>
      <c r="J21" s="1262">
        <f>SUM(J9:J20)</f>
        <v>0</v>
      </c>
      <c r="K21" s="706"/>
      <c r="L21" s="706"/>
      <c r="M21" s="706"/>
      <c r="N21" s="706"/>
      <c r="O21" s="706"/>
      <c r="P21" s="706"/>
      <c r="Q21" s="706"/>
      <c r="R21" s="706"/>
      <c r="S21" s="706"/>
      <c r="T21" s="706"/>
      <c r="U21" s="706"/>
      <c r="V21" s="706"/>
      <c r="W21" s="706"/>
      <c r="X21" s="706"/>
      <c r="Y21" s="706"/>
      <c r="Z21" s="706"/>
      <c r="AA21" s="706"/>
      <c r="AB21" s="706"/>
      <c r="AC21" s="706"/>
      <c r="AD21" s="706"/>
      <c r="AE21" s="706"/>
      <c r="AF21" s="706"/>
      <c r="AG21" s="706"/>
      <c r="AH21" s="706"/>
    </row>
    <row r="22" spans="1:34" ht="19.5" customHeight="1">
      <c r="A22" s="2948" t="s">
        <v>673</v>
      </c>
      <c r="B22" s="2734" t="s">
        <v>1513</v>
      </c>
      <c r="C22" s="2734"/>
      <c r="D22" s="2734"/>
      <c r="E22" s="2734"/>
      <c r="F22" s="2734" t="s">
        <v>1514</v>
      </c>
      <c r="G22" s="2734"/>
      <c r="H22" s="2734"/>
      <c r="I22" s="2734"/>
      <c r="J22" s="3067" t="s">
        <v>1666</v>
      </c>
      <c r="K22" s="706"/>
      <c r="L22" s="706"/>
      <c r="M22" s="706"/>
      <c r="N22" s="706"/>
      <c r="O22" s="706"/>
      <c r="P22" s="706"/>
      <c r="Q22" s="706"/>
      <c r="R22" s="706"/>
      <c r="S22" s="706"/>
      <c r="T22" s="706"/>
      <c r="U22" s="706"/>
      <c r="V22" s="706"/>
      <c r="W22" s="706"/>
      <c r="X22" s="706"/>
      <c r="Y22" s="706"/>
      <c r="Z22" s="706"/>
      <c r="AA22" s="706"/>
      <c r="AB22" s="706"/>
      <c r="AC22" s="706"/>
      <c r="AD22" s="706"/>
      <c r="AE22" s="706"/>
      <c r="AF22" s="706"/>
      <c r="AG22" s="706"/>
      <c r="AH22" s="706"/>
    </row>
    <row r="23" spans="1:34" ht="19.5" customHeight="1">
      <c r="A23" s="2948"/>
      <c r="B23" s="2728" t="s">
        <v>1508</v>
      </c>
      <c r="C23" s="2728"/>
      <c r="D23" s="2728" t="s">
        <v>1509</v>
      </c>
      <c r="E23" s="2728"/>
      <c r="F23" s="2728" t="s">
        <v>1508</v>
      </c>
      <c r="G23" s="2728"/>
      <c r="H23" s="2728" t="s">
        <v>1509</v>
      </c>
      <c r="I23" s="2728"/>
      <c r="J23" s="3068"/>
      <c r="K23" s="706"/>
      <c r="L23" s="706"/>
      <c r="M23" s="706"/>
      <c r="N23" s="706"/>
      <c r="O23" s="706"/>
      <c r="P23" s="706"/>
      <c r="Q23" s="706"/>
      <c r="R23" s="706"/>
      <c r="S23" s="706"/>
      <c r="T23" s="706"/>
      <c r="U23" s="706"/>
      <c r="V23" s="706"/>
      <c r="W23" s="706"/>
      <c r="X23" s="706"/>
      <c r="Y23" s="706"/>
      <c r="Z23" s="706"/>
      <c r="AA23" s="706"/>
      <c r="AB23" s="706"/>
      <c r="AC23" s="706"/>
      <c r="AD23" s="706"/>
      <c r="AE23" s="706"/>
      <c r="AF23" s="706"/>
      <c r="AG23" s="706"/>
      <c r="AH23" s="706"/>
    </row>
    <row r="24" spans="1:34" ht="16.5" customHeight="1">
      <c r="A24" s="708">
        <v>1</v>
      </c>
      <c r="B24" s="3070"/>
      <c r="C24" s="3070"/>
      <c r="D24" s="3070"/>
      <c r="E24" s="3070"/>
      <c r="F24" s="3070"/>
      <c r="G24" s="3070"/>
      <c r="H24" s="3070"/>
      <c r="I24" s="3070"/>
      <c r="J24" s="1261"/>
      <c r="K24" s="706"/>
      <c r="L24" s="706"/>
      <c r="M24" s="706"/>
      <c r="N24" s="706"/>
      <c r="O24" s="706"/>
      <c r="P24" s="706"/>
      <c r="Q24" s="706"/>
      <c r="R24" s="706"/>
      <c r="S24" s="706"/>
      <c r="T24" s="706"/>
      <c r="U24" s="706"/>
      <c r="V24" s="706"/>
      <c r="W24" s="706"/>
      <c r="X24" s="706"/>
      <c r="Y24" s="706"/>
      <c r="Z24" s="706"/>
      <c r="AA24" s="706"/>
      <c r="AB24" s="706"/>
      <c r="AC24" s="706"/>
      <c r="AD24" s="706"/>
      <c r="AE24" s="706"/>
      <c r="AF24" s="706"/>
      <c r="AG24" s="706"/>
      <c r="AH24" s="706"/>
    </row>
    <row r="25" spans="1:34" ht="16.5" customHeight="1">
      <c r="A25" s="708">
        <v>2</v>
      </c>
      <c r="B25" s="3070"/>
      <c r="C25" s="3070"/>
      <c r="D25" s="3070"/>
      <c r="E25" s="3070"/>
      <c r="F25" s="3070"/>
      <c r="G25" s="3070"/>
      <c r="H25" s="3070"/>
      <c r="I25" s="3070"/>
      <c r="J25" s="1261"/>
      <c r="K25" s="706"/>
      <c r="L25" s="706"/>
      <c r="M25" s="706"/>
      <c r="N25" s="706"/>
      <c r="O25" s="706"/>
      <c r="P25" s="706"/>
      <c r="Q25" s="706"/>
      <c r="R25" s="706"/>
      <c r="S25" s="706"/>
      <c r="T25" s="706"/>
      <c r="U25" s="706"/>
      <c r="V25" s="706"/>
      <c r="W25" s="706"/>
      <c r="X25" s="706"/>
      <c r="Y25" s="706"/>
      <c r="Z25" s="706"/>
      <c r="AA25" s="706"/>
      <c r="AB25" s="706"/>
      <c r="AC25" s="706"/>
      <c r="AD25" s="706"/>
      <c r="AE25" s="706"/>
      <c r="AF25" s="706"/>
      <c r="AG25" s="706"/>
      <c r="AH25" s="706"/>
    </row>
    <row r="26" spans="1:34" ht="16.5" customHeight="1">
      <c r="A26" s="708">
        <v>3</v>
      </c>
      <c r="B26" s="3070"/>
      <c r="C26" s="3070"/>
      <c r="D26" s="3070"/>
      <c r="E26" s="3070"/>
      <c r="F26" s="3070"/>
      <c r="G26" s="3070"/>
      <c r="H26" s="3070"/>
      <c r="I26" s="3070"/>
      <c r="J26" s="1261"/>
      <c r="K26" s="706"/>
      <c r="L26" s="706"/>
      <c r="M26" s="706"/>
      <c r="N26" s="706"/>
      <c r="O26" s="706"/>
      <c r="P26" s="706"/>
      <c r="Q26" s="706"/>
      <c r="R26" s="706"/>
      <c r="S26" s="706"/>
      <c r="T26" s="706"/>
      <c r="U26" s="706"/>
      <c r="V26" s="706"/>
      <c r="W26" s="706"/>
      <c r="X26" s="706"/>
      <c r="Y26" s="706"/>
      <c r="Z26" s="706"/>
      <c r="AA26" s="706"/>
      <c r="AB26" s="706"/>
      <c r="AC26" s="706"/>
      <c r="AD26" s="706"/>
      <c r="AE26" s="706"/>
      <c r="AF26" s="706"/>
      <c r="AG26" s="706"/>
      <c r="AH26" s="706"/>
    </row>
    <row r="27" spans="1:34" ht="16.5" customHeight="1">
      <c r="A27" s="708">
        <v>4</v>
      </c>
      <c r="B27" s="3070"/>
      <c r="C27" s="3070"/>
      <c r="D27" s="3070"/>
      <c r="E27" s="3070"/>
      <c r="F27" s="3070"/>
      <c r="G27" s="3070"/>
      <c r="H27" s="3070"/>
      <c r="I27" s="3070"/>
      <c r="J27" s="1261"/>
      <c r="K27" s="706"/>
      <c r="L27" s="706"/>
      <c r="M27" s="706"/>
      <c r="N27" s="706"/>
      <c r="O27" s="706"/>
      <c r="P27" s="706"/>
      <c r="Q27" s="706"/>
      <c r="R27" s="706"/>
      <c r="S27" s="706"/>
      <c r="T27" s="706"/>
      <c r="U27" s="706"/>
      <c r="V27" s="706"/>
      <c r="W27" s="706"/>
      <c r="X27" s="706"/>
      <c r="Y27" s="706"/>
      <c r="Z27" s="706"/>
      <c r="AA27" s="706"/>
      <c r="AB27" s="706"/>
      <c r="AC27" s="706"/>
      <c r="AD27" s="706"/>
      <c r="AE27" s="706"/>
      <c r="AF27" s="706"/>
      <c r="AG27" s="706"/>
      <c r="AH27" s="706"/>
    </row>
    <row r="28" spans="1:34" ht="16.5" customHeight="1">
      <c r="A28" s="708">
        <v>5</v>
      </c>
      <c r="B28" s="3070"/>
      <c r="C28" s="3070"/>
      <c r="D28" s="3070"/>
      <c r="E28" s="3070"/>
      <c r="F28" s="3070"/>
      <c r="G28" s="3070"/>
      <c r="H28" s="3070"/>
      <c r="I28" s="3070"/>
      <c r="J28" s="1261"/>
      <c r="K28" s="706"/>
      <c r="L28" s="706"/>
      <c r="M28" s="706"/>
      <c r="N28" s="706"/>
      <c r="O28" s="706"/>
      <c r="P28" s="706"/>
      <c r="Q28" s="706"/>
      <c r="R28" s="706"/>
      <c r="S28" s="706"/>
      <c r="T28" s="706"/>
      <c r="U28" s="706"/>
      <c r="V28" s="706"/>
      <c r="W28" s="706"/>
      <c r="X28" s="706"/>
      <c r="Y28" s="706"/>
      <c r="Z28" s="706"/>
      <c r="AA28" s="706"/>
      <c r="AB28" s="706"/>
      <c r="AC28" s="706"/>
      <c r="AD28" s="706"/>
      <c r="AE28" s="706"/>
      <c r="AF28" s="706"/>
      <c r="AG28" s="706"/>
      <c r="AH28" s="706"/>
    </row>
    <row r="29" spans="1:34" ht="16.5" customHeight="1">
      <c r="A29" s="708">
        <v>6</v>
      </c>
      <c r="B29" s="3070"/>
      <c r="C29" s="3070"/>
      <c r="D29" s="3070"/>
      <c r="E29" s="3070"/>
      <c r="F29" s="3070"/>
      <c r="G29" s="3070"/>
      <c r="H29" s="3070"/>
      <c r="I29" s="3070"/>
      <c r="J29" s="1261"/>
      <c r="K29" s="706"/>
      <c r="L29" s="706"/>
      <c r="M29" s="706"/>
      <c r="N29" s="706"/>
      <c r="O29" s="706"/>
      <c r="P29" s="706"/>
      <c r="Q29" s="706"/>
      <c r="R29" s="706"/>
      <c r="S29" s="706"/>
      <c r="T29" s="706"/>
      <c r="U29" s="706"/>
      <c r="V29" s="706"/>
      <c r="W29" s="706"/>
      <c r="X29" s="706"/>
      <c r="Y29" s="706"/>
      <c r="Z29" s="706"/>
      <c r="AA29" s="706"/>
      <c r="AB29" s="706"/>
      <c r="AC29" s="706"/>
      <c r="AD29" s="706"/>
      <c r="AE29" s="706"/>
      <c r="AF29" s="706"/>
      <c r="AG29" s="706"/>
      <c r="AH29" s="706"/>
    </row>
    <row r="30" spans="1:34" ht="16.5" customHeight="1">
      <c r="A30" s="708">
        <v>7</v>
      </c>
      <c r="B30" s="3070"/>
      <c r="C30" s="3070"/>
      <c r="D30" s="3070"/>
      <c r="E30" s="3070"/>
      <c r="F30" s="3070"/>
      <c r="G30" s="3070"/>
      <c r="H30" s="3070"/>
      <c r="I30" s="3070"/>
      <c r="J30" s="1261"/>
      <c r="K30" s="706"/>
      <c r="L30" s="706"/>
      <c r="M30" s="706"/>
      <c r="N30" s="706"/>
      <c r="O30" s="706"/>
      <c r="P30" s="706"/>
      <c r="Q30" s="706"/>
      <c r="R30" s="706"/>
      <c r="S30" s="706"/>
      <c r="T30" s="706"/>
      <c r="U30" s="706"/>
      <c r="V30" s="706"/>
      <c r="W30" s="706"/>
      <c r="X30" s="706"/>
      <c r="Y30" s="706"/>
      <c r="Z30" s="706"/>
      <c r="AA30" s="706"/>
      <c r="AB30" s="706"/>
      <c r="AC30" s="706"/>
      <c r="AD30" s="706"/>
      <c r="AE30" s="706"/>
      <c r="AF30" s="706"/>
      <c r="AG30" s="706"/>
      <c r="AH30" s="706"/>
    </row>
    <row r="31" spans="1:34" ht="16.5" customHeight="1">
      <c r="A31" s="708">
        <v>8</v>
      </c>
      <c r="B31" s="3070"/>
      <c r="C31" s="3070"/>
      <c r="D31" s="3070"/>
      <c r="E31" s="3070"/>
      <c r="F31" s="3070"/>
      <c r="G31" s="3070"/>
      <c r="H31" s="3070"/>
      <c r="I31" s="3070"/>
      <c r="J31" s="1261"/>
      <c r="K31" s="706"/>
      <c r="L31" s="706"/>
      <c r="M31" s="706"/>
      <c r="N31" s="706"/>
      <c r="O31" s="706"/>
      <c r="P31" s="706"/>
      <c r="Q31" s="706"/>
      <c r="R31" s="706"/>
      <c r="S31" s="706"/>
      <c r="T31" s="706"/>
      <c r="U31" s="706"/>
      <c r="V31" s="706"/>
      <c r="W31" s="706"/>
      <c r="X31" s="706"/>
      <c r="Y31" s="706"/>
      <c r="Z31" s="706"/>
      <c r="AA31" s="706"/>
      <c r="AB31" s="706"/>
      <c r="AC31" s="706"/>
      <c r="AD31" s="706"/>
      <c r="AE31" s="706"/>
      <c r="AF31" s="706"/>
      <c r="AG31" s="706"/>
      <c r="AH31" s="706"/>
    </row>
    <row r="32" spans="1:34" ht="16.5" customHeight="1">
      <c r="A32" s="708">
        <v>9</v>
      </c>
      <c r="B32" s="3070"/>
      <c r="C32" s="3070"/>
      <c r="D32" s="3070"/>
      <c r="E32" s="3070"/>
      <c r="F32" s="3070"/>
      <c r="G32" s="3070"/>
      <c r="H32" s="3070"/>
      <c r="I32" s="3070"/>
      <c r="J32" s="1261"/>
      <c r="K32" s="706"/>
      <c r="L32" s="706"/>
      <c r="M32" s="706"/>
      <c r="N32" s="706"/>
      <c r="O32" s="706"/>
      <c r="P32" s="706"/>
      <c r="Q32" s="706"/>
      <c r="R32" s="706"/>
      <c r="S32" s="706"/>
      <c r="T32" s="706"/>
      <c r="U32" s="706"/>
      <c r="V32" s="706"/>
      <c r="W32" s="706"/>
      <c r="X32" s="706"/>
      <c r="Y32" s="706"/>
      <c r="Z32" s="706"/>
      <c r="AA32" s="706"/>
      <c r="AB32" s="706"/>
      <c r="AC32" s="706"/>
      <c r="AD32" s="706"/>
      <c r="AE32" s="706"/>
      <c r="AF32" s="706"/>
      <c r="AG32" s="706"/>
      <c r="AH32" s="706"/>
    </row>
    <row r="33" spans="1:34" ht="16.5" customHeight="1">
      <c r="A33" s="708">
        <v>10</v>
      </c>
      <c r="B33" s="3070"/>
      <c r="C33" s="3070"/>
      <c r="D33" s="3070"/>
      <c r="E33" s="3070"/>
      <c r="F33" s="3070"/>
      <c r="G33" s="3070"/>
      <c r="H33" s="3070"/>
      <c r="I33" s="3070"/>
      <c r="J33" s="1261"/>
      <c r="K33" s="706"/>
      <c r="L33" s="706"/>
      <c r="M33" s="706"/>
      <c r="N33" s="706"/>
      <c r="O33" s="706"/>
      <c r="P33" s="706"/>
      <c r="Q33" s="706"/>
      <c r="R33" s="706"/>
      <c r="S33" s="706"/>
      <c r="T33" s="706"/>
      <c r="U33" s="706"/>
      <c r="V33" s="706"/>
      <c r="W33" s="706"/>
      <c r="X33" s="706"/>
      <c r="Y33" s="706"/>
      <c r="Z33" s="706"/>
      <c r="AA33" s="706"/>
      <c r="AB33" s="706"/>
      <c r="AC33" s="706"/>
      <c r="AD33" s="706"/>
      <c r="AE33" s="706"/>
      <c r="AF33" s="706"/>
      <c r="AG33" s="706"/>
      <c r="AH33" s="706"/>
    </row>
    <row r="34" spans="1:34" ht="16.5" customHeight="1">
      <c r="A34" s="708">
        <v>11</v>
      </c>
      <c r="B34" s="3070"/>
      <c r="C34" s="3070"/>
      <c r="D34" s="3070"/>
      <c r="E34" s="3070"/>
      <c r="F34" s="3070"/>
      <c r="G34" s="3070"/>
      <c r="H34" s="3070"/>
      <c r="I34" s="3070"/>
      <c r="J34" s="1261"/>
      <c r="K34" s="706"/>
      <c r="L34" s="706"/>
      <c r="M34" s="706"/>
      <c r="N34" s="706"/>
      <c r="O34" s="706"/>
      <c r="P34" s="706"/>
      <c r="Q34" s="706"/>
      <c r="R34" s="706"/>
      <c r="S34" s="706"/>
      <c r="T34" s="706"/>
      <c r="U34" s="706"/>
      <c r="V34" s="706"/>
      <c r="W34" s="706"/>
      <c r="X34" s="706"/>
      <c r="Y34" s="706"/>
      <c r="Z34" s="706"/>
      <c r="AA34" s="706"/>
      <c r="AB34" s="706"/>
      <c r="AC34" s="706"/>
      <c r="AD34" s="706"/>
      <c r="AE34" s="706"/>
      <c r="AF34" s="706"/>
      <c r="AG34" s="706"/>
      <c r="AH34" s="706"/>
    </row>
    <row r="35" spans="1:34" ht="16.5" customHeight="1">
      <c r="A35" s="708">
        <v>12</v>
      </c>
      <c r="B35" s="3070"/>
      <c r="C35" s="3070"/>
      <c r="D35" s="3070"/>
      <c r="E35" s="3070"/>
      <c r="F35" s="3070"/>
      <c r="G35" s="3070"/>
      <c r="H35" s="3070"/>
      <c r="I35" s="3070"/>
      <c r="J35" s="1261"/>
      <c r="K35" s="706"/>
      <c r="L35" s="706"/>
      <c r="M35" s="706"/>
      <c r="N35" s="706"/>
      <c r="O35" s="706"/>
      <c r="P35" s="706"/>
      <c r="Q35" s="706"/>
      <c r="R35" s="706"/>
      <c r="S35" s="706"/>
      <c r="T35" s="706"/>
      <c r="U35" s="706"/>
      <c r="V35" s="706"/>
      <c r="W35" s="706"/>
      <c r="X35" s="706"/>
      <c r="Y35" s="706"/>
      <c r="Z35" s="706"/>
      <c r="AA35" s="706"/>
      <c r="AB35" s="706"/>
      <c r="AC35" s="706"/>
      <c r="AD35" s="706"/>
      <c r="AE35" s="706"/>
      <c r="AF35" s="706"/>
      <c r="AG35" s="706"/>
      <c r="AH35" s="706"/>
    </row>
    <row r="36" spans="1:34" ht="18" customHeight="1">
      <c r="A36" s="710" t="s">
        <v>715</v>
      </c>
      <c r="B36" s="3069">
        <f>SUM(B24:C35)</f>
        <v>0</v>
      </c>
      <c r="C36" s="3069"/>
      <c r="D36" s="3069">
        <f>SUM(D24:E35)</f>
        <v>0</v>
      </c>
      <c r="E36" s="3069"/>
      <c r="F36" s="3069">
        <f>SUM(F24:G35)</f>
        <v>0</v>
      </c>
      <c r="G36" s="3069"/>
      <c r="H36" s="3069">
        <f>SUM(H24:I35)</f>
        <v>0</v>
      </c>
      <c r="I36" s="3069"/>
      <c r="J36" s="1262">
        <f>SUM(J24:J35)</f>
        <v>0</v>
      </c>
      <c r="K36" s="706"/>
      <c r="L36" s="706"/>
      <c r="M36" s="706"/>
      <c r="N36" s="706"/>
      <c r="O36" s="706"/>
      <c r="P36" s="706"/>
      <c r="Q36" s="706"/>
      <c r="R36" s="706"/>
      <c r="S36" s="706"/>
      <c r="T36" s="706"/>
      <c r="U36" s="706"/>
      <c r="V36" s="706"/>
      <c r="W36" s="706"/>
      <c r="X36" s="706"/>
      <c r="Y36" s="706"/>
      <c r="Z36" s="706"/>
      <c r="AA36" s="706"/>
      <c r="AB36" s="706"/>
      <c r="AC36" s="706"/>
      <c r="AD36" s="706"/>
      <c r="AE36" s="706"/>
      <c r="AF36" s="706"/>
      <c r="AG36" s="706"/>
      <c r="AH36" s="706"/>
    </row>
    <row r="37" spans="1:34">
      <c r="A37" s="706"/>
      <c r="B37" s="706"/>
      <c r="C37" s="706"/>
      <c r="D37" s="706"/>
      <c r="E37" s="706"/>
      <c r="F37" s="706"/>
      <c r="G37" s="706"/>
      <c r="H37" s="706"/>
      <c r="I37" s="706"/>
      <c r="J37" s="706"/>
      <c r="K37" s="706"/>
      <c r="L37" s="706"/>
      <c r="M37" s="706"/>
      <c r="N37" s="706"/>
      <c r="O37" s="706"/>
      <c r="P37" s="706"/>
      <c r="Q37" s="706"/>
      <c r="R37" s="706"/>
      <c r="S37" s="706"/>
      <c r="T37" s="706"/>
      <c r="U37" s="706"/>
      <c r="V37" s="706"/>
      <c r="W37" s="706"/>
      <c r="X37" s="706"/>
      <c r="Y37" s="706"/>
      <c r="Z37" s="706"/>
      <c r="AA37" s="706"/>
      <c r="AB37" s="706"/>
      <c r="AC37" s="706"/>
      <c r="AD37" s="706"/>
      <c r="AE37" s="706"/>
      <c r="AF37" s="706"/>
      <c r="AG37" s="706"/>
      <c r="AH37" s="706"/>
    </row>
    <row r="38" spans="1:34">
      <c r="A38" s="706"/>
      <c r="B38" s="706"/>
      <c r="C38" s="706"/>
      <c r="D38" s="706"/>
      <c r="E38" s="706"/>
      <c r="F38" s="706"/>
      <c r="G38" s="706"/>
      <c r="H38" s="706"/>
      <c r="I38" s="706"/>
      <c r="J38" s="706"/>
      <c r="K38" s="706"/>
      <c r="L38" s="706"/>
      <c r="M38" s="706"/>
      <c r="N38" s="706"/>
      <c r="O38" s="706"/>
      <c r="P38" s="706"/>
      <c r="Q38" s="706"/>
      <c r="R38" s="706"/>
      <c r="S38" s="706"/>
      <c r="T38" s="706"/>
      <c r="U38" s="706"/>
      <c r="V38" s="706"/>
      <c r="W38" s="706"/>
      <c r="X38" s="706"/>
      <c r="Y38" s="706"/>
      <c r="Z38" s="706"/>
      <c r="AA38" s="706"/>
      <c r="AB38" s="706"/>
      <c r="AC38" s="706"/>
      <c r="AD38" s="706"/>
      <c r="AE38" s="706"/>
      <c r="AF38" s="706"/>
      <c r="AG38" s="706"/>
      <c r="AH38" s="706"/>
    </row>
    <row r="39" spans="1:34">
      <c r="A39" s="706"/>
      <c r="B39" s="706"/>
      <c r="C39" s="706"/>
      <c r="D39" s="706"/>
      <c r="E39" s="706"/>
      <c r="F39" s="706"/>
      <c r="G39" s="706"/>
      <c r="H39" s="706"/>
      <c r="I39" s="706"/>
      <c r="J39" s="706"/>
      <c r="K39" s="706"/>
      <c r="L39" s="706"/>
      <c r="M39" s="706"/>
      <c r="N39" s="706"/>
      <c r="O39" s="706"/>
      <c r="P39" s="706"/>
      <c r="Q39" s="706"/>
      <c r="R39" s="706"/>
      <c r="S39" s="706"/>
      <c r="T39" s="706"/>
      <c r="U39" s="706"/>
      <c r="V39" s="706"/>
      <c r="W39" s="706"/>
      <c r="X39" s="706"/>
      <c r="Y39" s="706"/>
      <c r="Z39" s="706"/>
      <c r="AA39" s="706"/>
      <c r="AB39" s="706"/>
      <c r="AC39" s="706"/>
      <c r="AD39" s="706"/>
      <c r="AE39" s="706"/>
      <c r="AF39" s="706"/>
      <c r="AG39" s="706"/>
      <c r="AH39" s="706"/>
    </row>
    <row r="40" spans="1:34">
      <c r="A40" s="706"/>
      <c r="B40" s="706"/>
      <c r="C40" s="706"/>
      <c r="D40" s="706"/>
      <c r="E40" s="706"/>
      <c r="F40" s="706"/>
      <c r="G40" s="706"/>
      <c r="H40" s="706"/>
      <c r="I40" s="706"/>
      <c r="J40" s="706"/>
      <c r="K40" s="706"/>
      <c r="L40" s="706"/>
      <c r="M40" s="706"/>
      <c r="N40" s="706"/>
      <c r="O40" s="706"/>
      <c r="P40" s="706"/>
      <c r="Q40" s="706"/>
      <c r="R40" s="706"/>
      <c r="S40" s="706"/>
      <c r="T40" s="706"/>
      <c r="U40" s="706"/>
      <c r="V40" s="706"/>
      <c r="W40" s="706"/>
      <c r="X40" s="706"/>
      <c r="Y40" s="706"/>
      <c r="Z40" s="706"/>
      <c r="AA40" s="706"/>
      <c r="AB40" s="706"/>
      <c r="AC40" s="706"/>
      <c r="AD40" s="706"/>
      <c r="AE40" s="706"/>
      <c r="AF40" s="706"/>
      <c r="AG40" s="706"/>
      <c r="AH40" s="706"/>
    </row>
    <row r="41" spans="1:34">
      <c r="A41" s="706"/>
      <c r="B41" s="706"/>
      <c r="C41" s="706"/>
      <c r="D41" s="706"/>
      <c r="E41" s="706"/>
      <c r="F41" s="706"/>
      <c r="G41" s="706"/>
      <c r="H41" s="706"/>
      <c r="I41" s="706"/>
      <c r="J41" s="706"/>
      <c r="K41" s="706"/>
      <c r="L41" s="706"/>
      <c r="M41" s="706"/>
      <c r="N41" s="706"/>
      <c r="O41" s="706"/>
      <c r="P41" s="706"/>
      <c r="Q41" s="706"/>
      <c r="R41" s="706"/>
      <c r="S41" s="706"/>
      <c r="T41" s="706"/>
      <c r="U41" s="706"/>
      <c r="V41" s="706"/>
      <c r="W41" s="706"/>
      <c r="X41" s="706"/>
      <c r="Y41" s="706"/>
      <c r="Z41" s="706"/>
      <c r="AA41" s="706"/>
      <c r="AB41" s="706"/>
      <c r="AC41" s="706"/>
      <c r="AD41" s="706"/>
      <c r="AE41" s="706"/>
      <c r="AF41" s="706"/>
      <c r="AG41" s="706"/>
      <c r="AH41" s="706"/>
    </row>
    <row r="42" spans="1:34">
      <c r="A42" s="706"/>
      <c r="B42" s="706"/>
      <c r="C42" s="706"/>
      <c r="D42" s="706"/>
      <c r="E42" s="706"/>
      <c r="F42" s="706"/>
      <c r="G42" s="706"/>
      <c r="H42" s="706"/>
      <c r="I42" s="706"/>
      <c r="J42" s="706"/>
      <c r="K42" s="706"/>
      <c r="L42" s="706"/>
      <c r="M42" s="706"/>
      <c r="N42" s="706"/>
      <c r="O42" s="706"/>
      <c r="P42" s="706"/>
      <c r="Q42" s="706"/>
      <c r="R42" s="706"/>
      <c r="S42" s="706"/>
      <c r="T42" s="706"/>
      <c r="U42" s="706"/>
      <c r="V42" s="706"/>
      <c r="W42" s="706"/>
      <c r="X42" s="706"/>
      <c r="Y42" s="706"/>
      <c r="Z42" s="706"/>
      <c r="AA42" s="706"/>
      <c r="AB42" s="706"/>
      <c r="AC42" s="706"/>
      <c r="AD42" s="706"/>
      <c r="AE42" s="706"/>
      <c r="AF42" s="706"/>
      <c r="AG42" s="706"/>
      <c r="AH42" s="706"/>
    </row>
    <row r="43" spans="1:34">
      <c r="A43" s="706"/>
      <c r="B43" s="706"/>
      <c r="C43" s="706"/>
      <c r="D43" s="706"/>
      <c r="E43" s="706"/>
      <c r="F43" s="706"/>
      <c r="G43" s="706"/>
      <c r="H43" s="706"/>
      <c r="I43" s="706"/>
      <c r="J43" s="706"/>
      <c r="K43" s="706"/>
      <c r="L43" s="706"/>
      <c r="M43" s="706"/>
      <c r="N43" s="706"/>
      <c r="O43" s="706"/>
      <c r="P43" s="706"/>
      <c r="Q43" s="706"/>
      <c r="R43" s="706"/>
      <c r="S43" s="706"/>
      <c r="T43" s="706"/>
      <c r="U43" s="706"/>
      <c r="V43" s="706"/>
      <c r="W43" s="706"/>
      <c r="X43" s="706"/>
      <c r="Y43" s="706"/>
      <c r="Z43" s="706"/>
      <c r="AA43" s="706"/>
      <c r="AB43" s="706"/>
      <c r="AC43" s="706"/>
      <c r="AD43" s="706"/>
      <c r="AE43" s="706"/>
      <c r="AF43" s="706"/>
      <c r="AG43" s="706"/>
      <c r="AH43" s="706"/>
    </row>
    <row r="44" spans="1:34">
      <c r="A44" s="706"/>
      <c r="B44" s="706"/>
      <c r="C44" s="706"/>
      <c r="D44" s="706"/>
      <c r="E44" s="706"/>
      <c r="F44" s="706"/>
      <c r="G44" s="706"/>
      <c r="H44" s="706"/>
      <c r="I44" s="706"/>
      <c r="J44" s="706"/>
      <c r="K44" s="706"/>
      <c r="L44" s="706"/>
      <c r="M44" s="706"/>
      <c r="N44" s="706"/>
      <c r="O44" s="706"/>
      <c r="P44" s="706"/>
      <c r="Q44" s="706"/>
      <c r="R44" s="706"/>
      <c r="S44" s="706"/>
      <c r="T44" s="706"/>
      <c r="U44" s="706"/>
      <c r="V44" s="706"/>
      <c r="W44" s="706"/>
      <c r="X44" s="706"/>
      <c r="Y44" s="706"/>
      <c r="Z44" s="706"/>
      <c r="AA44" s="706"/>
      <c r="AB44" s="706"/>
      <c r="AC44" s="706"/>
      <c r="AD44" s="706"/>
      <c r="AE44" s="706"/>
      <c r="AF44" s="706"/>
      <c r="AG44" s="706"/>
      <c r="AH44" s="706"/>
    </row>
    <row r="45" spans="1:34">
      <c r="A45" s="706"/>
      <c r="B45" s="706"/>
      <c r="C45" s="706"/>
      <c r="D45" s="706"/>
      <c r="E45" s="706"/>
      <c r="F45" s="706"/>
      <c r="G45" s="706"/>
      <c r="H45" s="706"/>
      <c r="I45" s="706"/>
      <c r="J45" s="706"/>
      <c r="K45" s="706"/>
      <c r="L45" s="706"/>
      <c r="M45" s="706"/>
      <c r="N45" s="706"/>
      <c r="O45" s="706"/>
      <c r="P45" s="706"/>
      <c r="Q45" s="706"/>
      <c r="R45" s="706"/>
      <c r="S45" s="706"/>
      <c r="T45" s="706"/>
      <c r="U45" s="706"/>
      <c r="V45" s="706"/>
      <c r="W45" s="706"/>
      <c r="X45" s="706"/>
      <c r="Y45" s="706"/>
      <c r="Z45" s="706"/>
      <c r="AA45" s="706"/>
      <c r="AB45" s="706"/>
      <c r="AC45" s="706"/>
      <c r="AD45" s="706"/>
      <c r="AE45" s="706"/>
      <c r="AF45" s="706"/>
      <c r="AG45" s="706"/>
      <c r="AH45" s="706"/>
    </row>
    <row r="46" spans="1:34">
      <c r="A46" s="706"/>
      <c r="B46" s="706"/>
      <c r="C46" s="706"/>
      <c r="D46" s="706"/>
      <c r="E46" s="706"/>
      <c r="F46" s="706"/>
      <c r="G46" s="706"/>
      <c r="H46" s="706"/>
      <c r="I46" s="706"/>
      <c r="J46" s="706"/>
      <c r="K46" s="706"/>
      <c r="L46" s="706"/>
      <c r="M46" s="706"/>
      <c r="N46" s="706"/>
      <c r="O46" s="706"/>
      <c r="P46" s="706"/>
      <c r="Q46" s="706"/>
      <c r="R46" s="706"/>
      <c r="S46" s="706"/>
      <c r="T46" s="706"/>
      <c r="U46" s="706"/>
      <c r="V46" s="706"/>
      <c r="W46" s="706"/>
      <c r="X46" s="706"/>
      <c r="Y46" s="706"/>
      <c r="Z46" s="706"/>
      <c r="AA46" s="706"/>
      <c r="AB46" s="706"/>
      <c r="AC46" s="706"/>
      <c r="AD46" s="706"/>
      <c r="AE46" s="706"/>
      <c r="AF46" s="706"/>
      <c r="AG46" s="706"/>
      <c r="AH46" s="706"/>
    </row>
    <row r="47" spans="1:34">
      <c r="A47" s="706"/>
      <c r="B47" s="706"/>
      <c r="C47" s="706"/>
      <c r="D47" s="706"/>
      <c r="E47" s="706"/>
      <c r="F47" s="706"/>
      <c r="G47" s="706"/>
      <c r="H47" s="706"/>
      <c r="I47" s="706"/>
      <c r="J47" s="706"/>
      <c r="K47" s="706"/>
      <c r="L47" s="706"/>
      <c r="M47" s="706"/>
      <c r="N47" s="706"/>
      <c r="O47" s="706"/>
      <c r="P47" s="706"/>
      <c r="Q47" s="706"/>
      <c r="R47" s="706"/>
      <c r="S47" s="706"/>
      <c r="T47" s="706"/>
      <c r="U47" s="706"/>
      <c r="V47" s="706"/>
      <c r="W47" s="706"/>
      <c r="X47" s="706"/>
      <c r="Y47" s="706"/>
      <c r="Z47" s="706"/>
      <c r="AA47" s="706"/>
      <c r="AB47" s="706"/>
      <c r="AC47" s="706"/>
      <c r="AD47" s="706"/>
      <c r="AE47" s="706"/>
      <c r="AF47" s="706"/>
      <c r="AG47" s="706"/>
      <c r="AH47" s="706"/>
    </row>
    <row r="48" spans="1:34">
      <c r="A48" s="706"/>
      <c r="B48" s="706"/>
      <c r="C48" s="706"/>
      <c r="D48" s="706"/>
      <c r="E48" s="706"/>
      <c r="F48" s="706"/>
      <c r="G48" s="706"/>
      <c r="H48" s="706"/>
      <c r="I48" s="706"/>
      <c r="J48" s="706"/>
      <c r="K48" s="706"/>
      <c r="L48" s="706"/>
      <c r="M48" s="706"/>
      <c r="N48" s="706"/>
      <c r="O48" s="706"/>
      <c r="P48" s="706"/>
      <c r="Q48" s="706"/>
      <c r="R48" s="706"/>
      <c r="S48" s="706"/>
      <c r="T48" s="706"/>
      <c r="U48" s="706"/>
      <c r="V48" s="706"/>
      <c r="W48" s="706"/>
      <c r="X48" s="706"/>
      <c r="Y48" s="706"/>
      <c r="Z48" s="706"/>
      <c r="AA48" s="706"/>
      <c r="AB48" s="706"/>
      <c r="AC48" s="706"/>
      <c r="AD48" s="706"/>
      <c r="AE48" s="706"/>
      <c r="AF48" s="706"/>
      <c r="AG48" s="706"/>
      <c r="AH48" s="706"/>
    </row>
    <row r="49" s="706" customFormat="1"/>
    <row r="50" s="706" customFormat="1"/>
    <row r="51" s="706" customFormat="1"/>
    <row r="52" s="706" customFormat="1"/>
    <row r="53" s="706" customFormat="1"/>
    <row r="54" s="706" customFormat="1"/>
    <row r="55" s="706" customFormat="1"/>
    <row r="56" s="706" customFormat="1"/>
    <row r="57" s="706" customFormat="1"/>
    <row r="58" s="706" customFormat="1"/>
    <row r="59" s="706" customFormat="1"/>
    <row r="60" s="706" customFormat="1"/>
    <row r="61" s="706" customFormat="1"/>
    <row r="62" s="706" customFormat="1"/>
    <row r="63" s="706" customFormat="1"/>
    <row r="64" s="706" customFormat="1"/>
    <row r="65" s="706" customFormat="1"/>
    <row r="66" s="706" customFormat="1"/>
    <row r="67" s="706" customFormat="1"/>
    <row r="68" s="706" customFormat="1"/>
    <row r="69" s="706" customFormat="1"/>
    <row r="70" s="706" customFormat="1"/>
    <row r="71" s="706" customFormat="1"/>
    <row r="72" s="706" customFormat="1"/>
    <row r="73" s="706" customFormat="1"/>
    <row r="74" s="706" customFormat="1"/>
    <row r="75" s="706" customFormat="1"/>
    <row r="76" s="706" customFormat="1"/>
    <row r="77" s="706" customFormat="1"/>
    <row r="78" s="706" customFormat="1"/>
    <row r="79" s="706" customFormat="1"/>
    <row r="80" s="706" customFormat="1"/>
    <row r="81" s="706" customFormat="1"/>
    <row r="82" s="706" customFormat="1"/>
    <row r="83" s="706" customFormat="1"/>
    <row r="84" s="706" customFormat="1"/>
    <row r="85" s="706" customFormat="1"/>
    <row r="86" s="706" customFormat="1"/>
    <row r="87" s="706" customFormat="1"/>
    <row r="88" s="706" customFormat="1"/>
    <row r="89" s="706" customFormat="1"/>
    <row r="90" s="706" customFormat="1"/>
    <row r="91" s="706" customFormat="1"/>
    <row r="92" s="706" customFormat="1"/>
    <row r="93" s="706" customFormat="1"/>
    <row r="94" s="706" customFormat="1"/>
    <row r="95" s="706" customFormat="1"/>
    <row r="96" s="706" customFormat="1"/>
    <row r="97" s="706" customFormat="1"/>
    <row r="98" s="706" customFormat="1"/>
    <row r="99" s="706" customFormat="1"/>
    <row r="100" s="706" customFormat="1"/>
    <row r="101" s="706" customFormat="1"/>
    <row r="102" s="706" customFormat="1"/>
    <row r="103" s="706" customFormat="1"/>
    <row r="104" s="706" customFormat="1"/>
    <row r="105" s="706" customFormat="1"/>
    <row r="106" s="706" customFormat="1"/>
    <row r="107" s="706" customFormat="1"/>
    <row r="108" s="706" customFormat="1"/>
    <row r="109" s="706" customFormat="1"/>
    <row r="110" s="706" customFormat="1"/>
    <row r="111" s="706" customFormat="1"/>
    <row r="112" s="706" customFormat="1"/>
    <row r="113" s="706" customFormat="1"/>
    <row r="114" s="706" customFormat="1"/>
    <row r="115" s="706" customFormat="1"/>
    <row r="116" s="706" customFormat="1"/>
    <row r="117" s="706" customFormat="1"/>
    <row r="118" s="706" customFormat="1"/>
    <row r="119" s="706" customFormat="1"/>
    <row r="120" s="706" customFormat="1"/>
    <row r="121" s="706" customFormat="1"/>
    <row r="122" s="706" customFormat="1"/>
    <row r="123" s="706" customFormat="1"/>
    <row r="124" s="706" customFormat="1"/>
    <row r="125" s="706" customFormat="1"/>
    <row r="126" s="706" customFormat="1"/>
    <row r="127" s="706" customFormat="1"/>
    <row r="128" s="706" customFormat="1"/>
    <row r="129" s="706" customFormat="1"/>
    <row r="130" s="706" customFormat="1"/>
    <row r="131" s="706" customFormat="1"/>
    <row r="132" s="706" customFormat="1"/>
    <row r="133" s="706" customFormat="1"/>
    <row r="134" s="706" customFormat="1"/>
    <row r="135" s="706" customFormat="1"/>
    <row r="136" s="706" customFormat="1"/>
    <row r="137" s="706" customFormat="1"/>
    <row r="138" s="706" customFormat="1"/>
    <row r="139" s="706" customFormat="1"/>
    <row r="140" s="706" customFormat="1"/>
    <row r="141" s="706" customFormat="1"/>
    <row r="142" s="706" customFormat="1"/>
    <row r="143" s="706" customFormat="1"/>
    <row r="144" s="706" customFormat="1"/>
    <row r="145" s="706" customFormat="1"/>
    <row r="146" s="706" customFormat="1"/>
    <row r="147" s="706" customFormat="1"/>
    <row r="148" s="706" customFormat="1"/>
    <row r="149" s="706" customFormat="1"/>
    <row r="150" s="706" customFormat="1"/>
    <row r="151" s="706" customFormat="1"/>
    <row r="152" s="706" customFormat="1"/>
    <row r="153" s="706" customFormat="1"/>
    <row r="154" s="706" customFormat="1"/>
    <row r="155" s="706" customFormat="1"/>
    <row r="156" s="706" customFormat="1"/>
    <row r="157" s="706" customFormat="1"/>
    <row r="158" s="706" customFormat="1"/>
    <row r="159" s="706" customFormat="1"/>
    <row r="160" s="706" customFormat="1"/>
    <row r="161" s="706" customFormat="1"/>
    <row r="162" s="706" customFormat="1"/>
    <row r="163" s="706" customFormat="1"/>
    <row r="164" s="706" customFormat="1"/>
  </sheetData>
  <sheetProtection selectLockedCells="1" selectUnlockedCells="1"/>
  <mergeCells count="127">
    <mergeCell ref="F9:G9"/>
    <mergeCell ref="F7:I7"/>
    <mergeCell ref="B8:C8"/>
    <mergeCell ref="H9:I9"/>
    <mergeCell ref="B10:C10"/>
    <mergeCell ref="D10:E10"/>
    <mergeCell ref="F10:G10"/>
    <mergeCell ref="H10:I10"/>
    <mergeCell ref="B11:C11"/>
    <mergeCell ref="D11:E11"/>
    <mergeCell ref="F11:G11"/>
    <mergeCell ref="H11:I11"/>
    <mergeCell ref="B9:C9"/>
    <mergeCell ref="D9:E9"/>
    <mergeCell ref="A1:J2"/>
    <mergeCell ref="A3:E4"/>
    <mergeCell ref="G3:H3"/>
    <mergeCell ref="G4:H4"/>
    <mergeCell ref="J4:J5"/>
    <mergeCell ref="G5:H5"/>
    <mergeCell ref="A6:J6"/>
    <mergeCell ref="A7:A8"/>
    <mergeCell ref="B7:E7"/>
    <mergeCell ref="A5:E5"/>
    <mergeCell ref="D8:E8"/>
    <mergeCell ref="F8:G8"/>
    <mergeCell ref="H8:I8"/>
    <mergeCell ref="B14:C14"/>
    <mergeCell ref="D14:E14"/>
    <mergeCell ref="F14:G14"/>
    <mergeCell ref="H14:I14"/>
    <mergeCell ref="B15:C15"/>
    <mergeCell ref="D15:E15"/>
    <mergeCell ref="F15:G15"/>
    <mergeCell ref="H15:I15"/>
    <mergeCell ref="B12:C12"/>
    <mergeCell ref="D12:E12"/>
    <mergeCell ref="F12:G12"/>
    <mergeCell ref="H12:I12"/>
    <mergeCell ref="B13:C13"/>
    <mergeCell ref="D13:E13"/>
    <mergeCell ref="F13:G13"/>
    <mergeCell ref="H13:I13"/>
    <mergeCell ref="B18:C18"/>
    <mergeCell ref="D18:E18"/>
    <mergeCell ref="F18:G18"/>
    <mergeCell ref="H18:I18"/>
    <mergeCell ref="B19:C19"/>
    <mergeCell ref="D19:E19"/>
    <mergeCell ref="F19:G19"/>
    <mergeCell ref="H19:I19"/>
    <mergeCell ref="B16:C16"/>
    <mergeCell ref="D16:E16"/>
    <mergeCell ref="F16:G16"/>
    <mergeCell ref="H16:I16"/>
    <mergeCell ref="B17:C17"/>
    <mergeCell ref="D17:E17"/>
    <mergeCell ref="F17:G17"/>
    <mergeCell ref="H17:I17"/>
    <mergeCell ref="A22:A23"/>
    <mergeCell ref="B22:E22"/>
    <mergeCell ref="F22:I22"/>
    <mergeCell ref="B23:C23"/>
    <mergeCell ref="D23:E23"/>
    <mergeCell ref="F23:G23"/>
    <mergeCell ref="H23:I23"/>
    <mergeCell ref="B20:C20"/>
    <mergeCell ref="D20:E20"/>
    <mergeCell ref="F20:G20"/>
    <mergeCell ref="H20:I20"/>
    <mergeCell ref="B21:C21"/>
    <mergeCell ref="D21:E21"/>
    <mergeCell ref="F21:G21"/>
    <mergeCell ref="H21:I21"/>
    <mergeCell ref="B26:C26"/>
    <mergeCell ref="D26:E26"/>
    <mergeCell ref="F26:G26"/>
    <mergeCell ref="H26:I26"/>
    <mergeCell ref="B27:C27"/>
    <mergeCell ref="D27:E27"/>
    <mergeCell ref="F27:G27"/>
    <mergeCell ref="H27:I27"/>
    <mergeCell ref="B24:C24"/>
    <mergeCell ref="D24:E24"/>
    <mergeCell ref="F24:G24"/>
    <mergeCell ref="H24:I24"/>
    <mergeCell ref="B25:C25"/>
    <mergeCell ref="D25:E25"/>
    <mergeCell ref="F25:G25"/>
    <mergeCell ref="H25:I25"/>
    <mergeCell ref="H30:I30"/>
    <mergeCell ref="B31:C31"/>
    <mergeCell ref="D31:E31"/>
    <mergeCell ref="F31:G31"/>
    <mergeCell ref="H31:I31"/>
    <mergeCell ref="B28:C28"/>
    <mergeCell ref="D28:E28"/>
    <mergeCell ref="F28:G28"/>
    <mergeCell ref="H28:I28"/>
    <mergeCell ref="B29:C29"/>
    <mergeCell ref="D29:E29"/>
    <mergeCell ref="F29:G29"/>
    <mergeCell ref="H29:I29"/>
    <mergeCell ref="J22:J23"/>
    <mergeCell ref="B36:C36"/>
    <mergeCell ref="D36:E36"/>
    <mergeCell ref="F36:G36"/>
    <mergeCell ref="H36:I36"/>
    <mergeCell ref="B34:C34"/>
    <mergeCell ref="D34:E34"/>
    <mergeCell ref="F34:G34"/>
    <mergeCell ref="H34:I34"/>
    <mergeCell ref="B35:C35"/>
    <mergeCell ref="D35:E35"/>
    <mergeCell ref="F35:G35"/>
    <mergeCell ref="H35:I35"/>
    <mergeCell ref="B32:C32"/>
    <mergeCell ref="D32:E32"/>
    <mergeCell ref="F32:G32"/>
    <mergeCell ref="H32:I32"/>
    <mergeCell ref="B33:C33"/>
    <mergeCell ref="D33:E33"/>
    <mergeCell ref="F33:G33"/>
    <mergeCell ref="H33:I33"/>
    <mergeCell ref="B30:C30"/>
    <mergeCell ref="D30:E30"/>
    <mergeCell ref="F30:G30"/>
  </mergeCells>
  <phoneticPr fontId="59" type="noConversion"/>
  <dataValidations count="1">
    <dataValidation allowBlank="1" showErrorMessage="1" sqref="G4:H4">
      <formula1>0</formula1>
      <formula2>0</formula2>
    </dataValidation>
  </dataValidations>
  <hyperlinks>
    <hyperlink ref="K9" location="社保!A1" display="社保"/>
    <hyperlink ref="K11" location="工资福利!A1" display="工资福利"/>
    <hyperlink ref="K13" location="税收优惠明细表!C49" display="税收优惠明细表"/>
    <hyperlink ref="K15" location="纳税调整明细表!A1" display="纳税调整明细表!A1"/>
    <hyperlink ref="K17" location="凭证检查!A1" display="凭证检查"/>
  </hyperlinks>
  <pageMargins left="0.78740157480314965" right="0.19685039370078741" top="0.51181102362204722" bottom="0.11811023622047245" header="0.51181102362204722" footer="0.51181102362204722"/>
  <pageSetup paperSize="9" firstPageNumber="0" orientation="portrait" blackAndWhite="1" horizontalDpi="300" verticalDpi="300"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T43"/>
  <sheetViews>
    <sheetView workbookViewId="0">
      <selection sqref="A1:K1"/>
    </sheetView>
  </sheetViews>
  <sheetFormatPr defaultColWidth="9" defaultRowHeight="14.25"/>
  <cols>
    <col min="1" max="1" width="5.625" style="169" customWidth="1"/>
    <col min="2" max="2" width="3.125" style="169" customWidth="1"/>
    <col min="3" max="3" width="11" style="169" customWidth="1"/>
    <col min="4" max="4" width="14.625" style="169" customWidth="1"/>
    <col min="5" max="6" width="7" style="169" customWidth="1"/>
    <col min="7" max="7" width="3.5" style="169" customWidth="1"/>
    <col min="8" max="8" width="2.875" style="169" customWidth="1"/>
    <col min="9" max="9" width="8" style="169" customWidth="1"/>
    <col min="10" max="10" width="13.875" style="169" customWidth="1"/>
    <col min="11" max="11" width="7.875" style="169" customWidth="1"/>
    <col min="12" max="16384" width="9" style="169"/>
  </cols>
  <sheetData>
    <row r="1" spans="1:20" ht="22.5">
      <c r="A1" s="2536" t="s">
        <v>367</v>
      </c>
      <c r="B1" s="2536"/>
      <c r="C1" s="2536"/>
      <c r="D1" s="2536"/>
      <c r="E1" s="2536"/>
      <c r="F1" s="2536"/>
      <c r="G1" s="2536"/>
      <c r="H1" s="2536"/>
      <c r="I1" s="2536"/>
      <c r="J1" s="2536"/>
      <c r="K1" s="2536"/>
      <c r="L1" s="170"/>
      <c r="M1" s="170"/>
      <c r="N1" s="170"/>
      <c r="O1" s="170"/>
      <c r="P1" s="170"/>
      <c r="Q1" s="170"/>
      <c r="R1" s="170"/>
      <c r="S1" s="170"/>
    </row>
    <row r="2" spans="1:20" ht="7.5" customHeight="1">
      <c r="A2" s="171"/>
      <c r="B2" s="171"/>
      <c r="C2" s="171"/>
      <c r="D2" s="171"/>
      <c r="E2" s="171"/>
      <c r="F2" s="171"/>
      <c r="G2" s="171"/>
      <c r="H2" s="171"/>
      <c r="I2" s="171"/>
      <c r="J2" s="171"/>
      <c r="K2" s="171"/>
      <c r="L2" s="170"/>
      <c r="M2" s="170"/>
      <c r="N2" s="170"/>
      <c r="O2" s="170"/>
      <c r="P2" s="170"/>
      <c r="Q2" s="170"/>
      <c r="R2" s="170"/>
      <c r="S2" s="170"/>
    </row>
    <row r="3" spans="1:20" ht="18" customHeight="1">
      <c r="A3" s="2880" t="s">
        <v>460</v>
      </c>
      <c r="B3" s="2880"/>
      <c r="C3" s="3121" t="str">
        <f>基本情况!B2</f>
        <v/>
      </c>
      <c r="D3" s="3121"/>
      <c r="E3" s="370" t="s">
        <v>463</v>
      </c>
      <c r="F3" s="2882">
        <f>基本情况!B12</f>
        <v>0</v>
      </c>
      <c r="G3" s="2882"/>
      <c r="H3" s="2882"/>
      <c r="I3" s="711" t="s">
        <v>462</v>
      </c>
      <c r="J3" s="712" t="str">
        <f>TEXT(基本情况!B21,"yyyy-mm-dd")</f>
        <v>2016-03-03</v>
      </c>
      <c r="K3" s="713" t="s">
        <v>289</v>
      </c>
      <c r="L3" s="170"/>
      <c r="M3" s="170"/>
      <c r="N3" s="170"/>
      <c r="O3" s="170"/>
      <c r="P3" s="170"/>
      <c r="Q3" s="170"/>
      <c r="R3" s="170"/>
      <c r="S3" s="170"/>
    </row>
    <row r="4" spans="1:20" ht="18" customHeight="1">
      <c r="A4" s="2885" t="s">
        <v>464</v>
      </c>
      <c r="B4" s="2885"/>
      <c r="C4" s="3003" t="str">
        <f>基本情况!B7</f>
        <v>2015年01月01日至2015年12月31日</v>
      </c>
      <c r="D4" s="3003"/>
      <c r="E4" s="374" t="s">
        <v>465</v>
      </c>
      <c r="F4" s="2875">
        <f>基本情况!B11</f>
        <v>0</v>
      </c>
      <c r="G4" s="2875"/>
      <c r="H4" s="2875"/>
      <c r="I4" s="714" t="s">
        <v>462</v>
      </c>
      <c r="J4" s="375" t="str">
        <f>TEXT(基本情况!B22,"yyyy-mm-dd")</f>
        <v>2016-04-10</v>
      </c>
      <c r="K4" s="542" t="str">
        <f>档案索引!A40</f>
        <v>2A-20</v>
      </c>
      <c r="L4" s="170"/>
      <c r="M4" s="170"/>
      <c r="N4" s="170"/>
      <c r="O4" s="170"/>
      <c r="P4" s="170"/>
      <c r="Q4" s="170"/>
      <c r="R4" s="170"/>
      <c r="S4" s="170"/>
    </row>
    <row r="5" spans="1:20" ht="7.5" customHeight="1">
      <c r="A5" s="2992"/>
      <c r="B5" s="2992"/>
      <c r="C5" s="2992"/>
      <c r="D5" s="2992"/>
      <c r="E5" s="2992"/>
      <c r="F5" s="2992"/>
      <c r="G5" s="2992"/>
      <c r="H5" s="2992"/>
      <c r="I5" s="2992"/>
      <c r="J5" s="2992"/>
      <c r="K5" s="2992"/>
      <c r="L5" s="170"/>
      <c r="M5" s="170"/>
      <c r="N5" s="170"/>
      <c r="O5" s="170"/>
      <c r="P5" s="170"/>
      <c r="Q5" s="170"/>
      <c r="R5" s="170"/>
      <c r="S5" s="170"/>
    </row>
    <row r="6" spans="1:20" ht="19.5" customHeight="1">
      <c r="A6" s="2993" t="s">
        <v>678</v>
      </c>
      <c r="B6" s="2993"/>
      <c r="C6" s="2877" t="s">
        <v>1515</v>
      </c>
      <c r="D6" s="2877"/>
      <c r="E6" s="2877" t="s">
        <v>1516</v>
      </c>
      <c r="F6" s="2877"/>
      <c r="G6" s="2877" t="s">
        <v>1517</v>
      </c>
      <c r="H6" s="2877"/>
      <c r="I6" s="2877"/>
      <c r="J6" s="377" t="s">
        <v>1518</v>
      </c>
      <c r="K6" s="545" t="s">
        <v>468</v>
      </c>
      <c r="L6" s="83" t="s">
        <v>404</v>
      </c>
      <c r="M6" s="170"/>
      <c r="N6" s="170"/>
      <c r="O6" s="170"/>
      <c r="P6" s="170"/>
      <c r="Q6" s="170"/>
      <c r="R6" s="170"/>
      <c r="S6" s="170"/>
    </row>
    <row r="7" spans="1:20" ht="18" customHeight="1">
      <c r="A7" s="2880" t="s">
        <v>1519</v>
      </c>
      <c r="B7" s="2880"/>
      <c r="C7" s="3100"/>
      <c r="D7" s="3100"/>
      <c r="E7" s="3101">
        <f>SUM(E8:F14)</f>
        <v>0</v>
      </c>
      <c r="F7" s="3101"/>
      <c r="G7" s="3102">
        <f>E7-J7</f>
        <v>0</v>
      </c>
      <c r="H7" s="3102"/>
      <c r="I7" s="3102"/>
      <c r="J7" s="715">
        <f>SUM(J8:J14)</f>
        <v>0</v>
      </c>
      <c r="K7" s="384"/>
      <c r="L7" s="170"/>
      <c r="M7" s="170"/>
      <c r="N7" s="170"/>
      <c r="O7" s="170"/>
      <c r="P7" s="170"/>
      <c r="Q7" s="170"/>
      <c r="R7" s="170"/>
      <c r="S7" s="170"/>
    </row>
    <row r="8" spans="1:20" ht="18" customHeight="1">
      <c r="A8" s="3116"/>
      <c r="B8" s="3116"/>
      <c r="C8" s="3117"/>
      <c r="D8" s="3117"/>
      <c r="E8" s="3119"/>
      <c r="F8" s="3119"/>
      <c r="G8" s="2987">
        <f t="shared" ref="G8:G14" si="0">E8-J8</f>
        <v>0</v>
      </c>
      <c r="H8" s="2987"/>
      <c r="I8" s="2987"/>
      <c r="J8" s="1097">
        <f t="shared" ref="J8:J14" si="1">E8</f>
        <v>0</v>
      </c>
      <c r="K8" s="389"/>
      <c r="L8" s="2989" t="s">
        <v>1520</v>
      </c>
      <c r="M8" s="2989"/>
      <c r="N8" s="2989"/>
      <c r="O8" s="170"/>
      <c r="P8" s="170"/>
      <c r="Q8" s="170"/>
      <c r="R8" s="170"/>
      <c r="S8" s="170"/>
    </row>
    <row r="9" spans="1:20" ht="18" customHeight="1">
      <c r="A9" s="3116"/>
      <c r="B9" s="3116"/>
      <c r="C9" s="3117"/>
      <c r="D9" s="3117"/>
      <c r="E9" s="3119"/>
      <c r="F9" s="3119"/>
      <c r="G9" s="2987">
        <f t="shared" si="0"/>
        <v>0</v>
      </c>
      <c r="H9" s="2987"/>
      <c r="I9" s="2987"/>
      <c r="J9" s="1097">
        <f t="shared" si="1"/>
        <v>0</v>
      </c>
      <c r="K9" s="389"/>
      <c r="L9" s="170"/>
      <c r="M9" s="170"/>
      <c r="N9" s="170"/>
      <c r="O9" s="170"/>
      <c r="P9" s="170"/>
      <c r="Q9" s="170"/>
      <c r="R9" s="170"/>
      <c r="S9" s="170"/>
    </row>
    <row r="10" spans="1:20" ht="18" customHeight="1">
      <c r="A10" s="3116"/>
      <c r="B10" s="3116"/>
      <c r="C10" s="3117"/>
      <c r="D10" s="3117"/>
      <c r="E10" s="3120"/>
      <c r="F10" s="3120"/>
      <c r="G10" s="2987">
        <f t="shared" si="0"/>
        <v>0</v>
      </c>
      <c r="H10" s="2987"/>
      <c r="I10" s="2987"/>
      <c r="J10" s="1317">
        <f t="shared" si="1"/>
        <v>0</v>
      </c>
      <c r="K10" s="389"/>
      <c r="L10" s="2989" t="s">
        <v>1512</v>
      </c>
      <c r="M10" s="2989"/>
      <c r="N10" s="2989"/>
      <c r="O10" s="170"/>
      <c r="P10" s="170"/>
      <c r="Q10" s="170"/>
      <c r="R10" s="170"/>
      <c r="S10" s="170"/>
    </row>
    <row r="11" spans="1:20" ht="18" customHeight="1">
      <c r="A11" s="3116"/>
      <c r="B11" s="3116"/>
      <c r="C11" s="3117"/>
      <c r="D11" s="3117"/>
      <c r="E11" s="3119"/>
      <c r="F11" s="3119"/>
      <c r="G11" s="2987">
        <f t="shared" si="0"/>
        <v>0</v>
      </c>
      <c r="H11" s="2987"/>
      <c r="I11" s="2987"/>
      <c r="J11" s="1317">
        <f t="shared" si="1"/>
        <v>0</v>
      </c>
      <c r="K11" s="389"/>
      <c r="L11" s="170"/>
      <c r="M11" s="170"/>
      <c r="N11" s="170"/>
      <c r="O11" s="170"/>
      <c r="P11" s="170"/>
      <c r="Q11" s="170"/>
      <c r="R11" s="170"/>
      <c r="S11" s="170"/>
    </row>
    <row r="12" spans="1:20" ht="18" customHeight="1">
      <c r="A12" s="3116"/>
      <c r="B12" s="3116"/>
      <c r="C12" s="3117"/>
      <c r="D12" s="3117"/>
      <c r="E12" s="3119"/>
      <c r="F12" s="3119"/>
      <c r="G12" s="2987">
        <f t="shared" si="0"/>
        <v>0</v>
      </c>
      <c r="H12" s="2987"/>
      <c r="I12" s="2987"/>
      <c r="J12" s="1317">
        <f t="shared" si="1"/>
        <v>0</v>
      </c>
      <c r="K12" s="389"/>
      <c r="L12" s="2989" t="s">
        <v>330</v>
      </c>
      <c r="M12" s="2989"/>
      <c r="N12" s="2989"/>
      <c r="O12" s="170"/>
      <c r="P12" s="170"/>
      <c r="Q12" s="170"/>
      <c r="R12" s="170"/>
      <c r="S12" s="170"/>
    </row>
    <row r="13" spans="1:20" ht="18" customHeight="1">
      <c r="A13" s="3116"/>
      <c r="B13" s="3116"/>
      <c r="C13" s="3117"/>
      <c r="D13" s="3117"/>
      <c r="E13" s="3119"/>
      <c r="F13" s="3119"/>
      <c r="G13" s="2987">
        <f t="shared" si="0"/>
        <v>0</v>
      </c>
      <c r="H13" s="2987"/>
      <c r="I13" s="2987"/>
      <c r="J13" s="1317">
        <f t="shared" si="1"/>
        <v>0</v>
      </c>
      <c r="K13" s="389"/>
      <c r="L13" s="170"/>
      <c r="M13" s="170"/>
      <c r="N13" s="170"/>
      <c r="O13" s="170"/>
      <c r="P13" s="170"/>
      <c r="Q13" s="170"/>
      <c r="R13" s="170"/>
      <c r="S13" s="170"/>
    </row>
    <row r="14" spans="1:20" ht="18" customHeight="1">
      <c r="A14" s="3115"/>
      <c r="B14" s="3115"/>
      <c r="C14" s="3111"/>
      <c r="D14" s="3111"/>
      <c r="E14" s="3118"/>
      <c r="F14" s="3118"/>
      <c r="G14" s="3105">
        <f t="shared" si="0"/>
        <v>0</v>
      </c>
      <c r="H14" s="3105"/>
      <c r="I14" s="3105"/>
      <c r="J14" s="1139">
        <f t="shared" si="1"/>
        <v>0</v>
      </c>
      <c r="K14" s="399"/>
      <c r="L14" s="2989" t="s">
        <v>326</v>
      </c>
      <c r="M14" s="2989"/>
      <c r="N14" s="2989"/>
      <c r="O14" s="170"/>
      <c r="P14" s="170"/>
      <c r="Q14" s="170"/>
      <c r="R14" s="170"/>
      <c r="S14" s="170"/>
      <c r="T14" s="718"/>
    </row>
    <row r="15" spans="1:20" ht="18" customHeight="1">
      <c r="A15" s="2880" t="s">
        <v>1521</v>
      </c>
      <c r="B15" s="2880"/>
      <c r="C15" s="3100"/>
      <c r="D15" s="3100"/>
      <c r="E15" s="3101">
        <f>SUM(E16:F19)</f>
        <v>0</v>
      </c>
      <c r="F15" s="3101"/>
      <c r="G15" s="3102">
        <f>SUM(G16:I19)</f>
        <v>0</v>
      </c>
      <c r="H15" s="3102"/>
      <c r="I15" s="3102"/>
      <c r="J15" s="715">
        <f>SUM(J16:J19)</f>
        <v>0</v>
      </c>
      <c r="K15" s="384"/>
      <c r="L15" s="170"/>
      <c r="M15" s="170"/>
      <c r="N15" s="170"/>
      <c r="O15" s="170"/>
      <c r="P15" s="170"/>
      <c r="Q15" s="170"/>
      <c r="R15" s="170"/>
      <c r="S15" s="170"/>
      <c r="T15" s="718"/>
    </row>
    <row r="16" spans="1:20" ht="18" customHeight="1">
      <c r="A16" s="3116"/>
      <c r="B16" s="3116"/>
      <c r="C16" s="3117"/>
      <c r="D16" s="3117"/>
      <c r="E16" s="3119"/>
      <c r="F16" s="3119"/>
      <c r="G16" s="2987">
        <f>E16-J16</f>
        <v>0</v>
      </c>
      <c r="H16" s="2987"/>
      <c r="I16" s="2987"/>
      <c r="J16" s="1138">
        <f>E16</f>
        <v>0</v>
      </c>
      <c r="K16" s="389"/>
      <c r="L16" s="233" t="s">
        <v>1317</v>
      </c>
      <c r="M16" s="170"/>
      <c r="N16" s="170"/>
      <c r="O16" s="170"/>
      <c r="P16" s="170"/>
      <c r="Q16" s="170"/>
      <c r="R16" s="170"/>
      <c r="S16" s="170"/>
      <c r="T16" s="718"/>
    </row>
    <row r="17" spans="1:20" ht="18" customHeight="1">
      <c r="A17" s="3116"/>
      <c r="B17" s="3116"/>
      <c r="C17" s="3117"/>
      <c r="D17" s="3117"/>
      <c r="E17" s="3107"/>
      <c r="F17" s="3107"/>
      <c r="G17" s="2987">
        <f>E17-J17</f>
        <v>0</v>
      </c>
      <c r="H17" s="2987"/>
      <c r="I17" s="2987"/>
      <c r="J17" s="1097">
        <f>E17</f>
        <v>0</v>
      </c>
      <c r="K17" s="389"/>
      <c r="L17" s="170"/>
      <c r="M17" s="170"/>
      <c r="N17" s="170"/>
      <c r="O17" s="170"/>
      <c r="P17" s="170"/>
      <c r="Q17" s="170"/>
      <c r="R17" s="170"/>
      <c r="S17" s="170"/>
      <c r="T17" s="718"/>
    </row>
    <row r="18" spans="1:20" ht="18" customHeight="1">
      <c r="A18" s="3116"/>
      <c r="B18" s="3116"/>
      <c r="C18" s="3117"/>
      <c r="D18" s="3117"/>
      <c r="E18" s="3107"/>
      <c r="F18" s="3107"/>
      <c r="G18" s="2987">
        <f>E18-J18</f>
        <v>0</v>
      </c>
      <c r="H18" s="2987"/>
      <c r="I18" s="2987"/>
      <c r="J18" s="1097">
        <f>E18</f>
        <v>0</v>
      </c>
      <c r="K18" s="389"/>
      <c r="L18" s="233" t="s">
        <v>1522</v>
      </c>
      <c r="M18" s="170"/>
      <c r="N18" s="170"/>
      <c r="O18" s="170"/>
      <c r="P18" s="170"/>
      <c r="Q18" s="170"/>
      <c r="R18" s="170"/>
      <c r="S18" s="170"/>
      <c r="T18" s="718"/>
    </row>
    <row r="19" spans="1:20" ht="18" customHeight="1">
      <c r="A19" s="3115"/>
      <c r="B19" s="3115"/>
      <c r="C19" s="3111"/>
      <c r="D19" s="3111"/>
      <c r="E19" s="3112"/>
      <c r="F19" s="3112"/>
      <c r="G19" s="3105">
        <f>E19-J19</f>
        <v>0</v>
      </c>
      <c r="H19" s="3105"/>
      <c r="I19" s="3105"/>
      <c r="J19" s="1139">
        <f>E19</f>
        <v>0</v>
      </c>
      <c r="K19" s="399"/>
      <c r="L19" s="3076" t="s">
        <v>1523</v>
      </c>
      <c r="M19" s="3076"/>
      <c r="N19" s="3076"/>
      <c r="O19" s="3076"/>
      <c r="P19" s="3076"/>
      <c r="Q19" s="3076"/>
      <c r="R19" s="3076"/>
      <c r="S19" s="3076"/>
      <c r="T19" s="718"/>
    </row>
    <row r="20" spans="1:20" ht="18" customHeight="1">
      <c r="A20" s="2880" t="s">
        <v>1314</v>
      </c>
      <c r="B20" s="2880"/>
      <c r="C20" s="3100"/>
      <c r="D20" s="3100"/>
      <c r="E20" s="3101">
        <f>E21</f>
        <v>0</v>
      </c>
      <c r="F20" s="3101"/>
      <c r="G20" s="3102">
        <f>E20-J20</f>
        <v>0</v>
      </c>
      <c r="H20" s="3102"/>
      <c r="I20" s="3102"/>
      <c r="J20" s="715">
        <f>J21</f>
        <v>0</v>
      </c>
      <c r="K20" s="384"/>
      <c r="L20" s="3076"/>
      <c r="M20" s="3076"/>
      <c r="N20" s="3076"/>
      <c r="O20" s="3076"/>
      <c r="P20" s="3076"/>
      <c r="Q20" s="3076"/>
      <c r="R20" s="3076"/>
      <c r="S20" s="3076"/>
      <c r="T20" s="718"/>
    </row>
    <row r="21" spans="1:20" ht="18" customHeight="1">
      <c r="A21" s="3114"/>
      <c r="B21" s="3114"/>
      <c r="C21" s="3111"/>
      <c r="D21" s="3111"/>
      <c r="E21" s="3112"/>
      <c r="F21" s="3112"/>
      <c r="G21" s="3113"/>
      <c r="H21" s="3113"/>
      <c r="I21" s="3113"/>
      <c r="J21" s="1139"/>
      <c r="K21" s="399"/>
      <c r="L21" s="3076"/>
      <c r="M21" s="3076"/>
      <c r="N21" s="3076"/>
      <c r="O21" s="3076"/>
      <c r="P21" s="3076"/>
      <c r="Q21" s="3076"/>
      <c r="R21" s="3076"/>
      <c r="S21" s="3076"/>
      <c r="T21" s="718"/>
    </row>
    <row r="22" spans="1:20" ht="18" customHeight="1">
      <c r="A22" s="3108" t="s">
        <v>6282</v>
      </c>
      <c r="B22" s="3108"/>
      <c r="C22" s="3108"/>
      <c r="D22" s="3108"/>
      <c r="E22" s="3101">
        <f>E7+E15+E20</f>
        <v>0</v>
      </c>
      <c r="F22" s="3101"/>
      <c r="G22" s="3102">
        <f>G7+G15+G20</f>
        <v>0</v>
      </c>
      <c r="H22" s="3102"/>
      <c r="I22" s="3102"/>
      <c r="J22" s="715">
        <f>J7+J15+J20</f>
        <v>0</v>
      </c>
      <c r="K22" s="384"/>
      <c r="L22" s="3076"/>
      <c r="M22" s="3076"/>
      <c r="N22" s="3076"/>
      <c r="O22" s="3076"/>
      <c r="P22" s="3076"/>
      <c r="Q22" s="3076"/>
      <c r="R22" s="3076"/>
      <c r="S22" s="3076"/>
      <c r="T22" s="718"/>
    </row>
    <row r="23" spans="1:20" ht="18" customHeight="1">
      <c r="A23" s="3106" t="s">
        <v>6281</v>
      </c>
      <c r="B23" s="3106"/>
      <c r="C23" s="3106"/>
      <c r="D23" s="3106"/>
      <c r="E23" s="3107"/>
      <c r="F23" s="3107"/>
      <c r="G23" s="2987">
        <f>E23-J23</f>
        <v>0</v>
      </c>
      <c r="H23" s="2987"/>
      <c r="I23" s="2987"/>
      <c r="J23" s="1138"/>
      <c r="K23" s="389"/>
      <c r="L23" s="3076"/>
      <c r="M23" s="3076"/>
      <c r="N23" s="3076"/>
      <c r="O23" s="3076"/>
      <c r="P23" s="3076"/>
      <c r="Q23" s="3076"/>
      <c r="R23" s="3076"/>
      <c r="S23" s="3076"/>
      <c r="T23" s="718"/>
    </row>
    <row r="24" spans="1:20" ht="18" customHeight="1">
      <c r="A24" s="3103" t="s">
        <v>6283</v>
      </c>
      <c r="B24" s="3103"/>
      <c r="C24" s="3103"/>
      <c r="D24" s="3103"/>
      <c r="E24" s="3104">
        <f>E22-E23</f>
        <v>0</v>
      </c>
      <c r="F24" s="3104"/>
      <c r="G24" s="3105">
        <f>G22+G23</f>
        <v>0</v>
      </c>
      <c r="H24" s="3105"/>
      <c r="I24" s="3105"/>
      <c r="J24" s="719">
        <f>J22-J23</f>
        <v>0</v>
      </c>
      <c r="K24" s="399"/>
      <c r="L24" s="3076"/>
      <c r="M24" s="3076"/>
      <c r="N24" s="3076"/>
      <c r="O24" s="3076"/>
      <c r="P24" s="3076"/>
      <c r="Q24" s="3076"/>
      <c r="R24" s="3076"/>
      <c r="S24" s="3076"/>
    </row>
    <row r="25" spans="1:20" s="559" customFormat="1" ht="19.5" customHeight="1">
      <c r="A25" s="3109" t="s">
        <v>1524</v>
      </c>
      <c r="B25" s="3109"/>
      <c r="C25" s="3109"/>
      <c r="D25" s="3109"/>
      <c r="E25" s="3109"/>
      <c r="F25" s="3109"/>
      <c r="G25" s="3109"/>
      <c r="H25" s="3109"/>
      <c r="I25" s="3109"/>
      <c r="J25" s="3109"/>
      <c r="K25" s="720"/>
      <c r="L25" s="3076"/>
      <c r="M25" s="3076"/>
      <c r="N25" s="3076"/>
      <c r="O25" s="3076"/>
      <c r="P25" s="3076"/>
      <c r="Q25" s="3076"/>
      <c r="R25" s="3076"/>
      <c r="S25" s="3076"/>
    </row>
    <row r="26" spans="1:20" s="559" customFormat="1" ht="18" customHeight="1">
      <c r="A26" s="3110" t="s">
        <v>866</v>
      </c>
      <c r="B26" s="3110"/>
      <c r="C26" s="159" t="s">
        <v>867</v>
      </c>
      <c r="D26" s="159" t="s">
        <v>868</v>
      </c>
      <c r="E26" s="2728" t="s">
        <v>1311</v>
      </c>
      <c r="F26" s="2728"/>
      <c r="G26" s="2728" t="s">
        <v>869</v>
      </c>
      <c r="H26" s="2728"/>
      <c r="I26" s="2728"/>
      <c r="J26" s="159" t="s">
        <v>715</v>
      </c>
      <c r="K26" s="721"/>
      <c r="L26" s="3076"/>
      <c r="M26" s="3076"/>
      <c r="N26" s="3076"/>
      <c r="O26" s="3076"/>
      <c r="P26" s="3076"/>
      <c r="Q26" s="3076"/>
      <c r="R26" s="3076"/>
      <c r="S26" s="3076"/>
    </row>
    <row r="27" spans="1:20" s="559" customFormat="1" ht="18" customHeight="1">
      <c r="A27" s="3079" t="s">
        <v>570</v>
      </c>
      <c r="B27" s="3079"/>
      <c r="C27" s="1115"/>
      <c r="D27" s="702">
        <f>营业费用!H11</f>
        <v>0</v>
      </c>
      <c r="E27" s="3080">
        <f>管理费用!H11</f>
        <v>0</v>
      </c>
      <c r="F27" s="3080"/>
      <c r="G27" s="3082"/>
      <c r="H27" s="3082"/>
      <c r="I27" s="3082"/>
      <c r="J27" s="722">
        <f>SUM(C27:I27)</f>
        <v>0</v>
      </c>
      <c r="K27" s="723"/>
      <c r="L27" s="3073" t="s">
        <v>1525</v>
      </c>
      <c r="M27" s="3073"/>
      <c r="N27" s="3073"/>
      <c r="O27" s="3073"/>
      <c r="P27" s="3073"/>
      <c r="Q27" s="3073"/>
      <c r="R27" s="3073"/>
      <c r="S27" s="3073"/>
    </row>
    <row r="28" spans="1:20" s="559" customFormat="1" ht="20.25" customHeight="1">
      <c r="A28" s="2938" t="s">
        <v>654</v>
      </c>
      <c r="B28" s="2938"/>
      <c r="C28" s="2938"/>
      <c r="D28" s="3081" t="str">
        <f>IF(J27&lt;&gt;E22,"原始凭证检查金额与账载数不符，请检查！","原始凭证检查金额与账载数相符！")</f>
        <v>原始凭证检查金额与账载数相符！</v>
      </c>
      <c r="E28" s="3081"/>
      <c r="F28" s="3081"/>
      <c r="G28" s="3081"/>
      <c r="H28" s="3081"/>
      <c r="I28" s="3081"/>
      <c r="J28" s="3081"/>
      <c r="K28" s="724"/>
      <c r="L28" s="3073"/>
      <c r="M28" s="3073"/>
      <c r="N28" s="3073"/>
      <c r="O28" s="3073"/>
      <c r="P28" s="3073"/>
      <c r="Q28" s="3073"/>
      <c r="R28" s="3073"/>
      <c r="S28" s="3073"/>
    </row>
    <row r="29" spans="1:20" ht="18" customHeight="1">
      <c r="A29" s="3077" t="s">
        <v>1526</v>
      </c>
      <c r="B29" s="3077"/>
      <c r="C29" s="3077"/>
      <c r="D29" s="3077"/>
      <c r="E29" s="3077"/>
      <c r="F29" s="3077"/>
      <c r="G29" s="3077"/>
      <c r="H29" s="3077"/>
      <c r="I29" s="3077"/>
      <c r="J29" s="725">
        <f>招待!J20</f>
        <v>0</v>
      </c>
      <c r="K29" s="384"/>
      <c r="L29" s="3076" t="s">
        <v>1527</v>
      </c>
      <c r="M29" s="3076"/>
      <c r="N29" s="3076"/>
      <c r="O29" s="3076"/>
      <c r="P29" s="3076"/>
      <c r="Q29" s="3076"/>
      <c r="R29" s="3076"/>
      <c r="S29" s="3076"/>
    </row>
    <row r="30" spans="1:20" ht="18" customHeight="1">
      <c r="A30" s="3084" t="s">
        <v>1528</v>
      </c>
      <c r="B30" s="3085"/>
      <c r="C30" s="3086"/>
      <c r="D30" s="726" t="s">
        <v>1529</v>
      </c>
      <c r="E30" s="727">
        <v>0.15</v>
      </c>
      <c r="F30" s="3075" t="s">
        <v>1530</v>
      </c>
      <c r="G30" s="3075"/>
      <c r="H30" s="3075"/>
      <c r="I30" s="3075"/>
      <c r="J30" s="728">
        <f>ROUND(J29*E30,2)</f>
        <v>0</v>
      </c>
      <c r="K30" s="389"/>
      <c r="L30" s="3076"/>
      <c r="M30" s="3076"/>
      <c r="N30" s="3076"/>
      <c r="O30" s="3076"/>
      <c r="P30" s="3076"/>
      <c r="Q30" s="3076"/>
      <c r="R30" s="3076"/>
      <c r="S30" s="3076"/>
    </row>
    <row r="31" spans="1:20" ht="18" customHeight="1">
      <c r="A31" s="3087"/>
      <c r="B31" s="3088"/>
      <c r="C31" s="3089"/>
      <c r="D31" s="3075" t="s">
        <v>1264</v>
      </c>
      <c r="E31" s="3075"/>
      <c r="F31" s="3075"/>
      <c r="G31" s="3075"/>
      <c r="H31" s="3075"/>
      <c r="I31" s="3075"/>
      <c r="J31" s="728">
        <f>IF(J24&gt;J30,J22-J30,J23)</f>
        <v>0</v>
      </c>
      <c r="K31" s="729"/>
      <c r="L31" s="2975" t="s">
        <v>1531</v>
      </c>
      <c r="M31" s="2975"/>
      <c r="N31" s="2975"/>
      <c r="O31" s="2975"/>
      <c r="P31" s="2975"/>
      <c r="Q31" s="2975"/>
      <c r="R31" s="2975"/>
      <c r="S31" s="170"/>
    </row>
    <row r="32" spans="1:20" ht="18" customHeight="1">
      <c r="A32" s="3087"/>
      <c r="B32" s="3088"/>
      <c r="C32" s="3089"/>
      <c r="D32" s="3078" t="s">
        <v>1266</v>
      </c>
      <c r="E32" s="3078"/>
      <c r="F32" s="3078"/>
      <c r="G32" s="3078"/>
      <c r="H32" s="3078"/>
      <c r="I32" s="3078"/>
      <c r="J32" s="728">
        <f>IF(J24&gt;ROUND((J29+招待!J24)*E30,2),J22-ROUND((J29+招待!J24)*E30,2),J23)-J31</f>
        <v>0</v>
      </c>
      <c r="K32" s="729"/>
      <c r="L32" s="2975"/>
      <c r="M32" s="2975"/>
      <c r="N32" s="2975"/>
      <c r="O32" s="2975"/>
      <c r="P32" s="2975"/>
      <c r="Q32" s="2975"/>
      <c r="R32" s="2975"/>
      <c r="S32" s="170"/>
    </row>
    <row r="33" spans="1:19" ht="18" customHeight="1">
      <c r="A33" s="3087"/>
      <c r="B33" s="3088"/>
      <c r="C33" s="3089"/>
      <c r="D33" s="3075" t="s">
        <v>1532</v>
      </c>
      <c r="E33" s="3075"/>
      <c r="F33" s="3075"/>
      <c r="G33" s="3075"/>
      <c r="H33" s="3075"/>
      <c r="I33" s="3075"/>
      <c r="J33" s="1138"/>
      <c r="K33" s="389"/>
      <c r="L33" s="2975"/>
      <c r="M33" s="2975"/>
      <c r="N33" s="2975"/>
      <c r="O33" s="2975"/>
      <c r="P33" s="2975"/>
      <c r="Q33" s="2975"/>
      <c r="R33" s="2975"/>
      <c r="S33" s="170"/>
    </row>
    <row r="34" spans="1:19" ht="18" customHeight="1">
      <c r="A34" s="3087"/>
      <c r="B34" s="3088"/>
      <c r="C34" s="3089"/>
      <c r="D34" s="3075" t="s">
        <v>1533</v>
      </c>
      <c r="E34" s="3075"/>
      <c r="F34" s="3075"/>
      <c r="G34" s="3075"/>
      <c r="H34" s="3075"/>
      <c r="I34" s="3075"/>
      <c r="J34" s="728">
        <f>IF(J33&gt;0,IF(J24&lt;ROUND((J29+招待!J24)*E30,2),MIN(J33,ROUND((J29+招待!J24)*E30,2)-J24),0),0)</f>
        <v>0</v>
      </c>
      <c r="K34" s="729"/>
      <c r="L34" s="2975"/>
      <c r="M34" s="2975"/>
      <c r="N34" s="2975"/>
      <c r="O34" s="2975"/>
      <c r="P34" s="2975"/>
      <c r="Q34" s="2975"/>
      <c r="R34" s="2975"/>
      <c r="S34" s="170"/>
    </row>
    <row r="35" spans="1:19" ht="18" customHeight="1">
      <c r="A35" s="3087"/>
      <c r="B35" s="3088"/>
      <c r="C35" s="3089"/>
      <c r="D35" s="3075" t="s">
        <v>1534</v>
      </c>
      <c r="E35" s="3075"/>
      <c r="F35" s="3075"/>
      <c r="G35" s="3075"/>
      <c r="H35" s="3075"/>
      <c r="I35" s="3075"/>
      <c r="J35" s="728">
        <f>J31+J32+J33-J34</f>
        <v>0</v>
      </c>
      <c r="K35" s="729"/>
      <c r="L35" s="2975"/>
      <c r="M35" s="2975"/>
      <c r="N35" s="2975"/>
      <c r="O35" s="2975"/>
      <c r="P35" s="2975"/>
      <c r="Q35" s="2975"/>
      <c r="R35" s="2975"/>
      <c r="S35" s="170"/>
    </row>
    <row r="36" spans="1:19" ht="18" customHeight="1">
      <c r="A36" s="3087"/>
      <c r="B36" s="3088"/>
      <c r="C36" s="3089"/>
      <c r="D36" s="3075" t="s">
        <v>6270</v>
      </c>
      <c r="E36" s="3075"/>
      <c r="F36" s="3075"/>
      <c r="G36" s="3075"/>
      <c r="H36" s="3075"/>
      <c r="I36" s="3075"/>
      <c r="J36" s="1706"/>
      <c r="K36" s="729"/>
      <c r="L36" s="2975"/>
      <c r="M36" s="2975"/>
      <c r="N36" s="2975"/>
      <c r="O36" s="2975"/>
      <c r="P36" s="2975"/>
      <c r="Q36" s="2975"/>
      <c r="R36" s="2975"/>
      <c r="S36" s="170"/>
    </row>
    <row r="37" spans="1:19" ht="18" customHeight="1">
      <c r="A37" s="3090"/>
      <c r="B37" s="3091"/>
      <c r="C37" s="3092"/>
      <c r="D37" s="3093" t="s">
        <v>6271</v>
      </c>
      <c r="E37" s="3094"/>
      <c r="F37" s="3094"/>
      <c r="G37" s="3094"/>
      <c r="H37" s="3094"/>
      <c r="I37" s="3095"/>
      <c r="J37" s="1706"/>
      <c r="K37" s="729"/>
      <c r="L37" s="2975"/>
      <c r="M37" s="2975"/>
      <c r="N37" s="2975"/>
      <c r="O37" s="2975"/>
      <c r="P37" s="2975"/>
      <c r="Q37" s="2975"/>
      <c r="R37" s="2975"/>
      <c r="S37" s="170"/>
    </row>
    <row r="38" spans="1:19" ht="15" customHeight="1">
      <c r="A38" s="2973" t="s">
        <v>1344</v>
      </c>
      <c r="B38" s="2973"/>
      <c r="C38" s="2973"/>
      <c r="D38" s="3083" t="s">
        <v>1535</v>
      </c>
      <c r="E38" s="3083"/>
      <c r="F38" s="3074" t="str">
        <f>IF(OR(J31+J32&gt;0,J34&gt;0),"、E","")</f>
        <v/>
      </c>
      <c r="G38" s="3074"/>
      <c r="H38" s="3074"/>
      <c r="I38" s="3074"/>
      <c r="J38" s="3074"/>
      <c r="K38" s="3074"/>
      <c r="L38" s="2975"/>
      <c r="M38" s="2975"/>
      <c r="N38" s="2975"/>
      <c r="O38" s="2975"/>
      <c r="P38" s="2975"/>
      <c r="Q38" s="2975"/>
      <c r="R38" s="2975"/>
      <c r="S38" s="170"/>
    </row>
    <row r="39" spans="1:19" ht="39.75" customHeight="1">
      <c r="A39" s="2973"/>
      <c r="B39" s="2973"/>
      <c r="C39" s="2973"/>
      <c r="D39" s="3099"/>
      <c r="E39" s="3099"/>
      <c r="F39" s="3099"/>
      <c r="G39" s="3099"/>
      <c r="H39" s="3099"/>
      <c r="I39" s="3099"/>
      <c r="J39" s="3099"/>
      <c r="K39" s="3099"/>
      <c r="L39" s="170"/>
      <c r="M39" s="730"/>
      <c r="N39" s="170"/>
      <c r="O39" s="170"/>
      <c r="P39" s="170"/>
      <c r="Q39" s="731"/>
      <c r="R39" s="730"/>
      <c r="S39" s="170"/>
    </row>
    <row r="40" spans="1:19" ht="18.75" customHeight="1">
      <c r="A40" s="2966" t="s">
        <v>587</v>
      </c>
      <c r="B40" s="2966"/>
      <c r="C40" s="2966"/>
      <c r="D40" s="3096" t="str">
        <f>IF(J31&lt;&gt;0,"实际列支广告费及业务宣传费大于税法允许列支的限额,应予纳税调整增加"&amp;DOLLAR(J31,2)&amp;"元！","不存在广告费及业务宣传费调增事项，认可！")</f>
        <v>不存在广告费及业务宣传费调增事项，认可！</v>
      </c>
      <c r="E40" s="3096"/>
      <c r="F40" s="3096"/>
      <c r="G40" s="3096"/>
      <c r="H40" s="3096"/>
      <c r="I40" s="3096"/>
      <c r="J40" s="3096"/>
      <c r="K40" s="3096"/>
      <c r="L40" s="170"/>
      <c r="M40" s="170"/>
      <c r="N40" s="170"/>
      <c r="O40" s="170"/>
      <c r="P40" s="170"/>
      <c r="Q40" s="170"/>
      <c r="R40" s="170"/>
      <c r="S40" s="170"/>
    </row>
    <row r="41" spans="1:19" ht="18.75" customHeight="1">
      <c r="A41" s="2966"/>
      <c r="B41" s="2966"/>
      <c r="C41" s="2966"/>
      <c r="D41" s="3097" t="str">
        <f>IF(J34&lt;&gt;0,"本年度扣除以前年度结转广告费及业务宣传费"&amp;DOLLAR(J34,2)&amp;"元！","")</f>
        <v/>
      </c>
      <c r="E41" s="3097"/>
      <c r="F41" s="3097"/>
      <c r="G41" s="3097"/>
      <c r="H41" s="3097"/>
      <c r="I41" s="3097"/>
      <c r="J41" s="3097"/>
      <c r="K41" s="3097"/>
      <c r="L41" s="170"/>
      <c r="M41" s="170"/>
      <c r="N41" s="170"/>
      <c r="O41" s="170"/>
      <c r="P41" s="170"/>
      <c r="Q41" s="170"/>
      <c r="R41" s="170"/>
      <c r="S41" s="170"/>
    </row>
    <row r="42" spans="1:19" ht="18.75" customHeight="1">
      <c r="A42" s="2966"/>
      <c r="B42" s="2966"/>
      <c r="C42" s="2966"/>
      <c r="D42" s="3098" t="str">
        <f>IF(J35&lt;&gt;0,"本年度可结转以后年度扣除的广告费及业务宣传费共计"&amp;DOLLAR(J35,2)&amp;"元！","")</f>
        <v/>
      </c>
      <c r="E42" s="3098"/>
      <c r="F42" s="3098"/>
      <c r="G42" s="3098"/>
      <c r="H42" s="3098"/>
      <c r="I42" s="3098"/>
      <c r="J42" s="3098"/>
      <c r="K42" s="3098"/>
      <c r="L42" s="170"/>
      <c r="M42" s="170"/>
      <c r="N42" s="170"/>
      <c r="O42" s="170"/>
      <c r="P42" s="170"/>
      <c r="Q42" s="170"/>
      <c r="R42" s="170"/>
      <c r="S42" s="170"/>
    </row>
    <row r="43" spans="1:19" ht="13.5" customHeight="1">
      <c r="A43" s="732"/>
      <c r="B43" s="732"/>
      <c r="C43" s="732"/>
      <c r="D43" s="732"/>
      <c r="E43" s="732"/>
      <c r="F43" s="732"/>
      <c r="G43" s="732"/>
      <c r="H43" s="732"/>
      <c r="I43" s="732"/>
      <c r="J43" s="732"/>
      <c r="K43" s="732"/>
    </row>
  </sheetData>
  <sheetProtection selectLockedCells="1" selectUnlockedCells="1"/>
  <mergeCells count="116">
    <mergeCell ref="A7:B7"/>
    <mergeCell ref="C7:D7"/>
    <mergeCell ref="E7:F7"/>
    <mergeCell ref="G7:I7"/>
    <mergeCell ref="A1:K1"/>
    <mergeCell ref="A3:B3"/>
    <mergeCell ref="C3:D3"/>
    <mergeCell ref="F3:H3"/>
    <mergeCell ref="C4:D4"/>
    <mergeCell ref="F4:H4"/>
    <mergeCell ref="A6:B6"/>
    <mergeCell ref="C6:D6"/>
    <mergeCell ref="E6:F6"/>
    <mergeCell ref="G6:I6"/>
    <mergeCell ref="A5:K5"/>
    <mergeCell ref="A4:B4"/>
    <mergeCell ref="L8:N8"/>
    <mergeCell ref="A9:B9"/>
    <mergeCell ref="C9:D9"/>
    <mergeCell ref="E9:F9"/>
    <mergeCell ref="G9:I9"/>
    <mergeCell ref="A8:B8"/>
    <mergeCell ref="C8:D8"/>
    <mergeCell ref="E8:F8"/>
    <mergeCell ref="G8:I8"/>
    <mergeCell ref="A12:B12"/>
    <mergeCell ref="C12:D12"/>
    <mergeCell ref="L12:N12"/>
    <mergeCell ref="E12:F12"/>
    <mergeCell ref="G12:I12"/>
    <mergeCell ref="L14:N14"/>
    <mergeCell ref="E13:F13"/>
    <mergeCell ref="G13:I13"/>
    <mergeCell ref="L10:N10"/>
    <mergeCell ref="A11:B11"/>
    <mergeCell ref="C11:D11"/>
    <mergeCell ref="E11:F11"/>
    <mergeCell ref="G11:I11"/>
    <mergeCell ref="A10:B10"/>
    <mergeCell ref="C10:D10"/>
    <mergeCell ref="E10:F10"/>
    <mergeCell ref="G10:I10"/>
    <mergeCell ref="A13:B13"/>
    <mergeCell ref="C13:D13"/>
    <mergeCell ref="A15:B15"/>
    <mergeCell ref="C15:D15"/>
    <mergeCell ref="C14:D14"/>
    <mergeCell ref="A17:B17"/>
    <mergeCell ref="C17:D17"/>
    <mergeCell ref="A14:B14"/>
    <mergeCell ref="G18:I18"/>
    <mergeCell ref="E14:F14"/>
    <mergeCell ref="G14:I14"/>
    <mergeCell ref="G16:I16"/>
    <mergeCell ref="E17:F17"/>
    <mergeCell ref="G17:I17"/>
    <mergeCell ref="E18:F18"/>
    <mergeCell ref="E16:F16"/>
    <mergeCell ref="E15:F15"/>
    <mergeCell ref="G15:I15"/>
    <mergeCell ref="A16:B16"/>
    <mergeCell ref="C16:D16"/>
    <mergeCell ref="E21:F21"/>
    <mergeCell ref="G21:I21"/>
    <mergeCell ref="A21:B21"/>
    <mergeCell ref="G19:I19"/>
    <mergeCell ref="C19:D19"/>
    <mergeCell ref="E19:F19"/>
    <mergeCell ref="A19:B19"/>
    <mergeCell ref="A18:B18"/>
    <mergeCell ref="C18:D18"/>
    <mergeCell ref="A40:C42"/>
    <mergeCell ref="D40:K40"/>
    <mergeCell ref="D41:K41"/>
    <mergeCell ref="D42:K42"/>
    <mergeCell ref="D39:K39"/>
    <mergeCell ref="L19:S26"/>
    <mergeCell ref="A20:B20"/>
    <mergeCell ref="C20:D20"/>
    <mergeCell ref="E20:F20"/>
    <mergeCell ref="G20:I20"/>
    <mergeCell ref="A24:D24"/>
    <mergeCell ref="E24:F24"/>
    <mergeCell ref="G24:I24"/>
    <mergeCell ref="E22:F22"/>
    <mergeCell ref="G22:I22"/>
    <mergeCell ref="A23:D23"/>
    <mergeCell ref="E23:F23"/>
    <mergeCell ref="G23:I23"/>
    <mergeCell ref="A22:D22"/>
    <mergeCell ref="A25:J25"/>
    <mergeCell ref="A26:B26"/>
    <mergeCell ref="E26:F26"/>
    <mergeCell ref="G26:I26"/>
    <mergeCell ref="C21:D21"/>
    <mergeCell ref="L27:S28"/>
    <mergeCell ref="F38:K38"/>
    <mergeCell ref="L31:R38"/>
    <mergeCell ref="D33:I33"/>
    <mergeCell ref="D34:I34"/>
    <mergeCell ref="D35:I35"/>
    <mergeCell ref="L29:S30"/>
    <mergeCell ref="A29:I29"/>
    <mergeCell ref="A38:C39"/>
    <mergeCell ref="F30:I30"/>
    <mergeCell ref="D31:I31"/>
    <mergeCell ref="D32:I32"/>
    <mergeCell ref="A27:B27"/>
    <mergeCell ref="E27:F27"/>
    <mergeCell ref="A28:C28"/>
    <mergeCell ref="D28:J28"/>
    <mergeCell ref="G27:I27"/>
    <mergeCell ref="D38:E38"/>
    <mergeCell ref="A30:C37"/>
    <mergeCell ref="D36:I36"/>
    <mergeCell ref="D37:I37"/>
  </mergeCells>
  <phoneticPr fontId="59" type="noConversion"/>
  <dataValidations count="3">
    <dataValidation allowBlank="1" showErrorMessage="1" sqref="F3:H3 D40">
      <formula1>0</formula1>
      <formula2>0</formula2>
    </dataValidation>
    <dataValidation allowBlank="1" showErrorMessage="1" promptTitle="存在调整事项时" prompt="_x000a_选择 “E”" sqref="F38:K38">
      <formula1>0</formula1>
      <formula2>0</formula2>
    </dataValidation>
    <dataValidation type="list" allowBlank="1" showErrorMessage="1" sqref="E30">
      <formula1>"15%,30%"</formula1>
      <formula2>0</formula2>
    </dataValidation>
  </dataValidations>
  <hyperlinks>
    <hyperlink ref="L8" location="广告费纳税调整表!A1" display="广告费纳税调整表!A1"/>
    <hyperlink ref="L10" location="纳税调整明细表!A1" display="纳税调整明细表!A1"/>
    <hyperlink ref="L12" location="管理费用!A1" display="管理费用审核表"/>
    <hyperlink ref="L14" location="营业费用!A1" display="营业费用审核表"/>
    <hyperlink ref="L16" location="凭证检查!A1" display="凭证检查!A1"/>
    <hyperlink ref="L18" location="招待!J20" display="招待!J20"/>
  </hyperlinks>
  <pageMargins left="0.78740157480314965" right="0.35433070866141736" top="0.51181102362204722" bottom="0.11811023622047245" header="0.51181102362204722" footer="0.51181102362204722"/>
  <pageSetup paperSize="9" firstPageNumber="0" orientation="portrait" blackAndWhite="1" horizontalDpi="300" verticalDpi="300"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N146"/>
  <sheetViews>
    <sheetView workbookViewId="0">
      <selection activeCell="G10" sqref="G10"/>
    </sheetView>
  </sheetViews>
  <sheetFormatPr defaultColWidth="9" defaultRowHeight="21.95" customHeight="1"/>
  <cols>
    <col min="1" max="1" width="5.5" style="650" customWidth="1"/>
    <col min="2" max="2" width="23.5" style="650" customWidth="1"/>
    <col min="3" max="4" width="12.5" style="650" customWidth="1"/>
    <col min="5" max="5" width="8" style="650" customWidth="1"/>
    <col min="6" max="8" width="12.875" style="650" customWidth="1"/>
    <col min="9" max="10" width="12.5" style="650" customWidth="1"/>
    <col min="11" max="11" width="52.5" style="608" customWidth="1"/>
    <col min="12" max="16384" width="9" style="608"/>
  </cols>
  <sheetData>
    <row r="1" spans="1:14" ht="33.75" customHeight="1">
      <c r="A1" s="3063" t="s">
        <v>371</v>
      </c>
      <c r="B1" s="3063"/>
      <c r="C1" s="3063"/>
      <c r="D1" s="3063"/>
      <c r="E1" s="3063"/>
      <c r="F1" s="3063"/>
      <c r="G1" s="3063"/>
      <c r="H1" s="3063"/>
      <c r="I1" s="3063"/>
      <c r="J1" s="3063"/>
      <c r="K1" s="607"/>
      <c r="L1" s="607"/>
      <c r="M1" s="607"/>
      <c r="N1" s="607"/>
    </row>
    <row r="2" spans="1:14" s="650" customFormat="1" ht="17.25" customHeight="1">
      <c r="A2" s="2963" t="str">
        <f>"委托单位："&amp;基本情况!B2</f>
        <v>委托单位：</v>
      </c>
      <c r="B2" s="2963"/>
      <c r="C2" s="2963"/>
      <c r="D2" s="2963"/>
      <c r="E2" s="2963"/>
      <c r="F2" s="2963"/>
      <c r="G2" s="137"/>
      <c r="H2" s="137" t="s">
        <v>1301</v>
      </c>
      <c r="I2" s="137" t="s">
        <v>1071</v>
      </c>
      <c r="J2" s="486" t="s">
        <v>289</v>
      </c>
      <c r="K2" s="649"/>
      <c r="L2" s="649"/>
      <c r="M2" s="649"/>
      <c r="N2" s="649"/>
    </row>
    <row r="3" spans="1:14" s="650" customFormat="1" ht="17.25" customHeight="1">
      <c r="A3" s="2963"/>
      <c r="B3" s="2963"/>
      <c r="C3" s="2963"/>
      <c r="D3" s="2963"/>
      <c r="E3" s="2963"/>
      <c r="F3" s="2963"/>
      <c r="G3" s="159" t="s">
        <v>463</v>
      </c>
      <c r="H3" s="511">
        <f>基本情况!B12</f>
        <v>0</v>
      </c>
      <c r="I3" s="560" t="str">
        <f>TEXT(基本情况!B21,"yyyy-mm-dd")</f>
        <v>2016-03-03</v>
      </c>
      <c r="J3" s="2964" t="str">
        <f>档案索引!A41</f>
        <v>2A-21</v>
      </c>
      <c r="K3" s="649"/>
      <c r="L3" s="649"/>
      <c r="M3" s="649"/>
      <c r="N3" s="649"/>
    </row>
    <row r="4" spans="1:14" s="650" customFormat="1" ht="17.25" customHeight="1">
      <c r="A4" s="2965" t="str">
        <f>"会计期间:"&amp;基本情况!B7</f>
        <v>会计期间:2015年01月01日至2015年12月31日</v>
      </c>
      <c r="B4" s="2965"/>
      <c r="C4" s="2965"/>
      <c r="D4" s="2965"/>
      <c r="E4" s="2965"/>
      <c r="F4" s="2965"/>
      <c r="G4" s="141" t="s">
        <v>465</v>
      </c>
      <c r="H4" s="514">
        <f>基本情况!B11</f>
        <v>0</v>
      </c>
      <c r="I4" s="514" t="str">
        <f>TEXT(基本情况!B22,"yyyy-mm-dd")</f>
        <v>2016-04-10</v>
      </c>
      <c r="J4" s="2964"/>
      <c r="K4" s="649"/>
      <c r="L4" s="649"/>
      <c r="M4" s="649"/>
      <c r="N4" s="649"/>
    </row>
    <row r="5" spans="1:14" s="650" customFormat="1" ht="7.5" customHeight="1">
      <c r="A5" s="2730"/>
      <c r="B5" s="2730"/>
      <c r="C5" s="2730"/>
      <c r="D5" s="2730"/>
      <c r="E5" s="2730"/>
      <c r="F5" s="2730"/>
      <c r="G5" s="2730"/>
      <c r="H5" s="2730"/>
      <c r="I5" s="2730"/>
      <c r="J5" s="2730"/>
      <c r="K5" s="649"/>
      <c r="L5" s="649"/>
      <c r="M5" s="649"/>
      <c r="N5" s="649"/>
    </row>
    <row r="6" spans="1:14" s="650" customFormat="1" ht="57" customHeight="1">
      <c r="A6" s="598" t="s">
        <v>1536</v>
      </c>
      <c r="B6" s="505" t="s">
        <v>1537</v>
      </c>
      <c r="C6" s="505" t="s">
        <v>1538</v>
      </c>
      <c r="D6" s="505" t="s">
        <v>1539</v>
      </c>
      <c r="E6" s="505" t="s">
        <v>1540</v>
      </c>
      <c r="F6" s="505" t="s">
        <v>1541</v>
      </c>
      <c r="G6" s="505" t="s">
        <v>1542</v>
      </c>
      <c r="H6" s="505" t="s">
        <v>1543</v>
      </c>
      <c r="I6" s="505" t="s">
        <v>1544</v>
      </c>
      <c r="J6" s="506" t="s">
        <v>1545</v>
      </c>
      <c r="K6" s="83" t="s">
        <v>404</v>
      </c>
      <c r="L6" s="649"/>
      <c r="M6" s="649"/>
      <c r="N6" s="649"/>
    </row>
    <row r="7" spans="1:14" s="650" customFormat="1" ht="17.25" customHeight="1">
      <c r="A7" s="733"/>
      <c r="B7" s="734"/>
      <c r="C7" s="1141"/>
      <c r="D7" s="1141"/>
      <c r="E7" s="736"/>
      <c r="F7" s="736"/>
      <c r="G7" s="735"/>
      <c r="H7" s="736"/>
      <c r="I7" s="1141"/>
      <c r="J7" s="737">
        <f>IF(AND(E7="是",F7="是",H7="是"),I7,0)</f>
        <v>0</v>
      </c>
      <c r="K7" s="494" t="s">
        <v>1546</v>
      </c>
      <c r="L7" s="607"/>
      <c r="M7" s="649"/>
      <c r="N7" s="649"/>
    </row>
    <row r="8" spans="1:14" s="650" customFormat="1" ht="17.25" customHeight="1">
      <c r="A8" s="733"/>
      <c r="B8" s="734"/>
      <c r="C8" s="1141"/>
      <c r="D8" s="1141"/>
      <c r="E8" s="736"/>
      <c r="F8" s="736"/>
      <c r="G8" s="735"/>
      <c r="H8" s="736"/>
      <c r="I8" s="1141"/>
      <c r="J8" s="737">
        <f t="shared" ref="J8:J14" si="0">IF(AND(E8="是",F8="是",H8="是"),I8,0)</f>
        <v>0</v>
      </c>
      <c r="K8" s="233" t="s">
        <v>330</v>
      </c>
      <c r="L8" s="607"/>
      <c r="M8" s="649"/>
      <c r="N8" s="649"/>
    </row>
    <row r="9" spans="1:14" s="650" customFormat="1" ht="17.25" customHeight="1">
      <c r="A9" s="733"/>
      <c r="B9" s="734"/>
      <c r="C9" s="1141"/>
      <c r="D9" s="1141"/>
      <c r="E9" s="736"/>
      <c r="F9" s="736"/>
      <c r="G9" s="735"/>
      <c r="H9" s="736"/>
      <c r="I9" s="1141"/>
      <c r="J9" s="737">
        <f t="shared" si="0"/>
        <v>0</v>
      </c>
      <c r="K9" s="494" t="s">
        <v>1547</v>
      </c>
      <c r="L9" s="607"/>
      <c r="M9" s="649"/>
      <c r="N9" s="649"/>
    </row>
    <row r="10" spans="1:14" s="650" customFormat="1" ht="17.25" customHeight="1">
      <c r="A10" s="733"/>
      <c r="B10" s="734"/>
      <c r="C10" s="1141"/>
      <c r="D10" s="1141"/>
      <c r="E10" s="736"/>
      <c r="F10" s="736"/>
      <c r="G10" s="735"/>
      <c r="H10" s="736"/>
      <c r="I10" s="1141"/>
      <c r="J10" s="737">
        <f t="shared" si="0"/>
        <v>0</v>
      </c>
      <c r="K10" s="233" t="s">
        <v>326</v>
      </c>
      <c r="L10" s="607"/>
      <c r="M10" s="649"/>
      <c r="N10" s="649"/>
    </row>
    <row r="11" spans="1:14" s="650" customFormat="1" ht="17.25" customHeight="1">
      <c r="A11" s="733"/>
      <c r="B11" s="734"/>
      <c r="C11" s="1141"/>
      <c r="D11" s="1141"/>
      <c r="E11" s="736"/>
      <c r="F11" s="736"/>
      <c r="G11" s="735"/>
      <c r="H11" s="736"/>
      <c r="I11" s="1141"/>
      <c r="J11" s="737">
        <f t="shared" si="0"/>
        <v>0</v>
      </c>
      <c r="K11" s="233" t="s">
        <v>1317</v>
      </c>
      <c r="L11" s="649"/>
      <c r="M11" s="649"/>
      <c r="N11" s="649"/>
    </row>
    <row r="12" spans="1:14" s="650" customFormat="1" ht="17.25" customHeight="1">
      <c r="A12" s="733"/>
      <c r="B12" s="734"/>
      <c r="C12" s="1141"/>
      <c r="D12" s="1141"/>
      <c r="E12" s="736"/>
      <c r="F12" s="736"/>
      <c r="G12" s="735"/>
      <c r="H12" s="736"/>
      <c r="I12" s="1141"/>
      <c r="J12" s="737">
        <f t="shared" si="0"/>
        <v>0</v>
      </c>
      <c r="K12" s="649"/>
      <c r="L12" s="649"/>
      <c r="M12" s="649"/>
      <c r="N12" s="649"/>
    </row>
    <row r="13" spans="1:14" s="650" customFormat="1" ht="17.25" customHeight="1">
      <c r="A13" s="733"/>
      <c r="B13" s="734"/>
      <c r="C13" s="1141"/>
      <c r="D13" s="1141"/>
      <c r="E13" s="736"/>
      <c r="F13" s="736"/>
      <c r="G13" s="735"/>
      <c r="H13" s="736"/>
      <c r="I13" s="1141"/>
      <c r="J13" s="737">
        <f t="shared" si="0"/>
        <v>0</v>
      </c>
      <c r="K13" s="649"/>
      <c r="L13" s="649"/>
      <c r="M13" s="649"/>
      <c r="N13" s="649"/>
    </row>
    <row r="14" spans="1:14" s="650" customFormat="1" ht="17.25" customHeight="1">
      <c r="A14" s="738"/>
      <c r="B14" s="739"/>
      <c r="C14" s="1142"/>
      <c r="D14" s="1142"/>
      <c r="E14" s="741"/>
      <c r="F14" s="741"/>
      <c r="G14" s="740"/>
      <c r="H14" s="741"/>
      <c r="I14" s="1142"/>
      <c r="J14" s="742">
        <f t="shared" si="0"/>
        <v>0</v>
      </c>
      <c r="K14" s="2930" t="s">
        <v>505</v>
      </c>
      <c r="L14" s="2930"/>
      <c r="M14" s="2930"/>
      <c r="N14" s="649"/>
    </row>
    <row r="15" spans="1:14" s="650" customFormat="1" ht="20.25" customHeight="1">
      <c r="A15" s="2938" t="s">
        <v>715</v>
      </c>
      <c r="B15" s="2938"/>
      <c r="C15" s="591">
        <f>SUM(C7:C14)</f>
        <v>0</v>
      </c>
      <c r="D15" s="591">
        <f>SUM(D7:D14)</f>
        <v>0</v>
      </c>
      <c r="E15" s="743"/>
      <c r="F15" s="743"/>
      <c r="G15" s="743"/>
      <c r="H15" s="743"/>
      <c r="I15" s="591">
        <f>SUM(I7:I14)</f>
        <v>0</v>
      </c>
      <c r="J15" s="534">
        <f>SUM(J7:J14)</f>
        <v>0</v>
      </c>
      <c r="K15" s="2930"/>
      <c r="L15" s="2930"/>
      <c r="M15" s="2930"/>
      <c r="N15" s="649"/>
    </row>
    <row r="16" spans="1:14" s="650" customFormat="1" ht="20.25" customHeight="1">
      <c r="A16" s="3123" t="s">
        <v>506</v>
      </c>
      <c r="B16" s="3123"/>
      <c r="C16" s="3123"/>
      <c r="D16" s="3040" t="s">
        <v>1311</v>
      </c>
      <c r="E16" s="3040"/>
      <c r="F16" s="137" t="s">
        <v>868</v>
      </c>
      <c r="G16" s="137" t="s">
        <v>867</v>
      </c>
      <c r="H16" s="137" t="s">
        <v>507</v>
      </c>
      <c r="I16" s="137" t="s">
        <v>869</v>
      </c>
      <c r="J16" s="486" t="s">
        <v>715</v>
      </c>
      <c r="K16" s="2930"/>
      <c r="L16" s="2930"/>
      <c r="M16" s="2930"/>
      <c r="N16" s="649"/>
    </row>
    <row r="17" spans="1:14" s="650" customFormat="1" ht="20.25" customHeight="1">
      <c r="A17" s="3123"/>
      <c r="B17" s="3123"/>
      <c r="C17" s="3123"/>
      <c r="D17" s="3128">
        <f>管理费用!H12+管理费用!H16</f>
        <v>0</v>
      </c>
      <c r="E17" s="3128"/>
      <c r="F17" s="702">
        <f>营业费用!H12+营业费用!H16</f>
        <v>0</v>
      </c>
      <c r="G17" s="1115"/>
      <c r="H17" s="702">
        <f>营外收支!E26+营外收支!E27</f>
        <v>0</v>
      </c>
      <c r="I17" s="1142"/>
      <c r="J17" s="703">
        <f>SUM(D17:I17)</f>
        <v>0</v>
      </c>
      <c r="K17" s="2930"/>
      <c r="L17" s="2930"/>
      <c r="M17" s="2930"/>
      <c r="N17" s="649"/>
    </row>
    <row r="18" spans="1:14" s="745" customFormat="1" ht="20.25" customHeight="1">
      <c r="A18" s="2938" t="s">
        <v>654</v>
      </c>
      <c r="B18" s="2938"/>
      <c r="C18" s="2938"/>
      <c r="D18" s="3124" t="str">
        <f>IF(J17&lt;&gt;C15+D15+I15,"原始凭证检查金额与账载数不符，请检查！","原始凭证检查金额与账载数相符！")</f>
        <v>原始凭证检查金额与账载数相符！</v>
      </c>
      <c r="E18" s="3124"/>
      <c r="F18" s="3124"/>
      <c r="G18" s="3124"/>
      <c r="H18" s="3124"/>
      <c r="I18" s="3124"/>
      <c r="J18" s="3124"/>
      <c r="K18" s="2930"/>
      <c r="L18" s="2930"/>
      <c r="M18" s="2930"/>
      <c r="N18" s="744"/>
    </row>
    <row r="19" spans="1:14" s="745" customFormat="1" ht="20.25" customHeight="1">
      <c r="A19" s="3129" t="s">
        <v>508</v>
      </c>
      <c r="B19" s="3129"/>
      <c r="C19" s="3129"/>
      <c r="D19" s="3130">
        <f>'A100000中华人民共和国企业所得税年度纳税申报表（A类）'!D16</f>
        <v>0</v>
      </c>
      <c r="E19" s="3130"/>
      <c r="F19" s="3130"/>
      <c r="G19" s="583" t="s">
        <v>1530</v>
      </c>
      <c r="H19" s="591">
        <f>IF(D19&lt;=0,0,IF(J15-D15&lt;0,0,MIN(J15-D15,ROUND(D19*0.12,2))))</f>
        <v>0</v>
      </c>
      <c r="I19" s="746" t="s">
        <v>509</v>
      </c>
      <c r="J19" s="747">
        <f>MAX(J15-D15-H19,0)</f>
        <v>0</v>
      </c>
      <c r="K19" s="2930"/>
      <c r="L19" s="2930"/>
      <c r="M19" s="2930"/>
      <c r="N19" s="744"/>
    </row>
    <row r="20" spans="1:14" s="745" customFormat="1" ht="15" customHeight="1">
      <c r="A20" s="2948" t="s">
        <v>1344</v>
      </c>
      <c r="B20" s="2948"/>
      <c r="C20" s="2948"/>
      <c r="D20" s="3125" t="s">
        <v>510</v>
      </c>
      <c r="E20" s="3125"/>
      <c r="F20" s="3125"/>
      <c r="G20" s="3127" t="str">
        <f>IF(OR(C15&gt;0,J19&gt;0),"、E","")</f>
        <v/>
      </c>
      <c r="H20" s="3127"/>
      <c r="I20" s="3127"/>
      <c r="J20" s="3127"/>
      <c r="K20" s="2930"/>
      <c r="L20" s="2930"/>
      <c r="M20" s="2930"/>
      <c r="N20" s="744"/>
    </row>
    <row r="21" spans="1:14" s="745" customFormat="1" ht="48" customHeight="1">
      <c r="A21" s="2948"/>
      <c r="B21" s="2948"/>
      <c r="C21" s="2948"/>
      <c r="D21" s="3126"/>
      <c r="E21" s="3126"/>
      <c r="F21" s="3126"/>
      <c r="G21" s="3126"/>
      <c r="H21" s="3126"/>
      <c r="I21" s="3126"/>
      <c r="J21" s="3126"/>
      <c r="K21" s="2930"/>
      <c r="L21" s="2930"/>
      <c r="M21" s="2930"/>
      <c r="N21" s="744"/>
    </row>
    <row r="22" spans="1:14" s="745" customFormat="1" ht="18.75" customHeight="1">
      <c r="A22" s="3005" t="s">
        <v>587</v>
      </c>
      <c r="B22" s="3005"/>
      <c r="C22" s="3005"/>
      <c r="D22" s="3014" t="str">
        <f>IF(C15&lt;&gt;0,"非公益性捐赠、非广告性赞助支出应予纳税调整增加"&amp;DOLLAR(C15,2)&amp;"元！","不存在非公益性捐赠、非广告性赞助支出，认可！")</f>
        <v>不存在非公益性捐赠、非广告性赞助支出，认可！</v>
      </c>
      <c r="E22" s="3014"/>
      <c r="F22" s="3014"/>
      <c r="G22" s="3014"/>
      <c r="H22" s="3014"/>
      <c r="I22" s="3014"/>
      <c r="J22" s="3014"/>
      <c r="K22" s="2930"/>
      <c r="L22" s="2930"/>
      <c r="M22" s="2930"/>
      <c r="N22" s="744"/>
    </row>
    <row r="23" spans="1:14" s="745" customFormat="1" ht="18.75" customHeight="1">
      <c r="A23" s="3005"/>
      <c r="B23" s="3005"/>
      <c r="C23" s="3005"/>
      <c r="D23" s="3006" t="str">
        <f>IF(J19&gt;0,"实际列支公益性捐赠、赞助支出大于税法允许列支的限额,应予纳税调整增加"&amp;DOLLAR(J19,2)&amp;"元！","不存在公益性捐赠、赞助支出调整事项，认可！")</f>
        <v>不存在公益性捐赠、赞助支出调整事项，认可！</v>
      </c>
      <c r="E23" s="3006"/>
      <c r="F23" s="3006"/>
      <c r="G23" s="3006"/>
      <c r="H23" s="3006"/>
      <c r="I23" s="3006"/>
      <c r="J23" s="3006"/>
      <c r="K23" s="2930"/>
      <c r="L23" s="2930"/>
      <c r="M23" s="2930"/>
      <c r="N23" s="744"/>
    </row>
    <row r="24" spans="1:14" s="745" customFormat="1" ht="20.100000000000001" customHeight="1">
      <c r="A24" s="748"/>
      <c r="B24" s="748"/>
      <c r="C24" s="748"/>
      <c r="D24" s="748"/>
      <c r="E24" s="748"/>
      <c r="F24" s="748"/>
      <c r="G24" s="748"/>
      <c r="H24" s="748"/>
      <c r="I24" s="748"/>
      <c r="J24" s="748"/>
      <c r="K24" s="607" t="s">
        <v>511</v>
      </c>
      <c r="L24" s="744"/>
      <c r="M24" s="744"/>
      <c r="N24" s="744"/>
    </row>
    <row r="25" spans="1:14" s="750" customFormat="1" ht="20.100000000000001" customHeight="1">
      <c r="A25" s="751"/>
      <c r="B25" s="751"/>
      <c r="C25" s="751"/>
      <c r="D25" s="751"/>
      <c r="E25" s="751"/>
      <c r="F25" s="751"/>
      <c r="G25" s="751"/>
      <c r="H25" s="751"/>
      <c r="I25" s="751"/>
      <c r="J25" s="751"/>
      <c r="K25" s="3122" t="s">
        <v>512</v>
      </c>
      <c r="L25" s="3122"/>
      <c r="M25" s="3122"/>
      <c r="N25" s="3122"/>
    </row>
    <row r="26" spans="1:14" s="745" customFormat="1" ht="20.100000000000001" customHeight="1">
      <c r="A26" s="751"/>
      <c r="B26" s="751"/>
      <c r="C26" s="751"/>
      <c r="D26" s="751"/>
      <c r="E26" s="751"/>
      <c r="F26" s="751"/>
      <c r="G26" s="751"/>
      <c r="H26" s="751"/>
      <c r="I26" s="751"/>
      <c r="J26" s="751"/>
      <c r="K26" s="3122"/>
      <c r="L26" s="3122"/>
      <c r="M26" s="3122"/>
      <c r="N26" s="3122"/>
    </row>
    <row r="27" spans="1:14" s="745" customFormat="1" ht="20.100000000000001" customHeight="1">
      <c r="A27" s="751"/>
      <c r="B27" s="751"/>
      <c r="C27" s="751"/>
      <c r="D27" s="751"/>
      <c r="E27" s="751"/>
      <c r="F27" s="751"/>
      <c r="G27" s="751"/>
      <c r="H27" s="751"/>
      <c r="I27" s="751"/>
      <c r="J27" s="751"/>
      <c r="K27" s="607"/>
      <c r="L27" s="744"/>
      <c r="M27" s="744"/>
      <c r="N27" s="744"/>
    </row>
    <row r="28" spans="1:14" s="745" customFormat="1" ht="20.100000000000001" customHeight="1">
      <c r="A28" s="751"/>
      <c r="B28" s="751"/>
      <c r="C28" s="751"/>
      <c r="D28" s="751"/>
      <c r="E28" s="751"/>
      <c r="F28" s="751"/>
      <c r="G28" s="751"/>
      <c r="H28" s="751"/>
      <c r="I28" s="751"/>
      <c r="J28" s="751"/>
      <c r="K28" s="744"/>
      <c r="L28" s="744"/>
      <c r="M28" s="744"/>
      <c r="N28" s="744"/>
    </row>
    <row r="29" spans="1:14" s="745" customFormat="1" ht="42.75" customHeight="1">
      <c r="A29" s="751"/>
      <c r="B29" s="751"/>
      <c r="C29" s="751"/>
      <c r="D29" s="751"/>
      <c r="E29" s="751"/>
      <c r="F29" s="751"/>
      <c r="G29" s="751"/>
      <c r="H29" s="751"/>
      <c r="I29" s="751"/>
      <c r="J29" s="751"/>
      <c r="K29" s="744"/>
      <c r="L29" s="744"/>
      <c r="M29" s="744"/>
      <c r="N29" s="744"/>
    </row>
    <row r="30" spans="1:14" s="745" customFormat="1" ht="29.25" customHeight="1">
      <c r="A30" s="751"/>
      <c r="B30" s="751"/>
      <c r="C30" s="751"/>
      <c r="D30" s="751"/>
      <c r="E30" s="751"/>
      <c r="F30" s="751"/>
      <c r="G30" s="751"/>
      <c r="H30" s="751"/>
      <c r="I30" s="751"/>
      <c r="J30" s="751"/>
      <c r="K30" s="744"/>
      <c r="L30" s="744"/>
      <c r="M30" s="744"/>
      <c r="N30" s="744"/>
    </row>
    <row r="31" spans="1:14" s="745" customFormat="1" ht="31.5" customHeight="1">
      <c r="A31" s="751"/>
      <c r="B31" s="751"/>
      <c r="C31" s="751"/>
      <c r="D31" s="751"/>
      <c r="E31" s="751"/>
      <c r="F31" s="751"/>
      <c r="G31" s="751"/>
      <c r="H31" s="751"/>
      <c r="I31" s="751"/>
      <c r="J31" s="751"/>
      <c r="K31" s="744"/>
      <c r="L31" s="744"/>
      <c r="M31" s="744"/>
      <c r="N31" s="744"/>
    </row>
    <row r="32" spans="1:14" s="745" customFormat="1" ht="20.100000000000001" customHeight="1">
      <c r="A32" s="751"/>
      <c r="B32" s="751"/>
      <c r="C32" s="751"/>
      <c r="D32" s="751"/>
      <c r="E32" s="751"/>
      <c r="F32" s="751"/>
      <c r="G32" s="751"/>
      <c r="H32" s="751"/>
      <c r="I32" s="751"/>
      <c r="J32" s="751"/>
      <c r="K32" s="744"/>
      <c r="L32" s="744"/>
      <c r="M32" s="744"/>
      <c r="N32" s="744"/>
    </row>
    <row r="33" spans="1:14" s="745" customFormat="1" ht="20.100000000000001" customHeight="1">
      <c r="A33" s="751"/>
      <c r="B33" s="751"/>
      <c r="C33" s="751"/>
      <c r="D33" s="751"/>
      <c r="E33" s="751"/>
      <c r="F33" s="751"/>
      <c r="G33" s="751"/>
      <c r="H33" s="751"/>
      <c r="I33" s="751"/>
      <c r="J33" s="751"/>
      <c r="K33" s="744"/>
      <c r="L33" s="744"/>
      <c r="M33" s="744"/>
      <c r="N33" s="744"/>
    </row>
    <row r="34" spans="1:14" s="745" customFormat="1" ht="68.25" customHeight="1">
      <c r="A34" s="751"/>
      <c r="B34" s="751"/>
      <c r="C34" s="751"/>
      <c r="D34" s="751"/>
      <c r="E34" s="751"/>
      <c r="F34" s="751"/>
      <c r="G34" s="751"/>
      <c r="H34" s="751"/>
      <c r="I34" s="751"/>
      <c r="J34" s="751"/>
      <c r="K34" s="744"/>
      <c r="L34" s="744"/>
      <c r="M34" s="744"/>
      <c r="N34" s="744"/>
    </row>
    <row r="35" spans="1:14" s="745" customFormat="1" ht="20.100000000000001" customHeight="1">
      <c r="A35" s="751"/>
      <c r="B35" s="751"/>
      <c r="C35" s="751"/>
      <c r="D35" s="751"/>
      <c r="E35" s="751"/>
      <c r="F35" s="751"/>
      <c r="G35" s="751"/>
      <c r="H35" s="751"/>
      <c r="I35" s="751"/>
      <c r="J35" s="751"/>
    </row>
    <row r="36" spans="1:14" s="745" customFormat="1" ht="20.100000000000001" customHeight="1">
      <c r="A36" s="751"/>
      <c r="B36" s="751"/>
      <c r="C36" s="751"/>
      <c r="D36" s="751"/>
      <c r="E36" s="751"/>
      <c r="F36" s="751"/>
      <c r="G36" s="751"/>
      <c r="H36" s="751"/>
      <c r="I36" s="751"/>
      <c r="J36" s="751"/>
    </row>
    <row r="37" spans="1:14" s="745" customFormat="1" ht="20.100000000000001" customHeight="1">
      <c r="A37" s="752"/>
      <c r="B37" s="752"/>
      <c r="C37" s="752"/>
      <c r="D37" s="752"/>
      <c r="E37" s="752"/>
      <c r="F37" s="752"/>
      <c r="G37" s="752"/>
      <c r="H37" s="752"/>
      <c r="I37" s="752"/>
      <c r="J37" s="752"/>
    </row>
    <row r="38" spans="1:14" s="745" customFormat="1" ht="20.100000000000001" customHeight="1">
      <c r="A38" s="752"/>
      <c r="B38" s="752"/>
      <c r="C38" s="752"/>
      <c r="D38" s="752"/>
      <c r="E38" s="752"/>
      <c r="F38" s="752"/>
      <c r="G38" s="752"/>
      <c r="H38" s="752"/>
      <c r="I38" s="752"/>
      <c r="J38" s="752"/>
    </row>
    <row r="39" spans="1:14" s="745" customFormat="1" ht="20.100000000000001" customHeight="1">
      <c r="A39" s="752"/>
      <c r="B39" s="752"/>
      <c r="C39" s="752"/>
      <c r="D39" s="752"/>
      <c r="E39" s="752"/>
      <c r="F39" s="752"/>
      <c r="G39" s="752"/>
      <c r="H39" s="752"/>
      <c r="I39" s="752"/>
      <c r="J39" s="752"/>
    </row>
    <row r="40" spans="1:14" s="745" customFormat="1" ht="20.100000000000001" customHeight="1">
      <c r="A40" s="752"/>
      <c r="B40" s="752"/>
      <c r="C40" s="752"/>
      <c r="D40" s="752"/>
      <c r="E40" s="752"/>
      <c r="F40" s="752"/>
      <c r="G40" s="752"/>
      <c r="H40" s="752"/>
      <c r="I40" s="752"/>
      <c r="J40" s="752"/>
    </row>
    <row r="41" spans="1:14" s="745" customFormat="1" ht="20.100000000000001" customHeight="1">
      <c r="A41" s="752"/>
      <c r="B41" s="752"/>
      <c r="C41" s="752"/>
      <c r="D41" s="752"/>
      <c r="E41" s="752"/>
      <c r="F41" s="752"/>
      <c r="G41" s="752"/>
      <c r="H41" s="752"/>
      <c r="I41" s="752"/>
      <c r="J41" s="752"/>
    </row>
    <row r="42" spans="1:14" s="745" customFormat="1" ht="20.100000000000001" customHeight="1">
      <c r="A42" s="752"/>
      <c r="B42" s="752"/>
      <c r="C42" s="752"/>
      <c r="D42" s="752"/>
      <c r="E42" s="752"/>
      <c r="F42" s="752"/>
      <c r="G42" s="752"/>
      <c r="H42" s="752"/>
      <c r="I42" s="752"/>
      <c r="J42" s="752"/>
    </row>
    <row r="43" spans="1:14" s="745" customFormat="1" ht="20.100000000000001" customHeight="1">
      <c r="A43" s="752"/>
      <c r="B43" s="752"/>
      <c r="C43" s="752"/>
      <c r="D43" s="752"/>
      <c r="E43" s="752"/>
      <c r="F43" s="752"/>
      <c r="G43" s="752"/>
      <c r="H43" s="752"/>
      <c r="I43" s="752"/>
      <c r="J43" s="752"/>
    </row>
    <row r="44" spans="1:14" s="745" customFormat="1" ht="20.100000000000001" customHeight="1">
      <c r="A44" s="752"/>
      <c r="B44" s="752"/>
      <c r="C44" s="752"/>
      <c r="D44" s="752"/>
      <c r="E44" s="752"/>
      <c r="F44" s="752"/>
      <c r="G44" s="752"/>
      <c r="H44" s="752"/>
      <c r="I44" s="752"/>
      <c r="J44" s="752"/>
    </row>
    <row r="45" spans="1:14" s="745" customFormat="1" ht="20.100000000000001" customHeight="1">
      <c r="A45" s="752"/>
      <c r="B45" s="752"/>
      <c r="C45" s="752"/>
      <c r="D45" s="752"/>
      <c r="E45" s="752"/>
      <c r="F45" s="752"/>
      <c r="G45" s="752"/>
      <c r="H45" s="752"/>
      <c r="I45" s="752"/>
      <c r="J45" s="752"/>
    </row>
    <row r="46" spans="1:14" s="745" customFormat="1" ht="20.100000000000001" customHeight="1">
      <c r="A46" s="752"/>
      <c r="B46" s="752"/>
      <c r="C46" s="752"/>
      <c r="D46" s="752"/>
      <c r="E46" s="752"/>
      <c r="F46" s="752"/>
      <c r="G46" s="752"/>
      <c r="H46" s="752"/>
      <c r="I46" s="752"/>
      <c r="J46" s="752"/>
    </row>
    <row r="47" spans="1:14" s="745" customFormat="1" ht="20.100000000000001" customHeight="1">
      <c r="A47" s="752"/>
      <c r="B47" s="752"/>
      <c r="C47" s="752"/>
      <c r="D47" s="752"/>
      <c r="E47" s="752"/>
      <c r="F47" s="752"/>
      <c r="G47" s="752"/>
      <c r="H47" s="752"/>
      <c r="I47" s="752"/>
      <c r="J47" s="752"/>
    </row>
    <row r="48" spans="1:14" s="745" customFormat="1" ht="20.100000000000001" customHeight="1">
      <c r="A48" s="752"/>
      <c r="B48" s="752"/>
      <c r="C48" s="752"/>
      <c r="D48" s="752"/>
      <c r="E48" s="752"/>
      <c r="F48" s="752"/>
      <c r="G48" s="752"/>
      <c r="H48" s="752"/>
      <c r="I48" s="752"/>
      <c r="J48" s="752"/>
    </row>
    <row r="49" spans="1:10" s="745" customFormat="1" ht="20.100000000000001" customHeight="1">
      <c r="A49" s="752"/>
      <c r="B49" s="752"/>
      <c r="C49" s="752"/>
      <c r="D49" s="752"/>
      <c r="E49" s="752"/>
      <c r="F49" s="752"/>
      <c r="G49" s="752"/>
      <c r="H49" s="752"/>
      <c r="I49" s="752"/>
      <c r="J49" s="752"/>
    </row>
    <row r="50" spans="1:10" s="745" customFormat="1" ht="20.100000000000001" customHeight="1">
      <c r="A50" s="752"/>
      <c r="B50" s="752"/>
      <c r="C50" s="752"/>
      <c r="D50" s="752"/>
      <c r="E50" s="752"/>
      <c r="F50" s="752"/>
      <c r="G50" s="752"/>
      <c r="H50" s="752"/>
      <c r="I50" s="752"/>
      <c r="J50" s="752"/>
    </row>
    <row r="51" spans="1:10" s="745" customFormat="1" ht="20.100000000000001" customHeight="1">
      <c r="A51" s="752"/>
      <c r="B51" s="752"/>
      <c r="C51" s="752"/>
      <c r="D51" s="752"/>
      <c r="E51" s="752"/>
      <c r="F51" s="752"/>
      <c r="G51" s="752"/>
      <c r="H51" s="752"/>
      <c r="I51" s="752"/>
      <c r="J51" s="752"/>
    </row>
    <row r="52" spans="1:10" s="745" customFormat="1" ht="20.100000000000001" customHeight="1">
      <c r="A52" s="752"/>
      <c r="B52" s="752"/>
      <c r="C52" s="752"/>
      <c r="D52" s="752"/>
      <c r="E52" s="752"/>
      <c r="F52" s="752"/>
      <c r="G52" s="752"/>
      <c r="H52" s="752"/>
      <c r="I52" s="752"/>
      <c r="J52" s="752"/>
    </row>
    <row r="53" spans="1:10" s="745" customFormat="1" ht="20.100000000000001" customHeight="1">
      <c r="A53" s="752"/>
      <c r="B53" s="752"/>
      <c r="C53" s="752"/>
      <c r="D53" s="752"/>
      <c r="E53" s="752"/>
      <c r="F53" s="752"/>
      <c r="G53" s="752"/>
      <c r="H53" s="752"/>
      <c r="I53" s="752"/>
      <c r="J53" s="752"/>
    </row>
    <row r="54" spans="1:10" s="745" customFormat="1" ht="20.100000000000001" customHeight="1">
      <c r="A54" s="752"/>
      <c r="B54" s="752"/>
      <c r="C54" s="752"/>
      <c r="D54" s="752"/>
      <c r="E54" s="752"/>
      <c r="F54" s="752"/>
      <c r="G54" s="752"/>
      <c r="H54" s="752"/>
      <c r="I54" s="752"/>
      <c r="J54" s="752"/>
    </row>
    <row r="55" spans="1:10" s="745" customFormat="1" ht="20.100000000000001" customHeight="1">
      <c r="A55" s="752"/>
      <c r="B55" s="752"/>
      <c r="C55" s="752"/>
      <c r="D55" s="752"/>
      <c r="E55" s="752"/>
      <c r="F55" s="752"/>
      <c r="G55" s="752"/>
      <c r="H55" s="752"/>
      <c r="I55" s="752"/>
      <c r="J55" s="752"/>
    </row>
    <row r="56" spans="1:10" s="745" customFormat="1" ht="20.100000000000001" customHeight="1">
      <c r="A56" s="752"/>
      <c r="B56" s="752"/>
      <c r="C56" s="752"/>
      <c r="D56" s="752"/>
      <c r="E56" s="752"/>
      <c r="F56" s="752"/>
      <c r="G56" s="752"/>
      <c r="H56" s="752"/>
      <c r="I56" s="752"/>
      <c r="J56" s="752"/>
    </row>
    <row r="57" spans="1:10" s="745" customFormat="1" ht="20.100000000000001" customHeight="1">
      <c r="A57" s="752"/>
      <c r="B57" s="752"/>
      <c r="C57" s="752"/>
      <c r="D57" s="752"/>
      <c r="E57" s="752"/>
      <c r="F57" s="752"/>
      <c r="G57" s="752"/>
      <c r="H57" s="752"/>
      <c r="I57" s="752"/>
      <c r="J57" s="752"/>
    </row>
    <row r="58" spans="1:10" s="745" customFormat="1" ht="20.100000000000001" customHeight="1">
      <c r="A58" s="752"/>
      <c r="B58" s="752"/>
      <c r="C58" s="752"/>
      <c r="D58" s="752"/>
      <c r="E58" s="752"/>
      <c r="F58" s="752"/>
      <c r="G58" s="752"/>
      <c r="H58" s="752"/>
      <c r="I58" s="752"/>
      <c r="J58" s="752"/>
    </row>
    <row r="59" spans="1:10" s="745" customFormat="1" ht="20.100000000000001" customHeight="1">
      <c r="A59" s="752"/>
      <c r="B59" s="752"/>
      <c r="C59" s="752"/>
      <c r="D59" s="752"/>
      <c r="E59" s="752"/>
      <c r="F59" s="752"/>
      <c r="G59" s="752"/>
      <c r="H59" s="752"/>
      <c r="I59" s="752"/>
      <c r="J59" s="752"/>
    </row>
    <row r="60" spans="1:10" s="745" customFormat="1" ht="20.100000000000001" customHeight="1">
      <c r="A60" s="752"/>
      <c r="B60" s="752"/>
      <c r="C60" s="752"/>
      <c r="D60" s="752"/>
      <c r="E60" s="752"/>
      <c r="F60" s="752"/>
      <c r="G60" s="752"/>
      <c r="H60" s="752"/>
      <c r="I60" s="752"/>
      <c r="J60" s="752"/>
    </row>
    <row r="61" spans="1:10" s="745" customFormat="1" ht="20.100000000000001" customHeight="1">
      <c r="A61" s="752"/>
      <c r="B61" s="752"/>
      <c r="C61" s="752"/>
      <c r="D61" s="752"/>
      <c r="E61" s="752"/>
      <c r="F61" s="752"/>
      <c r="G61" s="752"/>
      <c r="H61" s="752"/>
      <c r="I61" s="752"/>
      <c r="J61" s="752"/>
    </row>
    <row r="62" spans="1:10" s="745" customFormat="1" ht="20.100000000000001" customHeight="1">
      <c r="A62" s="752"/>
      <c r="B62" s="752"/>
      <c r="C62" s="752"/>
      <c r="D62" s="752"/>
      <c r="E62" s="752"/>
      <c r="F62" s="752"/>
      <c r="G62" s="752"/>
      <c r="H62" s="753"/>
      <c r="I62" s="753"/>
      <c r="J62" s="753"/>
    </row>
    <row r="63" spans="1:10" s="745" customFormat="1" ht="20.100000000000001" customHeight="1">
      <c r="A63" s="753"/>
      <c r="B63" s="753"/>
      <c r="C63" s="753"/>
      <c r="D63" s="753"/>
      <c r="E63" s="753"/>
      <c r="F63" s="753"/>
      <c r="G63" s="753"/>
      <c r="H63" s="753"/>
      <c r="I63" s="753"/>
      <c r="J63" s="753"/>
    </row>
    <row r="64" spans="1:10" s="745" customFormat="1" ht="20.100000000000001" customHeight="1">
      <c r="A64" s="753"/>
      <c r="B64" s="753"/>
      <c r="C64" s="753"/>
      <c r="D64" s="753"/>
      <c r="E64" s="753"/>
      <c r="F64" s="753"/>
      <c r="G64" s="753"/>
      <c r="H64" s="753"/>
      <c r="I64" s="753"/>
      <c r="J64" s="753"/>
    </row>
    <row r="65" spans="1:10" s="745" customFormat="1" ht="20.100000000000001" customHeight="1">
      <c r="A65" s="753"/>
      <c r="B65" s="753"/>
      <c r="C65" s="753"/>
      <c r="D65" s="753"/>
      <c r="E65" s="753"/>
      <c r="F65" s="753"/>
      <c r="G65" s="753"/>
      <c r="H65" s="753"/>
      <c r="I65" s="753"/>
      <c r="J65" s="753"/>
    </row>
    <row r="66" spans="1:10" s="745" customFormat="1" ht="20.100000000000001" customHeight="1">
      <c r="A66" s="753"/>
      <c r="B66" s="753"/>
      <c r="C66" s="753"/>
      <c r="D66" s="753"/>
      <c r="E66" s="753"/>
      <c r="F66" s="753"/>
      <c r="G66" s="753"/>
      <c r="H66" s="753"/>
      <c r="I66" s="753"/>
      <c r="J66" s="753"/>
    </row>
    <row r="67" spans="1:10" s="745" customFormat="1" ht="20.100000000000001" customHeight="1">
      <c r="A67" s="753"/>
      <c r="B67" s="753"/>
      <c r="C67" s="753"/>
      <c r="D67" s="753"/>
      <c r="E67" s="753"/>
      <c r="F67" s="753"/>
      <c r="G67" s="753"/>
      <c r="H67" s="753"/>
      <c r="I67" s="753"/>
      <c r="J67" s="753"/>
    </row>
    <row r="68" spans="1:10" s="745" customFormat="1" ht="20.100000000000001" customHeight="1">
      <c r="A68" s="753"/>
      <c r="B68" s="753"/>
      <c r="C68" s="753"/>
      <c r="D68" s="753"/>
      <c r="E68" s="753"/>
      <c r="F68" s="753"/>
      <c r="G68" s="753"/>
      <c r="H68" s="753"/>
      <c r="I68" s="753"/>
      <c r="J68" s="753"/>
    </row>
    <row r="69" spans="1:10" s="745" customFormat="1" ht="20.100000000000001" customHeight="1">
      <c r="A69" s="753"/>
      <c r="B69" s="753"/>
      <c r="C69" s="753"/>
      <c r="D69" s="753"/>
      <c r="E69" s="753"/>
      <c r="F69" s="753"/>
      <c r="G69" s="753"/>
      <c r="H69" s="753"/>
      <c r="I69" s="753"/>
      <c r="J69" s="753"/>
    </row>
    <row r="70" spans="1:10" s="745" customFormat="1" ht="20.100000000000001" customHeight="1">
      <c r="A70" s="753"/>
      <c r="B70" s="753"/>
      <c r="C70" s="753"/>
      <c r="D70" s="753"/>
      <c r="E70" s="753"/>
      <c r="F70" s="753"/>
      <c r="G70" s="753"/>
      <c r="H70" s="753"/>
      <c r="I70" s="753"/>
      <c r="J70" s="753"/>
    </row>
    <row r="71" spans="1:10" s="745" customFormat="1" ht="20.100000000000001" customHeight="1">
      <c r="A71" s="753"/>
      <c r="B71" s="753"/>
      <c r="C71" s="753"/>
      <c r="D71" s="753"/>
      <c r="E71" s="753"/>
      <c r="F71" s="753"/>
      <c r="G71" s="753"/>
      <c r="H71" s="753"/>
      <c r="I71" s="753"/>
      <c r="J71" s="753"/>
    </row>
    <row r="72" spans="1:10" s="745" customFormat="1" ht="20.100000000000001" customHeight="1">
      <c r="A72" s="753"/>
      <c r="B72" s="753"/>
      <c r="C72" s="753"/>
      <c r="D72" s="753"/>
      <c r="E72" s="753"/>
      <c r="F72" s="753"/>
      <c r="G72" s="753"/>
      <c r="H72" s="753"/>
      <c r="I72" s="753"/>
      <c r="J72" s="753"/>
    </row>
    <row r="73" spans="1:10" s="745" customFormat="1" ht="20.100000000000001" customHeight="1">
      <c r="A73" s="753"/>
      <c r="B73" s="753"/>
      <c r="C73" s="753"/>
      <c r="D73" s="753"/>
      <c r="E73" s="753"/>
      <c r="F73" s="753"/>
      <c r="G73" s="753"/>
      <c r="H73" s="753"/>
      <c r="I73" s="753"/>
      <c r="J73" s="753"/>
    </row>
    <row r="74" spans="1:10" s="745" customFormat="1" ht="20.100000000000001" customHeight="1">
      <c r="A74" s="753"/>
      <c r="B74" s="753"/>
      <c r="C74" s="753"/>
      <c r="D74" s="753"/>
      <c r="E74" s="753"/>
      <c r="F74" s="753"/>
      <c r="G74" s="753"/>
      <c r="H74" s="753"/>
      <c r="I74" s="753"/>
      <c r="J74" s="753"/>
    </row>
    <row r="75" spans="1:10" s="745" customFormat="1" ht="20.100000000000001" customHeight="1">
      <c r="A75" s="753"/>
      <c r="B75" s="753"/>
      <c r="C75" s="753"/>
      <c r="D75" s="753"/>
      <c r="E75" s="753"/>
      <c r="F75" s="753"/>
      <c r="G75" s="753"/>
      <c r="H75" s="753"/>
      <c r="I75" s="753"/>
      <c r="J75" s="753"/>
    </row>
    <row r="76" spans="1:10" s="745" customFormat="1" ht="20.100000000000001" customHeight="1">
      <c r="A76" s="753"/>
      <c r="B76" s="753"/>
      <c r="C76" s="753"/>
      <c r="D76" s="753"/>
      <c r="E76" s="753"/>
      <c r="F76" s="753"/>
      <c r="G76" s="753"/>
      <c r="H76" s="753"/>
      <c r="I76" s="753"/>
      <c r="J76" s="753"/>
    </row>
    <row r="77" spans="1:10" s="745" customFormat="1" ht="20.100000000000001" customHeight="1">
      <c r="A77" s="753"/>
      <c r="B77" s="753"/>
      <c r="C77" s="753"/>
      <c r="D77" s="753"/>
      <c r="E77" s="753"/>
      <c r="F77" s="753"/>
      <c r="G77" s="753"/>
      <c r="H77" s="753"/>
      <c r="I77" s="753"/>
      <c r="J77" s="753"/>
    </row>
    <row r="78" spans="1:10" ht="21.95" customHeight="1">
      <c r="A78" s="753"/>
      <c r="B78" s="753"/>
      <c r="C78" s="753"/>
      <c r="D78" s="753"/>
      <c r="E78" s="753"/>
      <c r="F78" s="753"/>
      <c r="G78" s="753"/>
      <c r="H78" s="753"/>
      <c r="I78" s="753"/>
      <c r="J78" s="753"/>
    </row>
    <row r="79" spans="1:10" ht="21.95" customHeight="1">
      <c r="A79" s="753"/>
      <c r="B79" s="753"/>
      <c r="C79" s="753"/>
      <c r="D79" s="753"/>
      <c r="E79" s="753"/>
      <c r="F79" s="753"/>
      <c r="G79" s="753"/>
      <c r="H79" s="753"/>
      <c r="I79" s="753"/>
      <c r="J79" s="753"/>
    </row>
    <row r="80" spans="1:10" ht="21.95" customHeight="1">
      <c r="A80" s="753"/>
      <c r="B80" s="753"/>
      <c r="C80" s="753"/>
      <c r="D80" s="753"/>
      <c r="E80" s="753"/>
      <c r="F80" s="753"/>
      <c r="G80" s="753"/>
      <c r="H80" s="753"/>
      <c r="I80" s="753"/>
      <c r="J80" s="753"/>
    </row>
    <row r="81" spans="1:10" ht="21.95" customHeight="1">
      <c r="A81" s="753"/>
      <c r="B81" s="753"/>
      <c r="C81" s="753"/>
      <c r="D81" s="753"/>
      <c r="E81" s="753"/>
      <c r="F81" s="753"/>
      <c r="G81" s="753"/>
      <c r="H81" s="753"/>
      <c r="I81" s="753"/>
      <c r="J81" s="753"/>
    </row>
    <row r="82" spans="1:10" ht="21.95" customHeight="1">
      <c r="A82" s="753"/>
      <c r="B82" s="753"/>
      <c r="C82" s="753"/>
      <c r="D82" s="753"/>
      <c r="E82" s="753"/>
      <c r="F82" s="753"/>
      <c r="G82" s="753"/>
      <c r="H82" s="753"/>
      <c r="I82" s="753"/>
      <c r="J82" s="753"/>
    </row>
    <row r="83" spans="1:10" ht="21.95" customHeight="1">
      <c r="A83" s="753"/>
      <c r="B83" s="753"/>
      <c r="C83" s="753"/>
      <c r="D83" s="753"/>
      <c r="E83" s="753"/>
      <c r="F83" s="753"/>
      <c r="G83" s="753"/>
      <c r="H83" s="753"/>
      <c r="I83" s="753"/>
      <c r="J83" s="753"/>
    </row>
    <row r="84" spans="1:10" ht="21.95" customHeight="1">
      <c r="A84" s="753"/>
      <c r="B84" s="753"/>
      <c r="C84" s="753"/>
      <c r="D84" s="753"/>
      <c r="E84" s="753"/>
      <c r="F84" s="753"/>
      <c r="G84" s="753"/>
      <c r="H84" s="753"/>
      <c r="I84" s="753"/>
      <c r="J84" s="753"/>
    </row>
    <row r="85" spans="1:10" ht="21.95" customHeight="1">
      <c r="A85" s="753"/>
      <c r="B85" s="753"/>
      <c r="C85" s="753"/>
      <c r="D85" s="753"/>
      <c r="E85" s="753"/>
      <c r="F85" s="753"/>
      <c r="G85" s="753"/>
      <c r="H85" s="753"/>
      <c r="I85" s="753"/>
      <c r="J85" s="753"/>
    </row>
    <row r="86" spans="1:10" ht="21.95" customHeight="1">
      <c r="A86" s="753"/>
      <c r="B86" s="753"/>
      <c r="C86" s="753"/>
      <c r="D86" s="753"/>
      <c r="E86" s="753"/>
      <c r="F86" s="753"/>
      <c r="G86" s="753"/>
      <c r="H86" s="753"/>
      <c r="I86" s="753"/>
      <c r="J86" s="753"/>
    </row>
    <row r="87" spans="1:10" ht="21.95" customHeight="1">
      <c r="A87" s="753"/>
      <c r="B87" s="753"/>
      <c r="C87" s="753"/>
      <c r="D87" s="753"/>
      <c r="E87" s="753"/>
      <c r="F87" s="753"/>
      <c r="G87" s="753"/>
      <c r="H87" s="753"/>
      <c r="I87" s="753"/>
      <c r="J87" s="753"/>
    </row>
    <row r="88" spans="1:10" ht="21.95" customHeight="1">
      <c r="A88" s="753"/>
      <c r="B88" s="753"/>
      <c r="C88" s="753"/>
      <c r="D88" s="753"/>
      <c r="E88" s="753"/>
      <c r="F88" s="753"/>
      <c r="G88" s="753"/>
      <c r="H88" s="753"/>
      <c r="I88" s="753"/>
      <c r="J88" s="753"/>
    </row>
    <row r="89" spans="1:10" ht="21.95" customHeight="1">
      <c r="A89" s="753"/>
      <c r="B89" s="753"/>
      <c r="C89" s="753"/>
      <c r="D89" s="753"/>
      <c r="E89" s="753"/>
      <c r="F89" s="753"/>
      <c r="G89" s="753"/>
      <c r="H89" s="753"/>
      <c r="I89" s="753"/>
      <c r="J89" s="753"/>
    </row>
    <row r="90" spans="1:10" ht="21.95" customHeight="1">
      <c r="A90" s="753"/>
      <c r="B90" s="753"/>
      <c r="C90" s="753"/>
      <c r="D90" s="753"/>
      <c r="E90" s="753"/>
      <c r="F90" s="753"/>
      <c r="G90" s="753"/>
      <c r="H90" s="753"/>
      <c r="I90" s="753"/>
      <c r="J90" s="753"/>
    </row>
    <row r="91" spans="1:10" ht="21.95" customHeight="1">
      <c r="A91" s="753"/>
      <c r="B91" s="753"/>
      <c r="C91" s="753"/>
      <c r="D91" s="753"/>
      <c r="E91" s="753"/>
      <c r="F91" s="753"/>
      <c r="G91" s="753"/>
      <c r="H91" s="753"/>
      <c r="I91" s="753"/>
      <c r="J91" s="753"/>
    </row>
    <row r="92" spans="1:10" ht="21.95" customHeight="1">
      <c r="A92" s="753"/>
      <c r="B92" s="753"/>
      <c r="C92" s="753"/>
      <c r="D92" s="753"/>
      <c r="E92" s="753"/>
      <c r="F92" s="753"/>
      <c r="G92" s="753"/>
      <c r="H92" s="753"/>
      <c r="I92" s="753"/>
      <c r="J92" s="753"/>
    </row>
    <row r="93" spans="1:10" ht="21.95" customHeight="1">
      <c r="A93" s="753"/>
      <c r="B93" s="753"/>
      <c r="C93" s="753"/>
      <c r="D93" s="753"/>
      <c r="E93" s="753"/>
      <c r="F93" s="753"/>
      <c r="G93" s="753"/>
      <c r="H93" s="753"/>
      <c r="I93" s="753"/>
      <c r="J93" s="753"/>
    </row>
    <row r="94" spans="1:10" ht="21.95" customHeight="1">
      <c r="A94" s="753"/>
      <c r="B94" s="753"/>
      <c r="C94" s="753"/>
      <c r="D94" s="753"/>
      <c r="E94" s="753"/>
      <c r="F94" s="753"/>
      <c r="G94" s="753"/>
      <c r="H94" s="753"/>
      <c r="I94" s="753"/>
      <c r="J94" s="753"/>
    </row>
    <row r="95" spans="1:10" ht="21.95" customHeight="1">
      <c r="A95" s="753"/>
      <c r="B95" s="753"/>
      <c r="C95" s="753"/>
      <c r="D95" s="753"/>
      <c r="E95" s="753"/>
      <c r="F95" s="753"/>
      <c r="G95" s="753"/>
      <c r="H95" s="753"/>
      <c r="I95" s="753"/>
      <c r="J95" s="753"/>
    </row>
    <row r="96" spans="1:10" ht="21.95" customHeight="1">
      <c r="A96" s="753"/>
      <c r="B96" s="753"/>
      <c r="C96" s="753"/>
      <c r="D96" s="753"/>
      <c r="E96" s="753"/>
      <c r="F96" s="753"/>
      <c r="G96" s="753"/>
      <c r="H96" s="753"/>
      <c r="I96" s="753"/>
      <c r="J96" s="753"/>
    </row>
    <row r="97" spans="1:10" ht="21.95" customHeight="1">
      <c r="A97" s="753"/>
      <c r="B97" s="753"/>
      <c r="C97" s="753"/>
      <c r="D97" s="753"/>
      <c r="E97" s="753"/>
      <c r="F97" s="753"/>
      <c r="G97" s="753"/>
      <c r="H97" s="753"/>
      <c r="I97" s="753"/>
      <c r="J97" s="753"/>
    </row>
    <row r="98" spans="1:10" ht="21.95" customHeight="1">
      <c r="A98" s="753"/>
      <c r="B98" s="753"/>
      <c r="C98" s="753"/>
      <c r="D98" s="753"/>
      <c r="E98" s="753"/>
      <c r="F98" s="753"/>
      <c r="G98" s="753"/>
      <c r="H98" s="753"/>
      <c r="I98" s="753"/>
      <c r="J98" s="753"/>
    </row>
    <row r="99" spans="1:10" ht="21.95" customHeight="1">
      <c r="A99" s="753"/>
      <c r="B99" s="753"/>
      <c r="C99" s="753"/>
      <c r="D99" s="753"/>
      <c r="E99" s="753"/>
      <c r="F99" s="753"/>
      <c r="G99" s="753"/>
      <c r="H99" s="753"/>
      <c r="I99" s="753"/>
      <c r="J99" s="753"/>
    </row>
    <row r="100" spans="1:10" ht="21.95" customHeight="1">
      <c r="A100" s="753"/>
      <c r="B100" s="753"/>
      <c r="C100" s="753"/>
      <c r="D100" s="753"/>
      <c r="E100" s="753"/>
      <c r="F100" s="753"/>
      <c r="G100" s="753"/>
      <c r="H100" s="753"/>
      <c r="I100" s="753"/>
      <c r="J100" s="753"/>
    </row>
    <row r="101" spans="1:10" ht="21.95" customHeight="1">
      <c r="A101" s="753"/>
      <c r="B101" s="753"/>
      <c r="C101" s="753"/>
      <c r="D101" s="753"/>
      <c r="E101" s="753"/>
      <c r="F101" s="753"/>
      <c r="G101" s="753"/>
      <c r="H101" s="753"/>
      <c r="I101" s="753"/>
      <c r="J101" s="753"/>
    </row>
    <row r="102" spans="1:10" ht="21.95" customHeight="1">
      <c r="A102" s="753"/>
      <c r="B102" s="753"/>
      <c r="C102" s="753"/>
      <c r="D102" s="753"/>
      <c r="E102" s="753"/>
      <c r="F102" s="753"/>
      <c r="G102" s="753"/>
      <c r="H102" s="753"/>
      <c r="I102" s="753"/>
      <c r="J102" s="753"/>
    </row>
    <row r="103" spans="1:10" ht="21.95" customHeight="1">
      <c r="A103" s="753"/>
      <c r="B103" s="753"/>
      <c r="C103" s="753"/>
      <c r="D103" s="753"/>
      <c r="E103" s="753"/>
      <c r="F103" s="753"/>
      <c r="G103" s="753"/>
      <c r="H103" s="753"/>
      <c r="I103" s="753"/>
      <c r="J103" s="753"/>
    </row>
    <row r="104" spans="1:10" ht="21.95" customHeight="1">
      <c r="A104" s="753"/>
      <c r="B104" s="753"/>
      <c r="C104" s="753"/>
      <c r="D104" s="753"/>
      <c r="E104" s="753"/>
      <c r="F104" s="753"/>
      <c r="G104" s="753"/>
      <c r="H104" s="753"/>
      <c r="I104" s="753"/>
      <c r="J104" s="753"/>
    </row>
    <row r="105" spans="1:10" ht="21.95" customHeight="1">
      <c r="A105" s="753"/>
      <c r="B105" s="753"/>
      <c r="C105" s="753"/>
      <c r="D105" s="753"/>
      <c r="E105" s="753"/>
      <c r="F105" s="753"/>
      <c r="G105" s="753"/>
      <c r="H105" s="753"/>
      <c r="I105" s="753"/>
      <c r="J105" s="753"/>
    </row>
    <row r="106" spans="1:10" ht="21.95" customHeight="1">
      <c r="A106" s="753"/>
      <c r="B106" s="753"/>
      <c r="C106" s="753"/>
      <c r="D106" s="753"/>
      <c r="E106" s="753"/>
      <c r="F106" s="753"/>
      <c r="G106" s="753"/>
      <c r="H106" s="753"/>
      <c r="I106" s="753"/>
      <c r="J106" s="753"/>
    </row>
    <row r="107" spans="1:10" ht="21.95" customHeight="1">
      <c r="A107" s="753"/>
      <c r="B107" s="753"/>
      <c r="C107" s="753"/>
      <c r="D107" s="753"/>
      <c r="E107" s="753"/>
      <c r="F107" s="753"/>
      <c r="G107" s="753"/>
      <c r="H107" s="753"/>
      <c r="I107" s="753"/>
      <c r="J107" s="753"/>
    </row>
    <row r="108" spans="1:10" ht="21.95" customHeight="1">
      <c r="A108" s="753"/>
      <c r="B108" s="753"/>
      <c r="C108" s="753"/>
      <c r="D108" s="753"/>
      <c r="E108" s="753"/>
      <c r="F108" s="753"/>
      <c r="G108" s="753"/>
      <c r="H108" s="753"/>
      <c r="I108" s="753"/>
      <c r="J108" s="753"/>
    </row>
    <row r="109" spans="1:10" ht="21.95" customHeight="1">
      <c r="A109" s="753"/>
      <c r="B109" s="753"/>
      <c r="C109" s="753"/>
      <c r="D109" s="753"/>
      <c r="E109" s="753"/>
      <c r="F109" s="753"/>
      <c r="G109" s="753"/>
      <c r="H109" s="753"/>
      <c r="I109" s="753"/>
      <c r="J109" s="753"/>
    </row>
    <row r="110" spans="1:10" ht="21.95" customHeight="1">
      <c r="A110" s="753"/>
      <c r="B110" s="753"/>
      <c r="C110" s="753"/>
      <c r="D110" s="753"/>
      <c r="E110" s="753"/>
      <c r="F110" s="753"/>
      <c r="G110" s="753"/>
      <c r="H110" s="753"/>
      <c r="I110" s="753"/>
      <c r="J110" s="753"/>
    </row>
    <row r="111" spans="1:10" ht="21.95" customHeight="1">
      <c r="A111" s="753"/>
      <c r="B111" s="753"/>
      <c r="C111" s="753"/>
      <c r="D111" s="753"/>
      <c r="E111" s="753"/>
      <c r="F111" s="753"/>
      <c r="G111" s="753"/>
      <c r="H111" s="753"/>
      <c r="I111" s="753"/>
      <c r="J111" s="753"/>
    </row>
    <row r="112" spans="1:10" ht="21.95" customHeight="1">
      <c r="A112" s="753"/>
      <c r="B112" s="753"/>
      <c r="C112" s="753"/>
      <c r="D112" s="753"/>
      <c r="E112" s="753"/>
      <c r="F112" s="753"/>
      <c r="G112" s="753"/>
      <c r="H112" s="753"/>
      <c r="I112" s="753"/>
      <c r="J112" s="753"/>
    </row>
    <row r="113" spans="1:10" ht="21.95" customHeight="1">
      <c r="A113" s="753"/>
      <c r="B113" s="753"/>
      <c r="C113" s="753"/>
      <c r="D113" s="753"/>
      <c r="E113" s="753"/>
      <c r="F113" s="753"/>
      <c r="G113" s="753"/>
      <c r="H113" s="753"/>
      <c r="I113" s="753"/>
      <c r="J113" s="753"/>
    </row>
    <row r="114" spans="1:10" ht="21.95" customHeight="1">
      <c r="A114" s="753"/>
      <c r="B114" s="753"/>
      <c r="C114" s="753"/>
      <c r="D114" s="753"/>
      <c r="E114" s="753"/>
      <c r="F114" s="753"/>
      <c r="G114" s="753"/>
      <c r="H114" s="753"/>
      <c r="I114" s="753"/>
      <c r="J114" s="753"/>
    </row>
    <row r="115" spans="1:10" ht="21.95" customHeight="1">
      <c r="A115" s="753"/>
      <c r="B115" s="753"/>
      <c r="C115" s="753"/>
      <c r="D115" s="753"/>
      <c r="E115" s="753"/>
      <c r="F115" s="753"/>
      <c r="G115" s="753"/>
      <c r="H115" s="753"/>
      <c r="I115" s="753"/>
      <c r="J115" s="753"/>
    </row>
    <row r="116" spans="1:10" ht="21.95" customHeight="1">
      <c r="A116" s="753"/>
      <c r="B116" s="753"/>
      <c r="C116" s="753"/>
      <c r="D116" s="753"/>
      <c r="E116" s="753"/>
      <c r="F116" s="753"/>
      <c r="G116" s="753"/>
      <c r="H116" s="753"/>
      <c r="I116" s="753"/>
      <c r="J116" s="753"/>
    </row>
    <row r="117" spans="1:10" ht="21.95" customHeight="1">
      <c r="A117" s="753"/>
      <c r="B117" s="753"/>
      <c r="C117" s="753"/>
      <c r="D117" s="753"/>
      <c r="E117" s="753"/>
      <c r="F117" s="753"/>
      <c r="G117" s="753"/>
      <c r="H117" s="753"/>
      <c r="I117" s="753"/>
      <c r="J117" s="753"/>
    </row>
    <row r="118" spans="1:10" ht="21.95" customHeight="1">
      <c r="A118" s="753"/>
      <c r="B118" s="753"/>
      <c r="C118" s="753"/>
      <c r="D118" s="753"/>
      <c r="E118" s="753"/>
      <c r="F118" s="753"/>
      <c r="G118" s="753"/>
      <c r="H118" s="753"/>
      <c r="I118" s="753"/>
      <c r="J118" s="753"/>
    </row>
    <row r="119" spans="1:10" ht="21.95" customHeight="1">
      <c r="A119" s="753"/>
      <c r="B119" s="753"/>
      <c r="C119" s="753"/>
      <c r="D119" s="753"/>
      <c r="E119" s="753"/>
      <c r="F119" s="753"/>
      <c r="G119" s="753"/>
      <c r="H119" s="753"/>
      <c r="I119" s="753"/>
      <c r="J119" s="753"/>
    </row>
    <row r="120" spans="1:10" ht="21.95" customHeight="1">
      <c r="A120" s="753"/>
      <c r="B120" s="753"/>
      <c r="C120" s="753"/>
      <c r="D120" s="753"/>
      <c r="E120" s="753"/>
      <c r="F120" s="753"/>
      <c r="G120" s="753"/>
      <c r="H120" s="753"/>
      <c r="I120" s="753"/>
      <c r="J120" s="753"/>
    </row>
    <row r="121" spans="1:10" ht="21.95" customHeight="1">
      <c r="A121" s="753"/>
      <c r="B121" s="753"/>
      <c r="C121" s="753"/>
      <c r="D121" s="753"/>
      <c r="E121" s="753"/>
      <c r="F121" s="753"/>
      <c r="G121" s="753"/>
      <c r="H121" s="753"/>
      <c r="I121" s="753"/>
      <c r="J121" s="753"/>
    </row>
    <row r="122" spans="1:10" ht="21.95" customHeight="1">
      <c r="A122" s="753"/>
      <c r="B122" s="753"/>
      <c r="C122" s="753"/>
      <c r="D122" s="753"/>
      <c r="E122" s="753"/>
      <c r="F122" s="753"/>
      <c r="G122" s="753"/>
      <c r="H122" s="753"/>
      <c r="I122" s="753"/>
      <c r="J122" s="753"/>
    </row>
    <row r="123" spans="1:10" ht="21.95" customHeight="1">
      <c r="A123" s="753"/>
      <c r="B123" s="753"/>
      <c r="C123" s="753"/>
      <c r="D123" s="753"/>
      <c r="E123" s="753"/>
      <c r="F123" s="753"/>
      <c r="G123" s="753"/>
      <c r="H123" s="753"/>
      <c r="I123" s="753"/>
      <c r="J123" s="753"/>
    </row>
    <row r="124" spans="1:10" ht="21.95" customHeight="1">
      <c r="A124" s="753"/>
      <c r="B124" s="753"/>
      <c r="C124" s="753"/>
      <c r="D124" s="753"/>
      <c r="E124" s="753"/>
      <c r="F124" s="753"/>
      <c r="G124" s="753"/>
      <c r="H124" s="753"/>
      <c r="I124" s="753"/>
      <c r="J124" s="753"/>
    </row>
    <row r="125" spans="1:10" ht="21.95" customHeight="1">
      <c r="A125" s="753"/>
      <c r="B125" s="753"/>
      <c r="C125" s="753"/>
      <c r="D125" s="753"/>
      <c r="E125" s="753"/>
      <c r="F125" s="753"/>
      <c r="G125" s="753"/>
      <c r="H125" s="753"/>
      <c r="I125" s="753"/>
      <c r="J125" s="753"/>
    </row>
    <row r="126" spans="1:10" ht="21.95" customHeight="1">
      <c r="A126" s="753"/>
      <c r="B126" s="753"/>
      <c r="C126" s="753"/>
      <c r="D126" s="753"/>
      <c r="E126" s="753"/>
      <c r="F126" s="753"/>
      <c r="G126" s="753"/>
      <c r="H126" s="753"/>
      <c r="I126" s="753"/>
      <c r="J126" s="753"/>
    </row>
    <row r="127" spans="1:10" ht="21.95" customHeight="1">
      <c r="A127" s="753"/>
      <c r="B127" s="753"/>
      <c r="C127" s="753"/>
      <c r="D127" s="753"/>
      <c r="E127" s="753"/>
      <c r="F127" s="753"/>
      <c r="G127" s="753"/>
      <c r="H127" s="753"/>
      <c r="I127" s="753"/>
      <c r="J127" s="753"/>
    </row>
    <row r="128" spans="1:10" ht="21.95" customHeight="1">
      <c r="A128" s="753"/>
      <c r="B128" s="753"/>
      <c r="C128" s="753"/>
      <c r="D128" s="753"/>
      <c r="E128" s="753"/>
      <c r="F128" s="753"/>
      <c r="G128" s="753"/>
      <c r="H128" s="753"/>
      <c r="I128" s="753"/>
      <c r="J128" s="753"/>
    </row>
    <row r="129" spans="1:10" ht="21.95" customHeight="1">
      <c r="A129" s="753"/>
      <c r="B129" s="753"/>
      <c r="C129" s="753"/>
      <c r="D129" s="753"/>
      <c r="E129" s="753"/>
      <c r="F129" s="753"/>
      <c r="G129" s="753"/>
      <c r="H129" s="753"/>
      <c r="I129" s="753"/>
      <c r="J129" s="753"/>
    </row>
    <row r="130" spans="1:10" ht="21.95" customHeight="1">
      <c r="A130" s="753"/>
      <c r="B130" s="753"/>
      <c r="C130" s="753"/>
      <c r="D130" s="753"/>
      <c r="E130" s="753"/>
      <c r="F130" s="753"/>
      <c r="G130" s="753"/>
      <c r="H130" s="753"/>
      <c r="I130" s="753"/>
      <c r="J130" s="753"/>
    </row>
    <row r="131" spans="1:10" ht="21.95" customHeight="1">
      <c r="A131" s="753"/>
      <c r="B131" s="753"/>
      <c r="C131" s="753"/>
      <c r="D131" s="753"/>
      <c r="E131" s="753"/>
      <c r="F131" s="753"/>
      <c r="G131" s="753"/>
      <c r="H131" s="753"/>
      <c r="I131" s="753"/>
      <c r="J131" s="753"/>
    </row>
    <row r="132" spans="1:10" ht="21.95" customHeight="1">
      <c r="A132" s="753"/>
      <c r="B132" s="753"/>
      <c r="C132" s="753"/>
      <c r="D132" s="753"/>
      <c r="E132" s="753"/>
      <c r="F132" s="753"/>
      <c r="G132" s="753"/>
      <c r="H132" s="753"/>
      <c r="I132" s="753"/>
      <c r="J132" s="753"/>
    </row>
    <row r="133" spans="1:10" ht="21.95" customHeight="1">
      <c r="A133" s="753"/>
      <c r="B133" s="753"/>
      <c r="C133" s="753"/>
      <c r="D133" s="753"/>
      <c r="E133" s="753"/>
      <c r="F133" s="753"/>
      <c r="G133" s="753"/>
      <c r="H133" s="753"/>
      <c r="I133" s="753"/>
      <c r="J133" s="753"/>
    </row>
    <row r="134" spans="1:10" ht="21.95" customHeight="1">
      <c r="A134" s="753"/>
      <c r="B134" s="753"/>
      <c r="C134" s="753"/>
      <c r="D134" s="753"/>
      <c r="E134" s="753"/>
      <c r="F134" s="753"/>
      <c r="G134" s="753"/>
      <c r="H134" s="753"/>
      <c r="I134" s="753"/>
      <c r="J134" s="753"/>
    </row>
    <row r="135" spans="1:10" ht="21.95" customHeight="1">
      <c r="A135" s="753"/>
      <c r="B135" s="753"/>
      <c r="C135" s="753"/>
      <c r="D135" s="753"/>
      <c r="E135" s="753"/>
      <c r="F135" s="753"/>
      <c r="G135" s="753"/>
      <c r="H135" s="753"/>
      <c r="I135" s="753"/>
      <c r="J135" s="753"/>
    </row>
    <row r="136" spans="1:10" ht="21.95" customHeight="1">
      <c r="A136" s="753"/>
      <c r="B136" s="753"/>
      <c r="C136" s="753"/>
      <c r="D136" s="753"/>
      <c r="E136" s="753"/>
      <c r="F136" s="753"/>
      <c r="G136" s="753"/>
      <c r="H136" s="753"/>
      <c r="I136" s="753"/>
      <c r="J136" s="753"/>
    </row>
    <row r="137" spans="1:10" ht="21.95" customHeight="1">
      <c r="A137" s="753"/>
      <c r="B137" s="753"/>
      <c r="C137" s="753"/>
      <c r="D137" s="753"/>
      <c r="E137" s="753"/>
      <c r="F137" s="753"/>
      <c r="G137" s="753"/>
      <c r="H137" s="753"/>
      <c r="I137" s="753"/>
      <c r="J137" s="753"/>
    </row>
    <row r="138" spans="1:10" ht="21.95" customHeight="1">
      <c r="A138" s="753"/>
      <c r="B138" s="753"/>
      <c r="C138" s="753"/>
      <c r="D138" s="753"/>
      <c r="E138" s="753"/>
      <c r="F138" s="753"/>
      <c r="G138" s="753"/>
      <c r="H138" s="753"/>
      <c r="I138" s="753"/>
      <c r="J138" s="753"/>
    </row>
    <row r="139" spans="1:10" ht="21.95" customHeight="1">
      <c r="A139" s="753"/>
      <c r="B139" s="753"/>
      <c r="C139" s="753"/>
      <c r="D139" s="753"/>
      <c r="E139" s="753"/>
      <c r="F139" s="753"/>
      <c r="G139" s="753"/>
      <c r="H139" s="753"/>
      <c r="I139" s="753"/>
      <c r="J139" s="753"/>
    </row>
    <row r="140" spans="1:10" ht="21.95" customHeight="1">
      <c r="A140" s="753"/>
      <c r="B140" s="753"/>
      <c r="C140" s="753"/>
      <c r="D140" s="753"/>
      <c r="E140" s="753"/>
      <c r="F140" s="753"/>
      <c r="G140" s="753"/>
      <c r="H140" s="753"/>
      <c r="I140" s="753"/>
      <c r="J140" s="753"/>
    </row>
    <row r="141" spans="1:10" ht="21.95" customHeight="1">
      <c r="A141" s="753"/>
      <c r="B141" s="753"/>
      <c r="C141" s="753"/>
      <c r="D141" s="753"/>
      <c r="E141" s="753"/>
      <c r="F141" s="753"/>
      <c r="G141" s="753"/>
      <c r="H141" s="753"/>
      <c r="I141" s="753"/>
      <c r="J141" s="753"/>
    </row>
    <row r="142" spans="1:10" ht="21.95" customHeight="1">
      <c r="A142" s="753"/>
      <c r="B142" s="753"/>
      <c r="C142" s="753"/>
      <c r="D142" s="753"/>
      <c r="E142" s="753"/>
      <c r="F142" s="753"/>
      <c r="G142" s="753"/>
      <c r="H142" s="753"/>
      <c r="I142" s="753"/>
      <c r="J142" s="753"/>
    </row>
    <row r="143" spans="1:10" ht="21.95" customHeight="1">
      <c r="A143" s="753"/>
      <c r="B143" s="753"/>
      <c r="C143" s="753"/>
      <c r="D143" s="753"/>
      <c r="E143" s="753"/>
      <c r="F143" s="753"/>
      <c r="G143" s="753"/>
      <c r="H143" s="753"/>
      <c r="I143" s="753"/>
      <c r="J143" s="753"/>
    </row>
    <row r="144" spans="1:10" ht="21.95" customHeight="1">
      <c r="A144" s="753"/>
      <c r="B144" s="753"/>
      <c r="C144" s="753"/>
      <c r="D144" s="753"/>
      <c r="E144" s="753"/>
      <c r="F144" s="753"/>
      <c r="G144" s="753"/>
      <c r="H144" s="753"/>
      <c r="I144" s="753"/>
      <c r="J144" s="753"/>
    </row>
    <row r="145" spans="1:10" ht="21.95" customHeight="1">
      <c r="A145" s="753"/>
      <c r="B145" s="753"/>
      <c r="C145" s="753"/>
      <c r="D145" s="753"/>
      <c r="E145" s="753"/>
      <c r="F145" s="753"/>
      <c r="G145" s="753"/>
      <c r="H145" s="753"/>
      <c r="I145" s="753"/>
      <c r="J145" s="753"/>
    </row>
    <row r="146" spans="1:10" ht="21.95" customHeight="1">
      <c r="A146" s="753"/>
      <c r="B146" s="753"/>
      <c r="C146" s="753"/>
      <c r="D146" s="753"/>
      <c r="E146" s="753"/>
      <c r="F146" s="753"/>
      <c r="G146" s="753"/>
      <c r="H146" s="753"/>
      <c r="I146" s="753"/>
      <c r="J146" s="753"/>
    </row>
  </sheetData>
  <sheetProtection selectLockedCells="1" selectUnlockedCells="1"/>
  <mergeCells count="22">
    <mergeCell ref="A5:J5"/>
    <mergeCell ref="D17:E17"/>
    <mergeCell ref="A19:C19"/>
    <mergeCell ref="D19:F19"/>
    <mergeCell ref="A1:J1"/>
    <mergeCell ref="A2:F3"/>
    <mergeCell ref="J3:J4"/>
    <mergeCell ref="A4:F4"/>
    <mergeCell ref="K25:N26"/>
    <mergeCell ref="K14:M23"/>
    <mergeCell ref="A15:B15"/>
    <mergeCell ref="A16:C17"/>
    <mergeCell ref="D16:E16"/>
    <mergeCell ref="A18:C18"/>
    <mergeCell ref="D18:J18"/>
    <mergeCell ref="A22:C23"/>
    <mergeCell ref="D20:F20"/>
    <mergeCell ref="A20:C21"/>
    <mergeCell ref="D21:J21"/>
    <mergeCell ref="D23:J23"/>
    <mergeCell ref="D22:J22"/>
    <mergeCell ref="G20:J20"/>
  </mergeCells>
  <phoneticPr fontId="59" type="noConversion"/>
  <dataValidations count="3">
    <dataValidation allowBlank="1" showErrorMessage="1" sqref="H3">
      <formula1>0</formula1>
      <formula2>0</formula2>
    </dataValidation>
    <dataValidation allowBlank="1" showErrorMessage="1" promptTitle="存在调整事项时" prompt="_x000a_选择 “E”" sqref="G20:J20">
      <formula1>0</formula1>
      <formula2>0</formula2>
    </dataValidation>
    <dataValidation type="list" allowBlank="1" showErrorMessage="1" sqref="E7:F14 H7:H14">
      <formula1>"是,否"</formula1>
      <formula2>0</formula2>
    </dataValidation>
  </dataValidations>
  <hyperlinks>
    <hyperlink ref="K7" location="纳税调整明细表!C33" display="纳税调整明细表!C33"/>
    <hyperlink ref="K8" location="管理费用!A1" display="管理费用审核表"/>
    <hyperlink ref="K9" location="营外收支!A1" display="营外收支审核表"/>
    <hyperlink ref="K10" location="营业费用!A1" display="营业费用审核表"/>
    <hyperlink ref="K11" location="凭证检查!A1" display="凭证检查!A1"/>
  </hyperlinks>
  <pageMargins left="0.2" right="0.19685039370078741" top="0.74803149606299213" bottom="0.11811023622047245" header="0.51181102362204722" footer="0.51181102362204722"/>
  <pageSetup paperSize="9" firstPageNumber="0" orientation="landscape" blackAndWhite="1" horizontalDpi="300" verticalDpi="300"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T156"/>
  <sheetViews>
    <sheetView workbookViewId="0">
      <selection sqref="A1:L1"/>
    </sheetView>
  </sheetViews>
  <sheetFormatPr defaultColWidth="9" defaultRowHeight="14.25"/>
  <cols>
    <col min="1" max="1" width="4.625" style="169" customWidth="1"/>
    <col min="2" max="2" width="7" style="169" customWidth="1"/>
    <col min="3" max="3" width="23.75" style="169" customWidth="1"/>
    <col min="4" max="4" width="18.125" style="169" customWidth="1"/>
    <col min="5" max="5" width="10.625" style="169" customWidth="1"/>
    <col min="6" max="7" width="6.625" style="169" customWidth="1"/>
    <col min="8" max="9" width="10.625" style="169" customWidth="1"/>
    <col min="10" max="10" width="12.875" style="169" customWidth="1"/>
    <col min="11" max="11" width="5.25" style="169" customWidth="1"/>
    <col min="12" max="12" width="5.625" style="169" customWidth="1"/>
    <col min="13" max="16384" width="9" style="169"/>
  </cols>
  <sheetData>
    <row r="1" spans="1:20" ht="22.5">
      <c r="A1" s="3160" t="s">
        <v>375</v>
      </c>
      <c r="B1" s="3160"/>
      <c r="C1" s="3160"/>
      <c r="D1" s="3160"/>
      <c r="E1" s="3160"/>
      <c r="F1" s="3160"/>
      <c r="G1" s="3160"/>
      <c r="H1" s="3160"/>
      <c r="I1" s="3160"/>
      <c r="J1" s="3160"/>
      <c r="K1" s="3160"/>
      <c r="L1" s="3160"/>
    </row>
    <row r="2" spans="1:20" ht="7.5" customHeight="1">
      <c r="A2" s="754"/>
      <c r="B2" s="754"/>
      <c r="C2" s="754"/>
      <c r="D2" s="754"/>
      <c r="E2" s="754"/>
      <c r="F2" s="754"/>
      <c r="G2" s="754"/>
      <c r="H2" s="754"/>
      <c r="I2" s="754"/>
      <c r="J2" s="754"/>
      <c r="K2" s="754"/>
      <c r="L2" s="754"/>
    </row>
    <row r="3" spans="1:20" ht="19.5" customHeight="1">
      <c r="A3" s="3161" t="s">
        <v>460</v>
      </c>
      <c r="B3" s="3161"/>
      <c r="C3" s="3162" t="str">
        <f>基本情况!B2</f>
        <v/>
      </c>
      <c r="D3" s="3162"/>
      <c r="E3" s="3162"/>
      <c r="F3" s="3162"/>
      <c r="G3" s="756" t="s">
        <v>463</v>
      </c>
      <c r="H3" s="757">
        <f>基本情况!B12</f>
        <v>0</v>
      </c>
      <c r="I3" s="756" t="s">
        <v>462</v>
      </c>
      <c r="J3" s="758" t="str">
        <f>TEXT(基本情况!B21,"yyyy-mm-dd")</f>
        <v>2016-03-03</v>
      </c>
      <c r="K3" s="3163" t="s">
        <v>289</v>
      </c>
      <c r="L3" s="3163"/>
    </row>
    <row r="4" spans="1:20" ht="19.5" customHeight="1">
      <c r="A4" s="3141" t="s">
        <v>464</v>
      </c>
      <c r="B4" s="3141"/>
      <c r="C4" s="3164" t="str">
        <f>基本情况!B7</f>
        <v>2015年01月01日至2015年12月31日</v>
      </c>
      <c r="D4" s="3164"/>
      <c r="E4" s="3164"/>
      <c r="F4" s="3164"/>
      <c r="G4" s="760" t="s">
        <v>465</v>
      </c>
      <c r="H4" s="761">
        <f>基本情况!B11</f>
        <v>0</v>
      </c>
      <c r="I4" s="760" t="s">
        <v>462</v>
      </c>
      <c r="J4" s="761" t="str">
        <f>TEXT(基本情况!B22,"yyyy-mm-dd")</f>
        <v>2016-04-10</v>
      </c>
      <c r="K4" s="3165" t="str">
        <f>档案索引!A42</f>
        <v>2A-22</v>
      </c>
      <c r="L4" s="3165"/>
    </row>
    <row r="5" spans="1:20" ht="7.5" customHeight="1">
      <c r="A5" s="3159"/>
      <c r="B5" s="3159"/>
      <c r="C5" s="3159"/>
      <c r="D5" s="3159"/>
      <c r="E5" s="3159"/>
      <c r="F5" s="3159"/>
      <c r="G5" s="3159"/>
      <c r="H5" s="3159"/>
      <c r="I5" s="3159"/>
      <c r="J5" s="3159"/>
      <c r="K5" s="3159"/>
      <c r="L5" s="3159"/>
    </row>
    <row r="6" spans="1:20" ht="9" customHeight="1">
      <c r="A6" s="3154" t="s">
        <v>466</v>
      </c>
      <c r="B6" s="3155" t="s">
        <v>1536</v>
      </c>
      <c r="C6" s="3156" t="s">
        <v>935</v>
      </c>
      <c r="D6" s="3156" t="s">
        <v>936</v>
      </c>
      <c r="E6" s="3156" t="s">
        <v>937</v>
      </c>
      <c r="F6" s="3156" t="s">
        <v>938</v>
      </c>
      <c r="G6" s="3156" t="s">
        <v>939</v>
      </c>
      <c r="H6" s="3156" t="s">
        <v>940</v>
      </c>
      <c r="I6" s="3156" t="s">
        <v>941</v>
      </c>
      <c r="J6" s="3156" t="s">
        <v>942</v>
      </c>
      <c r="K6" s="3157" t="s">
        <v>468</v>
      </c>
      <c r="L6" s="3157"/>
    </row>
    <row r="7" spans="1:20" ht="20.25" customHeight="1">
      <c r="A7" s="3154"/>
      <c r="B7" s="3155"/>
      <c r="C7" s="3156"/>
      <c r="D7" s="3156"/>
      <c r="E7" s="3156"/>
      <c r="F7" s="3156"/>
      <c r="G7" s="3156"/>
      <c r="H7" s="3156"/>
      <c r="I7" s="3156"/>
      <c r="J7" s="3156"/>
      <c r="K7" s="3157"/>
      <c r="L7" s="3157"/>
      <c r="M7" t="s">
        <v>404</v>
      </c>
    </row>
    <row r="8" spans="1:20" ht="17.25" customHeight="1">
      <c r="A8" s="755">
        <v>1</v>
      </c>
      <c r="B8" s="1238"/>
      <c r="C8" s="1238"/>
      <c r="D8" s="1143"/>
      <c r="E8" s="1239"/>
      <c r="F8" s="1143"/>
      <c r="G8" s="1240"/>
      <c r="H8" s="1147"/>
      <c r="I8" s="1147"/>
      <c r="J8" s="716">
        <f t="shared" ref="J8:J17" si="0">H8-I8</f>
        <v>0</v>
      </c>
      <c r="K8" s="3158"/>
      <c r="L8" s="3158"/>
      <c r="M8" s="3134" t="s">
        <v>943</v>
      </c>
      <c r="N8" s="3134"/>
      <c r="O8" s="3134"/>
    </row>
    <row r="9" spans="1:20" ht="17.25" customHeight="1">
      <c r="A9" s="762">
        <v>2</v>
      </c>
      <c r="B9" s="1241"/>
      <c r="C9" s="1241"/>
      <c r="D9" s="1144"/>
      <c r="E9" s="1242"/>
      <c r="F9" s="1144"/>
      <c r="G9" s="1243"/>
      <c r="H9" s="1148"/>
      <c r="I9" s="1148"/>
      <c r="J9" s="546">
        <f t="shared" si="0"/>
        <v>0</v>
      </c>
      <c r="K9" s="3135"/>
      <c r="L9" s="3135"/>
    </row>
    <row r="10" spans="1:20" ht="17.25" customHeight="1">
      <c r="A10" s="762">
        <v>3</v>
      </c>
      <c r="B10" s="1241"/>
      <c r="C10" s="1241"/>
      <c r="D10" s="1144"/>
      <c r="E10" s="1242"/>
      <c r="F10" s="1144"/>
      <c r="G10" s="1243"/>
      <c r="H10" s="1148"/>
      <c r="I10" s="1148"/>
      <c r="J10" s="546">
        <f t="shared" si="0"/>
        <v>0</v>
      </c>
      <c r="K10" s="3135"/>
      <c r="L10" s="3135"/>
      <c r="M10" s="3134" t="s">
        <v>334</v>
      </c>
      <c r="N10" s="3134"/>
      <c r="O10" s="3134"/>
    </row>
    <row r="11" spans="1:20" ht="17.25" customHeight="1">
      <c r="A11" s="762">
        <v>4</v>
      </c>
      <c r="B11" s="1241"/>
      <c r="C11" s="1241"/>
      <c r="D11" s="1144"/>
      <c r="E11" s="1242"/>
      <c r="F11" s="1144"/>
      <c r="G11" s="1243"/>
      <c r="H11" s="1148"/>
      <c r="I11" s="1148"/>
      <c r="J11" s="546">
        <f t="shared" si="0"/>
        <v>0</v>
      </c>
      <c r="K11" s="3135"/>
      <c r="L11" s="3135"/>
    </row>
    <row r="12" spans="1:20" ht="17.25" customHeight="1">
      <c r="A12" s="762">
        <v>5</v>
      </c>
      <c r="B12" s="1241"/>
      <c r="C12" s="1241"/>
      <c r="D12" s="1144"/>
      <c r="E12" s="1242"/>
      <c r="F12" s="1144"/>
      <c r="G12" s="1243"/>
      <c r="H12" s="1148"/>
      <c r="I12" s="1148"/>
      <c r="J12" s="546">
        <f t="shared" si="0"/>
        <v>0</v>
      </c>
      <c r="K12" s="3135"/>
      <c r="L12" s="3135"/>
      <c r="M12" s="3134" t="s">
        <v>944</v>
      </c>
      <c r="N12" s="3134"/>
      <c r="O12" s="3134"/>
    </row>
    <row r="13" spans="1:20" ht="17.25" customHeight="1">
      <c r="A13" s="762">
        <v>6</v>
      </c>
      <c r="B13" s="1241"/>
      <c r="C13" s="1241"/>
      <c r="D13" s="1144"/>
      <c r="E13" s="1242"/>
      <c r="F13" s="1144"/>
      <c r="G13" s="1243"/>
      <c r="H13" s="1148"/>
      <c r="I13" s="1148"/>
      <c r="J13" s="546">
        <f t="shared" si="0"/>
        <v>0</v>
      </c>
      <c r="K13" s="3135"/>
      <c r="L13" s="3135"/>
      <c r="M13" s="3136" t="s">
        <v>977</v>
      </c>
      <c r="N13" s="3136"/>
      <c r="O13" s="3136"/>
      <c r="P13" s="3136"/>
      <c r="Q13" s="3136"/>
      <c r="R13" s="3136"/>
      <c r="S13" s="3136"/>
      <c r="T13" s="3136"/>
    </row>
    <row r="14" spans="1:20" ht="17.25" customHeight="1">
      <c r="A14" s="762">
        <v>7</v>
      </c>
      <c r="B14" s="1241"/>
      <c r="C14" s="1241"/>
      <c r="D14" s="1144"/>
      <c r="E14" s="1242"/>
      <c r="F14" s="1144"/>
      <c r="G14" s="1243"/>
      <c r="H14" s="1148"/>
      <c r="I14" s="1148"/>
      <c r="J14" s="546">
        <f t="shared" si="0"/>
        <v>0</v>
      </c>
      <c r="K14" s="3135"/>
      <c r="L14" s="3135"/>
      <c r="M14" s="3136"/>
      <c r="N14" s="3136"/>
      <c r="O14" s="3136"/>
      <c r="P14" s="3136"/>
      <c r="Q14" s="3136"/>
      <c r="R14" s="3136"/>
      <c r="S14" s="3136"/>
      <c r="T14" s="3136"/>
    </row>
    <row r="15" spans="1:20" ht="17.25" customHeight="1">
      <c r="A15" s="762">
        <v>8</v>
      </c>
      <c r="B15" s="1241"/>
      <c r="C15" s="1241"/>
      <c r="D15" s="1144"/>
      <c r="E15" s="1242"/>
      <c r="F15" s="1144"/>
      <c r="G15" s="1243"/>
      <c r="H15" s="1148"/>
      <c r="I15" s="1148"/>
      <c r="J15" s="546">
        <f t="shared" si="0"/>
        <v>0</v>
      </c>
      <c r="K15" s="3135"/>
      <c r="L15" s="3135"/>
      <c r="M15" s="3136"/>
      <c r="N15" s="3136"/>
      <c r="O15" s="3136"/>
      <c r="P15" s="3136"/>
      <c r="Q15" s="3136"/>
      <c r="R15" s="3136"/>
      <c r="S15" s="3136"/>
      <c r="T15" s="3136"/>
    </row>
    <row r="16" spans="1:20" ht="17.25" customHeight="1">
      <c r="A16" s="762">
        <v>9</v>
      </c>
      <c r="B16" s="1241"/>
      <c r="C16" s="1241"/>
      <c r="D16" s="1144"/>
      <c r="E16" s="1242"/>
      <c r="F16" s="1144"/>
      <c r="G16" s="1243"/>
      <c r="H16" s="1148"/>
      <c r="I16" s="1148"/>
      <c r="J16" s="546">
        <f t="shared" si="0"/>
        <v>0</v>
      </c>
      <c r="K16" s="3135"/>
      <c r="L16" s="3135"/>
      <c r="M16" s="3136"/>
      <c r="N16" s="3136"/>
      <c r="O16" s="3136"/>
      <c r="P16" s="3136"/>
      <c r="Q16" s="3136"/>
      <c r="R16" s="3136"/>
      <c r="S16" s="3136"/>
      <c r="T16" s="3136"/>
    </row>
    <row r="17" spans="1:20" ht="17.25" customHeight="1">
      <c r="A17" s="759">
        <v>10</v>
      </c>
      <c r="B17" s="1244"/>
      <c r="C17" s="1244"/>
      <c r="D17" s="1145"/>
      <c r="E17" s="1245"/>
      <c r="F17" s="1145"/>
      <c r="G17" s="1246"/>
      <c r="H17" s="1149"/>
      <c r="I17" s="1149"/>
      <c r="J17" s="717">
        <f t="shared" si="0"/>
        <v>0</v>
      </c>
      <c r="K17" s="3137"/>
      <c r="L17" s="3137"/>
      <c r="M17" s="3136"/>
      <c r="N17" s="3136"/>
      <c r="O17" s="3136"/>
      <c r="P17" s="3136"/>
      <c r="Q17" s="3136"/>
      <c r="R17" s="3136"/>
      <c r="S17" s="3136"/>
      <c r="T17" s="3136"/>
    </row>
    <row r="18" spans="1:20" ht="19.5" customHeight="1">
      <c r="A18" s="3144" t="s">
        <v>978</v>
      </c>
      <c r="B18" s="3144"/>
      <c r="C18" s="3144"/>
      <c r="D18" s="1146">
        <f>SUM(D8:D17)</f>
        <v>0</v>
      </c>
      <c r="E18" s="763"/>
      <c r="F18" s="1150"/>
      <c r="G18" s="1151"/>
      <c r="H18" s="1146">
        <f>SUM(H8:H17)</f>
        <v>0</v>
      </c>
      <c r="I18" s="1146">
        <f>SUM(I8:I17)</f>
        <v>0</v>
      </c>
      <c r="J18" s="1146">
        <f>SUM(J8:J17)</f>
        <v>0</v>
      </c>
      <c r="K18" s="3145"/>
      <c r="L18" s="3145"/>
      <c r="M18" s="3136"/>
      <c r="N18" s="3136"/>
      <c r="O18" s="3136"/>
      <c r="P18" s="3136"/>
      <c r="Q18" s="3136"/>
      <c r="R18" s="3136"/>
      <c r="S18" s="3136"/>
      <c r="T18" s="3136"/>
    </row>
    <row r="19" spans="1:20" ht="19.5" customHeight="1">
      <c r="A19" s="3146" t="s">
        <v>979</v>
      </c>
      <c r="B19" s="3146"/>
      <c r="C19" s="3146"/>
      <c r="D19" s="3146"/>
      <c r="E19" s="3146"/>
      <c r="F19" s="3146"/>
      <c r="G19" s="3146"/>
      <c r="H19" s="3146"/>
      <c r="I19" s="3146"/>
      <c r="J19" s="3146"/>
      <c r="K19" s="3147"/>
      <c r="L19" s="3147"/>
      <c r="M19" s="3136"/>
      <c r="N19" s="3136"/>
      <c r="O19" s="3136"/>
      <c r="P19" s="3136"/>
      <c r="Q19" s="3136"/>
      <c r="R19" s="3136"/>
      <c r="S19" s="3136"/>
      <c r="T19" s="3136"/>
    </row>
    <row r="20" spans="1:20" ht="19.5" customHeight="1">
      <c r="A20" s="3148" t="s">
        <v>866</v>
      </c>
      <c r="B20" s="3148"/>
      <c r="C20" s="764" t="s">
        <v>980</v>
      </c>
      <c r="D20" s="3149" t="s">
        <v>867</v>
      </c>
      <c r="E20" s="3149"/>
      <c r="F20" s="3149"/>
      <c r="G20" s="3149" t="s">
        <v>869</v>
      </c>
      <c r="H20" s="3149"/>
      <c r="I20" s="3149"/>
      <c r="J20" s="764" t="s">
        <v>715</v>
      </c>
      <c r="K20" s="3150"/>
      <c r="L20" s="3150"/>
      <c r="M20" s="3136"/>
      <c r="N20" s="3136"/>
      <c r="O20" s="3136"/>
      <c r="P20" s="3136"/>
      <c r="Q20" s="3136"/>
      <c r="R20" s="3136"/>
      <c r="S20" s="3136"/>
      <c r="T20" s="3136"/>
    </row>
    <row r="21" spans="1:20" ht="19.5" customHeight="1">
      <c r="A21" s="3153" t="s">
        <v>570</v>
      </c>
      <c r="B21" s="3153"/>
      <c r="C21" s="1152">
        <f>财务费用!H7</f>
        <v>0</v>
      </c>
      <c r="D21" s="3139"/>
      <c r="E21" s="3139"/>
      <c r="F21" s="3139"/>
      <c r="G21" s="3139"/>
      <c r="H21" s="3139"/>
      <c r="I21" s="3139"/>
      <c r="J21" s="1153">
        <f>SUM(C21:I21)</f>
        <v>0</v>
      </c>
      <c r="K21" s="3140"/>
      <c r="L21" s="3140"/>
      <c r="M21" s="3136"/>
      <c r="N21" s="3136"/>
      <c r="O21" s="3136"/>
      <c r="P21" s="3136"/>
      <c r="Q21" s="3136"/>
      <c r="R21" s="3136"/>
      <c r="S21" s="3136"/>
      <c r="T21" s="3136"/>
    </row>
    <row r="22" spans="1:20" ht="19.5" customHeight="1">
      <c r="A22" s="3131" t="s">
        <v>654</v>
      </c>
      <c r="B22" s="3131"/>
      <c r="C22" s="3131"/>
      <c r="D22" s="3132" t="str">
        <f>IF(H18&lt;&gt;J21,"原始凭证检查金额与账载不符，请检查！","原始凭证检查金额与账载相符！")</f>
        <v>原始凭证检查金额与账载相符！</v>
      </c>
      <c r="E22" s="3132"/>
      <c r="F22" s="3132"/>
      <c r="G22" s="3132"/>
      <c r="H22" s="3132"/>
      <c r="I22" s="3132"/>
      <c r="J22" s="3132"/>
      <c r="K22" s="3133"/>
      <c r="L22" s="3133"/>
      <c r="M22" s="3136"/>
      <c r="N22" s="3136"/>
      <c r="O22" s="3136"/>
      <c r="P22" s="3136"/>
      <c r="Q22" s="3136"/>
      <c r="R22" s="3136"/>
      <c r="S22" s="3136"/>
      <c r="T22" s="3136"/>
    </row>
    <row r="23" spans="1:20" ht="15" customHeight="1">
      <c r="A23" s="3151" t="s">
        <v>1344</v>
      </c>
      <c r="B23" s="3151"/>
      <c r="C23" s="3151"/>
      <c r="D23" s="765" t="s">
        <v>510</v>
      </c>
      <c r="E23" s="3138" t="str">
        <f>IF(J18&gt;0,"、E","")</f>
        <v/>
      </c>
      <c r="F23" s="3138"/>
      <c r="G23" s="3138"/>
      <c r="H23" s="3138"/>
      <c r="I23" s="3138"/>
      <c r="J23" s="3138"/>
      <c r="K23" s="3138"/>
      <c r="L23" s="3138"/>
      <c r="M23" s="3136"/>
      <c r="N23" s="3136"/>
      <c r="O23" s="3136"/>
      <c r="P23" s="3136"/>
      <c r="Q23" s="3136"/>
      <c r="R23" s="3136"/>
      <c r="S23" s="3136"/>
      <c r="T23" s="3136"/>
    </row>
    <row r="24" spans="1:20" ht="31.5" customHeight="1">
      <c r="A24" s="3151"/>
      <c r="B24" s="3151"/>
      <c r="C24" s="3151"/>
      <c r="D24" s="3152"/>
      <c r="E24" s="3152"/>
      <c r="F24" s="3152"/>
      <c r="G24" s="3152"/>
      <c r="H24" s="3152"/>
      <c r="I24" s="3152"/>
      <c r="J24" s="3152"/>
      <c r="K24" s="3152"/>
      <c r="L24" s="3152"/>
      <c r="M24" s="3136" t="s">
        <v>981</v>
      </c>
      <c r="N24" s="3136"/>
      <c r="O24" s="3136"/>
      <c r="P24" s="3136"/>
      <c r="Q24" s="3136"/>
      <c r="R24" s="3136"/>
      <c r="S24" s="3136"/>
      <c r="T24" s="3136"/>
    </row>
    <row r="25" spans="1:20" ht="30.75" customHeight="1">
      <c r="A25" s="3151"/>
      <c r="B25" s="3151"/>
      <c r="C25" s="3151"/>
      <c r="D25" s="3152"/>
      <c r="E25" s="3152"/>
      <c r="F25" s="3152"/>
      <c r="G25" s="3152"/>
      <c r="H25" s="3152"/>
      <c r="I25" s="3152"/>
      <c r="J25" s="3152"/>
      <c r="K25" s="3152"/>
      <c r="L25" s="3152"/>
      <c r="M25" s="3136"/>
      <c r="N25" s="3136"/>
      <c r="O25" s="3136"/>
      <c r="P25" s="3136"/>
      <c r="Q25" s="3136"/>
      <c r="R25" s="3136"/>
      <c r="S25" s="3136"/>
      <c r="T25" s="3136"/>
    </row>
    <row r="26" spans="1:20" ht="8.25" customHeight="1">
      <c r="A26" s="3141" t="s">
        <v>587</v>
      </c>
      <c r="B26" s="3141"/>
      <c r="C26" s="3141"/>
      <c r="D26" s="3142" t="str">
        <f>IF(J18&lt;&gt;0,"实际列支利息支出大于税法允许列支的限额,应予纳税调整增加"&amp;DOLLAR(J18,2)&amp;"元！","不存在利息支出调整事项，认可！")</f>
        <v>不存在利息支出调整事项，认可！</v>
      </c>
      <c r="E26" s="3142"/>
      <c r="F26" s="3142"/>
      <c r="G26" s="3142"/>
      <c r="H26" s="3142"/>
      <c r="I26" s="3142"/>
      <c r="J26" s="3142"/>
      <c r="K26" s="3142"/>
      <c r="L26" s="3142"/>
      <c r="M26" s="3143" t="s">
        <v>982</v>
      </c>
      <c r="N26" s="3143"/>
      <c r="O26" s="3143"/>
      <c r="P26" s="3143"/>
      <c r="Q26" s="3143"/>
      <c r="R26" s="3143"/>
      <c r="S26" s="3143"/>
      <c r="T26" s="3143"/>
    </row>
    <row r="27" spans="1:20" ht="8.25" customHeight="1">
      <c r="A27" s="3141"/>
      <c r="B27" s="3141"/>
      <c r="C27" s="3141"/>
      <c r="D27" s="3142"/>
      <c r="E27" s="3142"/>
      <c r="F27" s="3142"/>
      <c r="G27" s="3142"/>
      <c r="H27" s="3142"/>
      <c r="I27" s="3142"/>
      <c r="J27" s="3142"/>
      <c r="K27" s="3142"/>
      <c r="L27" s="3142"/>
      <c r="M27" s="3143"/>
      <c r="N27" s="3143"/>
      <c r="O27" s="3143"/>
      <c r="P27" s="3143"/>
      <c r="Q27" s="3143"/>
      <c r="R27" s="3143"/>
      <c r="S27" s="3143"/>
      <c r="T27" s="3143"/>
    </row>
    <row r="28" spans="1:20" ht="8.25" customHeight="1">
      <c r="A28" s="3141"/>
      <c r="B28" s="3141"/>
      <c r="C28" s="3141"/>
      <c r="D28" s="3142"/>
      <c r="E28" s="3142"/>
      <c r="F28" s="3142"/>
      <c r="G28" s="3142"/>
      <c r="H28" s="3142"/>
      <c r="I28" s="3142"/>
      <c r="J28" s="3142"/>
      <c r="K28" s="3142"/>
      <c r="L28" s="3142"/>
      <c r="M28" s="3143"/>
      <c r="N28" s="3143"/>
      <c r="O28" s="3143"/>
      <c r="P28" s="3143"/>
      <c r="Q28" s="3143"/>
      <c r="R28" s="3143"/>
      <c r="S28" s="3143"/>
      <c r="T28" s="3143"/>
    </row>
    <row r="29" spans="1:20">
      <c r="A29" s="732"/>
      <c r="B29" s="732"/>
      <c r="C29" s="732"/>
      <c r="D29" s="732"/>
      <c r="E29" s="732"/>
      <c r="F29" s="732"/>
      <c r="G29" s="732"/>
      <c r="H29" s="732"/>
      <c r="I29" s="732"/>
      <c r="J29" s="732"/>
      <c r="K29" s="732"/>
      <c r="L29" s="732"/>
      <c r="M29" s="3143"/>
      <c r="N29" s="3143"/>
      <c r="O29" s="3143"/>
      <c r="P29" s="3143"/>
      <c r="Q29" s="3143"/>
      <c r="R29" s="3143"/>
      <c r="S29" s="3143"/>
      <c r="T29" s="3143"/>
    </row>
    <row r="30" spans="1:20">
      <c r="A30" s="732"/>
      <c r="B30" s="732"/>
      <c r="C30" s="732"/>
      <c r="D30" s="732"/>
      <c r="E30" s="732"/>
      <c r="F30" s="732"/>
      <c r="G30" s="732"/>
      <c r="H30" s="732"/>
      <c r="I30" s="732"/>
      <c r="J30" s="732"/>
      <c r="K30" s="732"/>
      <c r="L30" s="732"/>
      <c r="M30" s="3143"/>
      <c r="N30" s="3143"/>
      <c r="O30" s="3143"/>
      <c r="P30" s="3143"/>
      <c r="Q30" s="3143"/>
      <c r="R30" s="3143"/>
      <c r="S30" s="3143"/>
      <c r="T30" s="3143"/>
    </row>
    <row r="31" spans="1:20">
      <c r="A31" s="732"/>
      <c r="B31" s="732"/>
      <c r="C31" s="732"/>
      <c r="D31" s="732"/>
      <c r="E31" s="732"/>
      <c r="F31" s="732"/>
      <c r="G31" s="732"/>
      <c r="H31" s="732"/>
      <c r="I31" s="732"/>
      <c r="J31" s="732"/>
      <c r="K31" s="732"/>
      <c r="L31" s="732"/>
    </row>
    <row r="32" spans="1:20">
      <c r="A32" s="732"/>
      <c r="B32" s="732"/>
      <c r="C32" s="732"/>
      <c r="D32" s="732"/>
      <c r="E32" s="732"/>
      <c r="F32" s="732"/>
      <c r="G32" s="732"/>
      <c r="H32" s="732"/>
      <c r="I32" s="732"/>
      <c r="J32" s="732"/>
      <c r="K32" s="732"/>
      <c r="L32" s="732"/>
    </row>
    <row r="33" spans="1:12">
      <c r="A33" s="732"/>
      <c r="B33" s="732"/>
      <c r="C33" s="732"/>
      <c r="D33" s="732"/>
      <c r="E33" s="732"/>
      <c r="F33" s="732"/>
      <c r="G33" s="732"/>
      <c r="H33" s="732"/>
      <c r="I33" s="732"/>
      <c r="J33" s="732"/>
      <c r="K33" s="732"/>
      <c r="L33" s="732"/>
    </row>
    <row r="34" spans="1:12">
      <c r="A34" s="732"/>
      <c r="B34" s="732"/>
      <c r="C34" s="732"/>
      <c r="D34" s="732"/>
      <c r="E34" s="732"/>
      <c r="F34" s="732"/>
      <c r="G34" s="732"/>
      <c r="H34" s="732"/>
      <c r="I34" s="732"/>
      <c r="J34" s="732"/>
      <c r="K34" s="732"/>
      <c r="L34" s="732"/>
    </row>
    <row r="35" spans="1:12">
      <c r="A35" s="732"/>
      <c r="B35" s="732"/>
      <c r="C35" s="732"/>
      <c r="D35" s="732"/>
      <c r="E35" s="732"/>
      <c r="F35" s="732"/>
      <c r="G35" s="732"/>
      <c r="H35" s="732"/>
      <c r="I35" s="732"/>
      <c r="J35" s="732"/>
      <c r="K35" s="732"/>
      <c r="L35" s="732"/>
    </row>
    <row r="36" spans="1:12">
      <c r="A36" s="732"/>
      <c r="B36" s="732"/>
      <c r="C36" s="732"/>
      <c r="D36" s="732"/>
      <c r="E36" s="732"/>
      <c r="F36" s="732"/>
      <c r="G36" s="732"/>
      <c r="H36" s="732"/>
      <c r="I36" s="732"/>
      <c r="J36" s="732"/>
      <c r="K36" s="732"/>
      <c r="L36" s="732"/>
    </row>
    <row r="37" spans="1:12">
      <c r="A37" s="732"/>
      <c r="B37" s="732"/>
      <c r="C37" s="732"/>
      <c r="D37" s="732"/>
      <c r="E37" s="732"/>
      <c r="F37" s="732"/>
      <c r="G37" s="732"/>
      <c r="H37" s="732"/>
      <c r="I37" s="732"/>
      <c r="J37" s="732"/>
      <c r="K37" s="732"/>
      <c r="L37" s="732"/>
    </row>
    <row r="38" spans="1:12">
      <c r="A38" s="732"/>
      <c r="B38" s="732"/>
      <c r="C38" s="732"/>
      <c r="D38" s="732"/>
      <c r="E38" s="732"/>
      <c r="F38" s="732"/>
      <c r="G38" s="732"/>
      <c r="H38" s="732"/>
      <c r="I38" s="732"/>
      <c r="J38" s="732"/>
      <c r="K38" s="732"/>
      <c r="L38" s="732"/>
    </row>
    <row r="39" spans="1:12">
      <c r="A39" s="732"/>
      <c r="B39" s="732"/>
      <c r="C39" s="732"/>
      <c r="D39" s="732"/>
      <c r="E39" s="732"/>
      <c r="F39" s="732"/>
      <c r="G39" s="732"/>
      <c r="H39" s="732"/>
      <c r="I39" s="732"/>
      <c r="J39" s="732"/>
      <c r="K39" s="732"/>
      <c r="L39" s="732"/>
    </row>
    <row r="40" spans="1:12">
      <c r="A40" s="732"/>
      <c r="B40" s="732"/>
      <c r="C40" s="732"/>
      <c r="D40" s="732"/>
      <c r="E40" s="732"/>
      <c r="F40" s="732"/>
      <c r="G40" s="732"/>
      <c r="H40" s="732"/>
      <c r="I40" s="732"/>
      <c r="J40" s="732"/>
      <c r="K40" s="732"/>
      <c r="L40" s="732"/>
    </row>
    <row r="41" spans="1:12">
      <c r="A41" s="732"/>
      <c r="B41" s="732"/>
      <c r="C41" s="732"/>
      <c r="D41" s="732"/>
      <c r="E41" s="732"/>
      <c r="F41" s="732"/>
      <c r="G41" s="732"/>
      <c r="H41" s="732"/>
      <c r="I41" s="732"/>
      <c r="J41" s="732"/>
      <c r="K41" s="732"/>
      <c r="L41" s="732"/>
    </row>
    <row r="42" spans="1:12">
      <c r="A42" s="732"/>
      <c r="B42" s="732"/>
      <c r="C42" s="732"/>
      <c r="D42" s="732"/>
      <c r="E42" s="732"/>
      <c r="F42" s="732"/>
      <c r="G42" s="732"/>
      <c r="H42" s="732"/>
      <c r="I42" s="732"/>
      <c r="J42" s="732"/>
      <c r="K42" s="732"/>
      <c r="L42" s="732"/>
    </row>
    <row r="43" spans="1:12">
      <c r="A43" s="732"/>
      <c r="B43" s="732"/>
      <c r="C43" s="732"/>
      <c r="D43" s="732"/>
      <c r="E43" s="732"/>
      <c r="F43" s="732"/>
      <c r="G43" s="732"/>
      <c r="H43" s="732"/>
      <c r="I43" s="732"/>
      <c r="J43" s="732"/>
      <c r="K43" s="732"/>
      <c r="L43" s="732"/>
    </row>
    <row r="44" spans="1:12">
      <c r="A44" s="732"/>
      <c r="B44" s="732"/>
      <c r="C44" s="732"/>
      <c r="D44" s="732"/>
      <c r="E44" s="732"/>
      <c r="F44" s="732"/>
      <c r="G44" s="732"/>
      <c r="H44" s="732"/>
      <c r="I44" s="732"/>
      <c r="J44" s="732"/>
      <c r="K44" s="732"/>
      <c r="L44" s="732"/>
    </row>
    <row r="45" spans="1:12">
      <c r="A45" s="732"/>
      <c r="B45" s="732"/>
      <c r="C45" s="732"/>
      <c r="D45" s="732"/>
      <c r="E45" s="732"/>
      <c r="F45" s="732"/>
      <c r="G45" s="732"/>
      <c r="H45" s="732"/>
      <c r="I45" s="732"/>
      <c r="J45" s="732"/>
      <c r="K45" s="732"/>
      <c r="L45" s="732"/>
    </row>
    <row r="46" spans="1:12">
      <c r="A46" s="732"/>
      <c r="B46" s="732"/>
      <c r="C46" s="732"/>
      <c r="D46" s="732"/>
      <c r="E46" s="732"/>
      <c r="F46" s="732"/>
      <c r="G46" s="732"/>
      <c r="H46" s="732"/>
      <c r="I46" s="732"/>
      <c r="J46" s="732"/>
      <c r="K46" s="732"/>
      <c r="L46" s="732"/>
    </row>
    <row r="47" spans="1:12">
      <c r="A47" s="732"/>
      <c r="B47" s="732"/>
      <c r="C47" s="732"/>
      <c r="D47" s="732"/>
      <c r="E47" s="732"/>
      <c r="F47" s="732"/>
      <c r="G47" s="732"/>
      <c r="H47" s="732"/>
      <c r="I47" s="732"/>
      <c r="J47" s="732"/>
      <c r="K47" s="732"/>
      <c r="L47" s="732"/>
    </row>
    <row r="48" spans="1:12">
      <c r="A48" s="732"/>
      <c r="B48" s="732"/>
      <c r="C48" s="732"/>
      <c r="D48" s="732"/>
      <c r="E48" s="732"/>
      <c r="F48" s="732"/>
      <c r="G48" s="732"/>
      <c r="H48" s="732"/>
      <c r="I48" s="732"/>
      <c r="J48" s="732"/>
      <c r="K48" s="732"/>
      <c r="L48" s="732"/>
    </row>
    <row r="49" spans="1:12">
      <c r="A49" s="732"/>
      <c r="B49" s="732"/>
      <c r="C49" s="732"/>
      <c r="D49" s="732"/>
      <c r="E49" s="732"/>
      <c r="F49" s="732"/>
      <c r="G49" s="732"/>
      <c r="H49" s="732"/>
      <c r="I49" s="732"/>
      <c r="J49" s="732"/>
      <c r="K49" s="732"/>
      <c r="L49" s="732"/>
    </row>
    <row r="50" spans="1:12">
      <c r="A50" s="732"/>
      <c r="B50" s="732"/>
      <c r="C50" s="732"/>
      <c r="D50" s="732"/>
      <c r="E50" s="732"/>
      <c r="F50" s="732"/>
      <c r="G50" s="732"/>
      <c r="H50" s="732"/>
      <c r="I50" s="732"/>
      <c r="J50" s="732"/>
      <c r="K50" s="732"/>
      <c r="L50" s="732"/>
    </row>
    <row r="51" spans="1:12">
      <c r="A51" s="732"/>
      <c r="B51" s="732"/>
      <c r="C51" s="732"/>
      <c r="D51" s="732"/>
      <c r="E51" s="732"/>
      <c r="F51" s="732"/>
      <c r="G51" s="732"/>
      <c r="H51" s="732"/>
      <c r="I51" s="732"/>
      <c r="J51" s="732"/>
      <c r="K51" s="732"/>
      <c r="L51" s="732"/>
    </row>
    <row r="52" spans="1:12">
      <c r="A52" s="732"/>
      <c r="B52" s="732"/>
      <c r="C52" s="732"/>
      <c r="D52" s="732"/>
      <c r="E52" s="732"/>
      <c r="F52" s="732"/>
      <c r="G52" s="732"/>
      <c r="H52" s="732"/>
      <c r="I52" s="732"/>
      <c r="J52" s="732"/>
      <c r="K52" s="732"/>
      <c r="L52" s="732"/>
    </row>
    <row r="53" spans="1:12">
      <c r="A53" s="732"/>
      <c r="B53" s="732"/>
      <c r="C53" s="732"/>
      <c r="D53" s="732"/>
      <c r="E53" s="732"/>
      <c r="F53" s="732"/>
      <c r="G53" s="732"/>
      <c r="H53" s="732"/>
      <c r="I53" s="732"/>
      <c r="J53" s="732"/>
      <c r="K53" s="732"/>
      <c r="L53" s="732"/>
    </row>
    <row r="54" spans="1:12">
      <c r="A54" s="732"/>
      <c r="B54" s="732"/>
      <c r="C54" s="732"/>
      <c r="D54" s="732"/>
      <c r="E54" s="732"/>
      <c r="F54" s="732"/>
      <c r="G54" s="732"/>
      <c r="H54" s="732"/>
      <c r="I54" s="732"/>
      <c r="J54" s="732"/>
      <c r="K54" s="732"/>
      <c r="L54" s="732"/>
    </row>
    <row r="55" spans="1:12">
      <c r="A55" s="732"/>
      <c r="B55" s="732"/>
      <c r="C55" s="732"/>
      <c r="D55" s="732"/>
      <c r="E55" s="732"/>
      <c r="F55" s="732"/>
      <c r="G55" s="732"/>
      <c r="H55" s="732"/>
      <c r="I55" s="732"/>
      <c r="J55" s="732"/>
      <c r="K55" s="732"/>
      <c r="L55" s="732"/>
    </row>
    <row r="56" spans="1:12">
      <c r="A56" s="732"/>
      <c r="B56" s="732"/>
      <c r="C56" s="732"/>
      <c r="D56" s="732"/>
      <c r="E56" s="732"/>
      <c r="F56" s="732"/>
      <c r="G56" s="732"/>
      <c r="H56" s="732"/>
      <c r="I56" s="732"/>
      <c r="J56" s="732"/>
      <c r="K56" s="732"/>
      <c r="L56" s="732"/>
    </row>
    <row r="57" spans="1:12">
      <c r="A57" s="732"/>
      <c r="B57" s="732"/>
      <c r="C57" s="732"/>
      <c r="D57" s="732"/>
      <c r="E57" s="732"/>
      <c r="F57" s="732"/>
      <c r="G57" s="732"/>
      <c r="H57" s="732"/>
      <c r="I57" s="732"/>
      <c r="J57" s="732"/>
      <c r="K57" s="732"/>
      <c r="L57" s="732"/>
    </row>
    <row r="58" spans="1:12">
      <c r="A58" s="732"/>
      <c r="B58" s="732"/>
      <c r="C58" s="732"/>
      <c r="D58" s="732"/>
      <c r="E58" s="732"/>
      <c r="F58" s="732"/>
      <c r="G58" s="732"/>
      <c r="H58" s="732"/>
      <c r="I58" s="732"/>
      <c r="J58" s="732"/>
      <c r="K58" s="732"/>
      <c r="L58" s="732"/>
    </row>
    <row r="59" spans="1:12">
      <c r="A59" s="732"/>
      <c r="B59" s="732"/>
      <c r="C59" s="732"/>
      <c r="D59" s="732"/>
      <c r="E59" s="732"/>
      <c r="F59" s="732"/>
      <c r="G59" s="732"/>
      <c r="H59" s="732"/>
      <c r="I59" s="732"/>
      <c r="J59" s="732"/>
      <c r="K59" s="732"/>
      <c r="L59" s="732"/>
    </row>
    <row r="60" spans="1:12">
      <c r="A60" s="732"/>
      <c r="B60" s="732"/>
      <c r="C60" s="732"/>
      <c r="D60" s="732"/>
      <c r="E60" s="732"/>
      <c r="F60" s="732"/>
      <c r="G60" s="732"/>
      <c r="H60" s="732"/>
      <c r="I60" s="732"/>
      <c r="J60" s="732"/>
      <c r="K60" s="732"/>
      <c r="L60" s="732"/>
    </row>
    <row r="61" spans="1:12">
      <c r="A61" s="732"/>
      <c r="B61" s="732"/>
      <c r="C61" s="732"/>
      <c r="D61" s="732"/>
      <c r="E61" s="732"/>
      <c r="F61" s="732"/>
      <c r="G61" s="732"/>
      <c r="H61" s="732"/>
      <c r="I61" s="732"/>
      <c r="J61" s="732"/>
      <c r="K61" s="732"/>
      <c r="L61" s="732"/>
    </row>
    <row r="62" spans="1:12">
      <c r="A62" s="732"/>
      <c r="B62" s="732"/>
      <c r="C62" s="732"/>
      <c r="D62" s="732"/>
      <c r="E62" s="732"/>
      <c r="F62" s="732"/>
      <c r="G62" s="732"/>
      <c r="H62" s="732"/>
      <c r="I62" s="732"/>
      <c r="J62" s="732"/>
      <c r="K62" s="732"/>
      <c r="L62" s="732"/>
    </row>
    <row r="63" spans="1:12">
      <c r="A63" s="732"/>
      <c r="B63" s="732"/>
      <c r="C63" s="732"/>
      <c r="D63" s="732"/>
      <c r="E63" s="732"/>
      <c r="F63" s="732"/>
      <c r="G63" s="732"/>
      <c r="H63" s="732"/>
      <c r="I63" s="732"/>
      <c r="J63" s="732"/>
      <c r="K63" s="732"/>
      <c r="L63" s="732"/>
    </row>
    <row r="64" spans="1:12">
      <c r="A64" s="732"/>
      <c r="B64" s="732"/>
      <c r="C64" s="732"/>
      <c r="D64" s="732"/>
      <c r="E64" s="732"/>
      <c r="F64" s="732"/>
      <c r="G64" s="732"/>
      <c r="H64" s="732"/>
      <c r="I64" s="732"/>
      <c r="J64" s="732"/>
      <c r="K64" s="732"/>
      <c r="L64" s="732"/>
    </row>
    <row r="65" spans="1:12">
      <c r="A65" s="732"/>
      <c r="B65" s="732"/>
      <c r="C65" s="732"/>
      <c r="D65" s="732"/>
      <c r="E65" s="732"/>
      <c r="F65" s="732"/>
      <c r="G65" s="732"/>
      <c r="H65" s="732"/>
      <c r="I65" s="732"/>
      <c r="J65" s="732"/>
      <c r="K65" s="732"/>
      <c r="L65" s="732"/>
    </row>
    <row r="66" spans="1:12">
      <c r="A66" s="732"/>
      <c r="B66" s="732"/>
      <c r="C66" s="732"/>
      <c r="D66" s="732"/>
      <c r="E66" s="732"/>
      <c r="F66" s="732"/>
      <c r="G66" s="732"/>
      <c r="H66" s="732"/>
      <c r="I66" s="732"/>
      <c r="J66" s="732"/>
      <c r="K66" s="732"/>
      <c r="L66" s="732"/>
    </row>
    <row r="67" spans="1:12">
      <c r="A67" s="732"/>
      <c r="B67" s="732"/>
      <c r="C67" s="732"/>
      <c r="D67" s="732"/>
      <c r="E67" s="732"/>
      <c r="F67" s="732"/>
      <c r="G67" s="732"/>
      <c r="H67" s="732"/>
      <c r="I67" s="732"/>
      <c r="J67" s="732"/>
      <c r="K67" s="732"/>
      <c r="L67" s="732"/>
    </row>
    <row r="68" spans="1:12">
      <c r="A68" s="732"/>
      <c r="B68" s="732"/>
      <c r="C68" s="732"/>
      <c r="D68" s="732"/>
      <c r="E68" s="732"/>
      <c r="F68" s="732"/>
      <c r="G68" s="732"/>
      <c r="H68" s="732"/>
      <c r="I68" s="732"/>
      <c r="J68" s="732"/>
      <c r="K68" s="732"/>
      <c r="L68" s="732"/>
    </row>
    <row r="69" spans="1:12">
      <c r="A69" s="732"/>
      <c r="B69" s="732"/>
      <c r="C69" s="732"/>
      <c r="D69" s="732"/>
      <c r="E69" s="732"/>
      <c r="F69" s="732"/>
      <c r="G69" s="732"/>
      <c r="H69" s="732"/>
      <c r="I69" s="732"/>
      <c r="J69" s="732"/>
      <c r="K69" s="732"/>
      <c r="L69" s="732"/>
    </row>
    <row r="70" spans="1:12">
      <c r="A70" s="732"/>
      <c r="B70" s="732"/>
      <c r="C70" s="732"/>
      <c r="D70" s="732"/>
      <c r="E70" s="732"/>
      <c r="F70" s="732"/>
      <c r="G70" s="732"/>
      <c r="H70" s="732"/>
      <c r="I70" s="732"/>
      <c r="J70" s="732"/>
      <c r="K70" s="732"/>
      <c r="L70" s="732"/>
    </row>
    <row r="71" spans="1:12">
      <c r="A71" s="732"/>
      <c r="B71" s="732"/>
      <c r="C71" s="732"/>
      <c r="D71" s="732"/>
      <c r="E71" s="732"/>
      <c r="F71" s="732"/>
      <c r="G71" s="732"/>
      <c r="H71" s="732"/>
      <c r="I71" s="732"/>
      <c r="J71" s="732"/>
      <c r="K71" s="732"/>
      <c r="L71" s="732"/>
    </row>
    <row r="72" spans="1:12">
      <c r="A72" s="732"/>
      <c r="B72" s="732"/>
      <c r="C72" s="732"/>
      <c r="D72" s="732"/>
      <c r="E72" s="732"/>
      <c r="F72" s="732"/>
      <c r="G72" s="732"/>
      <c r="H72" s="732"/>
      <c r="I72" s="732"/>
      <c r="J72" s="732"/>
      <c r="K72" s="732"/>
      <c r="L72" s="732"/>
    </row>
    <row r="73" spans="1:12">
      <c r="A73" s="732"/>
      <c r="B73" s="732"/>
      <c r="C73" s="732"/>
      <c r="D73" s="732"/>
      <c r="E73" s="732"/>
      <c r="F73" s="732"/>
      <c r="G73" s="732"/>
      <c r="H73" s="732"/>
      <c r="I73" s="732"/>
      <c r="J73" s="732"/>
      <c r="K73" s="732"/>
      <c r="L73" s="732"/>
    </row>
    <row r="74" spans="1:12">
      <c r="A74" s="732"/>
      <c r="B74" s="732"/>
      <c r="C74" s="732"/>
      <c r="D74" s="732"/>
      <c r="E74" s="732"/>
      <c r="F74" s="732"/>
      <c r="G74" s="732"/>
      <c r="H74" s="732"/>
      <c r="I74" s="732"/>
      <c r="J74" s="732"/>
      <c r="K74" s="732"/>
      <c r="L74" s="732"/>
    </row>
    <row r="75" spans="1:12">
      <c r="A75" s="732"/>
      <c r="B75" s="732"/>
      <c r="C75" s="732"/>
      <c r="D75" s="732"/>
      <c r="E75" s="732"/>
      <c r="F75" s="732"/>
      <c r="G75" s="732"/>
      <c r="H75" s="732"/>
      <c r="I75" s="732"/>
      <c r="J75" s="732"/>
      <c r="K75" s="732"/>
      <c r="L75" s="732"/>
    </row>
    <row r="76" spans="1:12">
      <c r="A76" s="732"/>
      <c r="B76" s="732"/>
      <c r="C76" s="732"/>
      <c r="D76" s="732"/>
      <c r="E76" s="732"/>
      <c r="F76" s="732"/>
      <c r="G76" s="732"/>
      <c r="H76" s="732"/>
      <c r="I76" s="732"/>
      <c r="J76" s="732"/>
      <c r="K76" s="732"/>
      <c r="L76" s="732"/>
    </row>
    <row r="77" spans="1:12">
      <c r="A77" s="732"/>
      <c r="B77" s="732"/>
      <c r="C77" s="732"/>
      <c r="D77" s="732"/>
      <c r="E77" s="732"/>
      <c r="F77" s="732"/>
      <c r="G77" s="732"/>
      <c r="H77" s="732"/>
      <c r="I77" s="732"/>
      <c r="J77" s="732"/>
      <c r="K77" s="732"/>
      <c r="L77" s="732"/>
    </row>
    <row r="78" spans="1:12">
      <c r="A78" s="732"/>
      <c r="B78" s="732"/>
      <c r="C78" s="732"/>
      <c r="D78" s="732"/>
      <c r="E78" s="732"/>
      <c r="F78" s="732"/>
      <c r="G78" s="732"/>
      <c r="H78" s="732"/>
      <c r="I78" s="732"/>
      <c r="J78" s="732"/>
      <c r="K78" s="732"/>
      <c r="L78" s="732"/>
    </row>
    <row r="79" spans="1:12">
      <c r="A79" s="732"/>
      <c r="B79" s="732"/>
      <c r="C79" s="732"/>
      <c r="D79" s="732"/>
      <c r="E79" s="732"/>
      <c r="F79" s="732"/>
      <c r="G79" s="732"/>
      <c r="H79" s="732"/>
      <c r="I79" s="732"/>
      <c r="J79" s="732"/>
      <c r="K79" s="732"/>
      <c r="L79" s="732"/>
    </row>
    <row r="80" spans="1:12">
      <c r="A80" s="732"/>
      <c r="B80" s="732"/>
      <c r="C80" s="732"/>
      <c r="D80" s="732"/>
      <c r="E80" s="732"/>
      <c r="F80" s="732"/>
      <c r="G80" s="732"/>
      <c r="H80" s="732"/>
      <c r="I80" s="732"/>
      <c r="J80" s="732"/>
      <c r="K80" s="732"/>
      <c r="L80" s="732"/>
    </row>
    <row r="81" spans="1:12">
      <c r="A81" s="732"/>
      <c r="B81" s="732"/>
      <c r="C81" s="732"/>
      <c r="D81" s="732"/>
      <c r="E81" s="732"/>
      <c r="F81" s="732"/>
      <c r="G81" s="732"/>
      <c r="H81" s="732"/>
      <c r="I81" s="732"/>
      <c r="J81" s="732"/>
      <c r="K81" s="732"/>
      <c r="L81" s="732"/>
    </row>
    <row r="82" spans="1:12">
      <c r="A82" s="732"/>
      <c r="B82" s="732"/>
      <c r="C82" s="732"/>
      <c r="D82" s="732"/>
      <c r="E82" s="732"/>
      <c r="F82" s="732"/>
      <c r="G82" s="732"/>
      <c r="H82" s="732"/>
      <c r="I82" s="732"/>
      <c r="J82" s="732"/>
      <c r="K82" s="732"/>
      <c r="L82" s="732"/>
    </row>
    <row r="83" spans="1:12">
      <c r="A83" s="732"/>
      <c r="B83" s="732"/>
      <c r="C83" s="732"/>
      <c r="D83" s="732"/>
      <c r="E83" s="732"/>
      <c r="F83" s="732"/>
      <c r="G83" s="732"/>
      <c r="H83" s="732"/>
      <c r="I83" s="732"/>
      <c r="J83" s="732"/>
      <c r="K83" s="732"/>
      <c r="L83" s="732"/>
    </row>
    <row r="84" spans="1:12">
      <c r="A84" s="732"/>
      <c r="B84" s="732"/>
      <c r="C84" s="732"/>
      <c r="D84" s="732"/>
      <c r="E84" s="732"/>
      <c r="F84" s="732"/>
      <c r="G84" s="732"/>
      <c r="H84" s="732"/>
      <c r="I84" s="732"/>
      <c r="J84" s="732"/>
      <c r="K84" s="732"/>
      <c r="L84" s="732"/>
    </row>
    <row r="85" spans="1:12">
      <c r="A85" s="732"/>
      <c r="B85" s="732"/>
      <c r="C85" s="732"/>
      <c r="D85" s="732"/>
      <c r="E85" s="732"/>
      <c r="F85" s="732"/>
      <c r="G85" s="732"/>
      <c r="H85" s="732"/>
      <c r="I85" s="732"/>
      <c r="J85" s="732"/>
      <c r="K85" s="732"/>
      <c r="L85" s="732"/>
    </row>
    <row r="86" spans="1:12">
      <c r="A86" s="732"/>
      <c r="B86" s="732"/>
      <c r="C86" s="732"/>
      <c r="D86" s="732"/>
      <c r="E86" s="732"/>
      <c r="F86" s="732"/>
      <c r="G86" s="732"/>
      <c r="H86" s="732"/>
      <c r="I86" s="732"/>
      <c r="J86" s="732"/>
      <c r="K86" s="732"/>
      <c r="L86" s="732"/>
    </row>
    <row r="87" spans="1:12">
      <c r="A87" s="732"/>
      <c r="B87" s="732"/>
      <c r="C87" s="732"/>
      <c r="D87" s="732"/>
      <c r="E87" s="732"/>
      <c r="F87" s="732"/>
      <c r="G87" s="732"/>
      <c r="H87" s="732"/>
      <c r="I87" s="732"/>
      <c r="J87" s="732"/>
      <c r="K87" s="732"/>
      <c r="L87" s="732"/>
    </row>
    <row r="88" spans="1:12">
      <c r="A88" s="732"/>
      <c r="B88" s="732"/>
      <c r="C88" s="732"/>
      <c r="D88" s="732"/>
      <c r="E88" s="732"/>
      <c r="F88" s="732"/>
      <c r="G88" s="732"/>
      <c r="H88" s="732"/>
      <c r="I88" s="732"/>
      <c r="J88" s="732"/>
      <c r="K88" s="732"/>
      <c r="L88" s="732"/>
    </row>
    <row r="89" spans="1:12">
      <c r="A89" s="732"/>
      <c r="B89" s="732"/>
      <c r="C89" s="732"/>
      <c r="D89" s="732"/>
      <c r="E89" s="732"/>
      <c r="F89" s="732"/>
      <c r="G89" s="732"/>
      <c r="H89" s="732"/>
      <c r="I89" s="732"/>
      <c r="J89" s="732"/>
      <c r="K89" s="732"/>
      <c r="L89" s="732"/>
    </row>
    <row r="90" spans="1:12">
      <c r="A90" s="732"/>
      <c r="B90" s="732"/>
      <c r="C90" s="732"/>
      <c r="D90" s="732"/>
      <c r="E90" s="732"/>
      <c r="F90" s="732"/>
      <c r="G90" s="732"/>
      <c r="H90" s="732"/>
      <c r="I90" s="732"/>
      <c r="J90" s="732"/>
      <c r="K90" s="732"/>
      <c r="L90" s="732"/>
    </row>
    <row r="91" spans="1:12">
      <c r="A91" s="732"/>
      <c r="B91" s="732"/>
      <c r="C91" s="732"/>
      <c r="D91" s="732"/>
      <c r="E91" s="732"/>
      <c r="F91" s="732"/>
      <c r="G91" s="732"/>
      <c r="H91" s="732"/>
      <c r="I91" s="732"/>
      <c r="J91" s="732"/>
      <c r="K91" s="732"/>
      <c r="L91" s="732"/>
    </row>
    <row r="92" spans="1:12">
      <c r="A92" s="732"/>
      <c r="B92" s="732"/>
      <c r="C92" s="732"/>
      <c r="D92" s="732"/>
      <c r="E92" s="732"/>
      <c r="F92" s="732"/>
      <c r="G92" s="732"/>
      <c r="H92" s="732"/>
      <c r="I92" s="732"/>
      <c r="J92" s="732"/>
      <c r="K92" s="732"/>
      <c r="L92" s="732"/>
    </row>
    <row r="93" spans="1:12">
      <c r="A93" s="732"/>
      <c r="B93" s="732"/>
      <c r="C93" s="732"/>
      <c r="D93" s="732"/>
      <c r="E93" s="732"/>
      <c r="F93" s="732"/>
      <c r="G93" s="732"/>
      <c r="H93" s="732"/>
      <c r="I93" s="732"/>
      <c r="J93" s="732"/>
      <c r="K93" s="732"/>
      <c r="L93" s="732"/>
    </row>
    <row r="94" spans="1:12">
      <c r="A94" s="732"/>
      <c r="B94" s="732"/>
      <c r="C94" s="732"/>
      <c r="D94" s="732"/>
      <c r="E94" s="732"/>
      <c r="F94" s="732"/>
      <c r="G94" s="732"/>
      <c r="H94" s="732"/>
      <c r="I94" s="732"/>
      <c r="J94" s="732"/>
      <c r="K94" s="732"/>
      <c r="L94" s="732"/>
    </row>
    <row r="95" spans="1:12">
      <c r="A95" s="732"/>
      <c r="B95" s="732"/>
      <c r="C95" s="732"/>
      <c r="D95" s="732"/>
      <c r="E95" s="732"/>
      <c r="F95" s="732"/>
      <c r="G95" s="732"/>
      <c r="H95" s="732"/>
      <c r="I95" s="732"/>
      <c r="J95" s="732"/>
      <c r="K95" s="732"/>
      <c r="L95" s="732"/>
    </row>
    <row r="96" spans="1:12">
      <c r="A96" s="732"/>
      <c r="B96" s="732"/>
      <c r="C96" s="732"/>
      <c r="D96" s="732"/>
      <c r="E96" s="732"/>
      <c r="F96" s="732"/>
      <c r="G96" s="732"/>
      <c r="H96" s="732"/>
      <c r="I96" s="732"/>
      <c r="J96" s="732"/>
      <c r="K96" s="732"/>
      <c r="L96" s="732"/>
    </row>
    <row r="97" spans="1:12">
      <c r="A97" s="732"/>
      <c r="B97" s="732"/>
      <c r="C97" s="732"/>
      <c r="D97" s="732"/>
      <c r="E97" s="732"/>
      <c r="F97" s="732"/>
      <c r="G97" s="732"/>
      <c r="H97" s="732"/>
      <c r="I97" s="732"/>
      <c r="J97" s="732"/>
      <c r="K97" s="732"/>
      <c r="L97" s="732"/>
    </row>
    <row r="98" spans="1:12">
      <c r="A98" s="732"/>
      <c r="B98" s="732"/>
      <c r="C98" s="732"/>
      <c r="D98" s="732"/>
      <c r="E98" s="732"/>
      <c r="F98" s="732"/>
      <c r="G98" s="732"/>
      <c r="H98" s="732"/>
      <c r="I98" s="732"/>
      <c r="J98" s="732"/>
      <c r="K98" s="732"/>
      <c r="L98" s="732"/>
    </row>
    <row r="99" spans="1:12">
      <c r="A99" s="732"/>
      <c r="B99" s="732"/>
      <c r="C99" s="732"/>
      <c r="D99" s="732"/>
      <c r="E99" s="732"/>
      <c r="F99" s="732"/>
      <c r="G99" s="732"/>
      <c r="H99" s="732"/>
      <c r="I99" s="732"/>
      <c r="J99" s="732"/>
      <c r="K99" s="732"/>
      <c r="L99" s="732"/>
    </row>
    <row r="100" spans="1:12">
      <c r="A100" s="732"/>
      <c r="B100" s="732"/>
      <c r="C100" s="732"/>
      <c r="D100" s="732"/>
      <c r="E100" s="732"/>
      <c r="F100" s="732"/>
      <c r="G100" s="732"/>
      <c r="H100" s="732"/>
      <c r="I100" s="732"/>
      <c r="J100" s="732"/>
      <c r="K100" s="732"/>
      <c r="L100" s="732"/>
    </row>
    <row r="101" spans="1:12">
      <c r="A101" s="732"/>
      <c r="B101" s="732"/>
      <c r="C101" s="732"/>
      <c r="D101" s="732"/>
      <c r="E101" s="732"/>
      <c r="F101" s="732"/>
      <c r="G101" s="732"/>
      <c r="H101" s="732"/>
      <c r="I101" s="732"/>
      <c r="J101" s="732"/>
      <c r="K101" s="732"/>
      <c r="L101" s="732"/>
    </row>
    <row r="102" spans="1:12">
      <c r="A102" s="732"/>
      <c r="B102" s="732"/>
      <c r="C102" s="732"/>
      <c r="D102" s="732"/>
      <c r="E102" s="732"/>
      <c r="F102" s="732"/>
      <c r="G102" s="732"/>
      <c r="H102" s="732"/>
      <c r="I102" s="732"/>
      <c r="J102" s="732"/>
      <c r="K102" s="732"/>
      <c r="L102" s="732"/>
    </row>
    <row r="103" spans="1:12">
      <c r="A103" s="732"/>
      <c r="B103" s="732"/>
      <c r="C103" s="732"/>
      <c r="D103" s="732"/>
      <c r="E103" s="732"/>
      <c r="F103" s="732"/>
      <c r="G103" s="732"/>
      <c r="H103" s="732"/>
      <c r="I103" s="732"/>
      <c r="J103" s="732"/>
      <c r="K103" s="732"/>
      <c r="L103" s="732"/>
    </row>
    <row r="104" spans="1:12">
      <c r="A104" s="732"/>
      <c r="B104" s="732"/>
      <c r="C104" s="732"/>
      <c r="D104" s="732"/>
      <c r="E104" s="732"/>
      <c r="F104" s="732"/>
      <c r="G104" s="732"/>
      <c r="H104" s="732"/>
      <c r="I104" s="732"/>
      <c r="J104" s="732"/>
      <c r="K104" s="732"/>
      <c r="L104" s="732"/>
    </row>
    <row r="105" spans="1:12">
      <c r="A105" s="732"/>
      <c r="B105" s="732"/>
      <c r="C105" s="732"/>
      <c r="D105" s="732"/>
      <c r="E105" s="732"/>
      <c r="F105" s="732"/>
      <c r="G105" s="732"/>
      <c r="H105" s="732"/>
      <c r="I105" s="732"/>
      <c r="J105" s="732"/>
      <c r="K105" s="732"/>
      <c r="L105" s="732"/>
    </row>
    <row r="106" spans="1:12">
      <c r="A106" s="732"/>
      <c r="B106" s="732"/>
      <c r="C106" s="732"/>
      <c r="D106" s="732"/>
      <c r="E106" s="732"/>
      <c r="F106" s="732"/>
      <c r="G106" s="732"/>
      <c r="H106" s="732"/>
      <c r="I106" s="732"/>
      <c r="J106" s="732"/>
      <c r="K106" s="732"/>
      <c r="L106" s="732"/>
    </row>
    <row r="107" spans="1:12">
      <c r="A107" s="732"/>
      <c r="B107" s="732"/>
      <c r="C107" s="732"/>
      <c r="D107" s="732"/>
      <c r="E107" s="732"/>
      <c r="F107" s="732"/>
      <c r="G107" s="732"/>
      <c r="H107" s="732"/>
      <c r="I107" s="732"/>
      <c r="J107" s="732"/>
      <c r="K107" s="732"/>
      <c r="L107" s="732"/>
    </row>
    <row r="108" spans="1:12">
      <c r="A108" s="732"/>
      <c r="B108" s="732"/>
      <c r="C108" s="732"/>
      <c r="D108" s="732"/>
      <c r="E108" s="732"/>
      <c r="F108" s="732"/>
      <c r="G108" s="732"/>
      <c r="H108" s="732"/>
      <c r="I108" s="732"/>
      <c r="J108" s="732"/>
      <c r="K108" s="732"/>
      <c r="L108" s="732"/>
    </row>
    <row r="109" spans="1:12">
      <c r="A109" s="732"/>
      <c r="B109" s="732"/>
      <c r="C109" s="732"/>
      <c r="D109" s="732"/>
      <c r="E109" s="732"/>
      <c r="F109" s="732"/>
      <c r="G109" s="732"/>
      <c r="H109" s="732"/>
      <c r="I109" s="732"/>
      <c r="J109" s="732"/>
      <c r="K109" s="732"/>
      <c r="L109" s="732"/>
    </row>
    <row r="110" spans="1:12">
      <c r="A110" s="732"/>
      <c r="B110" s="732"/>
      <c r="C110" s="732"/>
      <c r="D110" s="732"/>
      <c r="E110" s="732"/>
      <c r="F110" s="732"/>
      <c r="G110" s="732"/>
      <c r="H110" s="732"/>
      <c r="I110" s="732"/>
      <c r="J110" s="732"/>
      <c r="K110" s="732"/>
      <c r="L110" s="732"/>
    </row>
    <row r="111" spans="1:12">
      <c r="A111" s="732"/>
      <c r="B111" s="732"/>
      <c r="C111" s="732"/>
      <c r="D111" s="732"/>
      <c r="E111" s="732"/>
      <c r="F111" s="732"/>
      <c r="G111" s="732"/>
      <c r="H111" s="732"/>
      <c r="I111" s="732"/>
      <c r="J111" s="732"/>
      <c r="K111" s="732"/>
      <c r="L111" s="732"/>
    </row>
    <row r="112" spans="1:12">
      <c r="A112" s="732"/>
      <c r="B112" s="732"/>
      <c r="C112" s="732"/>
      <c r="D112" s="732"/>
      <c r="E112" s="732"/>
      <c r="F112" s="732"/>
      <c r="G112" s="732"/>
      <c r="H112" s="732"/>
      <c r="I112" s="732"/>
      <c r="J112" s="732"/>
      <c r="K112" s="732"/>
      <c r="L112" s="732"/>
    </row>
    <row r="113" spans="1:12">
      <c r="A113" s="732"/>
      <c r="B113" s="732"/>
      <c r="C113" s="732"/>
      <c r="D113" s="732"/>
      <c r="E113" s="732"/>
      <c r="F113" s="732"/>
      <c r="G113" s="732"/>
      <c r="H113" s="732"/>
      <c r="I113" s="732"/>
      <c r="J113" s="732"/>
      <c r="K113" s="732"/>
      <c r="L113" s="732"/>
    </row>
    <row r="114" spans="1:12">
      <c r="A114" s="732"/>
      <c r="B114" s="732"/>
      <c r="C114" s="732"/>
      <c r="D114" s="732"/>
      <c r="E114" s="732"/>
      <c r="F114" s="732"/>
      <c r="G114" s="732"/>
      <c r="H114" s="732"/>
      <c r="I114" s="732"/>
      <c r="J114" s="732"/>
      <c r="K114" s="732"/>
      <c r="L114" s="732"/>
    </row>
    <row r="115" spans="1:12">
      <c r="A115" s="732"/>
      <c r="B115" s="732"/>
      <c r="C115" s="732"/>
      <c r="D115" s="732"/>
      <c r="E115" s="732"/>
      <c r="F115" s="732"/>
      <c r="G115" s="732"/>
      <c r="H115" s="732"/>
      <c r="I115" s="732"/>
      <c r="J115" s="732"/>
      <c r="K115" s="732"/>
      <c r="L115" s="732"/>
    </row>
    <row r="116" spans="1:12">
      <c r="A116" s="732"/>
      <c r="B116" s="732"/>
      <c r="C116" s="732"/>
      <c r="D116" s="732"/>
      <c r="E116" s="732"/>
      <c r="F116" s="732"/>
      <c r="G116" s="732"/>
      <c r="H116" s="732"/>
      <c r="I116" s="732"/>
      <c r="J116" s="732"/>
      <c r="K116" s="732"/>
      <c r="L116" s="732"/>
    </row>
    <row r="117" spans="1:12">
      <c r="A117" s="732"/>
      <c r="B117" s="732"/>
      <c r="C117" s="732"/>
      <c r="D117" s="732"/>
      <c r="E117" s="732"/>
      <c r="F117" s="732"/>
      <c r="G117" s="732"/>
      <c r="H117" s="732"/>
      <c r="I117" s="732"/>
      <c r="J117" s="732"/>
      <c r="K117" s="732"/>
      <c r="L117" s="732"/>
    </row>
    <row r="118" spans="1:12">
      <c r="A118" s="732"/>
      <c r="B118" s="732"/>
      <c r="C118" s="732"/>
      <c r="D118" s="732"/>
      <c r="E118" s="732"/>
      <c r="F118" s="732"/>
      <c r="G118" s="732"/>
      <c r="H118" s="732"/>
      <c r="I118" s="732"/>
      <c r="J118" s="732"/>
      <c r="K118" s="732"/>
      <c r="L118" s="732"/>
    </row>
    <row r="119" spans="1:12">
      <c r="A119" s="732"/>
      <c r="B119" s="732"/>
      <c r="C119" s="732"/>
      <c r="D119" s="732"/>
      <c r="E119" s="732"/>
      <c r="F119" s="732"/>
      <c r="G119" s="732"/>
      <c r="H119" s="732"/>
      <c r="I119" s="732"/>
      <c r="J119" s="732"/>
      <c r="K119" s="732"/>
      <c r="L119" s="732"/>
    </row>
    <row r="120" spans="1:12">
      <c r="A120" s="732"/>
      <c r="B120" s="732"/>
      <c r="C120" s="732"/>
      <c r="D120" s="732"/>
      <c r="E120" s="732"/>
      <c r="F120" s="732"/>
      <c r="G120" s="732"/>
      <c r="H120" s="732"/>
      <c r="I120" s="732"/>
      <c r="J120" s="732"/>
      <c r="K120" s="732"/>
      <c r="L120" s="732"/>
    </row>
    <row r="121" spans="1:12">
      <c r="A121" s="732"/>
      <c r="B121" s="732"/>
      <c r="C121" s="732"/>
      <c r="D121" s="732"/>
      <c r="E121" s="732"/>
      <c r="F121" s="732"/>
      <c r="G121" s="732"/>
      <c r="H121" s="732"/>
      <c r="I121" s="732"/>
      <c r="J121" s="732"/>
      <c r="K121" s="732"/>
      <c r="L121" s="732"/>
    </row>
    <row r="122" spans="1:12">
      <c r="A122" s="732"/>
      <c r="B122" s="732"/>
      <c r="C122" s="732"/>
      <c r="D122" s="732"/>
      <c r="E122" s="732"/>
      <c r="F122" s="732"/>
      <c r="G122" s="732"/>
      <c r="H122" s="732"/>
      <c r="I122" s="732"/>
      <c r="J122" s="732"/>
      <c r="K122" s="732"/>
      <c r="L122" s="732"/>
    </row>
    <row r="123" spans="1:12">
      <c r="A123" s="732"/>
      <c r="B123" s="732"/>
      <c r="C123" s="732"/>
      <c r="D123" s="732"/>
      <c r="E123" s="732"/>
      <c r="F123" s="732"/>
      <c r="G123" s="732"/>
      <c r="H123" s="732"/>
      <c r="I123" s="732"/>
      <c r="J123" s="732"/>
      <c r="K123" s="732"/>
      <c r="L123" s="732"/>
    </row>
    <row r="124" spans="1:12">
      <c r="A124" s="732"/>
      <c r="B124" s="732"/>
      <c r="C124" s="732"/>
      <c r="D124" s="732"/>
      <c r="E124" s="732"/>
      <c r="F124" s="732"/>
      <c r="G124" s="732"/>
      <c r="H124" s="732"/>
      <c r="I124" s="732"/>
      <c r="J124" s="732"/>
      <c r="K124" s="732"/>
      <c r="L124" s="732"/>
    </row>
    <row r="125" spans="1:12">
      <c r="A125" s="732"/>
      <c r="B125" s="732"/>
      <c r="C125" s="732"/>
      <c r="D125" s="732"/>
      <c r="E125" s="732"/>
      <c r="F125" s="732"/>
      <c r="G125" s="732"/>
      <c r="H125" s="732"/>
      <c r="I125" s="732"/>
      <c r="J125" s="732"/>
      <c r="K125" s="732"/>
      <c r="L125" s="732"/>
    </row>
    <row r="126" spans="1:12">
      <c r="A126" s="732"/>
      <c r="B126" s="732"/>
      <c r="C126" s="732"/>
      <c r="D126" s="732"/>
      <c r="E126" s="732"/>
      <c r="F126" s="732"/>
      <c r="G126" s="732"/>
      <c r="H126" s="732"/>
      <c r="I126" s="732"/>
      <c r="J126" s="732"/>
      <c r="K126" s="732"/>
      <c r="L126" s="732"/>
    </row>
    <row r="127" spans="1:12">
      <c r="A127" s="732"/>
      <c r="B127" s="732"/>
      <c r="C127" s="732"/>
      <c r="D127" s="732"/>
      <c r="E127" s="732"/>
      <c r="F127" s="732"/>
      <c r="G127" s="732"/>
      <c r="H127" s="732"/>
      <c r="I127" s="732"/>
      <c r="J127" s="732"/>
      <c r="K127" s="732"/>
      <c r="L127" s="732"/>
    </row>
    <row r="128" spans="1:12">
      <c r="A128" s="732"/>
      <c r="B128" s="732"/>
      <c r="C128" s="732"/>
      <c r="D128" s="732"/>
      <c r="E128" s="732"/>
      <c r="F128" s="732"/>
      <c r="G128" s="732"/>
      <c r="H128" s="732"/>
      <c r="I128" s="732"/>
      <c r="J128" s="732"/>
      <c r="K128" s="732"/>
      <c r="L128" s="732"/>
    </row>
    <row r="129" spans="1:12">
      <c r="A129" s="732"/>
      <c r="B129" s="732"/>
      <c r="C129" s="732"/>
      <c r="D129" s="732"/>
      <c r="E129" s="732"/>
      <c r="F129" s="732"/>
      <c r="G129" s="732"/>
      <c r="H129" s="732"/>
      <c r="I129" s="732"/>
      <c r="J129" s="732"/>
      <c r="K129" s="732"/>
      <c r="L129" s="732"/>
    </row>
    <row r="130" spans="1:12">
      <c r="A130" s="732"/>
      <c r="B130" s="732"/>
      <c r="C130" s="732"/>
      <c r="D130" s="732"/>
      <c r="E130" s="732"/>
      <c r="F130" s="732"/>
      <c r="G130" s="732"/>
      <c r="H130" s="732"/>
      <c r="I130" s="732"/>
      <c r="J130" s="732"/>
      <c r="K130" s="732"/>
      <c r="L130" s="732"/>
    </row>
    <row r="131" spans="1:12">
      <c r="A131" s="732"/>
      <c r="B131" s="732"/>
      <c r="C131" s="732"/>
      <c r="D131" s="732"/>
      <c r="E131" s="732"/>
      <c r="F131" s="732"/>
      <c r="G131" s="732"/>
      <c r="H131" s="732"/>
      <c r="I131" s="732"/>
      <c r="J131" s="732"/>
      <c r="K131" s="732"/>
      <c r="L131" s="732"/>
    </row>
    <row r="132" spans="1:12">
      <c r="A132" s="732"/>
      <c r="B132" s="732"/>
      <c r="C132" s="732"/>
      <c r="D132" s="732"/>
      <c r="E132" s="732"/>
      <c r="F132" s="732"/>
      <c r="G132" s="732"/>
      <c r="H132" s="732"/>
      <c r="I132" s="732"/>
      <c r="J132" s="732"/>
      <c r="K132" s="732"/>
      <c r="L132" s="732"/>
    </row>
    <row r="133" spans="1:12">
      <c r="A133" s="732"/>
      <c r="B133" s="732"/>
      <c r="C133" s="732"/>
      <c r="D133" s="732"/>
      <c r="E133" s="732"/>
      <c r="F133" s="732"/>
      <c r="G133" s="732"/>
      <c r="H133" s="732"/>
      <c r="I133" s="732"/>
      <c r="J133" s="732"/>
      <c r="K133" s="732"/>
      <c r="L133" s="732"/>
    </row>
    <row r="134" spans="1:12">
      <c r="A134" s="732"/>
      <c r="B134" s="732"/>
      <c r="C134" s="732"/>
      <c r="D134" s="732"/>
      <c r="E134" s="732"/>
      <c r="F134" s="732"/>
      <c r="G134" s="732"/>
      <c r="H134" s="732"/>
      <c r="I134" s="732"/>
      <c r="J134" s="732"/>
      <c r="K134" s="732"/>
      <c r="L134" s="732"/>
    </row>
    <row r="135" spans="1:12">
      <c r="A135" s="732"/>
      <c r="B135" s="732"/>
      <c r="C135" s="732"/>
      <c r="D135" s="732"/>
      <c r="E135" s="732"/>
      <c r="F135" s="732"/>
      <c r="G135" s="732"/>
      <c r="H135" s="732"/>
      <c r="I135" s="732"/>
      <c r="J135" s="732"/>
      <c r="K135" s="732"/>
      <c r="L135" s="732"/>
    </row>
    <row r="136" spans="1:12">
      <c r="A136" s="732"/>
      <c r="B136" s="732"/>
      <c r="C136" s="732"/>
      <c r="D136" s="732"/>
      <c r="E136" s="732"/>
      <c r="F136" s="732"/>
      <c r="G136" s="732"/>
      <c r="H136" s="732"/>
      <c r="I136" s="732"/>
      <c r="J136" s="732"/>
      <c r="K136" s="732"/>
      <c r="L136" s="732"/>
    </row>
    <row r="137" spans="1:12">
      <c r="A137" s="732"/>
      <c r="B137" s="732"/>
      <c r="C137" s="732"/>
      <c r="D137" s="732"/>
      <c r="E137" s="732"/>
      <c r="F137" s="732"/>
      <c r="G137" s="732"/>
      <c r="H137" s="732"/>
      <c r="I137" s="732"/>
      <c r="J137" s="732"/>
      <c r="K137" s="732"/>
      <c r="L137" s="732"/>
    </row>
    <row r="138" spans="1:12">
      <c r="A138" s="732"/>
      <c r="B138" s="732"/>
      <c r="C138" s="732"/>
      <c r="D138" s="732"/>
      <c r="E138" s="732"/>
      <c r="F138" s="732"/>
      <c r="G138" s="732"/>
      <c r="H138" s="732"/>
      <c r="I138" s="732"/>
      <c r="J138" s="732"/>
      <c r="K138" s="732"/>
      <c r="L138" s="732"/>
    </row>
    <row r="139" spans="1:12">
      <c r="A139" s="732"/>
      <c r="B139" s="732"/>
      <c r="C139" s="732"/>
      <c r="D139" s="732"/>
      <c r="E139" s="732"/>
      <c r="F139" s="732"/>
      <c r="G139" s="732"/>
      <c r="H139" s="732"/>
      <c r="I139" s="732"/>
      <c r="J139" s="732"/>
      <c r="K139" s="732"/>
      <c r="L139" s="732"/>
    </row>
    <row r="140" spans="1:12">
      <c r="A140" s="732"/>
      <c r="B140" s="732"/>
      <c r="C140" s="732"/>
      <c r="D140" s="732"/>
      <c r="E140" s="732"/>
      <c r="F140" s="732"/>
      <c r="G140" s="732"/>
      <c r="H140" s="732"/>
      <c r="I140" s="732"/>
      <c r="J140" s="732"/>
      <c r="K140" s="732"/>
      <c r="L140" s="732"/>
    </row>
    <row r="141" spans="1:12">
      <c r="A141" s="732"/>
      <c r="B141" s="732"/>
      <c r="C141" s="732"/>
      <c r="D141" s="732"/>
      <c r="E141" s="732"/>
      <c r="F141" s="732"/>
      <c r="G141" s="732"/>
      <c r="H141" s="732"/>
      <c r="I141" s="732"/>
      <c r="J141" s="732"/>
      <c r="K141" s="732"/>
      <c r="L141" s="732"/>
    </row>
    <row r="142" spans="1:12">
      <c r="A142" s="732"/>
      <c r="B142" s="732"/>
      <c r="C142" s="732"/>
      <c r="D142" s="732"/>
      <c r="E142" s="732"/>
      <c r="F142" s="732"/>
      <c r="G142" s="732"/>
      <c r="H142" s="732"/>
      <c r="I142" s="732"/>
      <c r="J142" s="732"/>
      <c r="K142" s="732"/>
      <c r="L142" s="732"/>
    </row>
    <row r="143" spans="1:12">
      <c r="A143" s="732"/>
      <c r="B143" s="732"/>
      <c r="C143" s="732"/>
      <c r="D143" s="732"/>
      <c r="E143" s="732"/>
      <c r="F143" s="732"/>
      <c r="G143" s="732"/>
      <c r="H143" s="732"/>
      <c r="I143" s="732"/>
      <c r="J143" s="732"/>
      <c r="K143" s="732"/>
      <c r="L143" s="732"/>
    </row>
    <row r="144" spans="1:12">
      <c r="A144" s="732"/>
      <c r="B144" s="732"/>
      <c r="C144" s="732"/>
      <c r="D144" s="732"/>
      <c r="E144" s="732"/>
      <c r="F144" s="732"/>
      <c r="G144" s="732"/>
      <c r="H144" s="732"/>
      <c r="I144" s="732"/>
      <c r="J144" s="732"/>
      <c r="K144" s="732"/>
      <c r="L144" s="732"/>
    </row>
    <row r="145" spans="1:12">
      <c r="A145" s="732"/>
      <c r="B145" s="732"/>
      <c r="C145" s="732"/>
      <c r="D145" s="732"/>
      <c r="E145" s="732"/>
      <c r="F145" s="732"/>
      <c r="G145" s="732"/>
      <c r="H145" s="732"/>
      <c r="I145" s="732"/>
      <c r="J145" s="732"/>
      <c r="K145" s="732"/>
      <c r="L145" s="732"/>
    </row>
    <row r="146" spans="1:12">
      <c r="A146" s="732"/>
      <c r="B146" s="732"/>
      <c r="C146" s="732"/>
      <c r="D146" s="732"/>
      <c r="E146" s="732"/>
      <c r="F146" s="732"/>
      <c r="G146" s="732"/>
      <c r="H146" s="732"/>
      <c r="I146" s="732"/>
      <c r="J146" s="732"/>
      <c r="K146" s="732"/>
      <c r="L146" s="732"/>
    </row>
    <row r="147" spans="1:12">
      <c r="A147" s="732"/>
      <c r="B147" s="732"/>
      <c r="C147" s="732"/>
      <c r="D147" s="732"/>
      <c r="E147" s="732"/>
      <c r="F147" s="732"/>
      <c r="G147" s="732"/>
      <c r="H147" s="732"/>
      <c r="I147" s="732"/>
      <c r="J147" s="732"/>
      <c r="K147" s="732"/>
      <c r="L147" s="732"/>
    </row>
    <row r="148" spans="1:12">
      <c r="A148" s="732"/>
      <c r="B148" s="732"/>
      <c r="C148" s="732"/>
      <c r="D148" s="732"/>
      <c r="E148" s="732"/>
      <c r="F148" s="732"/>
      <c r="G148" s="732"/>
      <c r="H148" s="732"/>
      <c r="I148" s="732"/>
      <c r="J148" s="732"/>
      <c r="K148" s="732"/>
      <c r="L148" s="732"/>
    </row>
    <row r="149" spans="1:12">
      <c r="A149" s="732"/>
      <c r="B149" s="732"/>
      <c r="C149" s="732"/>
      <c r="D149" s="732"/>
      <c r="E149" s="732"/>
      <c r="F149" s="732"/>
      <c r="G149" s="732"/>
      <c r="H149" s="732"/>
      <c r="I149" s="732"/>
      <c r="J149" s="732"/>
      <c r="K149" s="732"/>
      <c r="L149" s="732"/>
    </row>
    <row r="150" spans="1:12">
      <c r="A150" s="732"/>
      <c r="B150" s="732"/>
      <c r="C150" s="732"/>
      <c r="D150" s="732"/>
      <c r="E150" s="732"/>
      <c r="F150" s="732"/>
      <c r="G150" s="732"/>
      <c r="H150" s="732"/>
      <c r="I150" s="732"/>
      <c r="J150" s="732"/>
      <c r="K150" s="732"/>
      <c r="L150" s="732"/>
    </row>
    <row r="151" spans="1:12">
      <c r="A151" s="732"/>
      <c r="B151" s="732"/>
      <c r="C151" s="732"/>
      <c r="D151" s="732"/>
      <c r="E151" s="732"/>
      <c r="F151" s="732"/>
      <c r="G151" s="732"/>
      <c r="H151" s="732"/>
      <c r="I151" s="732"/>
      <c r="J151" s="732"/>
      <c r="K151" s="732"/>
      <c r="L151" s="732"/>
    </row>
    <row r="152" spans="1:12">
      <c r="A152" s="732"/>
      <c r="B152" s="732"/>
      <c r="C152" s="732"/>
      <c r="D152" s="732"/>
      <c r="E152" s="732"/>
      <c r="F152" s="732"/>
      <c r="G152" s="732"/>
      <c r="H152" s="732"/>
      <c r="I152" s="732"/>
      <c r="J152" s="732"/>
      <c r="K152" s="732"/>
      <c r="L152" s="732"/>
    </row>
    <row r="153" spans="1:12">
      <c r="A153" s="732"/>
      <c r="B153" s="732"/>
      <c r="C153" s="732"/>
      <c r="D153" s="732"/>
      <c r="E153" s="732"/>
      <c r="F153" s="732"/>
      <c r="G153" s="732"/>
      <c r="H153" s="732"/>
      <c r="I153" s="732"/>
      <c r="J153" s="732"/>
      <c r="K153" s="732"/>
      <c r="L153" s="732"/>
    </row>
    <row r="154" spans="1:12">
      <c r="A154" s="732"/>
      <c r="B154" s="732"/>
      <c r="C154" s="732"/>
      <c r="D154" s="732"/>
      <c r="E154" s="732"/>
      <c r="F154" s="732"/>
      <c r="G154" s="732"/>
      <c r="H154" s="732"/>
      <c r="I154" s="732"/>
      <c r="J154" s="732"/>
      <c r="K154" s="732"/>
      <c r="L154" s="732"/>
    </row>
    <row r="155" spans="1:12">
      <c r="A155" s="732"/>
      <c r="B155" s="732"/>
      <c r="C155" s="732"/>
      <c r="D155" s="732"/>
      <c r="E155" s="732"/>
      <c r="F155" s="732"/>
      <c r="G155" s="732"/>
      <c r="H155" s="732"/>
      <c r="I155" s="732"/>
      <c r="J155" s="732"/>
      <c r="K155" s="732"/>
      <c r="L155" s="732"/>
    </row>
    <row r="156" spans="1:12">
      <c r="A156" s="732"/>
      <c r="B156" s="732"/>
      <c r="C156" s="732"/>
      <c r="D156" s="732"/>
      <c r="E156" s="732"/>
      <c r="F156" s="732"/>
      <c r="G156" s="732"/>
      <c r="H156" s="732"/>
      <c r="I156" s="732"/>
      <c r="J156" s="732"/>
      <c r="K156" s="732"/>
      <c r="L156" s="732"/>
    </row>
  </sheetData>
  <sheetProtection selectLockedCells="1" selectUnlockedCells="1"/>
  <mergeCells count="55">
    <mergeCell ref="A5:L5"/>
    <mergeCell ref="A1:L1"/>
    <mergeCell ref="A3:B3"/>
    <mergeCell ref="C3:F3"/>
    <mergeCell ref="K3:L3"/>
    <mergeCell ref="A4:B4"/>
    <mergeCell ref="C4:F4"/>
    <mergeCell ref="K4:L4"/>
    <mergeCell ref="M10:O10"/>
    <mergeCell ref="M8:O8"/>
    <mergeCell ref="K9:L9"/>
    <mergeCell ref="E6:E7"/>
    <mergeCell ref="F6:F7"/>
    <mergeCell ref="I6:I7"/>
    <mergeCell ref="J6:J7"/>
    <mergeCell ref="G6:G7"/>
    <mergeCell ref="H6:H7"/>
    <mergeCell ref="A6:A7"/>
    <mergeCell ref="B6:B7"/>
    <mergeCell ref="C6:C7"/>
    <mergeCell ref="D6:D7"/>
    <mergeCell ref="K12:L12"/>
    <mergeCell ref="K6:L7"/>
    <mergeCell ref="K8:L8"/>
    <mergeCell ref="K10:L10"/>
    <mergeCell ref="K11:L11"/>
    <mergeCell ref="A26:C28"/>
    <mergeCell ref="D26:L28"/>
    <mergeCell ref="M26:T30"/>
    <mergeCell ref="A18:C18"/>
    <mergeCell ref="K18:L18"/>
    <mergeCell ref="A19:J19"/>
    <mergeCell ref="K19:L19"/>
    <mergeCell ref="A20:B20"/>
    <mergeCell ref="D20:F20"/>
    <mergeCell ref="D21:F21"/>
    <mergeCell ref="M24:T25"/>
    <mergeCell ref="K20:L20"/>
    <mergeCell ref="G20:I20"/>
    <mergeCell ref="A23:C25"/>
    <mergeCell ref="D24:L25"/>
    <mergeCell ref="A21:B21"/>
    <mergeCell ref="A22:C22"/>
    <mergeCell ref="D22:J22"/>
    <mergeCell ref="K22:L22"/>
    <mergeCell ref="M12:O12"/>
    <mergeCell ref="K13:L13"/>
    <mergeCell ref="M13:T23"/>
    <mergeCell ref="K14:L14"/>
    <mergeCell ref="K15:L15"/>
    <mergeCell ref="K16:L16"/>
    <mergeCell ref="K17:L17"/>
    <mergeCell ref="E23:L23"/>
    <mergeCell ref="G21:I21"/>
    <mergeCell ref="K21:L21"/>
  </mergeCells>
  <phoneticPr fontId="59" type="noConversion"/>
  <dataValidations count="2">
    <dataValidation allowBlank="1" showErrorMessage="1" sqref="D26:L28">
      <formula1>0</formula1>
      <formula2>0</formula2>
    </dataValidation>
    <dataValidation allowBlank="1" showErrorMessage="1" promptTitle="存在调整事项时" prompt="_x000a_选择 “E”" sqref="E23:L23">
      <formula1>0</formula1>
      <formula2>0</formula2>
    </dataValidation>
  </dataValidations>
  <hyperlinks>
    <hyperlink ref="M8" location="纳税调整明细表!C34" display="纳税调整明细表!C34"/>
    <hyperlink ref="M10" location="财务费用!A1" display="财务费用审核表"/>
    <hyperlink ref="M12" location="实收公积!A1" display="实收公积审核表"/>
  </hyperlinks>
  <pageMargins left="0.78740157480314965" right="0.35433070866141736" top="0.74803149606299213" bottom="0.11811023622047245" header="0.51181102362204722" footer="0.51181102362204722"/>
  <pageSetup paperSize="9" firstPageNumber="0" orientation="landscape" blackAndWhite="1" horizontalDpi="300" verticalDpi="300"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Q29"/>
  <sheetViews>
    <sheetView workbookViewId="0">
      <selection sqref="A1:J1"/>
    </sheetView>
  </sheetViews>
  <sheetFormatPr defaultColWidth="9" defaultRowHeight="14.25"/>
  <cols>
    <col min="1" max="1" width="10.625" style="169" customWidth="1"/>
    <col min="2" max="2" width="9.625" style="169" customWidth="1"/>
    <col min="3" max="3" width="11.375" style="169" customWidth="1"/>
    <col min="4" max="6" width="12.625" style="169" customWidth="1"/>
    <col min="7" max="8" width="12.25" style="169" customWidth="1"/>
    <col min="9" max="10" width="12.625" style="169" customWidth="1"/>
    <col min="11" max="16384" width="9" style="169"/>
  </cols>
  <sheetData>
    <row r="1" spans="1:17" ht="22.5">
      <c r="A1" s="2536" t="s">
        <v>379</v>
      </c>
      <c r="B1" s="2536"/>
      <c r="C1" s="2536"/>
      <c r="D1" s="2536"/>
      <c r="E1" s="2536"/>
      <c r="F1" s="2536"/>
      <c r="G1" s="2536"/>
      <c r="H1" s="2536"/>
      <c r="I1" s="2536"/>
      <c r="J1" s="2536"/>
      <c r="K1" s="170"/>
      <c r="L1" s="170"/>
      <c r="M1" s="170"/>
      <c r="N1" s="170"/>
      <c r="O1" s="170"/>
      <c r="P1" s="170"/>
      <c r="Q1" s="170"/>
    </row>
    <row r="2" spans="1:17" ht="7.5" customHeight="1">
      <c r="A2" s="171"/>
      <c r="B2" s="171"/>
      <c r="C2" s="171"/>
      <c r="D2" s="171"/>
      <c r="E2" s="171"/>
      <c r="F2" s="171"/>
      <c r="G2" s="171"/>
      <c r="H2" s="171"/>
      <c r="I2" s="171"/>
      <c r="J2" s="171"/>
      <c r="K2" s="170"/>
      <c r="L2" s="170"/>
      <c r="M2" s="170"/>
      <c r="N2" s="170"/>
      <c r="O2" s="170"/>
      <c r="P2" s="170"/>
      <c r="Q2" s="170"/>
    </row>
    <row r="3" spans="1:17" s="173" customFormat="1" ht="24" customHeight="1">
      <c r="A3" s="369" t="s">
        <v>460</v>
      </c>
      <c r="B3" s="3121" t="str">
        <f>基本情况!B2</f>
        <v/>
      </c>
      <c r="C3" s="3121"/>
      <c r="D3" s="3121"/>
      <c r="E3" s="370" t="s">
        <v>463</v>
      </c>
      <c r="F3" s="371">
        <f>基本情况!B12</f>
        <v>0</v>
      </c>
      <c r="G3" s="370" t="s">
        <v>462</v>
      </c>
      <c r="H3" s="712" t="str">
        <f>TEXT(基本情况!B21,"yyyy-mm-dd")</f>
        <v>2016-03-03</v>
      </c>
      <c r="I3" s="2876" t="s">
        <v>289</v>
      </c>
      <c r="J3" s="2884" t="str">
        <f>档案索引!A43</f>
        <v>2A-23</v>
      </c>
      <c r="K3" s="172"/>
      <c r="L3" s="172"/>
      <c r="M3" s="172"/>
      <c r="N3" s="172"/>
      <c r="O3" s="172"/>
      <c r="P3" s="172"/>
      <c r="Q3" s="172"/>
    </row>
    <row r="4" spans="1:17" s="173" customFormat="1" ht="24" customHeight="1">
      <c r="A4" s="373" t="s">
        <v>464</v>
      </c>
      <c r="B4" s="3003" t="str">
        <f>基本情况!B7</f>
        <v>2015年01月01日至2015年12月31日</v>
      </c>
      <c r="C4" s="3003"/>
      <c r="D4" s="3003"/>
      <c r="E4" s="374" t="s">
        <v>465</v>
      </c>
      <c r="F4" s="375">
        <f>基本情况!B11</f>
        <v>0</v>
      </c>
      <c r="G4" s="374" t="s">
        <v>462</v>
      </c>
      <c r="H4" s="375" t="str">
        <f>TEXT(基本情况!B22,"yyyy-mm-dd")</f>
        <v>2016-04-10</v>
      </c>
      <c r="I4" s="2876"/>
      <c r="J4" s="2884"/>
      <c r="K4" s="172"/>
      <c r="L4" s="172"/>
      <c r="M4" s="172"/>
      <c r="N4" s="172"/>
      <c r="O4" s="172"/>
      <c r="P4" s="172"/>
      <c r="Q4" s="172"/>
    </row>
    <row r="5" spans="1:17" s="173" customFormat="1" ht="7.5" customHeight="1">
      <c r="A5" s="2992"/>
      <c r="B5" s="2992"/>
      <c r="C5" s="2992"/>
      <c r="D5" s="2992"/>
      <c r="E5" s="2992"/>
      <c r="F5" s="2992"/>
      <c r="G5" s="2992"/>
      <c r="H5" s="2992"/>
      <c r="I5" s="2992"/>
      <c r="J5" s="2992"/>
      <c r="K5" s="172"/>
      <c r="L5" s="172"/>
      <c r="M5" s="172"/>
      <c r="N5" s="172"/>
      <c r="O5" s="172"/>
      <c r="P5" s="172"/>
      <c r="Q5" s="172"/>
    </row>
    <row r="6" spans="1:17" s="173" customFormat="1" ht="19.5" customHeight="1">
      <c r="A6" s="2864" t="s">
        <v>1092</v>
      </c>
      <c r="B6" s="2864"/>
      <c r="C6" s="2864"/>
      <c r="D6" s="2876" t="s">
        <v>715</v>
      </c>
      <c r="E6" s="3000" t="s">
        <v>1269</v>
      </c>
      <c r="F6" s="3000"/>
      <c r="G6" s="3000"/>
      <c r="H6" s="3000"/>
      <c r="I6" s="3000"/>
      <c r="J6" s="3000"/>
      <c r="K6" s="83" t="s">
        <v>404</v>
      </c>
      <c r="L6" s="172"/>
      <c r="M6" s="172"/>
      <c r="N6" s="172"/>
      <c r="O6" s="172"/>
      <c r="P6" s="172"/>
      <c r="Q6" s="172"/>
    </row>
    <row r="7" spans="1:17" s="173" customFormat="1" ht="19.5" customHeight="1">
      <c r="A7" s="2864"/>
      <c r="B7" s="2864"/>
      <c r="C7" s="2864"/>
      <c r="D7" s="2876"/>
      <c r="E7" s="374" t="s">
        <v>983</v>
      </c>
      <c r="F7" s="766"/>
      <c r="G7" s="766"/>
      <c r="H7" s="766"/>
      <c r="I7" s="767"/>
      <c r="J7" s="768"/>
      <c r="K7" s="172"/>
      <c r="L7" s="172"/>
      <c r="M7" s="172"/>
      <c r="N7" s="172"/>
      <c r="O7" s="172"/>
      <c r="P7" s="172"/>
      <c r="Q7" s="172"/>
    </row>
    <row r="8" spans="1:17" s="173" customFormat="1" ht="18" customHeight="1">
      <c r="A8" s="2993" t="s">
        <v>984</v>
      </c>
      <c r="B8" s="2879" t="s">
        <v>985</v>
      </c>
      <c r="C8" s="2879"/>
      <c r="D8" s="716">
        <f>SUM(E8:J8)</f>
        <v>0</v>
      </c>
      <c r="E8" s="1118"/>
      <c r="F8" s="1118"/>
      <c r="G8" s="1118"/>
      <c r="H8" s="1118"/>
      <c r="I8" s="1154"/>
      <c r="J8" s="1155"/>
      <c r="K8" s="3059" t="s">
        <v>986</v>
      </c>
      <c r="L8" s="3059"/>
      <c r="M8" s="3059"/>
      <c r="N8" s="172"/>
      <c r="O8" s="172"/>
      <c r="P8" s="172"/>
      <c r="Q8" s="172"/>
    </row>
    <row r="9" spans="1:17" s="173" customFormat="1" ht="18" customHeight="1">
      <c r="A9" s="2993"/>
      <c r="B9" s="3171" t="s">
        <v>987</v>
      </c>
      <c r="C9" s="3171"/>
      <c r="D9" s="546">
        <f>SUM(E9:J9)</f>
        <v>0</v>
      </c>
      <c r="E9" s="1119"/>
      <c r="F9" s="1119"/>
      <c r="G9" s="1119"/>
      <c r="H9" s="1119"/>
      <c r="I9" s="1156"/>
      <c r="J9" s="1157"/>
      <c r="K9" s="3059" t="s">
        <v>330</v>
      </c>
      <c r="L9" s="3059"/>
      <c r="M9" s="3059"/>
      <c r="N9" s="172"/>
      <c r="O9" s="172"/>
      <c r="P9" s="172"/>
      <c r="Q9" s="172"/>
    </row>
    <row r="10" spans="1:17" s="173" customFormat="1" ht="18" customHeight="1">
      <c r="A10" s="2993"/>
      <c r="B10" s="3171" t="s">
        <v>988</v>
      </c>
      <c r="C10" s="3171"/>
      <c r="D10" s="769" t="s">
        <v>522</v>
      </c>
      <c r="E10" s="1158"/>
      <c r="F10" s="1158"/>
      <c r="G10" s="1158"/>
      <c r="H10" s="1158"/>
      <c r="I10" s="1159"/>
      <c r="J10" s="1160"/>
      <c r="K10" s="3059" t="s">
        <v>326</v>
      </c>
      <c r="L10" s="3059"/>
      <c r="M10" s="3059"/>
      <c r="N10" s="172"/>
      <c r="O10" s="172"/>
      <c r="P10" s="172"/>
      <c r="Q10" s="172"/>
    </row>
    <row r="11" spans="1:17" s="173" customFormat="1" ht="18" customHeight="1">
      <c r="A11" s="2993"/>
      <c r="B11" s="3171" t="s">
        <v>989</v>
      </c>
      <c r="C11" s="3171"/>
      <c r="D11" s="546">
        <f>SUM(E11:J11)</f>
        <v>0</v>
      </c>
      <c r="E11" s="1119"/>
      <c r="F11" s="1119"/>
      <c r="G11" s="1119"/>
      <c r="H11" s="1119"/>
      <c r="I11" s="1156"/>
      <c r="J11" s="1157"/>
      <c r="K11" s="2975" t="s">
        <v>0</v>
      </c>
      <c r="L11" s="2975"/>
      <c r="M11" s="2975"/>
      <c r="N11" s="2975"/>
      <c r="O11" s="2975"/>
      <c r="P11" s="2975"/>
      <c r="Q11" s="2975"/>
    </row>
    <row r="12" spans="1:17" s="173" customFormat="1" ht="18" customHeight="1">
      <c r="A12" s="2993"/>
      <c r="B12" s="3171" t="s">
        <v>1</v>
      </c>
      <c r="C12" s="3171"/>
      <c r="D12" s="546">
        <f t="shared" ref="D12:D18" si="0">SUM(E12:J12)</f>
        <v>0</v>
      </c>
      <c r="E12" s="1119"/>
      <c r="F12" s="1119"/>
      <c r="G12" s="1119"/>
      <c r="H12" s="1119"/>
      <c r="I12" s="1156"/>
      <c r="J12" s="1157"/>
      <c r="K12" s="2975"/>
      <c r="L12" s="2975"/>
      <c r="M12" s="2975"/>
      <c r="N12" s="2975"/>
      <c r="O12" s="2975"/>
      <c r="P12" s="2975"/>
      <c r="Q12" s="2975"/>
    </row>
    <row r="13" spans="1:17" s="173" customFormat="1" ht="18" customHeight="1">
      <c r="A13" s="2993"/>
      <c r="B13" s="3171" t="s">
        <v>2</v>
      </c>
      <c r="C13" s="3171"/>
      <c r="D13" s="546">
        <f t="shared" si="0"/>
        <v>0</v>
      </c>
      <c r="E13" s="1119"/>
      <c r="F13" s="1119"/>
      <c r="G13" s="1119"/>
      <c r="H13" s="1119"/>
      <c r="I13" s="1156"/>
      <c r="J13" s="1157"/>
      <c r="K13" s="2975"/>
      <c r="L13" s="2975"/>
      <c r="M13" s="2975"/>
      <c r="N13" s="2975"/>
      <c r="O13" s="2975"/>
      <c r="P13" s="2975"/>
      <c r="Q13" s="2975"/>
    </row>
    <row r="14" spans="1:17" s="173" customFormat="1" ht="18" customHeight="1">
      <c r="A14" s="2993"/>
      <c r="B14" s="3171" t="s">
        <v>3</v>
      </c>
      <c r="C14" s="3171"/>
      <c r="D14" s="546">
        <f t="shared" si="0"/>
        <v>0</v>
      </c>
      <c r="E14" s="1119"/>
      <c r="F14" s="1119"/>
      <c r="G14" s="1119"/>
      <c r="H14" s="1119"/>
      <c r="I14" s="1156"/>
      <c r="J14" s="1157"/>
      <c r="K14" s="2975"/>
      <c r="L14" s="2975"/>
      <c r="M14" s="2975"/>
      <c r="N14" s="2975"/>
      <c r="O14" s="2975"/>
      <c r="P14" s="2975"/>
      <c r="Q14" s="2975"/>
    </row>
    <row r="15" spans="1:17" s="173" customFormat="1" ht="18" customHeight="1">
      <c r="A15" s="2993"/>
      <c r="B15" s="3171" t="s">
        <v>866</v>
      </c>
      <c r="C15" s="3171"/>
      <c r="D15" s="769" t="s">
        <v>522</v>
      </c>
      <c r="E15" s="1158"/>
      <c r="F15" s="1158"/>
      <c r="G15" s="1158"/>
      <c r="H15" s="1158"/>
      <c r="I15" s="1159"/>
      <c r="J15" s="1160"/>
      <c r="K15" s="172"/>
      <c r="L15" s="172"/>
      <c r="M15" s="172"/>
      <c r="N15" s="172"/>
      <c r="O15" s="172"/>
      <c r="P15" s="172"/>
      <c r="Q15" s="172"/>
    </row>
    <row r="16" spans="1:17" s="173" customFormat="1" ht="18" customHeight="1">
      <c r="A16" s="2993"/>
      <c r="B16" s="3172" t="s">
        <v>4</v>
      </c>
      <c r="C16" s="3172"/>
      <c r="D16" s="717">
        <f t="shared" si="0"/>
        <v>0</v>
      </c>
      <c r="E16" s="1140"/>
      <c r="F16" s="1140"/>
      <c r="G16" s="1140"/>
      <c r="H16" s="1140"/>
      <c r="I16" s="1161"/>
      <c r="J16" s="1162"/>
      <c r="K16" s="172"/>
      <c r="L16" s="172"/>
      <c r="M16" s="172"/>
      <c r="N16" s="172"/>
      <c r="O16" s="172"/>
      <c r="P16" s="172"/>
      <c r="Q16" s="172"/>
    </row>
    <row r="17" spans="1:17" s="173" customFormat="1" ht="18" customHeight="1">
      <c r="A17" s="3174" t="s">
        <v>5</v>
      </c>
      <c r="B17" s="2879" t="s">
        <v>985</v>
      </c>
      <c r="C17" s="2879"/>
      <c r="D17" s="716">
        <f t="shared" si="0"/>
        <v>0</v>
      </c>
      <c r="E17" s="1118"/>
      <c r="F17" s="1118"/>
      <c r="G17" s="1118"/>
      <c r="H17" s="1118"/>
      <c r="I17" s="1154"/>
      <c r="J17" s="1155"/>
      <c r="K17" s="172"/>
      <c r="L17" s="172"/>
      <c r="M17" s="172"/>
      <c r="N17" s="172"/>
      <c r="O17" s="172"/>
      <c r="P17" s="172"/>
      <c r="Q17" s="172"/>
    </row>
    <row r="18" spans="1:17" s="173" customFormat="1" ht="18" customHeight="1">
      <c r="A18" s="3174"/>
      <c r="B18" s="3172" t="s">
        <v>6</v>
      </c>
      <c r="C18" s="3172"/>
      <c r="D18" s="717">
        <f t="shared" si="0"/>
        <v>0</v>
      </c>
      <c r="E18" s="1140"/>
      <c r="F18" s="1140"/>
      <c r="G18" s="1140"/>
      <c r="H18" s="1140"/>
      <c r="I18" s="1161"/>
      <c r="J18" s="1162"/>
      <c r="K18" s="172"/>
      <c r="L18" s="172"/>
      <c r="M18" s="172"/>
      <c r="N18" s="172"/>
      <c r="O18" s="172"/>
      <c r="P18" s="172"/>
      <c r="Q18" s="172"/>
    </row>
    <row r="19" spans="1:17" s="173" customFormat="1" ht="19.5" customHeight="1">
      <c r="A19" s="3062" t="s">
        <v>7</v>
      </c>
      <c r="B19" s="3062"/>
      <c r="C19" s="3062"/>
      <c r="D19" s="3062"/>
      <c r="E19" s="3062"/>
      <c r="F19" s="3062"/>
      <c r="G19" s="3062"/>
      <c r="H19" s="3062"/>
      <c r="I19" s="3062"/>
      <c r="J19" s="3062"/>
      <c r="K19" s="172"/>
      <c r="L19" s="172"/>
      <c r="M19" s="172"/>
      <c r="N19" s="172"/>
      <c r="O19" s="172"/>
      <c r="P19" s="172"/>
      <c r="Q19" s="172"/>
    </row>
    <row r="20" spans="1:17" s="173" customFormat="1" ht="18" customHeight="1">
      <c r="A20" s="144" t="s">
        <v>866</v>
      </c>
      <c r="B20" s="2728" t="s">
        <v>868</v>
      </c>
      <c r="C20" s="2728"/>
      <c r="D20" s="2728" t="s">
        <v>1311</v>
      </c>
      <c r="E20" s="2728"/>
      <c r="F20" s="2728" t="s">
        <v>867</v>
      </c>
      <c r="G20" s="2728"/>
      <c r="H20" s="159" t="s">
        <v>869</v>
      </c>
      <c r="I20" s="3173" t="s">
        <v>715</v>
      </c>
      <c r="J20" s="3173"/>
      <c r="K20" s="172"/>
      <c r="L20" s="172"/>
      <c r="M20" s="172"/>
      <c r="N20" s="172"/>
      <c r="O20" s="172"/>
      <c r="P20" s="172"/>
      <c r="Q20" s="172"/>
    </row>
    <row r="21" spans="1:17" s="173" customFormat="1" ht="18" customHeight="1">
      <c r="A21" s="696" t="s">
        <v>570</v>
      </c>
      <c r="B21" s="3168">
        <f>营业费用!H21</f>
        <v>0</v>
      </c>
      <c r="C21" s="3168"/>
      <c r="D21" s="3168">
        <f>管理费用!H21</f>
        <v>0</v>
      </c>
      <c r="E21" s="3168"/>
      <c r="F21" s="3169"/>
      <c r="G21" s="3169"/>
      <c r="H21" s="1115"/>
      <c r="I21" s="3170">
        <f>SUM(B21:H21)</f>
        <v>0</v>
      </c>
      <c r="J21" s="3170"/>
      <c r="K21" s="172"/>
      <c r="L21" s="172"/>
      <c r="M21" s="172"/>
      <c r="N21" s="172"/>
      <c r="O21" s="172"/>
      <c r="P21" s="172"/>
      <c r="Q21" s="172"/>
    </row>
    <row r="22" spans="1:17" s="173" customFormat="1" ht="19.5" customHeight="1">
      <c r="A22" s="2938" t="s">
        <v>654</v>
      </c>
      <c r="B22" s="2938"/>
      <c r="C22" s="2938"/>
      <c r="D22" s="3166" t="str">
        <f>IF(I21&lt;&gt;D8+D17,"原始凭证检查金额与账载数不符，请检查！","原始凭证检查金额与账载数相符！")</f>
        <v>原始凭证检查金额与账载数相符！</v>
      </c>
      <c r="E22" s="3166"/>
      <c r="F22" s="3166"/>
      <c r="G22" s="3166"/>
      <c r="H22" s="3166"/>
      <c r="I22" s="3166"/>
      <c r="J22" s="3166"/>
      <c r="K22" s="172"/>
      <c r="L22" s="172"/>
      <c r="M22" s="172"/>
      <c r="N22" s="172"/>
      <c r="O22" s="172"/>
      <c r="P22" s="172"/>
      <c r="Q22" s="172"/>
    </row>
    <row r="23" spans="1:17" s="173" customFormat="1" ht="15" customHeight="1">
      <c r="A23" s="2973" t="s">
        <v>1344</v>
      </c>
      <c r="B23" s="2973"/>
      <c r="C23" s="2973"/>
      <c r="D23" s="3083" t="s">
        <v>8</v>
      </c>
      <c r="E23" s="3083"/>
      <c r="F23" s="3074" t="str">
        <f>IF(OR(D14&lt;&gt;0,D18&lt;&gt;0),"、E","")</f>
        <v/>
      </c>
      <c r="G23" s="3074"/>
      <c r="H23" s="3074"/>
      <c r="I23" s="3074"/>
      <c r="J23" s="3074"/>
      <c r="K23" s="172"/>
      <c r="L23" s="172"/>
      <c r="M23" s="172"/>
      <c r="N23" s="172"/>
      <c r="O23" s="172"/>
      <c r="P23" s="172"/>
      <c r="Q23" s="172"/>
    </row>
    <row r="24" spans="1:17" s="173" customFormat="1" ht="22.5" customHeight="1">
      <c r="A24" s="2973"/>
      <c r="B24" s="2973"/>
      <c r="C24" s="2973"/>
      <c r="D24" s="3167"/>
      <c r="E24" s="3167"/>
      <c r="F24" s="3167"/>
      <c r="G24" s="3167"/>
      <c r="H24" s="3167"/>
      <c r="I24" s="3167"/>
      <c r="J24" s="3167"/>
      <c r="K24" s="172"/>
      <c r="L24" s="172"/>
      <c r="M24" s="172"/>
      <c r="N24" s="172"/>
      <c r="O24" s="172"/>
      <c r="P24" s="172"/>
      <c r="Q24" s="172"/>
    </row>
    <row r="25" spans="1:17" s="173" customFormat="1" ht="25.5" customHeight="1">
      <c r="A25" s="2973"/>
      <c r="B25" s="2973"/>
      <c r="C25" s="2973"/>
      <c r="D25" s="3167"/>
      <c r="E25" s="3167"/>
      <c r="F25" s="3167"/>
      <c r="G25" s="3167"/>
      <c r="H25" s="3167"/>
      <c r="I25" s="3167"/>
      <c r="J25" s="3167"/>
      <c r="K25" s="172"/>
      <c r="L25" s="172"/>
      <c r="M25" s="172"/>
      <c r="N25" s="172"/>
      <c r="O25" s="172"/>
      <c r="P25" s="172"/>
      <c r="Q25" s="172"/>
    </row>
    <row r="26" spans="1:17" s="173" customFormat="1" ht="18.75" customHeight="1">
      <c r="A26" s="2885" t="s">
        <v>587</v>
      </c>
      <c r="B26" s="2885"/>
      <c r="C26" s="2885"/>
      <c r="D26" s="3096" t="str">
        <f>IF(D14&lt;&gt;0,"实际列支经营租赁租金大于税法允许列支的金额,应予纳税调整增加"&amp;DOLLAR(D14,2)&amp;"元！","不存在经营租赁租金调整事项，认可！")</f>
        <v>不存在经营租赁租金调整事项，认可！</v>
      </c>
      <c r="E26" s="3096"/>
      <c r="F26" s="3096"/>
      <c r="G26" s="3096"/>
      <c r="H26" s="3096"/>
      <c r="I26" s="3096"/>
      <c r="J26" s="3096"/>
      <c r="K26" s="172"/>
      <c r="L26" s="172"/>
      <c r="M26" s="172"/>
      <c r="N26" s="172"/>
      <c r="O26" s="172"/>
      <c r="P26" s="172"/>
      <c r="Q26" s="172"/>
    </row>
    <row r="27" spans="1:17" s="173" customFormat="1" ht="12.75" hidden="1" customHeight="1">
      <c r="A27" s="2885"/>
      <c r="B27" s="2885"/>
      <c r="C27" s="2885"/>
      <c r="D27" s="770"/>
      <c r="E27" s="771"/>
      <c r="F27" s="771"/>
      <c r="G27" s="771"/>
      <c r="H27" s="771"/>
      <c r="I27" s="771"/>
      <c r="J27" s="402"/>
      <c r="K27" s="172"/>
      <c r="L27" s="172"/>
      <c r="M27" s="172"/>
      <c r="N27" s="172"/>
      <c r="O27" s="172"/>
      <c r="P27" s="172"/>
      <c r="Q27" s="172"/>
    </row>
    <row r="28" spans="1:17" s="173" customFormat="1" ht="18.75" customHeight="1">
      <c r="A28" s="2885"/>
      <c r="B28" s="2885"/>
      <c r="C28" s="2885"/>
      <c r="D28" s="3098" t="str">
        <f>IF(D18&lt;&gt;0,"实际列支融资租赁租金大于税法允许列支的限额,应予纳税调整增加"&amp;DOLLAR(D18,2)&amp;"元！","不存在融资租赁租金调整事项，认可！")</f>
        <v>不存在融资租赁租金调整事项，认可！</v>
      </c>
      <c r="E28" s="3098"/>
      <c r="F28" s="3098"/>
      <c r="G28" s="3098"/>
      <c r="H28" s="3098"/>
      <c r="I28" s="3098"/>
      <c r="J28" s="3098"/>
      <c r="K28" s="172"/>
      <c r="L28" s="172"/>
      <c r="M28" s="172"/>
      <c r="N28" s="172"/>
      <c r="O28" s="172"/>
      <c r="P28" s="172"/>
      <c r="Q28" s="172"/>
    </row>
    <row r="29" spans="1:17">
      <c r="A29" s="732"/>
      <c r="B29" s="732"/>
      <c r="C29" s="732"/>
      <c r="D29" s="732"/>
      <c r="E29" s="732"/>
      <c r="F29" s="732"/>
      <c r="G29" s="732"/>
      <c r="H29" s="732"/>
    </row>
  </sheetData>
  <sheetProtection selectLockedCells="1" selectUnlockedCells="1"/>
  <mergeCells count="44">
    <mergeCell ref="A6:C7"/>
    <mergeCell ref="D6:D7"/>
    <mergeCell ref="E6:J6"/>
    <mergeCell ref="A5:J5"/>
    <mergeCell ref="A1:J1"/>
    <mergeCell ref="B3:D3"/>
    <mergeCell ref="I3:I4"/>
    <mergeCell ref="J3:J4"/>
    <mergeCell ref="B4:D4"/>
    <mergeCell ref="K8:M8"/>
    <mergeCell ref="B9:C9"/>
    <mergeCell ref="K9:M9"/>
    <mergeCell ref="K11:Q14"/>
    <mergeCell ref="B12:C12"/>
    <mergeCell ref="B11:C11"/>
    <mergeCell ref="B10:C10"/>
    <mergeCell ref="K10:M10"/>
    <mergeCell ref="B13:C13"/>
    <mergeCell ref="B14:C14"/>
    <mergeCell ref="B21:C21"/>
    <mergeCell ref="D21:E21"/>
    <mergeCell ref="F21:G21"/>
    <mergeCell ref="I21:J21"/>
    <mergeCell ref="B15:C15"/>
    <mergeCell ref="B16:C16"/>
    <mergeCell ref="A19:J19"/>
    <mergeCell ref="B20:C20"/>
    <mergeCell ref="D20:E20"/>
    <mergeCell ref="F20:G20"/>
    <mergeCell ref="I20:J20"/>
    <mergeCell ref="A17:A18"/>
    <mergeCell ref="B17:C17"/>
    <mergeCell ref="B18:C18"/>
    <mergeCell ref="A8:A16"/>
    <mergeCell ref="B8:C8"/>
    <mergeCell ref="A26:C28"/>
    <mergeCell ref="D26:J26"/>
    <mergeCell ref="D28:J28"/>
    <mergeCell ref="A22:C22"/>
    <mergeCell ref="D22:J22"/>
    <mergeCell ref="A23:C25"/>
    <mergeCell ref="D23:E23"/>
    <mergeCell ref="F23:J23"/>
    <mergeCell ref="D24:J25"/>
  </mergeCells>
  <phoneticPr fontId="59" type="noConversion"/>
  <dataValidations count="2">
    <dataValidation allowBlank="1" showErrorMessage="1" sqref="F3 D26">
      <formula1>0</formula1>
      <formula2>0</formula2>
    </dataValidation>
    <dataValidation allowBlank="1" showErrorMessage="1" promptTitle="存在调整事项时" prompt="_x000a_选择 “E”" sqref="F23:J23">
      <formula1>0</formula1>
      <formula2>0</formula2>
    </dataValidation>
  </dataValidations>
  <hyperlinks>
    <hyperlink ref="K8" location="纳税调整明细表!G45" display="纳税调整明细表!G45"/>
    <hyperlink ref="K9" location="管理费用!A1" display="管理费用审核表"/>
    <hyperlink ref="K10" location="营业费用!A1" display="营业费用审核表"/>
  </hyperlinks>
  <pageMargins left="0.78740157480314965" right="0.35433070866141736" top="0.74803149606299213" bottom="0.11811023622047245" header="0.51181102362204722" footer="0.51181102362204722"/>
  <pageSetup paperSize="9" firstPageNumber="0" orientation="landscape" blackAndWhite="1" horizontalDpi="300" verticalDpi="300"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EE148"/>
  <sheetViews>
    <sheetView workbookViewId="0">
      <selection sqref="A1:H1"/>
    </sheetView>
  </sheetViews>
  <sheetFormatPr defaultRowHeight="14.25"/>
  <cols>
    <col min="2" max="5" width="20.875" customWidth="1"/>
    <col min="6" max="6" width="10.875" customWidth="1"/>
    <col min="7" max="7" width="10" customWidth="1"/>
    <col min="8" max="8" width="8.375" customWidth="1"/>
    <col min="9" max="135" width="9" style="706"/>
  </cols>
  <sheetData>
    <row r="1" spans="1:9" ht="22.5">
      <c r="A1" s="3063" t="s">
        <v>383</v>
      </c>
      <c r="B1" s="3063"/>
      <c r="C1" s="3063"/>
      <c r="D1" s="3063"/>
      <c r="E1" s="3063"/>
      <c r="F1" s="3063"/>
      <c r="G1" s="3063"/>
      <c r="H1" s="3063"/>
    </row>
    <row r="2" spans="1:9" ht="14.25" customHeight="1">
      <c r="A2" s="3181" t="str">
        <f>"委托单位："&amp;基本情况!B2</f>
        <v>委托单位：</v>
      </c>
      <c r="B2" s="3181"/>
      <c r="C2" s="3181"/>
      <c r="D2" s="510"/>
      <c r="E2" s="137" t="s">
        <v>1301</v>
      </c>
      <c r="F2" s="2734" t="s">
        <v>1071</v>
      </c>
      <c r="G2" s="2734"/>
      <c r="H2" s="486" t="s">
        <v>289</v>
      </c>
    </row>
    <row r="3" spans="1:9" ht="18" customHeight="1">
      <c r="A3" s="3181"/>
      <c r="B3" s="3181"/>
      <c r="C3" s="3181"/>
      <c r="D3" s="159" t="s">
        <v>463</v>
      </c>
      <c r="E3" s="778">
        <f>基本情况!B12</f>
        <v>0</v>
      </c>
      <c r="F3" s="3182" t="str">
        <f>TEXT(基本情况!B21,"yyyy-mm-dd")</f>
        <v>2016-03-03</v>
      </c>
      <c r="G3" s="3182"/>
      <c r="H3" s="2964" t="str">
        <f>档案索引!A44</f>
        <v>2A-24</v>
      </c>
    </row>
    <row r="4" spans="1:9" ht="24.75" customHeight="1">
      <c r="A4" s="3183" t="str">
        <f>"会计期间："&amp;基本情况!B7</f>
        <v>会计期间：2015年01月01日至2015年12月31日</v>
      </c>
      <c r="B4" s="3183"/>
      <c r="C4" s="3183"/>
      <c r="D4" s="141" t="s">
        <v>465</v>
      </c>
      <c r="E4" s="779">
        <f>基本情况!B11</f>
        <v>0</v>
      </c>
      <c r="F4" s="3046" t="str">
        <f>TEXT(基本情况!B22,"yyyy-mm-dd")</f>
        <v>2016-04-10</v>
      </c>
      <c r="G4" s="3046"/>
      <c r="H4" s="2964"/>
    </row>
    <row r="5" spans="1:9" ht="6.75" customHeight="1">
      <c r="A5" s="2730"/>
      <c r="B5" s="2730"/>
      <c r="C5" s="2730"/>
      <c r="D5" s="2730"/>
      <c r="E5" s="2730"/>
      <c r="F5" s="2730"/>
      <c r="G5" s="2730"/>
      <c r="H5" s="2730"/>
    </row>
    <row r="6" spans="1:9" ht="26.25" customHeight="1">
      <c r="A6" s="533" t="s">
        <v>16</v>
      </c>
      <c r="B6" s="780" t="s">
        <v>17</v>
      </c>
      <c r="C6" s="583" t="s">
        <v>18</v>
      </c>
      <c r="D6" s="1270" t="s">
        <v>227</v>
      </c>
      <c r="E6" s="781" t="s">
        <v>1027</v>
      </c>
      <c r="F6" s="3177" t="s">
        <v>19</v>
      </c>
      <c r="G6" s="3177"/>
      <c r="H6" s="648" t="s">
        <v>20</v>
      </c>
      <c r="I6" s="707" t="s">
        <v>404</v>
      </c>
    </row>
    <row r="7" spans="1:9" ht="22.5" customHeight="1">
      <c r="A7" s="782">
        <f>本年度-10</f>
        <v>2005</v>
      </c>
      <c r="B7" s="1263"/>
      <c r="C7" s="1263"/>
      <c r="D7" s="1263"/>
      <c r="E7" s="1263"/>
      <c r="F7" s="3178">
        <f>C7-D7+E7</f>
        <v>0</v>
      </c>
      <c r="G7" s="3178"/>
      <c r="H7" s="783" t="s">
        <v>1095</v>
      </c>
    </row>
    <row r="8" spans="1:9" ht="22.5" customHeight="1">
      <c r="A8" s="784">
        <f>本年度-9</f>
        <v>2006</v>
      </c>
      <c r="B8" s="1264"/>
      <c r="C8" s="1264"/>
      <c r="D8" s="1264"/>
      <c r="E8" s="1264"/>
      <c r="F8" s="3176">
        <f t="shared" ref="F8:F15" si="0">C8-D8+E8</f>
        <v>0</v>
      </c>
      <c r="G8" s="3176"/>
      <c r="H8" s="785" t="s">
        <v>1095</v>
      </c>
      <c r="I8" s="709" t="s">
        <v>21</v>
      </c>
    </row>
    <row r="9" spans="1:9" ht="22.5" customHeight="1">
      <c r="A9" s="784">
        <f>本年度-8</f>
        <v>2007</v>
      </c>
      <c r="B9" s="1264"/>
      <c r="C9" s="1264"/>
      <c r="D9" s="1264"/>
      <c r="E9" s="1264"/>
      <c r="F9" s="3176">
        <f t="shared" si="0"/>
        <v>0</v>
      </c>
      <c r="G9" s="3176"/>
      <c r="H9" s="785" t="s">
        <v>1095</v>
      </c>
    </row>
    <row r="10" spans="1:9" ht="22.5" customHeight="1">
      <c r="A10" s="784">
        <f>本年度-7</f>
        <v>2008</v>
      </c>
      <c r="B10" s="1264"/>
      <c r="C10" s="1264"/>
      <c r="D10" s="1264"/>
      <c r="E10" s="1264"/>
      <c r="F10" s="3176">
        <f t="shared" si="0"/>
        <v>0</v>
      </c>
      <c r="G10" s="3176"/>
      <c r="H10" s="785" t="s">
        <v>1095</v>
      </c>
      <c r="I10" s="709" t="s">
        <v>22</v>
      </c>
    </row>
    <row r="11" spans="1:9" ht="22.5" customHeight="1">
      <c r="A11" s="784">
        <f>本年度-6</f>
        <v>2009</v>
      </c>
      <c r="B11" s="1264"/>
      <c r="C11" s="1264"/>
      <c r="D11" s="1264"/>
      <c r="E11" s="1264"/>
      <c r="F11" s="3176">
        <f t="shared" si="0"/>
        <v>0</v>
      </c>
      <c r="G11" s="3176"/>
      <c r="H11" s="785" t="s">
        <v>1095</v>
      </c>
    </row>
    <row r="12" spans="1:9" ht="22.5" customHeight="1">
      <c r="A12" s="784">
        <f>本年度-5</f>
        <v>2010</v>
      </c>
      <c r="B12" s="1264"/>
      <c r="C12" s="1264"/>
      <c r="D12" s="1264"/>
      <c r="E12" s="1264"/>
      <c r="F12" s="3176">
        <f t="shared" si="0"/>
        <v>0</v>
      </c>
      <c r="G12" s="3176"/>
      <c r="H12" s="785" t="s">
        <v>1095</v>
      </c>
    </row>
    <row r="13" spans="1:9" ht="22.5" customHeight="1">
      <c r="A13" s="784">
        <f>本年度-4</f>
        <v>2011</v>
      </c>
      <c r="B13" s="1264"/>
      <c r="C13" s="1264"/>
      <c r="D13" s="1264"/>
      <c r="E13" s="1264"/>
      <c r="F13" s="3176">
        <f t="shared" si="0"/>
        <v>0</v>
      </c>
      <c r="G13" s="3176"/>
      <c r="H13" s="785" t="s">
        <v>1095</v>
      </c>
    </row>
    <row r="14" spans="1:9" ht="22.5" customHeight="1">
      <c r="A14" s="784">
        <f>本年度-3</f>
        <v>2012</v>
      </c>
      <c r="B14" s="1264"/>
      <c r="C14" s="1264"/>
      <c r="D14" s="1264"/>
      <c r="E14" s="1264"/>
      <c r="F14" s="3176">
        <f t="shared" si="0"/>
        <v>0</v>
      </c>
      <c r="G14" s="3176"/>
      <c r="H14" s="785" t="s">
        <v>1095</v>
      </c>
    </row>
    <row r="15" spans="1:9" ht="22.5" customHeight="1">
      <c r="A15" s="784">
        <f>本年度-2</f>
        <v>2013</v>
      </c>
      <c r="B15" s="1264"/>
      <c r="C15" s="1264"/>
      <c r="D15" s="1264"/>
      <c r="E15" s="1264"/>
      <c r="F15" s="3176">
        <f t="shared" si="0"/>
        <v>0</v>
      </c>
      <c r="G15" s="3176"/>
      <c r="H15" s="785" t="s">
        <v>1095</v>
      </c>
    </row>
    <row r="16" spans="1:9" ht="22.5" customHeight="1">
      <c r="A16" s="784">
        <f>本年度-1</f>
        <v>2014</v>
      </c>
      <c r="B16" s="1264"/>
      <c r="C16" s="1264"/>
      <c r="D16" s="1264"/>
      <c r="E16" s="1264"/>
      <c r="F16" s="3176">
        <f t="shared" ref="F16:F17" si="1">C16-D16+E16</f>
        <v>0</v>
      </c>
      <c r="G16" s="3176"/>
      <c r="H16" s="785" t="s">
        <v>1095</v>
      </c>
    </row>
    <row r="17" spans="1:8" ht="22.5" customHeight="1">
      <c r="A17" s="2091">
        <f>本年度</f>
        <v>2015</v>
      </c>
      <c r="B17" s="2094">
        <f>利润!C37</f>
        <v>0</v>
      </c>
      <c r="C17" s="2094">
        <f ca="1">'A100000中华人民共和国企业所得税年度纳税申报表（A类）'!D22</f>
        <v>0</v>
      </c>
      <c r="D17" s="1264"/>
      <c r="E17" s="2092"/>
      <c r="F17" s="3176">
        <f t="shared" ca="1" si="1"/>
        <v>0</v>
      </c>
      <c r="G17" s="3176"/>
      <c r="H17" s="2093"/>
    </row>
    <row r="18" spans="1:8" ht="20.25" customHeight="1">
      <c r="A18" s="3179" t="s">
        <v>1344</v>
      </c>
      <c r="B18" s="2974" t="s">
        <v>23</v>
      </c>
      <c r="C18" s="2974"/>
      <c r="D18" s="2974"/>
      <c r="E18" s="2974"/>
      <c r="F18" s="2925"/>
      <c r="G18" s="2925"/>
      <c r="H18" s="2925"/>
    </row>
    <row r="19" spans="1:8" ht="60" customHeight="1">
      <c r="A19" s="3179"/>
      <c r="B19" s="3180"/>
      <c r="C19" s="3180"/>
      <c r="D19" s="3180"/>
      <c r="E19" s="3180"/>
      <c r="F19" s="3180"/>
      <c r="G19" s="3180"/>
      <c r="H19" s="3180"/>
    </row>
    <row r="20" spans="1:8" ht="29.25" customHeight="1">
      <c r="A20" s="529" t="s">
        <v>587</v>
      </c>
      <c r="B20" s="3175" t="s">
        <v>24</v>
      </c>
      <c r="C20" s="3175"/>
      <c r="D20" s="3175"/>
      <c r="E20" s="3175"/>
      <c r="F20" s="3175"/>
      <c r="G20" s="3175"/>
      <c r="H20" s="3175"/>
    </row>
    <row r="21" spans="1:8">
      <c r="A21" s="706"/>
      <c r="B21" s="706"/>
      <c r="C21" s="706"/>
      <c r="D21" s="706"/>
      <c r="E21" s="706"/>
      <c r="F21" s="706"/>
      <c r="G21" s="706"/>
      <c r="H21" s="706"/>
    </row>
    <row r="22" spans="1:8">
      <c r="A22" s="706"/>
      <c r="B22" s="706"/>
      <c r="C22" s="706"/>
      <c r="D22" s="706"/>
      <c r="E22" s="706"/>
      <c r="F22" s="706"/>
      <c r="G22" s="706"/>
      <c r="H22" s="706"/>
    </row>
    <row r="23" spans="1:8">
      <c r="A23" s="706"/>
      <c r="B23" s="706"/>
      <c r="C23" s="706"/>
      <c r="D23" s="706"/>
      <c r="E23" s="706"/>
      <c r="F23" s="706"/>
      <c r="G23" s="706"/>
      <c r="H23" s="706"/>
    </row>
    <row r="24" spans="1:8">
      <c r="A24" s="706"/>
      <c r="B24" s="706"/>
      <c r="C24" s="706"/>
      <c r="D24" s="706"/>
      <c r="E24" s="706"/>
      <c r="F24" s="706"/>
      <c r="G24" s="706"/>
      <c r="H24" s="706"/>
    </row>
    <row r="25" spans="1:8">
      <c r="A25" s="706"/>
      <c r="B25" s="706"/>
      <c r="C25" s="706"/>
      <c r="D25" s="706"/>
      <c r="E25" s="706"/>
      <c r="F25" s="706"/>
      <c r="G25" s="706"/>
      <c r="H25" s="706"/>
    </row>
    <row r="26" spans="1:8">
      <c r="A26" s="706"/>
      <c r="B26" s="706"/>
      <c r="C26" s="706"/>
      <c r="D26" s="706"/>
      <c r="E26" s="706"/>
      <c r="F26" s="706"/>
      <c r="G26" s="706"/>
      <c r="H26" s="706"/>
    </row>
    <row r="27" spans="1:8">
      <c r="A27" s="706"/>
      <c r="B27" s="706"/>
      <c r="C27" s="706"/>
      <c r="D27" s="706"/>
      <c r="E27" s="706"/>
      <c r="F27" s="706"/>
      <c r="G27" s="706"/>
      <c r="H27" s="706"/>
    </row>
    <row r="28" spans="1:8">
      <c r="A28" s="706"/>
      <c r="B28" s="706"/>
      <c r="C28" s="706"/>
      <c r="D28" s="706"/>
      <c r="E28" s="706"/>
      <c r="F28" s="706"/>
      <c r="G28" s="706"/>
      <c r="H28" s="706"/>
    </row>
    <row r="29" spans="1:8">
      <c r="A29" s="706"/>
      <c r="B29" s="706"/>
      <c r="C29" s="706"/>
      <c r="D29" s="706"/>
      <c r="E29" s="706"/>
      <c r="F29" s="706"/>
      <c r="G29" s="706"/>
      <c r="H29" s="706"/>
    </row>
    <row r="30" spans="1:8">
      <c r="A30" s="706"/>
      <c r="B30" s="706"/>
      <c r="C30" s="706"/>
      <c r="D30" s="706"/>
      <c r="E30" s="706"/>
      <c r="F30" s="706"/>
      <c r="G30" s="706"/>
      <c r="H30" s="706"/>
    </row>
    <row r="31" spans="1:8">
      <c r="A31" s="706"/>
      <c r="B31" s="706"/>
      <c r="C31" s="706"/>
      <c r="D31" s="706"/>
      <c r="E31" s="706"/>
      <c r="F31" s="706"/>
      <c r="G31" s="706"/>
      <c r="H31" s="706"/>
    </row>
    <row r="32" spans="1:8">
      <c r="A32" s="706"/>
      <c r="B32" s="706"/>
      <c r="C32" s="706"/>
      <c r="D32" s="706"/>
      <c r="E32" s="706"/>
      <c r="F32" s="706"/>
      <c r="G32" s="706"/>
      <c r="H32" s="706"/>
    </row>
    <row r="33" spans="1:8">
      <c r="A33" s="706"/>
      <c r="B33" s="706"/>
      <c r="C33" s="706"/>
      <c r="D33" s="706"/>
      <c r="E33" s="706"/>
      <c r="F33" s="706"/>
      <c r="G33" s="706"/>
      <c r="H33" s="706"/>
    </row>
    <row r="34" spans="1:8" s="706" customFormat="1"/>
    <row r="35" spans="1:8" s="706" customFormat="1"/>
    <row r="36" spans="1:8" s="706" customFormat="1"/>
    <row r="37" spans="1:8" s="706" customFormat="1"/>
    <row r="38" spans="1:8" s="706" customFormat="1"/>
    <row r="39" spans="1:8" s="706" customFormat="1"/>
    <row r="40" spans="1:8" s="706" customFormat="1"/>
    <row r="41" spans="1:8" s="706" customFormat="1"/>
    <row r="42" spans="1:8" s="706" customFormat="1"/>
    <row r="43" spans="1:8" s="706" customFormat="1"/>
    <row r="44" spans="1:8" s="706" customFormat="1"/>
    <row r="45" spans="1:8" s="706" customFormat="1"/>
    <row r="46" spans="1:8" s="706" customFormat="1"/>
    <row r="47" spans="1:8" s="706" customFormat="1"/>
    <row r="48" spans="1:8" s="706" customFormat="1"/>
    <row r="49" s="706" customFormat="1"/>
    <row r="50" s="706" customFormat="1"/>
    <row r="51" s="706" customFormat="1"/>
    <row r="52" s="706" customFormat="1"/>
    <row r="53" s="706" customFormat="1"/>
    <row r="54" s="706" customFormat="1"/>
    <row r="55" s="706" customFormat="1"/>
    <row r="56" s="706" customFormat="1"/>
    <row r="57" s="706" customFormat="1"/>
    <row r="58" s="706" customFormat="1"/>
    <row r="59" s="706" customFormat="1"/>
    <row r="60" s="706" customFormat="1"/>
    <row r="61" s="706" customFormat="1"/>
    <row r="62" s="706" customFormat="1"/>
    <row r="63" s="706" customFormat="1"/>
    <row r="64" s="706" customFormat="1"/>
    <row r="65" s="706" customFormat="1"/>
    <row r="66" s="706" customFormat="1"/>
    <row r="67" s="706" customFormat="1"/>
    <row r="68" s="706" customFormat="1"/>
    <row r="69" s="706" customFormat="1"/>
    <row r="70" s="706" customFormat="1"/>
    <row r="71" s="706" customFormat="1"/>
    <row r="72" s="706" customFormat="1"/>
    <row r="73" s="706" customFormat="1"/>
    <row r="74" s="706" customFormat="1"/>
    <row r="75" s="706" customFormat="1"/>
    <row r="76" s="706" customFormat="1"/>
    <row r="77" s="706" customFormat="1"/>
    <row r="78" s="706" customFormat="1"/>
    <row r="79" s="706" customFormat="1"/>
    <row r="80" s="706" customFormat="1"/>
    <row r="81" s="706" customFormat="1"/>
    <row r="82" s="706" customFormat="1"/>
    <row r="83" s="706" customFormat="1"/>
    <row r="84" s="706" customFormat="1"/>
    <row r="85" s="706" customFormat="1"/>
    <row r="86" s="706" customFormat="1"/>
    <row r="87" s="706" customFormat="1"/>
    <row r="88" s="706" customFormat="1"/>
    <row r="89" s="706" customFormat="1"/>
    <row r="90" s="706" customFormat="1"/>
    <row r="91" s="706" customFormat="1"/>
    <row r="92" s="706" customFormat="1"/>
    <row r="93" s="706" customFormat="1"/>
    <row r="94" s="706" customFormat="1"/>
    <row r="95" s="706" customFormat="1"/>
    <row r="96" s="706" customFormat="1"/>
    <row r="97" s="706" customFormat="1"/>
    <row r="98" s="706" customFormat="1"/>
    <row r="99" s="706" customFormat="1"/>
    <row r="100" s="706" customFormat="1"/>
    <row r="101" s="706" customFormat="1"/>
    <row r="102" s="706" customFormat="1"/>
    <row r="103" s="706" customFormat="1"/>
    <row r="104" s="706" customFormat="1"/>
    <row r="105" s="706" customFormat="1"/>
    <row r="106" s="706" customFormat="1"/>
    <row r="107" s="706" customFormat="1"/>
    <row r="108" s="706" customFormat="1"/>
    <row r="109" s="706" customFormat="1"/>
    <row r="110" s="706" customFormat="1"/>
    <row r="111" s="706" customFormat="1"/>
    <row r="112" s="706" customFormat="1"/>
    <row r="113" s="706" customFormat="1"/>
    <row r="114" s="706" customFormat="1"/>
    <row r="115" s="706" customFormat="1"/>
    <row r="116" s="706" customFormat="1"/>
    <row r="117" s="706" customFormat="1"/>
    <row r="118" s="706" customFormat="1"/>
    <row r="119" s="706" customFormat="1"/>
    <row r="120" s="706" customFormat="1"/>
    <row r="121" s="706" customFormat="1"/>
    <row r="122" s="706" customFormat="1"/>
    <row r="123" s="706" customFormat="1"/>
    <row r="124" s="706" customFormat="1"/>
    <row r="125" s="706" customFormat="1"/>
    <row r="126" s="706" customFormat="1"/>
    <row r="127" s="706" customFormat="1"/>
    <row r="128" s="706" customFormat="1"/>
    <row r="129" s="706" customFormat="1"/>
    <row r="130" s="706" customFormat="1"/>
    <row r="131" s="706" customFormat="1"/>
    <row r="132" s="706" customFormat="1"/>
    <row r="133" s="706" customFormat="1"/>
    <row r="134" s="706" customFormat="1"/>
    <row r="135" s="706" customFormat="1"/>
    <row r="136" s="706" customFormat="1"/>
    <row r="137" s="706" customFormat="1"/>
    <row r="138" s="706" customFormat="1"/>
    <row r="139" s="706" customFormat="1"/>
    <row r="140" s="706" customFormat="1"/>
    <row r="141" s="706" customFormat="1"/>
    <row r="142" s="706" customFormat="1"/>
    <row r="143" s="706" customFormat="1"/>
    <row r="144" s="706" customFormat="1"/>
    <row r="145" s="706" customFormat="1"/>
    <row r="146" s="706" customFormat="1"/>
    <row r="147" s="706" customFormat="1"/>
    <row r="148" s="706" customFormat="1"/>
  </sheetData>
  <sheetProtection selectLockedCells="1" selectUnlockedCells="1"/>
  <mergeCells count="25">
    <mergeCell ref="A5:H5"/>
    <mergeCell ref="A1:H1"/>
    <mergeCell ref="A2:C3"/>
    <mergeCell ref="F2:G2"/>
    <mergeCell ref="F3:G3"/>
    <mergeCell ref="H3:H4"/>
    <mergeCell ref="A4:C4"/>
    <mergeCell ref="F4:G4"/>
    <mergeCell ref="F6:G6"/>
    <mergeCell ref="F7:G7"/>
    <mergeCell ref="F8:G8"/>
    <mergeCell ref="A18:A19"/>
    <mergeCell ref="B18:E18"/>
    <mergeCell ref="F18:H18"/>
    <mergeCell ref="B19:H19"/>
    <mergeCell ref="F9:G9"/>
    <mergeCell ref="F10:G10"/>
    <mergeCell ref="B20:H20"/>
    <mergeCell ref="F11:G11"/>
    <mergeCell ref="F12:G12"/>
    <mergeCell ref="F13:G13"/>
    <mergeCell ref="F14:G14"/>
    <mergeCell ref="F15:G15"/>
    <mergeCell ref="F16:G16"/>
    <mergeCell ref="F17:G17"/>
  </mergeCells>
  <phoneticPr fontId="59" type="noConversion"/>
  <conditionalFormatting sqref="D7:D17">
    <cfRule type="expression" dxfId="0" priority="1" stopIfTrue="1">
      <formula>C7&lt;0</formula>
    </cfRule>
  </conditionalFormatting>
  <dataValidations count="3">
    <dataValidation allowBlank="1" showErrorMessage="1" promptTitle="存在调整事项时" prompt="_x000a_选择 “E”" sqref="F18:H18">
      <formula1>0</formula1>
      <formula2>0</formula2>
    </dataValidation>
    <dataValidation type="list" allowBlank="1" showErrorMessage="1" sqref="H7:H17">
      <formula1>"是,否"</formula1>
      <formula2>0</formula2>
    </dataValidation>
    <dataValidation type="decimal" operator="greaterThan" allowBlank="1" showInputMessage="1" showErrorMessage="1" sqref="D7:D17">
      <formula1>0</formula1>
    </dataValidation>
  </dataValidations>
  <hyperlinks>
    <hyperlink ref="I8" location="利润!A1" display="利润表"/>
    <hyperlink ref="I10" location="弥补亏损明细表!A1" display="弥补亏损明细表"/>
  </hyperlinks>
  <pageMargins left="0.78740157480314965" right="0.35433070866141736" top="0.74803149606299213" bottom="0.11811023622047245" header="0.51181102362204722" footer="0.51181102362204722"/>
  <pageSetup paperSize="9" firstPageNumber="0" orientation="landscape" blackAndWhite="1" cellComments="atEnd" horizontalDpi="300" verticalDpi="300"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K45"/>
  <sheetViews>
    <sheetView topLeftCell="A10" workbookViewId="0">
      <selection sqref="A1:F1"/>
    </sheetView>
  </sheetViews>
  <sheetFormatPr defaultRowHeight="14.25"/>
  <cols>
    <col min="1" max="1" width="7.625" customWidth="1"/>
    <col min="2" max="2" width="27.25" customWidth="1"/>
    <col min="3" max="3" width="8.75" customWidth="1"/>
    <col min="4" max="6" width="12.5" customWidth="1"/>
    <col min="7" max="7" width="54.625" customWidth="1"/>
  </cols>
  <sheetData>
    <row r="1" spans="1:11" ht="32.25" customHeight="1">
      <c r="A1" s="3063" t="s">
        <v>387</v>
      </c>
      <c r="B1" s="3063"/>
      <c r="C1" s="3063"/>
      <c r="D1" s="3063"/>
      <c r="E1" s="3063"/>
      <c r="F1" s="3063"/>
      <c r="G1" s="3016"/>
      <c r="H1" s="83"/>
      <c r="I1" s="83"/>
      <c r="J1" s="83"/>
      <c r="K1" s="83"/>
    </row>
    <row r="2" spans="1:11" ht="20.25" customHeight="1">
      <c r="A2" s="3064" t="str">
        <f>"委托单位："&amp;基本情况!B2</f>
        <v>委托单位：</v>
      </c>
      <c r="B2" s="3064"/>
      <c r="C2" s="510"/>
      <c r="D2" s="137" t="s">
        <v>1301</v>
      </c>
      <c r="E2" s="137" t="s">
        <v>1071</v>
      </c>
      <c r="F2" s="486" t="s">
        <v>289</v>
      </c>
      <c r="G2" s="3016"/>
      <c r="H2" s="83"/>
      <c r="I2" s="83"/>
      <c r="J2" s="83"/>
      <c r="K2" s="83"/>
    </row>
    <row r="3" spans="1:11" ht="20.25" customHeight="1">
      <c r="A3" s="3064"/>
      <c r="B3" s="3064"/>
      <c r="C3" s="159" t="s">
        <v>463</v>
      </c>
      <c r="D3" s="511">
        <f>基本情况!B12</f>
        <v>0</v>
      </c>
      <c r="E3" s="560" t="str">
        <f>TEXT(基本情况!B21,"yyyy-mm-dd")</f>
        <v>2016-03-03</v>
      </c>
      <c r="F3" s="2964" t="str">
        <f>档案索引!A45</f>
        <v>2A-25</v>
      </c>
      <c r="G3" s="3016"/>
      <c r="H3" s="83"/>
      <c r="I3" s="83"/>
      <c r="J3" s="83"/>
      <c r="K3" s="83"/>
    </row>
    <row r="4" spans="1:11" ht="20.25" customHeight="1">
      <c r="A4" s="3025" t="str">
        <f>"会计期间："&amp;基本情况!B7</f>
        <v>会计期间：2015年01月01日至2015年12月31日</v>
      </c>
      <c r="B4" s="3025"/>
      <c r="C4" s="141" t="s">
        <v>465</v>
      </c>
      <c r="D4" s="514">
        <f>基本情况!B11</f>
        <v>0</v>
      </c>
      <c r="E4" s="514" t="str">
        <f>TEXT(基本情况!B22,"yyyy-mm-dd")</f>
        <v>2016-04-10</v>
      </c>
      <c r="F4" s="2964"/>
      <c r="G4" s="3016"/>
      <c r="H4" s="83"/>
      <c r="I4" s="83"/>
      <c r="J4" s="83"/>
      <c r="K4" s="83"/>
    </row>
    <row r="5" spans="1:11" ht="7.5" customHeight="1">
      <c r="A5" s="2730"/>
      <c r="B5" s="2730"/>
      <c r="C5" s="2730"/>
      <c r="D5" s="2730"/>
      <c r="E5" s="2730"/>
      <c r="F5" s="2730"/>
      <c r="G5" s="544"/>
      <c r="H5" s="83"/>
      <c r="I5" s="83"/>
      <c r="J5" s="83"/>
      <c r="K5" s="83"/>
    </row>
    <row r="6" spans="1:11" ht="27.75" customHeight="1">
      <c r="A6" s="533" t="s">
        <v>25</v>
      </c>
      <c r="B6" s="3205" t="s">
        <v>678</v>
      </c>
      <c r="C6" s="3205"/>
      <c r="D6" s="583" t="s">
        <v>26</v>
      </c>
      <c r="E6" s="583" t="s">
        <v>1321</v>
      </c>
      <c r="F6" s="773" t="s">
        <v>27</v>
      </c>
      <c r="G6" s="83" t="s">
        <v>404</v>
      </c>
      <c r="H6" s="83"/>
      <c r="I6" s="83"/>
      <c r="J6" s="83"/>
      <c r="K6" s="83"/>
    </row>
    <row r="7" spans="1:11" ht="17.25" customHeight="1">
      <c r="A7" s="2938" t="s">
        <v>28</v>
      </c>
      <c r="B7" s="3192" t="s">
        <v>6668</v>
      </c>
      <c r="C7" s="3192"/>
      <c r="D7" s="1164"/>
      <c r="E7" s="1164"/>
      <c r="F7" s="775">
        <f>E7-D7</f>
        <v>0</v>
      </c>
      <c r="G7" s="494" t="s">
        <v>1307</v>
      </c>
      <c r="H7" s="83"/>
      <c r="I7" s="83"/>
      <c r="J7" s="83"/>
      <c r="K7" s="83"/>
    </row>
    <row r="8" spans="1:11" ht="17.25" customHeight="1">
      <c r="A8" s="2938"/>
      <c r="B8" s="3185" t="s">
        <v>6818</v>
      </c>
      <c r="C8" s="3185"/>
      <c r="D8" s="1723"/>
      <c r="E8" s="1723"/>
      <c r="F8" s="1724">
        <f>E8-D8</f>
        <v>0</v>
      </c>
      <c r="G8" s="233" t="s">
        <v>29</v>
      </c>
      <c r="H8" s="83"/>
      <c r="I8" s="83"/>
      <c r="J8" s="83"/>
      <c r="K8" s="83"/>
    </row>
    <row r="9" spans="1:11" ht="17.25" customHeight="1">
      <c r="A9" s="2938"/>
      <c r="B9" s="3185" t="s">
        <v>30</v>
      </c>
      <c r="C9" s="3185"/>
      <c r="D9" s="787" t="s">
        <v>522</v>
      </c>
      <c r="E9" s="1123"/>
      <c r="F9" s="700">
        <f>E9</f>
        <v>0</v>
      </c>
      <c r="G9" s="494" t="s">
        <v>31</v>
      </c>
      <c r="H9" s="83"/>
      <c r="I9" s="83"/>
      <c r="J9" s="83"/>
      <c r="K9" s="83"/>
    </row>
    <row r="10" spans="1:11" ht="17.25" customHeight="1">
      <c r="A10" s="2938"/>
      <c r="B10" s="3185" t="s">
        <v>6667</v>
      </c>
      <c r="C10" s="3185"/>
      <c r="D10" s="1801"/>
      <c r="E10" s="1801"/>
      <c r="F10" s="1724">
        <f>E10-D10</f>
        <v>0</v>
      </c>
      <c r="G10" s="83"/>
      <c r="H10" s="83"/>
      <c r="I10" s="83"/>
      <c r="J10" s="83"/>
      <c r="K10" s="83"/>
    </row>
    <row r="11" spans="1:11" ht="17.25" customHeight="1">
      <c r="A11" s="2938"/>
      <c r="B11" s="3206" t="s">
        <v>6276</v>
      </c>
      <c r="C11" s="3207"/>
      <c r="D11" s="1165"/>
      <c r="E11" s="787" t="s">
        <v>522</v>
      </c>
      <c r="F11" s="700">
        <f>-D11</f>
        <v>0</v>
      </c>
      <c r="G11" s="83"/>
      <c r="H11" s="83"/>
      <c r="I11" s="83"/>
      <c r="J11" s="83"/>
      <c r="K11" s="83"/>
    </row>
    <row r="12" spans="1:11" ht="17.25" customHeight="1">
      <c r="A12" s="2938"/>
      <c r="B12" s="3203" t="s">
        <v>6277</v>
      </c>
      <c r="C12" s="3204"/>
      <c r="D12" s="787" t="s">
        <v>522</v>
      </c>
      <c r="E12" s="1165"/>
      <c r="F12" s="700">
        <f>E12</f>
        <v>0</v>
      </c>
      <c r="G12" s="494" t="s">
        <v>32</v>
      </c>
      <c r="H12" s="83"/>
      <c r="I12" s="83"/>
      <c r="J12" s="83"/>
      <c r="K12" s="83"/>
    </row>
    <row r="13" spans="1:11" ht="17.25" customHeight="1">
      <c r="A13" s="3123" t="s">
        <v>33</v>
      </c>
      <c r="B13" s="3192" t="s">
        <v>34</v>
      </c>
      <c r="C13" s="3192"/>
      <c r="D13" s="1163"/>
      <c r="E13" s="1163"/>
      <c r="F13" s="775">
        <f>D13-E13</f>
        <v>0</v>
      </c>
      <c r="G13" s="83"/>
      <c r="H13" s="83"/>
      <c r="I13" s="83"/>
      <c r="J13" s="83"/>
      <c r="K13" s="83"/>
    </row>
    <row r="14" spans="1:11" ht="17.25" customHeight="1">
      <c r="A14" s="3198"/>
      <c r="B14" s="3185" t="s">
        <v>35</v>
      </c>
      <c r="C14" s="3185"/>
      <c r="D14" s="1122"/>
      <c r="E14" s="1122"/>
      <c r="F14" s="700">
        <f>D14-E14</f>
        <v>0</v>
      </c>
      <c r="G14" s="494" t="s">
        <v>575</v>
      </c>
      <c r="H14" s="83"/>
      <c r="I14" s="83"/>
      <c r="J14" s="83"/>
      <c r="K14" s="83"/>
    </row>
    <row r="15" spans="1:11" ht="17.25" customHeight="1">
      <c r="A15" s="3198"/>
      <c r="B15" s="3185" t="s">
        <v>6668</v>
      </c>
      <c r="C15" s="3185"/>
      <c r="D15" s="1806"/>
      <c r="E15" s="1810"/>
      <c r="F15" s="1724">
        <f>D15-E15</f>
        <v>0</v>
      </c>
      <c r="G15" s="2930" t="s">
        <v>37</v>
      </c>
      <c r="H15" s="2930"/>
      <c r="I15" s="2930"/>
      <c r="J15" s="2930"/>
      <c r="K15" s="2930"/>
    </row>
    <row r="16" spans="1:11" ht="17.25" customHeight="1">
      <c r="A16" s="3198"/>
      <c r="B16" s="3191"/>
      <c r="C16" s="3191"/>
      <c r="D16" s="1142"/>
      <c r="E16" s="1142"/>
      <c r="F16" s="1166"/>
      <c r="G16" s="2930"/>
      <c r="H16" s="2930"/>
      <c r="I16" s="2930"/>
      <c r="J16" s="2930"/>
      <c r="K16" s="2930"/>
    </row>
    <row r="17" spans="1:11" ht="17.25" customHeight="1">
      <c r="A17" s="1814" t="s">
        <v>6674</v>
      </c>
      <c r="B17" s="3199" t="s">
        <v>6668</v>
      </c>
      <c r="C17" s="3200"/>
      <c r="D17" s="2102"/>
      <c r="E17" s="2102"/>
      <c r="F17" s="1815"/>
      <c r="G17" s="2930"/>
      <c r="H17" s="2930"/>
      <c r="I17" s="2930"/>
      <c r="J17" s="2930"/>
      <c r="K17" s="2930"/>
    </row>
    <row r="18" spans="1:11" ht="17.25" customHeight="1">
      <c r="A18" s="1816" t="s">
        <v>6675</v>
      </c>
      <c r="B18" s="3201"/>
      <c r="C18" s="3202"/>
      <c r="D18" s="2102"/>
      <c r="E18" s="2102"/>
      <c r="F18" s="1815"/>
      <c r="G18" s="2930"/>
      <c r="H18" s="2930"/>
      <c r="I18" s="2930"/>
      <c r="J18" s="2930"/>
      <c r="K18" s="2930"/>
    </row>
    <row r="19" spans="1:11" ht="17.25" customHeight="1">
      <c r="A19" s="1812" t="s">
        <v>6676</v>
      </c>
      <c r="B19" s="3197"/>
      <c r="C19" s="3197"/>
      <c r="D19" s="2102"/>
      <c r="E19" s="2102"/>
      <c r="F19" s="1813"/>
      <c r="G19" s="2930"/>
      <c r="H19" s="2930"/>
      <c r="I19" s="2930"/>
      <c r="J19" s="2930"/>
      <c r="K19" s="2930"/>
    </row>
    <row r="20" spans="1:11" ht="17.25" customHeight="1">
      <c r="A20" s="2938" t="s">
        <v>38</v>
      </c>
      <c r="B20" s="3192" t="s">
        <v>6669</v>
      </c>
      <c r="C20" s="3192"/>
      <c r="D20" s="1804">
        <f>A104000期间费用明细表!C11+A104000期间费用明细表!E11</f>
        <v>0</v>
      </c>
      <c r="E20" s="1805"/>
      <c r="F20" s="775">
        <f>D20-E20</f>
        <v>0</v>
      </c>
      <c r="G20" s="233" t="s">
        <v>39</v>
      </c>
      <c r="H20" s="788"/>
      <c r="I20" s="83"/>
      <c r="J20" s="83"/>
      <c r="K20" s="83"/>
    </row>
    <row r="21" spans="1:11" ht="17.25" customHeight="1">
      <c r="A21" s="2938"/>
      <c r="B21" s="3193" t="s">
        <v>6670</v>
      </c>
      <c r="C21" s="3193"/>
      <c r="D21" s="1806"/>
      <c r="E21" s="787" t="s">
        <v>522</v>
      </c>
      <c r="F21" s="700">
        <f t="shared" ref="F21:F34" si="0">D21</f>
        <v>0</v>
      </c>
      <c r="G21" s="788"/>
      <c r="H21" s="788"/>
      <c r="I21" s="83"/>
      <c r="J21" s="83"/>
      <c r="K21" s="83"/>
    </row>
    <row r="22" spans="1:11" ht="17.25" customHeight="1">
      <c r="A22" s="2938"/>
      <c r="B22" s="3194" t="str">
        <f>凭证检查!S14</f>
        <v>未取得合法有效票据的支出</v>
      </c>
      <c r="C22" s="3194"/>
      <c r="D22" s="519">
        <f>SUMIF(凭证检查!M6:M205,凭证检查!R14,凭证检查!G6:G205)</f>
        <v>0</v>
      </c>
      <c r="E22" s="787" t="s">
        <v>522</v>
      </c>
      <c r="F22" s="700">
        <f t="shared" si="0"/>
        <v>0</v>
      </c>
      <c r="G22" s="233" t="s">
        <v>40</v>
      </c>
      <c r="H22" s="788"/>
      <c r="I22" s="83"/>
      <c r="J22" s="83"/>
      <c r="K22" s="83"/>
    </row>
    <row r="23" spans="1:11" ht="17.25" customHeight="1">
      <c r="A23" s="2938"/>
      <c r="B23" s="3194" t="str">
        <f>凭证检查!S17</f>
        <v>非本公司费用</v>
      </c>
      <c r="C23" s="3194"/>
      <c r="D23" s="519">
        <f>SUMIF(凭证检查!M6:M205,凭证检查!R17,凭证检查!G6:G205)</f>
        <v>0</v>
      </c>
      <c r="E23" s="789" t="s">
        <v>522</v>
      </c>
      <c r="F23" s="700">
        <f t="shared" si="0"/>
        <v>0</v>
      </c>
      <c r="G23" s="788"/>
      <c r="H23" s="788"/>
      <c r="I23" s="83"/>
      <c r="J23" s="83"/>
      <c r="K23" s="83"/>
    </row>
    <row r="24" spans="1:11" ht="17.25" customHeight="1">
      <c r="A24" s="2938"/>
      <c r="B24" s="3185" t="s">
        <v>579</v>
      </c>
      <c r="C24" s="3185"/>
      <c r="D24" s="519">
        <f>SUMIF(凭证检查!M6:M205,凭证检查!R16,凭证检查!G6:G205)</f>
        <v>0</v>
      </c>
      <c r="E24" s="787" t="s">
        <v>522</v>
      </c>
      <c r="F24" s="700">
        <f t="shared" si="0"/>
        <v>0</v>
      </c>
      <c r="G24" s="790" t="s">
        <v>41</v>
      </c>
      <c r="H24" s="788"/>
      <c r="I24" s="83"/>
      <c r="J24" s="83"/>
      <c r="K24" s="83"/>
    </row>
    <row r="25" spans="1:11" ht="17.25" customHeight="1">
      <c r="A25" s="2938"/>
      <c r="B25" s="3195" t="str">
        <f>IF(凭证检查!S25="","商业人身保险",凭证检查!S25)</f>
        <v>跨期费用</v>
      </c>
      <c r="C25" s="3195"/>
      <c r="D25" s="1122">
        <f>SUMIF(凭证检查!M6:M205,凭证检查!R25,凭证检查!G6:G205)</f>
        <v>0</v>
      </c>
      <c r="E25" s="787" t="s">
        <v>522</v>
      </c>
      <c r="F25" s="700">
        <f t="shared" si="0"/>
        <v>0</v>
      </c>
      <c r="G25" s="788"/>
      <c r="H25" s="788"/>
      <c r="I25" s="83"/>
      <c r="J25" s="83"/>
      <c r="K25" s="83"/>
    </row>
    <row r="26" spans="1:11" ht="17.25" customHeight="1">
      <c r="A26" s="2938"/>
      <c r="B26" s="3194" t="str">
        <f>凭证检查!S22</f>
        <v>大额购物未附清单</v>
      </c>
      <c r="C26" s="3194"/>
      <c r="D26" s="519">
        <f>SUMIF(凭证检查!M6:M205,凭证检查!R22,凭证检查!G6:G205)</f>
        <v>0</v>
      </c>
      <c r="E26" s="787" t="s">
        <v>522</v>
      </c>
      <c r="F26" s="700">
        <f t="shared" si="0"/>
        <v>0</v>
      </c>
      <c r="G26" s="788"/>
      <c r="H26" s="788"/>
      <c r="I26" s="83"/>
      <c r="J26" s="83"/>
      <c r="K26" s="83"/>
    </row>
    <row r="27" spans="1:11" ht="17.25" customHeight="1">
      <c r="A27" s="2938"/>
      <c r="B27" s="3195" t="s">
        <v>42</v>
      </c>
      <c r="C27" s="3195"/>
      <c r="D27" s="787" t="s">
        <v>522</v>
      </c>
      <c r="E27" s="1112"/>
      <c r="F27" s="792">
        <f>-E27</f>
        <v>0</v>
      </c>
      <c r="G27" s="790"/>
      <c r="H27" s="788"/>
      <c r="I27" s="83"/>
      <c r="J27" s="83"/>
      <c r="K27" s="83"/>
    </row>
    <row r="28" spans="1:11" ht="17.25" customHeight="1">
      <c r="A28" s="2938"/>
      <c r="B28" s="3195" t="str">
        <f>IF(凭证检查!S26="","按权责发生制原则应在以后年度确认的支出",凭证检查!S26)</f>
        <v>按权责发生制原则应在以后年度确认的支出</v>
      </c>
      <c r="C28" s="3195"/>
      <c r="D28" s="1122">
        <f>SUMIF(凭证检查!M6:M205,凭证检查!R26,凭证检查!G6:G205)</f>
        <v>0</v>
      </c>
      <c r="E28" s="787" t="s">
        <v>522</v>
      </c>
      <c r="F28" s="700">
        <f t="shared" si="0"/>
        <v>0</v>
      </c>
      <c r="G28" s="788"/>
      <c r="H28" s="788"/>
      <c r="I28" s="83"/>
      <c r="J28" s="83"/>
      <c r="K28" s="83"/>
    </row>
    <row r="29" spans="1:11" ht="17.25" customHeight="1">
      <c r="A29" s="2938"/>
      <c r="B29" s="3185" t="s">
        <v>584</v>
      </c>
      <c r="C29" s="3185"/>
      <c r="D29" s="519">
        <f>SUMIF(凭证检查!M6:M205,凭证检查!R21,凭证检查!G6:G205)</f>
        <v>0</v>
      </c>
      <c r="E29" s="787" t="s">
        <v>522</v>
      </c>
      <c r="F29" s="700">
        <f t="shared" si="0"/>
        <v>0</v>
      </c>
      <c r="G29" s="790" t="s">
        <v>41</v>
      </c>
      <c r="H29" s="788"/>
      <c r="I29" s="83"/>
      <c r="J29" s="83"/>
      <c r="K29" s="83"/>
    </row>
    <row r="30" spans="1:11" ht="17.25" customHeight="1">
      <c r="A30" s="2938"/>
      <c r="B30" s="3185" t="s">
        <v>6673</v>
      </c>
      <c r="C30" s="3185"/>
      <c r="D30" s="1809">
        <f>SUMIF(凭证检查!M6:M205,凭证检查!R23,凭证检查!G6:G205)</f>
        <v>0</v>
      </c>
      <c r="E30" s="787" t="s">
        <v>522</v>
      </c>
      <c r="F30" s="700">
        <f t="shared" si="0"/>
        <v>0</v>
      </c>
      <c r="G30" s="790" t="s">
        <v>41</v>
      </c>
      <c r="H30" s="788"/>
      <c r="I30" s="83"/>
      <c r="J30" s="83"/>
      <c r="K30" s="83"/>
    </row>
    <row r="31" spans="1:11" ht="17.25" customHeight="1">
      <c r="A31" s="2938"/>
      <c r="B31" s="3196" t="s">
        <v>6784</v>
      </c>
      <c r="C31" s="3196"/>
      <c r="D31" s="2087">
        <f>SUMIF(凭证检查!M6:M205,凭证检查!R18,凭证检查!G6:G205)</f>
        <v>0</v>
      </c>
      <c r="E31" s="1811">
        <f>IF((D31+招待!E15)*0.6&lt;=招待!J21,ROUND(D31*0.6,2),D31-(D31+招待!E15-招待!J21-招待!J23))</f>
        <v>0</v>
      </c>
      <c r="F31" s="1724">
        <f>D31-E31</f>
        <v>0</v>
      </c>
      <c r="G31" s="788"/>
      <c r="H31" s="83"/>
      <c r="I31" s="83"/>
      <c r="J31" s="83"/>
      <c r="K31" s="83"/>
    </row>
    <row r="32" spans="1:11" ht="17.25" customHeight="1">
      <c r="A32" s="2938"/>
      <c r="B32" s="3185" t="str">
        <f>IF(凭证检查!S27="","灾害事故损失获得赔偿部分",凭证检查!S27)</f>
        <v>灾害事故损失获得赔偿部分</v>
      </c>
      <c r="C32" s="3185"/>
      <c r="D32" s="1122">
        <f>SUMIF(凭证检查!M6:M205,凭证检查!R27,凭证检查!G6:G205)</f>
        <v>0</v>
      </c>
      <c r="E32" s="787" t="s">
        <v>522</v>
      </c>
      <c r="F32" s="700">
        <f t="shared" si="0"/>
        <v>0</v>
      </c>
      <c r="G32" s="2088" t="s">
        <v>6785</v>
      </c>
      <c r="H32" s="83"/>
      <c r="I32" s="83"/>
      <c r="J32" s="83"/>
      <c r="K32" s="83"/>
    </row>
    <row r="33" spans="1:11" ht="17.25" customHeight="1">
      <c r="A33" s="2938"/>
      <c r="B33" s="3184" t="s">
        <v>43</v>
      </c>
      <c r="C33" s="3184"/>
      <c r="D33" s="787" t="s">
        <v>522</v>
      </c>
      <c r="E33" s="517">
        <f>-(广宣!J32+招待!J25)</f>
        <v>0</v>
      </c>
      <c r="F33" s="792">
        <f>-E33</f>
        <v>0</v>
      </c>
      <c r="G33" s="788" t="s">
        <v>44</v>
      </c>
      <c r="H33" s="83"/>
      <c r="I33" s="83"/>
      <c r="J33" s="83"/>
      <c r="K33" s="83"/>
    </row>
    <row r="34" spans="1:11" ht="17.25" customHeight="1">
      <c r="A34" s="2938"/>
      <c r="B34" s="3185" t="str">
        <f>IF(凭证检查!S28="","为其他企业贷款担保的支出项目",凭证检查!S28)</f>
        <v>为其他企业贷款担保的支出项目</v>
      </c>
      <c r="C34" s="3185"/>
      <c r="D34" s="1122">
        <f>SUMIF(凭证检查!M6:M205,凭证检查!R28,凭证检查!G6:G205)</f>
        <v>0</v>
      </c>
      <c r="E34" s="787" t="s">
        <v>522</v>
      </c>
      <c r="F34" s="700">
        <f t="shared" si="0"/>
        <v>0</v>
      </c>
      <c r="G34" s="788" t="s">
        <v>45</v>
      </c>
      <c r="H34" s="83"/>
      <c r="I34" s="83"/>
      <c r="J34" s="83"/>
      <c r="K34" s="83"/>
    </row>
    <row r="35" spans="1:11" ht="17.25" customHeight="1">
      <c r="A35" s="2938"/>
      <c r="B35" s="3185" t="s">
        <v>46</v>
      </c>
      <c r="C35" s="3185"/>
      <c r="D35" s="1112"/>
      <c r="E35" s="526">
        <f>D35+D35</f>
        <v>0</v>
      </c>
      <c r="F35" s="792">
        <f>-D35</f>
        <v>0</v>
      </c>
      <c r="G35" s="233" t="s">
        <v>572</v>
      </c>
      <c r="H35" s="83"/>
      <c r="I35" s="83"/>
      <c r="J35" s="83"/>
      <c r="K35" s="83"/>
    </row>
    <row r="36" spans="1:11" ht="17.25" customHeight="1">
      <c r="A36" s="2938"/>
      <c r="B36" s="3184" t="s">
        <v>47</v>
      </c>
      <c r="C36" s="3184"/>
      <c r="D36" s="787" t="s">
        <v>522</v>
      </c>
      <c r="E36" s="1122"/>
      <c r="F36" s="792">
        <f>-E36</f>
        <v>0</v>
      </c>
      <c r="G36" s="83"/>
      <c r="H36" s="83"/>
      <c r="I36" s="83"/>
      <c r="J36" s="83"/>
      <c r="K36" s="83"/>
    </row>
    <row r="37" spans="1:11" ht="17.25" customHeight="1">
      <c r="A37" s="2938"/>
      <c r="B37" s="3186" t="str">
        <f>凭证检查!S20</f>
        <v>不属于应付福利费开支范围的支出</v>
      </c>
      <c r="C37" s="3186"/>
      <c r="D37" s="702">
        <f>SUMIF(凭证检查!M6:M205,凭证检查!R20,凭证检查!G6:G205)</f>
        <v>0</v>
      </c>
      <c r="E37" s="787" t="s">
        <v>522</v>
      </c>
      <c r="F37" s="700">
        <f>D37</f>
        <v>0</v>
      </c>
      <c r="G37" s="793">
        <f>COUNTIF(F7:F41,"&lt;&gt;""")-COUNTBLANK(F7:F41)</f>
        <v>31</v>
      </c>
      <c r="H37" s="83"/>
      <c r="I37" s="83"/>
      <c r="J37" s="83"/>
      <c r="K37" s="83"/>
    </row>
    <row r="38" spans="1:11" ht="17.25" customHeight="1">
      <c r="A38" s="2938"/>
      <c r="B38" s="3187" t="str">
        <f>凭证检查!S19</f>
        <v>产权不属于公司的汽车费用</v>
      </c>
      <c r="C38" s="3187"/>
      <c r="D38" s="702">
        <f>SUMIF(凭证检查!M6:M205,凭证检查!R19,凭证检查!G6:G205)</f>
        <v>0</v>
      </c>
      <c r="E38" s="787" t="s">
        <v>522</v>
      </c>
      <c r="F38" s="700">
        <f>D38</f>
        <v>0</v>
      </c>
      <c r="G38" s="1237" t="s">
        <v>334</v>
      </c>
      <c r="H38" s="83"/>
      <c r="I38" s="83"/>
      <c r="J38" s="83"/>
      <c r="K38" s="83"/>
    </row>
    <row r="39" spans="1:11" ht="17.25" customHeight="1">
      <c r="A39" s="2938"/>
      <c r="B39" s="3185" t="s">
        <v>6284</v>
      </c>
      <c r="C39" s="3185"/>
      <c r="D39" s="1725"/>
      <c r="E39" s="1726"/>
      <c r="F39" s="703">
        <f>D39-E39</f>
        <v>0</v>
      </c>
      <c r="G39" s="1703"/>
      <c r="H39" s="83"/>
      <c r="I39" s="83"/>
      <c r="J39" s="83"/>
      <c r="K39" s="83"/>
    </row>
    <row r="40" spans="1:11" ht="17.25" customHeight="1">
      <c r="A40" s="2938"/>
      <c r="B40" s="3189" t="s">
        <v>6285</v>
      </c>
      <c r="C40" s="3190"/>
      <c r="D40" s="1802">
        <f>SUMIF(凭证检查!M6:M205,凭证检查!R15,凭证检查!G6:G205)</f>
        <v>0</v>
      </c>
      <c r="E40" s="1726"/>
      <c r="F40" s="700">
        <f>D40-E40</f>
        <v>0</v>
      </c>
      <c r="G40" s="1703"/>
      <c r="H40" s="83"/>
      <c r="I40" s="83"/>
      <c r="J40" s="83"/>
      <c r="K40" s="83"/>
    </row>
    <row r="41" spans="1:11" ht="17.25" customHeight="1">
      <c r="A41" s="2938"/>
      <c r="B41" s="3188"/>
      <c r="C41" s="3188"/>
      <c r="D41" s="2265"/>
      <c r="E41" s="2263"/>
      <c r="F41" s="1803">
        <f>D41-E41</f>
        <v>0</v>
      </c>
      <c r="G41" s="794" t="s">
        <v>48</v>
      </c>
      <c r="H41" s="83"/>
      <c r="I41" s="83"/>
      <c r="J41" s="83"/>
      <c r="K41" s="83"/>
    </row>
    <row r="42" spans="1:11" ht="21.75" customHeight="1">
      <c r="A42" s="795"/>
      <c r="B42" s="2730" t="s">
        <v>715</v>
      </c>
      <c r="C42" s="2730"/>
      <c r="D42" s="796">
        <f>SUM(D20:D41)</f>
        <v>0</v>
      </c>
      <c r="E42" s="796">
        <f>SUM(E20:E41)</f>
        <v>0</v>
      </c>
      <c r="F42" s="796">
        <f>SUM(F20:F41)</f>
        <v>0</v>
      </c>
      <c r="G42" s="83"/>
      <c r="H42" s="83"/>
      <c r="I42" s="83"/>
      <c r="J42" s="83"/>
      <c r="K42" s="83"/>
    </row>
    <row r="43" spans="1:11" ht="15" customHeight="1">
      <c r="A43" s="3179" t="s">
        <v>1344</v>
      </c>
      <c r="B43" s="2974" t="s">
        <v>49</v>
      </c>
      <c r="C43" s="2974"/>
      <c r="D43" s="2925" t="str">
        <f>IF(COUNTIF(F7:F41,"&lt;&gt;0")&gt;COUNTBLANK(F7:F41),"、E","")</f>
        <v/>
      </c>
      <c r="E43" s="2925"/>
      <c r="F43" s="2925"/>
      <c r="G43" s="83"/>
      <c r="H43" s="83"/>
      <c r="I43" s="83"/>
      <c r="J43" s="83"/>
      <c r="K43" s="83"/>
    </row>
    <row r="44" spans="1:11" ht="42.75" customHeight="1">
      <c r="A44" s="3179"/>
      <c r="B44" s="3180"/>
      <c r="C44" s="3180"/>
      <c r="D44" s="3180"/>
      <c r="E44" s="3180"/>
      <c r="F44" s="3180"/>
      <c r="G44" s="83"/>
      <c r="H44" s="83"/>
      <c r="I44" s="83"/>
      <c r="J44" s="83"/>
      <c r="K44" s="83"/>
    </row>
    <row r="45" spans="1:11" ht="21.75" customHeight="1">
      <c r="A45" s="529" t="s">
        <v>587</v>
      </c>
      <c r="B45" s="3006" t="str">
        <f>IF(COUNTIF(F7:F41,"&lt;&gt;0")&gt;COUNTBLANK(F7:F41),"调整后认可！","不存在调整事项,认可！")</f>
        <v>不存在调整事项,认可！</v>
      </c>
      <c r="C45" s="3006"/>
      <c r="D45" s="3006"/>
      <c r="E45" s="3006"/>
      <c r="F45" s="3006"/>
      <c r="G45" s="83"/>
      <c r="H45" s="83"/>
      <c r="I45" s="83"/>
      <c r="J45" s="83"/>
      <c r="K45" s="83"/>
    </row>
  </sheetData>
  <sheetProtection selectLockedCells="1" selectUnlockedCells="1"/>
  <mergeCells count="52">
    <mergeCell ref="B10:C10"/>
    <mergeCell ref="B12:C12"/>
    <mergeCell ref="G1:G4"/>
    <mergeCell ref="A2:B3"/>
    <mergeCell ref="F3:F4"/>
    <mergeCell ref="A4:B4"/>
    <mergeCell ref="A5:F5"/>
    <mergeCell ref="B6:C6"/>
    <mergeCell ref="A7:A12"/>
    <mergeCell ref="A1:F1"/>
    <mergeCell ref="B7:C7"/>
    <mergeCell ref="B8:C8"/>
    <mergeCell ref="B9:C9"/>
    <mergeCell ref="B11:C11"/>
    <mergeCell ref="B13:C13"/>
    <mergeCell ref="B14:C14"/>
    <mergeCell ref="B15:C15"/>
    <mergeCell ref="B19:C19"/>
    <mergeCell ref="A13:A16"/>
    <mergeCell ref="B17:C17"/>
    <mergeCell ref="B18:C18"/>
    <mergeCell ref="B32:C32"/>
    <mergeCell ref="G15:K19"/>
    <mergeCell ref="B16:C16"/>
    <mergeCell ref="A20:A41"/>
    <mergeCell ref="B20:C20"/>
    <mergeCell ref="B21:C21"/>
    <mergeCell ref="B22:C22"/>
    <mergeCell ref="B23:C23"/>
    <mergeCell ref="B26:C26"/>
    <mergeCell ref="B24:C24"/>
    <mergeCell ref="B25:C25"/>
    <mergeCell ref="B29:C29"/>
    <mergeCell ref="B30:C30"/>
    <mergeCell ref="B31:C31"/>
    <mergeCell ref="B27:C27"/>
    <mergeCell ref="B28:C28"/>
    <mergeCell ref="B33:C33"/>
    <mergeCell ref="B34:C34"/>
    <mergeCell ref="A43:A44"/>
    <mergeCell ref="B43:C43"/>
    <mergeCell ref="B45:F45"/>
    <mergeCell ref="B35:C35"/>
    <mergeCell ref="B36:C36"/>
    <mergeCell ref="B37:C37"/>
    <mergeCell ref="B38:C38"/>
    <mergeCell ref="B41:C41"/>
    <mergeCell ref="D43:F43"/>
    <mergeCell ref="B44:F44"/>
    <mergeCell ref="B42:C42"/>
    <mergeCell ref="B39:C39"/>
    <mergeCell ref="B40:C40"/>
  </mergeCells>
  <phoneticPr fontId="59" type="noConversion"/>
  <dataValidations count="2">
    <dataValidation allowBlank="1" showErrorMessage="1" sqref="D3">
      <formula1>0</formula1>
      <formula2>0</formula2>
    </dataValidation>
    <dataValidation allowBlank="1" showErrorMessage="1" promptTitle="存在调整事项时" prompt="_x000a_选择 “E”" sqref="D43:F43">
      <formula1>0</formula1>
      <formula2>0</formula2>
    </dataValidation>
  </dataValidations>
  <hyperlinks>
    <hyperlink ref="G7" location="资产负债!A1" display="资产负债表"/>
    <hyperlink ref="G8" location="营外收支!A1" display="营外收支!A1"/>
    <hyperlink ref="G9" location="招待!D27" display="招待!D27"/>
    <hyperlink ref="G12" location="事项说明!A52" display="事项说明!A52"/>
    <hyperlink ref="G14" location="纳税调整明细表!E45" display="纳税调整明细表!E45"/>
    <hyperlink ref="G20" location="减值准备纳税调整表!A1" display="减值准备纳税调整表!A1"/>
    <hyperlink ref="G22" location="凭证检查!J7" display="凭证检查!J7"/>
    <hyperlink ref="G35" location="工资福利!A1" display="工资福利!A1"/>
    <hyperlink ref="G38" location="财务费用!A1" display="财务费用审核表"/>
    <hyperlink ref="G32" location="A105000纳税调整项目明细表!A1" display="A105000纳税调整项目明细表!A1"/>
  </hyperlinks>
  <pageMargins left="0.78740157480314965" right="0.35433070866141736" top="0.51181102362204722" bottom="0.11811023622047245" header="0.51181102362204722" footer="0.51181102362204722"/>
  <pageSetup paperSize="9" firstPageNumber="0" orientation="portrait" blackAndWhite="1" horizontalDpi="300" verticalDpi="300"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EE11"/>
  <sheetViews>
    <sheetView workbookViewId="0">
      <selection activeCell="I8" sqref="I8:K8"/>
    </sheetView>
  </sheetViews>
  <sheetFormatPr defaultRowHeight="14.25"/>
  <cols>
    <col min="1" max="1" width="10.875" customWidth="1"/>
    <col min="2" max="2" width="19" customWidth="1"/>
    <col min="3" max="3" width="10.5" customWidth="1"/>
    <col min="4" max="4" width="6.75" customWidth="1"/>
    <col min="5" max="5" width="10.5" customWidth="1"/>
    <col min="6" max="6" width="6" customWidth="1"/>
    <col min="7" max="7" width="12.125" customWidth="1"/>
    <col min="8" max="8" width="9.25" customWidth="1"/>
    <col min="9" max="9" width="6.75" customWidth="1"/>
    <col min="10" max="11" width="10.5" customWidth="1"/>
  </cols>
  <sheetData>
    <row r="1" spans="1:135" ht="22.5">
      <c r="A1" s="3231" t="s">
        <v>1450</v>
      </c>
      <c r="B1" s="3231"/>
      <c r="C1" s="3231"/>
      <c r="D1" s="3231"/>
      <c r="E1" s="3231"/>
      <c r="F1" s="3231"/>
      <c r="G1" s="3231"/>
      <c r="H1" s="3231"/>
      <c r="I1" s="3231"/>
      <c r="J1" s="3231"/>
      <c r="K1" s="3231"/>
      <c r="L1" s="3231"/>
    </row>
    <row r="2" spans="1:135">
      <c r="A2" s="1294" t="s">
        <v>1459</v>
      </c>
      <c r="B2" s="3240" t="str">
        <f>基本情况!B2</f>
        <v/>
      </c>
      <c r="C2" s="3240"/>
      <c r="D2" s="1296" t="s">
        <v>1473</v>
      </c>
      <c r="E2" s="1295">
        <f>基本情况!B12</f>
        <v>0</v>
      </c>
      <c r="F2" s="1296" t="s">
        <v>1475</v>
      </c>
      <c r="G2" s="1297" t="str">
        <f>基本情况!B21</f>
        <v>2016年3月3日</v>
      </c>
      <c r="H2" s="1286" t="s">
        <v>1460</v>
      </c>
      <c r="I2" s="3232" t="str">
        <f>基本情况!B48</f>
        <v/>
      </c>
      <c r="J2" s="3233"/>
      <c r="K2" s="3233"/>
      <c r="L2" s="3234"/>
    </row>
    <row r="3" spans="1:135">
      <c r="A3" s="1298" t="s">
        <v>1461</v>
      </c>
      <c r="B3" s="3241" t="str">
        <f>IF(OR(基本情况!B6&lt;&gt;"12月31日",基本情况!F5&lt;&gt;"01",基本情况!G5&lt;&gt;"01"),基本情况!B7,基本情况!B4&amp;"年度")</f>
        <v>2015年度</v>
      </c>
      <c r="C3" s="3241"/>
      <c r="D3" s="1299" t="s">
        <v>1474</v>
      </c>
      <c r="E3" s="1291">
        <f>基本情况!B11</f>
        <v>0</v>
      </c>
      <c r="F3" s="1299" t="s">
        <v>1475</v>
      </c>
      <c r="G3" s="1300" t="str">
        <f>基本情况!B22</f>
        <v>2016年4月10日</v>
      </c>
      <c r="H3" s="1301"/>
      <c r="I3" s="1301"/>
      <c r="J3" s="1292" t="s">
        <v>1472</v>
      </c>
      <c r="K3" s="3235" t="str">
        <f>档案索引!A33</f>
        <v>2A-13</v>
      </c>
      <c r="L3" s="3236"/>
    </row>
    <row r="4" spans="1:135" ht="6.75" customHeight="1">
      <c r="A4" s="3237"/>
      <c r="B4" s="3238"/>
      <c r="C4" s="3238"/>
      <c r="D4" s="3238"/>
      <c r="E4" s="3238"/>
      <c r="F4" s="3238"/>
      <c r="G4" s="3238"/>
      <c r="H4" s="3238"/>
      <c r="I4" s="3238"/>
      <c r="J4" s="3238"/>
      <c r="K4" s="3238"/>
      <c r="L4" s="3239"/>
      <c r="M4" s="706"/>
      <c r="N4" s="706"/>
      <c r="O4" s="706"/>
      <c r="P4" s="706"/>
      <c r="Q4" s="706"/>
      <c r="R4" s="706"/>
      <c r="S4" s="706"/>
      <c r="T4" s="706"/>
      <c r="U4" s="706"/>
      <c r="V4" s="706"/>
      <c r="W4" s="706"/>
      <c r="X4" s="706"/>
      <c r="Y4" s="706"/>
      <c r="Z4" s="706"/>
      <c r="AA4" s="706"/>
      <c r="AB4" s="706"/>
      <c r="AC4" s="706"/>
      <c r="AD4" s="706"/>
      <c r="AE4" s="706"/>
      <c r="AF4" s="706"/>
      <c r="AG4" s="706"/>
      <c r="AH4" s="706"/>
      <c r="AI4" s="706"/>
      <c r="AJ4" s="706"/>
      <c r="AK4" s="706"/>
      <c r="AL4" s="706"/>
      <c r="AM4" s="706"/>
      <c r="AN4" s="706"/>
      <c r="AO4" s="706"/>
      <c r="AP4" s="706"/>
      <c r="AQ4" s="706"/>
      <c r="AR4" s="706"/>
      <c r="AS4" s="706"/>
      <c r="AT4" s="706"/>
      <c r="AU4" s="706"/>
      <c r="AV4" s="706"/>
      <c r="AW4" s="706"/>
      <c r="AX4" s="706"/>
      <c r="AY4" s="706"/>
      <c r="AZ4" s="706"/>
      <c r="BA4" s="706"/>
      <c r="BB4" s="706"/>
      <c r="BC4" s="706"/>
      <c r="BD4" s="706"/>
      <c r="BE4" s="706"/>
      <c r="BF4" s="706"/>
      <c r="BG4" s="706"/>
      <c r="BH4" s="706"/>
      <c r="BI4" s="706"/>
      <c r="BJ4" s="706"/>
      <c r="BK4" s="706"/>
      <c r="BL4" s="706"/>
      <c r="BM4" s="706"/>
      <c r="BN4" s="706"/>
      <c r="BO4" s="706"/>
      <c r="BP4" s="706"/>
      <c r="BQ4" s="706"/>
      <c r="BR4" s="706"/>
      <c r="BS4" s="706"/>
      <c r="BT4" s="706"/>
      <c r="BU4" s="706"/>
      <c r="BV4" s="706"/>
      <c r="BW4" s="706"/>
      <c r="BX4" s="706"/>
      <c r="BY4" s="706"/>
      <c r="BZ4" s="706"/>
      <c r="CA4" s="706"/>
      <c r="CB4" s="706"/>
      <c r="CC4" s="706"/>
      <c r="CD4" s="706"/>
      <c r="CE4" s="706"/>
      <c r="CF4" s="706"/>
      <c r="CG4" s="706"/>
      <c r="CH4" s="706"/>
      <c r="CI4" s="706"/>
      <c r="CJ4" s="706"/>
      <c r="CK4" s="706"/>
      <c r="CL4" s="706"/>
      <c r="CM4" s="706"/>
      <c r="CN4" s="706"/>
      <c r="CO4" s="706"/>
      <c r="CP4" s="706"/>
      <c r="CQ4" s="706"/>
      <c r="CR4" s="706"/>
      <c r="CS4" s="706"/>
      <c r="CT4" s="706"/>
      <c r="CU4" s="706"/>
      <c r="CV4" s="706"/>
      <c r="CW4" s="706"/>
      <c r="CX4" s="706"/>
      <c r="CY4" s="706"/>
      <c r="CZ4" s="706"/>
      <c r="DA4" s="706"/>
      <c r="DB4" s="706"/>
      <c r="DC4" s="706"/>
      <c r="DD4" s="706"/>
      <c r="DE4" s="706"/>
      <c r="DF4" s="706"/>
      <c r="DG4" s="706"/>
      <c r="DH4" s="706"/>
      <c r="DI4" s="706"/>
      <c r="DJ4" s="706"/>
      <c r="DK4" s="706"/>
      <c r="DL4" s="706"/>
      <c r="DM4" s="706"/>
      <c r="DN4" s="706"/>
      <c r="DO4" s="706"/>
      <c r="DP4" s="706"/>
      <c r="DQ4" s="706"/>
      <c r="DR4" s="706"/>
      <c r="DS4" s="706"/>
      <c r="DT4" s="706"/>
      <c r="DU4" s="706"/>
      <c r="DV4" s="706"/>
      <c r="DW4" s="706"/>
      <c r="DX4" s="706"/>
      <c r="DY4" s="706"/>
      <c r="DZ4" s="706"/>
      <c r="EA4" s="706"/>
      <c r="EB4" s="706"/>
      <c r="EC4" s="706"/>
      <c r="ED4" s="706"/>
      <c r="EE4" s="706"/>
    </row>
    <row r="5" spans="1:135" ht="39.75" customHeight="1">
      <c r="A5" s="3228" t="s">
        <v>1451</v>
      </c>
      <c r="B5" s="3228"/>
      <c r="C5" s="3229" t="s">
        <v>1452</v>
      </c>
      <c r="D5" s="3229"/>
      <c r="E5" s="3229"/>
      <c r="F5" s="3229" t="s">
        <v>1453</v>
      </c>
      <c r="G5" s="3229"/>
      <c r="H5" s="3229"/>
      <c r="I5" s="3229" t="s">
        <v>1327</v>
      </c>
      <c r="J5" s="3229"/>
      <c r="K5" s="3229"/>
      <c r="L5" s="1303" t="s">
        <v>1477</v>
      </c>
      <c r="M5" s="707" t="s">
        <v>404</v>
      </c>
    </row>
    <row r="6" spans="1:135" ht="39.75" customHeight="1">
      <c r="A6" s="3225" t="s">
        <v>1304</v>
      </c>
      <c r="B6" s="3226"/>
      <c r="C6" s="3221">
        <f>工资福利!F19</f>
        <v>0</v>
      </c>
      <c r="D6" s="3222"/>
      <c r="E6" s="3222"/>
      <c r="F6" s="3222">
        <f>工资福利!F21</f>
        <v>0</v>
      </c>
      <c r="G6" s="3222"/>
      <c r="H6" s="3222"/>
      <c r="I6" s="3230">
        <f>工资福利!F23</f>
        <v>0</v>
      </c>
      <c r="J6" s="3230"/>
      <c r="K6" s="3230"/>
      <c r="L6" s="2169"/>
    </row>
    <row r="7" spans="1:135" ht="39.75" customHeight="1">
      <c r="A7" s="3215" t="s">
        <v>1454</v>
      </c>
      <c r="B7" s="3216"/>
      <c r="C7" s="3223"/>
      <c r="D7" s="3208"/>
      <c r="E7" s="3208"/>
      <c r="F7" s="3208"/>
      <c r="G7" s="3208"/>
      <c r="H7" s="3208"/>
      <c r="I7" s="3209"/>
      <c r="J7" s="3209"/>
      <c r="K7" s="3209"/>
      <c r="L7" s="2170"/>
    </row>
    <row r="8" spans="1:135" ht="39.75" customHeight="1">
      <c r="A8" s="3215" t="s">
        <v>1462</v>
      </c>
      <c r="B8" s="3216"/>
      <c r="C8" s="3224">
        <f>A105060广告费和业务宣传费跨年度纳税调整明细表!C10</f>
        <v>0</v>
      </c>
      <c r="D8" s="3211"/>
      <c r="E8" s="3211"/>
      <c r="F8" s="3211">
        <f>A105060广告费和业务宣传费跨年度纳税调整明细表!C12</f>
        <v>0</v>
      </c>
      <c r="G8" s="3211"/>
      <c r="H8" s="3211"/>
      <c r="I8" s="3212">
        <f>A105060广告费和业务宣传费跨年度纳税调整明细表!C16</f>
        <v>0</v>
      </c>
      <c r="J8" s="3212"/>
      <c r="K8" s="3212"/>
      <c r="L8" s="2170"/>
    </row>
    <row r="9" spans="1:135" ht="39.75" customHeight="1">
      <c r="A9" s="3217"/>
      <c r="B9" s="3218"/>
      <c r="C9" s="3227"/>
      <c r="D9" s="3213"/>
      <c r="E9" s="3213"/>
      <c r="F9" s="3213"/>
      <c r="G9" s="3213"/>
      <c r="H9" s="3213"/>
      <c r="I9" s="3214"/>
      <c r="J9" s="3214"/>
      <c r="K9" s="3214"/>
      <c r="L9" s="2172"/>
    </row>
    <row r="10" spans="1:135" ht="39.75" customHeight="1">
      <c r="A10" s="3219" t="s">
        <v>1476</v>
      </c>
      <c r="B10" s="3220"/>
      <c r="C10" s="3210">
        <f>SUM(C6:C9)</f>
        <v>0</v>
      </c>
      <c r="D10" s="3210"/>
      <c r="E10" s="3210"/>
      <c r="F10" s="3210">
        <f>SUM(F6:F9)</f>
        <v>0</v>
      </c>
      <c r="G10" s="3210"/>
      <c r="H10" s="3210"/>
      <c r="I10" s="3210">
        <f>SUM(I6:I9)</f>
        <v>0</v>
      </c>
      <c r="J10" s="3210"/>
      <c r="K10" s="3210"/>
      <c r="L10" s="1302"/>
    </row>
    <row r="11" spans="1:135">
      <c r="A11" s="1279"/>
    </row>
  </sheetData>
  <mergeCells count="30">
    <mergeCell ref="A1:L1"/>
    <mergeCell ref="I2:L2"/>
    <mergeCell ref="K3:L3"/>
    <mergeCell ref="A4:L4"/>
    <mergeCell ref="B2:C2"/>
    <mergeCell ref="B3:C3"/>
    <mergeCell ref="A5:B5"/>
    <mergeCell ref="C5:E5"/>
    <mergeCell ref="F5:H5"/>
    <mergeCell ref="I5:K5"/>
    <mergeCell ref="F6:H6"/>
    <mergeCell ref="I6:K6"/>
    <mergeCell ref="A8:B8"/>
    <mergeCell ref="A9:B9"/>
    <mergeCell ref="A10:B10"/>
    <mergeCell ref="C6:E6"/>
    <mergeCell ref="C7:E7"/>
    <mergeCell ref="C8:E8"/>
    <mergeCell ref="C10:E10"/>
    <mergeCell ref="A6:B6"/>
    <mergeCell ref="A7:B7"/>
    <mergeCell ref="C9:E9"/>
    <mergeCell ref="F7:H7"/>
    <mergeCell ref="I7:K7"/>
    <mergeCell ref="F10:H10"/>
    <mergeCell ref="I10:K10"/>
    <mergeCell ref="F8:H8"/>
    <mergeCell ref="I8:K8"/>
    <mergeCell ref="F9:H9"/>
    <mergeCell ref="I9:K9"/>
  </mergeCells>
  <phoneticPr fontId="59" type="noConversion"/>
  <pageMargins left="0.75" right="0.45" top="1" bottom="1" header="0.5" footer="0.5"/>
  <pageSetup paperSize="9" orientation="landscape" blackAndWhite="1" verticalDpi="0"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EE19"/>
  <sheetViews>
    <sheetView workbookViewId="0">
      <selection sqref="A1:G1"/>
    </sheetView>
  </sheetViews>
  <sheetFormatPr defaultRowHeight="14.25"/>
  <cols>
    <col min="1" max="1" width="10.75" customWidth="1"/>
    <col min="2" max="2" width="19.25" customWidth="1"/>
    <col min="4" max="4" width="13.875" customWidth="1"/>
    <col min="6" max="6" width="15" customWidth="1"/>
  </cols>
  <sheetData>
    <row r="1" spans="1:135" ht="22.5">
      <c r="A1" s="3231" t="s">
        <v>1455</v>
      </c>
      <c r="B1" s="3231"/>
      <c r="C1" s="3231"/>
      <c r="D1" s="3231"/>
      <c r="E1" s="3231"/>
      <c r="F1" s="3231"/>
      <c r="G1" s="3231"/>
    </row>
    <row r="2" spans="1:135" ht="22.5">
      <c r="A2" s="2124"/>
      <c r="B2" s="2125"/>
      <c r="C2" s="2126"/>
      <c r="D2" s="2127"/>
      <c r="E2" s="1286" t="s">
        <v>1472</v>
      </c>
      <c r="F2" s="3252" t="str">
        <f>档案索引!A34</f>
        <v>2A-14</v>
      </c>
      <c r="G2" s="3253"/>
    </row>
    <row r="3" spans="1:135">
      <c r="A3" s="1287" t="s">
        <v>1459</v>
      </c>
      <c r="B3" s="3257" t="str">
        <f>基本情况!B2</f>
        <v/>
      </c>
      <c r="C3" s="3257"/>
      <c r="D3" s="1288" t="s">
        <v>1473</v>
      </c>
      <c r="E3" s="1289">
        <f>基本情况!B12</f>
        <v>0</v>
      </c>
      <c r="F3" s="3254" t="str">
        <f>基本情况!B21</f>
        <v>2016年3月3日</v>
      </c>
      <c r="G3" s="3255"/>
      <c r="H3" s="1329"/>
    </row>
    <row r="4" spans="1:135">
      <c r="A4" s="1290" t="s">
        <v>1460</v>
      </c>
      <c r="B4" s="3258" t="str">
        <f>基本情况!B48</f>
        <v/>
      </c>
      <c r="C4" s="3241"/>
      <c r="D4" s="1292" t="s">
        <v>1474</v>
      </c>
      <c r="E4" s="1293">
        <f>基本情况!B11</f>
        <v>0</v>
      </c>
      <c r="F4" s="3235" t="str">
        <f>基本情况!B22</f>
        <v>2016年4月10日</v>
      </c>
      <c r="G4" s="3256"/>
      <c r="H4" s="975"/>
    </row>
    <row r="5" spans="1:135" ht="6.75" customHeight="1">
      <c r="A5" s="3237"/>
      <c r="B5" s="3238"/>
      <c r="C5" s="3238"/>
      <c r="D5" s="3238"/>
      <c r="E5" s="3238"/>
      <c r="F5" s="3238"/>
      <c r="G5" s="3239"/>
      <c r="H5" s="1285"/>
      <c r="I5" s="706"/>
      <c r="J5" s="706"/>
      <c r="K5" s="706"/>
      <c r="L5" s="706"/>
      <c r="M5" s="706"/>
      <c r="N5" s="706"/>
      <c r="O5" s="706"/>
      <c r="P5" s="706"/>
      <c r="Q5" s="706"/>
      <c r="R5" s="706"/>
      <c r="S5" s="706"/>
      <c r="T5" s="706"/>
      <c r="U5" s="706"/>
      <c r="V5" s="706"/>
      <c r="W5" s="706"/>
      <c r="X5" s="706"/>
      <c r="Y5" s="706"/>
      <c r="Z5" s="706"/>
      <c r="AA5" s="706"/>
      <c r="AB5" s="706"/>
      <c r="AC5" s="706"/>
      <c r="AD5" s="706"/>
      <c r="AE5" s="706"/>
      <c r="AF5" s="706"/>
      <c r="AG5" s="706"/>
      <c r="AH5" s="706"/>
      <c r="AI5" s="706"/>
      <c r="AJ5" s="706"/>
      <c r="AK5" s="706"/>
      <c r="AL5" s="706"/>
      <c r="AM5" s="706"/>
      <c r="AN5" s="706"/>
      <c r="AO5" s="706"/>
      <c r="AP5" s="706"/>
      <c r="AQ5" s="706"/>
      <c r="AR5" s="706"/>
      <c r="AS5" s="706"/>
      <c r="AT5" s="706"/>
      <c r="AU5" s="706"/>
      <c r="AV5" s="706"/>
      <c r="AW5" s="706"/>
      <c r="AX5" s="706"/>
      <c r="AY5" s="706"/>
      <c r="AZ5" s="706"/>
      <c r="BA5" s="706"/>
      <c r="BB5" s="706"/>
      <c r="BC5" s="706"/>
      <c r="BD5" s="706"/>
      <c r="BE5" s="706"/>
      <c r="BF5" s="706"/>
      <c r="BG5" s="706"/>
      <c r="BH5" s="706"/>
      <c r="BI5" s="706"/>
      <c r="BJ5" s="706"/>
      <c r="BK5" s="706"/>
      <c r="BL5" s="706"/>
      <c r="BM5" s="706"/>
      <c r="BN5" s="706"/>
      <c r="BO5" s="706"/>
      <c r="BP5" s="706"/>
      <c r="BQ5" s="706"/>
      <c r="BR5" s="706"/>
      <c r="BS5" s="706"/>
      <c r="BT5" s="706"/>
      <c r="BU5" s="706"/>
      <c r="BV5" s="706"/>
      <c r="BW5" s="706"/>
      <c r="BX5" s="706"/>
      <c r="BY5" s="706"/>
      <c r="BZ5" s="706"/>
      <c r="CA5" s="706"/>
      <c r="CB5" s="706"/>
      <c r="CC5" s="706"/>
      <c r="CD5" s="706"/>
      <c r="CE5" s="706"/>
      <c r="CF5" s="706"/>
      <c r="CG5" s="706"/>
      <c r="CH5" s="706"/>
      <c r="CI5" s="706"/>
      <c r="CJ5" s="706"/>
      <c r="CK5" s="706"/>
      <c r="CL5" s="706"/>
      <c r="CM5" s="706"/>
      <c r="CN5" s="706"/>
      <c r="CO5" s="706"/>
      <c r="CP5" s="706"/>
      <c r="CQ5" s="706"/>
      <c r="CR5" s="706"/>
      <c r="CS5" s="706"/>
      <c r="CT5" s="706"/>
      <c r="CU5" s="706"/>
      <c r="CV5" s="706"/>
      <c r="CW5" s="706"/>
      <c r="CX5" s="706"/>
      <c r="CY5" s="706"/>
      <c r="CZ5" s="706"/>
      <c r="DA5" s="706"/>
      <c r="DB5" s="706"/>
      <c r="DC5" s="706"/>
      <c r="DD5" s="706"/>
      <c r="DE5" s="706"/>
      <c r="DF5" s="706"/>
      <c r="DG5" s="706"/>
      <c r="DH5" s="706"/>
      <c r="DI5" s="706"/>
      <c r="DJ5" s="706"/>
      <c r="DK5" s="706"/>
      <c r="DL5" s="706"/>
      <c r="DM5" s="706"/>
      <c r="DN5" s="706"/>
      <c r="DO5" s="706"/>
      <c r="DP5" s="706"/>
      <c r="DQ5" s="706"/>
      <c r="DR5" s="706"/>
      <c r="DS5" s="706"/>
      <c r="DT5" s="706"/>
      <c r="DU5" s="706"/>
      <c r="DV5" s="706"/>
      <c r="DW5" s="706"/>
      <c r="DX5" s="706"/>
      <c r="DY5" s="706"/>
      <c r="DZ5" s="706"/>
      <c r="EA5" s="706"/>
      <c r="EB5" s="706"/>
      <c r="EC5" s="706"/>
      <c r="ED5" s="706"/>
      <c r="EE5" s="706"/>
    </row>
    <row r="6" spans="1:135" ht="23.45" customHeight="1">
      <c r="A6" s="3229" t="s">
        <v>678</v>
      </c>
      <c r="B6" s="3229"/>
      <c r="C6" s="3229" t="s">
        <v>1456</v>
      </c>
      <c r="D6" s="3229" t="s">
        <v>1457</v>
      </c>
      <c r="E6" s="3229" t="s">
        <v>1458</v>
      </c>
      <c r="F6" s="3229"/>
      <c r="G6" s="3250" t="s">
        <v>1477</v>
      </c>
      <c r="H6" s="975"/>
    </row>
    <row r="7" spans="1:135" ht="23.45" customHeight="1">
      <c r="A7" s="3229"/>
      <c r="B7" s="3229"/>
      <c r="C7" s="3229"/>
      <c r="D7" s="3229"/>
      <c r="E7" s="1278" t="s">
        <v>16</v>
      </c>
      <c r="F7" s="1278" t="s">
        <v>570</v>
      </c>
      <c r="G7" s="3251"/>
      <c r="H7" s="707" t="s">
        <v>404</v>
      </c>
    </row>
    <row r="8" spans="1:135" ht="31.5" customHeight="1">
      <c r="A8" s="3246" t="s">
        <v>1464</v>
      </c>
      <c r="B8" s="3247"/>
      <c r="C8" s="2173"/>
      <c r="D8" s="2174"/>
      <c r="E8" s="2175"/>
      <c r="F8" s="2174"/>
      <c r="G8" s="2169"/>
    </row>
    <row r="9" spans="1:135" ht="31.5" customHeight="1">
      <c r="A9" s="3248" t="s">
        <v>1465</v>
      </c>
      <c r="B9" s="3249"/>
      <c r="C9" s="2176"/>
      <c r="D9" s="2177"/>
      <c r="E9" s="2178"/>
      <c r="F9" s="2177"/>
      <c r="G9" s="2170"/>
    </row>
    <row r="10" spans="1:135" ht="31.5" customHeight="1">
      <c r="A10" s="3248" t="s">
        <v>1466</v>
      </c>
      <c r="B10" s="3249"/>
      <c r="C10" s="2176"/>
      <c r="D10" s="2177"/>
      <c r="E10" s="2178"/>
      <c r="F10" s="2177"/>
      <c r="G10" s="2170"/>
    </row>
    <row r="11" spans="1:135" ht="31.5" customHeight="1">
      <c r="A11" s="3248" t="s">
        <v>1467</v>
      </c>
      <c r="B11" s="3249"/>
      <c r="C11" s="2176"/>
      <c r="D11" s="2177"/>
      <c r="E11" s="2178"/>
      <c r="F11" s="2177"/>
      <c r="G11" s="2170"/>
    </row>
    <row r="12" spans="1:135" ht="31.5" customHeight="1">
      <c r="A12" s="3244"/>
      <c r="B12" s="3245"/>
      <c r="C12" s="2179"/>
      <c r="D12" s="2180"/>
      <c r="E12" s="2181"/>
      <c r="F12" s="2180"/>
      <c r="G12" s="2170"/>
    </row>
    <row r="13" spans="1:135" ht="31.5" customHeight="1">
      <c r="A13" s="3244"/>
      <c r="B13" s="3245"/>
      <c r="C13" s="2176"/>
      <c r="D13" s="2177"/>
      <c r="E13" s="2178"/>
      <c r="F13" s="2177"/>
      <c r="G13" s="2170"/>
    </row>
    <row r="14" spans="1:135" ht="31.5" customHeight="1">
      <c r="A14" s="3244"/>
      <c r="B14" s="3245"/>
      <c r="C14" s="2176"/>
      <c r="D14" s="2177"/>
      <c r="E14" s="2178"/>
      <c r="F14" s="2177"/>
      <c r="G14" s="2170"/>
    </row>
    <row r="15" spans="1:135" ht="31.5" customHeight="1">
      <c r="A15" s="3244"/>
      <c r="B15" s="3245"/>
      <c r="C15" s="2179"/>
      <c r="D15" s="2180"/>
      <c r="E15" s="2181"/>
      <c r="F15" s="2180"/>
      <c r="G15" s="2170"/>
    </row>
    <row r="16" spans="1:135" ht="31.5" customHeight="1">
      <c r="A16" s="3242"/>
      <c r="B16" s="3243"/>
      <c r="C16" s="2182"/>
      <c r="D16" s="2183"/>
      <c r="E16" s="2184"/>
      <c r="F16" s="2183"/>
      <c r="G16" s="2171"/>
    </row>
    <row r="17" spans="1:7" ht="31.5" customHeight="1">
      <c r="A17" s="3229" t="s">
        <v>1463</v>
      </c>
      <c r="B17" s="3229"/>
      <c r="C17" s="1280"/>
      <c r="D17" s="1281">
        <f>SUM(D8:D16)</f>
        <v>0</v>
      </c>
      <c r="E17" s="1280"/>
      <c r="F17" s="1281">
        <f>SUM(F8:F16)</f>
        <v>0</v>
      </c>
      <c r="G17" s="1302"/>
    </row>
    <row r="18" spans="1:7">
      <c r="A18" s="2212"/>
      <c r="B18" s="2212"/>
      <c r="C18" s="2213"/>
      <c r="D18" s="2213"/>
      <c r="E18" s="2213"/>
      <c r="F18" s="2213"/>
      <c r="G18" s="2213"/>
    </row>
    <row r="19" spans="1:7">
      <c r="A19" s="1282"/>
      <c r="B19" s="1282"/>
    </row>
  </sheetData>
  <mergeCells count="22">
    <mergeCell ref="A5:G5"/>
    <mergeCell ref="G6:G7"/>
    <mergeCell ref="E6:F6"/>
    <mergeCell ref="A1:G1"/>
    <mergeCell ref="F2:G2"/>
    <mergeCell ref="F3:G3"/>
    <mergeCell ref="F4:G4"/>
    <mergeCell ref="B3:C3"/>
    <mergeCell ref="B4:C4"/>
    <mergeCell ref="A6:B7"/>
    <mergeCell ref="A16:B16"/>
    <mergeCell ref="C6:C7"/>
    <mergeCell ref="D6:D7"/>
    <mergeCell ref="A17:B17"/>
    <mergeCell ref="A13:B13"/>
    <mergeCell ref="A14:B14"/>
    <mergeCell ref="A15:B15"/>
    <mergeCell ref="A8:B8"/>
    <mergeCell ref="A9:B9"/>
    <mergeCell ref="A10:B10"/>
    <mergeCell ref="A11:B11"/>
    <mergeCell ref="A12:B12"/>
  </mergeCells>
  <phoneticPr fontId="59" type="noConversion"/>
  <pageMargins left="0.75" right="0.3" top="1" bottom="1" header="0.5" footer="0.5"/>
  <pageSetup paperSize="9" orientation="portrait" blackAndWhite="1"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6">
    <tabColor rgb="FFFFFF00"/>
  </sheetPr>
  <dimension ref="A1:EE62"/>
  <sheetViews>
    <sheetView workbookViewId="0">
      <selection activeCell="H18" sqref="H18"/>
    </sheetView>
  </sheetViews>
  <sheetFormatPr defaultRowHeight="14.25"/>
  <cols>
    <col min="1" max="1" width="9.25" style="1582" customWidth="1"/>
    <col min="2" max="2" width="38" style="1678" customWidth="1"/>
    <col min="3" max="4" width="12.375" style="1582" customWidth="1"/>
    <col min="5" max="5" width="12.375" style="1678" customWidth="1"/>
    <col min="6" max="256" width="9" style="1678"/>
    <col min="257" max="257" width="5.25" style="1678" customWidth="1"/>
    <col min="258" max="258" width="54.25" style="1678" customWidth="1"/>
    <col min="259" max="260" width="10.5" style="1678" customWidth="1"/>
    <col min="261" max="261" width="26.875" style="1678" customWidth="1"/>
    <col min="262" max="512" width="9" style="1678"/>
    <col min="513" max="513" width="5.25" style="1678" customWidth="1"/>
    <col min="514" max="514" width="54.25" style="1678" customWidth="1"/>
    <col min="515" max="516" width="10.5" style="1678" customWidth="1"/>
    <col min="517" max="517" width="26.875" style="1678" customWidth="1"/>
    <col min="518" max="768" width="9" style="1678"/>
    <col min="769" max="769" width="5.25" style="1678" customWidth="1"/>
    <col min="770" max="770" width="54.25" style="1678" customWidth="1"/>
    <col min="771" max="772" width="10.5" style="1678" customWidth="1"/>
    <col min="773" max="773" width="26.875" style="1678" customWidth="1"/>
    <col min="774" max="1024" width="9" style="1678"/>
    <col min="1025" max="1025" width="5.25" style="1678" customWidth="1"/>
    <col min="1026" max="1026" width="54.25" style="1678" customWidth="1"/>
    <col min="1027" max="1028" width="10.5" style="1678" customWidth="1"/>
    <col min="1029" max="1029" width="26.875" style="1678" customWidth="1"/>
    <col min="1030" max="1280" width="9" style="1678"/>
    <col min="1281" max="1281" width="5.25" style="1678" customWidth="1"/>
    <col min="1282" max="1282" width="54.25" style="1678" customWidth="1"/>
    <col min="1283" max="1284" width="10.5" style="1678" customWidth="1"/>
    <col min="1285" max="1285" width="26.875" style="1678" customWidth="1"/>
    <col min="1286" max="1536" width="9" style="1678"/>
    <col min="1537" max="1537" width="5.25" style="1678" customWidth="1"/>
    <col min="1538" max="1538" width="54.25" style="1678" customWidth="1"/>
    <col min="1539" max="1540" width="10.5" style="1678" customWidth="1"/>
    <col min="1541" max="1541" width="26.875" style="1678" customWidth="1"/>
    <col min="1542" max="1792" width="9" style="1678"/>
    <col min="1793" max="1793" width="5.25" style="1678" customWidth="1"/>
    <col min="1794" max="1794" width="54.25" style="1678" customWidth="1"/>
    <col min="1795" max="1796" width="10.5" style="1678" customWidth="1"/>
    <col min="1797" max="1797" width="26.875" style="1678" customWidth="1"/>
    <col min="1798" max="2048" width="9" style="1678"/>
    <col min="2049" max="2049" width="5.25" style="1678" customWidth="1"/>
    <col min="2050" max="2050" width="54.25" style="1678" customWidth="1"/>
    <col min="2051" max="2052" width="10.5" style="1678" customWidth="1"/>
    <col min="2053" max="2053" width="26.875" style="1678" customWidth="1"/>
    <col min="2054" max="2304" width="9" style="1678"/>
    <col min="2305" max="2305" width="5.25" style="1678" customWidth="1"/>
    <col min="2306" max="2306" width="54.25" style="1678" customWidth="1"/>
    <col min="2307" max="2308" width="10.5" style="1678" customWidth="1"/>
    <col min="2309" max="2309" width="26.875" style="1678" customWidth="1"/>
    <col min="2310" max="2560" width="9" style="1678"/>
    <col min="2561" max="2561" width="5.25" style="1678" customWidth="1"/>
    <col min="2562" max="2562" width="54.25" style="1678" customWidth="1"/>
    <col min="2563" max="2564" width="10.5" style="1678" customWidth="1"/>
    <col min="2565" max="2565" width="26.875" style="1678" customWidth="1"/>
    <col min="2566" max="2816" width="9" style="1678"/>
    <col min="2817" max="2817" width="5.25" style="1678" customWidth="1"/>
    <col min="2818" max="2818" width="54.25" style="1678" customWidth="1"/>
    <col min="2819" max="2820" width="10.5" style="1678" customWidth="1"/>
    <col min="2821" max="2821" width="26.875" style="1678" customWidth="1"/>
    <col min="2822" max="3072" width="9" style="1678"/>
    <col min="3073" max="3073" width="5.25" style="1678" customWidth="1"/>
    <col min="3074" max="3074" width="54.25" style="1678" customWidth="1"/>
    <col min="3075" max="3076" width="10.5" style="1678" customWidth="1"/>
    <col min="3077" max="3077" width="26.875" style="1678" customWidth="1"/>
    <col min="3078" max="3328" width="9" style="1678"/>
    <col min="3329" max="3329" width="5.25" style="1678" customWidth="1"/>
    <col min="3330" max="3330" width="54.25" style="1678" customWidth="1"/>
    <col min="3331" max="3332" width="10.5" style="1678" customWidth="1"/>
    <col min="3333" max="3333" width="26.875" style="1678" customWidth="1"/>
    <col min="3334" max="3584" width="9" style="1678"/>
    <col min="3585" max="3585" width="5.25" style="1678" customWidth="1"/>
    <col min="3586" max="3586" width="54.25" style="1678" customWidth="1"/>
    <col min="3587" max="3588" width="10.5" style="1678" customWidth="1"/>
    <col min="3589" max="3589" width="26.875" style="1678" customWidth="1"/>
    <col min="3590" max="3840" width="9" style="1678"/>
    <col min="3841" max="3841" width="5.25" style="1678" customWidth="1"/>
    <col min="3842" max="3842" width="54.25" style="1678" customWidth="1"/>
    <col min="3843" max="3844" width="10.5" style="1678" customWidth="1"/>
    <col min="3845" max="3845" width="26.875" style="1678" customWidth="1"/>
    <col min="3846" max="4096" width="9" style="1678"/>
    <col min="4097" max="4097" width="5.25" style="1678" customWidth="1"/>
    <col min="4098" max="4098" width="54.25" style="1678" customWidth="1"/>
    <col min="4099" max="4100" width="10.5" style="1678" customWidth="1"/>
    <col min="4101" max="4101" width="26.875" style="1678" customWidth="1"/>
    <col min="4102" max="4352" width="9" style="1678"/>
    <col min="4353" max="4353" width="5.25" style="1678" customWidth="1"/>
    <col min="4354" max="4354" width="54.25" style="1678" customWidth="1"/>
    <col min="4355" max="4356" width="10.5" style="1678" customWidth="1"/>
    <col min="4357" max="4357" width="26.875" style="1678" customWidth="1"/>
    <col min="4358" max="4608" width="9" style="1678"/>
    <col min="4609" max="4609" width="5.25" style="1678" customWidth="1"/>
    <col min="4610" max="4610" width="54.25" style="1678" customWidth="1"/>
    <col min="4611" max="4612" width="10.5" style="1678" customWidth="1"/>
    <col min="4613" max="4613" width="26.875" style="1678" customWidth="1"/>
    <col min="4614" max="4864" width="9" style="1678"/>
    <col min="4865" max="4865" width="5.25" style="1678" customWidth="1"/>
    <col min="4866" max="4866" width="54.25" style="1678" customWidth="1"/>
    <col min="4867" max="4868" width="10.5" style="1678" customWidth="1"/>
    <col min="4869" max="4869" width="26.875" style="1678" customWidth="1"/>
    <col min="4870" max="5120" width="9" style="1678"/>
    <col min="5121" max="5121" width="5.25" style="1678" customWidth="1"/>
    <col min="5122" max="5122" width="54.25" style="1678" customWidth="1"/>
    <col min="5123" max="5124" width="10.5" style="1678" customWidth="1"/>
    <col min="5125" max="5125" width="26.875" style="1678" customWidth="1"/>
    <col min="5126" max="5376" width="9" style="1678"/>
    <col min="5377" max="5377" width="5.25" style="1678" customWidth="1"/>
    <col min="5378" max="5378" width="54.25" style="1678" customWidth="1"/>
    <col min="5379" max="5380" width="10.5" style="1678" customWidth="1"/>
    <col min="5381" max="5381" width="26.875" style="1678" customWidth="1"/>
    <col min="5382" max="5632" width="9" style="1678"/>
    <col min="5633" max="5633" width="5.25" style="1678" customWidth="1"/>
    <col min="5634" max="5634" width="54.25" style="1678" customWidth="1"/>
    <col min="5635" max="5636" width="10.5" style="1678" customWidth="1"/>
    <col min="5637" max="5637" width="26.875" style="1678" customWidth="1"/>
    <col min="5638" max="5888" width="9" style="1678"/>
    <col min="5889" max="5889" width="5.25" style="1678" customWidth="1"/>
    <col min="5890" max="5890" width="54.25" style="1678" customWidth="1"/>
    <col min="5891" max="5892" width="10.5" style="1678" customWidth="1"/>
    <col min="5893" max="5893" width="26.875" style="1678" customWidth="1"/>
    <col min="5894" max="6144" width="9" style="1678"/>
    <col min="6145" max="6145" width="5.25" style="1678" customWidth="1"/>
    <col min="6146" max="6146" width="54.25" style="1678" customWidth="1"/>
    <col min="6147" max="6148" width="10.5" style="1678" customWidth="1"/>
    <col min="6149" max="6149" width="26.875" style="1678" customWidth="1"/>
    <col min="6150" max="6400" width="9" style="1678"/>
    <col min="6401" max="6401" width="5.25" style="1678" customWidth="1"/>
    <col min="6402" max="6402" width="54.25" style="1678" customWidth="1"/>
    <col min="6403" max="6404" width="10.5" style="1678" customWidth="1"/>
    <col min="6405" max="6405" width="26.875" style="1678" customWidth="1"/>
    <col min="6406" max="6656" width="9" style="1678"/>
    <col min="6657" max="6657" width="5.25" style="1678" customWidth="1"/>
    <col min="6658" max="6658" width="54.25" style="1678" customWidth="1"/>
    <col min="6659" max="6660" width="10.5" style="1678" customWidth="1"/>
    <col min="6661" max="6661" width="26.875" style="1678" customWidth="1"/>
    <col min="6662" max="6912" width="9" style="1678"/>
    <col min="6913" max="6913" width="5.25" style="1678" customWidth="1"/>
    <col min="6914" max="6914" width="54.25" style="1678" customWidth="1"/>
    <col min="6915" max="6916" width="10.5" style="1678" customWidth="1"/>
    <col min="6917" max="6917" width="26.875" style="1678" customWidth="1"/>
    <col min="6918" max="7168" width="9" style="1678"/>
    <col min="7169" max="7169" width="5.25" style="1678" customWidth="1"/>
    <col min="7170" max="7170" width="54.25" style="1678" customWidth="1"/>
    <col min="7171" max="7172" width="10.5" style="1678" customWidth="1"/>
    <col min="7173" max="7173" width="26.875" style="1678" customWidth="1"/>
    <col min="7174" max="7424" width="9" style="1678"/>
    <col min="7425" max="7425" width="5.25" style="1678" customWidth="1"/>
    <col min="7426" max="7426" width="54.25" style="1678" customWidth="1"/>
    <col min="7427" max="7428" width="10.5" style="1678" customWidth="1"/>
    <col min="7429" max="7429" width="26.875" style="1678" customWidth="1"/>
    <col min="7430" max="7680" width="9" style="1678"/>
    <col min="7681" max="7681" width="5.25" style="1678" customWidth="1"/>
    <col min="7682" max="7682" width="54.25" style="1678" customWidth="1"/>
    <col min="7683" max="7684" width="10.5" style="1678" customWidth="1"/>
    <col min="7685" max="7685" width="26.875" style="1678" customWidth="1"/>
    <col min="7686" max="7936" width="9" style="1678"/>
    <col min="7937" max="7937" width="5.25" style="1678" customWidth="1"/>
    <col min="7938" max="7938" width="54.25" style="1678" customWidth="1"/>
    <col min="7939" max="7940" width="10.5" style="1678" customWidth="1"/>
    <col min="7941" max="7941" width="26.875" style="1678" customWidth="1"/>
    <col min="7942" max="8192" width="9" style="1678"/>
    <col min="8193" max="8193" width="5.25" style="1678" customWidth="1"/>
    <col min="8194" max="8194" width="54.25" style="1678" customWidth="1"/>
    <col min="8195" max="8196" width="10.5" style="1678" customWidth="1"/>
    <col min="8197" max="8197" width="26.875" style="1678" customWidth="1"/>
    <col min="8198" max="8448" width="9" style="1678"/>
    <col min="8449" max="8449" width="5.25" style="1678" customWidth="1"/>
    <col min="8450" max="8450" width="54.25" style="1678" customWidth="1"/>
    <col min="8451" max="8452" width="10.5" style="1678" customWidth="1"/>
    <col min="8453" max="8453" width="26.875" style="1678" customWidth="1"/>
    <col min="8454" max="8704" width="9" style="1678"/>
    <col min="8705" max="8705" width="5.25" style="1678" customWidth="1"/>
    <col min="8706" max="8706" width="54.25" style="1678" customWidth="1"/>
    <col min="8707" max="8708" width="10.5" style="1678" customWidth="1"/>
    <col min="8709" max="8709" width="26.875" style="1678" customWidth="1"/>
    <col min="8710" max="8960" width="9" style="1678"/>
    <col min="8961" max="8961" width="5.25" style="1678" customWidth="1"/>
    <col min="8962" max="8962" width="54.25" style="1678" customWidth="1"/>
    <col min="8963" max="8964" width="10.5" style="1678" customWidth="1"/>
    <col min="8965" max="8965" width="26.875" style="1678" customWidth="1"/>
    <col min="8966" max="9216" width="9" style="1678"/>
    <col min="9217" max="9217" width="5.25" style="1678" customWidth="1"/>
    <col min="9218" max="9218" width="54.25" style="1678" customWidth="1"/>
    <col min="9219" max="9220" width="10.5" style="1678" customWidth="1"/>
    <col min="9221" max="9221" width="26.875" style="1678" customWidth="1"/>
    <col min="9222" max="9472" width="9" style="1678"/>
    <col min="9473" max="9473" width="5.25" style="1678" customWidth="1"/>
    <col min="9474" max="9474" width="54.25" style="1678" customWidth="1"/>
    <col min="9475" max="9476" width="10.5" style="1678" customWidth="1"/>
    <col min="9477" max="9477" width="26.875" style="1678" customWidth="1"/>
    <col min="9478" max="9728" width="9" style="1678"/>
    <col min="9729" max="9729" width="5.25" style="1678" customWidth="1"/>
    <col min="9730" max="9730" width="54.25" style="1678" customWidth="1"/>
    <col min="9731" max="9732" width="10.5" style="1678" customWidth="1"/>
    <col min="9733" max="9733" width="26.875" style="1678" customWidth="1"/>
    <col min="9734" max="9984" width="9" style="1678"/>
    <col min="9985" max="9985" width="5.25" style="1678" customWidth="1"/>
    <col min="9986" max="9986" width="54.25" style="1678" customWidth="1"/>
    <col min="9987" max="9988" width="10.5" style="1678" customWidth="1"/>
    <col min="9989" max="9989" width="26.875" style="1678" customWidth="1"/>
    <col min="9990" max="10240" width="9" style="1678"/>
    <col min="10241" max="10241" width="5.25" style="1678" customWidth="1"/>
    <col min="10242" max="10242" width="54.25" style="1678" customWidth="1"/>
    <col min="10243" max="10244" width="10.5" style="1678" customWidth="1"/>
    <col min="10245" max="10245" width="26.875" style="1678" customWidth="1"/>
    <col min="10246" max="10496" width="9" style="1678"/>
    <col min="10497" max="10497" width="5.25" style="1678" customWidth="1"/>
    <col min="10498" max="10498" width="54.25" style="1678" customWidth="1"/>
    <col min="10499" max="10500" width="10.5" style="1678" customWidth="1"/>
    <col min="10501" max="10501" width="26.875" style="1678" customWidth="1"/>
    <col min="10502" max="10752" width="9" style="1678"/>
    <col min="10753" max="10753" width="5.25" style="1678" customWidth="1"/>
    <col min="10754" max="10754" width="54.25" style="1678" customWidth="1"/>
    <col min="10755" max="10756" width="10.5" style="1678" customWidth="1"/>
    <col min="10757" max="10757" width="26.875" style="1678" customWidth="1"/>
    <col min="10758" max="11008" width="9" style="1678"/>
    <col min="11009" max="11009" width="5.25" style="1678" customWidth="1"/>
    <col min="11010" max="11010" width="54.25" style="1678" customWidth="1"/>
    <col min="11011" max="11012" width="10.5" style="1678" customWidth="1"/>
    <col min="11013" max="11013" width="26.875" style="1678" customWidth="1"/>
    <col min="11014" max="11264" width="9" style="1678"/>
    <col min="11265" max="11265" width="5.25" style="1678" customWidth="1"/>
    <col min="11266" max="11266" width="54.25" style="1678" customWidth="1"/>
    <col min="11267" max="11268" width="10.5" style="1678" customWidth="1"/>
    <col min="11269" max="11269" width="26.875" style="1678" customWidth="1"/>
    <col min="11270" max="11520" width="9" style="1678"/>
    <col min="11521" max="11521" width="5.25" style="1678" customWidth="1"/>
    <col min="11522" max="11522" width="54.25" style="1678" customWidth="1"/>
    <col min="11523" max="11524" width="10.5" style="1678" customWidth="1"/>
    <col min="11525" max="11525" width="26.875" style="1678" customWidth="1"/>
    <col min="11526" max="11776" width="9" style="1678"/>
    <col min="11777" max="11777" width="5.25" style="1678" customWidth="1"/>
    <col min="11778" max="11778" width="54.25" style="1678" customWidth="1"/>
    <col min="11779" max="11780" width="10.5" style="1678" customWidth="1"/>
    <col min="11781" max="11781" width="26.875" style="1678" customWidth="1"/>
    <col min="11782" max="12032" width="9" style="1678"/>
    <col min="12033" max="12033" width="5.25" style="1678" customWidth="1"/>
    <col min="12034" max="12034" width="54.25" style="1678" customWidth="1"/>
    <col min="12035" max="12036" width="10.5" style="1678" customWidth="1"/>
    <col min="12037" max="12037" width="26.875" style="1678" customWidth="1"/>
    <col min="12038" max="12288" width="9" style="1678"/>
    <col min="12289" max="12289" width="5.25" style="1678" customWidth="1"/>
    <col min="12290" max="12290" width="54.25" style="1678" customWidth="1"/>
    <col min="12291" max="12292" width="10.5" style="1678" customWidth="1"/>
    <col min="12293" max="12293" width="26.875" style="1678" customWidth="1"/>
    <col min="12294" max="12544" width="9" style="1678"/>
    <col min="12545" max="12545" width="5.25" style="1678" customWidth="1"/>
    <col min="12546" max="12546" width="54.25" style="1678" customWidth="1"/>
    <col min="12547" max="12548" width="10.5" style="1678" customWidth="1"/>
    <col min="12549" max="12549" width="26.875" style="1678" customWidth="1"/>
    <col min="12550" max="12800" width="9" style="1678"/>
    <col min="12801" max="12801" width="5.25" style="1678" customWidth="1"/>
    <col min="12802" max="12802" width="54.25" style="1678" customWidth="1"/>
    <col min="12803" max="12804" width="10.5" style="1678" customWidth="1"/>
    <col min="12805" max="12805" width="26.875" style="1678" customWidth="1"/>
    <col min="12806" max="13056" width="9" style="1678"/>
    <col min="13057" max="13057" width="5.25" style="1678" customWidth="1"/>
    <col min="13058" max="13058" width="54.25" style="1678" customWidth="1"/>
    <col min="13059" max="13060" width="10.5" style="1678" customWidth="1"/>
    <col min="13061" max="13061" width="26.875" style="1678" customWidth="1"/>
    <col min="13062" max="13312" width="9" style="1678"/>
    <col min="13313" max="13313" width="5.25" style="1678" customWidth="1"/>
    <col min="13314" max="13314" width="54.25" style="1678" customWidth="1"/>
    <col min="13315" max="13316" width="10.5" style="1678" customWidth="1"/>
    <col min="13317" max="13317" width="26.875" style="1678" customWidth="1"/>
    <col min="13318" max="13568" width="9" style="1678"/>
    <col min="13569" max="13569" width="5.25" style="1678" customWidth="1"/>
    <col min="13570" max="13570" width="54.25" style="1678" customWidth="1"/>
    <col min="13571" max="13572" width="10.5" style="1678" customWidth="1"/>
    <col min="13573" max="13573" width="26.875" style="1678" customWidth="1"/>
    <col min="13574" max="13824" width="9" style="1678"/>
    <col min="13825" max="13825" width="5.25" style="1678" customWidth="1"/>
    <col min="13826" max="13826" width="54.25" style="1678" customWidth="1"/>
    <col min="13827" max="13828" width="10.5" style="1678" customWidth="1"/>
    <col min="13829" max="13829" width="26.875" style="1678" customWidth="1"/>
    <col min="13830" max="14080" width="9" style="1678"/>
    <col min="14081" max="14081" width="5.25" style="1678" customWidth="1"/>
    <col min="14082" max="14082" width="54.25" style="1678" customWidth="1"/>
    <col min="14083" max="14084" width="10.5" style="1678" customWidth="1"/>
    <col min="14085" max="14085" width="26.875" style="1678" customWidth="1"/>
    <col min="14086" max="14336" width="9" style="1678"/>
    <col min="14337" max="14337" width="5.25" style="1678" customWidth="1"/>
    <col min="14338" max="14338" width="54.25" style="1678" customWidth="1"/>
    <col min="14339" max="14340" width="10.5" style="1678" customWidth="1"/>
    <col min="14341" max="14341" width="26.875" style="1678" customWidth="1"/>
    <col min="14342" max="14592" width="9" style="1678"/>
    <col min="14593" max="14593" width="5.25" style="1678" customWidth="1"/>
    <col min="14594" max="14594" width="54.25" style="1678" customWidth="1"/>
    <col min="14595" max="14596" width="10.5" style="1678" customWidth="1"/>
    <col min="14597" max="14597" width="26.875" style="1678" customWidth="1"/>
    <col min="14598" max="14848" width="9" style="1678"/>
    <col min="14849" max="14849" width="5.25" style="1678" customWidth="1"/>
    <col min="14850" max="14850" width="54.25" style="1678" customWidth="1"/>
    <col min="14851" max="14852" width="10.5" style="1678" customWidth="1"/>
    <col min="14853" max="14853" width="26.875" style="1678" customWidth="1"/>
    <col min="14854" max="15104" width="9" style="1678"/>
    <col min="15105" max="15105" width="5.25" style="1678" customWidth="1"/>
    <col min="15106" max="15106" width="54.25" style="1678" customWidth="1"/>
    <col min="15107" max="15108" width="10.5" style="1678" customWidth="1"/>
    <col min="15109" max="15109" width="26.875" style="1678" customWidth="1"/>
    <col min="15110" max="15360" width="9" style="1678"/>
    <col min="15361" max="15361" width="5.25" style="1678" customWidth="1"/>
    <col min="15362" max="15362" width="54.25" style="1678" customWidth="1"/>
    <col min="15363" max="15364" width="10.5" style="1678" customWidth="1"/>
    <col min="15365" max="15365" width="26.875" style="1678" customWidth="1"/>
    <col min="15366" max="15616" width="9" style="1678"/>
    <col min="15617" max="15617" width="5.25" style="1678" customWidth="1"/>
    <col min="15618" max="15618" width="54.25" style="1678" customWidth="1"/>
    <col min="15619" max="15620" width="10.5" style="1678" customWidth="1"/>
    <col min="15621" max="15621" width="26.875" style="1678" customWidth="1"/>
    <col min="15622" max="15872" width="9" style="1678"/>
    <col min="15873" max="15873" width="5.25" style="1678" customWidth="1"/>
    <col min="15874" max="15874" width="54.25" style="1678" customWidth="1"/>
    <col min="15875" max="15876" width="10.5" style="1678" customWidth="1"/>
    <col min="15877" max="15877" width="26.875" style="1678" customWidth="1"/>
    <col min="15878" max="16128" width="9" style="1678"/>
    <col min="16129" max="16129" width="5.25" style="1678" customWidth="1"/>
    <col min="16130" max="16130" width="54.25" style="1678" customWidth="1"/>
    <col min="16131" max="16132" width="10.5" style="1678" customWidth="1"/>
    <col min="16133" max="16133" width="26.875" style="1678" customWidth="1"/>
    <col min="16134" max="16384" width="9" style="1678"/>
  </cols>
  <sheetData>
    <row r="1" spans="1:135" ht="20.100000000000001" customHeight="1">
      <c r="A1" s="3259" t="s">
        <v>6883</v>
      </c>
      <c r="B1" s="3259"/>
      <c r="C1" s="3259"/>
      <c r="D1" s="3259"/>
      <c r="E1" s="2189" t="str">
        <f>"索引号："&amp;档案索引!A35</f>
        <v>索引号：2A-15</v>
      </c>
    </row>
    <row r="2" spans="1:135" s="2098" customFormat="1" ht="7.5" customHeight="1">
      <c r="A2" s="2095"/>
      <c r="B2" s="2095"/>
      <c r="C2" s="2095"/>
      <c r="D2" s="2095"/>
      <c r="E2" s="2101"/>
    </row>
    <row r="3" spans="1:135" s="2098" customFormat="1" ht="20.100000000000001" customHeight="1">
      <c r="A3" s="2185" t="s">
        <v>6884</v>
      </c>
      <c r="B3" s="2190" t="str">
        <f>基本情况!B2</f>
        <v/>
      </c>
      <c r="C3" s="2186" t="s">
        <v>6886</v>
      </c>
      <c r="D3" s="2192">
        <f>基本情况!B12</f>
        <v>0</v>
      </c>
      <c r="E3" s="2193" t="str">
        <f>TEXT(基本情况!B21,"yyyy-mm-dd")</f>
        <v>2016-03-03</v>
      </c>
    </row>
    <row r="4" spans="1:135" s="2098" customFormat="1" ht="20.100000000000001" customHeight="1">
      <c r="A4" s="2187" t="s">
        <v>6885</v>
      </c>
      <c r="B4" s="2191" t="str">
        <f>基本情况!B7</f>
        <v>2015年01月01日至2015年12月31日</v>
      </c>
      <c r="C4" s="2188" t="s">
        <v>6887</v>
      </c>
      <c r="D4" s="2194">
        <f>基本情况!B11</f>
        <v>0</v>
      </c>
      <c r="E4" s="2195" t="str">
        <f>TEXT(基本情况!B22,"yyyy-mm-dd")</f>
        <v>2016-04-10</v>
      </c>
    </row>
    <row r="5" spans="1:135" customFormat="1" ht="6.75" customHeight="1">
      <c r="A5" s="3237"/>
      <c r="B5" s="3238"/>
      <c r="C5" s="3238"/>
      <c r="D5" s="3238"/>
      <c r="E5" s="3239"/>
      <c r="F5" s="1285"/>
      <c r="G5" s="1285"/>
      <c r="H5" s="1285"/>
      <c r="I5" s="706"/>
      <c r="J5" s="706"/>
      <c r="K5" s="706"/>
      <c r="L5" s="706"/>
      <c r="M5" s="706"/>
      <c r="N5" s="706"/>
      <c r="O5" s="706"/>
      <c r="P5" s="706"/>
      <c r="Q5" s="706"/>
      <c r="R5" s="706"/>
      <c r="S5" s="706"/>
      <c r="T5" s="706"/>
      <c r="U5" s="706"/>
      <c r="V5" s="706"/>
      <c r="W5" s="706"/>
      <c r="X5" s="706"/>
      <c r="Y5" s="706"/>
      <c r="Z5" s="706"/>
      <c r="AA5" s="706"/>
      <c r="AB5" s="706"/>
      <c r="AC5" s="706"/>
      <c r="AD5" s="706"/>
      <c r="AE5" s="706"/>
      <c r="AF5" s="706"/>
      <c r="AG5" s="706"/>
      <c r="AH5" s="706"/>
      <c r="AI5" s="706"/>
      <c r="AJ5" s="706"/>
      <c r="AK5" s="706"/>
      <c r="AL5" s="706"/>
      <c r="AM5" s="706"/>
      <c r="AN5" s="706"/>
      <c r="AO5" s="706"/>
      <c r="AP5" s="706"/>
      <c r="AQ5" s="706"/>
      <c r="AR5" s="706"/>
      <c r="AS5" s="706"/>
      <c r="AT5" s="706"/>
      <c r="AU5" s="706"/>
      <c r="AV5" s="706"/>
      <c r="AW5" s="706"/>
      <c r="AX5" s="706"/>
      <c r="AY5" s="706"/>
      <c r="AZ5" s="706"/>
      <c r="BA5" s="706"/>
      <c r="BB5" s="706"/>
      <c r="BC5" s="706"/>
      <c r="BD5" s="706"/>
      <c r="BE5" s="706"/>
      <c r="BF5" s="706"/>
      <c r="BG5" s="706"/>
      <c r="BH5" s="706"/>
      <c r="BI5" s="706"/>
      <c r="BJ5" s="706"/>
      <c r="BK5" s="706"/>
      <c r="BL5" s="706"/>
      <c r="BM5" s="706"/>
      <c r="BN5" s="706"/>
      <c r="BO5" s="706"/>
      <c r="BP5" s="706"/>
      <c r="BQ5" s="706"/>
      <c r="BR5" s="706"/>
      <c r="BS5" s="706"/>
      <c r="BT5" s="706"/>
      <c r="BU5" s="706"/>
      <c r="BV5" s="706"/>
      <c r="BW5" s="706"/>
      <c r="BX5" s="706"/>
      <c r="BY5" s="706"/>
      <c r="BZ5" s="706"/>
      <c r="CA5" s="706"/>
      <c r="CB5" s="706"/>
      <c r="CC5" s="706"/>
      <c r="CD5" s="706"/>
      <c r="CE5" s="706"/>
      <c r="CF5" s="706"/>
      <c r="CG5" s="706"/>
      <c r="CH5" s="706"/>
      <c r="CI5" s="706"/>
      <c r="CJ5" s="706"/>
      <c r="CK5" s="706"/>
      <c r="CL5" s="706"/>
      <c r="CM5" s="706"/>
      <c r="CN5" s="706"/>
      <c r="CO5" s="706"/>
      <c r="CP5" s="706"/>
      <c r="CQ5" s="706"/>
      <c r="CR5" s="706"/>
      <c r="CS5" s="706"/>
      <c r="CT5" s="706"/>
      <c r="CU5" s="706"/>
      <c r="CV5" s="706"/>
      <c r="CW5" s="706"/>
      <c r="CX5" s="706"/>
      <c r="CY5" s="706"/>
      <c r="CZ5" s="706"/>
      <c r="DA5" s="706"/>
      <c r="DB5" s="706"/>
      <c r="DC5" s="706"/>
      <c r="DD5" s="706"/>
      <c r="DE5" s="706"/>
      <c r="DF5" s="706"/>
      <c r="DG5" s="706"/>
      <c r="DH5" s="706"/>
      <c r="DI5" s="706"/>
      <c r="DJ5" s="706"/>
      <c r="DK5" s="706"/>
      <c r="DL5" s="706"/>
      <c r="DM5" s="706"/>
      <c r="DN5" s="706"/>
      <c r="DO5" s="706"/>
      <c r="DP5" s="706"/>
      <c r="DQ5" s="706"/>
      <c r="DR5" s="706"/>
      <c r="DS5" s="706"/>
      <c r="DT5" s="706"/>
      <c r="DU5" s="706"/>
      <c r="DV5" s="706"/>
      <c r="DW5" s="706"/>
      <c r="DX5" s="706"/>
      <c r="DY5" s="706"/>
      <c r="DZ5" s="706"/>
      <c r="EA5" s="706"/>
      <c r="EB5" s="706"/>
      <c r="EC5" s="706"/>
      <c r="ED5" s="706"/>
      <c r="EE5" s="706"/>
    </row>
    <row r="6" spans="1:135" s="1579" customFormat="1" ht="14.25" customHeight="1">
      <c r="A6" s="3260" t="s">
        <v>1994</v>
      </c>
      <c r="B6" s="3260" t="s">
        <v>5253</v>
      </c>
      <c r="C6" s="1837" t="s">
        <v>1991</v>
      </c>
      <c r="D6" s="1837" t="s">
        <v>5324</v>
      </c>
      <c r="E6" s="3260" t="s">
        <v>6888</v>
      </c>
    </row>
    <row r="7" spans="1:135" s="1579" customFormat="1" ht="14.25" customHeight="1">
      <c r="A7" s="3260"/>
      <c r="B7" s="3260"/>
      <c r="C7" s="1837">
        <v>1</v>
      </c>
      <c r="D7" s="1837">
        <v>2</v>
      </c>
      <c r="E7" s="3260"/>
    </row>
    <row r="8" spans="1:135" s="1579" customFormat="1" ht="14.25" customHeight="1">
      <c r="A8" s="1837">
        <v>1</v>
      </c>
      <c r="B8" s="1838" t="s">
        <v>5326</v>
      </c>
      <c r="C8" s="2106">
        <f>SUM(C9:C17)</f>
        <v>0</v>
      </c>
      <c r="D8" s="2106">
        <f>SUM(D9:D17)</f>
        <v>0</v>
      </c>
      <c r="E8" s="1838" t="s">
        <v>5327</v>
      </c>
    </row>
    <row r="9" spans="1:135" s="1579" customFormat="1" ht="14.25" customHeight="1">
      <c r="A9" s="1837">
        <v>2</v>
      </c>
      <c r="B9" s="1838" t="s">
        <v>5328</v>
      </c>
      <c r="C9" s="2107"/>
      <c r="D9" s="2106">
        <f>C9</f>
        <v>0</v>
      </c>
      <c r="E9" s="1838" t="s">
        <v>5329</v>
      </c>
    </row>
    <row r="10" spans="1:135" s="1579" customFormat="1" ht="14.25" customHeight="1">
      <c r="A10" s="1837">
        <v>3</v>
      </c>
      <c r="B10" s="1838" t="s">
        <v>5330</v>
      </c>
      <c r="C10" s="2107"/>
      <c r="D10" s="2106">
        <f t="shared" ref="D10:D17" si="0">C10</f>
        <v>0</v>
      </c>
      <c r="E10" s="1838"/>
    </row>
    <row r="11" spans="1:135" s="1579" customFormat="1" ht="14.25" customHeight="1">
      <c r="A11" s="1837">
        <v>4</v>
      </c>
      <c r="B11" s="1838" t="s">
        <v>5331</v>
      </c>
      <c r="C11" s="2107"/>
      <c r="D11" s="2106">
        <f t="shared" si="0"/>
        <v>0</v>
      </c>
      <c r="E11" s="1838"/>
    </row>
    <row r="12" spans="1:135" s="1579" customFormat="1" ht="14.25" customHeight="1">
      <c r="A12" s="1837">
        <v>5</v>
      </c>
      <c r="B12" s="1838" t="s">
        <v>5332</v>
      </c>
      <c r="C12" s="2107"/>
      <c r="D12" s="2106">
        <f t="shared" si="0"/>
        <v>0</v>
      </c>
      <c r="E12" s="1838"/>
    </row>
    <row r="13" spans="1:135" s="1579" customFormat="1" ht="14.25" customHeight="1">
      <c r="A13" s="1837">
        <v>6</v>
      </c>
      <c r="B13" s="1838" t="s">
        <v>5333</v>
      </c>
      <c r="C13" s="2107"/>
      <c r="D13" s="2106">
        <f t="shared" si="0"/>
        <v>0</v>
      </c>
      <c r="E13" s="1838"/>
    </row>
    <row r="14" spans="1:135" s="1579" customFormat="1" ht="14.25" customHeight="1">
      <c r="A14" s="1837">
        <v>7</v>
      </c>
      <c r="B14" s="1838" t="s">
        <v>5334</v>
      </c>
      <c r="C14" s="2107"/>
      <c r="D14" s="2106">
        <f t="shared" si="0"/>
        <v>0</v>
      </c>
      <c r="E14" s="1838"/>
    </row>
    <row r="15" spans="1:135" s="1579" customFormat="1" ht="14.25" customHeight="1">
      <c r="A15" s="1837">
        <v>8</v>
      </c>
      <c r="B15" s="1838" t="s">
        <v>5335</v>
      </c>
      <c r="C15" s="2107"/>
      <c r="D15" s="2106">
        <f t="shared" si="0"/>
        <v>0</v>
      </c>
      <c r="E15" s="1838"/>
    </row>
    <row r="16" spans="1:135" s="1579" customFormat="1" ht="14.25" customHeight="1">
      <c r="A16" s="1837">
        <v>9</v>
      </c>
      <c r="B16" s="1838" t="s">
        <v>5336</v>
      </c>
      <c r="C16" s="2107"/>
      <c r="D16" s="2106">
        <f t="shared" si="0"/>
        <v>0</v>
      </c>
      <c r="E16" s="1838"/>
      <c r="F16" s="1702" t="s">
        <v>6611</v>
      </c>
    </row>
    <row r="17" spans="1:5" s="1579" customFormat="1" ht="14.25" customHeight="1">
      <c r="A17" s="1837">
        <v>10</v>
      </c>
      <c r="B17" s="1838" t="s">
        <v>5337</v>
      </c>
      <c r="C17" s="2107"/>
      <c r="D17" s="2106">
        <f t="shared" si="0"/>
        <v>0</v>
      </c>
      <c r="E17" s="1838"/>
    </row>
    <row r="18" spans="1:5" s="1579" customFormat="1" ht="46.5" customHeight="1">
      <c r="A18" s="1837">
        <v>11</v>
      </c>
      <c r="B18" s="1839" t="s">
        <v>5338</v>
      </c>
      <c r="C18" s="2106">
        <f>SUM(C19:C27)</f>
        <v>0</v>
      </c>
      <c r="D18" s="2106">
        <f>SUM(D19:D27)</f>
        <v>0</v>
      </c>
      <c r="E18" s="1839" t="s">
        <v>5339</v>
      </c>
    </row>
    <row r="19" spans="1:5" s="1579" customFormat="1" ht="14.25" customHeight="1">
      <c r="A19" s="1837">
        <v>12</v>
      </c>
      <c r="B19" s="1838" t="s">
        <v>5340</v>
      </c>
      <c r="C19" s="2107"/>
      <c r="D19" s="2106">
        <f>-C19</f>
        <v>0</v>
      </c>
      <c r="E19" s="1838"/>
    </row>
    <row r="20" spans="1:5" s="1579" customFormat="1" ht="14.25" customHeight="1">
      <c r="A20" s="1837">
        <v>13</v>
      </c>
      <c r="B20" s="1838" t="s">
        <v>5341</v>
      </c>
      <c r="C20" s="2107"/>
      <c r="D20" s="2106">
        <f t="shared" ref="D20:D27" si="1">-C20</f>
        <v>0</v>
      </c>
      <c r="E20" s="1838"/>
    </row>
    <row r="21" spans="1:5" s="1579" customFormat="1" ht="14.25" customHeight="1">
      <c r="A21" s="1837">
        <v>14</v>
      </c>
      <c r="B21" s="1838" t="s">
        <v>5342</v>
      </c>
      <c r="C21" s="2107"/>
      <c r="D21" s="2106">
        <f t="shared" si="1"/>
        <v>0</v>
      </c>
      <c r="E21" s="1838"/>
    </row>
    <row r="22" spans="1:5" s="1579" customFormat="1" ht="14.25" customHeight="1">
      <c r="A22" s="1837">
        <v>15</v>
      </c>
      <c r="B22" s="1838" t="s">
        <v>5343</v>
      </c>
      <c r="C22" s="2107"/>
      <c r="D22" s="2106">
        <f t="shared" si="1"/>
        <v>0</v>
      </c>
      <c r="E22" s="1838"/>
    </row>
    <row r="23" spans="1:5" s="1579" customFormat="1" ht="14.25" customHeight="1">
      <c r="A23" s="1837">
        <v>16</v>
      </c>
      <c r="B23" s="1838" t="s">
        <v>5344</v>
      </c>
      <c r="C23" s="2107"/>
      <c r="D23" s="2106">
        <f t="shared" si="1"/>
        <v>0</v>
      </c>
      <c r="E23" s="1838"/>
    </row>
    <row r="24" spans="1:5" s="1579" customFormat="1" ht="14.25" customHeight="1">
      <c r="A24" s="1837">
        <v>17</v>
      </c>
      <c r="B24" s="1840" t="s">
        <v>5345</v>
      </c>
      <c r="C24" s="2113"/>
      <c r="D24" s="2106">
        <f t="shared" si="1"/>
        <v>0</v>
      </c>
      <c r="E24" s="1838"/>
    </row>
    <row r="25" spans="1:5" s="1579" customFormat="1" ht="14.25" customHeight="1">
      <c r="A25" s="1837">
        <v>18</v>
      </c>
      <c r="B25" s="1838" t="s">
        <v>5346</v>
      </c>
      <c r="C25" s="2107"/>
      <c r="D25" s="2106">
        <f t="shared" si="1"/>
        <v>0</v>
      </c>
      <c r="E25" s="1838"/>
    </row>
    <row r="26" spans="1:5" s="1579" customFormat="1" ht="14.25" customHeight="1">
      <c r="A26" s="1837">
        <v>19</v>
      </c>
      <c r="B26" s="1838" t="s">
        <v>5347</v>
      </c>
      <c r="C26" s="2107"/>
      <c r="D26" s="2106">
        <f t="shared" si="1"/>
        <v>0</v>
      </c>
      <c r="E26" s="1838"/>
    </row>
    <row r="27" spans="1:5" s="1579" customFormat="1" ht="14.25" customHeight="1">
      <c r="A27" s="1837">
        <v>20</v>
      </c>
      <c r="B27" s="1838" t="s">
        <v>5337</v>
      </c>
      <c r="C27" s="2107"/>
      <c r="D27" s="2106">
        <f t="shared" si="1"/>
        <v>0</v>
      </c>
      <c r="E27" s="1838"/>
    </row>
    <row r="28" spans="1:5" s="1579" customFormat="1" ht="48.75" customHeight="1">
      <c r="A28" s="1837">
        <v>21</v>
      </c>
      <c r="B28" s="1839" t="s">
        <v>5348</v>
      </c>
      <c r="C28" s="2106">
        <f>C29-C33</f>
        <v>0</v>
      </c>
      <c r="D28" s="2106">
        <f>D29-D33</f>
        <v>0</v>
      </c>
      <c r="E28" s="1839" t="s">
        <v>5349</v>
      </c>
    </row>
    <row r="29" spans="1:5" s="1579" customFormat="1" ht="26.25" customHeight="1">
      <c r="A29" s="1841">
        <v>22</v>
      </c>
      <c r="B29" s="1842" t="s">
        <v>5350</v>
      </c>
      <c r="C29" s="2109">
        <f>C31-C32</f>
        <v>0</v>
      </c>
      <c r="D29" s="2109">
        <f>D31-D32</f>
        <v>0</v>
      </c>
      <c r="E29" s="1840"/>
    </row>
    <row r="30" spans="1:5" s="1579" customFormat="1" ht="14.25" customHeight="1">
      <c r="A30" s="1837">
        <v>23</v>
      </c>
      <c r="B30" s="1839" t="s">
        <v>5351</v>
      </c>
      <c r="C30" s="2107"/>
      <c r="D30" s="2082" t="s">
        <v>522</v>
      </c>
      <c r="E30" s="1838"/>
    </row>
    <row r="31" spans="1:5" s="1581" customFormat="1" ht="14.25" customHeight="1">
      <c r="A31" s="1837">
        <v>24</v>
      </c>
      <c r="B31" s="1838" t="s">
        <v>5352</v>
      </c>
      <c r="C31" s="2107"/>
      <c r="D31" s="2106">
        <f>C31</f>
        <v>0</v>
      </c>
      <c r="E31" s="1838"/>
    </row>
    <row r="32" spans="1:5" s="1581" customFormat="1" ht="14.25" customHeight="1">
      <c r="A32" s="1837">
        <v>25</v>
      </c>
      <c r="B32" s="1838" t="s">
        <v>5353</v>
      </c>
      <c r="C32" s="2107"/>
      <c r="D32" s="2106">
        <f>C32</f>
        <v>0</v>
      </c>
      <c r="E32" s="1838"/>
    </row>
    <row r="33" spans="1:5" s="1581" customFormat="1" ht="26.25" customHeight="1">
      <c r="A33" s="1841">
        <v>26</v>
      </c>
      <c r="B33" s="1842" t="s">
        <v>5354</v>
      </c>
      <c r="C33" s="2109">
        <f>C35-C36</f>
        <v>0</v>
      </c>
      <c r="D33" s="2109">
        <f>D35-D36</f>
        <v>0</v>
      </c>
      <c r="E33" s="1840"/>
    </row>
    <row r="34" spans="1:5" s="1581" customFormat="1" ht="26.25" customHeight="1">
      <c r="A34" s="1837">
        <v>27</v>
      </c>
      <c r="B34" s="1839" t="s">
        <v>5355</v>
      </c>
      <c r="C34" s="2107"/>
      <c r="D34" s="2082" t="s">
        <v>522</v>
      </c>
      <c r="E34" s="1838"/>
    </row>
    <row r="35" spans="1:5" s="1581" customFormat="1" ht="14.25" customHeight="1">
      <c r="A35" s="1837">
        <v>28</v>
      </c>
      <c r="B35" s="1838" t="s">
        <v>5356</v>
      </c>
      <c r="C35" s="2107"/>
      <c r="D35" s="2106">
        <f>C35</f>
        <v>0</v>
      </c>
      <c r="E35" s="1838"/>
    </row>
    <row r="36" spans="1:5" s="1579" customFormat="1" ht="26.25" customHeight="1">
      <c r="A36" s="1837">
        <v>29</v>
      </c>
      <c r="B36" s="1839" t="s">
        <v>5357</v>
      </c>
      <c r="C36" s="2107"/>
      <c r="D36" s="2106">
        <f>C36</f>
        <v>0</v>
      </c>
      <c r="E36" s="1838"/>
    </row>
    <row r="37" spans="1:5">
      <c r="A37" s="2041"/>
      <c r="B37" s="2101"/>
      <c r="C37" s="2041"/>
      <c r="D37" s="2041"/>
      <c r="E37" s="2101"/>
    </row>
    <row r="38" spans="1:5">
      <c r="A38" s="1678"/>
      <c r="C38" s="1678"/>
      <c r="D38" s="1678"/>
    </row>
    <row r="39" spans="1:5">
      <c r="A39" s="1678"/>
      <c r="C39" s="1678"/>
      <c r="D39" s="1678"/>
    </row>
    <row r="40" spans="1:5">
      <c r="A40" s="1678"/>
      <c r="C40" s="1678"/>
      <c r="D40" s="1678"/>
    </row>
    <row r="41" spans="1:5">
      <c r="A41" s="1678"/>
      <c r="C41" s="1678"/>
      <c r="D41" s="1678"/>
    </row>
    <row r="42" spans="1:5">
      <c r="A42" s="1678"/>
      <c r="C42" s="1678"/>
      <c r="D42" s="1678"/>
    </row>
    <row r="43" spans="1:5">
      <c r="A43" s="1678"/>
      <c r="C43" s="1678"/>
      <c r="D43" s="1678"/>
    </row>
    <row r="44" spans="1:5">
      <c r="A44" s="1678"/>
      <c r="C44" s="1678"/>
      <c r="D44" s="1678"/>
    </row>
    <row r="45" spans="1:5">
      <c r="A45" s="1678"/>
      <c r="C45" s="1678"/>
      <c r="D45" s="1678"/>
    </row>
    <row r="46" spans="1:5">
      <c r="A46" s="1678"/>
      <c r="C46" s="1678"/>
      <c r="D46" s="1678"/>
    </row>
    <row r="47" spans="1:5">
      <c r="A47" s="1678"/>
      <c r="C47" s="1678"/>
      <c r="D47" s="1678"/>
    </row>
    <row r="48" spans="1:5">
      <c r="A48" s="1678"/>
      <c r="C48" s="1678"/>
      <c r="D48" s="1678"/>
    </row>
    <row r="49" spans="1:4">
      <c r="A49" s="1678"/>
      <c r="C49" s="1678"/>
      <c r="D49" s="1678"/>
    </row>
    <row r="50" spans="1:4">
      <c r="A50" s="1678"/>
      <c r="C50" s="1678"/>
      <c r="D50" s="1678"/>
    </row>
    <row r="51" spans="1:4">
      <c r="A51" s="1678"/>
      <c r="C51" s="1678"/>
      <c r="D51" s="1678"/>
    </row>
    <row r="52" spans="1:4">
      <c r="A52" s="1678"/>
      <c r="C52" s="1678"/>
      <c r="D52" s="1678"/>
    </row>
    <row r="53" spans="1:4">
      <c r="A53" s="1678"/>
      <c r="C53" s="1678"/>
      <c r="D53" s="1678"/>
    </row>
    <row r="54" spans="1:4">
      <c r="A54" s="1678"/>
      <c r="C54" s="1678"/>
      <c r="D54" s="1678"/>
    </row>
    <row r="55" spans="1:4">
      <c r="A55" s="1678"/>
      <c r="C55" s="1678"/>
      <c r="D55" s="1678"/>
    </row>
    <row r="56" spans="1:4">
      <c r="A56" s="1678"/>
      <c r="C56" s="1678"/>
      <c r="D56" s="1678"/>
    </row>
    <row r="57" spans="1:4">
      <c r="A57" s="1678"/>
      <c r="C57" s="1678"/>
      <c r="D57" s="1678"/>
    </row>
    <row r="58" spans="1:4">
      <c r="A58" s="1678"/>
      <c r="C58" s="1678"/>
      <c r="D58" s="1678"/>
    </row>
    <row r="59" spans="1:4">
      <c r="A59" s="1678"/>
      <c r="C59" s="1678"/>
      <c r="D59" s="1678"/>
    </row>
    <row r="60" spans="1:4">
      <c r="A60" s="1678"/>
      <c r="C60" s="1678"/>
      <c r="D60" s="1678"/>
    </row>
    <row r="61" spans="1:4">
      <c r="A61" s="1678"/>
      <c r="C61" s="1678"/>
      <c r="D61" s="1678"/>
    </row>
    <row r="62" spans="1:4">
      <c r="A62" s="1678"/>
      <c r="C62" s="1678"/>
      <c r="D62" s="1678"/>
    </row>
  </sheetData>
  <mergeCells count="5">
    <mergeCell ref="A1:D1"/>
    <mergeCell ref="A6:A7"/>
    <mergeCell ref="B6:B7"/>
    <mergeCell ref="E6:E7"/>
    <mergeCell ref="A5:E5"/>
  </mergeCells>
  <phoneticPr fontId="59" type="noConversion"/>
  <hyperlinks>
    <hyperlink ref="F16" location="A105010视同销售和房地产开发企业特定业务纳税调整明细表!A1" display="A105010视同销售和房地产开发企业特定业务纳税调整明细表!A1"/>
  </hyperlinks>
  <printOptions horizontalCentered="1"/>
  <pageMargins left="0.74803149599999996" right="0.24" top="0.484251969" bottom="0.5" header="0.511811023622047" footer="0.31"/>
  <pageSetup paperSize="9" orientation="portrait" blackAndWhite="1"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7">
    <tabColor rgb="FFFFFF00"/>
  </sheetPr>
  <dimension ref="A1:J20"/>
  <sheetViews>
    <sheetView workbookViewId="0">
      <selection activeCell="E12" sqref="E12"/>
    </sheetView>
  </sheetViews>
  <sheetFormatPr defaultRowHeight="12"/>
  <cols>
    <col min="1" max="1" width="5.25" style="1584" customWidth="1"/>
    <col min="2" max="2" width="42.625" style="1579" customWidth="1"/>
    <col min="3" max="8" width="12" style="1579" customWidth="1"/>
    <col min="9" max="9" width="19.5" style="1579" customWidth="1"/>
    <col min="10" max="256" width="9" style="1579"/>
    <col min="257" max="257" width="5.25" style="1579" customWidth="1"/>
    <col min="258" max="258" width="42.625" style="1579" customWidth="1"/>
    <col min="259" max="259" width="8.375" style="1579" customWidth="1"/>
    <col min="260" max="260" width="8" style="1579" customWidth="1"/>
    <col min="261" max="261" width="7.5" style="1579" customWidth="1"/>
    <col min="262" max="262" width="8.5" style="1579" customWidth="1"/>
    <col min="263" max="263" width="8" style="1579" customWidth="1"/>
    <col min="264" max="264" width="9.875" style="1579" customWidth="1"/>
    <col min="265" max="265" width="19.5" style="1579" customWidth="1"/>
    <col min="266" max="512" width="9" style="1579"/>
    <col min="513" max="513" width="5.25" style="1579" customWidth="1"/>
    <col min="514" max="514" width="42.625" style="1579" customWidth="1"/>
    <col min="515" max="515" width="8.375" style="1579" customWidth="1"/>
    <col min="516" max="516" width="8" style="1579" customWidth="1"/>
    <col min="517" max="517" width="7.5" style="1579" customWidth="1"/>
    <col min="518" max="518" width="8.5" style="1579" customWidth="1"/>
    <col min="519" max="519" width="8" style="1579" customWidth="1"/>
    <col min="520" max="520" width="9.875" style="1579" customWidth="1"/>
    <col min="521" max="521" width="19.5" style="1579" customWidth="1"/>
    <col min="522" max="768" width="9" style="1579"/>
    <col min="769" max="769" width="5.25" style="1579" customWidth="1"/>
    <col min="770" max="770" width="42.625" style="1579" customWidth="1"/>
    <col min="771" max="771" width="8.375" style="1579" customWidth="1"/>
    <col min="772" max="772" width="8" style="1579" customWidth="1"/>
    <col min="773" max="773" width="7.5" style="1579" customWidth="1"/>
    <col min="774" max="774" width="8.5" style="1579" customWidth="1"/>
    <col min="775" max="775" width="8" style="1579" customWidth="1"/>
    <col min="776" max="776" width="9.875" style="1579" customWidth="1"/>
    <col min="777" max="777" width="19.5" style="1579" customWidth="1"/>
    <col min="778" max="1024" width="9" style="1579"/>
    <col min="1025" max="1025" width="5.25" style="1579" customWidth="1"/>
    <col min="1026" max="1026" width="42.625" style="1579" customWidth="1"/>
    <col min="1027" max="1027" width="8.375" style="1579" customWidth="1"/>
    <col min="1028" max="1028" width="8" style="1579" customWidth="1"/>
    <col min="1029" max="1029" width="7.5" style="1579" customWidth="1"/>
    <col min="1030" max="1030" width="8.5" style="1579" customWidth="1"/>
    <col min="1031" max="1031" width="8" style="1579" customWidth="1"/>
    <col min="1032" max="1032" width="9.875" style="1579" customWidth="1"/>
    <col min="1033" max="1033" width="19.5" style="1579" customWidth="1"/>
    <col min="1034" max="1280" width="9" style="1579"/>
    <col min="1281" max="1281" width="5.25" style="1579" customWidth="1"/>
    <col min="1282" max="1282" width="42.625" style="1579" customWidth="1"/>
    <col min="1283" max="1283" width="8.375" style="1579" customWidth="1"/>
    <col min="1284" max="1284" width="8" style="1579" customWidth="1"/>
    <col min="1285" max="1285" width="7.5" style="1579" customWidth="1"/>
    <col min="1286" max="1286" width="8.5" style="1579" customWidth="1"/>
    <col min="1287" max="1287" width="8" style="1579" customWidth="1"/>
    <col min="1288" max="1288" width="9.875" style="1579" customWidth="1"/>
    <col min="1289" max="1289" width="19.5" style="1579" customWidth="1"/>
    <col min="1290" max="1536" width="9" style="1579"/>
    <col min="1537" max="1537" width="5.25" style="1579" customWidth="1"/>
    <col min="1538" max="1538" width="42.625" style="1579" customWidth="1"/>
    <col min="1539" max="1539" width="8.375" style="1579" customWidth="1"/>
    <col min="1540" max="1540" width="8" style="1579" customWidth="1"/>
    <col min="1541" max="1541" width="7.5" style="1579" customWidth="1"/>
    <col min="1542" max="1542" width="8.5" style="1579" customWidth="1"/>
    <col min="1543" max="1543" width="8" style="1579" customWidth="1"/>
    <col min="1544" max="1544" width="9.875" style="1579" customWidth="1"/>
    <col min="1545" max="1545" width="19.5" style="1579" customWidth="1"/>
    <col min="1546" max="1792" width="9" style="1579"/>
    <col min="1793" max="1793" width="5.25" style="1579" customWidth="1"/>
    <col min="1794" max="1794" width="42.625" style="1579" customWidth="1"/>
    <col min="1795" max="1795" width="8.375" style="1579" customWidth="1"/>
    <col min="1796" max="1796" width="8" style="1579" customWidth="1"/>
    <col min="1797" max="1797" width="7.5" style="1579" customWidth="1"/>
    <col min="1798" max="1798" width="8.5" style="1579" customWidth="1"/>
    <col min="1799" max="1799" width="8" style="1579" customWidth="1"/>
    <col min="1800" max="1800" width="9.875" style="1579" customWidth="1"/>
    <col min="1801" max="1801" width="19.5" style="1579" customWidth="1"/>
    <col min="1802" max="2048" width="9" style="1579"/>
    <col min="2049" max="2049" width="5.25" style="1579" customWidth="1"/>
    <col min="2050" max="2050" width="42.625" style="1579" customWidth="1"/>
    <col min="2051" max="2051" width="8.375" style="1579" customWidth="1"/>
    <col min="2052" max="2052" width="8" style="1579" customWidth="1"/>
    <col min="2053" max="2053" width="7.5" style="1579" customWidth="1"/>
    <col min="2054" max="2054" width="8.5" style="1579" customWidth="1"/>
    <col min="2055" max="2055" width="8" style="1579" customWidth="1"/>
    <col min="2056" max="2056" width="9.875" style="1579" customWidth="1"/>
    <col min="2057" max="2057" width="19.5" style="1579" customWidth="1"/>
    <col min="2058" max="2304" width="9" style="1579"/>
    <col min="2305" max="2305" width="5.25" style="1579" customWidth="1"/>
    <col min="2306" max="2306" width="42.625" style="1579" customWidth="1"/>
    <col min="2307" max="2307" width="8.375" style="1579" customWidth="1"/>
    <col min="2308" max="2308" width="8" style="1579" customWidth="1"/>
    <col min="2309" max="2309" width="7.5" style="1579" customWidth="1"/>
    <col min="2310" max="2310" width="8.5" style="1579" customWidth="1"/>
    <col min="2311" max="2311" width="8" style="1579" customWidth="1"/>
    <col min="2312" max="2312" width="9.875" style="1579" customWidth="1"/>
    <col min="2313" max="2313" width="19.5" style="1579" customWidth="1"/>
    <col min="2314" max="2560" width="9" style="1579"/>
    <col min="2561" max="2561" width="5.25" style="1579" customWidth="1"/>
    <col min="2562" max="2562" width="42.625" style="1579" customWidth="1"/>
    <col min="2563" max="2563" width="8.375" style="1579" customWidth="1"/>
    <col min="2564" max="2564" width="8" style="1579" customWidth="1"/>
    <col min="2565" max="2565" width="7.5" style="1579" customWidth="1"/>
    <col min="2566" max="2566" width="8.5" style="1579" customWidth="1"/>
    <col min="2567" max="2567" width="8" style="1579" customWidth="1"/>
    <col min="2568" max="2568" width="9.875" style="1579" customWidth="1"/>
    <col min="2569" max="2569" width="19.5" style="1579" customWidth="1"/>
    <col min="2570" max="2816" width="9" style="1579"/>
    <col min="2817" max="2817" width="5.25" style="1579" customWidth="1"/>
    <col min="2818" max="2818" width="42.625" style="1579" customWidth="1"/>
    <col min="2819" max="2819" width="8.375" style="1579" customWidth="1"/>
    <col min="2820" max="2820" width="8" style="1579" customWidth="1"/>
    <col min="2821" max="2821" width="7.5" style="1579" customWidth="1"/>
    <col min="2822" max="2822" width="8.5" style="1579" customWidth="1"/>
    <col min="2823" max="2823" width="8" style="1579" customWidth="1"/>
    <col min="2824" max="2824" width="9.875" style="1579" customWidth="1"/>
    <col min="2825" max="2825" width="19.5" style="1579" customWidth="1"/>
    <col min="2826" max="3072" width="9" style="1579"/>
    <col min="3073" max="3073" width="5.25" style="1579" customWidth="1"/>
    <col min="3074" max="3074" width="42.625" style="1579" customWidth="1"/>
    <col min="3075" max="3075" width="8.375" style="1579" customWidth="1"/>
    <col min="3076" max="3076" width="8" style="1579" customWidth="1"/>
    <col min="3077" max="3077" width="7.5" style="1579" customWidth="1"/>
    <col min="3078" max="3078" width="8.5" style="1579" customWidth="1"/>
    <col min="3079" max="3079" width="8" style="1579" customWidth="1"/>
    <col min="3080" max="3080" width="9.875" style="1579" customWidth="1"/>
    <col min="3081" max="3081" width="19.5" style="1579" customWidth="1"/>
    <col min="3082" max="3328" width="9" style="1579"/>
    <col min="3329" max="3329" width="5.25" style="1579" customWidth="1"/>
    <col min="3330" max="3330" width="42.625" style="1579" customWidth="1"/>
    <col min="3331" max="3331" width="8.375" style="1579" customWidth="1"/>
    <col min="3332" max="3332" width="8" style="1579" customWidth="1"/>
    <col min="3333" max="3333" width="7.5" style="1579" customWidth="1"/>
    <col min="3334" max="3334" width="8.5" style="1579" customWidth="1"/>
    <col min="3335" max="3335" width="8" style="1579" customWidth="1"/>
    <col min="3336" max="3336" width="9.875" style="1579" customWidth="1"/>
    <col min="3337" max="3337" width="19.5" style="1579" customWidth="1"/>
    <col min="3338" max="3584" width="9" style="1579"/>
    <col min="3585" max="3585" width="5.25" style="1579" customWidth="1"/>
    <col min="3586" max="3586" width="42.625" style="1579" customWidth="1"/>
    <col min="3587" max="3587" width="8.375" style="1579" customWidth="1"/>
    <col min="3588" max="3588" width="8" style="1579" customWidth="1"/>
    <col min="3589" max="3589" width="7.5" style="1579" customWidth="1"/>
    <col min="3590" max="3590" width="8.5" style="1579" customWidth="1"/>
    <col min="3591" max="3591" width="8" style="1579" customWidth="1"/>
    <col min="3592" max="3592" width="9.875" style="1579" customWidth="1"/>
    <col min="3593" max="3593" width="19.5" style="1579" customWidth="1"/>
    <col min="3594" max="3840" width="9" style="1579"/>
    <col min="3841" max="3841" width="5.25" style="1579" customWidth="1"/>
    <col min="3842" max="3842" width="42.625" style="1579" customWidth="1"/>
    <col min="3843" max="3843" width="8.375" style="1579" customWidth="1"/>
    <col min="3844" max="3844" width="8" style="1579" customWidth="1"/>
    <col min="3845" max="3845" width="7.5" style="1579" customWidth="1"/>
    <col min="3846" max="3846" width="8.5" style="1579" customWidth="1"/>
    <col min="3847" max="3847" width="8" style="1579" customWidth="1"/>
    <col min="3848" max="3848" width="9.875" style="1579" customWidth="1"/>
    <col min="3849" max="3849" width="19.5" style="1579" customWidth="1"/>
    <col min="3850" max="4096" width="9" style="1579"/>
    <col min="4097" max="4097" width="5.25" style="1579" customWidth="1"/>
    <col min="4098" max="4098" width="42.625" style="1579" customWidth="1"/>
    <col min="4099" max="4099" width="8.375" style="1579" customWidth="1"/>
    <col min="4100" max="4100" width="8" style="1579" customWidth="1"/>
    <col min="4101" max="4101" width="7.5" style="1579" customWidth="1"/>
    <col min="4102" max="4102" width="8.5" style="1579" customWidth="1"/>
    <col min="4103" max="4103" width="8" style="1579" customWidth="1"/>
    <col min="4104" max="4104" width="9.875" style="1579" customWidth="1"/>
    <col min="4105" max="4105" width="19.5" style="1579" customWidth="1"/>
    <col min="4106" max="4352" width="9" style="1579"/>
    <col min="4353" max="4353" width="5.25" style="1579" customWidth="1"/>
    <col min="4354" max="4354" width="42.625" style="1579" customWidth="1"/>
    <col min="4355" max="4355" width="8.375" style="1579" customWidth="1"/>
    <col min="4356" max="4356" width="8" style="1579" customWidth="1"/>
    <col min="4357" max="4357" width="7.5" style="1579" customWidth="1"/>
    <col min="4358" max="4358" width="8.5" style="1579" customWidth="1"/>
    <col min="4359" max="4359" width="8" style="1579" customWidth="1"/>
    <col min="4360" max="4360" width="9.875" style="1579" customWidth="1"/>
    <col min="4361" max="4361" width="19.5" style="1579" customWidth="1"/>
    <col min="4362" max="4608" width="9" style="1579"/>
    <col min="4609" max="4609" width="5.25" style="1579" customWidth="1"/>
    <col min="4610" max="4610" width="42.625" style="1579" customWidth="1"/>
    <col min="4611" max="4611" width="8.375" style="1579" customWidth="1"/>
    <col min="4612" max="4612" width="8" style="1579" customWidth="1"/>
    <col min="4613" max="4613" width="7.5" style="1579" customWidth="1"/>
    <col min="4614" max="4614" width="8.5" style="1579" customWidth="1"/>
    <col min="4615" max="4615" width="8" style="1579" customWidth="1"/>
    <col min="4616" max="4616" width="9.875" style="1579" customWidth="1"/>
    <col min="4617" max="4617" width="19.5" style="1579" customWidth="1"/>
    <col min="4618" max="4864" width="9" style="1579"/>
    <col min="4865" max="4865" width="5.25" style="1579" customWidth="1"/>
    <col min="4866" max="4866" width="42.625" style="1579" customWidth="1"/>
    <col min="4867" max="4867" width="8.375" style="1579" customWidth="1"/>
    <col min="4868" max="4868" width="8" style="1579" customWidth="1"/>
    <col min="4869" max="4869" width="7.5" style="1579" customWidth="1"/>
    <col min="4870" max="4870" width="8.5" style="1579" customWidth="1"/>
    <col min="4871" max="4871" width="8" style="1579" customWidth="1"/>
    <col min="4872" max="4872" width="9.875" style="1579" customWidth="1"/>
    <col min="4873" max="4873" width="19.5" style="1579" customWidth="1"/>
    <col min="4874" max="5120" width="9" style="1579"/>
    <col min="5121" max="5121" width="5.25" style="1579" customWidth="1"/>
    <col min="5122" max="5122" width="42.625" style="1579" customWidth="1"/>
    <col min="5123" max="5123" width="8.375" style="1579" customWidth="1"/>
    <col min="5124" max="5124" width="8" style="1579" customWidth="1"/>
    <col min="5125" max="5125" width="7.5" style="1579" customWidth="1"/>
    <col min="5126" max="5126" width="8.5" style="1579" customWidth="1"/>
    <col min="5127" max="5127" width="8" style="1579" customWidth="1"/>
    <col min="5128" max="5128" width="9.875" style="1579" customWidth="1"/>
    <col min="5129" max="5129" width="19.5" style="1579" customWidth="1"/>
    <col min="5130" max="5376" width="9" style="1579"/>
    <col min="5377" max="5377" width="5.25" style="1579" customWidth="1"/>
    <col min="5378" max="5378" width="42.625" style="1579" customWidth="1"/>
    <col min="5379" max="5379" width="8.375" style="1579" customWidth="1"/>
    <col min="5380" max="5380" width="8" style="1579" customWidth="1"/>
    <col min="5381" max="5381" width="7.5" style="1579" customWidth="1"/>
    <col min="5382" max="5382" width="8.5" style="1579" customWidth="1"/>
    <col min="5383" max="5383" width="8" style="1579" customWidth="1"/>
    <col min="5384" max="5384" width="9.875" style="1579" customWidth="1"/>
    <col min="5385" max="5385" width="19.5" style="1579" customWidth="1"/>
    <col min="5386" max="5632" width="9" style="1579"/>
    <col min="5633" max="5633" width="5.25" style="1579" customWidth="1"/>
    <col min="5634" max="5634" width="42.625" style="1579" customWidth="1"/>
    <col min="5635" max="5635" width="8.375" style="1579" customWidth="1"/>
    <col min="5636" max="5636" width="8" style="1579" customWidth="1"/>
    <col min="5637" max="5637" width="7.5" style="1579" customWidth="1"/>
    <col min="5638" max="5638" width="8.5" style="1579" customWidth="1"/>
    <col min="5639" max="5639" width="8" style="1579" customWidth="1"/>
    <col min="5640" max="5640" width="9.875" style="1579" customWidth="1"/>
    <col min="5641" max="5641" width="19.5" style="1579" customWidth="1"/>
    <col min="5642" max="5888" width="9" style="1579"/>
    <col min="5889" max="5889" width="5.25" style="1579" customWidth="1"/>
    <col min="5890" max="5890" width="42.625" style="1579" customWidth="1"/>
    <col min="5891" max="5891" width="8.375" style="1579" customWidth="1"/>
    <col min="5892" max="5892" width="8" style="1579" customWidth="1"/>
    <col min="5893" max="5893" width="7.5" style="1579" customWidth="1"/>
    <col min="5894" max="5894" width="8.5" style="1579" customWidth="1"/>
    <col min="5895" max="5895" width="8" style="1579" customWidth="1"/>
    <col min="5896" max="5896" width="9.875" style="1579" customWidth="1"/>
    <col min="5897" max="5897" width="19.5" style="1579" customWidth="1"/>
    <col min="5898" max="6144" width="9" style="1579"/>
    <col min="6145" max="6145" width="5.25" style="1579" customWidth="1"/>
    <col min="6146" max="6146" width="42.625" style="1579" customWidth="1"/>
    <col min="6147" max="6147" width="8.375" style="1579" customWidth="1"/>
    <col min="6148" max="6148" width="8" style="1579" customWidth="1"/>
    <col min="6149" max="6149" width="7.5" style="1579" customWidth="1"/>
    <col min="6150" max="6150" width="8.5" style="1579" customWidth="1"/>
    <col min="6151" max="6151" width="8" style="1579" customWidth="1"/>
    <col min="6152" max="6152" width="9.875" style="1579" customWidth="1"/>
    <col min="6153" max="6153" width="19.5" style="1579" customWidth="1"/>
    <col min="6154" max="6400" width="9" style="1579"/>
    <col min="6401" max="6401" width="5.25" style="1579" customWidth="1"/>
    <col min="6402" max="6402" width="42.625" style="1579" customWidth="1"/>
    <col min="6403" max="6403" width="8.375" style="1579" customWidth="1"/>
    <col min="6404" max="6404" width="8" style="1579" customWidth="1"/>
    <col min="6405" max="6405" width="7.5" style="1579" customWidth="1"/>
    <col min="6406" max="6406" width="8.5" style="1579" customWidth="1"/>
    <col min="6407" max="6407" width="8" style="1579" customWidth="1"/>
    <col min="6408" max="6408" width="9.875" style="1579" customWidth="1"/>
    <col min="6409" max="6409" width="19.5" style="1579" customWidth="1"/>
    <col min="6410" max="6656" width="9" style="1579"/>
    <col min="6657" max="6657" width="5.25" style="1579" customWidth="1"/>
    <col min="6658" max="6658" width="42.625" style="1579" customWidth="1"/>
    <col min="6659" max="6659" width="8.375" style="1579" customWidth="1"/>
    <col min="6660" max="6660" width="8" style="1579" customWidth="1"/>
    <col min="6661" max="6661" width="7.5" style="1579" customWidth="1"/>
    <col min="6662" max="6662" width="8.5" style="1579" customWidth="1"/>
    <col min="6663" max="6663" width="8" style="1579" customWidth="1"/>
    <col min="6664" max="6664" width="9.875" style="1579" customWidth="1"/>
    <col min="6665" max="6665" width="19.5" style="1579" customWidth="1"/>
    <col min="6666" max="6912" width="9" style="1579"/>
    <col min="6913" max="6913" width="5.25" style="1579" customWidth="1"/>
    <col min="6914" max="6914" width="42.625" style="1579" customWidth="1"/>
    <col min="6915" max="6915" width="8.375" style="1579" customWidth="1"/>
    <col min="6916" max="6916" width="8" style="1579" customWidth="1"/>
    <col min="6917" max="6917" width="7.5" style="1579" customWidth="1"/>
    <col min="6918" max="6918" width="8.5" style="1579" customWidth="1"/>
    <col min="6919" max="6919" width="8" style="1579" customWidth="1"/>
    <col min="6920" max="6920" width="9.875" style="1579" customWidth="1"/>
    <col min="6921" max="6921" width="19.5" style="1579" customWidth="1"/>
    <col min="6922" max="7168" width="9" style="1579"/>
    <col min="7169" max="7169" width="5.25" style="1579" customWidth="1"/>
    <col min="7170" max="7170" width="42.625" style="1579" customWidth="1"/>
    <col min="7171" max="7171" width="8.375" style="1579" customWidth="1"/>
    <col min="7172" max="7172" width="8" style="1579" customWidth="1"/>
    <col min="7173" max="7173" width="7.5" style="1579" customWidth="1"/>
    <col min="7174" max="7174" width="8.5" style="1579" customWidth="1"/>
    <col min="7175" max="7175" width="8" style="1579" customWidth="1"/>
    <col min="7176" max="7176" width="9.875" style="1579" customWidth="1"/>
    <col min="7177" max="7177" width="19.5" style="1579" customWidth="1"/>
    <col min="7178" max="7424" width="9" style="1579"/>
    <col min="7425" max="7425" width="5.25" style="1579" customWidth="1"/>
    <col min="7426" max="7426" width="42.625" style="1579" customWidth="1"/>
    <col min="7427" max="7427" width="8.375" style="1579" customWidth="1"/>
    <col min="7428" max="7428" width="8" style="1579" customWidth="1"/>
    <col min="7429" max="7429" width="7.5" style="1579" customWidth="1"/>
    <col min="7430" max="7430" width="8.5" style="1579" customWidth="1"/>
    <col min="7431" max="7431" width="8" style="1579" customWidth="1"/>
    <col min="7432" max="7432" width="9.875" style="1579" customWidth="1"/>
    <col min="7433" max="7433" width="19.5" style="1579" customWidth="1"/>
    <col min="7434" max="7680" width="9" style="1579"/>
    <col min="7681" max="7681" width="5.25" style="1579" customWidth="1"/>
    <col min="7682" max="7682" width="42.625" style="1579" customWidth="1"/>
    <col min="7683" max="7683" width="8.375" style="1579" customWidth="1"/>
    <col min="7684" max="7684" width="8" style="1579" customWidth="1"/>
    <col min="7685" max="7685" width="7.5" style="1579" customWidth="1"/>
    <col min="7686" max="7686" width="8.5" style="1579" customWidth="1"/>
    <col min="7687" max="7687" width="8" style="1579" customWidth="1"/>
    <col min="7688" max="7688" width="9.875" style="1579" customWidth="1"/>
    <col min="7689" max="7689" width="19.5" style="1579" customWidth="1"/>
    <col min="7690" max="7936" width="9" style="1579"/>
    <col min="7937" max="7937" width="5.25" style="1579" customWidth="1"/>
    <col min="7938" max="7938" width="42.625" style="1579" customWidth="1"/>
    <col min="7939" max="7939" width="8.375" style="1579" customWidth="1"/>
    <col min="7940" max="7940" width="8" style="1579" customWidth="1"/>
    <col min="7941" max="7941" width="7.5" style="1579" customWidth="1"/>
    <col min="7942" max="7942" width="8.5" style="1579" customWidth="1"/>
    <col min="7943" max="7943" width="8" style="1579" customWidth="1"/>
    <col min="7944" max="7944" width="9.875" style="1579" customWidth="1"/>
    <col min="7945" max="7945" width="19.5" style="1579" customWidth="1"/>
    <col min="7946" max="8192" width="9" style="1579"/>
    <col min="8193" max="8193" width="5.25" style="1579" customWidth="1"/>
    <col min="8194" max="8194" width="42.625" style="1579" customWidth="1"/>
    <col min="8195" max="8195" width="8.375" style="1579" customWidth="1"/>
    <col min="8196" max="8196" width="8" style="1579" customWidth="1"/>
    <col min="8197" max="8197" width="7.5" style="1579" customWidth="1"/>
    <col min="8198" max="8198" width="8.5" style="1579" customWidth="1"/>
    <col min="8199" max="8199" width="8" style="1579" customWidth="1"/>
    <col min="8200" max="8200" width="9.875" style="1579" customWidth="1"/>
    <col min="8201" max="8201" width="19.5" style="1579" customWidth="1"/>
    <col min="8202" max="8448" width="9" style="1579"/>
    <col min="8449" max="8449" width="5.25" style="1579" customWidth="1"/>
    <col min="8450" max="8450" width="42.625" style="1579" customWidth="1"/>
    <col min="8451" max="8451" width="8.375" style="1579" customWidth="1"/>
    <col min="8452" max="8452" width="8" style="1579" customWidth="1"/>
    <col min="8453" max="8453" width="7.5" style="1579" customWidth="1"/>
    <col min="8454" max="8454" width="8.5" style="1579" customWidth="1"/>
    <col min="8455" max="8455" width="8" style="1579" customWidth="1"/>
    <col min="8456" max="8456" width="9.875" style="1579" customWidth="1"/>
    <col min="8457" max="8457" width="19.5" style="1579" customWidth="1"/>
    <col min="8458" max="8704" width="9" style="1579"/>
    <col min="8705" max="8705" width="5.25" style="1579" customWidth="1"/>
    <col min="8706" max="8706" width="42.625" style="1579" customWidth="1"/>
    <col min="8707" max="8707" width="8.375" style="1579" customWidth="1"/>
    <col min="8708" max="8708" width="8" style="1579" customWidth="1"/>
    <col min="8709" max="8709" width="7.5" style="1579" customWidth="1"/>
    <col min="8710" max="8710" width="8.5" style="1579" customWidth="1"/>
    <col min="8711" max="8711" width="8" style="1579" customWidth="1"/>
    <col min="8712" max="8712" width="9.875" style="1579" customWidth="1"/>
    <col min="8713" max="8713" width="19.5" style="1579" customWidth="1"/>
    <col min="8714" max="8960" width="9" style="1579"/>
    <col min="8961" max="8961" width="5.25" style="1579" customWidth="1"/>
    <col min="8962" max="8962" width="42.625" style="1579" customWidth="1"/>
    <col min="8963" max="8963" width="8.375" style="1579" customWidth="1"/>
    <col min="8964" max="8964" width="8" style="1579" customWidth="1"/>
    <col min="8965" max="8965" width="7.5" style="1579" customWidth="1"/>
    <col min="8966" max="8966" width="8.5" style="1579" customWidth="1"/>
    <col min="8967" max="8967" width="8" style="1579" customWidth="1"/>
    <col min="8968" max="8968" width="9.875" style="1579" customWidth="1"/>
    <col min="8969" max="8969" width="19.5" style="1579" customWidth="1"/>
    <col min="8970" max="9216" width="9" style="1579"/>
    <col min="9217" max="9217" width="5.25" style="1579" customWidth="1"/>
    <col min="9218" max="9218" width="42.625" style="1579" customWidth="1"/>
    <col min="9219" max="9219" width="8.375" style="1579" customWidth="1"/>
    <col min="9220" max="9220" width="8" style="1579" customWidth="1"/>
    <col min="9221" max="9221" width="7.5" style="1579" customWidth="1"/>
    <col min="9222" max="9222" width="8.5" style="1579" customWidth="1"/>
    <col min="9223" max="9223" width="8" style="1579" customWidth="1"/>
    <col min="9224" max="9224" width="9.875" style="1579" customWidth="1"/>
    <col min="9225" max="9225" width="19.5" style="1579" customWidth="1"/>
    <col min="9226" max="9472" width="9" style="1579"/>
    <col min="9473" max="9473" width="5.25" style="1579" customWidth="1"/>
    <col min="9474" max="9474" width="42.625" style="1579" customWidth="1"/>
    <col min="9475" max="9475" width="8.375" style="1579" customWidth="1"/>
    <col min="9476" max="9476" width="8" style="1579" customWidth="1"/>
    <col min="9477" max="9477" width="7.5" style="1579" customWidth="1"/>
    <col min="9478" max="9478" width="8.5" style="1579" customWidth="1"/>
    <col min="9479" max="9479" width="8" style="1579" customWidth="1"/>
    <col min="9480" max="9480" width="9.875" style="1579" customWidth="1"/>
    <col min="9481" max="9481" width="19.5" style="1579" customWidth="1"/>
    <col min="9482" max="9728" width="9" style="1579"/>
    <col min="9729" max="9729" width="5.25" style="1579" customWidth="1"/>
    <col min="9730" max="9730" width="42.625" style="1579" customWidth="1"/>
    <col min="9731" max="9731" width="8.375" style="1579" customWidth="1"/>
    <col min="9732" max="9732" width="8" style="1579" customWidth="1"/>
    <col min="9733" max="9733" width="7.5" style="1579" customWidth="1"/>
    <col min="9734" max="9734" width="8.5" style="1579" customWidth="1"/>
    <col min="9735" max="9735" width="8" style="1579" customWidth="1"/>
    <col min="9736" max="9736" width="9.875" style="1579" customWidth="1"/>
    <col min="9737" max="9737" width="19.5" style="1579" customWidth="1"/>
    <col min="9738" max="9984" width="9" style="1579"/>
    <col min="9985" max="9985" width="5.25" style="1579" customWidth="1"/>
    <col min="9986" max="9986" width="42.625" style="1579" customWidth="1"/>
    <col min="9987" max="9987" width="8.375" style="1579" customWidth="1"/>
    <col min="9988" max="9988" width="8" style="1579" customWidth="1"/>
    <col min="9989" max="9989" width="7.5" style="1579" customWidth="1"/>
    <col min="9990" max="9990" width="8.5" style="1579" customWidth="1"/>
    <col min="9991" max="9991" width="8" style="1579" customWidth="1"/>
    <col min="9992" max="9992" width="9.875" style="1579" customWidth="1"/>
    <col min="9993" max="9993" width="19.5" style="1579" customWidth="1"/>
    <col min="9994" max="10240" width="9" style="1579"/>
    <col min="10241" max="10241" width="5.25" style="1579" customWidth="1"/>
    <col min="10242" max="10242" width="42.625" style="1579" customWidth="1"/>
    <col min="10243" max="10243" width="8.375" style="1579" customWidth="1"/>
    <col min="10244" max="10244" width="8" style="1579" customWidth="1"/>
    <col min="10245" max="10245" width="7.5" style="1579" customWidth="1"/>
    <col min="10246" max="10246" width="8.5" style="1579" customWidth="1"/>
    <col min="10247" max="10247" width="8" style="1579" customWidth="1"/>
    <col min="10248" max="10248" width="9.875" style="1579" customWidth="1"/>
    <col min="10249" max="10249" width="19.5" style="1579" customWidth="1"/>
    <col min="10250" max="10496" width="9" style="1579"/>
    <col min="10497" max="10497" width="5.25" style="1579" customWidth="1"/>
    <col min="10498" max="10498" width="42.625" style="1579" customWidth="1"/>
    <col min="10499" max="10499" width="8.375" style="1579" customWidth="1"/>
    <col min="10500" max="10500" width="8" style="1579" customWidth="1"/>
    <col min="10501" max="10501" width="7.5" style="1579" customWidth="1"/>
    <col min="10502" max="10502" width="8.5" style="1579" customWidth="1"/>
    <col min="10503" max="10503" width="8" style="1579" customWidth="1"/>
    <col min="10504" max="10504" width="9.875" style="1579" customWidth="1"/>
    <col min="10505" max="10505" width="19.5" style="1579" customWidth="1"/>
    <col min="10506" max="10752" width="9" style="1579"/>
    <col min="10753" max="10753" width="5.25" style="1579" customWidth="1"/>
    <col min="10754" max="10754" width="42.625" style="1579" customWidth="1"/>
    <col min="10755" max="10755" width="8.375" style="1579" customWidth="1"/>
    <col min="10756" max="10756" width="8" style="1579" customWidth="1"/>
    <col min="10757" max="10757" width="7.5" style="1579" customWidth="1"/>
    <col min="10758" max="10758" width="8.5" style="1579" customWidth="1"/>
    <col min="10759" max="10759" width="8" style="1579" customWidth="1"/>
    <col min="10760" max="10760" width="9.875" style="1579" customWidth="1"/>
    <col min="10761" max="10761" width="19.5" style="1579" customWidth="1"/>
    <col min="10762" max="11008" width="9" style="1579"/>
    <col min="11009" max="11009" width="5.25" style="1579" customWidth="1"/>
    <col min="11010" max="11010" width="42.625" style="1579" customWidth="1"/>
    <col min="11011" max="11011" width="8.375" style="1579" customWidth="1"/>
    <col min="11012" max="11012" width="8" style="1579" customWidth="1"/>
    <col min="11013" max="11013" width="7.5" style="1579" customWidth="1"/>
    <col min="11014" max="11014" width="8.5" style="1579" customWidth="1"/>
    <col min="11015" max="11015" width="8" style="1579" customWidth="1"/>
    <col min="11016" max="11016" width="9.875" style="1579" customWidth="1"/>
    <col min="11017" max="11017" width="19.5" style="1579" customWidth="1"/>
    <col min="11018" max="11264" width="9" style="1579"/>
    <col min="11265" max="11265" width="5.25" style="1579" customWidth="1"/>
    <col min="11266" max="11266" width="42.625" style="1579" customWidth="1"/>
    <col min="11267" max="11267" width="8.375" style="1579" customWidth="1"/>
    <col min="11268" max="11268" width="8" style="1579" customWidth="1"/>
    <col min="11269" max="11269" width="7.5" style="1579" customWidth="1"/>
    <col min="11270" max="11270" width="8.5" style="1579" customWidth="1"/>
    <col min="11271" max="11271" width="8" style="1579" customWidth="1"/>
    <col min="11272" max="11272" width="9.875" style="1579" customWidth="1"/>
    <col min="11273" max="11273" width="19.5" style="1579" customWidth="1"/>
    <col min="11274" max="11520" width="9" style="1579"/>
    <col min="11521" max="11521" width="5.25" style="1579" customWidth="1"/>
    <col min="11522" max="11522" width="42.625" style="1579" customWidth="1"/>
    <col min="11523" max="11523" width="8.375" style="1579" customWidth="1"/>
    <col min="11524" max="11524" width="8" style="1579" customWidth="1"/>
    <col min="11525" max="11525" width="7.5" style="1579" customWidth="1"/>
    <col min="11526" max="11526" width="8.5" style="1579" customWidth="1"/>
    <col min="11527" max="11527" width="8" style="1579" customWidth="1"/>
    <col min="11528" max="11528" width="9.875" style="1579" customWidth="1"/>
    <col min="11529" max="11529" width="19.5" style="1579" customWidth="1"/>
    <col min="11530" max="11776" width="9" style="1579"/>
    <col min="11777" max="11777" width="5.25" style="1579" customWidth="1"/>
    <col min="11778" max="11778" width="42.625" style="1579" customWidth="1"/>
    <col min="11779" max="11779" width="8.375" style="1579" customWidth="1"/>
    <col min="11780" max="11780" width="8" style="1579" customWidth="1"/>
    <col min="11781" max="11781" width="7.5" style="1579" customWidth="1"/>
    <col min="11782" max="11782" width="8.5" style="1579" customWidth="1"/>
    <col min="11783" max="11783" width="8" style="1579" customWidth="1"/>
    <col min="11784" max="11784" width="9.875" style="1579" customWidth="1"/>
    <col min="11785" max="11785" width="19.5" style="1579" customWidth="1"/>
    <col min="11786" max="12032" width="9" style="1579"/>
    <col min="12033" max="12033" width="5.25" style="1579" customWidth="1"/>
    <col min="12034" max="12034" width="42.625" style="1579" customWidth="1"/>
    <col min="12035" max="12035" width="8.375" style="1579" customWidth="1"/>
    <col min="12036" max="12036" width="8" style="1579" customWidth="1"/>
    <col min="12037" max="12037" width="7.5" style="1579" customWidth="1"/>
    <col min="12038" max="12038" width="8.5" style="1579" customWidth="1"/>
    <col min="12039" max="12039" width="8" style="1579" customWidth="1"/>
    <col min="12040" max="12040" width="9.875" style="1579" customWidth="1"/>
    <col min="12041" max="12041" width="19.5" style="1579" customWidth="1"/>
    <col min="12042" max="12288" width="9" style="1579"/>
    <col min="12289" max="12289" width="5.25" style="1579" customWidth="1"/>
    <col min="12290" max="12290" width="42.625" style="1579" customWidth="1"/>
    <col min="12291" max="12291" width="8.375" style="1579" customWidth="1"/>
    <col min="12292" max="12292" width="8" style="1579" customWidth="1"/>
    <col min="12293" max="12293" width="7.5" style="1579" customWidth="1"/>
    <col min="12294" max="12294" width="8.5" style="1579" customWidth="1"/>
    <col min="12295" max="12295" width="8" style="1579" customWidth="1"/>
    <col min="12296" max="12296" width="9.875" style="1579" customWidth="1"/>
    <col min="12297" max="12297" width="19.5" style="1579" customWidth="1"/>
    <col min="12298" max="12544" width="9" style="1579"/>
    <col min="12545" max="12545" width="5.25" style="1579" customWidth="1"/>
    <col min="12546" max="12546" width="42.625" style="1579" customWidth="1"/>
    <col min="12547" max="12547" width="8.375" style="1579" customWidth="1"/>
    <col min="12548" max="12548" width="8" style="1579" customWidth="1"/>
    <col min="12549" max="12549" width="7.5" style="1579" customWidth="1"/>
    <col min="12550" max="12550" width="8.5" style="1579" customWidth="1"/>
    <col min="12551" max="12551" width="8" style="1579" customWidth="1"/>
    <col min="12552" max="12552" width="9.875" style="1579" customWidth="1"/>
    <col min="12553" max="12553" width="19.5" style="1579" customWidth="1"/>
    <col min="12554" max="12800" width="9" style="1579"/>
    <col min="12801" max="12801" width="5.25" style="1579" customWidth="1"/>
    <col min="12802" max="12802" width="42.625" style="1579" customWidth="1"/>
    <col min="12803" max="12803" width="8.375" style="1579" customWidth="1"/>
    <col min="12804" max="12804" width="8" style="1579" customWidth="1"/>
    <col min="12805" max="12805" width="7.5" style="1579" customWidth="1"/>
    <col min="12806" max="12806" width="8.5" style="1579" customWidth="1"/>
    <col min="12807" max="12807" width="8" style="1579" customWidth="1"/>
    <col min="12808" max="12808" width="9.875" style="1579" customWidth="1"/>
    <col min="12809" max="12809" width="19.5" style="1579" customWidth="1"/>
    <col min="12810" max="13056" width="9" style="1579"/>
    <col min="13057" max="13057" width="5.25" style="1579" customWidth="1"/>
    <col min="13058" max="13058" width="42.625" style="1579" customWidth="1"/>
    <col min="13059" max="13059" width="8.375" style="1579" customWidth="1"/>
    <col min="13060" max="13060" width="8" style="1579" customWidth="1"/>
    <col min="13061" max="13061" width="7.5" style="1579" customWidth="1"/>
    <col min="13062" max="13062" width="8.5" style="1579" customWidth="1"/>
    <col min="13063" max="13063" width="8" style="1579" customWidth="1"/>
    <col min="13064" max="13064" width="9.875" style="1579" customWidth="1"/>
    <col min="13065" max="13065" width="19.5" style="1579" customWidth="1"/>
    <col min="13066" max="13312" width="9" style="1579"/>
    <col min="13313" max="13313" width="5.25" style="1579" customWidth="1"/>
    <col min="13314" max="13314" width="42.625" style="1579" customWidth="1"/>
    <col min="13315" max="13315" width="8.375" style="1579" customWidth="1"/>
    <col min="13316" max="13316" width="8" style="1579" customWidth="1"/>
    <col min="13317" max="13317" width="7.5" style="1579" customWidth="1"/>
    <col min="13318" max="13318" width="8.5" style="1579" customWidth="1"/>
    <col min="13319" max="13319" width="8" style="1579" customWidth="1"/>
    <col min="13320" max="13320" width="9.875" style="1579" customWidth="1"/>
    <col min="13321" max="13321" width="19.5" style="1579" customWidth="1"/>
    <col min="13322" max="13568" width="9" style="1579"/>
    <col min="13569" max="13569" width="5.25" style="1579" customWidth="1"/>
    <col min="13570" max="13570" width="42.625" style="1579" customWidth="1"/>
    <col min="13571" max="13571" width="8.375" style="1579" customWidth="1"/>
    <col min="13572" max="13572" width="8" style="1579" customWidth="1"/>
    <col min="13573" max="13573" width="7.5" style="1579" customWidth="1"/>
    <col min="13574" max="13574" width="8.5" style="1579" customWidth="1"/>
    <col min="13575" max="13575" width="8" style="1579" customWidth="1"/>
    <col min="13576" max="13576" width="9.875" style="1579" customWidth="1"/>
    <col min="13577" max="13577" width="19.5" style="1579" customWidth="1"/>
    <col min="13578" max="13824" width="9" style="1579"/>
    <col min="13825" max="13825" width="5.25" style="1579" customWidth="1"/>
    <col min="13826" max="13826" width="42.625" style="1579" customWidth="1"/>
    <col min="13827" max="13827" width="8.375" style="1579" customWidth="1"/>
    <col min="13828" max="13828" width="8" style="1579" customWidth="1"/>
    <col min="13829" max="13829" width="7.5" style="1579" customWidth="1"/>
    <col min="13830" max="13830" width="8.5" style="1579" customWidth="1"/>
    <col min="13831" max="13831" width="8" style="1579" customWidth="1"/>
    <col min="13832" max="13832" width="9.875" style="1579" customWidth="1"/>
    <col min="13833" max="13833" width="19.5" style="1579" customWidth="1"/>
    <col min="13834" max="14080" width="9" style="1579"/>
    <col min="14081" max="14081" width="5.25" style="1579" customWidth="1"/>
    <col min="14082" max="14082" width="42.625" style="1579" customWidth="1"/>
    <col min="14083" max="14083" width="8.375" style="1579" customWidth="1"/>
    <col min="14084" max="14084" width="8" style="1579" customWidth="1"/>
    <col min="14085" max="14085" width="7.5" style="1579" customWidth="1"/>
    <col min="14086" max="14086" width="8.5" style="1579" customWidth="1"/>
    <col min="14087" max="14087" width="8" style="1579" customWidth="1"/>
    <col min="14088" max="14088" width="9.875" style="1579" customWidth="1"/>
    <col min="14089" max="14089" width="19.5" style="1579" customWidth="1"/>
    <col min="14090" max="14336" width="9" style="1579"/>
    <col min="14337" max="14337" width="5.25" style="1579" customWidth="1"/>
    <col min="14338" max="14338" width="42.625" style="1579" customWidth="1"/>
    <col min="14339" max="14339" width="8.375" style="1579" customWidth="1"/>
    <col min="14340" max="14340" width="8" style="1579" customWidth="1"/>
    <col min="14341" max="14341" width="7.5" style="1579" customWidth="1"/>
    <col min="14342" max="14342" width="8.5" style="1579" customWidth="1"/>
    <col min="14343" max="14343" width="8" style="1579" customWidth="1"/>
    <col min="14344" max="14344" width="9.875" style="1579" customWidth="1"/>
    <col min="14345" max="14345" width="19.5" style="1579" customWidth="1"/>
    <col min="14346" max="14592" width="9" style="1579"/>
    <col min="14593" max="14593" width="5.25" style="1579" customWidth="1"/>
    <col min="14594" max="14594" width="42.625" style="1579" customWidth="1"/>
    <col min="14595" max="14595" width="8.375" style="1579" customWidth="1"/>
    <col min="14596" max="14596" width="8" style="1579" customWidth="1"/>
    <col min="14597" max="14597" width="7.5" style="1579" customWidth="1"/>
    <col min="14598" max="14598" width="8.5" style="1579" customWidth="1"/>
    <col min="14599" max="14599" width="8" style="1579" customWidth="1"/>
    <col min="14600" max="14600" width="9.875" style="1579" customWidth="1"/>
    <col min="14601" max="14601" width="19.5" style="1579" customWidth="1"/>
    <col min="14602" max="14848" width="9" style="1579"/>
    <col min="14849" max="14849" width="5.25" style="1579" customWidth="1"/>
    <col min="14850" max="14850" width="42.625" style="1579" customWidth="1"/>
    <col min="14851" max="14851" width="8.375" style="1579" customWidth="1"/>
    <col min="14852" max="14852" width="8" style="1579" customWidth="1"/>
    <col min="14853" max="14853" width="7.5" style="1579" customWidth="1"/>
    <col min="14854" max="14854" width="8.5" style="1579" customWidth="1"/>
    <col min="14855" max="14855" width="8" style="1579" customWidth="1"/>
    <col min="14856" max="14856" width="9.875" style="1579" customWidth="1"/>
    <col min="14857" max="14857" width="19.5" style="1579" customWidth="1"/>
    <col min="14858" max="15104" width="9" style="1579"/>
    <col min="15105" max="15105" width="5.25" style="1579" customWidth="1"/>
    <col min="15106" max="15106" width="42.625" style="1579" customWidth="1"/>
    <col min="15107" max="15107" width="8.375" style="1579" customWidth="1"/>
    <col min="15108" max="15108" width="8" style="1579" customWidth="1"/>
    <col min="15109" max="15109" width="7.5" style="1579" customWidth="1"/>
    <col min="15110" max="15110" width="8.5" style="1579" customWidth="1"/>
    <col min="15111" max="15111" width="8" style="1579" customWidth="1"/>
    <col min="15112" max="15112" width="9.875" style="1579" customWidth="1"/>
    <col min="15113" max="15113" width="19.5" style="1579" customWidth="1"/>
    <col min="15114" max="15360" width="9" style="1579"/>
    <col min="15361" max="15361" width="5.25" style="1579" customWidth="1"/>
    <col min="15362" max="15362" width="42.625" style="1579" customWidth="1"/>
    <col min="15363" max="15363" width="8.375" style="1579" customWidth="1"/>
    <col min="15364" max="15364" width="8" style="1579" customWidth="1"/>
    <col min="15365" max="15365" width="7.5" style="1579" customWidth="1"/>
    <col min="15366" max="15366" width="8.5" style="1579" customWidth="1"/>
    <col min="15367" max="15367" width="8" style="1579" customWidth="1"/>
    <col min="15368" max="15368" width="9.875" style="1579" customWidth="1"/>
    <col min="15369" max="15369" width="19.5" style="1579" customWidth="1"/>
    <col min="15370" max="15616" width="9" style="1579"/>
    <col min="15617" max="15617" width="5.25" style="1579" customWidth="1"/>
    <col min="15618" max="15618" width="42.625" style="1579" customWidth="1"/>
    <col min="15619" max="15619" width="8.375" style="1579" customWidth="1"/>
    <col min="15620" max="15620" width="8" style="1579" customWidth="1"/>
    <col min="15621" max="15621" width="7.5" style="1579" customWidth="1"/>
    <col min="15622" max="15622" width="8.5" style="1579" customWidth="1"/>
    <col min="15623" max="15623" width="8" style="1579" customWidth="1"/>
    <col min="15624" max="15624" width="9.875" style="1579" customWidth="1"/>
    <col min="15625" max="15625" width="19.5" style="1579" customWidth="1"/>
    <col min="15626" max="15872" width="9" style="1579"/>
    <col min="15873" max="15873" width="5.25" style="1579" customWidth="1"/>
    <col min="15874" max="15874" width="42.625" style="1579" customWidth="1"/>
    <col min="15875" max="15875" width="8.375" style="1579" customWidth="1"/>
    <col min="15876" max="15876" width="8" style="1579" customWidth="1"/>
    <col min="15877" max="15877" width="7.5" style="1579" customWidth="1"/>
    <col min="15878" max="15878" width="8.5" style="1579" customWidth="1"/>
    <col min="15879" max="15879" width="8" style="1579" customWidth="1"/>
    <col min="15880" max="15880" width="9.875" style="1579" customWidth="1"/>
    <col min="15881" max="15881" width="19.5" style="1579" customWidth="1"/>
    <col min="15882" max="16128" width="9" style="1579"/>
    <col min="16129" max="16129" width="5.25" style="1579" customWidth="1"/>
    <col min="16130" max="16130" width="42.625" style="1579" customWidth="1"/>
    <col min="16131" max="16131" width="8.375" style="1579" customWidth="1"/>
    <col min="16132" max="16132" width="8" style="1579" customWidth="1"/>
    <col min="16133" max="16133" width="7.5" style="1579" customWidth="1"/>
    <col min="16134" max="16134" width="8.5" style="1579" customWidth="1"/>
    <col min="16135" max="16135" width="8" style="1579" customWidth="1"/>
    <col min="16136" max="16136" width="9.875" style="1579" customWidth="1"/>
    <col min="16137" max="16137" width="19.5" style="1579" customWidth="1"/>
    <col min="16138" max="16384" width="9" style="1579"/>
  </cols>
  <sheetData>
    <row r="1" spans="1:10" s="1678" customFormat="1" ht="20.100000000000001" customHeight="1">
      <c r="A1" s="3261"/>
      <c r="B1" s="3261"/>
      <c r="C1" s="3261"/>
      <c r="D1" s="3261"/>
      <c r="E1" s="3261"/>
      <c r="F1" s="3261"/>
      <c r="G1" s="3261"/>
      <c r="H1" s="3261"/>
      <c r="I1" s="2101" t="str">
        <f>"索引号："&amp;档案索引!A36</f>
        <v>索引号：2A-16</v>
      </c>
    </row>
    <row r="2" spans="1:10" ht="25.5" customHeight="1">
      <c r="A2" s="3262" t="s">
        <v>6101</v>
      </c>
      <c r="B2" s="3262"/>
      <c r="C2" s="3262"/>
      <c r="D2" s="3262"/>
      <c r="E2" s="3262"/>
      <c r="F2" s="3262"/>
      <c r="G2" s="3262"/>
      <c r="H2" s="3262"/>
      <c r="I2" s="1845"/>
    </row>
    <row r="3" spans="1:10" s="1583" customFormat="1" ht="29.25" customHeight="1">
      <c r="A3" s="3263" t="s">
        <v>1994</v>
      </c>
      <c r="B3" s="3263" t="s">
        <v>5253</v>
      </c>
      <c r="C3" s="3266" t="s">
        <v>5360</v>
      </c>
      <c r="D3" s="3260" t="s">
        <v>1990</v>
      </c>
      <c r="E3" s="3260"/>
      <c r="F3" s="3260" t="s">
        <v>1991</v>
      </c>
      <c r="G3" s="3260"/>
      <c r="H3" s="3266" t="s">
        <v>5361</v>
      </c>
      <c r="I3" s="1843" t="s">
        <v>1998</v>
      </c>
    </row>
    <row r="4" spans="1:10" s="1583" customFormat="1" ht="18" customHeight="1">
      <c r="A4" s="3264"/>
      <c r="B4" s="3264"/>
      <c r="C4" s="3267"/>
      <c r="D4" s="1837" t="s">
        <v>5362</v>
      </c>
      <c r="E4" s="1837" t="s">
        <v>5363</v>
      </c>
      <c r="F4" s="1837" t="s">
        <v>5362</v>
      </c>
      <c r="G4" s="1837" t="s">
        <v>5363</v>
      </c>
      <c r="H4" s="3267"/>
      <c r="I4" s="1880"/>
    </row>
    <row r="5" spans="1:10" ht="14.25" customHeight="1">
      <c r="A5" s="3265"/>
      <c r="B5" s="3265"/>
      <c r="C5" s="1844">
        <v>1</v>
      </c>
      <c r="D5" s="1844">
        <v>2</v>
      </c>
      <c r="E5" s="1844">
        <v>3</v>
      </c>
      <c r="F5" s="1844">
        <v>4</v>
      </c>
      <c r="G5" s="1844">
        <v>5</v>
      </c>
      <c r="H5" s="1844" t="s">
        <v>5364</v>
      </c>
      <c r="I5" s="1838"/>
    </row>
    <row r="6" spans="1:10" ht="14.25" customHeight="1">
      <c r="A6" s="1837">
        <v>1</v>
      </c>
      <c r="B6" s="1838" t="s">
        <v>5365</v>
      </c>
      <c r="C6" s="2106">
        <f>SUM(C7:C9)</f>
        <v>0</v>
      </c>
      <c r="D6" s="2106">
        <f>SUM(D7:D9)</f>
        <v>0</v>
      </c>
      <c r="E6" s="2106">
        <f>SUM(E7:E9)</f>
        <v>0</v>
      </c>
      <c r="F6" s="2106">
        <f>SUM(F7:F9)</f>
        <v>0</v>
      </c>
      <c r="G6" s="2106">
        <f>SUM(G7:G9)</f>
        <v>0</v>
      </c>
      <c r="H6" s="2106">
        <f>F6-D6</f>
        <v>0</v>
      </c>
      <c r="I6" s="1838"/>
    </row>
    <row r="7" spans="1:10" ht="14.25" customHeight="1">
      <c r="A7" s="1837">
        <v>2</v>
      </c>
      <c r="B7" s="1838" t="s">
        <v>5366</v>
      </c>
      <c r="C7" s="2107"/>
      <c r="D7" s="2107"/>
      <c r="E7" s="2107"/>
      <c r="F7" s="2107"/>
      <c r="G7" s="2107"/>
      <c r="H7" s="2106">
        <f t="shared" ref="H7:H18" si="0">F7-D7</f>
        <v>0</v>
      </c>
      <c r="I7" s="1838"/>
    </row>
    <row r="8" spans="1:10" ht="14.25" customHeight="1">
      <c r="A8" s="1837">
        <v>3</v>
      </c>
      <c r="B8" s="1838" t="s">
        <v>5367</v>
      </c>
      <c r="C8" s="2107"/>
      <c r="D8" s="2107"/>
      <c r="E8" s="2107"/>
      <c r="F8" s="2107"/>
      <c r="G8" s="2107"/>
      <c r="H8" s="2106">
        <f t="shared" si="0"/>
        <v>0</v>
      </c>
      <c r="I8" s="1838"/>
    </row>
    <row r="9" spans="1:10" ht="14.25" customHeight="1">
      <c r="A9" s="1837">
        <v>4</v>
      </c>
      <c r="B9" s="1838" t="s">
        <v>5368</v>
      </c>
      <c r="C9" s="2107"/>
      <c r="D9" s="2107"/>
      <c r="E9" s="2107"/>
      <c r="F9" s="2107"/>
      <c r="G9" s="2107"/>
      <c r="H9" s="2106">
        <f t="shared" si="0"/>
        <v>0</v>
      </c>
      <c r="I9" s="1838"/>
    </row>
    <row r="10" spans="1:10" ht="14.25" customHeight="1">
      <c r="A10" s="1837">
        <v>5</v>
      </c>
      <c r="B10" s="1838" t="s">
        <v>5369</v>
      </c>
      <c r="C10" s="2106">
        <f>SUM(C11:C13)</f>
        <v>0</v>
      </c>
      <c r="D10" s="2106">
        <f>SUM(D11:D13)</f>
        <v>0</v>
      </c>
      <c r="E10" s="2106">
        <f>SUM(E11:E13)</f>
        <v>0</v>
      </c>
      <c r="F10" s="2106">
        <f>SUM(F11:F13)</f>
        <v>0</v>
      </c>
      <c r="G10" s="2106">
        <f>SUM(G11:G13)</f>
        <v>0</v>
      </c>
      <c r="H10" s="2106">
        <f t="shared" si="0"/>
        <v>0</v>
      </c>
      <c r="I10" s="1838"/>
    </row>
    <row r="11" spans="1:10" ht="14.25" customHeight="1">
      <c r="A11" s="1837">
        <v>6</v>
      </c>
      <c r="B11" s="1838" t="s">
        <v>5370</v>
      </c>
      <c r="C11" s="2107"/>
      <c r="D11" s="2107"/>
      <c r="E11" s="2107"/>
      <c r="F11" s="2107"/>
      <c r="G11" s="2107"/>
      <c r="H11" s="2106">
        <f t="shared" si="0"/>
        <v>0</v>
      </c>
      <c r="I11" s="1838"/>
      <c r="J11" s="1702" t="s">
        <v>6613</v>
      </c>
    </row>
    <row r="12" spans="1:10" ht="14.25" customHeight="1">
      <c r="A12" s="1837">
        <v>7</v>
      </c>
      <c r="B12" s="1838" t="s">
        <v>5371</v>
      </c>
      <c r="C12" s="2107"/>
      <c r="D12" s="2107"/>
      <c r="E12" s="2107"/>
      <c r="F12" s="2107"/>
      <c r="G12" s="2107"/>
      <c r="H12" s="2106">
        <f t="shared" si="0"/>
        <v>0</v>
      </c>
      <c r="I12" s="1838"/>
    </row>
    <row r="13" spans="1:10" ht="14.25" customHeight="1">
      <c r="A13" s="1837">
        <v>8</v>
      </c>
      <c r="B13" s="1838" t="s">
        <v>5372</v>
      </c>
      <c r="C13" s="2107"/>
      <c r="D13" s="2107"/>
      <c r="E13" s="2107"/>
      <c r="F13" s="2107"/>
      <c r="G13" s="2107"/>
      <c r="H13" s="2106">
        <f t="shared" si="0"/>
        <v>0</v>
      </c>
      <c r="I13" s="1838"/>
    </row>
    <row r="14" spans="1:10" ht="14.25" customHeight="1">
      <c r="A14" s="1837">
        <v>9</v>
      </c>
      <c r="B14" s="1838" t="s">
        <v>5373</v>
      </c>
      <c r="C14" s="2106">
        <f>SUM(C15:C17)</f>
        <v>0</v>
      </c>
      <c r="D14" s="2106">
        <f>SUM(D15:D17)</f>
        <v>0</v>
      </c>
      <c r="E14" s="2106">
        <f>SUM(E15:E17)</f>
        <v>0</v>
      </c>
      <c r="F14" s="2106">
        <f>SUM(F15:F17)</f>
        <v>0</v>
      </c>
      <c r="G14" s="2106">
        <f>SUM(G15:G17)</f>
        <v>0</v>
      </c>
      <c r="H14" s="2106">
        <f t="shared" si="0"/>
        <v>0</v>
      </c>
      <c r="I14" s="1838"/>
    </row>
    <row r="15" spans="1:10" ht="14.25" customHeight="1">
      <c r="A15" s="1837">
        <v>10</v>
      </c>
      <c r="B15" s="1838" t="s">
        <v>5374</v>
      </c>
      <c r="C15" s="2107"/>
      <c r="D15" s="2107"/>
      <c r="E15" s="2107"/>
      <c r="F15" s="2107"/>
      <c r="G15" s="2107"/>
      <c r="H15" s="2106">
        <f t="shared" si="0"/>
        <v>0</v>
      </c>
      <c r="I15" s="1838"/>
    </row>
    <row r="16" spans="1:10" ht="14.25" customHeight="1">
      <c r="A16" s="1837">
        <v>11</v>
      </c>
      <c r="B16" s="1838" t="s">
        <v>5375</v>
      </c>
      <c r="C16" s="2107"/>
      <c r="D16" s="2107"/>
      <c r="E16" s="2107"/>
      <c r="F16" s="2107"/>
      <c r="G16" s="2107"/>
      <c r="H16" s="2106">
        <f t="shared" si="0"/>
        <v>0</v>
      </c>
      <c r="I16" s="1838"/>
    </row>
    <row r="17" spans="1:9" ht="14.25" customHeight="1">
      <c r="A17" s="1837">
        <v>12</v>
      </c>
      <c r="B17" s="1838" t="s">
        <v>5376</v>
      </c>
      <c r="C17" s="2107"/>
      <c r="D17" s="2107"/>
      <c r="E17" s="2107"/>
      <c r="F17" s="2107"/>
      <c r="G17" s="2107"/>
      <c r="H17" s="2106">
        <f t="shared" si="0"/>
        <v>0</v>
      </c>
      <c r="I17" s="1838"/>
    </row>
    <row r="18" spans="1:9" ht="14.25" customHeight="1">
      <c r="A18" s="1837">
        <v>13</v>
      </c>
      <c r="B18" s="1838" t="s">
        <v>5377</v>
      </c>
      <c r="C18" s="2107"/>
      <c r="D18" s="2107"/>
      <c r="E18" s="2107"/>
      <c r="F18" s="2107"/>
      <c r="G18" s="2107"/>
      <c r="H18" s="2106">
        <f t="shared" si="0"/>
        <v>0</v>
      </c>
      <c r="I18" s="1838"/>
    </row>
    <row r="19" spans="1:9" ht="114" customHeight="1">
      <c r="A19" s="1837">
        <v>14</v>
      </c>
      <c r="B19" s="1838" t="s">
        <v>5378</v>
      </c>
      <c r="C19" s="2106">
        <f t="shared" ref="C19:H19" si="1">C6+C10+C14+C18</f>
        <v>0</v>
      </c>
      <c r="D19" s="2106">
        <f t="shared" si="1"/>
        <v>0</v>
      </c>
      <c r="E19" s="2106">
        <f t="shared" si="1"/>
        <v>0</v>
      </c>
      <c r="F19" s="2106">
        <f t="shared" si="1"/>
        <v>0</v>
      </c>
      <c r="G19" s="2106">
        <f t="shared" si="1"/>
        <v>0</v>
      </c>
      <c r="H19" s="2106">
        <f t="shared" si="1"/>
        <v>0</v>
      </c>
      <c r="I19" s="1839" t="s">
        <v>5379</v>
      </c>
    </row>
    <row r="20" spans="1:9">
      <c r="A20" s="2056"/>
      <c r="B20" s="1832"/>
      <c r="C20" s="1832"/>
      <c r="D20" s="1832"/>
      <c r="E20" s="1832"/>
      <c r="F20" s="1832"/>
      <c r="G20" s="1832"/>
      <c r="H20" s="1832"/>
      <c r="I20" s="1832"/>
    </row>
  </sheetData>
  <mergeCells count="8">
    <mergeCell ref="A1:H1"/>
    <mergeCell ref="A2:H2"/>
    <mergeCell ref="A3:A5"/>
    <mergeCell ref="B3:B5"/>
    <mergeCell ref="C3:C4"/>
    <mergeCell ref="D3:E3"/>
    <mergeCell ref="F3:G3"/>
    <mergeCell ref="H3:H4"/>
  </mergeCells>
  <phoneticPr fontId="59" type="noConversion"/>
  <hyperlinks>
    <hyperlink ref="J11" location="A105020未按权责发生制确认收入纳税调整明细表!A1" display="A105020未按权责发生制确认收入纳税调整明细表!A1"/>
  </hyperlinks>
  <printOptions horizontalCentered="1"/>
  <pageMargins left="0.74791666666666667" right="0.74791666666666667" top="0.98402777777777772" bottom="0.98402777777777772" header="0.51180555555555551" footer="0.51180555555555551"/>
  <pageSetup paperSize="9" orientation="landscape"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8">
    <tabColor rgb="FFFFFF00"/>
  </sheetPr>
  <dimension ref="A1:O16"/>
  <sheetViews>
    <sheetView topLeftCell="D1" workbookViewId="0">
      <selection activeCell="O8" sqref="O8"/>
    </sheetView>
  </sheetViews>
  <sheetFormatPr defaultRowHeight="14.25"/>
  <cols>
    <col min="1" max="1" width="4.375" style="1678" customWidth="1"/>
    <col min="2" max="2" width="20.625" style="1678" customWidth="1"/>
    <col min="3" max="13" width="11.125" style="1678" customWidth="1"/>
    <col min="14" max="14" width="15.125" style="1678" customWidth="1"/>
    <col min="15" max="256" width="9" style="1678"/>
    <col min="257" max="257" width="4.375" style="1678" customWidth="1"/>
    <col min="258" max="258" width="20.625" style="1678" customWidth="1"/>
    <col min="259" max="259" width="4.5" style="1678" customWidth="1"/>
    <col min="260" max="260" width="4.875" style="1678" customWidth="1"/>
    <col min="261" max="268" width="7.875" style="1678" customWidth="1"/>
    <col min="269" max="269" width="8.625" style="1678" customWidth="1"/>
    <col min="270" max="270" width="15.125" style="1678" customWidth="1"/>
    <col min="271" max="512" width="9" style="1678"/>
    <col min="513" max="513" width="4.375" style="1678" customWidth="1"/>
    <col min="514" max="514" width="20.625" style="1678" customWidth="1"/>
    <col min="515" max="515" width="4.5" style="1678" customWidth="1"/>
    <col min="516" max="516" width="4.875" style="1678" customWidth="1"/>
    <col min="517" max="524" width="7.875" style="1678" customWidth="1"/>
    <col min="525" max="525" width="8.625" style="1678" customWidth="1"/>
    <col min="526" max="526" width="15.125" style="1678" customWidth="1"/>
    <col min="527" max="768" width="9" style="1678"/>
    <col min="769" max="769" width="4.375" style="1678" customWidth="1"/>
    <col min="770" max="770" width="20.625" style="1678" customWidth="1"/>
    <col min="771" max="771" width="4.5" style="1678" customWidth="1"/>
    <col min="772" max="772" width="4.875" style="1678" customWidth="1"/>
    <col min="773" max="780" width="7.875" style="1678" customWidth="1"/>
    <col min="781" max="781" width="8.625" style="1678" customWidth="1"/>
    <col min="782" max="782" width="15.125" style="1678" customWidth="1"/>
    <col min="783" max="1024" width="9" style="1678"/>
    <col min="1025" max="1025" width="4.375" style="1678" customWidth="1"/>
    <col min="1026" max="1026" width="20.625" style="1678" customWidth="1"/>
    <col min="1027" max="1027" width="4.5" style="1678" customWidth="1"/>
    <col min="1028" max="1028" width="4.875" style="1678" customWidth="1"/>
    <col min="1029" max="1036" width="7.875" style="1678" customWidth="1"/>
    <col min="1037" max="1037" width="8.625" style="1678" customWidth="1"/>
    <col min="1038" max="1038" width="15.125" style="1678" customWidth="1"/>
    <col min="1039" max="1280" width="9" style="1678"/>
    <col min="1281" max="1281" width="4.375" style="1678" customWidth="1"/>
    <col min="1282" max="1282" width="20.625" style="1678" customWidth="1"/>
    <col min="1283" max="1283" width="4.5" style="1678" customWidth="1"/>
    <col min="1284" max="1284" width="4.875" style="1678" customWidth="1"/>
    <col min="1285" max="1292" width="7.875" style="1678" customWidth="1"/>
    <col min="1293" max="1293" width="8.625" style="1678" customWidth="1"/>
    <col min="1294" max="1294" width="15.125" style="1678" customWidth="1"/>
    <col min="1295" max="1536" width="9" style="1678"/>
    <col min="1537" max="1537" width="4.375" style="1678" customWidth="1"/>
    <col min="1538" max="1538" width="20.625" style="1678" customWidth="1"/>
    <col min="1539" max="1539" width="4.5" style="1678" customWidth="1"/>
    <col min="1540" max="1540" width="4.875" style="1678" customWidth="1"/>
    <col min="1541" max="1548" width="7.875" style="1678" customWidth="1"/>
    <col min="1549" max="1549" width="8.625" style="1678" customWidth="1"/>
    <col min="1550" max="1550" width="15.125" style="1678" customWidth="1"/>
    <col min="1551" max="1792" width="9" style="1678"/>
    <col min="1793" max="1793" width="4.375" style="1678" customWidth="1"/>
    <col min="1794" max="1794" width="20.625" style="1678" customWidth="1"/>
    <col min="1795" max="1795" width="4.5" style="1678" customWidth="1"/>
    <col min="1796" max="1796" width="4.875" style="1678" customWidth="1"/>
    <col min="1797" max="1804" width="7.875" style="1678" customWidth="1"/>
    <col min="1805" max="1805" width="8.625" style="1678" customWidth="1"/>
    <col min="1806" max="1806" width="15.125" style="1678" customWidth="1"/>
    <col min="1807" max="2048" width="9" style="1678"/>
    <col min="2049" max="2049" width="4.375" style="1678" customWidth="1"/>
    <col min="2050" max="2050" width="20.625" style="1678" customWidth="1"/>
    <col min="2051" max="2051" width="4.5" style="1678" customWidth="1"/>
    <col min="2052" max="2052" width="4.875" style="1678" customWidth="1"/>
    <col min="2053" max="2060" width="7.875" style="1678" customWidth="1"/>
    <col min="2061" max="2061" width="8.625" style="1678" customWidth="1"/>
    <col min="2062" max="2062" width="15.125" style="1678" customWidth="1"/>
    <col min="2063" max="2304" width="9" style="1678"/>
    <col min="2305" max="2305" width="4.375" style="1678" customWidth="1"/>
    <col min="2306" max="2306" width="20.625" style="1678" customWidth="1"/>
    <col min="2307" max="2307" width="4.5" style="1678" customWidth="1"/>
    <col min="2308" max="2308" width="4.875" style="1678" customWidth="1"/>
    <col min="2309" max="2316" width="7.875" style="1678" customWidth="1"/>
    <col min="2317" max="2317" width="8.625" style="1678" customWidth="1"/>
    <col min="2318" max="2318" width="15.125" style="1678" customWidth="1"/>
    <col min="2319" max="2560" width="9" style="1678"/>
    <col min="2561" max="2561" width="4.375" style="1678" customWidth="1"/>
    <col min="2562" max="2562" width="20.625" style="1678" customWidth="1"/>
    <col min="2563" max="2563" width="4.5" style="1678" customWidth="1"/>
    <col min="2564" max="2564" width="4.875" style="1678" customWidth="1"/>
    <col min="2565" max="2572" width="7.875" style="1678" customWidth="1"/>
    <col min="2573" max="2573" width="8.625" style="1678" customWidth="1"/>
    <col min="2574" max="2574" width="15.125" style="1678" customWidth="1"/>
    <col min="2575" max="2816" width="9" style="1678"/>
    <col min="2817" max="2817" width="4.375" style="1678" customWidth="1"/>
    <col min="2818" max="2818" width="20.625" style="1678" customWidth="1"/>
    <col min="2819" max="2819" width="4.5" style="1678" customWidth="1"/>
    <col min="2820" max="2820" width="4.875" style="1678" customWidth="1"/>
    <col min="2821" max="2828" width="7.875" style="1678" customWidth="1"/>
    <col min="2829" max="2829" width="8.625" style="1678" customWidth="1"/>
    <col min="2830" max="2830" width="15.125" style="1678" customWidth="1"/>
    <col min="2831" max="3072" width="9" style="1678"/>
    <col min="3073" max="3073" width="4.375" style="1678" customWidth="1"/>
    <col min="3074" max="3074" width="20.625" style="1678" customWidth="1"/>
    <col min="3075" max="3075" width="4.5" style="1678" customWidth="1"/>
    <col min="3076" max="3076" width="4.875" style="1678" customWidth="1"/>
    <col min="3077" max="3084" width="7.875" style="1678" customWidth="1"/>
    <col min="3085" max="3085" width="8.625" style="1678" customWidth="1"/>
    <col min="3086" max="3086" width="15.125" style="1678" customWidth="1"/>
    <col min="3087" max="3328" width="9" style="1678"/>
    <col min="3329" max="3329" width="4.375" style="1678" customWidth="1"/>
    <col min="3330" max="3330" width="20.625" style="1678" customWidth="1"/>
    <col min="3331" max="3331" width="4.5" style="1678" customWidth="1"/>
    <col min="3332" max="3332" width="4.875" style="1678" customWidth="1"/>
    <col min="3333" max="3340" width="7.875" style="1678" customWidth="1"/>
    <col min="3341" max="3341" width="8.625" style="1678" customWidth="1"/>
    <col min="3342" max="3342" width="15.125" style="1678" customWidth="1"/>
    <col min="3343" max="3584" width="9" style="1678"/>
    <col min="3585" max="3585" width="4.375" style="1678" customWidth="1"/>
    <col min="3586" max="3586" width="20.625" style="1678" customWidth="1"/>
    <col min="3587" max="3587" width="4.5" style="1678" customWidth="1"/>
    <col min="3588" max="3588" width="4.875" style="1678" customWidth="1"/>
    <col min="3589" max="3596" width="7.875" style="1678" customWidth="1"/>
    <col min="3597" max="3597" width="8.625" style="1678" customWidth="1"/>
    <col min="3598" max="3598" width="15.125" style="1678" customWidth="1"/>
    <col min="3599" max="3840" width="9" style="1678"/>
    <col min="3841" max="3841" width="4.375" style="1678" customWidth="1"/>
    <col min="3842" max="3842" width="20.625" style="1678" customWidth="1"/>
    <col min="3843" max="3843" width="4.5" style="1678" customWidth="1"/>
    <col min="3844" max="3844" width="4.875" style="1678" customWidth="1"/>
    <col min="3845" max="3852" width="7.875" style="1678" customWidth="1"/>
    <col min="3853" max="3853" width="8.625" style="1678" customWidth="1"/>
    <col min="3854" max="3854" width="15.125" style="1678" customWidth="1"/>
    <col min="3855" max="4096" width="9" style="1678"/>
    <col min="4097" max="4097" width="4.375" style="1678" customWidth="1"/>
    <col min="4098" max="4098" width="20.625" style="1678" customWidth="1"/>
    <col min="4099" max="4099" width="4.5" style="1678" customWidth="1"/>
    <col min="4100" max="4100" width="4.875" style="1678" customWidth="1"/>
    <col min="4101" max="4108" width="7.875" style="1678" customWidth="1"/>
    <col min="4109" max="4109" width="8.625" style="1678" customWidth="1"/>
    <col min="4110" max="4110" width="15.125" style="1678" customWidth="1"/>
    <col min="4111" max="4352" width="9" style="1678"/>
    <col min="4353" max="4353" width="4.375" style="1678" customWidth="1"/>
    <col min="4354" max="4354" width="20.625" style="1678" customWidth="1"/>
    <col min="4355" max="4355" width="4.5" style="1678" customWidth="1"/>
    <col min="4356" max="4356" width="4.875" style="1678" customWidth="1"/>
    <col min="4357" max="4364" width="7.875" style="1678" customWidth="1"/>
    <col min="4365" max="4365" width="8.625" style="1678" customWidth="1"/>
    <col min="4366" max="4366" width="15.125" style="1678" customWidth="1"/>
    <col min="4367" max="4608" width="9" style="1678"/>
    <col min="4609" max="4609" width="4.375" style="1678" customWidth="1"/>
    <col min="4610" max="4610" width="20.625" style="1678" customWidth="1"/>
    <col min="4611" max="4611" width="4.5" style="1678" customWidth="1"/>
    <col min="4612" max="4612" width="4.875" style="1678" customWidth="1"/>
    <col min="4613" max="4620" width="7.875" style="1678" customWidth="1"/>
    <col min="4621" max="4621" width="8.625" style="1678" customWidth="1"/>
    <col min="4622" max="4622" width="15.125" style="1678" customWidth="1"/>
    <col min="4623" max="4864" width="9" style="1678"/>
    <col min="4865" max="4865" width="4.375" style="1678" customWidth="1"/>
    <col min="4866" max="4866" width="20.625" style="1678" customWidth="1"/>
    <col min="4867" max="4867" width="4.5" style="1678" customWidth="1"/>
    <col min="4868" max="4868" width="4.875" style="1678" customWidth="1"/>
    <col min="4869" max="4876" width="7.875" style="1678" customWidth="1"/>
    <col min="4877" max="4877" width="8.625" style="1678" customWidth="1"/>
    <col min="4878" max="4878" width="15.125" style="1678" customWidth="1"/>
    <col min="4879" max="5120" width="9" style="1678"/>
    <col min="5121" max="5121" width="4.375" style="1678" customWidth="1"/>
    <col min="5122" max="5122" width="20.625" style="1678" customWidth="1"/>
    <col min="5123" max="5123" width="4.5" style="1678" customWidth="1"/>
    <col min="5124" max="5124" width="4.875" style="1678" customWidth="1"/>
    <col min="5125" max="5132" width="7.875" style="1678" customWidth="1"/>
    <col min="5133" max="5133" width="8.625" style="1678" customWidth="1"/>
    <col min="5134" max="5134" width="15.125" style="1678" customWidth="1"/>
    <col min="5135" max="5376" width="9" style="1678"/>
    <col min="5377" max="5377" width="4.375" style="1678" customWidth="1"/>
    <col min="5378" max="5378" width="20.625" style="1678" customWidth="1"/>
    <col min="5379" max="5379" width="4.5" style="1678" customWidth="1"/>
    <col min="5380" max="5380" width="4.875" style="1678" customWidth="1"/>
    <col min="5381" max="5388" width="7.875" style="1678" customWidth="1"/>
    <col min="5389" max="5389" width="8.625" style="1678" customWidth="1"/>
    <col min="5390" max="5390" width="15.125" style="1678" customWidth="1"/>
    <col min="5391" max="5632" width="9" style="1678"/>
    <col min="5633" max="5633" width="4.375" style="1678" customWidth="1"/>
    <col min="5634" max="5634" width="20.625" style="1678" customWidth="1"/>
    <col min="5635" max="5635" width="4.5" style="1678" customWidth="1"/>
    <col min="5636" max="5636" width="4.875" style="1678" customWidth="1"/>
    <col min="5637" max="5644" width="7.875" style="1678" customWidth="1"/>
    <col min="5645" max="5645" width="8.625" style="1678" customWidth="1"/>
    <col min="5646" max="5646" width="15.125" style="1678" customWidth="1"/>
    <col min="5647" max="5888" width="9" style="1678"/>
    <col min="5889" max="5889" width="4.375" style="1678" customWidth="1"/>
    <col min="5890" max="5890" width="20.625" style="1678" customWidth="1"/>
    <col min="5891" max="5891" width="4.5" style="1678" customWidth="1"/>
    <col min="5892" max="5892" width="4.875" style="1678" customWidth="1"/>
    <col min="5893" max="5900" width="7.875" style="1678" customWidth="1"/>
    <col min="5901" max="5901" width="8.625" style="1678" customWidth="1"/>
    <col min="5902" max="5902" width="15.125" style="1678" customWidth="1"/>
    <col min="5903" max="6144" width="9" style="1678"/>
    <col min="6145" max="6145" width="4.375" style="1678" customWidth="1"/>
    <col min="6146" max="6146" width="20.625" style="1678" customWidth="1"/>
    <col min="6147" max="6147" width="4.5" style="1678" customWidth="1"/>
    <col min="6148" max="6148" width="4.875" style="1678" customWidth="1"/>
    <col min="6149" max="6156" width="7.875" style="1678" customWidth="1"/>
    <col min="6157" max="6157" width="8.625" style="1678" customWidth="1"/>
    <col min="6158" max="6158" width="15.125" style="1678" customWidth="1"/>
    <col min="6159" max="6400" width="9" style="1678"/>
    <col min="6401" max="6401" width="4.375" style="1678" customWidth="1"/>
    <col min="6402" max="6402" width="20.625" style="1678" customWidth="1"/>
    <col min="6403" max="6403" width="4.5" style="1678" customWidth="1"/>
    <col min="6404" max="6404" width="4.875" style="1678" customWidth="1"/>
    <col min="6405" max="6412" width="7.875" style="1678" customWidth="1"/>
    <col min="6413" max="6413" width="8.625" style="1678" customWidth="1"/>
    <col min="6414" max="6414" width="15.125" style="1678" customWidth="1"/>
    <col min="6415" max="6656" width="9" style="1678"/>
    <col min="6657" max="6657" width="4.375" style="1678" customWidth="1"/>
    <col min="6658" max="6658" width="20.625" style="1678" customWidth="1"/>
    <col min="6659" max="6659" width="4.5" style="1678" customWidth="1"/>
    <col min="6660" max="6660" width="4.875" style="1678" customWidth="1"/>
    <col min="6661" max="6668" width="7.875" style="1678" customWidth="1"/>
    <col min="6669" max="6669" width="8.625" style="1678" customWidth="1"/>
    <col min="6670" max="6670" width="15.125" style="1678" customWidth="1"/>
    <col min="6671" max="6912" width="9" style="1678"/>
    <col min="6913" max="6913" width="4.375" style="1678" customWidth="1"/>
    <col min="6914" max="6914" width="20.625" style="1678" customWidth="1"/>
    <col min="6915" max="6915" width="4.5" style="1678" customWidth="1"/>
    <col min="6916" max="6916" width="4.875" style="1678" customWidth="1"/>
    <col min="6917" max="6924" width="7.875" style="1678" customWidth="1"/>
    <col min="6925" max="6925" width="8.625" style="1678" customWidth="1"/>
    <col min="6926" max="6926" width="15.125" style="1678" customWidth="1"/>
    <col min="6927" max="7168" width="9" style="1678"/>
    <col min="7169" max="7169" width="4.375" style="1678" customWidth="1"/>
    <col min="7170" max="7170" width="20.625" style="1678" customWidth="1"/>
    <col min="7171" max="7171" width="4.5" style="1678" customWidth="1"/>
    <col min="7172" max="7172" width="4.875" style="1678" customWidth="1"/>
    <col min="7173" max="7180" width="7.875" style="1678" customWidth="1"/>
    <col min="7181" max="7181" width="8.625" style="1678" customWidth="1"/>
    <col min="7182" max="7182" width="15.125" style="1678" customWidth="1"/>
    <col min="7183" max="7424" width="9" style="1678"/>
    <col min="7425" max="7425" width="4.375" style="1678" customWidth="1"/>
    <col min="7426" max="7426" width="20.625" style="1678" customWidth="1"/>
    <col min="7427" max="7427" width="4.5" style="1678" customWidth="1"/>
    <col min="7428" max="7428" width="4.875" style="1678" customWidth="1"/>
    <col min="7429" max="7436" width="7.875" style="1678" customWidth="1"/>
    <col min="7437" max="7437" width="8.625" style="1678" customWidth="1"/>
    <col min="7438" max="7438" width="15.125" style="1678" customWidth="1"/>
    <col min="7439" max="7680" width="9" style="1678"/>
    <col min="7681" max="7681" width="4.375" style="1678" customWidth="1"/>
    <col min="7682" max="7682" width="20.625" style="1678" customWidth="1"/>
    <col min="7683" max="7683" width="4.5" style="1678" customWidth="1"/>
    <col min="7684" max="7684" width="4.875" style="1678" customWidth="1"/>
    <col min="7685" max="7692" width="7.875" style="1678" customWidth="1"/>
    <col min="7693" max="7693" width="8.625" style="1678" customWidth="1"/>
    <col min="7694" max="7694" width="15.125" style="1678" customWidth="1"/>
    <col min="7695" max="7936" width="9" style="1678"/>
    <col min="7937" max="7937" width="4.375" style="1678" customWidth="1"/>
    <col min="7938" max="7938" width="20.625" style="1678" customWidth="1"/>
    <col min="7939" max="7939" width="4.5" style="1678" customWidth="1"/>
    <col min="7940" max="7940" width="4.875" style="1678" customWidth="1"/>
    <col min="7941" max="7948" width="7.875" style="1678" customWidth="1"/>
    <col min="7949" max="7949" width="8.625" style="1678" customWidth="1"/>
    <col min="7950" max="7950" width="15.125" style="1678" customWidth="1"/>
    <col min="7951" max="8192" width="9" style="1678"/>
    <col min="8193" max="8193" width="4.375" style="1678" customWidth="1"/>
    <col min="8194" max="8194" width="20.625" style="1678" customWidth="1"/>
    <col min="8195" max="8195" width="4.5" style="1678" customWidth="1"/>
    <col min="8196" max="8196" width="4.875" style="1678" customWidth="1"/>
    <col min="8197" max="8204" width="7.875" style="1678" customWidth="1"/>
    <col min="8205" max="8205" width="8.625" style="1678" customWidth="1"/>
    <col min="8206" max="8206" width="15.125" style="1678" customWidth="1"/>
    <col min="8207" max="8448" width="9" style="1678"/>
    <col min="8449" max="8449" width="4.375" style="1678" customWidth="1"/>
    <col min="8450" max="8450" width="20.625" style="1678" customWidth="1"/>
    <col min="8451" max="8451" width="4.5" style="1678" customWidth="1"/>
    <col min="8452" max="8452" width="4.875" style="1678" customWidth="1"/>
    <col min="8453" max="8460" width="7.875" style="1678" customWidth="1"/>
    <col min="8461" max="8461" width="8.625" style="1678" customWidth="1"/>
    <col min="8462" max="8462" width="15.125" style="1678" customWidth="1"/>
    <col min="8463" max="8704" width="9" style="1678"/>
    <col min="8705" max="8705" width="4.375" style="1678" customWidth="1"/>
    <col min="8706" max="8706" width="20.625" style="1678" customWidth="1"/>
    <col min="8707" max="8707" width="4.5" style="1678" customWidth="1"/>
    <col min="8708" max="8708" width="4.875" style="1678" customWidth="1"/>
    <col min="8709" max="8716" width="7.875" style="1678" customWidth="1"/>
    <col min="8717" max="8717" width="8.625" style="1678" customWidth="1"/>
    <col min="8718" max="8718" width="15.125" style="1678" customWidth="1"/>
    <col min="8719" max="8960" width="9" style="1678"/>
    <col min="8961" max="8961" width="4.375" style="1678" customWidth="1"/>
    <col min="8962" max="8962" width="20.625" style="1678" customWidth="1"/>
    <col min="8963" max="8963" width="4.5" style="1678" customWidth="1"/>
    <col min="8964" max="8964" width="4.875" style="1678" customWidth="1"/>
    <col min="8965" max="8972" width="7.875" style="1678" customWidth="1"/>
    <col min="8973" max="8973" width="8.625" style="1678" customWidth="1"/>
    <col min="8974" max="8974" width="15.125" style="1678" customWidth="1"/>
    <col min="8975" max="9216" width="9" style="1678"/>
    <col min="9217" max="9217" width="4.375" style="1678" customWidth="1"/>
    <col min="9218" max="9218" width="20.625" style="1678" customWidth="1"/>
    <col min="9219" max="9219" width="4.5" style="1678" customWidth="1"/>
    <col min="9220" max="9220" width="4.875" style="1678" customWidth="1"/>
    <col min="9221" max="9228" width="7.875" style="1678" customWidth="1"/>
    <col min="9229" max="9229" width="8.625" style="1678" customWidth="1"/>
    <col min="9230" max="9230" width="15.125" style="1678" customWidth="1"/>
    <col min="9231" max="9472" width="9" style="1678"/>
    <col min="9473" max="9473" width="4.375" style="1678" customWidth="1"/>
    <col min="9474" max="9474" width="20.625" style="1678" customWidth="1"/>
    <col min="9475" max="9475" width="4.5" style="1678" customWidth="1"/>
    <col min="9476" max="9476" width="4.875" style="1678" customWidth="1"/>
    <col min="9477" max="9484" width="7.875" style="1678" customWidth="1"/>
    <col min="9485" max="9485" width="8.625" style="1678" customWidth="1"/>
    <col min="9486" max="9486" width="15.125" style="1678" customWidth="1"/>
    <col min="9487" max="9728" width="9" style="1678"/>
    <col min="9729" max="9729" width="4.375" style="1678" customWidth="1"/>
    <col min="9730" max="9730" width="20.625" style="1678" customWidth="1"/>
    <col min="9731" max="9731" width="4.5" style="1678" customWidth="1"/>
    <col min="9732" max="9732" width="4.875" style="1678" customWidth="1"/>
    <col min="9733" max="9740" width="7.875" style="1678" customWidth="1"/>
    <col min="9741" max="9741" width="8.625" style="1678" customWidth="1"/>
    <col min="9742" max="9742" width="15.125" style="1678" customWidth="1"/>
    <col min="9743" max="9984" width="9" style="1678"/>
    <col min="9985" max="9985" width="4.375" style="1678" customWidth="1"/>
    <col min="9986" max="9986" width="20.625" style="1678" customWidth="1"/>
    <col min="9987" max="9987" width="4.5" style="1678" customWidth="1"/>
    <col min="9988" max="9988" width="4.875" style="1678" customWidth="1"/>
    <col min="9989" max="9996" width="7.875" style="1678" customWidth="1"/>
    <col min="9997" max="9997" width="8.625" style="1678" customWidth="1"/>
    <col min="9998" max="9998" width="15.125" style="1678" customWidth="1"/>
    <col min="9999" max="10240" width="9" style="1678"/>
    <col min="10241" max="10241" width="4.375" style="1678" customWidth="1"/>
    <col min="10242" max="10242" width="20.625" style="1678" customWidth="1"/>
    <col min="10243" max="10243" width="4.5" style="1678" customWidth="1"/>
    <col min="10244" max="10244" width="4.875" style="1678" customWidth="1"/>
    <col min="10245" max="10252" width="7.875" style="1678" customWidth="1"/>
    <col min="10253" max="10253" width="8.625" style="1678" customWidth="1"/>
    <col min="10254" max="10254" width="15.125" style="1678" customWidth="1"/>
    <col min="10255" max="10496" width="9" style="1678"/>
    <col min="10497" max="10497" width="4.375" style="1678" customWidth="1"/>
    <col min="10498" max="10498" width="20.625" style="1678" customWidth="1"/>
    <col min="10499" max="10499" width="4.5" style="1678" customWidth="1"/>
    <col min="10500" max="10500" width="4.875" style="1678" customWidth="1"/>
    <col min="10501" max="10508" width="7.875" style="1678" customWidth="1"/>
    <col min="10509" max="10509" width="8.625" style="1678" customWidth="1"/>
    <col min="10510" max="10510" width="15.125" style="1678" customWidth="1"/>
    <col min="10511" max="10752" width="9" style="1678"/>
    <col min="10753" max="10753" width="4.375" style="1678" customWidth="1"/>
    <col min="10754" max="10754" width="20.625" style="1678" customWidth="1"/>
    <col min="10755" max="10755" width="4.5" style="1678" customWidth="1"/>
    <col min="10756" max="10756" width="4.875" style="1678" customWidth="1"/>
    <col min="10757" max="10764" width="7.875" style="1678" customWidth="1"/>
    <col min="10765" max="10765" width="8.625" style="1678" customWidth="1"/>
    <col min="10766" max="10766" width="15.125" style="1678" customWidth="1"/>
    <col min="10767" max="11008" width="9" style="1678"/>
    <col min="11009" max="11009" width="4.375" style="1678" customWidth="1"/>
    <col min="11010" max="11010" width="20.625" style="1678" customWidth="1"/>
    <col min="11011" max="11011" width="4.5" style="1678" customWidth="1"/>
    <col min="11012" max="11012" width="4.875" style="1678" customWidth="1"/>
    <col min="11013" max="11020" width="7.875" style="1678" customWidth="1"/>
    <col min="11021" max="11021" width="8.625" style="1678" customWidth="1"/>
    <col min="11022" max="11022" width="15.125" style="1678" customWidth="1"/>
    <col min="11023" max="11264" width="9" style="1678"/>
    <col min="11265" max="11265" width="4.375" style="1678" customWidth="1"/>
    <col min="11266" max="11266" width="20.625" style="1678" customWidth="1"/>
    <col min="11267" max="11267" width="4.5" style="1678" customWidth="1"/>
    <col min="11268" max="11268" width="4.875" style="1678" customWidth="1"/>
    <col min="11269" max="11276" width="7.875" style="1678" customWidth="1"/>
    <col min="11277" max="11277" width="8.625" style="1678" customWidth="1"/>
    <col min="11278" max="11278" width="15.125" style="1678" customWidth="1"/>
    <col min="11279" max="11520" width="9" style="1678"/>
    <col min="11521" max="11521" width="4.375" style="1678" customWidth="1"/>
    <col min="11522" max="11522" width="20.625" style="1678" customWidth="1"/>
    <col min="11523" max="11523" width="4.5" style="1678" customWidth="1"/>
    <col min="11524" max="11524" width="4.875" style="1678" customWidth="1"/>
    <col min="11525" max="11532" width="7.875" style="1678" customWidth="1"/>
    <col min="11533" max="11533" width="8.625" style="1678" customWidth="1"/>
    <col min="11534" max="11534" width="15.125" style="1678" customWidth="1"/>
    <col min="11535" max="11776" width="9" style="1678"/>
    <col min="11777" max="11777" width="4.375" style="1678" customWidth="1"/>
    <col min="11778" max="11778" width="20.625" style="1678" customWidth="1"/>
    <col min="11779" max="11779" width="4.5" style="1678" customWidth="1"/>
    <col min="11780" max="11780" width="4.875" style="1678" customWidth="1"/>
    <col min="11781" max="11788" width="7.875" style="1678" customWidth="1"/>
    <col min="11789" max="11789" width="8.625" style="1678" customWidth="1"/>
    <col min="11790" max="11790" width="15.125" style="1678" customWidth="1"/>
    <col min="11791" max="12032" width="9" style="1678"/>
    <col min="12033" max="12033" width="4.375" style="1678" customWidth="1"/>
    <col min="12034" max="12034" width="20.625" style="1678" customWidth="1"/>
    <col min="12035" max="12035" width="4.5" style="1678" customWidth="1"/>
    <col min="12036" max="12036" width="4.875" style="1678" customWidth="1"/>
    <col min="12037" max="12044" width="7.875" style="1678" customWidth="1"/>
    <col min="12045" max="12045" width="8.625" style="1678" customWidth="1"/>
    <col min="12046" max="12046" width="15.125" style="1678" customWidth="1"/>
    <col min="12047" max="12288" width="9" style="1678"/>
    <col min="12289" max="12289" width="4.375" style="1678" customWidth="1"/>
    <col min="12290" max="12290" width="20.625" style="1678" customWidth="1"/>
    <col min="12291" max="12291" width="4.5" style="1678" customWidth="1"/>
    <col min="12292" max="12292" width="4.875" style="1678" customWidth="1"/>
    <col min="12293" max="12300" width="7.875" style="1678" customWidth="1"/>
    <col min="12301" max="12301" width="8.625" style="1678" customWidth="1"/>
    <col min="12302" max="12302" width="15.125" style="1678" customWidth="1"/>
    <col min="12303" max="12544" width="9" style="1678"/>
    <col min="12545" max="12545" width="4.375" style="1678" customWidth="1"/>
    <col min="12546" max="12546" width="20.625" style="1678" customWidth="1"/>
    <col min="12547" max="12547" width="4.5" style="1678" customWidth="1"/>
    <col min="12548" max="12548" width="4.875" style="1678" customWidth="1"/>
    <col min="12549" max="12556" width="7.875" style="1678" customWidth="1"/>
    <col min="12557" max="12557" width="8.625" style="1678" customWidth="1"/>
    <col min="12558" max="12558" width="15.125" style="1678" customWidth="1"/>
    <col min="12559" max="12800" width="9" style="1678"/>
    <col min="12801" max="12801" width="4.375" style="1678" customWidth="1"/>
    <col min="12802" max="12802" width="20.625" style="1678" customWidth="1"/>
    <col min="12803" max="12803" width="4.5" style="1678" customWidth="1"/>
    <col min="12804" max="12804" width="4.875" style="1678" customWidth="1"/>
    <col min="12805" max="12812" width="7.875" style="1678" customWidth="1"/>
    <col min="12813" max="12813" width="8.625" style="1678" customWidth="1"/>
    <col min="12814" max="12814" width="15.125" style="1678" customWidth="1"/>
    <col min="12815" max="13056" width="9" style="1678"/>
    <col min="13057" max="13057" width="4.375" style="1678" customWidth="1"/>
    <col min="13058" max="13058" width="20.625" style="1678" customWidth="1"/>
    <col min="13059" max="13059" width="4.5" style="1678" customWidth="1"/>
    <col min="13060" max="13060" width="4.875" style="1678" customWidth="1"/>
    <col min="13061" max="13068" width="7.875" style="1678" customWidth="1"/>
    <col min="13069" max="13069" width="8.625" style="1678" customWidth="1"/>
    <col min="13070" max="13070" width="15.125" style="1678" customWidth="1"/>
    <col min="13071" max="13312" width="9" style="1678"/>
    <col min="13313" max="13313" width="4.375" style="1678" customWidth="1"/>
    <col min="13314" max="13314" width="20.625" style="1678" customWidth="1"/>
    <col min="13315" max="13315" width="4.5" style="1678" customWidth="1"/>
    <col min="13316" max="13316" width="4.875" style="1678" customWidth="1"/>
    <col min="13317" max="13324" width="7.875" style="1678" customWidth="1"/>
    <col min="13325" max="13325" width="8.625" style="1678" customWidth="1"/>
    <col min="13326" max="13326" width="15.125" style="1678" customWidth="1"/>
    <col min="13327" max="13568" width="9" style="1678"/>
    <col min="13569" max="13569" width="4.375" style="1678" customWidth="1"/>
    <col min="13570" max="13570" width="20.625" style="1678" customWidth="1"/>
    <col min="13571" max="13571" width="4.5" style="1678" customWidth="1"/>
    <col min="13572" max="13572" width="4.875" style="1678" customWidth="1"/>
    <col min="13573" max="13580" width="7.875" style="1678" customWidth="1"/>
    <col min="13581" max="13581" width="8.625" style="1678" customWidth="1"/>
    <col min="13582" max="13582" width="15.125" style="1678" customWidth="1"/>
    <col min="13583" max="13824" width="9" style="1678"/>
    <col min="13825" max="13825" width="4.375" style="1678" customWidth="1"/>
    <col min="13826" max="13826" width="20.625" style="1678" customWidth="1"/>
    <col min="13827" max="13827" width="4.5" style="1678" customWidth="1"/>
    <col min="13828" max="13828" width="4.875" style="1678" customWidth="1"/>
    <col min="13829" max="13836" width="7.875" style="1678" customWidth="1"/>
    <col min="13837" max="13837" width="8.625" style="1678" customWidth="1"/>
    <col min="13838" max="13838" width="15.125" style="1678" customWidth="1"/>
    <col min="13839" max="14080" width="9" style="1678"/>
    <col min="14081" max="14081" width="4.375" style="1678" customWidth="1"/>
    <col min="14082" max="14082" width="20.625" style="1678" customWidth="1"/>
    <col min="14083" max="14083" width="4.5" style="1678" customWidth="1"/>
    <col min="14084" max="14084" width="4.875" style="1678" customWidth="1"/>
    <col min="14085" max="14092" width="7.875" style="1678" customWidth="1"/>
    <col min="14093" max="14093" width="8.625" style="1678" customWidth="1"/>
    <col min="14094" max="14094" width="15.125" style="1678" customWidth="1"/>
    <col min="14095" max="14336" width="9" style="1678"/>
    <col min="14337" max="14337" width="4.375" style="1678" customWidth="1"/>
    <col min="14338" max="14338" width="20.625" style="1678" customWidth="1"/>
    <col min="14339" max="14339" width="4.5" style="1678" customWidth="1"/>
    <col min="14340" max="14340" width="4.875" style="1678" customWidth="1"/>
    <col min="14341" max="14348" width="7.875" style="1678" customWidth="1"/>
    <col min="14349" max="14349" width="8.625" style="1678" customWidth="1"/>
    <col min="14350" max="14350" width="15.125" style="1678" customWidth="1"/>
    <col min="14351" max="14592" width="9" style="1678"/>
    <col min="14593" max="14593" width="4.375" style="1678" customWidth="1"/>
    <col min="14594" max="14594" width="20.625" style="1678" customWidth="1"/>
    <col min="14595" max="14595" width="4.5" style="1678" customWidth="1"/>
    <col min="14596" max="14596" width="4.875" style="1678" customWidth="1"/>
    <col min="14597" max="14604" width="7.875" style="1678" customWidth="1"/>
    <col min="14605" max="14605" width="8.625" style="1678" customWidth="1"/>
    <col min="14606" max="14606" width="15.125" style="1678" customWidth="1"/>
    <col min="14607" max="14848" width="9" style="1678"/>
    <col min="14849" max="14849" width="4.375" style="1678" customWidth="1"/>
    <col min="14850" max="14850" width="20.625" style="1678" customWidth="1"/>
    <col min="14851" max="14851" width="4.5" style="1678" customWidth="1"/>
    <col min="14852" max="14852" width="4.875" style="1678" customWidth="1"/>
    <col min="14853" max="14860" width="7.875" style="1678" customWidth="1"/>
    <col min="14861" max="14861" width="8.625" style="1678" customWidth="1"/>
    <col min="14862" max="14862" width="15.125" style="1678" customWidth="1"/>
    <col min="14863" max="15104" width="9" style="1678"/>
    <col min="15105" max="15105" width="4.375" style="1678" customWidth="1"/>
    <col min="15106" max="15106" width="20.625" style="1678" customWidth="1"/>
    <col min="15107" max="15107" width="4.5" style="1678" customWidth="1"/>
    <col min="15108" max="15108" width="4.875" style="1678" customWidth="1"/>
    <col min="15109" max="15116" width="7.875" style="1678" customWidth="1"/>
    <col min="15117" max="15117" width="8.625" style="1678" customWidth="1"/>
    <col min="15118" max="15118" width="15.125" style="1678" customWidth="1"/>
    <col min="15119" max="15360" width="9" style="1678"/>
    <col min="15361" max="15361" width="4.375" style="1678" customWidth="1"/>
    <col min="15362" max="15362" width="20.625" style="1678" customWidth="1"/>
    <col min="15363" max="15363" width="4.5" style="1678" customWidth="1"/>
    <col min="15364" max="15364" width="4.875" style="1678" customWidth="1"/>
    <col min="15365" max="15372" width="7.875" style="1678" customWidth="1"/>
    <col min="15373" max="15373" width="8.625" style="1678" customWidth="1"/>
    <col min="15374" max="15374" width="15.125" style="1678" customWidth="1"/>
    <col min="15375" max="15616" width="9" style="1678"/>
    <col min="15617" max="15617" width="4.375" style="1678" customWidth="1"/>
    <col min="15618" max="15618" width="20.625" style="1678" customWidth="1"/>
    <col min="15619" max="15619" width="4.5" style="1678" customWidth="1"/>
    <col min="15620" max="15620" width="4.875" style="1678" customWidth="1"/>
    <col min="15621" max="15628" width="7.875" style="1678" customWidth="1"/>
    <col min="15629" max="15629" width="8.625" style="1678" customWidth="1"/>
    <col min="15630" max="15630" width="15.125" style="1678" customWidth="1"/>
    <col min="15631" max="15872" width="9" style="1678"/>
    <col min="15873" max="15873" width="4.375" style="1678" customWidth="1"/>
    <col min="15874" max="15874" width="20.625" style="1678" customWidth="1"/>
    <col min="15875" max="15875" width="4.5" style="1678" customWidth="1"/>
    <col min="15876" max="15876" width="4.875" style="1678" customWidth="1"/>
    <col min="15877" max="15884" width="7.875" style="1678" customWidth="1"/>
    <col min="15885" max="15885" width="8.625" style="1678" customWidth="1"/>
    <col min="15886" max="15886" width="15.125" style="1678" customWidth="1"/>
    <col min="15887" max="16128" width="9" style="1678"/>
    <col min="16129" max="16129" width="4.375" style="1678" customWidth="1"/>
    <col min="16130" max="16130" width="20.625" style="1678" customWidth="1"/>
    <col min="16131" max="16131" width="4.5" style="1678" customWidth="1"/>
    <col min="16132" max="16132" width="4.875" style="1678" customWidth="1"/>
    <col min="16133" max="16140" width="7.875" style="1678" customWidth="1"/>
    <col min="16141" max="16141" width="8.625" style="1678" customWidth="1"/>
    <col min="16142" max="16142" width="15.125" style="1678" customWidth="1"/>
    <col min="16143" max="16384" width="9" style="1678"/>
  </cols>
  <sheetData>
    <row r="1" spans="1:15" ht="20.100000000000001" customHeight="1">
      <c r="A1" s="3261"/>
      <c r="B1" s="3261"/>
      <c r="C1" s="3261"/>
      <c r="D1" s="3261"/>
      <c r="E1" s="3261"/>
      <c r="F1" s="3261"/>
      <c r="G1" s="3261"/>
      <c r="H1" s="3261"/>
      <c r="I1" s="3261"/>
      <c r="J1" s="3261"/>
      <c r="K1" s="3261"/>
      <c r="L1" s="3261"/>
      <c r="M1" s="3261"/>
      <c r="N1" s="2101" t="str">
        <f>"索引号："&amp;档案索引!A37</f>
        <v>索引号：2A-17</v>
      </c>
    </row>
    <row r="2" spans="1:15" ht="25.5" customHeight="1">
      <c r="A2" s="3262" t="s">
        <v>6102</v>
      </c>
      <c r="B2" s="3262"/>
      <c r="C2" s="3262"/>
      <c r="D2" s="3262"/>
      <c r="E2" s="3262"/>
      <c r="F2" s="3262"/>
      <c r="G2" s="3262"/>
      <c r="H2" s="3262"/>
      <c r="I2" s="3262"/>
      <c r="J2" s="3262"/>
      <c r="K2" s="3262"/>
      <c r="L2" s="3262"/>
      <c r="M2" s="3269"/>
      <c r="N2" s="1850"/>
    </row>
    <row r="3" spans="1:15" ht="14.25" customHeight="1">
      <c r="A3" s="3268" t="s">
        <v>1994</v>
      </c>
      <c r="B3" s="3266" t="s">
        <v>5253</v>
      </c>
      <c r="C3" s="3271" t="s">
        <v>5382</v>
      </c>
      <c r="D3" s="3272"/>
      <c r="E3" s="3273"/>
      <c r="F3" s="3271" t="s">
        <v>5383</v>
      </c>
      <c r="G3" s="3272"/>
      <c r="H3" s="3272"/>
      <c r="I3" s="3272"/>
      <c r="J3" s="3272"/>
      <c r="K3" s="3272"/>
      <c r="L3" s="3273"/>
      <c r="M3" s="3268" t="s">
        <v>5324</v>
      </c>
      <c r="N3" s="3268" t="s">
        <v>5325</v>
      </c>
    </row>
    <row r="4" spans="1:15" ht="39.75" customHeight="1">
      <c r="A4" s="3268"/>
      <c r="B4" s="3270"/>
      <c r="C4" s="1843" t="s">
        <v>1990</v>
      </c>
      <c r="D4" s="1843" t="s">
        <v>1991</v>
      </c>
      <c r="E4" s="1843" t="s">
        <v>5324</v>
      </c>
      <c r="F4" s="1843" t="s">
        <v>5384</v>
      </c>
      <c r="G4" s="1843" t="s">
        <v>5385</v>
      </c>
      <c r="H4" s="1843" t="s">
        <v>5386</v>
      </c>
      <c r="I4" s="1843" t="s">
        <v>5387</v>
      </c>
      <c r="J4" s="1843" t="s">
        <v>5388</v>
      </c>
      <c r="K4" s="1843" t="s">
        <v>5389</v>
      </c>
      <c r="L4" s="1843" t="s">
        <v>5324</v>
      </c>
      <c r="M4" s="3268"/>
      <c r="N4" s="3268"/>
    </row>
    <row r="5" spans="1:15" ht="14.25" customHeight="1">
      <c r="A5" s="3268"/>
      <c r="B5" s="3270"/>
      <c r="C5" s="1841">
        <v>1</v>
      </c>
      <c r="D5" s="1841">
        <v>2</v>
      </c>
      <c r="E5" s="1841" t="s">
        <v>5390</v>
      </c>
      <c r="F5" s="1841">
        <v>4</v>
      </c>
      <c r="G5" s="1841">
        <v>5</v>
      </c>
      <c r="H5" s="1841">
        <v>6</v>
      </c>
      <c r="I5" s="1841">
        <v>7</v>
      </c>
      <c r="J5" s="1843" t="s">
        <v>5391</v>
      </c>
      <c r="K5" s="1843" t="s">
        <v>5392</v>
      </c>
      <c r="L5" s="1843" t="s">
        <v>5393</v>
      </c>
      <c r="M5" s="1841" t="s">
        <v>5394</v>
      </c>
      <c r="N5" s="1998"/>
    </row>
    <row r="6" spans="1:15" ht="14.25" customHeight="1">
      <c r="A6" s="1837">
        <v>1</v>
      </c>
      <c r="B6" s="1846" t="s">
        <v>5395</v>
      </c>
      <c r="C6" s="2107"/>
      <c r="D6" s="2107"/>
      <c r="E6" s="2106">
        <f>D6-C6</f>
        <v>0</v>
      </c>
      <c r="F6" s="2107"/>
      <c r="G6" s="2107"/>
      <c r="H6" s="2107"/>
      <c r="I6" s="2107"/>
      <c r="J6" s="2106">
        <f>F6-H6</f>
        <v>0</v>
      </c>
      <c r="K6" s="2106">
        <f>G6-I6</f>
        <v>0</v>
      </c>
      <c r="L6" s="2106">
        <f>K6-J6</f>
        <v>0</v>
      </c>
      <c r="M6" s="2106">
        <f>E6+L6</f>
        <v>0</v>
      </c>
      <c r="N6" s="1998"/>
    </row>
    <row r="7" spans="1:15" ht="14.25" customHeight="1">
      <c r="A7" s="1837">
        <v>2</v>
      </c>
      <c r="B7" s="1847" t="s">
        <v>5396</v>
      </c>
      <c r="C7" s="2107"/>
      <c r="D7" s="2107"/>
      <c r="E7" s="2106">
        <f t="shared" ref="E7:E14" si="0">D7-C7</f>
        <v>0</v>
      </c>
      <c r="F7" s="2107"/>
      <c r="G7" s="2107"/>
      <c r="H7" s="2107"/>
      <c r="I7" s="2107"/>
      <c r="J7" s="2106">
        <f t="shared" ref="J7:J14" si="1">F7-H7</f>
        <v>0</v>
      </c>
      <c r="K7" s="2106">
        <f t="shared" ref="K7:K14" si="2">G7-I7</f>
        <v>0</v>
      </c>
      <c r="L7" s="2106">
        <f t="shared" ref="L7:L14" si="3">K7-J7</f>
        <v>0</v>
      </c>
      <c r="M7" s="2106">
        <f t="shared" ref="M7:M14" si="4">E7+L7</f>
        <v>0</v>
      </c>
      <c r="N7" s="1998"/>
    </row>
    <row r="8" spans="1:15" ht="14.25" customHeight="1">
      <c r="A8" s="1837">
        <v>3</v>
      </c>
      <c r="B8" s="1848" t="s">
        <v>5397</v>
      </c>
      <c r="C8" s="2107"/>
      <c r="D8" s="2107"/>
      <c r="E8" s="2106">
        <f t="shared" si="0"/>
        <v>0</v>
      </c>
      <c r="F8" s="2107"/>
      <c r="G8" s="2107"/>
      <c r="H8" s="2107"/>
      <c r="I8" s="2107"/>
      <c r="J8" s="2106">
        <f t="shared" si="1"/>
        <v>0</v>
      </c>
      <c r="K8" s="2106">
        <f t="shared" si="2"/>
        <v>0</v>
      </c>
      <c r="L8" s="2106">
        <f t="shared" si="3"/>
        <v>0</v>
      </c>
      <c r="M8" s="2106">
        <f t="shared" si="4"/>
        <v>0</v>
      </c>
      <c r="N8" s="1998"/>
      <c r="O8" s="1702" t="s">
        <v>6165</v>
      </c>
    </row>
    <row r="9" spans="1:15" ht="14.25" customHeight="1">
      <c r="A9" s="1837">
        <v>4</v>
      </c>
      <c r="B9" s="1847" t="s">
        <v>5398</v>
      </c>
      <c r="C9" s="2107"/>
      <c r="D9" s="2107"/>
      <c r="E9" s="2106">
        <f t="shared" si="0"/>
        <v>0</v>
      </c>
      <c r="F9" s="2107"/>
      <c r="G9" s="2107"/>
      <c r="H9" s="2107"/>
      <c r="I9" s="2107"/>
      <c r="J9" s="2106">
        <f t="shared" si="1"/>
        <v>0</v>
      </c>
      <c r="K9" s="2106">
        <f t="shared" si="2"/>
        <v>0</v>
      </c>
      <c r="L9" s="2106">
        <f t="shared" si="3"/>
        <v>0</v>
      </c>
      <c r="M9" s="2106">
        <f t="shared" si="4"/>
        <v>0</v>
      </c>
      <c r="N9" s="1998"/>
    </row>
    <row r="10" spans="1:15" ht="14.25" customHeight="1">
      <c r="A10" s="1837">
        <v>5</v>
      </c>
      <c r="B10" s="1847" t="s">
        <v>5399</v>
      </c>
      <c r="C10" s="2107"/>
      <c r="D10" s="2107"/>
      <c r="E10" s="2106">
        <f t="shared" si="0"/>
        <v>0</v>
      </c>
      <c r="F10" s="2107"/>
      <c r="G10" s="2107"/>
      <c r="H10" s="2107"/>
      <c r="I10" s="2107"/>
      <c r="J10" s="2106">
        <f t="shared" si="1"/>
        <v>0</v>
      </c>
      <c r="K10" s="2106">
        <f t="shared" si="2"/>
        <v>0</v>
      </c>
      <c r="L10" s="2106">
        <f t="shared" si="3"/>
        <v>0</v>
      </c>
      <c r="M10" s="2106">
        <f t="shared" si="4"/>
        <v>0</v>
      </c>
      <c r="N10" s="1998"/>
      <c r="O10" s="1702" t="s">
        <v>6615</v>
      </c>
    </row>
    <row r="11" spans="1:15" ht="14.25" customHeight="1">
      <c r="A11" s="1837">
        <v>6</v>
      </c>
      <c r="B11" s="1848" t="s">
        <v>5400</v>
      </c>
      <c r="C11" s="2107"/>
      <c r="D11" s="2107"/>
      <c r="E11" s="2106">
        <f t="shared" si="0"/>
        <v>0</v>
      </c>
      <c r="F11" s="2107"/>
      <c r="G11" s="2107"/>
      <c r="H11" s="2107"/>
      <c r="I11" s="2107"/>
      <c r="J11" s="2106">
        <f t="shared" si="1"/>
        <v>0</v>
      </c>
      <c r="K11" s="2106">
        <f t="shared" si="2"/>
        <v>0</v>
      </c>
      <c r="L11" s="2106">
        <f t="shared" si="3"/>
        <v>0</v>
      </c>
      <c r="M11" s="2106">
        <f t="shared" si="4"/>
        <v>0</v>
      </c>
      <c r="N11" s="1998"/>
    </row>
    <row r="12" spans="1:15" ht="14.25" customHeight="1">
      <c r="A12" s="1837">
        <v>7</v>
      </c>
      <c r="B12" s="1848" t="s">
        <v>5401</v>
      </c>
      <c r="C12" s="2107"/>
      <c r="D12" s="2107"/>
      <c r="E12" s="2106">
        <f t="shared" si="0"/>
        <v>0</v>
      </c>
      <c r="F12" s="2107"/>
      <c r="G12" s="2107"/>
      <c r="H12" s="2107"/>
      <c r="I12" s="2107"/>
      <c r="J12" s="2106">
        <f t="shared" si="1"/>
        <v>0</v>
      </c>
      <c r="K12" s="2106">
        <f t="shared" si="2"/>
        <v>0</v>
      </c>
      <c r="L12" s="2106">
        <f t="shared" si="3"/>
        <v>0</v>
      </c>
      <c r="M12" s="2106">
        <f t="shared" si="4"/>
        <v>0</v>
      </c>
      <c r="N12" s="1998"/>
    </row>
    <row r="13" spans="1:15" ht="14.25" customHeight="1">
      <c r="A13" s="1837">
        <v>8</v>
      </c>
      <c r="B13" s="1848" t="s">
        <v>5402</v>
      </c>
      <c r="C13" s="2107"/>
      <c r="D13" s="2107"/>
      <c r="E13" s="2106">
        <f t="shared" si="0"/>
        <v>0</v>
      </c>
      <c r="F13" s="2107"/>
      <c r="G13" s="2107"/>
      <c r="H13" s="2107"/>
      <c r="I13" s="2107"/>
      <c r="J13" s="2106">
        <f t="shared" si="1"/>
        <v>0</v>
      </c>
      <c r="K13" s="2106">
        <f t="shared" si="2"/>
        <v>0</v>
      </c>
      <c r="L13" s="2106">
        <f t="shared" si="3"/>
        <v>0</v>
      </c>
      <c r="M13" s="2106">
        <f t="shared" si="4"/>
        <v>0</v>
      </c>
      <c r="N13" s="1998"/>
    </row>
    <row r="14" spans="1:15" ht="14.25" customHeight="1">
      <c r="A14" s="1837">
        <v>9</v>
      </c>
      <c r="B14" s="1847" t="s">
        <v>5403</v>
      </c>
      <c r="C14" s="2107"/>
      <c r="D14" s="2107"/>
      <c r="E14" s="2106">
        <f t="shared" si="0"/>
        <v>0</v>
      </c>
      <c r="F14" s="2107"/>
      <c r="G14" s="2107"/>
      <c r="H14" s="2107"/>
      <c r="I14" s="2107"/>
      <c r="J14" s="2106">
        <f t="shared" si="1"/>
        <v>0</v>
      </c>
      <c r="K14" s="2106">
        <f t="shared" si="2"/>
        <v>0</v>
      </c>
      <c r="L14" s="2106">
        <f t="shared" si="3"/>
        <v>0</v>
      </c>
      <c r="M14" s="2106">
        <f t="shared" si="4"/>
        <v>0</v>
      </c>
      <c r="N14" s="1998"/>
    </row>
    <row r="15" spans="1:15" ht="129" customHeight="1">
      <c r="A15" s="1837">
        <v>10</v>
      </c>
      <c r="B15" s="1849" t="s">
        <v>5404</v>
      </c>
      <c r="C15" s="2106">
        <f>SUM(C6:C14)</f>
        <v>0</v>
      </c>
      <c r="D15" s="2106">
        <f t="shared" ref="D15:M15" si="5">SUM(D6:D14)</f>
        <v>0</v>
      </c>
      <c r="E15" s="2106">
        <f t="shared" si="5"/>
        <v>0</v>
      </c>
      <c r="F15" s="2106">
        <f t="shared" si="5"/>
        <v>0</v>
      </c>
      <c r="G15" s="2106">
        <f t="shared" si="5"/>
        <v>0</v>
      </c>
      <c r="H15" s="2106">
        <f t="shared" si="5"/>
        <v>0</v>
      </c>
      <c r="I15" s="2106">
        <f t="shared" si="5"/>
        <v>0</v>
      </c>
      <c r="J15" s="2106">
        <f t="shared" si="5"/>
        <v>0</v>
      </c>
      <c r="K15" s="2106">
        <f t="shared" si="5"/>
        <v>0</v>
      </c>
      <c r="L15" s="2106">
        <f t="shared" si="5"/>
        <v>0</v>
      </c>
      <c r="M15" s="2106">
        <f t="shared" si="5"/>
        <v>0</v>
      </c>
      <c r="N15" s="1848" t="s">
        <v>5405</v>
      </c>
    </row>
    <row r="16" spans="1:15">
      <c r="A16" s="2101"/>
      <c r="B16" s="2101"/>
      <c r="C16" s="2057"/>
      <c r="D16" s="2101"/>
      <c r="E16" s="2101"/>
      <c r="F16" s="2101"/>
      <c r="G16" s="2101"/>
      <c r="H16" s="2101"/>
      <c r="I16" s="2101"/>
      <c r="J16" s="2101"/>
      <c r="K16" s="2101"/>
      <c r="L16" s="2101"/>
      <c r="M16" s="2101"/>
      <c r="N16" s="2101"/>
    </row>
  </sheetData>
  <mergeCells count="8">
    <mergeCell ref="N3:N4"/>
    <mergeCell ref="A1:M1"/>
    <mergeCell ref="A2:M2"/>
    <mergeCell ref="A3:A5"/>
    <mergeCell ref="B3:B5"/>
    <mergeCell ref="C3:E3"/>
    <mergeCell ref="F3:L3"/>
    <mergeCell ref="M3:M4"/>
  </mergeCells>
  <phoneticPr fontId="59" type="noConversion"/>
  <hyperlinks>
    <hyperlink ref="O10" location="A105030投资收益纳税调整明细表!A1" display="A105030投资收益纳税调整明细表!A1"/>
    <hyperlink ref="O8" location="利润!A26" display="利润"/>
  </hyperlinks>
  <printOptions horizontalCentered="1"/>
  <pageMargins left="0.74791666666666667" right="0.74791666666666667" top="0.98402777777777772" bottom="0.98402777777777772" header="0.51180555555555551" footer="0.51180555555555551"/>
  <pageSetup paperSize="9" orientation="landscape"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9">
    <tabColor rgb="FFFFFF00"/>
  </sheetPr>
  <dimension ref="A1:S17"/>
  <sheetViews>
    <sheetView workbookViewId="0">
      <selection activeCell="E20" sqref="E19:E20"/>
    </sheetView>
  </sheetViews>
  <sheetFormatPr defaultRowHeight="14.25"/>
  <cols>
    <col min="1" max="1" width="4.375" style="1586" customWidth="1"/>
    <col min="2" max="2" width="7.125" style="1586" customWidth="1"/>
    <col min="3" max="3" width="5.375" style="1586" customWidth="1"/>
    <col min="4" max="16" width="10.25" style="1586" customWidth="1"/>
    <col min="17" max="17" width="7.125" style="1585" customWidth="1"/>
    <col min="18" max="18" width="35.25" style="1585" customWidth="1"/>
    <col min="19" max="256" width="9" style="1585"/>
    <col min="257" max="257" width="4.375" style="1585" customWidth="1"/>
    <col min="258" max="258" width="19" style="1585" customWidth="1"/>
    <col min="259" max="259" width="6.5" style="1585" customWidth="1"/>
    <col min="260" max="260" width="6" style="1585" customWidth="1"/>
    <col min="261" max="261" width="6.875" style="1585" customWidth="1"/>
    <col min="262" max="266" width="7.75" style="1585" customWidth="1"/>
    <col min="267" max="267" width="6.75" style="1585" customWidth="1"/>
    <col min="268" max="268" width="5.125" style="1585" customWidth="1"/>
    <col min="269" max="269" width="7.75" style="1585" customWidth="1"/>
    <col min="270" max="270" width="4.375" style="1585" customWidth="1"/>
    <col min="271" max="272" width="6.625" style="1585" customWidth="1"/>
    <col min="273" max="273" width="14" style="1585" customWidth="1"/>
    <col min="274" max="274" width="35.25" style="1585" customWidth="1"/>
    <col min="275" max="512" width="9" style="1585"/>
    <col min="513" max="513" width="4.375" style="1585" customWidth="1"/>
    <col min="514" max="514" width="19" style="1585" customWidth="1"/>
    <col min="515" max="515" width="6.5" style="1585" customWidth="1"/>
    <col min="516" max="516" width="6" style="1585" customWidth="1"/>
    <col min="517" max="517" width="6.875" style="1585" customWidth="1"/>
    <col min="518" max="522" width="7.75" style="1585" customWidth="1"/>
    <col min="523" max="523" width="6.75" style="1585" customWidth="1"/>
    <col min="524" max="524" width="5.125" style="1585" customWidth="1"/>
    <col min="525" max="525" width="7.75" style="1585" customWidth="1"/>
    <col min="526" max="526" width="4.375" style="1585" customWidth="1"/>
    <col min="527" max="528" width="6.625" style="1585" customWidth="1"/>
    <col min="529" max="529" width="14" style="1585" customWidth="1"/>
    <col min="530" max="530" width="35.25" style="1585" customWidth="1"/>
    <col min="531" max="768" width="9" style="1585"/>
    <col min="769" max="769" width="4.375" style="1585" customWidth="1"/>
    <col min="770" max="770" width="19" style="1585" customWidth="1"/>
    <col min="771" max="771" width="6.5" style="1585" customWidth="1"/>
    <col min="772" max="772" width="6" style="1585" customWidth="1"/>
    <col min="773" max="773" width="6.875" style="1585" customWidth="1"/>
    <col min="774" max="778" width="7.75" style="1585" customWidth="1"/>
    <col min="779" max="779" width="6.75" style="1585" customWidth="1"/>
    <col min="780" max="780" width="5.125" style="1585" customWidth="1"/>
    <col min="781" max="781" width="7.75" style="1585" customWidth="1"/>
    <col min="782" max="782" width="4.375" style="1585" customWidth="1"/>
    <col min="783" max="784" width="6.625" style="1585" customWidth="1"/>
    <col min="785" max="785" width="14" style="1585" customWidth="1"/>
    <col min="786" max="786" width="35.25" style="1585" customWidth="1"/>
    <col min="787" max="1024" width="9" style="1585"/>
    <col min="1025" max="1025" width="4.375" style="1585" customWidth="1"/>
    <col min="1026" max="1026" width="19" style="1585" customWidth="1"/>
    <col min="1027" max="1027" width="6.5" style="1585" customWidth="1"/>
    <col min="1028" max="1028" width="6" style="1585" customWidth="1"/>
    <col min="1029" max="1029" width="6.875" style="1585" customWidth="1"/>
    <col min="1030" max="1034" width="7.75" style="1585" customWidth="1"/>
    <col min="1035" max="1035" width="6.75" style="1585" customWidth="1"/>
    <col min="1036" max="1036" width="5.125" style="1585" customWidth="1"/>
    <col min="1037" max="1037" width="7.75" style="1585" customWidth="1"/>
    <col min="1038" max="1038" width="4.375" style="1585" customWidth="1"/>
    <col min="1039" max="1040" width="6.625" style="1585" customWidth="1"/>
    <col min="1041" max="1041" width="14" style="1585" customWidth="1"/>
    <col min="1042" max="1042" width="35.25" style="1585" customWidth="1"/>
    <col min="1043" max="1280" width="9" style="1585"/>
    <col min="1281" max="1281" width="4.375" style="1585" customWidth="1"/>
    <col min="1282" max="1282" width="19" style="1585" customWidth="1"/>
    <col min="1283" max="1283" width="6.5" style="1585" customWidth="1"/>
    <col min="1284" max="1284" width="6" style="1585" customWidth="1"/>
    <col min="1285" max="1285" width="6.875" style="1585" customWidth="1"/>
    <col min="1286" max="1290" width="7.75" style="1585" customWidth="1"/>
    <col min="1291" max="1291" width="6.75" style="1585" customWidth="1"/>
    <col min="1292" max="1292" width="5.125" style="1585" customWidth="1"/>
    <col min="1293" max="1293" width="7.75" style="1585" customWidth="1"/>
    <col min="1294" max="1294" width="4.375" style="1585" customWidth="1"/>
    <col min="1295" max="1296" width="6.625" style="1585" customWidth="1"/>
    <col min="1297" max="1297" width="14" style="1585" customWidth="1"/>
    <col min="1298" max="1298" width="35.25" style="1585" customWidth="1"/>
    <col min="1299" max="1536" width="9" style="1585"/>
    <col min="1537" max="1537" width="4.375" style="1585" customWidth="1"/>
    <col min="1538" max="1538" width="19" style="1585" customWidth="1"/>
    <col min="1539" max="1539" width="6.5" style="1585" customWidth="1"/>
    <col min="1540" max="1540" width="6" style="1585" customWidth="1"/>
    <col min="1541" max="1541" width="6.875" style="1585" customWidth="1"/>
    <col min="1542" max="1546" width="7.75" style="1585" customWidth="1"/>
    <col min="1547" max="1547" width="6.75" style="1585" customWidth="1"/>
    <col min="1548" max="1548" width="5.125" style="1585" customWidth="1"/>
    <col min="1549" max="1549" width="7.75" style="1585" customWidth="1"/>
    <col min="1550" max="1550" width="4.375" style="1585" customWidth="1"/>
    <col min="1551" max="1552" width="6.625" style="1585" customWidth="1"/>
    <col min="1553" max="1553" width="14" style="1585" customWidth="1"/>
    <col min="1554" max="1554" width="35.25" style="1585" customWidth="1"/>
    <col min="1555" max="1792" width="9" style="1585"/>
    <col min="1793" max="1793" width="4.375" style="1585" customWidth="1"/>
    <col min="1794" max="1794" width="19" style="1585" customWidth="1"/>
    <col min="1795" max="1795" width="6.5" style="1585" customWidth="1"/>
    <col min="1796" max="1796" width="6" style="1585" customWidth="1"/>
    <col min="1797" max="1797" width="6.875" style="1585" customWidth="1"/>
    <col min="1798" max="1802" width="7.75" style="1585" customWidth="1"/>
    <col min="1803" max="1803" width="6.75" style="1585" customWidth="1"/>
    <col min="1804" max="1804" width="5.125" style="1585" customWidth="1"/>
    <col min="1805" max="1805" width="7.75" style="1585" customWidth="1"/>
    <col min="1806" max="1806" width="4.375" style="1585" customWidth="1"/>
    <col min="1807" max="1808" width="6.625" style="1585" customWidth="1"/>
    <col min="1809" max="1809" width="14" style="1585" customWidth="1"/>
    <col min="1810" max="1810" width="35.25" style="1585" customWidth="1"/>
    <col min="1811" max="2048" width="9" style="1585"/>
    <col min="2049" max="2049" width="4.375" style="1585" customWidth="1"/>
    <col min="2050" max="2050" width="19" style="1585" customWidth="1"/>
    <col min="2051" max="2051" width="6.5" style="1585" customWidth="1"/>
    <col min="2052" max="2052" width="6" style="1585" customWidth="1"/>
    <col min="2053" max="2053" width="6.875" style="1585" customWidth="1"/>
    <col min="2054" max="2058" width="7.75" style="1585" customWidth="1"/>
    <col min="2059" max="2059" width="6.75" style="1585" customWidth="1"/>
    <col min="2060" max="2060" width="5.125" style="1585" customWidth="1"/>
    <col min="2061" max="2061" width="7.75" style="1585" customWidth="1"/>
    <col min="2062" max="2062" width="4.375" style="1585" customWidth="1"/>
    <col min="2063" max="2064" width="6.625" style="1585" customWidth="1"/>
    <col min="2065" max="2065" width="14" style="1585" customWidth="1"/>
    <col min="2066" max="2066" width="35.25" style="1585" customWidth="1"/>
    <col min="2067" max="2304" width="9" style="1585"/>
    <col min="2305" max="2305" width="4.375" style="1585" customWidth="1"/>
    <col min="2306" max="2306" width="19" style="1585" customWidth="1"/>
    <col min="2307" max="2307" width="6.5" style="1585" customWidth="1"/>
    <col min="2308" max="2308" width="6" style="1585" customWidth="1"/>
    <col min="2309" max="2309" width="6.875" style="1585" customWidth="1"/>
    <col min="2310" max="2314" width="7.75" style="1585" customWidth="1"/>
    <col min="2315" max="2315" width="6.75" style="1585" customWidth="1"/>
    <col min="2316" max="2316" width="5.125" style="1585" customWidth="1"/>
    <col min="2317" max="2317" width="7.75" style="1585" customWidth="1"/>
    <col min="2318" max="2318" width="4.375" style="1585" customWidth="1"/>
    <col min="2319" max="2320" width="6.625" style="1585" customWidth="1"/>
    <col min="2321" max="2321" width="14" style="1585" customWidth="1"/>
    <col min="2322" max="2322" width="35.25" style="1585" customWidth="1"/>
    <col min="2323" max="2560" width="9" style="1585"/>
    <col min="2561" max="2561" width="4.375" style="1585" customWidth="1"/>
    <col min="2562" max="2562" width="19" style="1585" customWidth="1"/>
    <col min="2563" max="2563" width="6.5" style="1585" customWidth="1"/>
    <col min="2564" max="2564" width="6" style="1585" customWidth="1"/>
    <col min="2565" max="2565" width="6.875" style="1585" customWidth="1"/>
    <col min="2566" max="2570" width="7.75" style="1585" customWidth="1"/>
    <col min="2571" max="2571" width="6.75" style="1585" customWidth="1"/>
    <col min="2572" max="2572" width="5.125" style="1585" customWidth="1"/>
    <col min="2573" max="2573" width="7.75" style="1585" customWidth="1"/>
    <col min="2574" max="2574" width="4.375" style="1585" customWidth="1"/>
    <col min="2575" max="2576" width="6.625" style="1585" customWidth="1"/>
    <col min="2577" max="2577" width="14" style="1585" customWidth="1"/>
    <col min="2578" max="2578" width="35.25" style="1585" customWidth="1"/>
    <col min="2579" max="2816" width="9" style="1585"/>
    <col min="2817" max="2817" width="4.375" style="1585" customWidth="1"/>
    <col min="2818" max="2818" width="19" style="1585" customWidth="1"/>
    <col min="2819" max="2819" width="6.5" style="1585" customWidth="1"/>
    <col min="2820" max="2820" width="6" style="1585" customWidth="1"/>
    <col min="2821" max="2821" width="6.875" style="1585" customWidth="1"/>
    <col min="2822" max="2826" width="7.75" style="1585" customWidth="1"/>
    <col min="2827" max="2827" width="6.75" style="1585" customWidth="1"/>
    <col min="2828" max="2828" width="5.125" style="1585" customWidth="1"/>
    <col min="2829" max="2829" width="7.75" style="1585" customWidth="1"/>
    <col min="2830" max="2830" width="4.375" style="1585" customWidth="1"/>
    <col min="2831" max="2832" width="6.625" style="1585" customWidth="1"/>
    <col min="2833" max="2833" width="14" style="1585" customWidth="1"/>
    <col min="2834" max="2834" width="35.25" style="1585" customWidth="1"/>
    <col min="2835" max="3072" width="9" style="1585"/>
    <col min="3073" max="3073" width="4.375" style="1585" customWidth="1"/>
    <col min="3074" max="3074" width="19" style="1585" customWidth="1"/>
    <col min="3075" max="3075" width="6.5" style="1585" customWidth="1"/>
    <col min="3076" max="3076" width="6" style="1585" customWidth="1"/>
    <col min="3077" max="3077" width="6.875" style="1585" customWidth="1"/>
    <col min="3078" max="3082" width="7.75" style="1585" customWidth="1"/>
    <col min="3083" max="3083" width="6.75" style="1585" customWidth="1"/>
    <col min="3084" max="3084" width="5.125" style="1585" customWidth="1"/>
    <col min="3085" max="3085" width="7.75" style="1585" customWidth="1"/>
    <col min="3086" max="3086" width="4.375" style="1585" customWidth="1"/>
    <col min="3087" max="3088" width="6.625" style="1585" customWidth="1"/>
    <col min="3089" max="3089" width="14" style="1585" customWidth="1"/>
    <col min="3090" max="3090" width="35.25" style="1585" customWidth="1"/>
    <col min="3091" max="3328" width="9" style="1585"/>
    <col min="3329" max="3329" width="4.375" style="1585" customWidth="1"/>
    <col min="3330" max="3330" width="19" style="1585" customWidth="1"/>
    <col min="3331" max="3331" width="6.5" style="1585" customWidth="1"/>
    <col min="3332" max="3332" width="6" style="1585" customWidth="1"/>
    <col min="3333" max="3333" width="6.875" style="1585" customWidth="1"/>
    <col min="3334" max="3338" width="7.75" style="1585" customWidth="1"/>
    <col min="3339" max="3339" width="6.75" style="1585" customWidth="1"/>
    <col min="3340" max="3340" width="5.125" style="1585" customWidth="1"/>
    <col min="3341" max="3341" width="7.75" style="1585" customWidth="1"/>
    <col min="3342" max="3342" width="4.375" style="1585" customWidth="1"/>
    <col min="3343" max="3344" width="6.625" style="1585" customWidth="1"/>
    <col min="3345" max="3345" width="14" style="1585" customWidth="1"/>
    <col min="3346" max="3346" width="35.25" style="1585" customWidth="1"/>
    <col min="3347" max="3584" width="9" style="1585"/>
    <col min="3585" max="3585" width="4.375" style="1585" customWidth="1"/>
    <col min="3586" max="3586" width="19" style="1585" customWidth="1"/>
    <col min="3587" max="3587" width="6.5" style="1585" customWidth="1"/>
    <col min="3588" max="3588" width="6" style="1585" customWidth="1"/>
    <col min="3589" max="3589" width="6.875" style="1585" customWidth="1"/>
    <col min="3590" max="3594" width="7.75" style="1585" customWidth="1"/>
    <col min="3595" max="3595" width="6.75" style="1585" customWidth="1"/>
    <col min="3596" max="3596" width="5.125" style="1585" customWidth="1"/>
    <col min="3597" max="3597" width="7.75" style="1585" customWidth="1"/>
    <col min="3598" max="3598" width="4.375" style="1585" customWidth="1"/>
    <col min="3599" max="3600" width="6.625" style="1585" customWidth="1"/>
    <col min="3601" max="3601" width="14" style="1585" customWidth="1"/>
    <col min="3602" max="3602" width="35.25" style="1585" customWidth="1"/>
    <col min="3603" max="3840" width="9" style="1585"/>
    <col min="3841" max="3841" width="4.375" style="1585" customWidth="1"/>
    <col min="3842" max="3842" width="19" style="1585" customWidth="1"/>
    <col min="3843" max="3843" width="6.5" style="1585" customWidth="1"/>
    <col min="3844" max="3844" width="6" style="1585" customWidth="1"/>
    <col min="3845" max="3845" width="6.875" style="1585" customWidth="1"/>
    <col min="3846" max="3850" width="7.75" style="1585" customWidth="1"/>
    <col min="3851" max="3851" width="6.75" style="1585" customWidth="1"/>
    <col min="3852" max="3852" width="5.125" style="1585" customWidth="1"/>
    <col min="3853" max="3853" width="7.75" style="1585" customWidth="1"/>
    <col min="3854" max="3854" width="4.375" style="1585" customWidth="1"/>
    <col min="3855" max="3856" width="6.625" style="1585" customWidth="1"/>
    <col min="3857" max="3857" width="14" style="1585" customWidth="1"/>
    <col min="3858" max="3858" width="35.25" style="1585" customWidth="1"/>
    <col min="3859" max="4096" width="9" style="1585"/>
    <col min="4097" max="4097" width="4.375" style="1585" customWidth="1"/>
    <col min="4098" max="4098" width="19" style="1585" customWidth="1"/>
    <col min="4099" max="4099" width="6.5" style="1585" customWidth="1"/>
    <col min="4100" max="4100" width="6" style="1585" customWidth="1"/>
    <col min="4101" max="4101" width="6.875" style="1585" customWidth="1"/>
    <col min="4102" max="4106" width="7.75" style="1585" customWidth="1"/>
    <col min="4107" max="4107" width="6.75" style="1585" customWidth="1"/>
    <col min="4108" max="4108" width="5.125" style="1585" customWidth="1"/>
    <col min="4109" max="4109" width="7.75" style="1585" customWidth="1"/>
    <col min="4110" max="4110" width="4.375" style="1585" customWidth="1"/>
    <col min="4111" max="4112" width="6.625" style="1585" customWidth="1"/>
    <col min="4113" max="4113" width="14" style="1585" customWidth="1"/>
    <col min="4114" max="4114" width="35.25" style="1585" customWidth="1"/>
    <col min="4115" max="4352" width="9" style="1585"/>
    <col min="4353" max="4353" width="4.375" style="1585" customWidth="1"/>
    <col min="4354" max="4354" width="19" style="1585" customWidth="1"/>
    <col min="4355" max="4355" width="6.5" style="1585" customWidth="1"/>
    <col min="4356" max="4356" width="6" style="1585" customWidth="1"/>
    <col min="4357" max="4357" width="6.875" style="1585" customWidth="1"/>
    <col min="4358" max="4362" width="7.75" style="1585" customWidth="1"/>
    <col min="4363" max="4363" width="6.75" style="1585" customWidth="1"/>
    <col min="4364" max="4364" width="5.125" style="1585" customWidth="1"/>
    <col min="4365" max="4365" width="7.75" style="1585" customWidth="1"/>
    <col min="4366" max="4366" width="4.375" style="1585" customWidth="1"/>
    <col min="4367" max="4368" width="6.625" style="1585" customWidth="1"/>
    <col min="4369" max="4369" width="14" style="1585" customWidth="1"/>
    <col min="4370" max="4370" width="35.25" style="1585" customWidth="1"/>
    <col min="4371" max="4608" width="9" style="1585"/>
    <col min="4609" max="4609" width="4.375" style="1585" customWidth="1"/>
    <col min="4610" max="4610" width="19" style="1585" customWidth="1"/>
    <col min="4611" max="4611" width="6.5" style="1585" customWidth="1"/>
    <col min="4612" max="4612" width="6" style="1585" customWidth="1"/>
    <col min="4613" max="4613" width="6.875" style="1585" customWidth="1"/>
    <col min="4614" max="4618" width="7.75" style="1585" customWidth="1"/>
    <col min="4619" max="4619" width="6.75" style="1585" customWidth="1"/>
    <col min="4620" max="4620" width="5.125" style="1585" customWidth="1"/>
    <col min="4621" max="4621" width="7.75" style="1585" customWidth="1"/>
    <col min="4622" max="4622" width="4.375" style="1585" customWidth="1"/>
    <col min="4623" max="4624" width="6.625" style="1585" customWidth="1"/>
    <col min="4625" max="4625" width="14" style="1585" customWidth="1"/>
    <col min="4626" max="4626" width="35.25" style="1585" customWidth="1"/>
    <col min="4627" max="4864" width="9" style="1585"/>
    <col min="4865" max="4865" width="4.375" style="1585" customWidth="1"/>
    <col min="4866" max="4866" width="19" style="1585" customWidth="1"/>
    <col min="4867" max="4867" width="6.5" style="1585" customWidth="1"/>
    <col min="4868" max="4868" width="6" style="1585" customWidth="1"/>
    <col min="4869" max="4869" width="6.875" style="1585" customWidth="1"/>
    <col min="4870" max="4874" width="7.75" style="1585" customWidth="1"/>
    <col min="4875" max="4875" width="6.75" style="1585" customWidth="1"/>
    <col min="4876" max="4876" width="5.125" style="1585" customWidth="1"/>
    <col min="4877" max="4877" width="7.75" style="1585" customWidth="1"/>
    <col min="4878" max="4878" width="4.375" style="1585" customWidth="1"/>
    <col min="4879" max="4880" width="6.625" style="1585" customWidth="1"/>
    <col min="4881" max="4881" width="14" style="1585" customWidth="1"/>
    <col min="4882" max="4882" width="35.25" style="1585" customWidth="1"/>
    <col min="4883" max="5120" width="9" style="1585"/>
    <col min="5121" max="5121" width="4.375" style="1585" customWidth="1"/>
    <col min="5122" max="5122" width="19" style="1585" customWidth="1"/>
    <col min="5123" max="5123" width="6.5" style="1585" customWidth="1"/>
    <col min="5124" max="5124" width="6" style="1585" customWidth="1"/>
    <col min="5125" max="5125" width="6.875" style="1585" customWidth="1"/>
    <col min="5126" max="5130" width="7.75" style="1585" customWidth="1"/>
    <col min="5131" max="5131" width="6.75" style="1585" customWidth="1"/>
    <col min="5132" max="5132" width="5.125" style="1585" customWidth="1"/>
    <col min="5133" max="5133" width="7.75" style="1585" customWidth="1"/>
    <col min="5134" max="5134" width="4.375" style="1585" customWidth="1"/>
    <col min="5135" max="5136" width="6.625" style="1585" customWidth="1"/>
    <col min="5137" max="5137" width="14" style="1585" customWidth="1"/>
    <col min="5138" max="5138" width="35.25" style="1585" customWidth="1"/>
    <col min="5139" max="5376" width="9" style="1585"/>
    <col min="5377" max="5377" width="4.375" style="1585" customWidth="1"/>
    <col min="5378" max="5378" width="19" style="1585" customWidth="1"/>
    <col min="5379" max="5379" width="6.5" style="1585" customWidth="1"/>
    <col min="5380" max="5380" width="6" style="1585" customWidth="1"/>
    <col min="5381" max="5381" width="6.875" style="1585" customWidth="1"/>
    <col min="5382" max="5386" width="7.75" style="1585" customWidth="1"/>
    <col min="5387" max="5387" width="6.75" style="1585" customWidth="1"/>
    <col min="5388" max="5388" width="5.125" style="1585" customWidth="1"/>
    <col min="5389" max="5389" width="7.75" style="1585" customWidth="1"/>
    <col min="5390" max="5390" width="4.375" style="1585" customWidth="1"/>
    <col min="5391" max="5392" width="6.625" style="1585" customWidth="1"/>
    <col min="5393" max="5393" width="14" style="1585" customWidth="1"/>
    <col min="5394" max="5394" width="35.25" style="1585" customWidth="1"/>
    <col min="5395" max="5632" width="9" style="1585"/>
    <col min="5633" max="5633" width="4.375" style="1585" customWidth="1"/>
    <col min="5634" max="5634" width="19" style="1585" customWidth="1"/>
    <col min="5635" max="5635" width="6.5" style="1585" customWidth="1"/>
    <col min="5636" max="5636" width="6" style="1585" customWidth="1"/>
    <col min="5637" max="5637" width="6.875" style="1585" customWidth="1"/>
    <col min="5638" max="5642" width="7.75" style="1585" customWidth="1"/>
    <col min="5643" max="5643" width="6.75" style="1585" customWidth="1"/>
    <col min="5644" max="5644" width="5.125" style="1585" customWidth="1"/>
    <col min="5645" max="5645" width="7.75" style="1585" customWidth="1"/>
    <col min="5646" max="5646" width="4.375" style="1585" customWidth="1"/>
    <col min="5647" max="5648" width="6.625" style="1585" customWidth="1"/>
    <col min="5649" max="5649" width="14" style="1585" customWidth="1"/>
    <col min="5650" max="5650" width="35.25" style="1585" customWidth="1"/>
    <col min="5651" max="5888" width="9" style="1585"/>
    <col min="5889" max="5889" width="4.375" style="1585" customWidth="1"/>
    <col min="5890" max="5890" width="19" style="1585" customWidth="1"/>
    <col min="5891" max="5891" width="6.5" style="1585" customWidth="1"/>
    <col min="5892" max="5892" width="6" style="1585" customWidth="1"/>
    <col min="5893" max="5893" width="6.875" style="1585" customWidth="1"/>
    <col min="5894" max="5898" width="7.75" style="1585" customWidth="1"/>
    <col min="5899" max="5899" width="6.75" style="1585" customWidth="1"/>
    <col min="5900" max="5900" width="5.125" style="1585" customWidth="1"/>
    <col min="5901" max="5901" width="7.75" style="1585" customWidth="1"/>
    <col min="5902" max="5902" width="4.375" style="1585" customWidth="1"/>
    <col min="5903" max="5904" width="6.625" style="1585" customWidth="1"/>
    <col min="5905" max="5905" width="14" style="1585" customWidth="1"/>
    <col min="5906" max="5906" width="35.25" style="1585" customWidth="1"/>
    <col min="5907" max="6144" width="9" style="1585"/>
    <col min="6145" max="6145" width="4.375" style="1585" customWidth="1"/>
    <col min="6146" max="6146" width="19" style="1585" customWidth="1"/>
    <col min="6147" max="6147" width="6.5" style="1585" customWidth="1"/>
    <col min="6148" max="6148" width="6" style="1585" customWidth="1"/>
    <col min="6149" max="6149" width="6.875" style="1585" customWidth="1"/>
    <col min="6150" max="6154" width="7.75" style="1585" customWidth="1"/>
    <col min="6155" max="6155" width="6.75" style="1585" customWidth="1"/>
    <col min="6156" max="6156" width="5.125" style="1585" customWidth="1"/>
    <col min="6157" max="6157" width="7.75" style="1585" customWidth="1"/>
    <col min="6158" max="6158" width="4.375" style="1585" customWidth="1"/>
    <col min="6159" max="6160" width="6.625" style="1585" customWidth="1"/>
    <col min="6161" max="6161" width="14" style="1585" customWidth="1"/>
    <col min="6162" max="6162" width="35.25" style="1585" customWidth="1"/>
    <col min="6163" max="6400" width="9" style="1585"/>
    <col min="6401" max="6401" width="4.375" style="1585" customWidth="1"/>
    <col min="6402" max="6402" width="19" style="1585" customWidth="1"/>
    <col min="6403" max="6403" width="6.5" style="1585" customWidth="1"/>
    <col min="6404" max="6404" width="6" style="1585" customWidth="1"/>
    <col min="6405" max="6405" width="6.875" style="1585" customWidth="1"/>
    <col min="6406" max="6410" width="7.75" style="1585" customWidth="1"/>
    <col min="6411" max="6411" width="6.75" style="1585" customWidth="1"/>
    <col min="6412" max="6412" width="5.125" style="1585" customWidth="1"/>
    <col min="6413" max="6413" width="7.75" style="1585" customWidth="1"/>
    <col min="6414" max="6414" width="4.375" style="1585" customWidth="1"/>
    <col min="6415" max="6416" width="6.625" style="1585" customWidth="1"/>
    <col min="6417" max="6417" width="14" style="1585" customWidth="1"/>
    <col min="6418" max="6418" width="35.25" style="1585" customWidth="1"/>
    <col min="6419" max="6656" width="9" style="1585"/>
    <col min="6657" max="6657" width="4.375" style="1585" customWidth="1"/>
    <col min="6658" max="6658" width="19" style="1585" customWidth="1"/>
    <col min="6659" max="6659" width="6.5" style="1585" customWidth="1"/>
    <col min="6660" max="6660" width="6" style="1585" customWidth="1"/>
    <col min="6661" max="6661" width="6.875" style="1585" customWidth="1"/>
    <col min="6662" max="6666" width="7.75" style="1585" customWidth="1"/>
    <col min="6667" max="6667" width="6.75" style="1585" customWidth="1"/>
    <col min="6668" max="6668" width="5.125" style="1585" customWidth="1"/>
    <col min="6669" max="6669" width="7.75" style="1585" customWidth="1"/>
    <col min="6670" max="6670" width="4.375" style="1585" customWidth="1"/>
    <col min="6671" max="6672" width="6.625" style="1585" customWidth="1"/>
    <col min="6673" max="6673" width="14" style="1585" customWidth="1"/>
    <col min="6674" max="6674" width="35.25" style="1585" customWidth="1"/>
    <col min="6675" max="6912" width="9" style="1585"/>
    <col min="6913" max="6913" width="4.375" style="1585" customWidth="1"/>
    <col min="6914" max="6914" width="19" style="1585" customWidth="1"/>
    <col min="6915" max="6915" width="6.5" style="1585" customWidth="1"/>
    <col min="6916" max="6916" width="6" style="1585" customWidth="1"/>
    <col min="6917" max="6917" width="6.875" style="1585" customWidth="1"/>
    <col min="6918" max="6922" width="7.75" style="1585" customWidth="1"/>
    <col min="6923" max="6923" width="6.75" style="1585" customWidth="1"/>
    <col min="6924" max="6924" width="5.125" style="1585" customWidth="1"/>
    <col min="6925" max="6925" width="7.75" style="1585" customWidth="1"/>
    <col min="6926" max="6926" width="4.375" style="1585" customWidth="1"/>
    <col min="6927" max="6928" width="6.625" style="1585" customWidth="1"/>
    <col min="6929" max="6929" width="14" style="1585" customWidth="1"/>
    <col min="6930" max="6930" width="35.25" style="1585" customWidth="1"/>
    <col min="6931" max="7168" width="9" style="1585"/>
    <col min="7169" max="7169" width="4.375" style="1585" customWidth="1"/>
    <col min="7170" max="7170" width="19" style="1585" customWidth="1"/>
    <col min="7171" max="7171" width="6.5" style="1585" customWidth="1"/>
    <col min="7172" max="7172" width="6" style="1585" customWidth="1"/>
    <col min="7173" max="7173" width="6.875" style="1585" customWidth="1"/>
    <col min="7174" max="7178" width="7.75" style="1585" customWidth="1"/>
    <col min="7179" max="7179" width="6.75" style="1585" customWidth="1"/>
    <col min="7180" max="7180" width="5.125" style="1585" customWidth="1"/>
    <col min="7181" max="7181" width="7.75" style="1585" customWidth="1"/>
    <col min="7182" max="7182" width="4.375" style="1585" customWidth="1"/>
    <col min="7183" max="7184" width="6.625" style="1585" customWidth="1"/>
    <col min="7185" max="7185" width="14" style="1585" customWidth="1"/>
    <col min="7186" max="7186" width="35.25" style="1585" customWidth="1"/>
    <col min="7187" max="7424" width="9" style="1585"/>
    <col min="7425" max="7425" width="4.375" style="1585" customWidth="1"/>
    <col min="7426" max="7426" width="19" style="1585" customWidth="1"/>
    <col min="7427" max="7427" width="6.5" style="1585" customWidth="1"/>
    <col min="7428" max="7428" width="6" style="1585" customWidth="1"/>
    <col min="7429" max="7429" width="6.875" style="1585" customWidth="1"/>
    <col min="7430" max="7434" width="7.75" style="1585" customWidth="1"/>
    <col min="7435" max="7435" width="6.75" style="1585" customWidth="1"/>
    <col min="7436" max="7436" width="5.125" style="1585" customWidth="1"/>
    <col min="7437" max="7437" width="7.75" style="1585" customWidth="1"/>
    <col min="7438" max="7438" width="4.375" style="1585" customWidth="1"/>
    <col min="7439" max="7440" width="6.625" style="1585" customWidth="1"/>
    <col min="7441" max="7441" width="14" style="1585" customWidth="1"/>
    <col min="7442" max="7442" width="35.25" style="1585" customWidth="1"/>
    <col min="7443" max="7680" width="9" style="1585"/>
    <col min="7681" max="7681" width="4.375" style="1585" customWidth="1"/>
    <col min="7682" max="7682" width="19" style="1585" customWidth="1"/>
    <col min="7683" max="7683" width="6.5" style="1585" customWidth="1"/>
    <col min="7684" max="7684" width="6" style="1585" customWidth="1"/>
    <col min="7685" max="7685" width="6.875" style="1585" customWidth="1"/>
    <col min="7686" max="7690" width="7.75" style="1585" customWidth="1"/>
    <col min="7691" max="7691" width="6.75" style="1585" customWidth="1"/>
    <col min="7692" max="7692" width="5.125" style="1585" customWidth="1"/>
    <col min="7693" max="7693" width="7.75" style="1585" customWidth="1"/>
    <col min="7694" max="7694" width="4.375" style="1585" customWidth="1"/>
    <col min="7695" max="7696" width="6.625" style="1585" customWidth="1"/>
    <col min="7697" max="7697" width="14" style="1585" customWidth="1"/>
    <col min="7698" max="7698" width="35.25" style="1585" customWidth="1"/>
    <col min="7699" max="7936" width="9" style="1585"/>
    <col min="7937" max="7937" width="4.375" style="1585" customWidth="1"/>
    <col min="7938" max="7938" width="19" style="1585" customWidth="1"/>
    <col min="7939" max="7939" width="6.5" style="1585" customWidth="1"/>
    <col min="7940" max="7940" width="6" style="1585" customWidth="1"/>
    <col min="7941" max="7941" width="6.875" style="1585" customWidth="1"/>
    <col min="7942" max="7946" width="7.75" style="1585" customWidth="1"/>
    <col min="7947" max="7947" width="6.75" style="1585" customWidth="1"/>
    <col min="7948" max="7948" width="5.125" style="1585" customWidth="1"/>
    <col min="7949" max="7949" width="7.75" style="1585" customWidth="1"/>
    <col min="7950" max="7950" width="4.375" style="1585" customWidth="1"/>
    <col min="7951" max="7952" width="6.625" style="1585" customWidth="1"/>
    <col min="7953" max="7953" width="14" style="1585" customWidth="1"/>
    <col min="7954" max="7954" width="35.25" style="1585" customWidth="1"/>
    <col min="7955" max="8192" width="9" style="1585"/>
    <col min="8193" max="8193" width="4.375" style="1585" customWidth="1"/>
    <col min="8194" max="8194" width="19" style="1585" customWidth="1"/>
    <col min="8195" max="8195" width="6.5" style="1585" customWidth="1"/>
    <col min="8196" max="8196" width="6" style="1585" customWidth="1"/>
    <col min="8197" max="8197" width="6.875" style="1585" customWidth="1"/>
    <col min="8198" max="8202" width="7.75" style="1585" customWidth="1"/>
    <col min="8203" max="8203" width="6.75" style="1585" customWidth="1"/>
    <col min="8204" max="8204" width="5.125" style="1585" customWidth="1"/>
    <col min="8205" max="8205" width="7.75" style="1585" customWidth="1"/>
    <col min="8206" max="8206" width="4.375" style="1585" customWidth="1"/>
    <col min="8207" max="8208" width="6.625" style="1585" customWidth="1"/>
    <col min="8209" max="8209" width="14" style="1585" customWidth="1"/>
    <col min="8210" max="8210" width="35.25" style="1585" customWidth="1"/>
    <col min="8211" max="8448" width="9" style="1585"/>
    <col min="8449" max="8449" width="4.375" style="1585" customWidth="1"/>
    <col min="8450" max="8450" width="19" style="1585" customWidth="1"/>
    <col min="8451" max="8451" width="6.5" style="1585" customWidth="1"/>
    <col min="8452" max="8452" width="6" style="1585" customWidth="1"/>
    <col min="8453" max="8453" width="6.875" style="1585" customWidth="1"/>
    <col min="8454" max="8458" width="7.75" style="1585" customWidth="1"/>
    <col min="8459" max="8459" width="6.75" style="1585" customWidth="1"/>
    <col min="8460" max="8460" width="5.125" style="1585" customWidth="1"/>
    <col min="8461" max="8461" width="7.75" style="1585" customWidth="1"/>
    <col min="8462" max="8462" width="4.375" style="1585" customWidth="1"/>
    <col min="8463" max="8464" width="6.625" style="1585" customWidth="1"/>
    <col min="8465" max="8465" width="14" style="1585" customWidth="1"/>
    <col min="8466" max="8466" width="35.25" style="1585" customWidth="1"/>
    <col min="8467" max="8704" width="9" style="1585"/>
    <col min="8705" max="8705" width="4.375" style="1585" customWidth="1"/>
    <col min="8706" max="8706" width="19" style="1585" customWidth="1"/>
    <col min="8707" max="8707" width="6.5" style="1585" customWidth="1"/>
    <col min="8708" max="8708" width="6" style="1585" customWidth="1"/>
    <col min="8709" max="8709" width="6.875" style="1585" customWidth="1"/>
    <col min="8710" max="8714" width="7.75" style="1585" customWidth="1"/>
    <col min="8715" max="8715" width="6.75" style="1585" customWidth="1"/>
    <col min="8716" max="8716" width="5.125" style="1585" customWidth="1"/>
    <col min="8717" max="8717" width="7.75" style="1585" customWidth="1"/>
    <col min="8718" max="8718" width="4.375" style="1585" customWidth="1"/>
    <col min="8719" max="8720" width="6.625" style="1585" customWidth="1"/>
    <col min="8721" max="8721" width="14" style="1585" customWidth="1"/>
    <col min="8722" max="8722" width="35.25" style="1585" customWidth="1"/>
    <col min="8723" max="8960" width="9" style="1585"/>
    <col min="8961" max="8961" width="4.375" style="1585" customWidth="1"/>
    <col min="8962" max="8962" width="19" style="1585" customWidth="1"/>
    <col min="8963" max="8963" width="6.5" style="1585" customWidth="1"/>
    <col min="8964" max="8964" width="6" style="1585" customWidth="1"/>
    <col min="8965" max="8965" width="6.875" style="1585" customWidth="1"/>
    <col min="8966" max="8970" width="7.75" style="1585" customWidth="1"/>
    <col min="8971" max="8971" width="6.75" style="1585" customWidth="1"/>
    <col min="8972" max="8972" width="5.125" style="1585" customWidth="1"/>
    <col min="8973" max="8973" width="7.75" style="1585" customWidth="1"/>
    <col min="8974" max="8974" width="4.375" style="1585" customWidth="1"/>
    <col min="8975" max="8976" width="6.625" style="1585" customWidth="1"/>
    <col min="8977" max="8977" width="14" style="1585" customWidth="1"/>
    <col min="8978" max="8978" width="35.25" style="1585" customWidth="1"/>
    <col min="8979" max="9216" width="9" style="1585"/>
    <col min="9217" max="9217" width="4.375" style="1585" customWidth="1"/>
    <col min="9218" max="9218" width="19" style="1585" customWidth="1"/>
    <col min="9219" max="9219" width="6.5" style="1585" customWidth="1"/>
    <col min="9220" max="9220" width="6" style="1585" customWidth="1"/>
    <col min="9221" max="9221" width="6.875" style="1585" customWidth="1"/>
    <col min="9222" max="9226" width="7.75" style="1585" customWidth="1"/>
    <col min="9227" max="9227" width="6.75" style="1585" customWidth="1"/>
    <col min="9228" max="9228" width="5.125" style="1585" customWidth="1"/>
    <col min="9229" max="9229" width="7.75" style="1585" customWidth="1"/>
    <col min="9230" max="9230" width="4.375" style="1585" customWidth="1"/>
    <col min="9231" max="9232" width="6.625" style="1585" customWidth="1"/>
    <col min="9233" max="9233" width="14" style="1585" customWidth="1"/>
    <col min="9234" max="9234" width="35.25" style="1585" customWidth="1"/>
    <col min="9235" max="9472" width="9" style="1585"/>
    <col min="9473" max="9473" width="4.375" style="1585" customWidth="1"/>
    <col min="9474" max="9474" width="19" style="1585" customWidth="1"/>
    <col min="9475" max="9475" width="6.5" style="1585" customWidth="1"/>
    <col min="9476" max="9476" width="6" style="1585" customWidth="1"/>
    <col min="9477" max="9477" width="6.875" style="1585" customWidth="1"/>
    <col min="9478" max="9482" width="7.75" style="1585" customWidth="1"/>
    <col min="9483" max="9483" width="6.75" style="1585" customWidth="1"/>
    <col min="9484" max="9484" width="5.125" style="1585" customWidth="1"/>
    <col min="9485" max="9485" width="7.75" style="1585" customWidth="1"/>
    <col min="9486" max="9486" width="4.375" style="1585" customWidth="1"/>
    <col min="9487" max="9488" width="6.625" style="1585" customWidth="1"/>
    <col min="9489" max="9489" width="14" style="1585" customWidth="1"/>
    <col min="9490" max="9490" width="35.25" style="1585" customWidth="1"/>
    <col min="9491" max="9728" width="9" style="1585"/>
    <col min="9729" max="9729" width="4.375" style="1585" customWidth="1"/>
    <col min="9730" max="9730" width="19" style="1585" customWidth="1"/>
    <col min="9731" max="9731" width="6.5" style="1585" customWidth="1"/>
    <col min="9732" max="9732" width="6" style="1585" customWidth="1"/>
    <col min="9733" max="9733" width="6.875" style="1585" customWidth="1"/>
    <col min="9734" max="9738" width="7.75" style="1585" customWidth="1"/>
    <col min="9739" max="9739" width="6.75" style="1585" customWidth="1"/>
    <col min="9740" max="9740" width="5.125" style="1585" customWidth="1"/>
    <col min="9741" max="9741" width="7.75" style="1585" customWidth="1"/>
    <col min="9742" max="9742" width="4.375" style="1585" customWidth="1"/>
    <col min="9743" max="9744" width="6.625" style="1585" customWidth="1"/>
    <col min="9745" max="9745" width="14" style="1585" customWidth="1"/>
    <col min="9746" max="9746" width="35.25" style="1585" customWidth="1"/>
    <col min="9747" max="9984" width="9" style="1585"/>
    <col min="9985" max="9985" width="4.375" style="1585" customWidth="1"/>
    <col min="9986" max="9986" width="19" style="1585" customWidth="1"/>
    <col min="9987" max="9987" width="6.5" style="1585" customWidth="1"/>
    <col min="9988" max="9988" width="6" style="1585" customWidth="1"/>
    <col min="9989" max="9989" width="6.875" style="1585" customWidth="1"/>
    <col min="9990" max="9994" width="7.75" style="1585" customWidth="1"/>
    <col min="9995" max="9995" width="6.75" style="1585" customWidth="1"/>
    <col min="9996" max="9996" width="5.125" style="1585" customWidth="1"/>
    <col min="9997" max="9997" width="7.75" style="1585" customWidth="1"/>
    <col min="9998" max="9998" width="4.375" style="1585" customWidth="1"/>
    <col min="9999" max="10000" width="6.625" style="1585" customWidth="1"/>
    <col min="10001" max="10001" width="14" style="1585" customWidth="1"/>
    <col min="10002" max="10002" width="35.25" style="1585" customWidth="1"/>
    <col min="10003" max="10240" width="9" style="1585"/>
    <col min="10241" max="10241" width="4.375" style="1585" customWidth="1"/>
    <col min="10242" max="10242" width="19" style="1585" customWidth="1"/>
    <col min="10243" max="10243" width="6.5" style="1585" customWidth="1"/>
    <col min="10244" max="10244" width="6" style="1585" customWidth="1"/>
    <col min="10245" max="10245" width="6.875" style="1585" customWidth="1"/>
    <col min="10246" max="10250" width="7.75" style="1585" customWidth="1"/>
    <col min="10251" max="10251" width="6.75" style="1585" customWidth="1"/>
    <col min="10252" max="10252" width="5.125" style="1585" customWidth="1"/>
    <col min="10253" max="10253" width="7.75" style="1585" customWidth="1"/>
    <col min="10254" max="10254" width="4.375" style="1585" customWidth="1"/>
    <col min="10255" max="10256" width="6.625" style="1585" customWidth="1"/>
    <col min="10257" max="10257" width="14" style="1585" customWidth="1"/>
    <col min="10258" max="10258" width="35.25" style="1585" customWidth="1"/>
    <col min="10259" max="10496" width="9" style="1585"/>
    <col min="10497" max="10497" width="4.375" style="1585" customWidth="1"/>
    <col min="10498" max="10498" width="19" style="1585" customWidth="1"/>
    <col min="10499" max="10499" width="6.5" style="1585" customWidth="1"/>
    <col min="10500" max="10500" width="6" style="1585" customWidth="1"/>
    <col min="10501" max="10501" width="6.875" style="1585" customWidth="1"/>
    <col min="10502" max="10506" width="7.75" style="1585" customWidth="1"/>
    <col min="10507" max="10507" width="6.75" style="1585" customWidth="1"/>
    <col min="10508" max="10508" width="5.125" style="1585" customWidth="1"/>
    <col min="10509" max="10509" width="7.75" style="1585" customWidth="1"/>
    <col min="10510" max="10510" width="4.375" style="1585" customWidth="1"/>
    <col min="10511" max="10512" width="6.625" style="1585" customWidth="1"/>
    <col min="10513" max="10513" width="14" style="1585" customWidth="1"/>
    <col min="10514" max="10514" width="35.25" style="1585" customWidth="1"/>
    <col min="10515" max="10752" width="9" style="1585"/>
    <col min="10753" max="10753" width="4.375" style="1585" customWidth="1"/>
    <col min="10754" max="10754" width="19" style="1585" customWidth="1"/>
    <col min="10755" max="10755" width="6.5" style="1585" customWidth="1"/>
    <col min="10756" max="10756" width="6" style="1585" customWidth="1"/>
    <col min="10757" max="10757" width="6.875" style="1585" customWidth="1"/>
    <col min="10758" max="10762" width="7.75" style="1585" customWidth="1"/>
    <col min="10763" max="10763" width="6.75" style="1585" customWidth="1"/>
    <col min="10764" max="10764" width="5.125" style="1585" customWidth="1"/>
    <col min="10765" max="10765" width="7.75" style="1585" customWidth="1"/>
    <col min="10766" max="10766" width="4.375" style="1585" customWidth="1"/>
    <col min="10767" max="10768" width="6.625" style="1585" customWidth="1"/>
    <col min="10769" max="10769" width="14" style="1585" customWidth="1"/>
    <col min="10770" max="10770" width="35.25" style="1585" customWidth="1"/>
    <col min="10771" max="11008" width="9" style="1585"/>
    <col min="11009" max="11009" width="4.375" style="1585" customWidth="1"/>
    <col min="11010" max="11010" width="19" style="1585" customWidth="1"/>
    <col min="11011" max="11011" width="6.5" style="1585" customWidth="1"/>
    <col min="11012" max="11012" width="6" style="1585" customWidth="1"/>
    <col min="11013" max="11013" width="6.875" style="1585" customWidth="1"/>
    <col min="11014" max="11018" width="7.75" style="1585" customWidth="1"/>
    <col min="11019" max="11019" width="6.75" style="1585" customWidth="1"/>
    <col min="11020" max="11020" width="5.125" style="1585" customWidth="1"/>
    <col min="11021" max="11021" width="7.75" style="1585" customWidth="1"/>
    <col min="11022" max="11022" width="4.375" style="1585" customWidth="1"/>
    <col min="11023" max="11024" width="6.625" style="1585" customWidth="1"/>
    <col min="11025" max="11025" width="14" style="1585" customWidth="1"/>
    <col min="11026" max="11026" width="35.25" style="1585" customWidth="1"/>
    <col min="11027" max="11264" width="9" style="1585"/>
    <col min="11265" max="11265" width="4.375" style="1585" customWidth="1"/>
    <col min="11266" max="11266" width="19" style="1585" customWidth="1"/>
    <col min="11267" max="11267" width="6.5" style="1585" customWidth="1"/>
    <col min="11268" max="11268" width="6" style="1585" customWidth="1"/>
    <col min="11269" max="11269" width="6.875" style="1585" customWidth="1"/>
    <col min="11270" max="11274" width="7.75" style="1585" customWidth="1"/>
    <col min="11275" max="11275" width="6.75" style="1585" customWidth="1"/>
    <col min="11276" max="11276" width="5.125" style="1585" customWidth="1"/>
    <col min="11277" max="11277" width="7.75" style="1585" customWidth="1"/>
    <col min="11278" max="11278" width="4.375" style="1585" customWidth="1"/>
    <col min="11279" max="11280" width="6.625" style="1585" customWidth="1"/>
    <col min="11281" max="11281" width="14" style="1585" customWidth="1"/>
    <col min="11282" max="11282" width="35.25" style="1585" customWidth="1"/>
    <col min="11283" max="11520" width="9" style="1585"/>
    <col min="11521" max="11521" width="4.375" style="1585" customWidth="1"/>
    <col min="11522" max="11522" width="19" style="1585" customWidth="1"/>
    <col min="11523" max="11523" width="6.5" style="1585" customWidth="1"/>
    <col min="11524" max="11524" width="6" style="1585" customWidth="1"/>
    <col min="11525" max="11525" width="6.875" style="1585" customWidth="1"/>
    <col min="11526" max="11530" width="7.75" style="1585" customWidth="1"/>
    <col min="11531" max="11531" width="6.75" style="1585" customWidth="1"/>
    <col min="11532" max="11532" width="5.125" style="1585" customWidth="1"/>
    <col min="11533" max="11533" width="7.75" style="1585" customWidth="1"/>
    <col min="11534" max="11534" width="4.375" style="1585" customWidth="1"/>
    <col min="11535" max="11536" width="6.625" style="1585" customWidth="1"/>
    <col min="11537" max="11537" width="14" style="1585" customWidth="1"/>
    <col min="11538" max="11538" width="35.25" style="1585" customWidth="1"/>
    <col min="11539" max="11776" width="9" style="1585"/>
    <col min="11777" max="11777" width="4.375" style="1585" customWidth="1"/>
    <col min="11778" max="11778" width="19" style="1585" customWidth="1"/>
    <col min="11779" max="11779" width="6.5" style="1585" customWidth="1"/>
    <col min="11780" max="11780" width="6" style="1585" customWidth="1"/>
    <col min="11781" max="11781" width="6.875" style="1585" customWidth="1"/>
    <col min="11782" max="11786" width="7.75" style="1585" customWidth="1"/>
    <col min="11787" max="11787" width="6.75" style="1585" customWidth="1"/>
    <col min="11788" max="11788" width="5.125" style="1585" customWidth="1"/>
    <col min="11789" max="11789" width="7.75" style="1585" customWidth="1"/>
    <col min="11790" max="11790" width="4.375" style="1585" customWidth="1"/>
    <col min="11791" max="11792" width="6.625" style="1585" customWidth="1"/>
    <col min="11793" max="11793" width="14" style="1585" customWidth="1"/>
    <col min="11794" max="11794" width="35.25" style="1585" customWidth="1"/>
    <col min="11795" max="12032" width="9" style="1585"/>
    <col min="12033" max="12033" width="4.375" style="1585" customWidth="1"/>
    <col min="12034" max="12034" width="19" style="1585" customWidth="1"/>
    <col min="12035" max="12035" width="6.5" style="1585" customWidth="1"/>
    <col min="12036" max="12036" width="6" style="1585" customWidth="1"/>
    <col min="12037" max="12037" width="6.875" style="1585" customWidth="1"/>
    <col min="12038" max="12042" width="7.75" style="1585" customWidth="1"/>
    <col min="12043" max="12043" width="6.75" style="1585" customWidth="1"/>
    <col min="12044" max="12044" width="5.125" style="1585" customWidth="1"/>
    <col min="12045" max="12045" width="7.75" style="1585" customWidth="1"/>
    <col min="12046" max="12046" width="4.375" style="1585" customWidth="1"/>
    <col min="12047" max="12048" width="6.625" style="1585" customWidth="1"/>
    <col min="12049" max="12049" width="14" style="1585" customWidth="1"/>
    <col min="12050" max="12050" width="35.25" style="1585" customWidth="1"/>
    <col min="12051" max="12288" width="9" style="1585"/>
    <col min="12289" max="12289" width="4.375" style="1585" customWidth="1"/>
    <col min="12290" max="12290" width="19" style="1585" customWidth="1"/>
    <col min="12291" max="12291" width="6.5" style="1585" customWidth="1"/>
    <col min="12292" max="12292" width="6" style="1585" customWidth="1"/>
    <col min="12293" max="12293" width="6.875" style="1585" customWidth="1"/>
    <col min="12294" max="12298" width="7.75" style="1585" customWidth="1"/>
    <col min="12299" max="12299" width="6.75" style="1585" customWidth="1"/>
    <col min="12300" max="12300" width="5.125" style="1585" customWidth="1"/>
    <col min="12301" max="12301" width="7.75" style="1585" customWidth="1"/>
    <col min="12302" max="12302" width="4.375" style="1585" customWidth="1"/>
    <col min="12303" max="12304" width="6.625" style="1585" customWidth="1"/>
    <col min="12305" max="12305" width="14" style="1585" customWidth="1"/>
    <col min="12306" max="12306" width="35.25" style="1585" customWidth="1"/>
    <col min="12307" max="12544" width="9" style="1585"/>
    <col min="12545" max="12545" width="4.375" style="1585" customWidth="1"/>
    <col min="12546" max="12546" width="19" style="1585" customWidth="1"/>
    <col min="12547" max="12547" width="6.5" style="1585" customWidth="1"/>
    <col min="12548" max="12548" width="6" style="1585" customWidth="1"/>
    <col min="12549" max="12549" width="6.875" style="1585" customWidth="1"/>
    <col min="12550" max="12554" width="7.75" style="1585" customWidth="1"/>
    <col min="12555" max="12555" width="6.75" style="1585" customWidth="1"/>
    <col min="12556" max="12556" width="5.125" style="1585" customWidth="1"/>
    <col min="12557" max="12557" width="7.75" style="1585" customWidth="1"/>
    <col min="12558" max="12558" width="4.375" style="1585" customWidth="1"/>
    <col min="12559" max="12560" width="6.625" style="1585" customWidth="1"/>
    <col min="12561" max="12561" width="14" style="1585" customWidth="1"/>
    <col min="12562" max="12562" width="35.25" style="1585" customWidth="1"/>
    <col min="12563" max="12800" width="9" style="1585"/>
    <col min="12801" max="12801" width="4.375" style="1585" customWidth="1"/>
    <col min="12802" max="12802" width="19" style="1585" customWidth="1"/>
    <col min="12803" max="12803" width="6.5" style="1585" customWidth="1"/>
    <col min="12804" max="12804" width="6" style="1585" customWidth="1"/>
    <col min="12805" max="12805" width="6.875" style="1585" customWidth="1"/>
    <col min="12806" max="12810" width="7.75" style="1585" customWidth="1"/>
    <col min="12811" max="12811" width="6.75" style="1585" customWidth="1"/>
    <col min="12812" max="12812" width="5.125" style="1585" customWidth="1"/>
    <col min="12813" max="12813" width="7.75" style="1585" customWidth="1"/>
    <col min="12814" max="12814" width="4.375" style="1585" customWidth="1"/>
    <col min="12815" max="12816" width="6.625" style="1585" customWidth="1"/>
    <col min="12817" max="12817" width="14" style="1585" customWidth="1"/>
    <col min="12818" max="12818" width="35.25" style="1585" customWidth="1"/>
    <col min="12819" max="13056" width="9" style="1585"/>
    <col min="13057" max="13057" width="4.375" style="1585" customWidth="1"/>
    <col min="13058" max="13058" width="19" style="1585" customWidth="1"/>
    <col min="13059" max="13059" width="6.5" style="1585" customWidth="1"/>
    <col min="13060" max="13060" width="6" style="1585" customWidth="1"/>
    <col min="13061" max="13061" width="6.875" style="1585" customWidth="1"/>
    <col min="13062" max="13066" width="7.75" style="1585" customWidth="1"/>
    <col min="13067" max="13067" width="6.75" style="1585" customWidth="1"/>
    <col min="13068" max="13068" width="5.125" style="1585" customWidth="1"/>
    <col min="13069" max="13069" width="7.75" style="1585" customWidth="1"/>
    <col min="13070" max="13070" width="4.375" style="1585" customWidth="1"/>
    <col min="13071" max="13072" width="6.625" style="1585" customWidth="1"/>
    <col min="13073" max="13073" width="14" style="1585" customWidth="1"/>
    <col min="13074" max="13074" width="35.25" style="1585" customWidth="1"/>
    <col min="13075" max="13312" width="9" style="1585"/>
    <col min="13313" max="13313" width="4.375" style="1585" customWidth="1"/>
    <col min="13314" max="13314" width="19" style="1585" customWidth="1"/>
    <col min="13315" max="13315" width="6.5" style="1585" customWidth="1"/>
    <col min="13316" max="13316" width="6" style="1585" customWidth="1"/>
    <col min="13317" max="13317" width="6.875" style="1585" customWidth="1"/>
    <col min="13318" max="13322" width="7.75" style="1585" customWidth="1"/>
    <col min="13323" max="13323" width="6.75" style="1585" customWidth="1"/>
    <col min="13324" max="13324" width="5.125" style="1585" customWidth="1"/>
    <col min="13325" max="13325" width="7.75" style="1585" customWidth="1"/>
    <col min="13326" max="13326" width="4.375" style="1585" customWidth="1"/>
    <col min="13327" max="13328" width="6.625" style="1585" customWidth="1"/>
    <col min="13329" max="13329" width="14" style="1585" customWidth="1"/>
    <col min="13330" max="13330" width="35.25" style="1585" customWidth="1"/>
    <col min="13331" max="13568" width="9" style="1585"/>
    <col min="13569" max="13569" width="4.375" style="1585" customWidth="1"/>
    <col min="13570" max="13570" width="19" style="1585" customWidth="1"/>
    <col min="13571" max="13571" width="6.5" style="1585" customWidth="1"/>
    <col min="13572" max="13572" width="6" style="1585" customWidth="1"/>
    <col min="13573" max="13573" width="6.875" style="1585" customWidth="1"/>
    <col min="13574" max="13578" width="7.75" style="1585" customWidth="1"/>
    <col min="13579" max="13579" width="6.75" style="1585" customWidth="1"/>
    <col min="13580" max="13580" width="5.125" style="1585" customWidth="1"/>
    <col min="13581" max="13581" width="7.75" style="1585" customWidth="1"/>
    <col min="13582" max="13582" width="4.375" style="1585" customWidth="1"/>
    <col min="13583" max="13584" width="6.625" style="1585" customWidth="1"/>
    <col min="13585" max="13585" width="14" style="1585" customWidth="1"/>
    <col min="13586" max="13586" width="35.25" style="1585" customWidth="1"/>
    <col min="13587" max="13824" width="9" style="1585"/>
    <col min="13825" max="13825" width="4.375" style="1585" customWidth="1"/>
    <col min="13826" max="13826" width="19" style="1585" customWidth="1"/>
    <col min="13827" max="13827" width="6.5" style="1585" customWidth="1"/>
    <col min="13828" max="13828" width="6" style="1585" customWidth="1"/>
    <col min="13829" max="13829" width="6.875" style="1585" customWidth="1"/>
    <col min="13830" max="13834" width="7.75" style="1585" customWidth="1"/>
    <col min="13835" max="13835" width="6.75" style="1585" customWidth="1"/>
    <col min="13836" max="13836" width="5.125" style="1585" customWidth="1"/>
    <col min="13837" max="13837" width="7.75" style="1585" customWidth="1"/>
    <col min="13838" max="13838" width="4.375" style="1585" customWidth="1"/>
    <col min="13839" max="13840" width="6.625" style="1585" customWidth="1"/>
    <col min="13841" max="13841" width="14" style="1585" customWidth="1"/>
    <col min="13842" max="13842" width="35.25" style="1585" customWidth="1"/>
    <col min="13843" max="14080" width="9" style="1585"/>
    <col min="14081" max="14081" width="4.375" style="1585" customWidth="1"/>
    <col min="14082" max="14082" width="19" style="1585" customWidth="1"/>
    <col min="14083" max="14083" width="6.5" style="1585" customWidth="1"/>
    <col min="14084" max="14084" width="6" style="1585" customWidth="1"/>
    <col min="14085" max="14085" width="6.875" style="1585" customWidth="1"/>
    <col min="14086" max="14090" width="7.75" style="1585" customWidth="1"/>
    <col min="14091" max="14091" width="6.75" style="1585" customWidth="1"/>
    <col min="14092" max="14092" width="5.125" style="1585" customWidth="1"/>
    <col min="14093" max="14093" width="7.75" style="1585" customWidth="1"/>
    <col min="14094" max="14094" width="4.375" style="1585" customWidth="1"/>
    <col min="14095" max="14096" width="6.625" style="1585" customWidth="1"/>
    <col min="14097" max="14097" width="14" style="1585" customWidth="1"/>
    <col min="14098" max="14098" width="35.25" style="1585" customWidth="1"/>
    <col min="14099" max="14336" width="9" style="1585"/>
    <col min="14337" max="14337" width="4.375" style="1585" customWidth="1"/>
    <col min="14338" max="14338" width="19" style="1585" customWidth="1"/>
    <col min="14339" max="14339" width="6.5" style="1585" customWidth="1"/>
    <col min="14340" max="14340" width="6" style="1585" customWidth="1"/>
    <col min="14341" max="14341" width="6.875" style="1585" customWidth="1"/>
    <col min="14342" max="14346" width="7.75" style="1585" customWidth="1"/>
    <col min="14347" max="14347" width="6.75" style="1585" customWidth="1"/>
    <col min="14348" max="14348" width="5.125" style="1585" customWidth="1"/>
    <col min="14349" max="14349" width="7.75" style="1585" customWidth="1"/>
    <col min="14350" max="14350" width="4.375" style="1585" customWidth="1"/>
    <col min="14351" max="14352" width="6.625" style="1585" customWidth="1"/>
    <col min="14353" max="14353" width="14" style="1585" customWidth="1"/>
    <col min="14354" max="14354" width="35.25" style="1585" customWidth="1"/>
    <col min="14355" max="14592" width="9" style="1585"/>
    <col min="14593" max="14593" width="4.375" style="1585" customWidth="1"/>
    <col min="14594" max="14594" width="19" style="1585" customWidth="1"/>
    <col min="14595" max="14595" width="6.5" style="1585" customWidth="1"/>
    <col min="14596" max="14596" width="6" style="1585" customWidth="1"/>
    <col min="14597" max="14597" width="6.875" style="1585" customWidth="1"/>
    <col min="14598" max="14602" width="7.75" style="1585" customWidth="1"/>
    <col min="14603" max="14603" width="6.75" style="1585" customWidth="1"/>
    <col min="14604" max="14604" width="5.125" style="1585" customWidth="1"/>
    <col min="14605" max="14605" width="7.75" style="1585" customWidth="1"/>
    <col min="14606" max="14606" width="4.375" style="1585" customWidth="1"/>
    <col min="14607" max="14608" width="6.625" style="1585" customWidth="1"/>
    <col min="14609" max="14609" width="14" style="1585" customWidth="1"/>
    <col min="14610" max="14610" width="35.25" style="1585" customWidth="1"/>
    <col min="14611" max="14848" width="9" style="1585"/>
    <col min="14849" max="14849" width="4.375" style="1585" customWidth="1"/>
    <col min="14850" max="14850" width="19" style="1585" customWidth="1"/>
    <col min="14851" max="14851" width="6.5" style="1585" customWidth="1"/>
    <col min="14852" max="14852" width="6" style="1585" customWidth="1"/>
    <col min="14853" max="14853" width="6.875" style="1585" customWidth="1"/>
    <col min="14854" max="14858" width="7.75" style="1585" customWidth="1"/>
    <col min="14859" max="14859" width="6.75" style="1585" customWidth="1"/>
    <col min="14860" max="14860" width="5.125" style="1585" customWidth="1"/>
    <col min="14861" max="14861" width="7.75" style="1585" customWidth="1"/>
    <col min="14862" max="14862" width="4.375" style="1585" customWidth="1"/>
    <col min="14863" max="14864" width="6.625" style="1585" customWidth="1"/>
    <col min="14865" max="14865" width="14" style="1585" customWidth="1"/>
    <col min="14866" max="14866" width="35.25" style="1585" customWidth="1"/>
    <col min="14867" max="15104" width="9" style="1585"/>
    <col min="15105" max="15105" width="4.375" style="1585" customWidth="1"/>
    <col min="15106" max="15106" width="19" style="1585" customWidth="1"/>
    <col min="15107" max="15107" width="6.5" style="1585" customWidth="1"/>
    <col min="15108" max="15108" width="6" style="1585" customWidth="1"/>
    <col min="15109" max="15109" width="6.875" style="1585" customWidth="1"/>
    <col min="15110" max="15114" width="7.75" style="1585" customWidth="1"/>
    <col min="15115" max="15115" width="6.75" style="1585" customWidth="1"/>
    <col min="15116" max="15116" width="5.125" style="1585" customWidth="1"/>
    <col min="15117" max="15117" width="7.75" style="1585" customWidth="1"/>
    <col min="15118" max="15118" width="4.375" style="1585" customWidth="1"/>
    <col min="15119" max="15120" width="6.625" style="1585" customWidth="1"/>
    <col min="15121" max="15121" width="14" style="1585" customWidth="1"/>
    <col min="15122" max="15122" width="35.25" style="1585" customWidth="1"/>
    <col min="15123" max="15360" width="9" style="1585"/>
    <col min="15361" max="15361" width="4.375" style="1585" customWidth="1"/>
    <col min="15362" max="15362" width="19" style="1585" customWidth="1"/>
    <col min="15363" max="15363" width="6.5" style="1585" customWidth="1"/>
    <col min="15364" max="15364" width="6" style="1585" customWidth="1"/>
    <col min="15365" max="15365" width="6.875" style="1585" customWidth="1"/>
    <col min="15366" max="15370" width="7.75" style="1585" customWidth="1"/>
    <col min="15371" max="15371" width="6.75" style="1585" customWidth="1"/>
    <col min="15372" max="15372" width="5.125" style="1585" customWidth="1"/>
    <col min="15373" max="15373" width="7.75" style="1585" customWidth="1"/>
    <col min="15374" max="15374" width="4.375" style="1585" customWidth="1"/>
    <col min="15375" max="15376" width="6.625" style="1585" customWidth="1"/>
    <col min="15377" max="15377" width="14" style="1585" customWidth="1"/>
    <col min="15378" max="15378" width="35.25" style="1585" customWidth="1"/>
    <col min="15379" max="15616" width="9" style="1585"/>
    <col min="15617" max="15617" width="4.375" style="1585" customWidth="1"/>
    <col min="15618" max="15618" width="19" style="1585" customWidth="1"/>
    <col min="15619" max="15619" width="6.5" style="1585" customWidth="1"/>
    <col min="15620" max="15620" width="6" style="1585" customWidth="1"/>
    <col min="15621" max="15621" width="6.875" style="1585" customWidth="1"/>
    <col min="15622" max="15626" width="7.75" style="1585" customWidth="1"/>
    <col min="15627" max="15627" width="6.75" style="1585" customWidth="1"/>
    <col min="15628" max="15628" width="5.125" style="1585" customWidth="1"/>
    <col min="15629" max="15629" width="7.75" style="1585" customWidth="1"/>
    <col min="15630" max="15630" width="4.375" style="1585" customWidth="1"/>
    <col min="15631" max="15632" width="6.625" style="1585" customWidth="1"/>
    <col min="15633" max="15633" width="14" style="1585" customWidth="1"/>
    <col min="15634" max="15634" width="35.25" style="1585" customWidth="1"/>
    <col min="15635" max="15872" width="9" style="1585"/>
    <col min="15873" max="15873" width="4.375" style="1585" customWidth="1"/>
    <col min="15874" max="15874" width="19" style="1585" customWidth="1"/>
    <col min="15875" max="15875" width="6.5" style="1585" customWidth="1"/>
    <col min="15876" max="15876" width="6" style="1585" customWidth="1"/>
    <col min="15877" max="15877" width="6.875" style="1585" customWidth="1"/>
    <col min="15878" max="15882" width="7.75" style="1585" customWidth="1"/>
    <col min="15883" max="15883" width="6.75" style="1585" customWidth="1"/>
    <col min="15884" max="15884" width="5.125" style="1585" customWidth="1"/>
    <col min="15885" max="15885" width="7.75" style="1585" customWidth="1"/>
    <col min="15886" max="15886" width="4.375" style="1585" customWidth="1"/>
    <col min="15887" max="15888" width="6.625" style="1585" customWidth="1"/>
    <col min="15889" max="15889" width="14" style="1585" customWidth="1"/>
    <col min="15890" max="15890" width="35.25" style="1585" customWidth="1"/>
    <col min="15891" max="16128" width="9" style="1585"/>
    <col min="16129" max="16129" width="4.375" style="1585" customWidth="1"/>
    <col min="16130" max="16130" width="19" style="1585" customWidth="1"/>
    <col min="16131" max="16131" width="6.5" style="1585" customWidth="1"/>
    <col min="16132" max="16132" width="6" style="1585" customWidth="1"/>
    <col min="16133" max="16133" width="6.875" style="1585" customWidth="1"/>
    <col min="16134" max="16138" width="7.75" style="1585" customWidth="1"/>
    <col min="16139" max="16139" width="6.75" style="1585" customWidth="1"/>
    <col min="16140" max="16140" width="5.125" style="1585" customWidth="1"/>
    <col min="16141" max="16141" width="7.75" style="1585" customWidth="1"/>
    <col min="16142" max="16142" width="4.375" style="1585" customWidth="1"/>
    <col min="16143" max="16144" width="6.625" style="1585" customWidth="1"/>
    <col min="16145" max="16145" width="14" style="1585" customWidth="1"/>
    <col min="16146" max="16146" width="35.25" style="1585" customWidth="1"/>
    <col min="16147" max="16384" width="9" style="1585"/>
  </cols>
  <sheetData>
    <row r="1" spans="1:19" ht="20.100000000000001" customHeight="1">
      <c r="A1" s="2197"/>
      <c r="B1" s="2197"/>
      <c r="C1" s="2197"/>
      <c r="D1" s="2197"/>
      <c r="E1" s="2197"/>
      <c r="F1" s="2197"/>
      <c r="G1" s="2197"/>
      <c r="H1" s="2197"/>
      <c r="I1" s="2197"/>
      <c r="J1" s="2197"/>
      <c r="K1" s="2197"/>
      <c r="L1" s="2197"/>
      <c r="M1" s="2197"/>
      <c r="N1" s="2197"/>
      <c r="O1" s="2197"/>
      <c r="P1" s="2197"/>
      <c r="Q1" s="2198" t="str">
        <f>"索引号："&amp;档案索引!A38</f>
        <v>索引号：2A-18</v>
      </c>
    </row>
    <row r="2" spans="1:19" ht="25.5" customHeight="1">
      <c r="A2" s="3262" t="s">
        <v>6103</v>
      </c>
      <c r="B2" s="3262"/>
      <c r="C2" s="3262"/>
      <c r="D2" s="3262"/>
      <c r="E2" s="3262"/>
      <c r="F2" s="3262"/>
      <c r="G2" s="3262"/>
      <c r="H2" s="3262"/>
      <c r="I2" s="3262"/>
      <c r="J2" s="3262"/>
      <c r="K2" s="3262"/>
      <c r="L2" s="3262"/>
      <c r="M2" s="3262"/>
      <c r="N2" s="3262"/>
      <c r="O2" s="3262"/>
      <c r="P2" s="3262"/>
      <c r="Q2" s="1886"/>
    </row>
    <row r="3" spans="1:19" s="1582" customFormat="1" ht="14.25" customHeight="1">
      <c r="A3" s="3279" t="s">
        <v>1994</v>
      </c>
      <c r="B3" s="3279" t="s">
        <v>1995</v>
      </c>
      <c r="C3" s="3275" t="s">
        <v>5408</v>
      </c>
      <c r="D3" s="3275" t="s">
        <v>5409</v>
      </c>
      <c r="E3" s="3280" t="s">
        <v>5410</v>
      </c>
      <c r="F3" s="3280"/>
      <c r="G3" s="3281" t="s">
        <v>5411</v>
      </c>
      <c r="H3" s="3282"/>
      <c r="I3" s="3282"/>
      <c r="J3" s="3282"/>
      <c r="K3" s="3283"/>
      <c r="L3" s="3280" t="s">
        <v>5412</v>
      </c>
      <c r="M3" s="3280"/>
      <c r="N3" s="3280" t="s">
        <v>5413</v>
      </c>
      <c r="O3" s="3280"/>
      <c r="P3" s="3280"/>
      <c r="Q3" s="3275" t="s">
        <v>5325</v>
      </c>
    </row>
    <row r="4" spans="1:19" s="1582" customFormat="1" ht="32.25" customHeight="1">
      <c r="A4" s="3279"/>
      <c r="B4" s="3279"/>
      <c r="C4" s="3276"/>
      <c r="D4" s="3276"/>
      <c r="E4" s="3280"/>
      <c r="F4" s="3280"/>
      <c r="G4" s="3277" t="s">
        <v>5414</v>
      </c>
      <c r="H4" s="3277" t="s">
        <v>5415</v>
      </c>
      <c r="I4" s="3277" t="s">
        <v>5416</v>
      </c>
      <c r="J4" s="3277" t="s">
        <v>5417</v>
      </c>
      <c r="K4" s="3277" t="s">
        <v>5418</v>
      </c>
      <c r="L4" s="3275" t="s">
        <v>5419</v>
      </c>
      <c r="M4" s="3275" t="s">
        <v>5420</v>
      </c>
      <c r="N4" s="3275" t="s">
        <v>5421</v>
      </c>
      <c r="O4" s="3275" t="s">
        <v>5422</v>
      </c>
      <c r="P4" s="3275" t="s">
        <v>5423</v>
      </c>
      <c r="Q4" s="3276"/>
    </row>
    <row r="5" spans="1:19" s="1582" customFormat="1" ht="30.75" customHeight="1">
      <c r="A5" s="3279"/>
      <c r="B5" s="3279"/>
      <c r="C5" s="3276"/>
      <c r="D5" s="3276"/>
      <c r="E5" s="1887" t="s">
        <v>2606</v>
      </c>
      <c r="F5" s="1887" t="s">
        <v>5424</v>
      </c>
      <c r="G5" s="3278"/>
      <c r="H5" s="3278"/>
      <c r="I5" s="3278"/>
      <c r="J5" s="3278"/>
      <c r="K5" s="3278"/>
      <c r="L5" s="3276"/>
      <c r="M5" s="3276"/>
      <c r="N5" s="3276"/>
      <c r="O5" s="3276"/>
      <c r="P5" s="3276"/>
      <c r="Q5" s="3276"/>
    </row>
    <row r="6" spans="1:19" s="1582" customFormat="1" ht="14.25" customHeight="1">
      <c r="A6" s="3279"/>
      <c r="B6" s="3279"/>
      <c r="C6" s="1888">
        <v>1</v>
      </c>
      <c r="D6" s="1888">
        <v>2</v>
      </c>
      <c r="E6" s="1888">
        <v>3</v>
      </c>
      <c r="F6" s="1888">
        <v>4</v>
      </c>
      <c r="G6" s="1888">
        <v>5</v>
      </c>
      <c r="H6" s="1888">
        <v>6</v>
      </c>
      <c r="I6" s="1888">
        <v>7</v>
      </c>
      <c r="J6" s="1888">
        <v>8</v>
      </c>
      <c r="K6" s="1888">
        <v>9</v>
      </c>
      <c r="L6" s="1888">
        <v>10</v>
      </c>
      <c r="M6" s="1888">
        <v>11</v>
      </c>
      <c r="N6" s="1888">
        <v>12</v>
      </c>
      <c r="O6" s="1888">
        <v>13</v>
      </c>
      <c r="P6" s="1888">
        <v>14</v>
      </c>
      <c r="Q6" s="1951"/>
    </row>
    <row r="7" spans="1:19" s="1586" customFormat="1" ht="14.25" customHeight="1">
      <c r="A7" s="1888">
        <v>1</v>
      </c>
      <c r="B7" s="1889" t="s">
        <v>6821</v>
      </c>
      <c r="C7" s="2085">
        <f>C8-1</f>
        <v>2010</v>
      </c>
      <c r="D7" s="2116"/>
      <c r="E7" s="2116"/>
      <c r="F7" s="2107"/>
      <c r="G7" s="2116"/>
      <c r="H7" s="2116"/>
      <c r="I7" s="2116"/>
      <c r="J7" s="2116"/>
      <c r="K7" s="2116"/>
      <c r="L7" s="2107"/>
      <c r="M7" s="2107"/>
      <c r="N7" s="2118">
        <f t="shared" ref="N7:N12" si="0">E7-SUM(G7:L7)</f>
        <v>0</v>
      </c>
      <c r="O7" s="2116"/>
      <c r="P7" s="2116"/>
      <c r="Q7" s="1999"/>
    </row>
    <row r="8" spans="1:19" s="1586" customFormat="1" ht="14.25" customHeight="1">
      <c r="A8" s="1888">
        <v>2</v>
      </c>
      <c r="B8" s="1889" t="s">
        <v>1373</v>
      </c>
      <c r="C8" s="2085">
        <f>C9-1</f>
        <v>2011</v>
      </c>
      <c r="D8" s="2116"/>
      <c r="E8" s="2116"/>
      <c r="F8" s="2116"/>
      <c r="G8" s="2083" t="s">
        <v>522</v>
      </c>
      <c r="H8" s="2116"/>
      <c r="I8" s="2116"/>
      <c r="J8" s="2116"/>
      <c r="K8" s="2116"/>
      <c r="L8" s="2116"/>
      <c r="M8" s="2116"/>
      <c r="N8" s="2118">
        <f t="shared" si="0"/>
        <v>0</v>
      </c>
      <c r="O8" s="2116"/>
      <c r="P8" s="2116"/>
      <c r="Q8" s="1999"/>
    </row>
    <row r="9" spans="1:19" ht="14.25" customHeight="1">
      <c r="A9" s="1888">
        <v>3</v>
      </c>
      <c r="B9" s="1889" t="s">
        <v>1374</v>
      </c>
      <c r="C9" s="2085">
        <f>C10-1</f>
        <v>2012</v>
      </c>
      <c r="D9" s="2116"/>
      <c r="E9" s="2116"/>
      <c r="F9" s="2116"/>
      <c r="G9" s="2083" t="s">
        <v>522</v>
      </c>
      <c r="H9" s="2083" t="s">
        <v>522</v>
      </c>
      <c r="I9" s="2116"/>
      <c r="J9" s="2116"/>
      <c r="K9" s="2116"/>
      <c r="L9" s="2116"/>
      <c r="M9" s="2116"/>
      <c r="N9" s="2118">
        <f t="shared" si="0"/>
        <v>0</v>
      </c>
      <c r="O9" s="2116"/>
      <c r="P9" s="2116"/>
      <c r="Q9" s="1999"/>
    </row>
    <row r="10" spans="1:19" ht="14.25" customHeight="1">
      <c r="A10" s="1888">
        <v>4</v>
      </c>
      <c r="B10" s="1889" t="s">
        <v>1375</v>
      </c>
      <c r="C10" s="2085">
        <f>C11-1</f>
        <v>2013</v>
      </c>
      <c r="D10" s="2116"/>
      <c r="E10" s="2116"/>
      <c r="F10" s="2116"/>
      <c r="G10" s="2083" t="s">
        <v>522</v>
      </c>
      <c r="H10" s="2083" t="s">
        <v>522</v>
      </c>
      <c r="I10" s="2083" t="s">
        <v>522</v>
      </c>
      <c r="J10" s="2116"/>
      <c r="K10" s="2116"/>
      <c r="L10" s="2116"/>
      <c r="M10" s="2116"/>
      <c r="N10" s="2118">
        <f t="shared" si="0"/>
        <v>0</v>
      </c>
      <c r="O10" s="2116"/>
      <c r="P10" s="2116"/>
      <c r="Q10" s="1999"/>
    </row>
    <row r="11" spans="1:19" ht="14.25" customHeight="1">
      <c r="A11" s="1888">
        <v>5</v>
      </c>
      <c r="B11" s="1889" t="s">
        <v>1376</v>
      </c>
      <c r="C11" s="2085">
        <f>C12-1</f>
        <v>2014</v>
      </c>
      <c r="D11" s="2116"/>
      <c r="E11" s="2107"/>
      <c r="F11" s="2107"/>
      <c r="G11" s="2083" t="s">
        <v>522</v>
      </c>
      <c r="H11" s="2083" t="s">
        <v>522</v>
      </c>
      <c r="I11" s="2083" t="s">
        <v>522</v>
      </c>
      <c r="J11" s="2083" t="s">
        <v>522</v>
      </c>
      <c r="K11" s="2107"/>
      <c r="L11" s="2107"/>
      <c r="M11" s="2107"/>
      <c r="N11" s="2118">
        <f t="shared" si="0"/>
        <v>0</v>
      </c>
      <c r="O11" s="2107"/>
      <c r="P11" s="2116"/>
      <c r="Q11" s="1999"/>
      <c r="R11" s="1702" t="s">
        <v>6617</v>
      </c>
    </row>
    <row r="12" spans="1:19" ht="14.25" customHeight="1">
      <c r="A12" s="1888">
        <v>6</v>
      </c>
      <c r="B12" s="1889" t="s">
        <v>5426</v>
      </c>
      <c r="C12" s="2085">
        <f>本年度</f>
        <v>2015</v>
      </c>
      <c r="D12" s="2116"/>
      <c r="E12" s="2107"/>
      <c r="F12" s="2107"/>
      <c r="G12" s="2083" t="s">
        <v>522</v>
      </c>
      <c r="H12" s="2083" t="s">
        <v>522</v>
      </c>
      <c r="I12" s="2083" t="s">
        <v>522</v>
      </c>
      <c r="J12" s="2083" t="s">
        <v>522</v>
      </c>
      <c r="K12" s="2083" t="s">
        <v>522</v>
      </c>
      <c r="L12" s="2107"/>
      <c r="M12" s="2107"/>
      <c r="N12" s="2118">
        <f t="shared" si="0"/>
        <v>0</v>
      </c>
      <c r="O12" s="2107"/>
      <c r="P12" s="2116"/>
      <c r="Q12" s="1999"/>
    </row>
    <row r="13" spans="1:19" s="1586" customFormat="1" ht="19.5" customHeight="1">
      <c r="A13" s="1890">
        <v>7</v>
      </c>
      <c r="B13" s="1891" t="s">
        <v>5427</v>
      </c>
      <c r="C13" s="1954" t="s">
        <v>2000</v>
      </c>
      <c r="D13" s="2109">
        <f>SUM(D7:D12)</f>
        <v>0</v>
      </c>
      <c r="E13" s="2117">
        <f>SUM(E7:E12)</f>
        <v>0</v>
      </c>
      <c r="F13" s="2117">
        <f>SUM(F7:F12)</f>
        <v>0</v>
      </c>
      <c r="G13" s="2084" t="s">
        <v>522</v>
      </c>
      <c r="H13" s="2084" t="s">
        <v>522</v>
      </c>
      <c r="I13" s="2084" t="s">
        <v>522</v>
      </c>
      <c r="J13" s="2084" t="s">
        <v>522</v>
      </c>
      <c r="K13" s="2084" t="s">
        <v>522</v>
      </c>
      <c r="L13" s="2109">
        <f>SUM(L7:L12)</f>
        <v>0</v>
      </c>
      <c r="M13" s="2109">
        <f>SUM(M7:M12)</f>
        <v>0</v>
      </c>
      <c r="N13" s="2105"/>
      <c r="O13" s="2105"/>
      <c r="P13" s="2105"/>
      <c r="Q13" s="1891" t="s">
        <v>5428</v>
      </c>
    </row>
    <row r="14" spans="1:19" s="1587" customFormat="1" ht="14.25" customHeight="1">
      <c r="A14" s="2211"/>
      <c r="B14" s="2211"/>
      <c r="C14" s="2211"/>
      <c r="D14" s="2211"/>
      <c r="E14" s="2211"/>
      <c r="F14" s="2211"/>
      <c r="G14" s="2211"/>
      <c r="H14" s="2211"/>
      <c r="I14" s="2211"/>
      <c r="J14" s="2211"/>
      <c r="K14" s="2211"/>
      <c r="L14" s="2211"/>
      <c r="M14" s="2211"/>
      <c r="N14" s="2211"/>
      <c r="O14" s="2211"/>
      <c r="P14" s="2211"/>
      <c r="Q14" s="2022"/>
      <c r="R14" s="1585"/>
      <c r="S14" s="1585"/>
    </row>
    <row r="15" spans="1:19">
      <c r="A15" s="3274"/>
      <c r="B15" s="3274"/>
      <c r="C15" s="3274"/>
      <c r="D15" s="3274"/>
      <c r="E15" s="3274"/>
      <c r="F15" s="3274"/>
      <c r="G15" s="3274"/>
      <c r="H15" s="3274"/>
      <c r="I15" s="3274"/>
      <c r="J15" s="3274"/>
      <c r="K15" s="3274"/>
      <c r="L15" s="3274"/>
      <c r="M15" s="3274"/>
      <c r="N15" s="3274"/>
      <c r="O15" s="3274"/>
      <c r="P15" s="3274"/>
      <c r="Q15" s="3274"/>
    </row>
    <row r="16" spans="1:19">
      <c r="A16" s="3274"/>
      <c r="B16" s="3274"/>
      <c r="C16" s="3274"/>
      <c r="D16" s="3274"/>
      <c r="E16" s="3274"/>
      <c r="F16" s="3274"/>
      <c r="G16" s="3274"/>
      <c r="H16" s="3274"/>
      <c r="I16" s="3274"/>
      <c r="J16" s="3274"/>
      <c r="K16" s="3274"/>
      <c r="L16" s="3274"/>
      <c r="M16" s="3274"/>
      <c r="N16" s="3274"/>
      <c r="O16" s="3274"/>
      <c r="P16" s="3274"/>
      <c r="Q16" s="3274"/>
    </row>
    <row r="17" spans="1:17">
      <c r="A17" s="3274"/>
      <c r="B17" s="3274"/>
      <c r="C17" s="3274"/>
      <c r="D17" s="3274"/>
      <c r="E17" s="3274"/>
      <c r="F17" s="3274"/>
      <c r="G17" s="3274"/>
      <c r="H17" s="3274"/>
      <c r="I17" s="3274"/>
      <c r="J17" s="3274"/>
      <c r="K17" s="3274"/>
      <c r="L17" s="3274"/>
      <c r="M17" s="3274"/>
      <c r="N17" s="3274"/>
      <c r="O17" s="3274"/>
      <c r="P17" s="3274"/>
      <c r="Q17" s="3274"/>
    </row>
  </sheetData>
  <mergeCells count="23">
    <mergeCell ref="A2:P2"/>
    <mergeCell ref="A3:A6"/>
    <mergeCell ref="B3:B6"/>
    <mergeCell ref="C3:C5"/>
    <mergeCell ref="D3:D5"/>
    <mergeCell ref="E3:F4"/>
    <mergeCell ref="G3:K3"/>
    <mergeCell ref="L3:M3"/>
    <mergeCell ref="N3:P3"/>
    <mergeCell ref="P4:P5"/>
    <mergeCell ref="A15:Q15"/>
    <mergeCell ref="A16:Q16"/>
    <mergeCell ref="A17:Q17"/>
    <mergeCell ref="Q3:Q5"/>
    <mergeCell ref="G4:G5"/>
    <mergeCell ref="H4:H5"/>
    <mergeCell ref="I4:I5"/>
    <mergeCell ref="J4:J5"/>
    <mergeCell ref="K4:K5"/>
    <mergeCell ref="L4:L5"/>
    <mergeCell ref="M4:M5"/>
    <mergeCell ref="N4:N5"/>
    <mergeCell ref="O4:O5"/>
  </mergeCells>
  <phoneticPr fontId="59" type="noConversion"/>
  <hyperlinks>
    <hyperlink ref="R11" location="A105040专项用途财政性资金纳税调整表!A1" display="A105040专项用途财政性资金纳税调整表!A1"/>
  </hyperlinks>
  <printOptions horizontalCentered="1"/>
  <pageMargins left="0.74791666666666667" right="0.74791666666666667" top="0.98402777777777772" bottom="0.98402777777777772" header="0.51180555555555551" footer="0.51180555555555551"/>
  <pageSetup paperSize="9" orientation="landscape" r:id="rId1"/>
  <headerFooter alignWithMargins="0"/>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0">
    <tabColor rgb="FFFFFF00"/>
  </sheetPr>
  <dimension ref="A1:W35"/>
  <sheetViews>
    <sheetView workbookViewId="0">
      <selection activeCell="G9" sqref="G9"/>
    </sheetView>
  </sheetViews>
  <sheetFormatPr defaultRowHeight="14.25"/>
  <cols>
    <col min="1" max="1" width="4.25" style="1559" customWidth="1"/>
    <col min="2" max="2" width="8.25" style="2030" customWidth="1"/>
    <col min="3" max="3" width="15.625" style="1559" customWidth="1"/>
    <col min="4" max="8" width="9" style="1559" customWidth="1"/>
    <col min="9" max="9" width="9" style="1564" customWidth="1"/>
    <col min="10" max="13" width="9" style="1559" customWidth="1"/>
    <col min="14" max="15" width="9" style="2030" customWidth="1"/>
    <col min="16" max="16" width="9" style="1559" customWidth="1"/>
    <col min="17" max="17" width="9" style="2030" customWidth="1"/>
    <col min="18" max="21" width="9" style="1559" customWidth="1"/>
    <col min="22" max="22" width="7.25" style="1559" customWidth="1"/>
    <col min="23" max="23" width="19.875" style="1559" customWidth="1"/>
    <col min="24" max="255" width="9" style="1559"/>
    <col min="256" max="256" width="4.25" style="1559" customWidth="1"/>
    <col min="257" max="257" width="29.5" style="1559" customWidth="1"/>
    <col min="258" max="272" width="4.5" style="1559" customWidth="1"/>
    <col min="273" max="273" width="3.875" style="1559" customWidth="1"/>
    <col min="274" max="274" width="4" style="1559" customWidth="1"/>
    <col min="275" max="275" width="4.375" style="1559" customWidth="1"/>
    <col min="276" max="276" width="4.5" style="1559" customWidth="1"/>
    <col min="277" max="277" width="3.875" style="1559" customWidth="1"/>
    <col min="278" max="278" width="16.125" style="1559" customWidth="1"/>
    <col min="279" max="279" width="19.875" style="1559" customWidth="1"/>
    <col min="280" max="511" width="9" style="1559"/>
    <col min="512" max="512" width="4.25" style="1559" customWidth="1"/>
    <col min="513" max="513" width="29.5" style="1559" customWidth="1"/>
    <col min="514" max="528" width="4.5" style="1559" customWidth="1"/>
    <col min="529" max="529" width="3.875" style="1559" customWidth="1"/>
    <col min="530" max="530" width="4" style="1559" customWidth="1"/>
    <col min="531" max="531" width="4.375" style="1559" customWidth="1"/>
    <col min="532" max="532" width="4.5" style="1559" customWidth="1"/>
    <col min="533" max="533" width="3.875" style="1559" customWidth="1"/>
    <col min="534" max="534" width="16.125" style="1559" customWidth="1"/>
    <col min="535" max="535" width="19.875" style="1559" customWidth="1"/>
    <col min="536" max="767" width="9" style="1559"/>
    <col min="768" max="768" width="4.25" style="1559" customWidth="1"/>
    <col min="769" max="769" width="29.5" style="1559" customWidth="1"/>
    <col min="770" max="784" width="4.5" style="1559" customWidth="1"/>
    <col min="785" max="785" width="3.875" style="1559" customWidth="1"/>
    <col min="786" max="786" width="4" style="1559" customWidth="1"/>
    <col min="787" max="787" width="4.375" style="1559" customWidth="1"/>
    <col min="788" max="788" width="4.5" style="1559" customWidth="1"/>
    <col min="789" max="789" width="3.875" style="1559" customWidth="1"/>
    <col min="790" max="790" width="16.125" style="1559" customWidth="1"/>
    <col min="791" max="791" width="19.875" style="1559" customWidth="1"/>
    <col min="792" max="1023" width="9" style="1559"/>
    <col min="1024" max="1024" width="4.25" style="1559" customWidth="1"/>
    <col min="1025" max="1025" width="29.5" style="1559" customWidth="1"/>
    <col min="1026" max="1040" width="4.5" style="1559" customWidth="1"/>
    <col min="1041" max="1041" width="3.875" style="1559" customWidth="1"/>
    <col min="1042" max="1042" width="4" style="1559" customWidth="1"/>
    <col min="1043" max="1043" width="4.375" style="1559" customWidth="1"/>
    <col min="1044" max="1044" width="4.5" style="1559" customWidth="1"/>
    <col min="1045" max="1045" width="3.875" style="1559" customWidth="1"/>
    <col min="1046" max="1046" width="16.125" style="1559" customWidth="1"/>
    <col min="1047" max="1047" width="19.875" style="1559" customWidth="1"/>
    <col min="1048" max="1279" width="9" style="1559"/>
    <col min="1280" max="1280" width="4.25" style="1559" customWidth="1"/>
    <col min="1281" max="1281" width="29.5" style="1559" customWidth="1"/>
    <col min="1282" max="1296" width="4.5" style="1559" customWidth="1"/>
    <col min="1297" max="1297" width="3.875" style="1559" customWidth="1"/>
    <col min="1298" max="1298" width="4" style="1559" customWidth="1"/>
    <col min="1299" max="1299" width="4.375" style="1559" customWidth="1"/>
    <col min="1300" max="1300" width="4.5" style="1559" customWidth="1"/>
    <col min="1301" max="1301" width="3.875" style="1559" customWidth="1"/>
    <col min="1302" max="1302" width="16.125" style="1559" customWidth="1"/>
    <col min="1303" max="1303" width="19.875" style="1559" customWidth="1"/>
    <col min="1304" max="1535" width="9" style="1559"/>
    <col min="1536" max="1536" width="4.25" style="1559" customWidth="1"/>
    <col min="1537" max="1537" width="29.5" style="1559" customWidth="1"/>
    <col min="1538" max="1552" width="4.5" style="1559" customWidth="1"/>
    <col min="1553" max="1553" width="3.875" style="1559" customWidth="1"/>
    <col min="1554" max="1554" width="4" style="1559" customWidth="1"/>
    <col min="1555" max="1555" width="4.375" style="1559" customWidth="1"/>
    <col min="1556" max="1556" width="4.5" style="1559" customWidth="1"/>
    <col min="1557" max="1557" width="3.875" style="1559" customWidth="1"/>
    <col min="1558" max="1558" width="16.125" style="1559" customWidth="1"/>
    <col min="1559" max="1559" width="19.875" style="1559" customWidth="1"/>
    <col min="1560" max="1791" width="9" style="1559"/>
    <col min="1792" max="1792" width="4.25" style="1559" customWidth="1"/>
    <col min="1793" max="1793" width="29.5" style="1559" customWidth="1"/>
    <col min="1794" max="1808" width="4.5" style="1559" customWidth="1"/>
    <col min="1809" max="1809" width="3.875" style="1559" customWidth="1"/>
    <col min="1810" max="1810" width="4" style="1559" customWidth="1"/>
    <col min="1811" max="1811" width="4.375" style="1559" customWidth="1"/>
    <col min="1812" max="1812" width="4.5" style="1559" customWidth="1"/>
    <col min="1813" max="1813" width="3.875" style="1559" customWidth="1"/>
    <col min="1814" max="1814" width="16.125" style="1559" customWidth="1"/>
    <col min="1815" max="1815" width="19.875" style="1559" customWidth="1"/>
    <col min="1816" max="2047" width="9" style="1559"/>
    <col min="2048" max="2048" width="4.25" style="1559" customWidth="1"/>
    <col min="2049" max="2049" width="29.5" style="1559" customWidth="1"/>
    <col min="2050" max="2064" width="4.5" style="1559" customWidth="1"/>
    <col min="2065" max="2065" width="3.875" style="1559" customWidth="1"/>
    <col min="2066" max="2066" width="4" style="1559" customWidth="1"/>
    <col min="2067" max="2067" width="4.375" style="1559" customWidth="1"/>
    <col min="2068" max="2068" width="4.5" style="1559" customWidth="1"/>
    <col min="2069" max="2069" width="3.875" style="1559" customWidth="1"/>
    <col min="2070" max="2070" width="16.125" style="1559" customWidth="1"/>
    <col min="2071" max="2071" width="19.875" style="1559" customWidth="1"/>
    <col min="2072" max="2303" width="9" style="1559"/>
    <col min="2304" max="2304" width="4.25" style="1559" customWidth="1"/>
    <col min="2305" max="2305" width="29.5" style="1559" customWidth="1"/>
    <col min="2306" max="2320" width="4.5" style="1559" customWidth="1"/>
    <col min="2321" max="2321" width="3.875" style="1559" customWidth="1"/>
    <col min="2322" max="2322" width="4" style="1559" customWidth="1"/>
    <col min="2323" max="2323" width="4.375" style="1559" customWidth="1"/>
    <col min="2324" max="2324" width="4.5" style="1559" customWidth="1"/>
    <col min="2325" max="2325" width="3.875" style="1559" customWidth="1"/>
    <col min="2326" max="2326" width="16.125" style="1559" customWidth="1"/>
    <col min="2327" max="2327" width="19.875" style="1559" customWidth="1"/>
    <col min="2328" max="2559" width="9" style="1559"/>
    <col min="2560" max="2560" width="4.25" style="1559" customWidth="1"/>
    <col min="2561" max="2561" width="29.5" style="1559" customWidth="1"/>
    <col min="2562" max="2576" width="4.5" style="1559" customWidth="1"/>
    <col min="2577" max="2577" width="3.875" style="1559" customWidth="1"/>
    <col min="2578" max="2578" width="4" style="1559" customWidth="1"/>
    <col min="2579" max="2579" width="4.375" style="1559" customWidth="1"/>
    <col min="2580" max="2580" width="4.5" style="1559" customWidth="1"/>
    <col min="2581" max="2581" width="3.875" style="1559" customWidth="1"/>
    <col min="2582" max="2582" width="16.125" style="1559" customWidth="1"/>
    <col min="2583" max="2583" width="19.875" style="1559" customWidth="1"/>
    <col min="2584" max="2815" width="9" style="1559"/>
    <col min="2816" max="2816" width="4.25" style="1559" customWidth="1"/>
    <col min="2817" max="2817" width="29.5" style="1559" customWidth="1"/>
    <col min="2818" max="2832" width="4.5" style="1559" customWidth="1"/>
    <col min="2833" max="2833" width="3.875" style="1559" customWidth="1"/>
    <col min="2834" max="2834" width="4" style="1559" customWidth="1"/>
    <col min="2835" max="2835" width="4.375" style="1559" customWidth="1"/>
    <col min="2836" max="2836" width="4.5" style="1559" customWidth="1"/>
    <col min="2837" max="2837" width="3.875" style="1559" customWidth="1"/>
    <col min="2838" max="2838" width="16.125" style="1559" customWidth="1"/>
    <col min="2839" max="2839" width="19.875" style="1559" customWidth="1"/>
    <col min="2840" max="3071" width="9" style="1559"/>
    <col min="3072" max="3072" width="4.25" style="1559" customWidth="1"/>
    <col min="3073" max="3073" width="29.5" style="1559" customWidth="1"/>
    <col min="3074" max="3088" width="4.5" style="1559" customWidth="1"/>
    <col min="3089" max="3089" width="3.875" style="1559" customWidth="1"/>
    <col min="3090" max="3090" width="4" style="1559" customWidth="1"/>
    <col min="3091" max="3091" width="4.375" style="1559" customWidth="1"/>
    <col min="3092" max="3092" width="4.5" style="1559" customWidth="1"/>
    <col min="3093" max="3093" width="3.875" style="1559" customWidth="1"/>
    <col min="3094" max="3094" width="16.125" style="1559" customWidth="1"/>
    <col min="3095" max="3095" width="19.875" style="1559" customWidth="1"/>
    <col min="3096" max="3327" width="9" style="1559"/>
    <col min="3328" max="3328" width="4.25" style="1559" customWidth="1"/>
    <col min="3329" max="3329" width="29.5" style="1559" customWidth="1"/>
    <col min="3330" max="3344" width="4.5" style="1559" customWidth="1"/>
    <col min="3345" max="3345" width="3.875" style="1559" customWidth="1"/>
    <col min="3346" max="3346" width="4" style="1559" customWidth="1"/>
    <col min="3347" max="3347" width="4.375" style="1559" customWidth="1"/>
    <col min="3348" max="3348" width="4.5" style="1559" customWidth="1"/>
    <col min="3349" max="3349" width="3.875" style="1559" customWidth="1"/>
    <col min="3350" max="3350" width="16.125" style="1559" customWidth="1"/>
    <col min="3351" max="3351" width="19.875" style="1559" customWidth="1"/>
    <col min="3352" max="3583" width="9" style="1559"/>
    <col min="3584" max="3584" width="4.25" style="1559" customWidth="1"/>
    <col min="3585" max="3585" width="29.5" style="1559" customWidth="1"/>
    <col min="3586" max="3600" width="4.5" style="1559" customWidth="1"/>
    <col min="3601" max="3601" width="3.875" style="1559" customWidth="1"/>
    <col min="3602" max="3602" width="4" style="1559" customWidth="1"/>
    <col min="3603" max="3603" width="4.375" style="1559" customWidth="1"/>
    <col min="3604" max="3604" width="4.5" style="1559" customWidth="1"/>
    <col min="3605" max="3605" width="3.875" style="1559" customWidth="1"/>
    <col min="3606" max="3606" width="16.125" style="1559" customWidth="1"/>
    <col min="3607" max="3607" width="19.875" style="1559" customWidth="1"/>
    <col min="3608" max="3839" width="9" style="1559"/>
    <col min="3840" max="3840" width="4.25" style="1559" customWidth="1"/>
    <col min="3841" max="3841" width="29.5" style="1559" customWidth="1"/>
    <col min="3842" max="3856" width="4.5" style="1559" customWidth="1"/>
    <col min="3857" max="3857" width="3.875" style="1559" customWidth="1"/>
    <col min="3858" max="3858" width="4" style="1559" customWidth="1"/>
    <col min="3859" max="3859" width="4.375" style="1559" customWidth="1"/>
    <col min="3860" max="3860" width="4.5" style="1559" customWidth="1"/>
    <col min="3861" max="3861" width="3.875" style="1559" customWidth="1"/>
    <col min="3862" max="3862" width="16.125" style="1559" customWidth="1"/>
    <col min="3863" max="3863" width="19.875" style="1559" customWidth="1"/>
    <col min="3864" max="4095" width="9" style="1559"/>
    <col min="4096" max="4096" width="4.25" style="1559" customWidth="1"/>
    <col min="4097" max="4097" width="29.5" style="1559" customWidth="1"/>
    <col min="4098" max="4112" width="4.5" style="1559" customWidth="1"/>
    <col min="4113" max="4113" width="3.875" style="1559" customWidth="1"/>
    <col min="4114" max="4114" width="4" style="1559" customWidth="1"/>
    <col min="4115" max="4115" width="4.375" style="1559" customWidth="1"/>
    <col min="4116" max="4116" width="4.5" style="1559" customWidth="1"/>
    <col min="4117" max="4117" width="3.875" style="1559" customWidth="1"/>
    <col min="4118" max="4118" width="16.125" style="1559" customWidth="1"/>
    <col min="4119" max="4119" width="19.875" style="1559" customWidth="1"/>
    <col min="4120" max="4351" width="9" style="1559"/>
    <col min="4352" max="4352" width="4.25" style="1559" customWidth="1"/>
    <col min="4353" max="4353" width="29.5" style="1559" customWidth="1"/>
    <col min="4354" max="4368" width="4.5" style="1559" customWidth="1"/>
    <col min="4369" max="4369" width="3.875" style="1559" customWidth="1"/>
    <col min="4370" max="4370" width="4" style="1559" customWidth="1"/>
    <col min="4371" max="4371" width="4.375" style="1559" customWidth="1"/>
    <col min="4372" max="4372" width="4.5" style="1559" customWidth="1"/>
    <col min="4373" max="4373" width="3.875" style="1559" customWidth="1"/>
    <col min="4374" max="4374" width="16.125" style="1559" customWidth="1"/>
    <col min="4375" max="4375" width="19.875" style="1559" customWidth="1"/>
    <col min="4376" max="4607" width="9" style="1559"/>
    <col min="4608" max="4608" width="4.25" style="1559" customWidth="1"/>
    <col min="4609" max="4609" width="29.5" style="1559" customWidth="1"/>
    <col min="4610" max="4624" width="4.5" style="1559" customWidth="1"/>
    <col min="4625" max="4625" width="3.875" style="1559" customWidth="1"/>
    <col min="4626" max="4626" width="4" style="1559" customWidth="1"/>
    <col min="4627" max="4627" width="4.375" style="1559" customWidth="1"/>
    <col min="4628" max="4628" width="4.5" style="1559" customWidth="1"/>
    <col min="4629" max="4629" width="3.875" style="1559" customWidth="1"/>
    <col min="4630" max="4630" width="16.125" style="1559" customWidth="1"/>
    <col min="4631" max="4631" width="19.875" style="1559" customWidth="1"/>
    <col min="4632" max="4863" width="9" style="1559"/>
    <col min="4864" max="4864" width="4.25" style="1559" customWidth="1"/>
    <col min="4865" max="4865" width="29.5" style="1559" customWidth="1"/>
    <col min="4866" max="4880" width="4.5" style="1559" customWidth="1"/>
    <col min="4881" max="4881" width="3.875" style="1559" customWidth="1"/>
    <col min="4882" max="4882" width="4" style="1559" customWidth="1"/>
    <col min="4883" max="4883" width="4.375" style="1559" customWidth="1"/>
    <col min="4884" max="4884" width="4.5" style="1559" customWidth="1"/>
    <col min="4885" max="4885" width="3.875" style="1559" customWidth="1"/>
    <col min="4886" max="4886" width="16.125" style="1559" customWidth="1"/>
    <col min="4887" max="4887" width="19.875" style="1559" customWidth="1"/>
    <col min="4888" max="5119" width="9" style="1559"/>
    <col min="5120" max="5120" width="4.25" style="1559" customWidth="1"/>
    <col min="5121" max="5121" width="29.5" style="1559" customWidth="1"/>
    <col min="5122" max="5136" width="4.5" style="1559" customWidth="1"/>
    <col min="5137" max="5137" width="3.875" style="1559" customWidth="1"/>
    <col min="5138" max="5138" width="4" style="1559" customWidth="1"/>
    <col min="5139" max="5139" width="4.375" style="1559" customWidth="1"/>
    <col min="5140" max="5140" width="4.5" style="1559" customWidth="1"/>
    <col min="5141" max="5141" width="3.875" style="1559" customWidth="1"/>
    <col min="5142" max="5142" width="16.125" style="1559" customWidth="1"/>
    <col min="5143" max="5143" width="19.875" style="1559" customWidth="1"/>
    <col min="5144" max="5375" width="9" style="1559"/>
    <col min="5376" max="5376" width="4.25" style="1559" customWidth="1"/>
    <col min="5377" max="5377" width="29.5" style="1559" customWidth="1"/>
    <col min="5378" max="5392" width="4.5" style="1559" customWidth="1"/>
    <col min="5393" max="5393" width="3.875" style="1559" customWidth="1"/>
    <col min="5394" max="5394" width="4" style="1559" customWidth="1"/>
    <col min="5395" max="5395" width="4.375" style="1559" customWidth="1"/>
    <col min="5396" max="5396" width="4.5" style="1559" customWidth="1"/>
    <col min="5397" max="5397" width="3.875" style="1559" customWidth="1"/>
    <col min="5398" max="5398" width="16.125" style="1559" customWidth="1"/>
    <col min="5399" max="5399" width="19.875" style="1559" customWidth="1"/>
    <col min="5400" max="5631" width="9" style="1559"/>
    <col min="5632" max="5632" width="4.25" style="1559" customWidth="1"/>
    <col min="5633" max="5633" width="29.5" style="1559" customWidth="1"/>
    <col min="5634" max="5648" width="4.5" style="1559" customWidth="1"/>
    <col min="5649" max="5649" width="3.875" style="1559" customWidth="1"/>
    <col min="5650" max="5650" width="4" style="1559" customWidth="1"/>
    <col min="5651" max="5651" width="4.375" style="1559" customWidth="1"/>
    <col min="5652" max="5652" width="4.5" style="1559" customWidth="1"/>
    <col min="5653" max="5653" width="3.875" style="1559" customWidth="1"/>
    <col min="5654" max="5654" width="16.125" style="1559" customWidth="1"/>
    <col min="5655" max="5655" width="19.875" style="1559" customWidth="1"/>
    <col min="5656" max="5887" width="9" style="1559"/>
    <col min="5888" max="5888" width="4.25" style="1559" customWidth="1"/>
    <col min="5889" max="5889" width="29.5" style="1559" customWidth="1"/>
    <col min="5890" max="5904" width="4.5" style="1559" customWidth="1"/>
    <col min="5905" max="5905" width="3.875" style="1559" customWidth="1"/>
    <col min="5906" max="5906" width="4" style="1559" customWidth="1"/>
    <col min="5907" max="5907" width="4.375" style="1559" customWidth="1"/>
    <col min="5908" max="5908" width="4.5" style="1559" customWidth="1"/>
    <col min="5909" max="5909" width="3.875" style="1559" customWidth="1"/>
    <col min="5910" max="5910" width="16.125" style="1559" customWidth="1"/>
    <col min="5911" max="5911" width="19.875" style="1559" customWidth="1"/>
    <col min="5912" max="6143" width="9" style="1559"/>
    <col min="6144" max="6144" width="4.25" style="1559" customWidth="1"/>
    <col min="6145" max="6145" width="29.5" style="1559" customWidth="1"/>
    <col min="6146" max="6160" width="4.5" style="1559" customWidth="1"/>
    <col min="6161" max="6161" width="3.875" style="1559" customWidth="1"/>
    <col min="6162" max="6162" width="4" style="1559" customWidth="1"/>
    <col min="6163" max="6163" width="4.375" style="1559" customWidth="1"/>
    <col min="6164" max="6164" width="4.5" style="1559" customWidth="1"/>
    <col min="6165" max="6165" width="3.875" style="1559" customWidth="1"/>
    <col min="6166" max="6166" width="16.125" style="1559" customWidth="1"/>
    <col min="6167" max="6167" width="19.875" style="1559" customWidth="1"/>
    <col min="6168" max="6399" width="9" style="1559"/>
    <col min="6400" max="6400" width="4.25" style="1559" customWidth="1"/>
    <col min="6401" max="6401" width="29.5" style="1559" customWidth="1"/>
    <col min="6402" max="6416" width="4.5" style="1559" customWidth="1"/>
    <col min="6417" max="6417" width="3.875" style="1559" customWidth="1"/>
    <col min="6418" max="6418" width="4" style="1559" customWidth="1"/>
    <col min="6419" max="6419" width="4.375" style="1559" customWidth="1"/>
    <col min="6420" max="6420" width="4.5" style="1559" customWidth="1"/>
    <col min="6421" max="6421" width="3.875" style="1559" customWidth="1"/>
    <col min="6422" max="6422" width="16.125" style="1559" customWidth="1"/>
    <col min="6423" max="6423" width="19.875" style="1559" customWidth="1"/>
    <col min="6424" max="6655" width="9" style="1559"/>
    <col min="6656" max="6656" width="4.25" style="1559" customWidth="1"/>
    <col min="6657" max="6657" width="29.5" style="1559" customWidth="1"/>
    <col min="6658" max="6672" width="4.5" style="1559" customWidth="1"/>
    <col min="6673" max="6673" width="3.875" style="1559" customWidth="1"/>
    <col min="6674" max="6674" width="4" style="1559" customWidth="1"/>
    <col min="6675" max="6675" width="4.375" style="1559" customWidth="1"/>
    <col min="6676" max="6676" width="4.5" style="1559" customWidth="1"/>
    <col min="6677" max="6677" width="3.875" style="1559" customWidth="1"/>
    <col min="6678" max="6678" width="16.125" style="1559" customWidth="1"/>
    <col min="6679" max="6679" width="19.875" style="1559" customWidth="1"/>
    <col min="6680" max="6911" width="9" style="1559"/>
    <col min="6912" max="6912" width="4.25" style="1559" customWidth="1"/>
    <col min="6913" max="6913" width="29.5" style="1559" customWidth="1"/>
    <col min="6914" max="6928" width="4.5" style="1559" customWidth="1"/>
    <col min="6929" max="6929" width="3.875" style="1559" customWidth="1"/>
    <col min="6930" max="6930" width="4" style="1559" customWidth="1"/>
    <col min="6931" max="6931" width="4.375" style="1559" customWidth="1"/>
    <col min="6932" max="6932" width="4.5" style="1559" customWidth="1"/>
    <col min="6933" max="6933" width="3.875" style="1559" customWidth="1"/>
    <col min="6934" max="6934" width="16.125" style="1559" customWidth="1"/>
    <col min="6935" max="6935" width="19.875" style="1559" customWidth="1"/>
    <col min="6936" max="7167" width="9" style="1559"/>
    <col min="7168" max="7168" width="4.25" style="1559" customWidth="1"/>
    <col min="7169" max="7169" width="29.5" style="1559" customWidth="1"/>
    <col min="7170" max="7184" width="4.5" style="1559" customWidth="1"/>
    <col min="7185" max="7185" width="3.875" style="1559" customWidth="1"/>
    <col min="7186" max="7186" width="4" style="1559" customWidth="1"/>
    <col min="7187" max="7187" width="4.375" style="1559" customWidth="1"/>
    <col min="7188" max="7188" width="4.5" style="1559" customWidth="1"/>
    <col min="7189" max="7189" width="3.875" style="1559" customWidth="1"/>
    <col min="7190" max="7190" width="16.125" style="1559" customWidth="1"/>
    <col min="7191" max="7191" width="19.875" style="1559" customWidth="1"/>
    <col min="7192" max="7423" width="9" style="1559"/>
    <col min="7424" max="7424" width="4.25" style="1559" customWidth="1"/>
    <col min="7425" max="7425" width="29.5" style="1559" customWidth="1"/>
    <col min="7426" max="7440" width="4.5" style="1559" customWidth="1"/>
    <col min="7441" max="7441" width="3.875" style="1559" customWidth="1"/>
    <col min="7442" max="7442" width="4" style="1559" customWidth="1"/>
    <col min="7443" max="7443" width="4.375" style="1559" customWidth="1"/>
    <col min="7444" max="7444" width="4.5" style="1559" customWidth="1"/>
    <col min="7445" max="7445" width="3.875" style="1559" customWidth="1"/>
    <col min="7446" max="7446" width="16.125" style="1559" customWidth="1"/>
    <col min="7447" max="7447" width="19.875" style="1559" customWidth="1"/>
    <col min="7448" max="7679" width="9" style="1559"/>
    <col min="7680" max="7680" width="4.25" style="1559" customWidth="1"/>
    <col min="7681" max="7681" width="29.5" style="1559" customWidth="1"/>
    <col min="7682" max="7696" width="4.5" style="1559" customWidth="1"/>
    <col min="7697" max="7697" width="3.875" style="1559" customWidth="1"/>
    <col min="7698" max="7698" width="4" style="1559" customWidth="1"/>
    <col min="7699" max="7699" width="4.375" style="1559" customWidth="1"/>
    <col min="7700" max="7700" width="4.5" style="1559" customWidth="1"/>
    <col min="7701" max="7701" width="3.875" style="1559" customWidth="1"/>
    <col min="7702" max="7702" width="16.125" style="1559" customWidth="1"/>
    <col min="7703" max="7703" width="19.875" style="1559" customWidth="1"/>
    <col min="7704" max="7935" width="9" style="1559"/>
    <col min="7936" max="7936" width="4.25" style="1559" customWidth="1"/>
    <col min="7937" max="7937" width="29.5" style="1559" customWidth="1"/>
    <col min="7938" max="7952" width="4.5" style="1559" customWidth="1"/>
    <col min="7953" max="7953" width="3.875" style="1559" customWidth="1"/>
    <col min="7954" max="7954" width="4" style="1559" customWidth="1"/>
    <col min="7955" max="7955" width="4.375" style="1559" customWidth="1"/>
    <col min="7956" max="7956" width="4.5" style="1559" customWidth="1"/>
    <col min="7957" max="7957" width="3.875" style="1559" customWidth="1"/>
    <col min="7958" max="7958" width="16.125" style="1559" customWidth="1"/>
    <col min="7959" max="7959" width="19.875" style="1559" customWidth="1"/>
    <col min="7960" max="8191" width="9" style="1559"/>
    <col min="8192" max="8192" width="4.25" style="1559" customWidth="1"/>
    <col min="8193" max="8193" width="29.5" style="1559" customWidth="1"/>
    <col min="8194" max="8208" width="4.5" style="1559" customWidth="1"/>
    <col min="8209" max="8209" width="3.875" style="1559" customWidth="1"/>
    <col min="8210" max="8210" width="4" style="1559" customWidth="1"/>
    <col min="8211" max="8211" width="4.375" style="1559" customWidth="1"/>
    <col min="8212" max="8212" width="4.5" style="1559" customWidth="1"/>
    <col min="8213" max="8213" width="3.875" style="1559" customWidth="1"/>
    <col min="8214" max="8214" width="16.125" style="1559" customWidth="1"/>
    <col min="8215" max="8215" width="19.875" style="1559" customWidth="1"/>
    <col min="8216" max="8447" width="9" style="1559"/>
    <col min="8448" max="8448" width="4.25" style="1559" customWidth="1"/>
    <col min="8449" max="8449" width="29.5" style="1559" customWidth="1"/>
    <col min="8450" max="8464" width="4.5" style="1559" customWidth="1"/>
    <col min="8465" max="8465" width="3.875" style="1559" customWidth="1"/>
    <col min="8466" max="8466" width="4" style="1559" customWidth="1"/>
    <col min="8467" max="8467" width="4.375" style="1559" customWidth="1"/>
    <col min="8468" max="8468" width="4.5" style="1559" customWidth="1"/>
    <col min="8469" max="8469" width="3.875" style="1559" customWidth="1"/>
    <col min="8470" max="8470" width="16.125" style="1559" customWidth="1"/>
    <col min="8471" max="8471" width="19.875" style="1559" customWidth="1"/>
    <col min="8472" max="8703" width="9" style="1559"/>
    <col min="8704" max="8704" width="4.25" style="1559" customWidth="1"/>
    <col min="8705" max="8705" width="29.5" style="1559" customWidth="1"/>
    <col min="8706" max="8720" width="4.5" style="1559" customWidth="1"/>
    <col min="8721" max="8721" width="3.875" style="1559" customWidth="1"/>
    <col min="8722" max="8722" width="4" style="1559" customWidth="1"/>
    <col min="8723" max="8723" width="4.375" style="1559" customWidth="1"/>
    <col min="8724" max="8724" width="4.5" style="1559" customWidth="1"/>
    <col min="8725" max="8725" width="3.875" style="1559" customWidth="1"/>
    <col min="8726" max="8726" width="16.125" style="1559" customWidth="1"/>
    <col min="8727" max="8727" width="19.875" style="1559" customWidth="1"/>
    <col min="8728" max="8959" width="9" style="1559"/>
    <col min="8960" max="8960" width="4.25" style="1559" customWidth="1"/>
    <col min="8961" max="8961" width="29.5" style="1559" customWidth="1"/>
    <col min="8962" max="8976" width="4.5" style="1559" customWidth="1"/>
    <col min="8977" max="8977" width="3.875" style="1559" customWidth="1"/>
    <col min="8978" max="8978" width="4" style="1559" customWidth="1"/>
    <col min="8979" max="8979" width="4.375" style="1559" customWidth="1"/>
    <col min="8980" max="8980" width="4.5" style="1559" customWidth="1"/>
    <col min="8981" max="8981" width="3.875" style="1559" customWidth="1"/>
    <col min="8982" max="8982" width="16.125" style="1559" customWidth="1"/>
    <col min="8983" max="8983" width="19.875" style="1559" customWidth="1"/>
    <col min="8984" max="9215" width="9" style="1559"/>
    <col min="9216" max="9216" width="4.25" style="1559" customWidth="1"/>
    <col min="9217" max="9217" width="29.5" style="1559" customWidth="1"/>
    <col min="9218" max="9232" width="4.5" style="1559" customWidth="1"/>
    <col min="9233" max="9233" width="3.875" style="1559" customWidth="1"/>
    <col min="9234" max="9234" width="4" style="1559" customWidth="1"/>
    <col min="9235" max="9235" width="4.375" style="1559" customWidth="1"/>
    <col min="9236" max="9236" width="4.5" style="1559" customWidth="1"/>
    <col min="9237" max="9237" width="3.875" style="1559" customWidth="1"/>
    <col min="9238" max="9238" width="16.125" style="1559" customWidth="1"/>
    <col min="9239" max="9239" width="19.875" style="1559" customWidth="1"/>
    <col min="9240" max="9471" width="9" style="1559"/>
    <col min="9472" max="9472" width="4.25" style="1559" customWidth="1"/>
    <col min="9473" max="9473" width="29.5" style="1559" customWidth="1"/>
    <col min="9474" max="9488" width="4.5" style="1559" customWidth="1"/>
    <col min="9489" max="9489" width="3.875" style="1559" customWidth="1"/>
    <col min="9490" max="9490" width="4" style="1559" customWidth="1"/>
    <col min="9491" max="9491" width="4.375" style="1559" customWidth="1"/>
    <col min="9492" max="9492" width="4.5" style="1559" customWidth="1"/>
    <col min="9493" max="9493" width="3.875" style="1559" customWidth="1"/>
    <col min="9494" max="9494" width="16.125" style="1559" customWidth="1"/>
    <col min="9495" max="9495" width="19.875" style="1559" customWidth="1"/>
    <col min="9496" max="9727" width="9" style="1559"/>
    <col min="9728" max="9728" width="4.25" style="1559" customWidth="1"/>
    <col min="9729" max="9729" width="29.5" style="1559" customWidth="1"/>
    <col min="9730" max="9744" width="4.5" style="1559" customWidth="1"/>
    <col min="9745" max="9745" width="3.875" style="1559" customWidth="1"/>
    <col min="9746" max="9746" width="4" style="1559" customWidth="1"/>
    <col min="9747" max="9747" width="4.375" style="1559" customWidth="1"/>
    <col min="9748" max="9748" width="4.5" style="1559" customWidth="1"/>
    <col min="9749" max="9749" width="3.875" style="1559" customWidth="1"/>
    <col min="9750" max="9750" width="16.125" style="1559" customWidth="1"/>
    <col min="9751" max="9751" width="19.875" style="1559" customWidth="1"/>
    <col min="9752" max="9983" width="9" style="1559"/>
    <col min="9984" max="9984" width="4.25" style="1559" customWidth="1"/>
    <col min="9985" max="9985" width="29.5" style="1559" customWidth="1"/>
    <col min="9986" max="10000" width="4.5" style="1559" customWidth="1"/>
    <col min="10001" max="10001" width="3.875" style="1559" customWidth="1"/>
    <col min="10002" max="10002" width="4" style="1559" customWidth="1"/>
    <col min="10003" max="10003" width="4.375" style="1559" customWidth="1"/>
    <col min="10004" max="10004" width="4.5" style="1559" customWidth="1"/>
    <col min="10005" max="10005" width="3.875" style="1559" customWidth="1"/>
    <col min="10006" max="10006" width="16.125" style="1559" customWidth="1"/>
    <col min="10007" max="10007" width="19.875" style="1559" customWidth="1"/>
    <col min="10008" max="10239" width="9" style="1559"/>
    <col min="10240" max="10240" width="4.25" style="1559" customWidth="1"/>
    <col min="10241" max="10241" width="29.5" style="1559" customWidth="1"/>
    <col min="10242" max="10256" width="4.5" style="1559" customWidth="1"/>
    <col min="10257" max="10257" width="3.875" style="1559" customWidth="1"/>
    <col min="10258" max="10258" width="4" style="1559" customWidth="1"/>
    <col min="10259" max="10259" width="4.375" style="1559" customWidth="1"/>
    <col min="10260" max="10260" width="4.5" style="1559" customWidth="1"/>
    <col min="10261" max="10261" width="3.875" style="1559" customWidth="1"/>
    <col min="10262" max="10262" width="16.125" style="1559" customWidth="1"/>
    <col min="10263" max="10263" width="19.875" style="1559" customWidth="1"/>
    <col min="10264" max="10495" width="9" style="1559"/>
    <col min="10496" max="10496" width="4.25" style="1559" customWidth="1"/>
    <col min="10497" max="10497" width="29.5" style="1559" customWidth="1"/>
    <col min="10498" max="10512" width="4.5" style="1559" customWidth="1"/>
    <col min="10513" max="10513" width="3.875" style="1559" customWidth="1"/>
    <col min="10514" max="10514" width="4" style="1559" customWidth="1"/>
    <col min="10515" max="10515" width="4.375" style="1559" customWidth="1"/>
    <col min="10516" max="10516" width="4.5" style="1559" customWidth="1"/>
    <col min="10517" max="10517" width="3.875" style="1559" customWidth="1"/>
    <col min="10518" max="10518" width="16.125" style="1559" customWidth="1"/>
    <col min="10519" max="10519" width="19.875" style="1559" customWidth="1"/>
    <col min="10520" max="10751" width="9" style="1559"/>
    <col min="10752" max="10752" width="4.25" style="1559" customWidth="1"/>
    <col min="10753" max="10753" width="29.5" style="1559" customWidth="1"/>
    <col min="10754" max="10768" width="4.5" style="1559" customWidth="1"/>
    <col min="10769" max="10769" width="3.875" style="1559" customWidth="1"/>
    <col min="10770" max="10770" width="4" style="1559" customWidth="1"/>
    <col min="10771" max="10771" width="4.375" style="1559" customWidth="1"/>
    <col min="10772" max="10772" width="4.5" style="1559" customWidth="1"/>
    <col min="10773" max="10773" width="3.875" style="1559" customWidth="1"/>
    <col min="10774" max="10774" width="16.125" style="1559" customWidth="1"/>
    <col min="10775" max="10775" width="19.875" style="1559" customWidth="1"/>
    <col min="10776" max="11007" width="9" style="1559"/>
    <col min="11008" max="11008" width="4.25" style="1559" customWidth="1"/>
    <col min="11009" max="11009" width="29.5" style="1559" customWidth="1"/>
    <col min="11010" max="11024" width="4.5" style="1559" customWidth="1"/>
    <col min="11025" max="11025" width="3.875" style="1559" customWidth="1"/>
    <col min="11026" max="11026" width="4" style="1559" customWidth="1"/>
    <col min="11027" max="11027" width="4.375" style="1559" customWidth="1"/>
    <col min="11028" max="11028" width="4.5" style="1559" customWidth="1"/>
    <col min="11029" max="11029" width="3.875" style="1559" customWidth="1"/>
    <col min="11030" max="11030" width="16.125" style="1559" customWidth="1"/>
    <col min="11031" max="11031" width="19.875" style="1559" customWidth="1"/>
    <col min="11032" max="11263" width="9" style="1559"/>
    <col min="11264" max="11264" width="4.25" style="1559" customWidth="1"/>
    <col min="11265" max="11265" width="29.5" style="1559" customWidth="1"/>
    <col min="11266" max="11280" width="4.5" style="1559" customWidth="1"/>
    <col min="11281" max="11281" width="3.875" style="1559" customWidth="1"/>
    <col min="11282" max="11282" width="4" style="1559" customWidth="1"/>
    <col min="11283" max="11283" width="4.375" style="1559" customWidth="1"/>
    <col min="11284" max="11284" width="4.5" style="1559" customWidth="1"/>
    <col min="11285" max="11285" width="3.875" style="1559" customWidth="1"/>
    <col min="11286" max="11286" width="16.125" style="1559" customWidth="1"/>
    <col min="11287" max="11287" width="19.875" style="1559" customWidth="1"/>
    <col min="11288" max="11519" width="9" style="1559"/>
    <col min="11520" max="11520" width="4.25" style="1559" customWidth="1"/>
    <col min="11521" max="11521" width="29.5" style="1559" customWidth="1"/>
    <col min="11522" max="11536" width="4.5" style="1559" customWidth="1"/>
    <col min="11537" max="11537" width="3.875" style="1559" customWidth="1"/>
    <col min="11538" max="11538" width="4" style="1559" customWidth="1"/>
    <col min="11539" max="11539" width="4.375" style="1559" customWidth="1"/>
    <col min="11540" max="11540" width="4.5" style="1559" customWidth="1"/>
    <col min="11541" max="11541" width="3.875" style="1559" customWidth="1"/>
    <col min="11542" max="11542" width="16.125" style="1559" customWidth="1"/>
    <col min="11543" max="11543" width="19.875" style="1559" customWidth="1"/>
    <col min="11544" max="11775" width="9" style="1559"/>
    <col min="11776" max="11776" width="4.25" style="1559" customWidth="1"/>
    <col min="11777" max="11777" width="29.5" style="1559" customWidth="1"/>
    <col min="11778" max="11792" width="4.5" style="1559" customWidth="1"/>
    <col min="11793" max="11793" width="3.875" style="1559" customWidth="1"/>
    <col min="11794" max="11794" width="4" style="1559" customWidth="1"/>
    <col min="11795" max="11795" width="4.375" style="1559" customWidth="1"/>
    <col min="11796" max="11796" width="4.5" style="1559" customWidth="1"/>
    <col min="11797" max="11797" width="3.875" style="1559" customWidth="1"/>
    <col min="11798" max="11798" width="16.125" style="1559" customWidth="1"/>
    <col min="11799" max="11799" width="19.875" style="1559" customWidth="1"/>
    <col min="11800" max="12031" width="9" style="1559"/>
    <col min="12032" max="12032" width="4.25" style="1559" customWidth="1"/>
    <col min="12033" max="12033" width="29.5" style="1559" customWidth="1"/>
    <col min="12034" max="12048" width="4.5" style="1559" customWidth="1"/>
    <col min="12049" max="12049" width="3.875" style="1559" customWidth="1"/>
    <col min="12050" max="12050" width="4" style="1559" customWidth="1"/>
    <col min="12051" max="12051" width="4.375" style="1559" customWidth="1"/>
    <col min="12052" max="12052" width="4.5" style="1559" customWidth="1"/>
    <col min="12053" max="12053" width="3.875" style="1559" customWidth="1"/>
    <col min="12054" max="12054" width="16.125" style="1559" customWidth="1"/>
    <col min="12055" max="12055" width="19.875" style="1559" customWidth="1"/>
    <col min="12056" max="12287" width="9" style="1559"/>
    <col min="12288" max="12288" width="4.25" style="1559" customWidth="1"/>
    <col min="12289" max="12289" width="29.5" style="1559" customWidth="1"/>
    <col min="12290" max="12304" width="4.5" style="1559" customWidth="1"/>
    <col min="12305" max="12305" width="3.875" style="1559" customWidth="1"/>
    <col min="12306" max="12306" width="4" style="1559" customWidth="1"/>
    <col min="12307" max="12307" width="4.375" style="1559" customWidth="1"/>
    <col min="12308" max="12308" width="4.5" style="1559" customWidth="1"/>
    <col min="12309" max="12309" width="3.875" style="1559" customWidth="1"/>
    <col min="12310" max="12310" width="16.125" style="1559" customWidth="1"/>
    <col min="12311" max="12311" width="19.875" style="1559" customWidth="1"/>
    <col min="12312" max="12543" width="9" style="1559"/>
    <col min="12544" max="12544" width="4.25" style="1559" customWidth="1"/>
    <col min="12545" max="12545" width="29.5" style="1559" customWidth="1"/>
    <col min="12546" max="12560" width="4.5" style="1559" customWidth="1"/>
    <col min="12561" max="12561" width="3.875" style="1559" customWidth="1"/>
    <col min="12562" max="12562" width="4" style="1559" customWidth="1"/>
    <col min="12563" max="12563" width="4.375" style="1559" customWidth="1"/>
    <col min="12564" max="12564" width="4.5" style="1559" customWidth="1"/>
    <col min="12565" max="12565" width="3.875" style="1559" customWidth="1"/>
    <col min="12566" max="12566" width="16.125" style="1559" customWidth="1"/>
    <col min="12567" max="12567" width="19.875" style="1559" customWidth="1"/>
    <col min="12568" max="12799" width="9" style="1559"/>
    <col min="12800" max="12800" width="4.25" style="1559" customWidth="1"/>
    <col min="12801" max="12801" width="29.5" style="1559" customWidth="1"/>
    <col min="12802" max="12816" width="4.5" style="1559" customWidth="1"/>
    <col min="12817" max="12817" width="3.875" style="1559" customWidth="1"/>
    <col min="12818" max="12818" width="4" style="1559" customWidth="1"/>
    <col min="12819" max="12819" width="4.375" style="1559" customWidth="1"/>
    <col min="12820" max="12820" width="4.5" style="1559" customWidth="1"/>
    <col min="12821" max="12821" width="3.875" style="1559" customWidth="1"/>
    <col min="12822" max="12822" width="16.125" style="1559" customWidth="1"/>
    <col min="12823" max="12823" width="19.875" style="1559" customWidth="1"/>
    <col min="12824" max="13055" width="9" style="1559"/>
    <col min="13056" max="13056" width="4.25" style="1559" customWidth="1"/>
    <col min="13057" max="13057" width="29.5" style="1559" customWidth="1"/>
    <col min="13058" max="13072" width="4.5" style="1559" customWidth="1"/>
    <col min="13073" max="13073" width="3.875" style="1559" customWidth="1"/>
    <col min="13074" max="13074" width="4" style="1559" customWidth="1"/>
    <col min="13075" max="13075" width="4.375" style="1559" customWidth="1"/>
    <col min="13076" max="13076" width="4.5" style="1559" customWidth="1"/>
    <col min="13077" max="13077" width="3.875" style="1559" customWidth="1"/>
    <col min="13078" max="13078" width="16.125" style="1559" customWidth="1"/>
    <col min="13079" max="13079" width="19.875" style="1559" customWidth="1"/>
    <col min="13080" max="13311" width="9" style="1559"/>
    <col min="13312" max="13312" width="4.25" style="1559" customWidth="1"/>
    <col min="13313" max="13313" width="29.5" style="1559" customWidth="1"/>
    <col min="13314" max="13328" width="4.5" style="1559" customWidth="1"/>
    <col min="13329" max="13329" width="3.875" style="1559" customWidth="1"/>
    <col min="13330" max="13330" width="4" style="1559" customWidth="1"/>
    <col min="13331" max="13331" width="4.375" style="1559" customWidth="1"/>
    <col min="13332" max="13332" width="4.5" style="1559" customWidth="1"/>
    <col min="13333" max="13333" width="3.875" style="1559" customWidth="1"/>
    <col min="13334" max="13334" width="16.125" style="1559" customWidth="1"/>
    <col min="13335" max="13335" width="19.875" style="1559" customWidth="1"/>
    <col min="13336" max="13567" width="9" style="1559"/>
    <col min="13568" max="13568" width="4.25" style="1559" customWidth="1"/>
    <col min="13569" max="13569" width="29.5" style="1559" customWidth="1"/>
    <col min="13570" max="13584" width="4.5" style="1559" customWidth="1"/>
    <col min="13585" max="13585" width="3.875" style="1559" customWidth="1"/>
    <col min="13586" max="13586" width="4" style="1559" customWidth="1"/>
    <col min="13587" max="13587" width="4.375" style="1559" customWidth="1"/>
    <col min="13588" max="13588" width="4.5" style="1559" customWidth="1"/>
    <col min="13589" max="13589" width="3.875" style="1559" customWidth="1"/>
    <col min="13590" max="13590" width="16.125" style="1559" customWidth="1"/>
    <col min="13591" max="13591" width="19.875" style="1559" customWidth="1"/>
    <col min="13592" max="13823" width="9" style="1559"/>
    <col min="13824" max="13824" width="4.25" style="1559" customWidth="1"/>
    <col min="13825" max="13825" width="29.5" style="1559" customWidth="1"/>
    <col min="13826" max="13840" width="4.5" style="1559" customWidth="1"/>
    <col min="13841" max="13841" width="3.875" style="1559" customWidth="1"/>
    <col min="13842" max="13842" width="4" style="1559" customWidth="1"/>
    <col min="13843" max="13843" width="4.375" style="1559" customWidth="1"/>
    <col min="13844" max="13844" width="4.5" style="1559" customWidth="1"/>
    <col min="13845" max="13845" width="3.875" style="1559" customWidth="1"/>
    <col min="13846" max="13846" width="16.125" style="1559" customWidth="1"/>
    <col min="13847" max="13847" width="19.875" style="1559" customWidth="1"/>
    <col min="13848" max="14079" width="9" style="1559"/>
    <col min="14080" max="14080" width="4.25" style="1559" customWidth="1"/>
    <col min="14081" max="14081" width="29.5" style="1559" customWidth="1"/>
    <col min="14082" max="14096" width="4.5" style="1559" customWidth="1"/>
    <col min="14097" max="14097" width="3.875" style="1559" customWidth="1"/>
    <col min="14098" max="14098" width="4" style="1559" customWidth="1"/>
    <col min="14099" max="14099" width="4.375" style="1559" customWidth="1"/>
    <col min="14100" max="14100" width="4.5" style="1559" customWidth="1"/>
    <col min="14101" max="14101" width="3.875" style="1559" customWidth="1"/>
    <col min="14102" max="14102" width="16.125" style="1559" customWidth="1"/>
    <col min="14103" max="14103" width="19.875" style="1559" customWidth="1"/>
    <col min="14104" max="14335" width="9" style="1559"/>
    <col min="14336" max="14336" width="4.25" style="1559" customWidth="1"/>
    <col min="14337" max="14337" width="29.5" style="1559" customWidth="1"/>
    <col min="14338" max="14352" width="4.5" style="1559" customWidth="1"/>
    <col min="14353" max="14353" width="3.875" style="1559" customWidth="1"/>
    <col min="14354" max="14354" width="4" style="1559" customWidth="1"/>
    <col min="14355" max="14355" width="4.375" style="1559" customWidth="1"/>
    <col min="14356" max="14356" width="4.5" style="1559" customWidth="1"/>
    <col min="14357" max="14357" width="3.875" style="1559" customWidth="1"/>
    <col min="14358" max="14358" width="16.125" style="1559" customWidth="1"/>
    <col min="14359" max="14359" width="19.875" style="1559" customWidth="1"/>
    <col min="14360" max="14591" width="9" style="1559"/>
    <col min="14592" max="14592" width="4.25" style="1559" customWidth="1"/>
    <col min="14593" max="14593" width="29.5" style="1559" customWidth="1"/>
    <col min="14594" max="14608" width="4.5" style="1559" customWidth="1"/>
    <col min="14609" max="14609" width="3.875" style="1559" customWidth="1"/>
    <col min="14610" max="14610" width="4" style="1559" customWidth="1"/>
    <col min="14611" max="14611" width="4.375" style="1559" customWidth="1"/>
    <col min="14612" max="14612" width="4.5" style="1559" customWidth="1"/>
    <col min="14613" max="14613" width="3.875" style="1559" customWidth="1"/>
    <col min="14614" max="14614" width="16.125" style="1559" customWidth="1"/>
    <col min="14615" max="14615" width="19.875" style="1559" customWidth="1"/>
    <col min="14616" max="14847" width="9" style="1559"/>
    <col min="14848" max="14848" width="4.25" style="1559" customWidth="1"/>
    <col min="14849" max="14849" width="29.5" style="1559" customWidth="1"/>
    <col min="14850" max="14864" width="4.5" style="1559" customWidth="1"/>
    <col min="14865" max="14865" width="3.875" style="1559" customWidth="1"/>
    <col min="14866" max="14866" width="4" style="1559" customWidth="1"/>
    <col min="14867" max="14867" width="4.375" style="1559" customWidth="1"/>
    <col min="14868" max="14868" width="4.5" style="1559" customWidth="1"/>
    <col min="14869" max="14869" width="3.875" style="1559" customWidth="1"/>
    <col min="14870" max="14870" width="16.125" style="1559" customWidth="1"/>
    <col min="14871" max="14871" width="19.875" style="1559" customWidth="1"/>
    <col min="14872" max="15103" width="9" style="1559"/>
    <col min="15104" max="15104" width="4.25" style="1559" customWidth="1"/>
    <col min="15105" max="15105" width="29.5" style="1559" customWidth="1"/>
    <col min="15106" max="15120" width="4.5" style="1559" customWidth="1"/>
    <col min="15121" max="15121" width="3.875" style="1559" customWidth="1"/>
    <col min="15122" max="15122" width="4" style="1559" customWidth="1"/>
    <col min="15123" max="15123" width="4.375" style="1559" customWidth="1"/>
    <col min="15124" max="15124" width="4.5" style="1559" customWidth="1"/>
    <col min="15125" max="15125" width="3.875" style="1559" customWidth="1"/>
    <col min="15126" max="15126" width="16.125" style="1559" customWidth="1"/>
    <col min="15127" max="15127" width="19.875" style="1559" customWidth="1"/>
    <col min="15128" max="15359" width="9" style="1559"/>
    <col min="15360" max="15360" width="4.25" style="1559" customWidth="1"/>
    <col min="15361" max="15361" width="29.5" style="1559" customWidth="1"/>
    <col min="15362" max="15376" width="4.5" style="1559" customWidth="1"/>
    <col min="15377" max="15377" width="3.875" style="1559" customWidth="1"/>
    <col min="15378" max="15378" width="4" style="1559" customWidth="1"/>
    <col min="15379" max="15379" width="4.375" style="1559" customWidth="1"/>
    <col min="15380" max="15380" width="4.5" style="1559" customWidth="1"/>
    <col min="15381" max="15381" width="3.875" style="1559" customWidth="1"/>
    <col min="15382" max="15382" width="16.125" style="1559" customWidth="1"/>
    <col min="15383" max="15383" width="19.875" style="1559" customWidth="1"/>
    <col min="15384" max="15615" width="9" style="1559"/>
    <col min="15616" max="15616" width="4.25" style="1559" customWidth="1"/>
    <col min="15617" max="15617" width="29.5" style="1559" customWidth="1"/>
    <col min="15618" max="15632" width="4.5" style="1559" customWidth="1"/>
    <col min="15633" max="15633" width="3.875" style="1559" customWidth="1"/>
    <col min="15634" max="15634" width="4" style="1559" customWidth="1"/>
    <col min="15635" max="15635" width="4.375" style="1559" customWidth="1"/>
    <col min="15636" max="15636" width="4.5" style="1559" customWidth="1"/>
    <col min="15637" max="15637" width="3.875" style="1559" customWidth="1"/>
    <col min="15638" max="15638" width="16.125" style="1559" customWidth="1"/>
    <col min="15639" max="15639" width="19.875" style="1559" customWidth="1"/>
    <col min="15640" max="15871" width="9" style="1559"/>
    <col min="15872" max="15872" width="4.25" style="1559" customWidth="1"/>
    <col min="15873" max="15873" width="29.5" style="1559" customWidth="1"/>
    <col min="15874" max="15888" width="4.5" style="1559" customWidth="1"/>
    <col min="15889" max="15889" width="3.875" style="1559" customWidth="1"/>
    <col min="15890" max="15890" width="4" style="1559" customWidth="1"/>
    <col min="15891" max="15891" width="4.375" style="1559" customWidth="1"/>
    <col min="15892" max="15892" width="4.5" style="1559" customWidth="1"/>
    <col min="15893" max="15893" width="3.875" style="1559" customWidth="1"/>
    <col min="15894" max="15894" width="16.125" style="1559" customWidth="1"/>
    <col min="15895" max="15895" width="19.875" style="1559" customWidth="1"/>
    <col min="15896" max="16127" width="9" style="1559"/>
    <col min="16128" max="16128" width="4.25" style="1559" customWidth="1"/>
    <col min="16129" max="16129" width="29.5" style="1559" customWidth="1"/>
    <col min="16130" max="16144" width="4.5" style="1559" customWidth="1"/>
    <col min="16145" max="16145" width="3.875" style="1559" customWidth="1"/>
    <col min="16146" max="16146" width="4" style="1559" customWidth="1"/>
    <col min="16147" max="16147" width="4.375" style="1559" customWidth="1"/>
    <col min="16148" max="16148" width="4.5" style="1559" customWidth="1"/>
    <col min="16149" max="16149" width="3.875" style="1559" customWidth="1"/>
    <col min="16150" max="16150" width="16.125" style="1559" customWidth="1"/>
    <col min="16151" max="16151" width="19.875" style="1559" customWidth="1"/>
    <col min="16152" max="16384" width="9" style="1559"/>
  </cols>
  <sheetData>
    <row r="1" spans="1:23" ht="20.100000000000001" customHeight="1">
      <c r="A1" s="2199"/>
      <c r="B1" s="2199"/>
      <c r="C1" s="2199"/>
      <c r="D1" s="2199"/>
      <c r="E1" s="2199"/>
      <c r="F1" s="2199"/>
      <c r="G1" s="2199"/>
      <c r="H1" s="2199"/>
      <c r="I1" s="2199"/>
      <c r="J1" s="2199"/>
      <c r="K1" s="2199"/>
      <c r="L1" s="2199"/>
      <c r="M1" s="2199"/>
      <c r="N1" s="2199"/>
      <c r="O1" s="2199"/>
      <c r="P1" s="2199"/>
      <c r="Q1" s="2199"/>
      <c r="R1" s="2199"/>
      <c r="S1" s="2199"/>
      <c r="T1" s="2199"/>
      <c r="U1" s="2199"/>
      <c r="V1" s="2200" t="str">
        <f>"索引号："&amp;档案索引!A39</f>
        <v>索引号：2A-19</v>
      </c>
    </row>
    <row r="2" spans="1:23" s="1591" customFormat="1" ht="16.5" customHeight="1">
      <c r="A2" s="3289" t="s">
        <v>6666</v>
      </c>
      <c r="B2" s="3289"/>
      <c r="C2" s="3289"/>
      <c r="D2" s="3289"/>
      <c r="E2" s="3289"/>
      <c r="F2" s="3289"/>
      <c r="G2" s="3289"/>
      <c r="H2" s="3289"/>
      <c r="I2" s="3289"/>
      <c r="J2" s="3289"/>
      <c r="K2" s="3289"/>
      <c r="L2" s="3289"/>
      <c r="M2" s="3289"/>
      <c r="N2" s="3289"/>
      <c r="O2" s="3289"/>
      <c r="P2" s="3289"/>
      <c r="Q2" s="3289"/>
      <c r="R2" s="3289"/>
      <c r="S2" s="3289"/>
      <c r="T2" s="3289"/>
      <c r="U2" s="3290"/>
      <c r="V2" s="2282"/>
    </row>
    <row r="3" spans="1:23" s="1564" customFormat="1" ht="33" customHeight="1">
      <c r="A3" s="3291" t="s">
        <v>1994</v>
      </c>
      <c r="B3" s="3299" t="s">
        <v>5523</v>
      </c>
      <c r="C3" s="3300"/>
      <c r="D3" s="3294" t="s">
        <v>5524</v>
      </c>
      <c r="E3" s="3295"/>
      <c r="F3" s="3296" t="s">
        <v>5525</v>
      </c>
      <c r="G3" s="3297"/>
      <c r="H3" s="3296" t="s">
        <v>5526</v>
      </c>
      <c r="I3" s="3297"/>
      <c r="J3" s="3296" t="s">
        <v>5527</v>
      </c>
      <c r="K3" s="3297"/>
      <c r="L3" s="3296" t="s">
        <v>1281</v>
      </c>
      <c r="M3" s="3297"/>
      <c r="N3" s="3296" t="s">
        <v>6996</v>
      </c>
      <c r="O3" s="3297"/>
      <c r="P3" s="3294" t="s">
        <v>7000</v>
      </c>
      <c r="Q3" s="3298"/>
      <c r="R3" s="3298"/>
      <c r="S3" s="3298"/>
      <c r="T3" s="3298"/>
      <c r="U3" s="3295"/>
      <c r="V3" s="3284" t="s">
        <v>5073</v>
      </c>
    </row>
    <row r="4" spans="1:23" s="1564" customFormat="1" ht="16.5" customHeight="1">
      <c r="A4" s="3292"/>
      <c r="B4" s="3301"/>
      <c r="C4" s="3302"/>
      <c r="D4" s="3285" t="s">
        <v>5528</v>
      </c>
      <c r="E4" s="3286" t="s">
        <v>6998</v>
      </c>
      <c r="F4" s="3285" t="s">
        <v>5528</v>
      </c>
      <c r="G4" s="3286" t="s">
        <v>6999</v>
      </c>
      <c r="H4" s="3287" t="s">
        <v>5528</v>
      </c>
      <c r="I4" s="3286" t="s">
        <v>6999</v>
      </c>
      <c r="J4" s="3287" t="s">
        <v>5528</v>
      </c>
      <c r="K4" s="3286" t="s">
        <v>6999</v>
      </c>
      <c r="L4" s="3287" t="s">
        <v>5528</v>
      </c>
      <c r="M4" s="3286" t="s">
        <v>6999</v>
      </c>
      <c r="N4" s="3287" t="s">
        <v>6997</v>
      </c>
      <c r="O4" s="3286" t="s">
        <v>6999</v>
      </c>
      <c r="P4" s="3287" t="s">
        <v>5528</v>
      </c>
      <c r="Q4" s="3288" t="s">
        <v>7001</v>
      </c>
      <c r="R4" s="3288" t="s">
        <v>7002</v>
      </c>
      <c r="S4" s="3288" t="s">
        <v>7003</v>
      </c>
      <c r="T4" s="3288" t="s">
        <v>7004</v>
      </c>
      <c r="U4" s="3286" t="s">
        <v>7005</v>
      </c>
      <c r="V4" s="3284"/>
    </row>
    <row r="5" spans="1:23" s="1564" customFormat="1" ht="16.5" customHeight="1">
      <c r="A5" s="3292"/>
      <c r="B5" s="3301"/>
      <c r="C5" s="3302"/>
      <c r="D5" s="3285"/>
      <c r="E5" s="3286"/>
      <c r="F5" s="3285"/>
      <c r="G5" s="3286"/>
      <c r="H5" s="3287"/>
      <c r="I5" s="3286"/>
      <c r="J5" s="3287"/>
      <c r="K5" s="3286"/>
      <c r="L5" s="3287"/>
      <c r="M5" s="3286"/>
      <c r="N5" s="3287"/>
      <c r="O5" s="3286"/>
      <c r="P5" s="3287"/>
      <c r="Q5" s="3288"/>
      <c r="R5" s="3288"/>
      <c r="S5" s="3288"/>
      <c r="T5" s="3288"/>
      <c r="U5" s="3286"/>
      <c r="V5" s="3284"/>
    </row>
    <row r="6" spans="1:23" s="1564" customFormat="1" ht="16.5" customHeight="1">
      <c r="A6" s="3293"/>
      <c r="B6" s="3303"/>
      <c r="C6" s="3304"/>
      <c r="D6" s="2286">
        <v>1</v>
      </c>
      <c r="E6" s="2287">
        <v>2</v>
      </c>
      <c r="F6" s="2286">
        <v>3</v>
      </c>
      <c r="G6" s="2287">
        <v>4</v>
      </c>
      <c r="H6" s="2295">
        <v>5</v>
      </c>
      <c r="I6" s="2287">
        <v>6</v>
      </c>
      <c r="J6" s="2295">
        <v>7</v>
      </c>
      <c r="K6" s="2287">
        <v>8</v>
      </c>
      <c r="L6" s="2295">
        <v>9</v>
      </c>
      <c r="M6" s="2287">
        <v>10</v>
      </c>
      <c r="N6" s="2295">
        <v>11</v>
      </c>
      <c r="O6" s="2287">
        <v>12</v>
      </c>
      <c r="P6" s="2295">
        <v>13</v>
      </c>
      <c r="Q6" s="2296">
        <v>14</v>
      </c>
      <c r="R6" s="2296">
        <v>15</v>
      </c>
      <c r="S6" s="2296">
        <v>16</v>
      </c>
      <c r="T6" s="2296">
        <v>17</v>
      </c>
      <c r="U6" s="2287">
        <v>18</v>
      </c>
      <c r="V6" s="3284"/>
    </row>
    <row r="7" spans="1:23" s="1564" customFormat="1" ht="15" customHeight="1">
      <c r="A7" s="2288">
        <v>1</v>
      </c>
      <c r="B7" s="3305" t="s">
        <v>7006</v>
      </c>
      <c r="C7" s="3306"/>
      <c r="D7" s="2303">
        <f>D8+D9</f>
        <v>0</v>
      </c>
      <c r="E7" s="2305">
        <f t="shared" ref="E7:S7" si="0">E8+E9</f>
        <v>0</v>
      </c>
      <c r="F7" s="2303">
        <f t="shared" si="0"/>
        <v>0</v>
      </c>
      <c r="G7" s="2305">
        <f t="shared" si="0"/>
        <v>0</v>
      </c>
      <c r="H7" s="2303">
        <f t="shared" si="0"/>
        <v>0</v>
      </c>
      <c r="I7" s="2305">
        <f t="shared" si="0"/>
        <v>0</v>
      </c>
      <c r="J7" s="2303">
        <f t="shared" si="0"/>
        <v>0</v>
      </c>
      <c r="K7" s="2305">
        <f t="shared" si="0"/>
        <v>0</v>
      </c>
      <c r="L7" s="2303">
        <f t="shared" si="0"/>
        <v>0</v>
      </c>
      <c r="M7" s="2305">
        <f t="shared" si="0"/>
        <v>0</v>
      </c>
      <c r="N7" s="2303">
        <f t="shared" si="0"/>
        <v>0</v>
      </c>
      <c r="O7" s="2305">
        <f t="shared" si="0"/>
        <v>0</v>
      </c>
      <c r="P7" s="2303">
        <f t="shared" si="0"/>
        <v>0</v>
      </c>
      <c r="Q7" s="2308">
        <f>Q9</f>
        <v>0</v>
      </c>
      <c r="R7" s="2308">
        <f>R8</f>
        <v>0</v>
      </c>
      <c r="S7" s="2308">
        <f t="shared" si="0"/>
        <v>0</v>
      </c>
      <c r="T7" s="2308">
        <f>T9</f>
        <v>0</v>
      </c>
      <c r="U7" s="2305">
        <f>U8</f>
        <v>0</v>
      </c>
      <c r="V7" s="2307" t="s">
        <v>5529</v>
      </c>
      <c r="W7" s="1592"/>
    </row>
    <row r="8" spans="1:23" s="1564" customFormat="1" ht="15" customHeight="1">
      <c r="A8" s="2289">
        <v>2</v>
      </c>
      <c r="B8" s="3307"/>
      <c r="C8" s="2290" t="s">
        <v>7007</v>
      </c>
      <c r="D8" s="2291"/>
      <c r="E8" s="2292"/>
      <c r="F8" s="2291"/>
      <c r="G8" s="2292"/>
      <c r="H8" s="2291"/>
      <c r="I8" s="2292"/>
      <c r="J8" s="2291"/>
      <c r="K8" s="2292"/>
      <c r="L8" s="2291"/>
      <c r="M8" s="2292"/>
      <c r="N8" s="2291"/>
      <c r="O8" s="2292"/>
      <c r="P8" s="2304">
        <f>D8+F8+H8+J8+L8+N8</f>
        <v>0</v>
      </c>
      <c r="Q8" s="2312" t="s">
        <v>522</v>
      </c>
      <c r="R8" s="2311"/>
      <c r="S8" s="2309">
        <f>E8+G8+I8+K8+M8+O8</f>
        <v>0</v>
      </c>
      <c r="T8" s="2312" t="s">
        <v>522</v>
      </c>
      <c r="U8" s="2306">
        <f>S8-R8</f>
        <v>0</v>
      </c>
      <c r="V8" s="2284"/>
    </row>
    <row r="9" spans="1:23" s="1564" customFormat="1" ht="15" customHeight="1">
      <c r="A9" s="2289">
        <v>3</v>
      </c>
      <c r="B9" s="3307"/>
      <c r="C9" s="2290" t="s">
        <v>7008</v>
      </c>
      <c r="D9" s="2291"/>
      <c r="E9" s="2292"/>
      <c r="F9" s="2291"/>
      <c r="G9" s="2292"/>
      <c r="H9" s="2291"/>
      <c r="I9" s="2292"/>
      <c r="J9" s="2291"/>
      <c r="K9" s="2292"/>
      <c r="L9" s="2291"/>
      <c r="M9" s="2292"/>
      <c r="N9" s="2291"/>
      <c r="O9" s="2292"/>
      <c r="P9" s="2304">
        <f>D9+F9+H9+J9+L9+N9</f>
        <v>0</v>
      </c>
      <c r="Q9" s="2297"/>
      <c r="R9" s="2313" t="s">
        <v>522</v>
      </c>
      <c r="S9" s="2309">
        <f>E9+G9+I9+K9+M9+O9</f>
        <v>0</v>
      </c>
      <c r="T9" s="2309">
        <f>S9-Q9</f>
        <v>0</v>
      </c>
      <c r="U9" s="2314" t="s">
        <v>522</v>
      </c>
      <c r="V9" s="2284"/>
    </row>
    <row r="10" spans="1:23" s="1564" customFormat="1" ht="15" customHeight="1">
      <c r="A10" s="2289">
        <v>4</v>
      </c>
      <c r="B10" s="3288" t="s">
        <v>7009</v>
      </c>
      <c r="C10" s="3286"/>
      <c r="D10" s="2304">
        <f>D11+D12</f>
        <v>0</v>
      </c>
      <c r="E10" s="2306">
        <f t="shared" ref="E10:S10" si="1">E11+E12</f>
        <v>0</v>
      </c>
      <c r="F10" s="2304">
        <f t="shared" si="1"/>
        <v>0</v>
      </c>
      <c r="G10" s="2306">
        <f t="shared" si="1"/>
        <v>0</v>
      </c>
      <c r="H10" s="2304">
        <f t="shared" si="1"/>
        <v>0</v>
      </c>
      <c r="I10" s="2306">
        <f t="shared" si="1"/>
        <v>0</v>
      </c>
      <c r="J10" s="2304">
        <f t="shared" si="1"/>
        <v>0</v>
      </c>
      <c r="K10" s="2306">
        <f t="shared" si="1"/>
        <v>0</v>
      </c>
      <c r="L10" s="2304">
        <f t="shared" si="1"/>
        <v>0</v>
      </c>
      <c r="M10" s="2306">
        <f t="shared" si="1"/>
        <v>0</v>
      </c>
      <c r="N10" s="2304">
        <f t="shared" si="1"/>
        <v>0</v>
      </c>
      <c r="O10" s="2306">
        <f t="shared" si="1"/>
        <v>0</v>
      </c>
      <c r="P10" s="2304">
        <f t="shared" si="1"/>
        <v>0</v>
      </c>
      <c r="Q10" s="2309">
        <f>Q12</f>
        <v>0</v>
      </c>
      <c r="R10" s="2309">
        <f>R11</f>
        <v>0</v>
      </c>
      <c r="S10" s="2309">
        <f t="shared" si="1"/>
        <v>0</v>
      </c>
      <c r="T10" s="2309">
        <f>T12</f>
        <v>0</v>
      </c>
      <c r="U10" s="2306">
        <f>U11</f>
        <v>0</v>
      </c>
      <c r="V10" s="2285"/>
      <c r="W10" s="1702" t="s">
        <v>6619</v>
      </c>
    </row>
    <row r="11" spans="1:23" s="1564" customFormat="1" ht="15" customHeight="1">
      <c r="A11" s="2289">
        <v>5</v>
      </c>
      <c r="B11" s="3288" t="s">
        <v>7010</v>
      </c>
      <c r="C11" s="2290" t="s">
        <v>7007</v>
      </c>
      <c r="D11" s="2291"/>
      <c r="E11" s="2292"/>
      <c r="F11" s="2291"/>
      <c r="G11" s="2292"/>
      <c r="H11" s="2291"/>
      <c r="I11" s="2292"/>
      <c r="J11" s="2291"/>
      <c r="K11" s="2292"/>
      <c r="L11" s="2291"/>
      <c r="M11" s="2292"/>
      <c r="N11" s="2291"/>
      <c r="O11" s="2292"/>
      <c r="P11" s="2304">
        <f>D11+F11+H11+J11+L11+N11</f>
        <v>0</v>
      </c>
      <c r="Q11" s="2312" t="s">
        <v>522</v>
      </c>
      <c r="R11" s="2297"/>
      <c r="S11" s="2309">
        <f>E11+G11+I11+K11+M11+O11</f>
        <v>0</v>
      </c>
      <c r="T11" s="2312" t="s">
        <v>522</v>
      </c>
      <c r="U11" s="2306">
        <f>S11-R11</f>
        <v>0</v>
      </c>
      <c r="V11" s="2285"/>
      <c r="W11" s="1702" t="s">
        <v>574</v>
      </c>
    </row>
    <row r="12" spans="1:23" s="1564" customFormat="1" ht="15" customHeight="1">
      <c r="A12" s="2289">
        <v>6</v>
      </c>
      <c r="B12" s="3288"/>
      <c r="C12" s="2290" t="s">
        <v>7008</v>
      </c>
      <c r="D12" s="2291"/>
      <c r="E12" s="2292"/>
      <c r="F12" s="2291"/>
      <c r="G12" s="2292"/>
      <c r="H12" s="2291"/>
      <c r="I12" s="2292"/>
      <c r="J12" s="2291"/>
      <c r="K12" s="2292"/>
      <c r="L12" s="2291"/>
      <c r="M12" s="2292"/>
      <c r="N12" s="2291"/>
      <c r="O12" s="2292"/>
      <c r="P12" s="2304">
        <f>D12+F12+H12+J12+L12+N12</f>
        <v>0</v>
      </c>
      <c r="Q12" s="2297"/>
      <c r="R12" s="2312" t="s">
        <v>522</v>
      </c>
      <c r="S12" s="2309">
        <f>E12+G12+I12+K12+M12+O12</f>
        <v>0</v>
      </c>
      <c r="T12" s="2309">
        <f>S12-Q12</f>
        <v>0</v>
      </c>
      <c r="U12" s="2314" t="s">
        <v>522</v>
      </c>
      <c r="V12" s="2284"/>
    </row>
    <row r="13" spans="1:23" s="1564" customFormat="1" ht="15" customHeight="1">
      <c r="A13" s="2289">
        <v>7</v>
      </c>
      <c r="B13" s="3288" t="s">
        <v>7011</v>
      </c>
      <c r="C13" s="3286"/>
      <c r="D13" s="2304">
        <f>D14+D17</f>
        <v>0</v>
      </c>
      <c r="E13" s="2306">
        <f t="shared" ref="E13:U13" si="2">E14+E17</f>
        <v>0</v>
      </c>
      <c r="F13" s="2304">
        <f t="shared" si="2"/>
        <v>0</v>
      </c>
      <c r="G13" s="2306">
        <f t="shared" si="2"/>
        <v>0</v>
      </c>
      <c r="H13" s="2304">
        <f t="shared" si="2"/>
        <v>0</v>
      </c>
      <c r="I13" s="2306">
        <f t="shared" si="2"/>
        <v>0</v>
      </c>
      <c r="J13" s="2304">
        <f t="shared" si="2"/>
        <v>0</v>
      </c>
      <c r="K13" s="2306">
        <f t="shared" si="2"/>
        <v>0</v>
      </c>
      <c r="L13" s="2304">
        <f t="shared" si="2"/>
        <v>0</v>
      </c>
      <c r="M13" s="2306">
        <f t="shared" si="2"/>
        <v>0</v>
      </c>
      <c r="N13" s="2304">
        <f t="shared" si="2"/>
        <v>0</v>
      </c>
      <c r="O13" s="2306">
        <f t="shared" si="2"/>
        <v>0</v>
      </c>
      <c r="P13" s="2304">
        <f t="shared" si="2"/>
        <v>0</v>
      </c>
      <c r="Q13" s="2309">
        <f t="shared" si="2"/>
        <v>0</v>
      </c>
      <c r="R13" s="2309">
        <f t="shared" si="2"/>
        <v>0</v>
      </c>
      <c r="S13" s="2309">
        <f t="shared" si="2"/>
        <v>0</v>
      </c>
      <c r="T13" s="2309">
        <f t="shared" si="2"/>
        <v>0</v>
      </c>
      <c r="U13" s="2306">
        <f t="shared" si="2"/>
        <v>0</v>
      </c>
      <c r="V13" s="2285"/>
      <c r="W13" s="1702" t="s">
        <v>6621</v>
      </c>
    </row>
    <row r="14" spans="1:23" s="1564" customFormat="1" ht="15" customHeight="1">
      <c r="A14" s="2289">
        <v>8</v>
      </c>
      <c r="B14" s="3308" t="s">
        <v>7012</v>
      </c>
      <c r="C14" s="3309"/>
      <c r="D14" s="2304">
        <f>D15+D16</f>
        <v>0</v>
      </c>
      <c r="E14" s="2306">
        <f t="shared" ref="E14:S14" si="3">E15+E16</f>
        <v>0</v>
      </c>
      <c r="F14" s="2304">
        <f t="shared" si="3"/>
        <v>0</v>
      </c>
      <c r="G14" s="2306">
        <f t="shared" si="3"/>
        <v>0</v>
      </c>
      <c r="H14" s="2304">
        <f t="shared" si="3"/>
        <v>0</v>
      </c>
      <c r="I14" s="2306">
        <f t="shared" si="3"/>
        <v>0</v>
      </c>
      <c r="J14" s="2304">
        <f t="shared" si="3"/>
        <v>0</v>
      </c>
      <c r="K14" s="2306">
        <f t="shared" si="3"/>
        <v>0</v>
      </c>
      <c r="L14" s="2304">
        <f t="shared" si="3"/>
        <v>0</v>
      </c>
      <c r="M14" s="2306">
        <f t="shared" si="3"/>
        <v>0</v>
      </c>
      <c r="N14" s="2304">
        <f t="shared" si="3"/>
        <v>0</v>
      </c>
      <c r="O14" s="2306">
        <f t="shared" si="3"/>
        <v>0</v>
      </c>
      <c r="P14" s="2304">
        <f t="shared" si="3"/>
        <v>0</v>
      </c>
      <c r="Q14" s="2309">
        <f>Q16</f>
        <v>0</v>
      </c>
      <c r="R14" s="2309">
        <f>R15</f>
        <v>0</v>
      </c>
      <c r="S14" s="2309">
        <f t="shared" si="3"/>
        <v>0</v>
      </c>
      <c r="T14" s="2309">
        <f>T16</f>
        <v>0</v>
      </c>
      <c r="U14" s="2306">
        <f>U15</f>
        <v>0</v>
      </c>
      <c r="V14" s="2284"/>
    </row>
    <row r="15" spans="1:23" s="1564" customFormat="1" ht="15" customHeight="1">
      <c r="A15" s="2289">
        <v>9</v>
      </c>
      <c r="B15" s="3310"/>
      <c r="C15" s="2290" t="s">
        <v>7007</v>
      </c>
      <c r="D15" s="2291"/>
      <c r="E15" s="2292"/>
      <c r="F15" s="2291"/>
      <c r="G15" s="2292"/>
      <c r="H15" s="2291"/>
      <c r="I15" s="2292"/>
      <c r="J15" s="2291"/>
      <c r="K15" s="2292"/>
      <c r="L15" s="2291"/>
      <c r="M15" s="2292"/>
      <c r="N15" s="2291"/>
      <c r="O15" s="2292"/>
      <c r="P15" s="2304">
        <f>D15+F15+H15+J15+L15+N15</f>
        <v>0</v>
      </c>
      <c r="Q15" s="2312" t="s">
        <v>522</v>
      </c>
      <c r="R15" s="2297"/>
      <c r="S15" s="2309">
        <f>E15+G15+I15+K15+M15+O15</f>
        <v>0</v>
      </c>
      <c r="T15" s="2312" t="s">
        <v>522</v>
      </c>
      <c r="U15" s="2306">
        <f>S15-R15</f>
        <v>0</v>
      </c>
      <c r="V15" s="2284"/>
    </row>
    <row r="16" spans="1:23" s="1564" customFormat="1" ht="15" customHeight="1">
      <c r="A16" s="2289">
        <v>10</v>
      </c>
      <c r="B16" s="3310"/>
      <c r="C16" s="2290" t="s">
        <v>7008</v>
      </c>
      <c r="D16" s="2291"/>
      <c r="E16" s="2292"/>
      <c r="F16" s="2291"/>
      <c r="G16" s="2292"/>
      <c r="H16" s="2291"/>
      <c r="I16" s="2292"/>
      <c r="J16" s="2291"/>
      <c r="K16" s="2292"/>
      <c r="L16" s="2291"/>
      <c r="M16" s="2292"/>
      <c r="N16" s="2291"/>
      <c r="O16" s="2292"/>
      <c r="P16" s="2304">
        <f>D16+F16+H16+J16+L16+N16</f>
        <v>0</v>
      </c>
      <c r="Q16" s="2297"/>
      <c r="R16" s="2312" t="s">
        <v>522</v>
      </c>
      <c r="S16" s="2309">
        <f>E16+G16+I16+K16+M16+O16</f>
        <v>0</v>
      </c>
      <c r="T16" s="2309">
        <f>S16-Q16</f>
        <v>0</v>
      </c>
      <c r="U16" s="2314" t="s">
        <v>522</v>
      </c>
      <c r="V16" s="2285"/>
    </row>
    <row r="17" spans="1:22" s="1564" customFormat="1" ht="15" customHeight="1">
      <c r="A17" s="2289">
        <v>11</v>
      </c>
      <c r="B17" s="3311" t="s">
        <v>7013</v>
      </c>
      <c r="C17" s="3312"/>
      <c r="D17" s="2304">
        <f>D18+D19</f>
        <v>0</v>
      </c>
      <c r="E17" s="2306">
        <f t="shared" ref="E17" si="4">E18+E19</f>
        <v>0</v>
      </c>
      <c r="F17" s="2304">
        <f t="shared" ref="F17" si="5">F18+F19</f>
        <v>0</v>
      </c>
      <c r="G17" s="2306">
        <f t="shared" ref="G17" si="6">G18+G19</f>
        <v>0</v>
      </c>
      <c r="H17" s="2304">
        <f t="shared" ref="H17" si="7">H18+H19</f>
        <v>0</v>
      </c>
      <c r="I17" s="2306">
        <f t="shared" ref="I17" si="8">I18+I19</f>
        <v>0</v>
      </c>
      <c r="J17" s="2304">
        <f t="shared" ref="J17" si="9">J18+J19</f>
        <v>0</v>
      </c>
      <c r="K17" s="2306">
        <f t="shared" ref="K17" si="10">K18+K19</f>
        <v>0</v>
      </c>
      <c r="L17" s="2304">
        <f t="shared" ref="L17" si="11">L18+L19</f>
        <v>0</v>
      </c>
      <c r="M17" s="2306">
        <f t="shared" ref="M17" si="12">M18+M19</f>
        <v>0</v>
      </c>
      <c r="N17" s="2304">
        <f t="shared" ref="N17" si="13">N18+N19</f>
        <v>0</v>
      </c>
      <c r="O17" s="2306">
        <f t="shared" ref="O17" si="14">O18+O19</f>
        <v>0</v>
      </c>
      <c r="P17" s="2304">
        <f t="shared" ref="P17" si="15">P18+P19</f>
        <v>0</v>
      </c>
      <c r="Q17" s="2309">
        <f>Q19</f>
        <v>0</v>
      </c>
      <c r="R17" s="2309">
        <f>R18</f>
        <v>0</v>
      </c>
      <c r="S17" s="2309">
        <f t="shared" ref="S17" si="16">S18+S19</f>
        <v>0</v>
      </c>
      <c r="T17" s="2309">
        <f>T19</f>
        <v>0</v>
      </c>
      <c r="U17" s="2306">
        <f>U18</f>
        <v>0</v>
      </c>
      <c r="V17" s="2285"/>
    </row>
    <row r="18" spans="1:22" s="1564" customFormat="1" ht="15" customHeight="1">
      <c r="A18" s="2289">
        <v>12</v>
      </c>
      <c r="B18" s="3308" t="s">
        <v>7014</v>
      </c>
      <c r="C18" s="2290" t="s">
        <v>7007</v>
      </c>
      <c r="D18" s="2291"/>
      <c r="E18" s="2292"/>
      <c r="F18" s="2291"/>
      <c r="G18" s="2292"/>
      <c r="H18" s="2291"/>
      <c r="I18" s="2292"/>
      <c r="J18" s="2291"/>
      <c r="K18" s="2292"/>
      <c r="L18" s="2291"/>
      <c r="M18" s="2292"/>
      <c r="N18" s="2291"/>
      <c r="O18" s="2292"/>
      <c r="P18" s="2304">
        <f>D18+F18+H18+J18+L18+N18</f>
        <v>0</v>
      </c>
      <c r="Q18" s="2312" t="s">
        <v>522</v>
      </c>
      <c r="R18" s="2297"/>
      <c r="S18" s="2309">
        <f>E18+G18+I18+K18+M18+O18</f>
        <v>0</v>
      </c>
      <c r="T18" s="2312" t="s">
        <v>522</v>
      </c>
      <c r="U18" s="2306">
        <f>S18-R18</f>
        <v>0</v>
      </c>
      <c r="V18" s="2285"/>
    </row>
    <row r="19" spans="1:22" s="1564" customFormat="1" ht="15" customHeight="1">
      <c r="A19" s="2289">
        <v>13</v>
      </c>
      <c r="B19" s="3308"/>
      <c r="C19" s="2290" t="s">
        <v>7008</v>
      </c>
      <c r="D19" s="2291"/>
      <c r="E19" s="2292"/>
      <c r="F19" s="2291"/>
      <c r="G19" s="2292"/>
      <c r="H19" s="2291"/>
      <c r="I19" s="2292"/>
      <c r="J19" s="2291"/>
      <c r="K19" s="2292"/>
      <c r="L19" s="2291"/>
      <c r="M19" s="2292"/>
      <c r="N19" s="2291"/>
      <c r="O19" s="2292"/>
      <c r="P19" s="2304">
        <f>D19+F19+H19+J19+L19+N19</f>
        <v>0</v>
      </c>
      <c r="Q19" s="2297"/>
      <c r="R19" s="2312" t="s">
        <v>522</v>
      </c>
      <c r="S19" s="2309">
        <f>E19+G19+I19+K19+M19+O19</f>
        <v>0</v>
      </c>
      <c r="T19" s="2309">
        <f>S19-Q19</f>
        <v>0</v>
      </c>
      <c r="U19" s="2314" t="s">
        <v>522</v>
      </c>
      <c r="V19" s="2285"/>
    </row>
    <row r="20" spans="1:22" s="1564" customFormat="1" ht="18" customHeight="1">
      <c r="A20" s="2286">
        <v>14</v>
      </c>
      <c r="B20" s="3313" t="s">
        <v>7015</v>
      </c>
      <c r="C20" s="3314"/>
      <c r="D20" s="2293">
        <f>D7+D10+D13</f>
        <v>0</v>
      </c>
      <c r="E20" s="2294">
        <f t="shared" ref="E20:U20" si="17">E7+E10+E13</f>
        <v>0</v>
      </c>
      <c r="F20" s="2293">
        <f t="shared" si="17"/>
        <v>0</v>
      </c>
      <c r="G20" s="2294">
        <f t="shared" si="17"/>
        <v>0</v>
      </c>
      <c r="H20" s="2293">
        <f t="shared" si="17"/>
        <v>0</v>
      </c>
      <c r="I20" s="2294">
        <f t="shared" si="17"/>
        <v>0</v>
      </c>
      <c r="J20" s="2293">
        <f t="shared" si="17"/>
        <v>0</v>
      </c>
      <c r="K20" s="2294">
        <f t="shared" si="17"/>
        <v>0</v>
      </c>
      <c r="L20" s="2293">
        <f t="shared" si="17"/>
        <v>0</v>
      </c>
      <c r="M20" s="2294">
        <f t="shared" si="17"/>
        <v>0</v>
      </c>
      <c r="N20" s="2293">
        <f t="shared" si="17"/>
        <v>0</v>
      </c>
      <c r="O20" s="2294">
        <f t="shared" si="17"/>
        <v>0</v>
      </c>
      <c r="P20" s="2293">
        <f t="shared" si="17"/>
        <v>0</v>
      </c>
      <c r="Q20" s="2301">
        <f t="shared" si="17"/>
        <v>0</v>
      </c>
      <c r="R20" s="2301">
        <f t="shared" si="17"/>
        <v>0</v>
      </c>
      <c r="S20" s="2301">
        <f t="shared" si="17"/>
        <v>0</v>
      </c>
      <c r="T20" s="2301">
        <f t="shared" si="17"/>
        <v>0</v>
      </c>
      <c r="U20" s="2294">
        <f t="shared" si="17"/>
        <v>0</v>
      </c>
      <c r="V20" s="2285"/>
    </row>
    <row r="21" spans="1:22" s="1564" customFormat="1" ht="12.75" customHeight="1">
      <c r="A21" s="2277">
        <v>15</v>
      </c>
      <c r="B21" s="3315" t="s">
        <v>7016</v>
      </c>
      <c r="C21" s="3316"/>
      <c r="D21" s="3316"/>
      <c r="E21" s="3316"/>
      <c r="F21" s="3316"/>
      <c r="G21" s="3316"/>
      <c r="H21" s="3316"/>
      <c r="I21" s="3316"/>
      <c r="J21" s="3316"/>
      <c r="K21" s="3316"/>
      <c r="L21" s="3316"/>
      <c r="M21" s="3316"/>
      <c r="N21" s="3316"/>
      <c r="O21" s="3316"/>
      <c r="P21" s="3316"/>
      <c r="Q21" s="3317"/>
      <c r="R21" s="3317"/>
      <c r="S21" s="3317"/>
      <c r="T21" s="3317"/>
      <c r="U21" s="3318"/>
      <c r="V21" s="2283"/>
    </row>
    <row r="22" spans="1:22" s="1564" customFormat="1" ht="15" customHeight="1">
      <c r="A22" s="2288">
        <v>16</v>
      </c>
      <c r="B22" s="3319" t="s">
        <v>7017</v>
      </c>
      <c r="C22" s="3320"/>
      <c r="D22" s="2303">
        <f>D23+D24</f>
        <v>0</v>
      </c>
      <c r="E22" s="2305">
        <f t="shared" ref="E22" si="18">E23+E24</f>
        <v>0</v>
      </c>
      <c r="F22" s="2303">
        <f t="shared" ref="F22" si="19">F23+F24</f>
        <v>0</v>
      </c>
      <c r="G22" s="2305">
        <f t="shared" ref="G22" si="20">G23+G24</f>
        <v>0</v>
      </c>
      <c r="H22" s="2303">
        <f t="shared" ref="H22" si="21">H23+H24</f>
        <v>0</v>
      </c>
      <c r="I22" s="2305">
        <f t="shared" ref="I22" si="22">I23+I24</f>
        <v>0</v>
      </c>
      <c r="J22" s="2303">
        <f t="shared" ref="J22" si="23">J23+J24</f>
        <v>0</v>
      </c>
      <c r="K22" s="2305">
        <f t="shared" ref="K22" si="24">K23+K24</f>
        <v>0</v>
      </c>
      <c r="L22" s="2303">
        <f t="shared" ref="L22" si="25">L23+L24</f>
        <v>0</v>
      </c>
      <c r="M22" s="2305">
        <f t="shared" ref="M22" si="26">M23+M24</f>
        <v>0</v>
      </c>
      <c r="N22" s="2303">
        <f t="shared" ref="N22" si="27">N23+N24</f>
        <v>0</v>
      </c>
      <c r="O22" s="2305">
        <f t="shared" ref="O22" si="28">O23+O24</f>
        <v>0</v>
      </c>
      <c r="P22" s="2303">
        <f t="shared" ref="P22" si="29">P23+P24</f>
        <v>0</v>
      </c>
      <c r="Q22" s="2308">
        <f>Q24</f>
        <v>0</v>
      </c>
      <c r="R22" s="2308">
        <f>R23</f>
        <v>0</v>
      </c>
      <c r="S22" s="2308">
        <f t="shared" ref="S22" si="30">S23+S24</f>
        <v>0</v>
      </c>
      <c r="T22" s="2308">
        <f>T24</f>
        <v>0</v>
      </c>
      <c r="U22" s="2305">
        <f>U23</f>
        <v>0</v>
      </c>
      <c r="V22" s="2285"/>
    </row>
    <row r="23" spans="1:22" s="1564" customFormat="1" ht="15" customHeight="1">
      <c r="A23" s="2289">
        <v>17</v>
      </c>
      <c r="B23" s="3308" t="s">
        <v>7018</v>
      </c>
      <c r="C23" s="2290" t="s">
        <v>7007</v>
      </c>
      <c r="D23" s="2298"/>
      <c r="E23" s="2299"/>
      <c r="F23" s="2298"/>
      <c r="G23" s="2299"/>
      <c r="H23" s="2298"/>
      <c r="I23" s="2299"/>
      <c r="J23" s="2298"/>
      <c r="K23" s="2299"/>
      <c r="L23" s="2298"/>
      <c r="M23" s="2299"/>
      <c r="N23" s="2298"/>
      <c r="O23" s="2299"/>
      <c r="P23" s="2304">
        <f>D23+F23+H23+J23+L23+N23</f>
        <v>0</v>
      </c>
      <c r="Q23" s="2312" t="s">
        <v>522</v>
      </c>
      <c r="R23" s="2300"/>
      <c r="S23" s="2309">
        <f>E23+G23+I23+K23+M23+O23</f>
        <v>0</v>
      </c>
      <c r="T23" s="2312" t="s">
        <v>522</v>
      </c>
      <c r="U23" s="2306">
        <f>S23-R23</f>
        <v>0</v>
      </c>
      <c r="V23" s="2285"/>
    </row>
    <row r="24" spans="1:22" s="1564" customFormat="1" ht="15" customHeight="1">
      <c r="A24" s="2289">
        <v>18</v>
      </c>
      <c r="B24" s="3308"/>
      <c r="C24" s="2290" t="s">
        <v>7008</v>
      </c>
      <c r="D24" s="2298"/>
      <c r="E24" s="2299"/>
      <c r="F24" s="2298"/>
      <c r="G24" s="2299"/>
      <c r="H24" s="2298"/>
      <c r="I24" s="2299"/>
      <c r="J24" s="2298"/>
      <c r="K24" s="2299"/>
      <c r="L24" s="2298"/>
      <c r="M24" s="2299"/>
      <c r="N24" s="2298"/>
      <c r="O24" s="2299"/>
      <c r="P24" s="2304">
        <f>D24+F24+H24+J24+L24+N24</f>
        <v>0</v>
      </c>
      <c r="Q24" s="2300"/>
      <c r="R24" s="2312" t="s">
        <v>522</v>
      </c>
      <c r="S24" s="2309">
        <f>E24+G24+I24+K24+M24+O24</f>
        <v>0</v>
      </c>
      <c r="T24" s="2309">
        <f>S24-Q24</f>
        <v>0</v>
      </c>
      <c r="U24" s="2314" t="s">
        <v>522</v>
      </c>
      <c r="V24" s="2285"/>
    </row>
    <row r="25" spans="1:22" s="1564" customFormat="1" ht="15" customHeight="1">
      <c r="A25" s="2289">
        <v>19</v>
      </c>
      <c r="B25" s="3311" t="s">
        <v>7019</v>
      </c>
      <c r="C25" s="3312"/>
      <c r="D25" s="2304">
        <f>D26+D27</f>
        <v>0</v>
      </c>
      <c r="E25" s="2306">
        <f t="shared" ref="E25" si="31">E26+E27</f>
        <v>0</v>
      </c>
      <c r="F25" s="2304">
        <f t="shared" ref="F25" si="32">F26+F27</f>
        <v>0</v>
      </c>
      <c r="G25" s="2306">
        <f t="shared" ref="G25" si="33">G26+G27</f>
        <v>0</v>
      </c>
      <c r="H25" s="2304">
        <f t="shared" ref="H25" si="34">H26+H27</f>
        <v>0</v>
      </c>
      <c r="I25" s="2306">
        <f t="shared" ref="I25" si="35">I26+I27</f>
        <v>0</v>
      </c>
      <c r="J25" s="2304">
        <f t="shared" ref="J25" si="36">J26+J27</f>
        <v>0</v>
      </c>
      <c r="K25" s="2306">
        <f t="shared" ref="K25" si="37">K26+K27</f>
        <v>0</v>
      </c>
      <c r="L25" s="2304">
        <f t="shared" ref="L25" si="38">L26+L27</f>
        <v>0</v>
      </c>
      <c r="M25" s="2306">
        <f t="shared" ref="M25" si="39">M26+M27</f>
        <v>0</v>
      </c>
      <c r="N25" s="2304">
        <f t="shared" ref="N25" si="40">N26+N27</f>
        <v>0</v>
      </c>
      <c r="O25" s="2306">
        <f t="shared" ref="O25" si="41">O26+O27</f>
        <v>0</v>
      </c>
      <c r="P25" s="2304">
        <f t="shared" ref="P25" si="42">P26+P27</f>
        <v>0</v>
      </c>
      <c r="Q25" s="2309">
        <f>Q27</f>
        <v>0</v>
      </c>
      <c r="R25" s="2309">
        <f>R26</f>
        <v>0</v>
      </c>
      <c r="S25" s="2309">
        <f t="shared" ref="S25" si="43">S26+S27</f>
        <v>0</v>
      </c>
      <c r="T25" s="2309">
        <f>T27</f>
        <v>0</v>
      </c>
      <c r="U25" s="2306">
        <f>U26</f>
        <v>0</v>
      </c>
      <c r="V25" s="2285"/>
    </row>
    <row r="26" spans="1:22" s="1564" customFormat="1" ht="15" customHeight="1">
      <c r="A26" s="2289">
        <v>20</v>
      </c>
      <c r="B26" s="3308" t="s">
        <v>7018</v>
      </c>
      <c r="C26" s="2290" t="s">
        <v>7007</v>
      </c>
      <c r="D26" s="2298"/>
      <c r="E26" s="2299"/>
      <c r="F26" s="2298"/>
      <c r="G26" s="2299"/>
      <c r="H26" s="2298"/>
      <c r="I26" s="2299"/>
      <c r="J26" s="2298"/>
      <c r="K26" s="2299"/>
      <c r="L26" s="2298"/>
      <c r="M26" s="2299"/>
      <c r="N26" s="2298"/>
      <c r="O26" s="2299"/>
      <c r="P26" s="2304">
        <f>D26+F26+H26+J26+L26+N26</f>
        <v>0</v>
      </c>
      <c r="Q26" s="2312" t="s">
        <v>522</v>
      </c>
      <c r="R26" s="2300"/>
      <c r="S26" s="2309">
        <f>E26+G26+I26+K26+M26+O26</f>
        <v>0</v>
      </c>
      <c r="T26" s="2312" t="s">
        <v>522</v>
      </c>
      <c r="U26" s="2306">
        <f>S26-R26</f>
        <v>0</v>
      </c>
      <c r="V26" s="2285"/>
    </row>
    <row r="27" spans="1:22" s="1564" customFormat="1" ht="15" customHeight="1">
      <c r="A27" s="2289">
        <v>21</v>
      </c>
      <c r="B27" s="3308"/>
      <c r="C27" s="2290" t="s">
        <v>7008</v>
      </c>
      <c r="D27" s="2298"/>
      <c r="E27" s="2299"/>
      <c r="F27" s="2298"/>
      <c r="G27" s="2299"/>
      <c r="H27" s="2298"/>
      <c r="I27" s="2299"/>
      <c r="J27" s="2298"/>
      <c r="K27" s="2299"/>
      <c r="L27" s="2298"/>
      <c r="M27" s="2299"/>
      <c r="N27" s="2298"/>
      <c r="O27" s="2299"/>
      <c r="P27" s="2304">
        <f>D27+F27+H27+J27+L27+N27</f>
        <v>0</v>
      </c>
      <c r="Q27" s="2300"/>
      <c r="R27" s="2312" t="s">
        <v>522</v>
      </c>
      <c r="S27" s="2309">
        <f>E27+G27+I27+K27+M27+O27</f>
        <v>0</v>
      </c>
      <c r="T27" s="2309">
        <f>S27-Q27</f>
        <v>0</v>
      </c>
      <c r="U27" s="2314" t="s">
        <v>522</v>
      </c>
      <c r="V27" s="2285"/>
    </row>
    <row r="28" spans="1:22" s="1564" customFormat="1" ht="15" customHeight="1">
      <c r="A28" s="2289">
        <v>22</v>
      </c>
      <c r="B28" s="3311" t="s">
        <v>7020</v>
      </c>
      <c r="C28" s="3312"/>
      <c r="D28" s="2304">
        <f>D29+D30</f>
        <v>0</v>
      </c>
      <c r="E28" s="2306">
        <f t="shared" ref="E28" si="44">E29+E30</f>
        <v>0</v>
      </c>
      <c r="F28" s="2304">
        <f t="shared" ref="F28" si="45">F29+F30</f>
        <v>0</v>
      </c>
      <c r="G28" s="2306">
        <f t="shared" ref="G28" si="46">G29+G30</f>
        <v>0</v>
      </c>
      <c r="H28" s="2304">
        <f t="shared" ref="H28" si="47">H29+H30</f>
        <v>0</v>
      </c>
      <c r="I28" s="2306">
        <f t="shared" ref="I28" si="48">I29+I30</f>
        <v>0</v>
      </c>
      <c r="J28" s="2304">
        <f t="shared" ref="J28" si="49">J29+J30</f>
        <v>0</v>
      </c>
      <c r="K28" s="2306">
        <f t="shared" ref="K28" si="50">K29+K30</f>
        <v>0</v>
      </c>
      <c r="L28" s="2304">
        <f t="shared" ref="L28" si="51">L29+L30</f>
        <v>0</v>
      </c>
      <c r="M28" s="2306">
        <f t="shared" ref="M28" si="52">M29+M30</f>
        <v>0</v>
      </c>
      <c r="N28" s="2304">
        <f t="shared" ref="N28" si="53">N29+N30</f>
        <v>0</v>
      </c>
      <c r="O28" s="2306">
        <f t="shared" ref="O28" si="54">O29+O30</f>
        <v>0</v>
      </c>
      <c r="P28" s="2304">
        <f t="shared" ref="P28" si="55">P29+P30</f>
        <v>0</v>
      </c>
      <c r="Q28" s="2309">
        <f>Q30</f>
        <v>0</v>
      </c>
      <c r="R28" s="2309">
        <f>R29</f>
        <v>0</v>
      </c>
      <c r="S28" s="2309">
        <f t="shared" ref="S28" si="56">S29+S30</f>
        <v>0</v>
      </c>
      <c r="T28" s="2309">
        <f>T30</f>
        <v>0</v>
      </c>
      <c r="U28" s="2306">
        <f>U29</f>
        <v>0</v>
      </c>
      <c r="V28" s="2285"/>
    </row>
    <row r="29" spans="1:22" s="1564" customFormat="1" ht="15" customHeight="1">
      <c r="A29" s="2289">
        <v>23</v>
      </c>
      <c r="B29" s="3308" t="s">
        <v>7018</v>
      </c>
      <c r="C29" s="2290" t="s">
        <v>7007</v>
      </c>
      <c r="D29" s="2298"/>
      <c r="E29" s="2299"/>
      <c r="F29" s="2298"/>
      <c r="G29" s="2299"/>
      <c r="H29" s="2298"/>
      <c r="I29" s="2299"/>
      <c r="J29" s="2298"/>
      <c r="K29" s="2299"/>
      <c r="L29" s="2298"/>
      <c r="M29" s="2299"/>
      <c r="N29" s="2298"/>
      <c r="O29" s="2299"/>
      <c r="P29" s="2304">
        <f>D29+F29+H29+J29+L29+N29</f>
        <v>0</v>
      </c>
      <c r="Q29" s="2312" t="s">
        <v>522</v>
      </c>
      <c r="R29" s="2300"/>
      <c r="S29" s="2309">
        <f>E29+G29+I29+K29+M29+O29</f>
        <v>0</v>
      </c>
      <c r="T29" s="2312" t="s">
        <v>522</v>
      </c>
      <c r="U29" s="2306">
        <f>S29-R29</f>
        <v>0</v>
      </c>
      <c r="V29" s="2285"/>
    </row>
    <row r="30" spans="1:22" s="1564" customFormat="1" ht="15" customHeight="1">
      <c r="A30" s="2289">
        <v>24</v>
      </c>
      <c r="B30" s="3308"/>
      <c r="C30" s="2290" t="s">
        <v>7008</v>
      </c>
      <c r="D30" s="2298"/>
      <c r="E30" s="2299"/>
      <c r="F30" s="2298"/>
      <c r="G30" s="2299"/>
      <c r="H30" s="2298"/>
      <c r="I30" s="2299"/>
      <c r="J30" s="2298"/>
      <c r="K30" s="2299"/>
      <c r="L30" s="2298"/>
      <c r="M30" s="2299"/>
      <c r="N30" s="2298"/>
      <c r="O30" s="2299"/>
      <c r="P30" s="2304">
        <f>D30+F30+H30+J30+L30+N30</f>
        <v>0</v>
      </c>
      <c r="Q30" s="2300"/>
      <c r="R30" s="2312" t="s">
        <v>522</v>
      </c>
      <c r="S30" s="2309">
        <f>E30+G30+I30+K30+M30+O30</f>
        <v>0</v>
      </c>
      <c r="T30" s="2309">
        <f>S30-Q30</f>
        <v>0</v>
      </c>
      <c r="U30" s="2314" t="s">
        <v>522</v>
      </c>
      <c r="V30" s="2285"/>
    </row>
    <row r="31" spans="1:22" s="1564" customFormat="1" ht="15" customHeight="1">
      <c r="A31" s="2289">
        <v>25</v>
      </c>
      <c r="B31" s="3311" t="s">
        <v>7021</v>
      </c>
      <c r="C31" s="3312"/>
      <c r="D31" s="2304">
        <f>D32+D33</f>
        <v>0</v>
      </c>
      <c r="E31" s="2306">
        <f t="shared" ref="E31" si="57">E32+E33</f>
        <v>0</v>
      </c>
      <c r="F31" s="2304">
        <f t="shared" ref="F31" si="58">F32+F33</f>
        <v>0</v>
      </c>
      <c r="G31" s="2306">
        <f t="shared" ref="G31" si="59">G32+G33</f>
        <v>0</v>
      </c>
      <c r="H31" s="2304">
        <f t="shared" ref="H31" si="60">H32+H33</f>
        <v>0</v>
      </c>
      <c r="I31" s="2306">
        <f t="shared" ref="I31" si="61">I32+I33</f>
        <v>0</v>
      </c>
      <c r="J31" s="2304">
        <f t="shared" ref="J31" si="62">J32+J33</f>
        <v>0</v>
      </c>
      <c r="K31" s="2306">
        <f t="shared" ref="K31" si="63">K32+K33</f>
        <v>0</v>
      </c>
      <c r="L31" s="2304">
        <f t="shared" ref="L31" si="64">L32+L33</f>
        <v>0</v>
      </c>
      <c r="M31" s="2306">
        <f t="shared" ref="M31" si="65">M32+M33</f>
        <v>0</v>
      </c>
      <c r="N31" s="2304">
        <f t="shared" ref="N31" si="66">N32+N33</f>
        <v>0</v>
      </c>
      <c r="O31" s="2306">
        <f t="shared" ref="O31" si="67">O32+O33</f>
        <v>0</v>
      </c>
      <c r="P31" s="2304">
        <f t="shared" ref="P31" si="68">P32+P33</f>
        <v>0</v>
      </c>
      <c r="Q31" s="2309">
        <f>Q33</f>
        <v>0</v>
      </c>
      <c r="R31" s="2309">
        <f>R32</f>
        <v>0</v>
      </c>
      <c r="S31" s="2309">
        <f t="shared" ref="S31" si="69">S32+S33</f>
        <v>0</v>
      </c>
      <c r="T31" s="2309">
        <f>T33</f>
        <v>0</v>
      </c>
      <c r="U31" s="2306">
        <f>U32</f>
        <v>0</v>
      </c>
      <c r="V31" s="2285"/>
    </row>
    <row r="32" spans="1:22" s="1564" customFormat="1" ht="15" customHeight="1">
      <c r="A32" s="2289">
        <v>26</v>
      </c>
      <c r="B32" s="3308" t="s">
        <v>7018</v>
      </c>
      <c r="C32" s="2290" t="s">
        <v>7007</v>
      </c>
      <c r="D32" s="2298"/>
      <c r="E32" s="2299"/>
      <c r="F32" s="2298"/>
      <c r="G32" s="2299"/>
      <c r="H32" s="2298"/>
      <c r="I32" s="2299"/>
      <c r="J32" s="2298"/>
      <c r="K32" s="2299"/>
      <c r="L32" s="2298"/>
      <c r="M32" s="2299"/>
      <c r="N32" s="2298"/>
      <c r="O32" s="2299"/>
      <c r="P32" s="2304">
        <f>D32+F32+H32+J32+L32+N32</f>
        <v>0</v>
      </c>
      <c r="Q32" s="2312" t="s">
        <v>522</v>
      </c>
      <c r="R32" s="2300"/>
      <c r="S32" s="2309">
        <f>E32+G32+I32+K32+M32+O32</f>
        <v>0</v>
      </c>
      <c r="T32" s="2312" t="s">
        <v>522</v>
      </c>
      <c r="U32" s="2306">
        <f>S32-R32</f>
        <v>0</v>
      </c>
      <c r="V32" s="2285"/>
    </row>
    <row r="33" spans="1:22" s="1564" customFormat="1" ht="15" customHeight="1">
      <c r="A33" s="2289">
        <v>27</v>
      </c>
      <c r="B33" s="3308"/>
      <c r="C33" s="2290" t="s">
        <v>7008</v>
      </c>
      <c r="D33" s="2298"/>
      <c r="E33" s="2299"/>
      <c r="F33" s="2298"/>
      <c r="G33" s="2299"/>
      <c r="H33" s="2298"/>
      <c r="I33" s="2299"/>
      <c r="J33" s="2298"/>
      <c r="K33" s="2299"/>
      <c r="L33" s="2298"/>
      <c r="M33" s="2299"/>
      <c r="N33" s="2298"/>
      <c r="O33" s="2299"/>
      <c r="P33" s="2304">
        <f>D33+F33+H33+J33+L33+N33</f>
        <v>0</v>
      </c>
      <c r="Q33" s="2300"/>
      <c r="R33" s="2312" t="s">
        <v>522</v>
      </c>
      <c r="S33" s="2309">
        <f>E33+G33+I33+K33+M33+O33</f>
        <v>0</v>
      </c>
      <c r="T33" s="2309">
        <f>S33-Q33</f>
        <v>0</v>
      </c>
      <c r="U33" s="2314" t="s">
        <v>522</v>
      </c>
      <c r="V33" s="2285"/>
    </row>
    <row r="34" spans="1:22" s="1564" customFormat="1" ht="18" customHeight="1">
      <c r="A34" s="2286">
        <v>28</v>
      </c>
      <c r="B34" s="3313" t="s">
        <v>7022</v>
      </c>
      <c r="C34" s="3314"/>
      <c r="D34" s="2293">
        <f>D22+D25+D28+D31</f>
        <v>0</v>
      </c>
      <c r="E34" s="2294">
        <f t="shared" ref="E34:U34" si="70">E22+E25+E28+E31</f>
        <v>0</v>
      </c>
      <c r="F34" s="2293">
        <f t="shared" si="70"/>
        <v>0</v>
      </c>
      <c r="G34" s="2294">
        <f t="shared" si="70"/>
        <v>0</v>
      </c>
      <c r="H34" s="2293">
        <f t="shared" si="70"/>
        <v>0</v>
      </c>
      <c r="I34" s="2294">
        <f t="shared" si="70"/>
        <v>0</v>
      </c>
      <c r="J34" s="2293">
        <f t="shared" si="70"/>
        <v>0</v>
      </c>
      <c r="K34" s="2294">
        <f t="shared" si="70"/>
        <v>0</v>
      </c>
      <c r="L34" s="2293">
        <f t="shared" si="70"/>
        <v>0</v>
      </c>
      <c r="M34" s="2294">
        <f t="shared" si="70"/>
        <v>0</v>
      </c>
      <c r="N34" s="2293">
        <f t="shared" si="70"/>
        <v>0</v>
      </c>
      <c r="O34" s="2294">
        <f t="shared" si="70"/>
        <v>0</v>
      </c>
      <c r="P34" s="2293">
        <f t="shared" si="70"/>
        <v>0</v>
      </c>
      <c r="Q34" s="2301">
        <f t="shared" si="70"/>
        <v>0</v>
      </c>
      <c r="R34" s="2301">
        <f t="shared" si="70"/>
        <v>0</v>
      </c>
      <c r="S34" s="2301">
        <f t="shared" si="70"/>
        <v>0</v>
      </c>
      <c r="T34" s="2301">
        <f t="shared" si="70"/>
        <v>0</v>
      </c>
      <c r="U34" s="2294">
        <f t="shared" si="70"/>
        <v>0</v>
      </c>
      <c r="V34" s="2284"/>
    </row>
    <row r="35" spans="1:22">
      <c r="A35" s="2100"/>
      <c r="B35" s="2281"/>
      <c r="C35" s="2100"/>
      <c r="D35" s="2100"/>
      <c r="E35" s="2100"/>
      <c r="F35" s="2100"/>
      <c r="G35" s="2100"/>
      <c r="H35" s="2100"/>
      <c r="I35" s="2043"/>
      <c r="J35" s="2100"/>
      <c r="K35" s="2100"/>
      <c r="L35" s="2100"/>
      <c r="M35" s="2100"/>
      <c r="N35" s="2281"/>
      <c r="O35" s="2281"/>
      <c r="P35" s="2100"/>
      <c r="Q35" s="2281"/>
      <c r="R35" s="2100"/>
      <c r="S35" s="2100"/>
      <c r="T35" s="2100"/>
      <c r="U35" s="2100"/>
      <c r="V35" s="2100"/>
    </row>
  </sheetData>
  <mergeCells count="49">
    <mergeCell ref="B26:B27"/>
    <mergeCell ref="B34:C34"/>
    <mergeCell ref="B28:C28"/>
    <mergeCell ref="B29:B30"/>
    <mergeCell ref="B31:C31"/>
    <mergeCell ref="B32:B33"/>
    <mergeCell ref="B20:C20"/>
    <mergeCell ref="B21:U21"/>
    <mergeCell ref="B22:C22"/>
    <mergeCell ref="B23:B24"/>
    <mergeCell ref="B25:C25"/>
    <mergeCell ref="B13:C13"/>
    <mergeCell ref="B14:C14"/>
    <mergeCell ref="B15:B16"/>
    <mergeCell ref="B17:C17"/>
    <mergeCell ref="B18:B19"/>
    <mergeCell ref="B3:C6"/>
    <mergeCell ref="B7:C7"/>
    <mergeCell ref="B8:B9"/>
    <mergeCell ref="B10:C10"/>
    <mergeCell ref="B11:B12"/>
    <mergeCell ref="A2:U2"/>
    <mergeCell ref="A3:A6"/>
    <mergeCell ref="D3:E3"/>
    <mergeCell ref="F3:G3"/>
    <mergeCell ref="H3:I3"/>
    <mergeCell ref="J3:K3"/>
    <mergeCell ref="L3:M3"/>
    <mergeCell ref="P3:U3"/>
    <mergeCell ref="L4:L5"/>
    <mergeCell ref="M4:M5"/>
    <mergeCell ref="N4:N5"/>
    <mergeCell ref="O4:O5"/>
    <mergeCell ref="N3:O3"/>
    <mergeCell ref="Q4:Q5"/>
    <mergeCell ref="R4:R5"/>
    <mergeCell ref="S4:S5"/>
    <mergeCell ref="V3:V6"/>
    <mergeCell ref="D4:D5"/>
    <mergeCell ref="E4:E5"/>
    <mergeCell ref="F4:F5"/>
    <mergeCell ref="G4:G5"/>
    <mergeCell ref="H4:H5"/>
    <mergeCell ref="I4:I5"/>
    <mergeCell ref="P4:P5"/>
    <mergeCell ref="J4:J5"/>
    <mergeCell ref="K4:K5"/>
    <mergeCell ref="T4:T5"/>
    <mergeCell ref="U4:U5"/>
  </mergeCells>
  <phoneticPr fontId="59" type="noConversion"/>
  <dataValidations count="1">
    <dataValidation type="list" allowBlank="1" showInputMessage="1" showErrorMessage="1" sqref="B15:B16">
      <formula1>"重要行业小微,其他企业"</formula1>
    </dataValidation>
  </dataValidations>
  <hyperlinks>
    <hyperlink ref="W10" location="A105080资产折旧、摊销情况及纳税调整明细表!A1" display="A105080资产折旧、摊销情况及纳税调整明细表!A1"/>
    <hyperlink ref="W11" location="固资折旧!A1" display="固资折旧!A1"/>
    <hyperlink ref="W13" location="折旧测算!A1" display="折旧测算!A1"/>
  </hyperlinks>
  <printOptions horizontalCentered="1"/>
  <pageMargins left="0.74803149606299213" right="0.74803149606299213" top="0.98425196850393704" bottom="0.51181102362204722" header="0.51181102362204722" footer="0.51181102362204722"/>
  <pageSetup paperSize="9" scale="90" orientation="landscape" useFirstPageNumber="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34849" r:id="rId4" name="Button 1">
              <controlPr defaultSize="0" print="0" autoFill="0" autoPict="0" macro="[0]!ThisWorkbook.返回">
                <anchor moveWithCells="1">
                  <from>
                    <xdr:col>22</xdr:col>
                    <xdr:colOff>19050</xdr:colOff>
                    <xdr:row>0</xdr:row>
                    <xdr:rowOff>47625</xdr:rowOff>
                  </from>
                  <to>
                    <xdr:col>22</xdr:col>
                    <xdr:colOff>847725</xdr:colOff>
                    <xdr:row>1</xdr:row>
                    <xdr:rowOff>114300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1">
    <tabColor rgb="FFFFFF00"/>
  </sheetPr>
  <dimension ref="A1:I19"/>
  <sheetViews>
    <sheetView workbookViewId="0">
      <selection sqref="A1:E1"/>
    </sheetView>
  </sheetViews>
  <sheetFormatPr defaultRowHeight="14.25"/>
  <cols>
    <col min="1" max="1" width="5.25" style="1585" customWidth="1"/>
    <col min="2" max="2" width="46.5" style="1585" customWidth="1"/>
    <col min="3" max="5" width="12.375" style="1585" customWidth="1"/>
    <col min="6" max="6" width="23.5" style="1585" customWidth="1"/>
    <col min="7" max="8" width="9" style="1585"/>
    <col min="9" max="9" width="42" style="1585" customWidth="1"/>
    <col min="10" max="256" width="9" style="1585"/>
    <col min="257" max="257" width="5.25" style="1585" customWidth="1"/>
    <col min="258" max="258" width="46.5" style="1585" customWidth="1"/>
    <col min="259" max="260" width="9.375" style="1585" customWidth="1"/>
    <col min="261" max="261" width="10.25" style="1585" customWidth="1"/>
    <col min="262" max="262" width="23.5" style="1585" customWidth="1"/>
    <col min="263" max="264" width="9" style="1585"/>
    <col min="265" max="265" width="42" style="1585" customWidth="1"/>
    <col min="266" max="512" width="9" style="1585"/>
    <col min="513" max="513" width="5.25" style="1585" customWidth="1"/>
    <col min="514" max="514" width="46.5" style="1585" customWidth="1"/>
    <col min="515" max="516" width="9.375" style="1585" customWidth="1"/>
    <col min="517" max="517" width="10.25" style="1585" customWidth="1"/>
    <col min="518" max="518" width="23.5" style="1585" customWidth="1"/>
    <col min="519" max="520" width="9" style="1585"/>
    <col min="521" max="521" width="42" style="1585" customWidth="1"/>
    <col min="522" max="768" width="9" style="1585"/>
    <col min="769" max="769" width="5.25" style="1585" customWidth="1"/>
    <col min="770" max="770" width="46.5" style="1585" customWidth="1"/>
    <col min="771" max="772" width="9.375" style="1585" customWidth="1"/>
    <col min="773" max="773" width="10.25" style="1585" customWidth="1"/>
    <col min="774" max="774" width="23.5" style="1585" customWidth="1"/>
    <col min="775" max="776" width="9" style="1585"/>
    <col min="777" max="777" width="42" style="1585" customWidth="1"/>
    <col min="778" max="1024" width="9" style="1585"/>
    <col min="1025" max="1025" width="5.25" style="1585" customWidth="1"/>
    <col min="1026" max="1026" width="46.5" style="1585" customWidth="1"/>
    <col min="1027" max="1028" width="9.375" style="1585" customWidth="1"/>
    <col min="1029" max="1029" width="10.25" style="1585" customWidth="1"/>
    <col min="1030" max="1030" width="23.5" style="1585" customWidth="1"/>
    <col min="1031" max="1032" width="9" style="1585"/>
    <col min="1033" max="1033" width="42" style="1585" customWidth="1"/>
    <col min="1034" max="1280" width="9" style="1585"/>
    <col min="1281" max="1281" width="5.25" style="1585" customWidth="1"/>
    <col min="1282" max="1282" width="46.5" style="1585" customWidth="1"/>
    <col min="1283" max="1284" width="9.375" style="1585" customWidth="1"/>
    <col min="1285" max="1285" width="10.25" style="1585" customWidth="1"/>
    <col min="1286" max="1286" width="23.5" style="1585" customWidth="1"/>
    <col min="1287" max="1288" width="9" style="1585"/>
    <col min="1289" max="1289" width="42" style="1585" customWidth="1"/>
    <col min="1290" max="1536" width="9" style="1585"/>
    <col min="1537" max="1537" width="5.25" style="1585" customWidth="1"/>
    <col min="1538" max="1538" width="46.5" style="1585" customWidth="1"/>
    <col min="1539" max="1540" width="9.375" style="1585" customWidth="1"/>
    <col min="1541" max="1541" width="10.25" style="1585" customWidth="1"/>
    <col min="1542" max="1542" width="23.5" style="1585" customWidth="1"/>
    <col min="1543" max="1544" width="9" style="1585"/>
    <col min="1545" max="1545" width="42" style="1585" customWidth="1"/>
    <col min="1546" max="1792" width="9" style="1585"/>
    <col min="1793" max="1793" width="5.25" style="1585" customWidth="1"/>
    <col min="1794" max="1794" width="46.5" style="1585" customWidth="1"/>
    <col min="1795" max="1796" width="9.375" style="1585" customWidth="1"/>
    <col min="1797" max="1797" width="10.25" style="1585" customWidth="1"/>
    <col min="1798" max="1798" width="23.5" style="1585" customWidth="1"/>
    <col min="1799" max="1800" width="9" style="1585"/>
    <col min="1801" max="1801" width="42" style="1585" customWidth="1"/>
    <col min="1802" max="2048" width="9" style="1585"/>
    <col min="2049" max="2049" width="5.25" style="1585" customWidth="1"/>
    <col min="2050" max="2050" width="46.5" style="1585" customWidth="1"/>
    <col min="2051" max="2052" width="9.375" style="1585" customWidth="1"/>
    <col min="2053" max="2053" width="10.25" style="1585" customWidth="1"/>
    <col min="2054" max="2054" width="23.5" style="1585" customWidth="1"/>
    <col min="2055" max="2056" width="9" style="1585"/>
    <col min="2057" max="2057" width="42" style="1585" customWidth="1"/>
    <col min="2058" max="2304" width="9" style="1585"/>
    <col min="2305" max="2305" width="5.25" style="1585" customWidth="1"/>
    <col min="2306" max="2306" width="46.5" style="1585" customWidth="1"/>
    <col min="2307" max="2308" width="9.375" style="1585" customWidth="1"/>
    <col min="2309" max="2309" width="10.25" style="1585" customWidth="1"/>
    <col min="2310" max="2310" width="23.5" style="1585" customWidth="1"/>
    <col min="2311" max="2312" width="9" style="1585"/>
    <col min="2313" max="2313" width="42" style="1585" customWidth="1"/>
    <col min="2314" max="2560" width="9" style="1585"/>
    <col min="2561" max="2561" width="5.25" style="1585" customWidth="1"/>
    <col min="2562" max="2562" width="46.5" style="1585" customWidth="1"/>
    <col min="2563" max="2564" width="9.375" style="1585" customWidth="1"/>
    <col min="2565" max="2565" width="10.25" style="1585" customWidth="1"/>
    <col min="2566" max="2566" width="23.5" style="1585" customWidth="1"/>
    <col min="2567" max="2568" width="9" style="1585"/>
    <col min="2569" max="2569" width="42" style="1585" customWidth="1"/>
    <col min="2570" max="2816" width="9" style="1585"/>
    <col min="2817" max="2817" width="5.25" style="1585" customWidth="1"/>
    <col min="2818" max="2818" width="46.5" style="1585" customWidth="1"/>
    <col min="2819" max="2820" width="9.375" style="1585" customWidth="1"/>
    <col min="2821" max="2821" width="10.25" style="1585" customWidth="1"/>
    <col min="2822" max="2822" width="23.5" style="1585" customWidth="1"/>
    <col min="2823" max="2824" width="9" style="1585"/>
    <col min="2825" max="2825" width="42" style="1585" customWidth="1"/>
    <col min="2826" max="3072" width="9" style="1585"/>
    <col min="3073" max="3073" width="5.25" style="1585" customWidth="1"/>
    <col min="3074" max="3074" width="46.5" style="1585" customWidth="1"/>
    <col min="3075" max="3076" width="9.375" style="1585" customWidth="1"/>
    <col min="3077" max="3077" width="10.25" style="1585" customWidth="1"/>
    <col min="3078" max="3078" width="23.5" style="1585" customWidth="1"/>
    <col min="3079" max="3080" width="9" style="1585"/>
    <col min="3081" max="3081" width="42" style="1585" customWidth="1"/>
    <col min="3082" max="3328" width="9" style="1585"/>
    <col min="3329" max="3329" width="5.25" style="1585" customWidth="1"/>
    <col min="3330" max="3330" width="46.5" style="1585" customWidth="1"/>
    <col min="3331" max="3332" width="9.375" style="1585" customWidth="1"/>
    <col min="3333" max="3333" width="10.25" style="1585" customWidth="1"/>
    <col min="3334" max="3334" width="23.5" style="1585" customWidth="1"/>
    <col min="3335" max="3336" width="9" style="1585"/>
    <col min="3337" max="3337" width="42" style="1585" customWidth="1"/>
    <col min="3338" max="3584" width="9" style="1585"/>
    <col min="3585" max="3585" width="5.25" style="1585" customWidth="1"/>
    <col min="3586" max="3586" width="46.5" style="1585" customWidth="1"/>
    <col min="3587" max="3588" width="9.375" style="1585" customWidth="1"/>
    <col min="3589" max="3589" width="10.25" style="1585" customWidth="1"/>
    <col min="3590" max="3590" width="23.5" style="1585" customWidth="1"/>
    <col min="3591" max="3592" width="9" style="1585"/>
    <col min="3593" max="3593" width="42" style="1585" customWidth="1"/>
    <col min="3594" max="3840" width="9" style="1585"/>
    <col min="3841" max="3841" width="5.25" style="1585" customWidth="1"/>
    <col min="3842" max="3842" width="46.5" style="1585" customWidth="1"/>
    <col min="3843" max="3844" width="9.375" style="1585" customWidth="1"/>
    <col min="3845" max="3845" width="10.25" style="1585" customWidth="1"/>
    <col min="3846" max="3846" width="23.5" style="1585" customWidth="1"/>
    <col min="3847" max="3848" width="9" style="1585"/>
    <col min="3849" max="3849" width="42" style="1585" customWidth="1"/>
    <col min="3850" max="4096" width="9" style="1585"/>
    <col min="4097" max="4097" width="5.25" style="1585" customWidth="1"/>
    <col min="4098" max="4098" width="46.5" style="1585" customWidth="1"/>
    <col min="4099" max="4100" width="9.375" style="1585" customWidth="1"/>
    <col min="4101" max="4101" width="10.25" style="1585" customWidth="1"/>
    <col min="4102" max="4102" width="23.5" style="1585" customWidth="1"/>
    <col min="4103" max="4104" width="9" style="1585"/>
    <col min="4105" max="4105" width="42" style="1585" customWidth="1"/>
    <col min="4106" max="4352" width="9" style="1585"/>
    <col min="4353" max="4353" width="5.25" style="1585" customWidth="1"/>
    <col min="4354" max="4354" width="46.5" style="1585" customWidth="1"/>
    <col min="4355" max="4356" width="9.375" style="1585" customWidth="1"/>
    <col min="4357" max="4357" width="10.25" style="1585" customWidth="1"/>
    <col min="4358" max="4358" width="23.5" style="1585" customWidth="1"/>
    <col min="4359" max="4360" width="9" style="1585"/>
    <col min="4361" max="4361" width="42" style="1585" customWidth="1"/>
    <col min="4362" max="4608" width="9" style="1585"/>
    <col min="4609" max="4609" width="5.25" style="1585" customWidth="1"/>
    <col min="4610" max="4610" width="46.5" style="1585" customWidth="1"/>
    <col min="4611" max="4612" width="9.375" style="1585" customWidth="1"/>
    <col min="4613" max="4613" width="10.25" style="1585" customWidth="1"/>
    <col min="4614" max="4614" width="23.5" style="1585" customWidth="1"/>
    <col min="4615" max="4616" width="9" style="1585"/>
    <col min="4617" max="4617" width="42" style="1585" customWidth="1"/>
    <col min="4618" max="4864" width="9" style="1585"/>
    <col min="4865" max="4865" width="5.25" style="1585" customWidth="1"/>
    <col min="4866" max="4866" width="46.5" style="1585" customWidth="1"/>
    <col min="4867" max="4868" width="9.375" style="1585" customWidth="1"/>
    <col min="4869" max="4869" width="10.25" style="1585" customWidth="1"/>
    <col min="4870" max="4870" width="23.5" style="1585" customWidth="1"/>
    <col min="4871" max="4872" width="9" style="1585"/>
    <col min="4873" max="4873" width="42" style="1585" customWidth="1"/>
    <col min="4874" max="5120" width="9" style="1585"/>
    <col min="5121" max="5121" width="5.25" style="1585" customWidth="1"/>
    <col min="5122" max="5122" width="46.5" style="1585" customWidth="1"/>
    <col min="5123" max="5124" width="9.375" style="1585" customWidth="1"/>
    <col min="5125" max="5125" width="10.25" style="1585" customWidth="1"/>
    <col min="5126" max="5126" width="23.5" style="1585" customWidth="1"/>
    <col min="5127" max="5128" width="9" style="1585"/>
    <col min="5129" max="5129" width="42" style="1585" customWidth="1"/>
    <col min="5130" max="5376" width="9" style="1585"/>
    <col min="5377" max="5377" width="5.25" style="1585" customWidth="1"/>
    <col min="5378" max="5378" width="46.5" style="1585" customWidth="1"/>
    <col min="5379" max="5380" width="9.375" style="1585" customWidth="1"/>
    <col min="5381" max="5381" width="10.25" style="1585" customWidth="1"/>
    <col min="5382" max="5382" width="23.5" style="1585" customWidth="1"/>
    <col min="5383" max="5384" width="9" style="1585"/>
    <col min="5385" max="5385" width="42" style="1585" customWidth="1"/>
    <col min="5386" max="5632" width="9" style="1585"/>
    <col min="5633" max="5633" width="5.25" style="1585" customWidth="1"/>
    <col min="5634" max="5634" width="46.5" style="1585" customWidth="1"/>
    <col min="5635" max="5636" width="9.375" style="1585" customWidth="1"/>
    <col min="5637" max="5637" width="10.25" style="1585" customWidth="1"/>
    <col min="5638" max="5638" width="23.5" style="1585" customWidth="1"/>
    <col min="5639" max="5640" width="9" style="1585"/>
    <col min="5641" max="5641" width="42" style="1585" customWidth="1"/>
    <col min="5642" max="5888" width="9" style="1585"/>
    <col min="5889" max="5889" width="5.25" style="1585" customWidth="1"/>
    <col min="5890" max="5890" width="46.5" style="1585" customWidth="1"/>
    <col min="5891" max="5892" width="9.375" style="1585" customWidth="1"/>
    <col min="5893" max="5893" width="10.25" style="1585" customWidth="1"/>
    <col min="5894" max="5894" width="23.5" style="1585" customWidth="1"/>
    <col min="5895" max="5896" width="9" style="1585"/>
    <col min="5897" max="5897" width="42" style="1585" customWidth="1"/>
    <col min="5898" max="6144" width="9" style="1585"/>
    <col min="6145" max="6145" width="5.25" style="1585" customWidth="1"/>
    <col min="6146" max="6146" width="46.5" style="1585" customWidth="1"/>
    <col min="6147" max="6148" width="9.375" style="1585" customWidth="1"/>
    <col min="6149" max="6149" width="10.25" style="1585" customWidth="1"/>
    <col min="6150" max="6150" width="23.5" style="1585" customWidth="1"/>
    <col min="6151" max="6152" width="9" style="1585"/>
    <col min="6153" max="6153" width="42" style="1585" customWidth="1"/>
    <col min="6154" max="6400" width="9" style="1585"/>
    <col min="6401" max="6401" width="5.25" style="1585" customWidth="1"/>
    <col min="6402" max="6402" width="46.5" style="1585" customWidth="1"/>
    <col min="6403" max="6404" width="9.375" style="1585" customWidth="1"/>
    <col min="6405" max="6405" width="10.25" style="1585" customWidth="1"/>
    <col min="6406" max="6406" width="23.5" style="1585" customWidth="1"/>
    <col min="6407" max="6408" width="9" style="1585"/>
    <col min="6409" max="6409" width="42" style="1585" customWidth="1"/>
    <col min="6410" max="6656" width="9" style="1585"/>
    <col min="6657" max="6657" width="5.25" style="1585" customWidth="1"/>
    <col min="6658" max="6658" width="46.5" style="1585" customWidth="1"/>
    <col min="6659" max="6660" width="9.375" style="1585" customWidth="1"/>
    <col min="6661" max="6661" width="10.25" style="1585" customWidth="1"/>
    <col min="6662" max="6662" width="23.5" style="1585" customWidth="1"/>
    <col min="6663" max="6664" width="9" style="1585"/>
    <col min="6665" max="6665" width="42" style="1585" customWidth="1"/>
    <col min="6666" max="6912" width="9" style="1585"/>
    <col min="6913" max="6913" width="5.25" style="1585" customWidth="1"/>
    <col min="6914" max="6914" width="46.5" style="1585" customWidth="1"/>
    <col min="6915" max="6916" width="9.375" style="1585" customWidth="1"/>
    <col min="6917" max="6917" width="10.25" style="1585" customWidth="1"/>
    <col min="6918" max="6918" width="23.5" style="1585" customWidth="1"/>
    <col min="6919" max="6920" width="9" style="1585"/>
    <col min="6921" max="6921" width="42" style="1585" customWidth="1"/>
    <col min="6922" max="7168" width="9" style="1585"/>
    <col min="7169" max="7169" width="5.25" style="1585" customWidth="1"/>
    <col min="7170" max="7170" width="46.5" style="1585" customWidth="1"/>
    <col min="7171" max="7172" width="9.375" style="1585" customWidth="1"/>
    <col min="7173" max="7173" width="10.25" style="1585" customWidth="1"/>
    <col min="7174" max="7174" width="23.5" style="1585" customWidth="1"/>
    <col min="7175" max="7176" width="9" style="1585"/>
    <col min="7177" max="7177" width="42" style="1585" customWidth="1"/>
    <col min="7178" max="7424" width="9" style="1585"/>
    <col min="7425" max="7425" width="5.25" style="1585" customWidth="1"/>
    <col min="7426" max="7426" width="46.5" style="1585" customWidth="1"/>
    <col min="7427" max="7428" width="9.375" style="1585" customWidth="1"/>
    <col min="7429" max="7429" width="10.25" style="1585" customWidth="1"/>
    <col min="7430" max="7430" width="23.5" style="1585" customWidth="1"/>
    <col min="7431" max="7432" width="9" style="1585"/>
    <col min="7433" max="7433" width="42" style="1585" customWidth="1"/>
    <col min="7434" max="7680" width="9" style="1585"/>
    <col min="7681" max="7681" width="5.25" style="1585" customWidth="1"/>
    <col min="7682" max="7682" width="46.5" style="1585" customWidth="1"/>
    <col min="7683" max="7684" width="9.375" style="1585" customWidth="1"/>
    <col min="7685" max="7685" width="10.25" style="1585" customWidth="1"/>
    <col min="7686" max="7686" width="23.5" style="1585" customWidth="1"/>
    <col min="7687" max="7688" width="9" style="1585"/>
    <col min="7689" max="7689" width="42" style="1585" customWidth="1"/>
    <col min="7690" max="7936" width="9" style="1585"/>
    <col min="7937" max="7937" width="5.25" style="1585" customWidth="1"/>
    <col min="7938" max="7938" width="46.5" style="1585" customWidth="1"/>
    <col min="7939" max="7940" width="9.375" style="1585" customWidth="1"/>
    <col min="7941" max="7941" width="10.25" style="1585" customWidth="1"/>
    <col min="7942" max="7942" width="23.5" style="1585" customWidth="1"/>
    <col min="7943" max="7944" width="9" style="1585"/>
    <col min="7945" max="7945" width="42" style="1585" customWidth="1"/>
    <col min="7946" max="8192" width="9" style="1585"/>
    <col min="8193" max="8193" width="5.25" style="1585" customWidth="1"/>
    <col min="8194" max="8194" width="46.5" style="1585" customWidth="1"/>
    <col min="8195" max="8196" width="9.375" style="1585" customWidth="1"/>
    <col min="8197" max="8197" width="10.25" style="1585" customWidth="1"/>
    <col min="8198" max="8198" width="23.5" style="1585" customWidth="1"/>
    <col min="8199" max="8200" width="9" style="1585"/>
    <col min="8201" max="8201" width="42" style="1585" customWidth="1"/>
    <col min="8202" max="8448" width="9" style="1585"/>
    <col min="8449" max="8449" width="5.25" style="1585" customWidth="1"/>
    <col min="8450" max="8450" width="46.5" style="1585" customWidth="1"/>
    <col min="8451" max="8452" width="9.375" style="1585" customWidth="1"/>
    <col min="8453" max="8453" width="10.25" style="1585" customWidth="1"/>
    <col min="8454" max="8454" width="23.5" style="1585" customWidth="1"/>
    <col min="8455" max="8456" width="9" style="1585"/>
    <col min="8457" max="8457" width="42" style="1585" customWidth="1"/>
    <col min="8458" max="8704" width="9" style="1585"/>
    <col min="8705" max="8705" width="5.25" style="1585" customWidth="1"/>
    <col min="8706" max="8706" width="46.5" style="1585" customWidth="1"/>
    <col min="8707" max="8708" width="9.375" style="1585" customWidth="1"/>
    <col min="8709" max="8709" width="10.25" style="1585" customWidth="1"/>
    <col min="8710" max="8710" width="23.5" style="1585" customWidth="1"/>
    <col min="8711" max="8712" width="9" style="1585"/>
    <col min="8713" max="8713" width="42" style="1585" customWidth="1"/>
    <col min="8714" max="8960" width="9" style="1585"/>
    <col min="8961" max="8961" width="5.25" style="1585" customWidth="1"/>
    <col min="8962" max="8962" width="46.5" style="1585" customWidth="1"/>
    <col min="8963" max="8964" width="9.375" style="1585" customWidth="1"/>
    <col min="8965" max="8965" width="10.25" style="1585" customWidth="1"/>
    <col min="8966" max="8966" width="23.5" style="1585" customWidth="1"/>
    <col min="8967" max="8968" width="9" style="1585"/>
    <col min="8969" max="8969" width="42" style="1585" customWidth="1"/>
    <col min="8970" max="9216" width="9" style="1585"/>
    <col min="9217" max="9217" width="5.25" style="1585" customWidth="1"/>
    <col min="9218" max="9218" width="46.5" style="1585" customWidth="1"/>
    <col min="9219" max="9220" width="9.375" style="1585" customWidth="1"/>
    <col min="9221" max="9221" width="10.25" style="1585" customWidth="1"/>
    <col min="9222" max="9222" width="23.5" style="1585" customWidth="1"/>
    <col min="9223" max="9224" width="9" style="1585"/>
    <col min="9225" max="9225" width="42" style="1585" customWidth="1"/>
    <col min="9226" max="9472" width="9" style="1585"/>
    <col min="9473" max="9473" width="5.25" style="1585" customWidth="1"/>
    <col min="9474" max="9474" width="46.5" style="1585" customWidth="1"/>
    <col min="9475" max="9476" width="9.375" style="1585" customWidth="1"/>
    <col min="9477" max="9477" width="10.25" style="1585" customWidth="1"/>
    <col min="9478" max="9478" width="23.5" style="1585" customWidth="1"/>
    <col min="9479" max="9480" width="9" style="1585"/>
    <col min="9481" max="9481" width="42" style="1585" customWidth="1"/>
    <col min="9482" max="9728" width="9" style="1585"/>
    <col min="9729" max="9729" width="5.25" style="1585" customWidth="1"/>
    <col min="9730" max="9730" width="46.5" style="1585" customWidth="1"/>
    <col min="9731" max="9732" width="9.375" style="1585" customWidth="1"/>
    <col min="9733" max="9733" width="10.25" style="1585" customWidth="1"/>
    <col min="9734" max="9734" width="23.5" style="1585" customWidth="1"/>
    <col min="9735" max="9736" width="9" style="1585"/>
    <col min="9737" max="9737" width="42" style="1585" customWidth="1"/>
    <col min="9738" max="9984" width="9" style="1585"/>
    <col min="9985" max="9985" width="5.25" style="1585" customWidth="1"/>
    <col min="9986" max="9986" width="46.5" style="1585" customWidth="1"/>
    <col min="9987" max="9988" width="9.375" style="1585" customWidth="1"/>
    <col min="9989" max="9989" width="10.25" style="1585" customWidth="1"/>
    <col min="9990" max="9990" width="23.5" style="1585" customWidth="1"/>
    <col min="9991" max="9992" width="9" style="1585"/>
    <col min="9993" max="9993" width="42" style="1585" customWidth="1"/>
    <col min="9994" max="10240" width="9" style="1585"/>
    <col min="10241" max="10241" width="5.25" style="1585" customWidth="1"/>
    <col min="10242" max="10242" width="46.5" style="1585" customWidth="1"/>
    <col min="10243" max="10244" width="9.375" style="1585" customWidth="1"/>
    <col min="10245" max="10245" width="10.25" style="1585" customWidth="1"/>
    <col min="10246" max="10246" width="23.5" style="1585" customWidth="1"/>
    <col min="10247" max="10248" width="9" style="1585"/>
    <col min="10249" max="10249" width="42" style="1585" customWidth="1"/>
    <col min="10250" max="10496" width="9" style="1585"/>
    <col min="10497" max="10497" width="5.25" style="1585" customWidth="1"/>
    <col min="10498" max="10498" width="46.5" style="1585" customWidth="1"/>
    <col min="10499" max="10500" width="9.375" style="1585" customWidth="1"/>
    <col min="10501" max="10501" width="10.25" style="1585" customWidth="1"/>
    <col min="10502" max="10502" width="23.5" style="1585" customWidth="1"/>
    <col min="10503" max="10504" width="9" style="1585"/>
    <col min="10505" max="10505" width="42" style="1585" customWidth="1"/>
    <col min="10506" max="10752" width="9" style="1585"/>
    <col min="10753" max="10753" width="5.25" style="1585" customWidth="1"/>
    <col min="10754" max="10754" width="46.5" style="1585" customWidth="1"/>
    <col min="10755" max="10756" width="9.375" style="1585" customWidth="1"/>
    <col min="10757" max="10757" width="10.25" style="1585" customWidth="1"/>
    <col min="10758" max="10758" width="23.5" style="1585" customWidth="1"/>
    <col min="10759" max="10760" width="9" style="1585"/>
    <col min="10761" max="10761" width="42" style="1585" customWidth="1"/>
    <col min="10762" max="11008" width="9" style="1585"/>
    <col min="11009" max="11009" width="5.25" style="1585" customWidth="1"/>
    <col min="11010" max="11010" width="46.5" style="1585" customWidth="1"/>
    <col min="11011" max="11012" width="9.375" style="1585" customWidth="1"/>
    <col min="11013" max="11013" width="10.25" style="1585" customWidth="1"/>
    <col min="11014" max="11014" width="23.5" style="1585" customWidth="1"/>
    <col min="11015" max="11016" width="9" style="1585"/>
    <col min="11017" max="11017" width="42" style="1585" customWidth="1"/>
    <col min="11018" max="11264" width="9" style="1585"/>
    <col min="11265" max="11265" width="5.25" style="1585" customWidth="1"/>
    <col min="11266" max="11266" width="46.5" style="1585" customWidth="1"/>
    <col min="11267" max="11268" width="9.375" style="1585" customWidth="1"/>
    <col min="11269" max="11269" width="10.25" style="1585" customWidth="1"/>
    <col min="11270" max="11270" width="23.5" style="1585" customWidth="1"/>
    <col min="11271" max="11272" width="9" style="1585"/>
    <col min="11273" max="11273" width="42" style="1585" customWidth="1"/>
    <col min="11274" max="11520" width="9" style="1585"/>
    <col min="11521" max="11521" width="5.25" style="1585" customWidth="1"/>
    <col min="11522" max="11522" width="46.5" style="1585" customWidth="1"/>
    <col min="11523" max="11524" width="9.375" style="1585" customWidth="1"/>
    <col min="11525" max="11525" width="10.25" style="1585" customWidth="1"/>
    <col min="11526" max="11526" width="23.5" style="1585" customWidth="1"/>
    <col min="11527" max="11528" width="9" style="1585"/>
    <col min="11529" max="11529" width="42" style="1585" customWidth="1"/>
    <col min="11530" max="11776" width="9" style="1585"/>
    <col min="11777" max="11777" width="5.25" style="1585" customWidth="1"/>
    <col min="11778" max="11778" width="46.5" style="1585" customWidth="1"/>
    <col min="11779" max="11780" width="9.375" style="1585" customWidth="1"/>
    <col min="11781" max="11781" width="10.25" style="1585" customWidth="1"/>
    <col min="11782" max="11782" width="23.5" style="1585" customWidth="1"/>
    <col min="11783" max="11784" width="9" style="1585"/>
    <col min="11785" max="11785" width="42" style="1585" customWidth="1"/>
    <col min="11786" max="12032" width="9" style="1585"/>
    <col min="12033" max="12033" width="5.25" style="1585" customWidth="1"/>
    <col min="12034" max="12034" width="46.5" style="1585" customWidth="1"/>
    <col min="12035" max="12036" width="9.375" style="1585" customWidth="1"/>
    <col min="12037" max="12037" width="10.25" style="1585" customWidth="1"/>
    <col min="12038" max="12038" width="23.5" style="1585" customWidth="1"/>
    <col min="12039" max="12040" width="9" style="1585"/>
    <col min="12041" max="12041" width="42" style="1585" customWidth="1"/>
    <col min="12042" max="12288" width="9" style="1585"/>
    <col min="12289" max="12289" width="5.25" style="1585" customWidth="1"/>
    <col min="12290" max="12290" width="46.5" style="1585" customWidth="1"/>
    <col min="12291" max="12292" width="9.375" style="1585" customWidth="1"/>
    <col min="12293" max="12293" width="10.25" style="1585" customWidth="1"/>
    <col min="12294" max="12294" width="23.5" style="1585" customWidth="1"/>
    <col min="12295" max="12296" width="9" style="1585"/>
    <col min="12297" max="12297" width="42" style="1585" customWidth="1"/>
    <col min="12298" max="12544" width="9" style="1585"/>
    <col min="12545" max="12545" width="5.25" style="1585" customWidth="1"/>
    <col min="12546" max="12546" width="46.5" style="1585" customWidth="1"/>
    <col min="12547" max="12548" width="9.375" style="1585" customWidth="1"/>
    <col min="12549" max="12549" width="10.25" style="1585" customWidth="1"/>
    <col min="12550" max="12550" width="23.5" style="1585" customWidth="1"/>
    <col min="12551" max="12552" width="9" style="1585"/>
    <col min="12553" max="12553" width="42" style="1585" customWidth="1"/>
    <col min="12554" max="12800" width="9" style="1585"/>
    <col min="12801" max="12801" width="5.25" style="1585" customWidth="1"/>
    <col min="12802" max="12802" width="46.5" style="1585" customWidth="1"/>
    <col min="12803" max="12804" width="9.375" style="1585" customWidth="1"/>
    <col min="12805" max="12805" width="10.25" style="1585" customWidth="1"/>
    <col min="12806" max="12806" width="23.5" style="1585" customWidth="1"/>
    <col min="12807" max="12808" width="9" style="1585"/>
    <col min="12809" max="12809" width="42" style="1585" customWidth="1"/>
    <col min="12810" max="13056" width="9" style="1585"/>
    <col min="13057" max="13057" width="5.25" style="1585" customWidth="1"/>
    <col min="13058" max="13058" width="46.5" style="1585" customWidth="1"/>
    <col min="13059" max="13060" width="9.375" style="1585" customWidth="1"/>
    <col min="13061" max="13061" width="10.25" style="1585" customWidth="1"/>
    <col min="13062" max="13062" width="23.5" style="1585" customWidth="1"/>
    <col min="13063" max="13064" width="9" style="1585"/>
    <col min="13065" max="13065" width="42" style="1585" customWidth="1"/>
    <col min="13066" max="13312" width="9" style="1585"/>
    <col min="13313" max="13313" width="5.25" style="1585" customWidth="1"/>
    <col min="13314" max="13314" width="46.5" style="1585" customWidth="1"/>
    <col min="13315" max="13316" width="9.375" style="1585" customWidth="1"/>
    <col min="13317" max="13317" width="10.25" style="1585" customWidth="1"/>
    <col min="13318" max="13318" width="23.5" style="1585" customWidth="1"/>
    <col min="13319" max="13320" width="9" style="1585"/>
    <col min="13321" max="13321" width="42" style="1585" customWidth="1"/>
    <col min="13322" max="13568" width="9" style="1585"/>
    <col min="13569" max="13569" width="5.25" style="1585" customWidth="1"/>
    <col min="13570" max="13570" width="46.5" style="1585" customWidth="1"/>
    <col min="13571" max="13572" width="9.375" style="1585" customWidth="1"/>
    <col min="13573" max="13573" width="10.25" style="1585" customWidth="1"/>
    <col min="13574" max="13574" width="23.5" style="1585" customWidth="1"/>
    <col min="13575" max="13576" width="9" style="1585"/>
    <col min="13577" max="13577" width="42" style="1585" customWidth="1"/>
    <col min="13578" max="13824" width="9" style="1585"/>
    <col min="13825" max="13825" width="5.25" style="1585" customWidth="1"/>
    <col min="13826" max="13826" width="46.5" style="1585" customWidth="1"/>
    <col min="13827" max="13828" width="9.375" style="1585" customWidth="1"/>
    <col min="13829" max="13829" width="10.25" style="1585" customWidth="1"/>
    <col min="13830" max="13830" width="23.5" style="1585" customWidth="1"/>
    <col min="13831" max="13832" width="9" style="1585"/>
    <col min="13833" max="13833" width="42" style="1585" customWidth="1"/>
    <col min="13834" max="14080" width="9" style="1585"/>
    <col min="14081" max="14081" width="5.25" style="1585" customWidth="1"/>
    <col min="14082" max="14082" width="46.5" style="1585" customWidth="1"/>
    <col min="14083" max="14084" width="9.375" style="1585" customWidth="1"/>
    <col min="14085" max="14085" width="10.25" style="1585" customWidth="1"/>
    <col min="14086" max="14086" width="23.5" style="1585" customWidth="1"/>
    <col min="14087" max="14088" width="9" style="1585"/>
    <col min="14089" max="14089" width="42" style="1585" customWidth="1"/>
    <col min="14090" max="14336" width="9" style="1585"/>
    <col min="14337" max="14337" width="5.25" style="1585" customWidth="1"/>
    <col min="14338" max="14338" width="46.5" style="1585" customWidth="1"/>
    <col min="14339" max="14340" width="9.375" style="1585" customWidth="1"/>
    <col min="14341" max="14341" width="10.25" style="1585" customWidth="1"/>
    <col min="14342" max="14342" width="23.5" style="1585" customWidth="1"/>
    <col min="14343" max="14344" width="9" style="1585"/>
    <col min="14345" max="14345" width="42" style="1585" customWidth="1"/>
    <col min="14346" max="14592" width="9" style="1585"/>
    <col min="14593" max="14593" width="5.25" style="1585" customWidth="1"/>
    <col min="14594" max="14594" width="46.5" style="1585" customWidth="1"/>
    <col min="14595" max="14596" width="9.375" style="1585" customWidth="1"/>
    <col min="14597" max="14597" width="10.25" style="1585" customWidth="1"/>
    <col min="14598" max="14598" width="23.5" style="1585" customWidth="1"/>
    <col min="14599" max="14600" width="9" style="1585"/>
    <col min="14601" max="14601" width="42" style="1585" customWidth="1"/>
    <col min="14602" max="14848" width="9" style="1585"/>
    <col min="14849" max="14849" width="5.25" style="1585" customWidth="1"/>
    <col min="14850" max="14850" width="46.5" style="1585" customWidth="1"/>
    <col min="14851" max="14852" width="9.375" style="1585" customWidth="1"/>
    <col min="14853" max="14853" width="10.25" style="1585" customWidth="1"/>
    <col min="14854" max="14854" width="23.5" style="1585" customWidth="1"/>
    <col min="14855" max="14856" width="9" style="1585"/>
    <col min="14857" max="14857" width="42" style="1585" customWidth="1"/>
    <col min="14858" max="15104" width="9" style="1585"/>
    <col min="15105" max="15105" width="5.25" style="1585" customWidth="1"/>
    <col min="15106" max="15106" width="46.5" style="1585" customWidth="1"/>
    <col min="15107" max="15108" width="9.375" style="1585" customWidth="1"/>
    <col min="15109" max="15109" width="10.25" style="1585" customWidth="1"/>
    <col min="15110" max="15110" width="23.5" style="1585" customWidth="1"/>
    <col min="15111" max="15112" width="9" style="1585"/>
    <col min="15113" max="15113" width="42" style="1585" customWidth="1"/>
    <col min="15114" max="15360" width="9" style="1585"/>
    <col min="15361" max="15361" width="5.25" style="1585" customWidth="1"/>
    <col min="15362" max="15362" width="46.5" style="1585" customWidth="1"/>
    <col min="15363" max="15364" width="9.375" style="1585" customWidth="1"/>
    <col min="15365" max="15365" width="10.25" style="1585" customWidth="1"/>
    <col min="15366" max="15366" width="23.5" style="1585" customWidth="1"/>
    <col min="15367" max="15368" width="9" style="1585"/>
    <col min="15369" max="15369" width="42" style="1585" customWidth="1"/>
    <col min="15370" max="15616" width="9" style="1585"/>
    <col min="15617" max="15617" width="5.25" style="1585" customWidth="1"/>
    <col min="15618" max="15618" width="46.5" style="1585" customWidth="1"/>
    <col min="15619" max="15620" width="9.375" style="1585" customWidth="1"/>
    <col min="15621" max="15621" width="10.25" style="1585" customWidth="1"/>
    <col min="15622" max="15622" width="23.5" style="1585" customWidth="1"/>
    <col min="15623" max="15624" width="9" style="1585"/>
    <col min="15625" max="15625" width="42" style="1585" customWidth="1"/>
    <col min="15626" max="15872" width="9" style="1585"/>
    <col min="15873" max="15873" width="5.25" style="1585" customWidth="1"/>
    <col min="15874" max="15874" width="46.5" style="1585" customWidth="1"/>
    <col min="15875" max="15876" width="9.375" style="1585" customWidth="1"/>
    <col min="15877" max="15877" width="10.25" style="1585" customWidth="1"/>
    <col min="15878" max="15878" width="23.5" style="1585" customWidth="1"/>
    <col min="15879" max="15880" width="9" style="1585"/>
    <col min="15881" max="15881" width="42" style="1585" customWidth="1"/>
    <col min="15882" max="16128" width="9" style="1585"/>
    <col min="16129" max="16129" width="5.25" style="1585" customWidth="1"/>
    <col min="16130" max="16130" width="46.5" style="1585" customWidth="1"/>
    <col min="16131" max="16132" width="9.375" style="1585" customWidth="1"/>
    <col min="16133" max="16133" width="10.25" style="1585" customWidth="1"/>
    <col min="16134" max="16134" width="23.5" style="1585" customWidth="1"/>
    <col min="16135" max="16136" width="9" style="1585"/>
    <col min="16137" max="16137" width="42" style="1585" customWidth="1"/>
    <col min="16138" max="16384" width="9" style="1585"/>
  </cols>
  <sheetData>
    <row r="1" spans="1:9" s="1593" customFormat="1" ht="20.100000000000001" customHeight="1">
      <c r="A1" s="3321"/>
      <c r="B1" s="3321"/>
      <c r="C1" s="3321"/>
      <c r="D1" s="3321"/>
      <c r="E1" s="3321"/>
      <c r="F1" s="2022" t="str">
        <f>"索引号："&amp;档案索引!A40</f>
        <v>索引号：2A-20</v>
      </c>
    </row>
    <row r="2" spans="1:9" s="1594" customFormat="1" ht="25.5" customHeight="1">
      <c r="A2" s="3262" t="s">
        <v>6104</v>
      </c>
      <c r="B2" s="3262"/>
      <c r="C2" s="3262"/>
      <c r="D2" s="3262"/>
      <c r="E2" s="3322"/>
      <c r="F2" s="1851"/>
    </row>
    <row r="3" spans="1:9" s="1587" customFormat="1" ht="14.25" customHeight="1">
      <c r="A3" s="3260" t="s">
        <v>1994</v>
      </c>
      <c r="B3" s="3260" t="s">
        <v>5532</v>
      </c>
      <c r="C3" s="1844" t="s">
        <v>1990</v>
      </c>
      <c r="D3" s="1844" t="s">
        <v>1991</v>
      </c>
      <c r="E3" s="1837" t="s">
        <v>5324</v>
      </c>
      <c r="F3" s="3260" t="s">
        <v>5325</v>
      </c>
    </row>
    <row r="4" spans="1:9" s="1587" customFormat="1" ht="14.25" customHeight="1">
      <c r="A4" s="3260"/>
      <c r="B4" s="3260"/>
      <c r="C4" s="1837">
        <v>1</v>
      </c>
      <c r="D4" s="1837" t="s">
        <v>5533</v>
      </c>
      <c r="E4" s="1852" t="s">
        <v>5534</v>
      </c>
      <c r="F4" s="3260"/>
    </row>
    <row r="5" spans="1:9" s="1587" customFormat="1" ht="14.25" customHeight="1">
      <c r="A5" s="1853">
        <v>1</v>
      </c>
      <c r="B5" s="1848" t="s">
        <v>5535</v>
      </c>
      <c r="C5" s="2106">
        <f>SUM(C6:C12)</f>
        <v>0</v>
      </c>
      <c r="D5" s="2106">
        <f t="shared" ref="D5:E5" si="0">SUM(D6:D12)</f>
        <v>0</v>
      </c>
      <c r="E5" s="2106">
        <f t="shared" si="0"/>
        <v>0</v>
      </c>
      <c r="F5" s="2001"/>
    </row>
    <row r="6" spans="1:9" s="1587" customFormat="1" ht="26.25" customHeight="1">
      <c r="A6" s="1854">
        <v>2</v>
      </c>
      <c r="B6" s="1842" t="s">
        <v>5536</v>
      </c>
      <c r="C6" s="2119"/>
      <c r="D6" s="2119"/>
      <c r="E6" s="2109">
        <f>C6-D6</f>
        <v>0</v>
      </c>
      <c r="F6" s="2001"/>
      <c r="I6" s="1595" t="s">
        <v>5537</v>
      </c>
    </row>
    <row r="7" spans="1:9" s="1587" customFormat="1" ht="14.25" customHeight="1">
      <c r="A7" s="1853">
        <v>3</v>
      </c>
      <c r="B7" s="1848" t="s">
        <v>5538</v>
      </c>
      <c r="C7" s="2108"/>
      <c r="D7" s="2108"/>
      <c r="E7" s="2109">
        <f t="shared" ref="E7:E12" si="1">C7-D7</f>
        <v>0</v>
      </c>
      <c r="F7" s="2002"/>
    </row>
    <row r="8" spans="1:9" s="1587" customFormat="1" ht="14.25" customHeight="1">
      <c r="A8" s="1853">
        <v>4</v>
      </c>
      <c r="B8" s="1848" t="s">
        <v>5539</v>
      </c>
      <c r="C8" s="2108"/>
      <c r="D8" s="2108"/>
      <c r="E8" s="2109">
        <f t="shared" si="1"/>
        <v>0</v>
      </c>
      <c r="F8" s="2001"/>
    </row>
    <row r="9" spans="1:9" s="1587" customFormat="1" ht="27" customHeight="1">
      <c r="A9" s="1854">
        <v>5</v>
      </c>
      <c r="B9" s="1842" t="s">
        <v>5540</v>
      </c>
      <c r="C9" s="2119"/>
      <c r="D9" s="2119"/>
      <c r="E9" s="2109">
        <f t="shared" si="1"/>
        <v>0</v>
      </c>
      <c r="F9" s="2001"/>
    </row>
    <row r="10" spans="1:9" s="1587" customFormat="1" ht="27" customHeight="1">
      <c r="A10" s="1854">
        <v>6</v>
      </c>
      <c r="B10" s="1842" t="s">
        <v>5541</v>
      </c>
      <c r="C10" s="2119"/>
      <c r="D10" s="2119"/>
      <c r="E10" s="2109">
        <f t="shared" si="1"/>
        <v>0</v>
      </c>
      <c r="F10" s="2001"/>
      <c r="G10" s="1702" t="s">
        <v>6622</v>
      </c>
    </row>
    <row r="11" spans="1:9" s="1587" customFormat="1" ht="14.25" customHeight="1">
      <c r="A11" s="1853">
        <v>7</v>
      </c>
      <c r="B11" s="1848" t="s">
        <v>5542</v>
      </c>
      <c r="C11" s="2107"/>
      <c r="D11" s="2107"/>
      <c r="E11" s="2109">
        <f t="shared" si="1"/>
        <v>0</v>
      </c>
      <c r="F11" s="2001"/>
    </row>
    <row r="12" spans="1:9" s="1587" customFormat="1" ht="14.25" customHeight="1">
      <c r="A12" s="1853">
        <v>8</v>
      </c>
      <c r="B12" s="1848" t="s">
        <v>5543</v>
      </c>
      <c r="C12" s="2107"/>
      <c r="D12" s="2107"/>
      <c r="E12" s="2109">
        <f t="shared" si="1"/>
        <v>0</v>
      </c>
      <c r="F12" s="2001"/>
      <c r="G12" s="1798" t="s">
        <v>6626</v>
      </c>
    </row>
    <row r="13" spans="1:9" s="1587" customFormat="1" ht="89.25" customHeight="1">
      <c r="A13" s="1853">
        <v>9</v>
      </c>
      <c r="B13" s="1848" t="s">
        <v>5544</v>
      </c>
      <c r="C13" s="2103">
        <f>'资产损失（专项申报）税前扣除审核表'!C25</f>
        <v>0</v>
      </c>
      <c r="D13" s="2103">
        <f>'资产损失（专项申报）税前扣除审核表'!G25</f>
        <v>0</v>
      </c>
      <c r="E13" s="2103">
        <f>'资产损失（专项申报）税前扣除审核表'!H25</f>
        <v>0</v>
      </c>
      <c r="F13" s="2003" t="s">
        <v>5545</v>
      </c>
      <c r="I13" s="1595"/>
    </row>
    <row r="14" spans="1:9" s="1587" customFormat="1" ht="93" customHeight="1">
      <c r="A14" s="1844">
        <v>10</v>
      </c>
      <c r="B14" s="1847" t="s">
        <v>5546</v>
      </c>
      <c r="C14" s="2103">
        <f>'资产损失（专项申报）税前扣除审核表'!C6</f>
        <v>0</v>
      </c>
      <c r="D14" s="2103">
        <f>'资产损失（专项申报）税前扣除审核表'!G6</f>
        <v>0</v>
      </c>
      <c r="E14" s="2103">
        <f>'资产损失（专项申报）税前扣除审核表'!H6</f>
        <v>0</v>
      </c>
      <c r="F14" s="2003" t="s">
        <v>5547</v>
      </c>
      <c r="I14" s="1595"/>
    </row>
    <row r="15" spans="1:9" s="1587" customFormat="1" ht="82.5" customHeight="1">
      <c r="A15" s="1844">
        <v>11</v>
      </c>
      <c r="B15" s="1838" t="s">
        <v>5548</v>
      </c>
      <c r="C15" s="2103">
        <f>'资产损失（专项申报）税前扣除审核表'!C11</f>
        <v>0</v>
      </c>
      <c r="D15" s="2103">
        <f>'资产损失（专项申报）税前扣除审核表'!G11</f>
        <v>0</v>
      </c>
      <c r="E15" s="2103">
        <f>'资产损失（专项申报）税前扣除审核表'!H11</f>
        <v>0</v>
      </c>
      <c r="F15" s="2003" t="s">
        <v>5549</v>
      </c>
      <c r="I15" s="1595"/>
    </row>
    <row r="16" spans="1:9" s="1587" customFormat="1" ht="29.45" customHeight="1">
      <c r="A16" s="1844">
        <v>12</v>
      </c>
      <c r="B16" s="1847" t="s">
        <v>5550</v>
      </c>
      <c r="C16" s="2103">
        <f>'资产损失（专项申报）税前扣除审核表'!C16</f>
        <v>0</v>
      </c>
      <c r="D16" s="2103">
        <f>'资产损失（专项申报）税前扣除审核表'!G16</f>
        <v>0</v>
      </c>
      <c r="E16" s="2103">
        <f>'资产损失（专项申报）税前扣除审核表'!H16</f>
        <v>0</v>
      </c>
      <c r="F16" s="2003" t="s">
        <v>5551</v>
      </c>
      <c r="I16" s="1595"/>
    </row>
    <row r="17" spans="1:9" s="1587" customFormat="1" ht="49.15" customHeight="1">
      <c r="A17" s="1844">
        <v>13</v>
      </c>
      <c r="B17" s="1847" t="s">
        <v>5552</v>
      </c>
      <c r="C17" s="2103">
        <f>'资产损失（专项申报）税前扣除审核表'!C21</f>
        <v>0</v>
      </c>
      <c r="D17" s="2103">
        <f>'资产损失（专项申报）税前扣除审核表'!G21</f>
        <v>0</v>
      </c>
      <c r="E17" s="2103">
        <f>'资产损失（专项申报）税前扣除审核表'!H21</f>
        <v>0</v>
      </c>
      <c r="F17" s="2003" t="s">
        <v>5553</v>
      </c>
      <c r="I17" s="1595"/>
    </row>
    <row r="18" spans="1:9" s="1587" customFormat="1" ht="110.25" customHeight="1">
      <c r="A18" s="1853">
        <v>14</v>
      </c>
      <c r="B18" s="1847" t="s">
        <v>5554</v>
      </c>
      <c r="C18" s="2106">
        <f>C5+C13</f>
        <v>0</v>
      </c>
      <c r="D18" s="2106">
        <f t="shared" ref="D18:E18" si="2">D5+D13</f>
        <v>0</v>
      </c>
      <c r="E18" s="2106">
        <f t="shared" si="2"/>
        <v>0</v>
      </c>
      <c r="F18" s="2003" t="s">
        <v>5555</v>
      </c>
      <c r="I18" s="1595"/>
    </row>
    <row r="19" spans="1:9" ht="12.75" customHeight="1">
      <c r="A19" s="2022"/>
      <c r="B19" s="2022"/>
      <c r="C19" s="2022"/>
      <c r="D19" s="2022"/>
      <c r="E19" s="2022"/>
      <c r="F19" s="2022"/>
    </row>
  </sheetData>
  <mergeCells count="5">
    <mergeCell ref="A1:E1"/>
    <mergeCell ref="A2:E2"/>
    <mergeCell ref="A3:A4"/>
    <mergeCell ref="B3:B4"/>
    <mergeCell ref="F3:F4"/>
  </mergeCells>
  <phoneticPr fontId="59" type="noConversion"/>
  <hyperlinks>
    <hyperlink ref="G10" location="A105090资产损失税前扣除及纳税调整明细表!A1" display="A105090资产损失税前扣除及纳税调整明细表!A1"/>
    <hyperlink ref="G12" location="A105120特殊行业准备金纳税调整明细表!A1" display="A105120特殊行业准备金纳税调整明细表!A1"/>
  </hyperlinks>
  <printOptions horizontalCentered="1"/>
  <pageMargins left="0.74791666666666667" right="0.74791666666666667" top="0.98402777777777772" bottom="0.98402777777777772" header="0.51180555555555551" footer="0.51180555555555551"/>
  <pageSetup paperSize="9" orientation="landscape" r:id="rId1"/>
  <headerFooter alignWithMargins="0"/>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2">
    <tabColor rgb="FFFFFF00"/>
  </sheetPr>
  <dimension ref="A1:J26"/>
  <sheetViews>
    <sheetView workbookViewId="0">
      <selection activeCell="E8" sqref="E8"/>
    </sheetView>
  </sheetViews>
  <sheetFormatPr defaultRowHeight="14.25"/>
  <cols>
    <col min="1" max="1" width="5.25" style="1597" customWidth="1"/>
    <col min="2" max="2" width="24.5" style="1603" customWidth="1"/>
    <col min="3" max="3" width="11.125" style="1597" customWidth="1"/>
    <col min="4" max="4" width="11" style="1597" customWidth="1"/>
    <col min="5" max="6" width="10.625" style="1597" customWidth="1"/>
    <col min="7" max="7" width="10.5" style="1597" customWidth="1"/>
    <col min="8" max="8" width="12.375" style="1597" customWidth="1"/>
    <col min="9" max="9" width="23.875" style="1597" customWidth="1"/>
    <col min="10" max="10" width="46.875" style="1597" customWidth="1"/>
    <col min="11" max="256" width="9" style="1597"/>
    <col min="257" max="257" width="5.25" style="1597" customWidth="1"/>
    <col min="258" max="258" width="24.5" style="1597" customWidth="1"/>
    <col min="259" max="259" width="11.125" style="1597" customWidth="1"/>
    <col min="260" max="260" width="11" style="1597" customWidth="1"/>
    <col min="261" max="262" width="10.625" style="1597" customWidth="1"/>
    <col min="263" max="263" width="10.5" style="1597" customWidth="1"/>
    <col min="264" max="264" width="12.375" style="1597" customWidth="1"/>
    <col min="265" max="265" width="23.875" style="1597" customWidth="1"/>
    <col min="266" max="266" width="46.875" style="1597" customWidth="1"/>
    <col min="267" max="512" width="9" style="1597"/>
    <col min="513" max="513" width="5.25" style="1597" customWidth="1"/>
    <col min="514" max="514" width="24.5" style="1597" customWidth="1"/>
    <col min="515" max="515" width="11.125" style="1597" customWidth="1"/>
    <col min="516" max="516" width="11" style="1597" customWidth="1"/>
    <col min="517" max="518" width="10.625" style="1597" customWidth="1"/>
    <col min="519" max="519" width="10.5" style="1597" customWidth="1"/>
    <col min="520" max="520" width="12.375" style="1597" customWidth="1"/>
    <col min="521" max="521" width="23.875" style="1597" customWidth="1"/>
    <col min="522" max="522" width="46.875" style="1597" customWidth="1"/>
    <col min="523" max="768" width="9" style="1597"/>
    <col min="769" max="769" width="5.25" style="1597" customWidth="1"/>
    <col min="770" max="770" width="24.5" style="1597" customWidth="1"/>
    <col min="771" max="771" width="11.125" style="1597" customWidth="1"/>
    <col min="772" max="772" width="11" style="1597" customWidth="1"/>
    <col min="773" max="774" width="10.625" style="1597" customWidth="1"/>
    <col min="775" max="775" width="10.5" style="1597" customWidth="1"/>
    <col min="776" max="776" width="12.375" style="1597" customWidth="1"/>
    <col min="777" max="777" width="23.875" style="1597" customWidth="1"/>
    <col min="778" max="778" width="46.875" style="1597" customWidth="1"/>
    <col min="779" max="1024" width="9" style="1597"/>
    <col min="1025" max="1025" width="5.25" style="1597" customWidth="1"/>
    <col min="1026" max="1026" width="24.5" style="1597" customWidth="1"/>
    <col min="1027" max="1027" width="11.125" style="1597" customWidth="1"/>
    <col min="1028" max="1028" width="11" style="1597" customWidth="1"/>
    <col min="1029" max="1030" width="10.625" style="1597" customWidth="1"/>
    <col min="1031" max="1031" width="10.5" style="1597" customWidth="1"/>
    <col min="1032" max="1032" width="12.375" style="1597" customWidth="1"/>
    <col min="1033" max="1033" width="23.875" style="1597" customWidth="1"/>
    <col min="1034" max="1034" width="46.875" style="1597" customWidth="1"/>
    <col min="1035" max="1280" width="9" style="1597"/>
    <col min="1281" max="1281" width="5.25" style="1597" customWidth="1"/>
    <col min="1282" max="1282" width="24.5" style="1597" customWidth="1"/>
    <col min="1283" max="1283" width="11.125" style="1597" customWidth="1"/>
    <col min="1284" max="1284" width="11" style="1597" customWidth="1"/>
    <col min="1285" max="1286" width="10.625" style="1597" customWidth="1"/>
    <col min="1287" max="1287" width="10.5" style="1597" customWidth="1"/>
    <col min="1288" max="1288" width="12.375" style="1597" customWidth="1"/>
    <col min="1289" max="1289" width="23.875" style="1597" customWidth="1"/>
    <col min="1290" max="1290" width="46.875" style="1597" customWidth="1"/>
    <col min="1291" max="1536" width="9" style="1597"/>
    <col min="1537" max="1537" width="5.25" style="1597" customWidth="1"/>
    <col min="1538" max="1538" width="24.5" style="1597" customWidth="1"/>
    <col min="1539" max="1539" width="11.125" style="1597" customWidth="1"/>
    <col min="1540" max="1540" width="11" style="1597" customWidth="1"/>
    <col min="1541" max="1542" width="10.625" style="1597" customWidth="1"/>
    <col min="1543" max="1543" width="10.5" style="1597" customWidth="1"/>
    <col min="1544" max="1544" width="12.375" style="1597" customWidth="1"/>
    <col min="1545" max="1545" width="23.875" style="1597" customWidth="1"/>
    <col min="1546" max="1546" width="46.875" style="1597" customWidth="1"/>
    <col min="1547" max="1792" width="9" style="1597"/>
    <col min="1793" max="1793" width="5.25" style="1597" customWidth="1"/>
    <col min="1794" max="1794" width="24.5" style="1597" customWidth="1"/>
    <col min="1795" max="1795" width="11.125" style="1597" customWidth="1"/>
    <col min="1796" max="1796" width="11" style="1597" customWidth="1"/>
    <col min="1797" max="1798" width="10.625" style="1597" customWidth="1"/>
    <col min="1799" max="1799" width="10.5" style="1597" customWidth="1"/>
    <col min="1800" max="1800" width="12.375" style="1597" customWidth="1"/>
    <col min="1801" max="1801" width="23.875" style="1597" customWidth="1"/>
    <col min="1802" max="1802" width="46.875" style="1597" customWidth="1"/>
    <col min="1803" max="2048" width="9" style="1597"/>
    <col min="2049" max="2049" width="5.25" style="1597" customWidth="1"/>
    <col min="2050" max="2050" width="24.5" style="1597" customWidth="1"/>
    <col min="2051" max="2051" width="11.125" style="1597" customWidth="1"/>
    <col min="2052" max="2052" width="11" style="1597" customWidth="1"/>
    <col min="2053" max="2054" width="10.625" style="1597" customWidth="1"/>
    <col min="2055" max="2055" width="10.5" style="1597" customWidth="1"/>
    <col min="2056" max="2056" width="12.375" style="1597" customWidth="1"/>
    <col min="2057" max="2057" width="23.875" style="1597" customWidth="1"/>
    <col min="2058" max="2058" width="46.875" style="1597" customWidth="1"/>
    <col min="2059" max="2304" width="9" style="1597"/>
    <col min="2305" max="2305" width="5.25" style="1597" customWidth="1"/>
    <col min="2306" max="2306" width="24.5" style="1597" customWidth="1"/>
    <col min="2307" max="2307" width="11.125" style="1597" customWidth="1"/>
    <col min="2308" max="2308" width="11" style="1597" customWidth="1"/>
    <col min="2309" max="2310" width="10.625" style="1597" customWidth="1"/>
    <col min="2311" max="2311" width="10.5" style="1597" customWidth="1"/>
    <col min="2312" max="2312" width="12.375" style="1597" customWidth="1"/>
    <col min="2313" max="2313" width="23.875" style="1597" customWidth="1"/>
    <col min="2314" max="2314" width="46.875" style="1597" customWidth="1"/>
    <col min="2315" max="2560" width="9" style="1597"/>
    <col min="2561" max="2561" width="5.25" style="1597" customWidth="1"/>
    <col min="2562" max="2562" width="24.5" style="1597" customWidth="1"/>
    <col min="2563" max="2563" width="11.125" style="1597" customWidth="1"/>
    <col min="2564" max="2564" width="11" style="1597" customWidth="1"/>
    <col min="2565" max="2566" width="10.625" style="1597" customWidth="1"/>
    <col min="2567" max="2567" width="10.5" style="1597" customWidth="1"/>
    <col min="2568" max="2568" width="12.375" style="1597" customWidth="1"/>
    <col min="2569" max="2569" width="23.875" style="1597" customWidth="1"/>
    <col min="2570" max="2570" width="46.875" style="1597" customWidth="1"/>
    <col min="2571" max="2816" width="9" style="1597"/>
    <col min="2817" max="2817" width="5.25" style="1597" customWidth="1"/>
    <col min="2818" max="2818" width="24.5" style="1597" customWidth="1"/>
    <col min="2819" max="2819" width="11.125" style="1597" customWidth="1"/>
    <col min="2820" max="2820" width="11" style="1597" customWidth="1"/>
    <col min="2821" max="2822" width="10.625" style="1597" customWidth="1"/>
    <col min="2823" max="2823" width="10.5" style="1597" customWidth="1"/>
    <col min="2824" max="2824" width="12.375" style="1597" customWidth="1"/>
    <col min="2825" max="2825" width="23.875" style="1597" customWidth="1"/>
    <col min="2826" max="2826" width="46.875" style="1597" customWidth="1"/>
    <col min="2827" max="3072" width="9" style="1597"/>
    <col min="3073" max="3073" width="5.25" style="1597" customWidth="1"/>
    <col min="3074" max="3074" width="24.5" style="1597" customWidth="1"/>
    <col min="3075" max="3075" width="11.125" style="1597" customWidth="1"/>
    <col min="3076" max="3076" width="11" style="1597" customWidth="1"/>
    <col min="3077" max="3078" width="10.625" style="1597" customWidth="1"/>
    <col min="3079" max="3079" width="10.5" style="1597" customWidth="1"/>
    <col min="3080" max="3080" width="12.375" style="1597" customWidth="1"/>
    <col min="3081" max="3081" width="23.875" style="1597" customWidth="1"/>
    <col min="3082" max="3082" width="46.875" style="1597" customWidth="1"/>
    <col min="3083" max="3328" width="9" style="1597"/>
    <col min="3329" max="3329" width="5.25" style="1597" customWidth="1"/>
    <col min="3330" max="3330" width="24.5" style="1597" customWidth="1"/>
    <col min="3331" max="3331" width="11.125" style="1597" customWidth="1"/>
    <col min="3332" max="3332" width="11" style="1597" customWidth="1"/>
    <col min="3333" max="3334" width="10.625" style="1597" customWidth="1"/>
    <col min="3335" max="3335" width="10.5" style="1597" customWidth="1"/>
    <col min="3336" max="3336" width="12.375" style="1597" customWidth="1"/>
    <col min="3337" max="3337" width="23.875" style="1597" customWidth="1"/>
    <col min="3338" max="3338" width="46.875" style="1597" customWidth="1"/>
    <col min="3339" max="3584" width="9" style="1597"/>
    <col min="3585" max="3585" width="5.25" style="1597" customWidth="1"/>
    <col min="3586" max="3586" width="24.5" style="1597" customWidth="1"/>
    <col min="3587" max="3587" width="11.125" style="1597" customWidth="1"/>
    <col min="3588" max="3588" width="11" style="1597" customWidth="1"/>
    <col min="3589" max="3590" width="10.625" style="1597" customWidth="1"/>
    <col min="3591" max="3591" width="10.5" style="1597" customWidth="1"/>
    <col min="3592" max="3592" width="12.375" style="1597" customWidth="1"/>
    <col min="3593" max="3593" width="23.875" style="1597" customWidth="1"/>
    <col min="3594" max="3594" width="46.875" style="1597" customWidth="1"/>
    <col min="3595" max="3840" width="9" style="1597"/>
    <col min="3841" max="3841" width="5.25" style="1597" customWidth="1"/>
    <col min="3842" max="3842" width="24.5" style="1597" customWidth="1"/>
    <col min="3843" max="3843" width="11.125" style="1597" customWidth="1"/>
    <col min="3844" max="3844" width="11" style="1597" customWidth="1"/>
    <col min="3845" max="3846" width="10.625" style="1597" customWidth="1"/>
    <col min="3847" max="3847" width="10.5" style="1597" customWidth="1"/>
    <col min="3848" max="3848" width="12.375" style="1597" customWidth="1"/>
    <col min="3849" max="3849" width="23.875" style="1597" customWidth="1"/>
    <col min="3850" max="3850" width="46.875" style="1597" customWidth="1"/>
    <col min="3851" max="4096" width="9" style="1597"/>
    <col min="4097" max="4097" width="5.25" style="1597" customWidth="1"/>
    <col min="4098" max="4098" width="24.5" style="1597" customWidth="1"/>
    <col min="4099" max="4099" width="11.125" style="1597" customWidth="1"/>
    <col min="4100" max="4100" width="11" style="1597" customWidth="1"/>
    <col min="4101" max="4102" width="10.625" style="1597" customWidth="1"/>
    <col min="4103" max="4103" width="10.5" style="1597" customWidth="1"/>
    <col min="4104" max="4104" width="12.375" style="1597" customWidth="1"/>
    <col min="4105" max="4105" width="23.875" style="1597" customWidth="1"/>
    <col min="4106" max="4106" width="46.875" style="1597" customWidth="1"/>
    <col min="4107" max="4352" width="9" style="1597"/>
    <col min="4353" max="4353" width="5.25" style="1597" customWidth="1"/>
    <col min="4354" max="4354" width="24.5" style="1597" customWidth="1"/>
    <col min="4355" max="4355" width="11.125" style="1597" customWidth="1"/>
    <col min="4356" max="4356" width="11" style="1597" customWidth="1"/>
    <col min="4357" max="4358" width="10.625" style="1597" customWidth="1"/>
    <col min="4359" max="4359" width="10.5" style="1597" customWidth="1"/>
    <col min="4360" max="4360" width="12.375" style="1597" customWidth="1"/>
    <col min="4361" max="4361" width="23.875" style="1597" customWidth="1"/>
    <col min="4362" max="4362" width="46.875" style="1597" customWidth="1"/>
    <col min="4363" max="4608" width="9" style="1597"/>
    <col min="4609" max="4609" width="5.25" style="1597" customWidth="1"/>
    <col min="4610" max="4610" width="24.5" style="1597" customWidth="1"/>
    <col min="4611" max="4611" width="11.125" style="1597" customWidth="1"/>
    <col min="4612" max="4612" width="11" style="1597" customWidth="1"/>
    <col min="4613" max="4614" width="10.625" style="1597" customWidth="1"/>
    <col min="4615" max="4615" width="10.5" style="1597" customWidth="1"/>
    <col min="4616" max="4616" width="12.375" style="1597" customWidth="1"/>
    <col min="4617" max="4617" width="23.875" style="1597" customWidth="1"/>
    <col min="4618" max="4618" width="46.875" style="1597" customWidth="1"/>
    <col min="4619" max="4864" width="9" style="1597"/>
    <col min="4865" max="4865" width="5.25" style="1597" customWidth="1"/>
    <col min="4866" max="4866" width="24.5" style="1597" customWidth="1"/>
    <col min="4867" max="4867" width="11.125" style="1597" customWidth="1"/>
    <col min="4868" max="4868" width="11" style="1597" customWidth="1"/>
    <col min="4869" max="4870" width="10.625" style="1597" customWidth="1"/>
    <col min="4871" max="4871" width="10.5" style="1597" customWidth="1"/>
    <col min="4872" max="4872" width="12.375" style="1597" customWidth="1"/>
    <col min="4873" max="4873" width="23.875" style="1597" customWidth="1"/>
    <col min="4874" max="4874" width="46.875" style="1597" customWidth="1"/>
    <col min="4875" max="5120" width="9" style="1597"/>
    <col min="5121" max="5121" width="5.25" style="1597" customWidth="1"/>
    <col min="5122" max="5122" width="24.5" style="1597" customWidth="1"/>
    <col min="5123" max="5123" width="11.125" style="1597" customWidth="1"/>
    <col min="5124" max="5124" width="11" style="1597" customWidth="1"/>
    <col min="5125" max="5126" width="10.625" style="1597" customWidth="1"/>
    <col min="5127" max="5127" width="10.5" style="1597" customWidth="1"/>
    <col min="5128" max="5128" width="12.375" style="1597" customWidth="1"/>
    <col min="5129" max="5129" width="23.875" style="1597" customWidth="1"/>
    <col min="5130" max="5130" width="46.875" style="1597" customWidth="1"/>
    <col min="5131" max="5376" width="9" style="1597"/>
    <col min="5377" max="5377" width="5.25" style="1597" customWidth="1"/>
    <col min="5378" max="5378" width="24.5" style="1597" customWidth="1"/>
    <col min="5379" max="5379" width="11.125" style="1597" customWidth="1"/>
    <col min="5380" max="5380" width="11" style="1597" customWidth="1"/>
    <col min="5381" max="5382" width="10.625" style="1597" customWidth="1"/>
    <col min="5383" max="5383" width="10.5" style="1597" customWidth="1"/>
    <col min="5384" max="5384" width="12.375" style="1597" customWidth="1"/>
    <col min="5385" max="5385" width="23.875" style="1597" customWidth="1"/>
    <col min="5386" max="5386" width="46.875" style="1597" customWidth="1"/>
    <col min="5387" max="5632" width="9" style="1597"/>
    <col min="5633" max="5633" width="5.25" style="1597" customWidth="1"/>
    <col min="5634" max="5634" width="24.5" style="1597" customWidth="1"/>
    <col min="5635" max="5635" width="11.125" style="1597" customWidth="1"/>
    <col min="5636" max="5636" width="11" style="1597" customWidth="1"/>
    <col min="5637" max="5638" width="10.625" style="1597" customWidth="1"/>
    <col min="5639" max="5639" width="10.5" style="1597" customWidth="1"/>
    <col min="5640" max="5640" width="12.375" style="1597" customWidth="1"/>
    <col min="5641" max="5641" width="23.875" style="1597" customWidth="1"/>
    <col min="5642" max="5642" width="46.875" style="1597" customWidth="1"/>
    <col min="5643" max="5888" width="9" style="1597"/>
    <col min="5889" max="5889" width="5.25" style="1597" customWidth="1"/>
    <col min="5890" max="5890" width="24.5" style="1597" customWidth="1"/>
    <col min="5891" max="5891" width="11.125" style="1597" customWidth="1"/>
    <col min="5892" max="5892" width="11" style="1597" customWidth="1"/>
    <col min="5893" max="5894" width="10.625" style="1597" customWidth="1"/>
    <col min="5895" max="5895" width="10.5" style="1597" customWidth="1"/>
    <col min="5896" max="5896" width="12.375" style="1597" customWidth="1"/>
    <col min="5897" max="5897" width="23.875" style="1597" customWidth="1"/>
    <col min="5898" max="5898" width="46.875" style="1597" customWidth="1"/>
    <col min="5899" max="6144" width="9" style="1597"/>
    <col min="6145" max="6145" width="5.25" style="1597" customWidth="1"/>
    <col min="6146" max="6146" width="24.5" style="1597" customWidth="1"/>
    <col min="6147" max="6147" width="11.125" style="1597" customWidth="1"/>
    <col min="6148" max="6148" width="11" style="1597" customWidth="1"/>
    <col min="6149" max="6150" width="10.625" style="1597" customWidth="1"/>
    <col min="6151" max="6151" width="10.5" style="1597" customWidth="1"/>
    <col min="6152" max="6152" width="12.375" style="1597" customWidth="1"/>
    <col min="6153" max="6153" width="23.875" style="1597" customWidth="1"/>
    <col min="6154" max="6154" width="46.875" style="1597" customWidth="1"/>
    <col min="6155" max="6400" width="9" style="1597"/>
    <col min="6401" max="6401" width="5.25" style="1597" customWidth="1"/>
    <col min="6402" max="6402" width="24.5" style="1597" customWidth="1"/>
    <col min="6403" max="6403" width="11.125" style="1597" customWidth="1"/>
    <col min="6404" max="6404" width="11" style="1597" customWidth="1"/>
    <col min="6405" max="6406" width="10.625" style="1597" customWidth="1"/>
    <col min="6407" max="6407" width="10.5" style="1597" customWidth="1"/>
    <col min="6408" max="6408" width="12.375" style="1597" customWidth="1"/>
    <col min="6409" max="6409" width="23.875" style="1597" customWidth="1"/>
    <col min="6410" max="6410" width="46.875" style="1597" customWidth="1"/>
    <col min="6411" max="6656" width="9" style="1597"/>
    <col min="6657" max="6657" width="5.25" style="1597" customWidth="1"/>
    <col min="6658" max="6658" width="24.5" style="1597" customWidth="1"/>
    <col min="6659" max="6659" width="11.125" style="1597" customWidth="1"/>
    <col min="6660" max="6660" width="11" style="1597" customWidth="1"/>
    <col min="6661" max="6662" width="10.625" style="1597" customWidth="1"/>
    <col min="6663" max="6663" width="10.5" style="1597" customWidth="1"/>
    <col min="6664" max="6664" width="12.375" style="1597" customWidth="1"/>
    <col min="6665" max="6665" width="23.875" style="1597" customWidth="1"/>
    <col min="6666" max="6666" width="46.875" style="1597" customWidth="1"/>
    <col min="6667" max="6912" width="9" style="1597"/>
    <col min="6913" max="6913" width="5.25" style="1597" customWidth="1"/>
    <col min="6914" max="6914" width="24.5" style="1597" customWidth="1"/>
    <col min="6915" max="6915" width="11.125" style="1597" customWidth="1"/>
    <col min="6916" max="6916" width="11" style="1597" customWidth="1"/>
    <col min="6917" max="6918" width="10.625" style="1597" customWidth="1"/>
    <col min="6919" max="6919" width="10.5" style="1597" customWidth="1"/>
    <col min="6920" max="6920" width="12.375" style="1597" customWidth="1"/>
    <col min="6921" max="6921" width="23.875" style="1597" customWidth="1"/>
    <col min="6922" max="6922" width="46.875" style="1597" customWidth="1"/>
    <col min="6923" max="7168" width="9" style="1597"/>
    <col min="7169" max="7169" width="5.25" style="1597" customWidth="1"/>
    <col min="7170" max="7170" width="24.5" style="1597" customWidth="1"/>
    <col min="7171" max="7171" width="11.125" style="1597" customWidth="1"/>
    <col min="7172" max="7172" width="11" style="1597" customWidth="1"/>
    <col min="7173" max="7174" width="10.625" style="1597" customWidth="1"/>
    <col min="7175" max="7175" width="10.5" style="1597" customWidth="1"/>
    <col min="7176" max="7176" width="12.375" style="1597" customWidth="1"/>
    <col min="7177" max="7177" width="23.875" style="1597" customWidth="1"/>
    <col min="7178" max="7178" width="46.875" style="1597" customWidth="1"/>
    <col min="7179" max="7424" width="9" style="1597"/>
    <col min="7425" max="7425" width="5.25" style="1597" customWidth="1"/>
    <col min="7426" max="7426" width="24.5" style="1597" customWidth="1"/>
    <col min="7427" max="7427" width="11.125" style="1597" customWidth="1"/>
    <col min="7428" max="7428" width="11" style="1597" customWidth="1"/>
    <col min="7429" max="7430" width="10.625" style="1597" customWidth="1"/>
    <col min="7431" max="7431" width="10.5" style="1597" customWidth="1"/>
    <col min="7432" max="7432" width="12.375" style="1597" customWidth="1"/>
    <col min="7433" max="7433" width="23.875" style="1597" customWidth="1"/>
    <col min="7434" max="7434" width="46.875" style="1597" customWidth="1"/>
    <col min="7435" max="7680" width="9" style="1597"/>
    <col min="7681" max="7681" width="5.25" style="1597" customWidth="1"/>
    <col min="7682" max="7682" width="24.5" style="1597" customWidth="1"/>
    <col min="7683" max="7683" width="11.125" style="1597" customWidth="1"/>
    <col min="7684" max="7684" width="11" style="1597" customWidth="1"/>
    <col min="7685" max="7686" width="10.625" style="1597" customWidth="1"/>
    <col min="7687" max="7687" width="10.5" style="1597" customWidth="1"/>
    <col min="7688" max="7688" width="12.375" style="1597" customWidth="1"/>
    <col min="7689" max="7689" width="23.875" style="1597" customWidth="1"/>
    <col min="7690" max="7690" width="46.875" style="1597" customWidth="1"/>
    <col min="7691" max="7936" width="9" style="1597"/>
    <col min="7937" max="7937" width="5.25" style="1597" customWidth="1"/>
    <col min="7938" max="7938" width="24.5" style="1597" customWidth="1"/>
    <col min="7939" max="7939" width="11.125" style="1597" customWidth="1"/>
    <col min="7940" max="7940" width="11" style="1597" customWidth="1"/>
    <col min="7941" max="7942" width="10.625" style="1597" customWidth="1"/>
    <col min="7943" max="7943" width="10.5" style="1597" customWidth="1"/>
    <col min="7944" max="7944" width="12.375" style="1597" customWidth="1"/>
    <col min="7945" max="7945" width="23.875" style="1597" customWidth="1"/>
    <col min="7946" max="7946" width="46.875" style="1597" customWidth="1"/>
    <col min="7947" max="8192" width="9" style="1597"/>
    <col min="8193" max="8193" width="5.25" style="1597" customWidth="1"/>
    <col min="8194" max="8194" width="24.5" style="1597" customWidth="1"/>
    <col min="8195" max="8195" width="11.125" style="1597" customWidth="1"/>
    <col min="8196" max="8196" width="11" style="1597" customWidth="1"/>
    <col min="8197" max="8198" width="10.625" style="1597" customWidth="1"/>
    <col min="8199" max="8199" width="10.5" style="1597" customWidth="1"/>
    <col min="8200" max="8200" width="12.375" style="1597" customWidth="1"/>
    <col min="8201" max="8201" width="23.875" style="1597" customWidth="1"/>
    <col min="8202" max="8202" width="46.875" style="1597" customWidth="1"/>
    <col min="8203" max="8448" width="9" style="1597"/>
    <col min="8449" max="8449" width="5.25" style="1597" customWidth="1"/>
    <col min="8450" max="8450" width="24.5" style="1597" customWidth="1"/>
    <col min="8451" max="8451" width="11.125" style="1597" customWidth="1"/>
    <col min="8452" max="8452" width="11" style="1597" customWidth="1"/>
    <col min="8453" max="8454" width="10.625" style="1597" customWidth="1"/>
    <col min="8455" max="8455" width="10.5" style="1597" customWidth="1"/>
    <col min="8456" max="8456" width="12.375" style="1597" customWidth="1"/>
    <col min="8457" max="8457" width="23.875" style="1597" customWidth="1"/>
    <col min="8458" max="8458" width="46.875" style="1597" customWidth="1"/>
    <col min="8459" max="8704" width="9" style="1597"/>
    <col min="8705" max="8705" width="5.25" style="1597" customWidth="1"/>
    <col min="8706" max="8706" width="24.5" style="1597" customWidth="1"/>
    <col min="8707" max="8707" width="11.125" style="1597" customWidth="1"/>
    <col min="8708" max="8708" width="11" style="1597" customWidth="1"/>
    <col min="8709" max="8710" width="10.625" style="1597" customWidth="1"/>
    <col min="8711" max="8711" width="10.5" style="1597" customWidth="1"/>
    <col min="8712" max="8712" width="12.375" style="1597" customWidth="1"/>
    <col min="8713" max="8713" width="23.875" style="1597" customWidth="1"/>
    <col min="8714" max="8714" width="46.875" style="1597" customWidth="1"/>
    <col min="8715" max="8960" width="9" style="1597"/>
    <col min="8961" max="8961" width="5.25" style="1597" customWidth="1"/>
    <col min="8962" max="8962" width="24.5" style="1597" customWidth="1"/>
    <col min="8963" max="8963" width="11.125" style="1597" customWidth="1"/>
    <col min="8964" max="8964" width="11" style="1597" customWidth="1"/>
    <col min="8965" max="8966" width="10.625" style="1597" customWidth="1"/>
    <col min="8967" max="8967" width="10.5" style="1597" customWidth="1"/>
    <col min="8968" max="8968" width="12.375" style="1597" customWidth="1"/>
    <col min="8969" max="8969" width="23.875" style="1597" customWidth="1"/>
    <col min="8970" max="8970" width="46.875" style="1597" customWidth="1"/>
    <col min="8971" max="9216" width="9" style="1597"/>
    <col min="9217" max="9217" width="5.25" style="1597" customWidth="1"/>
    <col min="9218" max="9218" width="24.5" style="1597" customWidth="1"/>
    <col min="9219" max="9219" width="11.125" style="1597" customWidth="1"/>
    <col min="9220" max="9220" width="11" style="1597" customWidth="1"/>
    <col min="9221" max="9222" width="10.625" style="1597" customWidth="1"/>
    <col min="9223" max="9223" width="10.5" style="1597" customWidth="1"/>
    <col min="9224" max="9224" width="12.375" style="1597" customWidth="1"/>
    <col min="9225" max="9225" width="23.875" style="1597" customWidth="1"/>
    <col min="9226" max="9226" width="46.875" style="1597" customWidth="1"/>
    <col min="9227" max="9472" width="9" style="1597"/>
    <col min="9473" max="9473" width="5.25" style="1597" customWidth="1"/>
    <col min="9474" max="9474" width="24.5" style="1597" customWidth="1"/>
    <col min="9475" max="9475" width="11.125" style="1597" customWidth="1"/>
    <col min="9476" max="9476" width="11" style="1597" customWidth="1"/>
    <col min="9477" max="9478" width="10.625" style="1597" customWidth="1"/>
    <col min="9479" max="9479" width="10.5" style="1597" customWidth="1"/>
    <col min="9480" max="9480" width="12.375" style="1597" customWidth="1"/>
    <col min="9481" max="9481" width="23.875" style="1597" customWidth="1"/>
    <col min="9482" max="9482" width="46.875" style="1597" customWidth="1"/>
    <col min="9483" max="9728" width="9" style="1597"/>
    <col min="9729" max="9729" width="5.25" style="1597" customWidth="1"/>
    <col min="9730" max="9730" width="24.5" style="1597" customWidth="1"/>
    <col min="9731" max="9731" width="11.125" style="1597" customWidth="1"/>
    <col min="9732" max="9732" width="11" style="1597" customWidth="1"/>
    <col min="9733" max="9734" width="10.625" style="1597" customWidth="1"/>
    <col min="9735" max="9735" width="10.5" style="1597" customWidth="1"/>
    <col min="9736" max="9736" width="12.375" style="1597" customWidth="1"/>
    <col min="9737" max="9737" width="23.875" style="1597" customWidth="1"/>
    <col min="9738" max="9738" width="46.875" style="1597" customWidth="1"/>
    <col min="9739" max="9984" width="9" style="1597"/>
    <col min="9985" max="9985" width="5.25" style="1597" customWidth="1"/>
    <col min="9986" max="9986" width="24.5" style="1597" customWidth="1"/>
    <col min="9987" max="9987" width="11.125" style="1597" customWidth="1"/>
    <col min="9988" max="9988" width="11" style="1597" customWidth="1"/>
    <col min="9989" max="9990" width="10.625" style="1597" customWidth="1"/>
    <col min="9991" max="9991" width="10.5" style="1597" customWidth="1"/>
    <col min="9992" max="9992" width="12.375" style="1597" customWidth="1"/>
    <col min="9993" max="9993" width="23.875" style="1597" customWidth="1"/>
    <col min="9994" max="9994" width="46.875" style="1597" customWidth="1"/>
    <col min="9995" max="10240" width="9" style="1597"/>
    <col min="10241" max="10241" width="5.25" style="1597" customWidth="1"/>
    <col min="10242" max="10242" width="24.5" style="1597" customWidth="1"/>
    <col min="10243" max="10243" width="11.125" style="1597" customWidth="1"/>
    <col min="10244" max="10244" width="11" style="1597" customWidth="1"/>
    <col min="10245" max="10246" width="10.625" style="1597" customWidth="1"/>
    <col min="10247" max="10247" width="10.5" style="1597" customWidth="1"/>
    <col min="10248" max="10248" width="12.375" style="1597" customWidth="1"/>
    <col min="10249" max="10249" width="23.875" style="1597" customWidth="1"/>
    <col min="10250" max="10250" width="46.875" style="1597" customWidth="1"/>
    <col min="10251" max="10496" width="9" style="1597"/>
    <col min="10497" max="10497" width="5.25" style="1597" customWidth="1"/>
    <col min="10498" max="10498" width="24.5" style="1597" customWidth="1"/>
    <col min="10499" max="10499" width="11.125" style="1597" customWidth="1"/>
    <col min="10500" max="10500" width="11" style="1597" customWidth="1"/>
    <col min="10501" max="10502" width="10.625" style="1597" customWidth="1"/>
    <col min="10503" max="10503" width="10.5" style="1597" customWidth="1"/>
    <col min="10504" max="10504" width="12.375" style="1597" customWidth="1"/>
    <col min="10505" max="10505" width="23.875" style="1597" customWidth="1"/>
    <col min="10506" max="10506" width="46.875" style="1597" customWidth="1"/>
    <col min="10507" max="10752" width="9" style="1597"/>
    <col min="10753" max="10753" width="5.25" style="1597" customWidth="1"/>
    <col min="10754" max="10754" width="24.5" style="1597" customWidth="1"/>
    <col min="10755" max="10755" width="11.125" style="1597" customWidth="1"/>
    <col min="10756" max="10756" width="11" style="1597" customWidth="1"/>
    <col min="10757" max="10758" width="10.625" style="1597" customWidth="1"/>
    <col min="10759" max="10759" width="10.5" style="1597" customWidth="1"/>
    <col min="10760" max="10760" width="12.375" style="1597" customWidth="1"/>
    <col min="10761" max="10761" width="23.875" style="1597" customWidth="1"/>
    <col min="10762" max="10762" width="46.875" style="1597" customWidth="1"/>
    <col min="10763" max="11008" width="9" style="1597"/>
    <col min="11009" max="11009" width="5.25" style="1597" customWidth="1"/>
    <col min="11010" max="11010" width="24.5" style="1597" customWidth="1"/>
    <col min="11011" max="11011" width="11.125" style="1597" customWidth="1"/>
    <col min="11012" max="11012" width="11" style="1597" customWidth="1"/>
    <col min="11013" max="11014" width="10.625" style="1597" customWidth="1"/>
    <col min="11015" max="11015" width="10.5" style="1597" customWidth="1"/>
    <col min="11016" max="11016" width="12.375" style="1597" customWidth="1"/>
    <col min="11017" max="11017" width="23.875" style="1597" customWidth="1"/>
    <col min="11018" max="11018" width="46.875" style="1597" customWidth="1"/>
    <col min="11019" max="11264" width="9" style="1597"/>
    <col min="11265" max="11265" width="5.25" style="1597" customWidth="1"/>
    <col min="11266" max="11266" width="24.5" style="1597" customWidth="1"/>
    <col min="11267" max="11267" width="11.125" style="1597" customWidth="1"/>
    <col min="11268" max="11268" width="11" style="1597" customWidth="1"/>
    <col min="11269" max="11270" width="10.625" style="1597" customWidth="1"/>
    <col min="11271" max="11271" width="10.5" style="1597" customWidth="1"/>
    <col min="11272" max="11272" width="12.375" style="1597" customWidth="1"/>
    <col min="11273" max="11273" width="23.875" style="1597" customWidth="1"/>
    <col min="11274" max="11274" width="46.875" style="1597" customWidth="1"/>
    <col min="11275" max="11520" width="9" style="1597"/>
    <col min="11521" max="11521" width="5.25" style="1597" customWidth="1"/>
    <col min="11522" max="11522" width="24.5" style="1597" customWidth="1"/>
    <col min="11523" max="11523" width="11.125" style="1597" customWidth="1"/>
    <col min="11524" max="11524" width="11" style="1597" customWidth="1"/>
    <col min="11525" max="11526" width="10.625" style="1597" customWidth="1"/>
    <col min="11527" max="11527" width="10.5" style="1597" customWidth="1"/>
    <col min="11528" max="11528" width="12.375" style="1597" customWidth="1"/>
    <col min="11529" max="11529" width="23.875" style="1597" customWidth="1"/>
    <col min="11530" max="11530" width="46.875" style="1597" customWidth="1"/>
    <col min="11531" max="11776" width="9" style="1597"/>
    <col min="11777" max="11777" width="5.25" style="1597" customWidth="1"/>
    <col min="11778" max="11778" width="24.5" style="1597" customWidth="1"/>
    <col min="11779" max="11779" width="11.125" style="1597" customWidth="1"/>
    <col min="11780" max="11780" width="11" style="1597" customWidth="1"/>
    <col min="11781" max="11782" width="10.625" style="1597" customWidth="1"/>
    <col min="11783" max="11783" width="10.5" style="1597" customWidth="1"/>
    <col min="11784" max="11784" width="12.375" style="1597" customWidth="1"/>
    <col min="11785" max="11785" width="23.875" style="1597" customWidth="1"/>
    <col min="11786" max="11786" width="46.875" style="1597" customWidth="1"/>
    <col min="11787" max="12032" width="9" style="1597"/>
    <col min="12033" max="12033" width="5.25" style="1597" customWidth="1"/>
    <col min="12034" max="12034" width="24.5" style="1597" customWidth="1"/>
    <col min="12035" max="12035" width="11.125" style="1597" customWidth="1"/>
    <col min="12036" max="12036" width="11" style="1597" customWidth="1"/>
    <col min="12037" max="12038" width="10.625" style="1597" customWidth="1"/>
    <col min="12039" max="12039" width="10.5" style="1597" customWidth="1"/>
    <col min="12040" max="12040" width="12.375" style="1597" customWidth="1"/>
    <col min="12041" max="12041" width="23.875" style="1597" customWidth="1"/>
    <col min="12042" max="12042" width="46.875" style="1597" customWidth="1"/>
    <col min="12043" max="12288" width="9" style="1597"/>
    <col min="12289" max="12289" width="5.25" style="1597" customWidth="1"/>
    <col min="12290" max="12290" width="24.5" style="1597" customWidth="1"/>
    <col min="12291" max="12291" width="11.125" style="1597" customWidth="1"/>
    <col min="12292" max="12292" width="11" style="1597" customWidth="1"/>
    <col min="12293" max="12294" width="10.625" style="1597" customWidth="1"/>
    <col min="12295" max="12295" width="10.5" style="1597" customWidth="1"/>
    <col min="12296" max="12296" width="12.375" style="1597" customWidth="1"/>
    <col min="12297" max="12297" width="23.875" style="1597" customWidth="1"/>
    <col min="12298" max="12298" width="46.875" style="1597" customWidth="1"/>
    <col min="12299" max="12544" width="9" style="1597"/>
    <col min="12545" max="12545" width="5.25" style="1597" customWidth="1"/>
    <col min="12546" max="12546" width="24.5" style="1597" customWidth="1"/>
    <col min="12547" max="12547" width="11.125" style="1597" customWidth="1"/>
    <col min="12548" max="12548" width="11" style="1597" customWidth="1"/>
    <col min="12549" max="12550" width="10.625" style="1597" customWidth="1"/>
    <col min="12551" max="12551" width="10.5" style="1597" customWidth="1"/>
    <col min="12552" max="12552" width="12.375" style="1597" customWidth="1"/>
    <col min="12553" max="12553" width="23.875" style="1597" customWidth="1"/>
    <col min="12554" max="12554" width="46.875" style="1597" customWidth="1"/>
    <col min="12555" max="12800" width="9" style="1597"/>
    <col min="12801" max="12801" width="5.25" style="1597" customWidth="1"/>
    <col min="12802" max="12802" width="24.5" style="1597" customWidth="1"/>
    <col min="12803" max="12803" width="11.125" style="1597" customWidth="1"/>
    <col min="12804" max="12804" width="11" style="1597" customWidth="1"/>
    <col min="12805" max="12806" width="10.625" style="1597" customWidth="1"/>
    <col min="12807" max="12807" width="10.5" style="1597" customWidth="1"/>
    <col min="12808" max="12808" width="12.375" style="1597" customWidth="1"/>
    <col min="12809" max="12809" width="23.875" style="1597" customWidth="1"/>
    <col min="12810" max="12810" width="46.875" style="1597" customWidth="1"/>
    <col min="12811" max="13056" width="9" style="1597"/>
    <col min="13057" max="13057" width="5.25" style="1597" customWidth="1"/>
    <col min="13058" max="13058" width="24.5" style="1597" customWidth="1"/>
    <col min="13059" max="13059" width="11.125" style="1597" customWidth="1"/>
    <col min="13060" max="13060" width="11" style="1597" customWidth="1"/>
    <col min="13061" max="13062" width="10.625" style="1597" customWidth="1"/>
    <col min="13063" max="13063" width="10.5" style="1597" customWidth="1"/>
    <col min="13064" max="13064" width="12.375" style="1597" customWidth="1"/>
    <col min="13065" max="13065" width="23.875" style="1597" customWidth="1"/>
    <col min="13066" max="13066" width="46.875" style="1597" customWidth="1"/>
    <col min="13067" max="13312" width="9" style="1597"/>
    <col min="13313" max="13313" width="5.25" style="1597" customWidth="1"/>
    <col min="13314" max="13314" width="24.5" style="1597" customWidth="1"/>
    <col min="13315" max="13315" width="11.125" style="1597" customWidth="1"/>
    <col min="13316" max="13316" width="11" style="1597" customWidth="1"/>
    <col min="13317" max="13318" width="10.625" style="1597" customWidth="1"/>
    <col min="13319" max="13319" width="10.5" style="1597" customWidth="1"/>
    <col min="13320" max="13320" width="12.375" style="1597" customWidth="1"/>
    <col min="13321" max="13321" width="23.875" style="1597" customWidth="1"/>
    <col min="13322" max="13322" width="46.875" style="1597" customWidth="1"/>
    <col min="13323" max="13568" width="9" style="1597"/>
    <col min="13569" max="13569" width="5.25" style="1597" customWidth="1"/>
    <col min="13570" max="13570" width="24.5" style="1597" customWidth="1"/>
    <col min="13571" max="13571" width="11.125" style="1597" customWidth="1"/>
    <col min="13572" max="13572" width="11" style="1597" customWidth="1"/>
    <col min="13573" max="13574" width="10.625" style="1597" customWidth="1"/>
    <col min="13575" max="13575" width="10.5" style="1597" customWidth="1"/>
    <col min="13576" max="13576" width="12.375" style="1597" customWidth="1"/>
    <col min="13577" max="13577" width="23.875" style="1597" customWidth="1"/>
    <col min="13578" max="13578" width="46.875" style="1597" customWidth="1"/>
    <col min="13579" max="13824" width="9" style="1597"/>
    <col min="13825" max="13825" width="5.25" style="1597" customWidth="1"/>
    <col min="13826" max="13826" width="24.5" style="1597" customWidth="1"/>
    <col min="13827" max="13827" width="11.125" style="1597" customWidth="1"/>
    <col min="13828" max="13828" width="11" style="1597" customWidth="1"/>
    <col min="13829" max="13830" width="10.625" style="1597" customWidth="1"/>
    <col min="13831" max="13831" width="10.5" style="1597" customWidth="1"/>
    <col min="13832" max="13832" width="12.375" style="1597" customWidth="1"/>
    <col min="13833" max="13833" width="23.875" style="1597" customWidth="1"/>
    <col min="13834" max="13834" width="46.875" style="1597" customWidth="1"/>
    <col min="13835" max="14080" width="9" style="1597"/>
    <col min="14081" max="14081" width="5.25" style="1597" customWidth="1"/>
    <col min="14082" max="14082" width="24.5" style="1597" customWidth="1"/>
    <col min="14083" max="14083" width="11.125" style="1597" customWidth="1"/>
    <col min="14084" max="14084" width="11" style="1597" customWidth="1"/>
    <col min="14085" max="14086" width="10.625" style="1597" customWidth="1"/>
    <col min="14087" max="14087" width="10.5" style="1597" customWidth="1"/>
    <col min="14088" max="14088" width="12.375" style="1597" customWidth="1"/>
    <col min="14089" max="14089" width="23.875" style="1597" customWidth="1"/>
    <col min="14090" max="14090" width="46.875" style="1597" customWidth="1"/>
    <col min="14091" max="14336" width="9" style="1597"/>
    <col min="14337" max="14337" width="5.25" style="1597" customWidth="1"/>
    <col min="14338" max="14338" width="24.5" style="1597" customWidth="1"/>
    <col min="14339" max="14339" width="11.125" style="1597" customWidth="1"/>
    <col min="14340" max="14340" width="11" style="1597" customWidth="1"/>
    <col min="14341" max="14342" width="10.625" style="1597" customWidth="1"/>
    <col min="14343" max="14343" width="10.5" style="1597" customWidth="1"/>
    <col min="14344" max="14344" width="12.375" style="1597" customWidth="1"/>
    <col min="14345" max="14345" width="23.875" style="1597" customWidth="1"/>
    <col min="14346" max="14346" width="46.875" style="1597" customWidth="1"/>
    <col min="14347" max="14592" width="9" style="1597"/>
    <col min="14593" max="14593" width="5.25" style="1597" customWidth="1"/>
    <col min="14594" max="14594" width="24.5" style="1597" customWidth="1"/>
    <col min="14595" max="14595" width="11.125" style="1597" customWidth="1"/>
    <col min="14596" max="14596" width="11" style="1597" customWidth="1"/>
    <col min="14597" max="14598" width="10.625" style="1597" customWidth="1"/>
    <col min="14599" max="14599" width="10.5" style="1597" customWidth="1"/>
    <col min="14600" max="14600" width="12.375" style="1597" customWidth="1"/>
    <col min="14601" max="14601" width="23.875" style="1597" customWidth="1"/>
    <col min="14602" max="14602" width="46.875" style="1597" customWidth="1"/>
    <col min="14603" max="14848" width="9" style="1597"/>
    <col min="14849" max="14849" width="5.25" style="1597" customWidth="1"/>
    <col min="14850" max="14850" width="24.5" style="1597" customWidth="1"/>
    <col min="14851" max="14851" width="11.125" style="1597" customWidth="1"/>
    <col min="14852" max="14852" width="11" style="1597" customWidth="1"/>
    <col min="14853" max="14854" width="10.625" style="1597" customWidth="1"/>
    <col min="14855" max="14855" width="10.5" style="1597" customWidth="1"/>
    <col min="14856" max="14856" width="12.375" style="1597" customWidth="1"/>
    <col min="14857" max="14857" width="23.875" style="1597" customWidth="1"/>
    <col min="14858" max="14858" width="46.875" style="1597" customWidth="1"/>
    <col min="14859" max="15104" width="9" style="1597"/>
    <col min="15105" max="15105" width="5.25" style="1597" customWidth="1"/>
    <col min="15106" max="15106" width="24.5" style="1597" customWidth="1"/>
    <col min="15107" max="15107" width="11.125" style="1597" customWidth="1"/>
    <col min="15108" max="15108" width="11" style="1597" customWidth="1"/>
    <col min="15109" max="15110" width="10.625" style="1597" customWidth="1"/>
    <col min="15111" max="15111" width="10.5" style="1597" customWidth="1"/>
    <col min="15112" max="15112" width="12.375" style="1597" customWidth="1"/>
    <col min="15113" max="15113" width="23.875" style="1597" customWidth="1"/>
    <col min="15114" max="15114" width="46.875" style="1597" customWidth="1"/>
    <col min="15115" max="15360" width="9" style="1597"/>
    <col min="15361" max="15361" width="5.25" style="1597" customWidth="1"/>
    <col min="15362" max="15362" width="24.5" style="1597" customWidth="1"/>
    <col min="15363" max="15363" width="11.125" style="1597" customWidth="1"/>
    <col min="15364" max="15364" width="11" style="1597" customWidth="1"/>
    <col min="15365" max="15366" width="10.625" style="1597" customWidth="1"/>
    <col min="15367" max="15367" width="10.5" style="1597" customWidth="1"/>
    <col min="15368" max="15368" width="12.375" style="1597" customWidth="1"/>
    <col min="15369" max="15369" width="23.875" style="1597" customWidth="1"/>
    <col min="15370" max="15370" width="46.875" style="1597" customWidth="1"/>
    <col min="15371" max="15616" width="9" style="1597"/>
    <col min="15617" max="15617" width="5.25" style="1597" customWidth="1"/>
    <col min="15618" max="15618" width="24.5" style="1597" customWidth="1"/>
    <col min="15619" max="15619" width="11.125" style="1597" customWidth="1"/>
    <col min="15620" max="15620" width="11" style="1597" customWidth="1"/>
    <col min="15621" max="15622" width="10.625" style="1597" customWidth="1"/>
    <col min="15623" max="15623" width="10.5" style="1597" customWidth="1"/>
    <col min="15624" max="15624" width="12.375" style="1597" customWidth="1"/>
    <col min="15625" max="15625" width="23.875" style="1597" customWidth="1"/>
    <col min="15626" max="15626" width="46.875" style="1597" customWidth="1"/>
    <col min="15627" max="15872" width="9" style="1597"/>
    <col min="15873" max="15873" width="5.25" style="1597" customWidth="1"/>
    <col min="15874" max="15874" width="24.5" style="1597" customWidth="1"/>
    <col min="15875" max="15875" width="11.125" style="1597" customWidth="1"/>
    <col min="15876" max="15876" width="11" style="1597" customWidth="1"/>
    <col min="15877" max="15878" width="10.625" style="1597" customWidth="1"/>
    <col min="15879" max="15879" width="10.5" style="1597" customWidth="1"/>
    <col min="15880" max="15880" width="12.375" style="1597" customWidth="1"/>
    <col min="15881" max="15881" width="23.875" style="1597" customWidth="1"/>
    <col min="15882" max="15882" width="46.875" style="1597" customWidth="1"/>
    <col min="15883" max="16128" width="9" style="1597"/>
    <col min="16129" max="16129" width="5.25" style="1597" customWidth="1"/>
    <col min="16130" max="16130" width="24.5" style="1597" customWidth="1"/>
    <col min="16131" max="16131" width="11.125" style="1597" customWidth="1"/>
    <col min="16132" max="16132" width="11" style="1597" customWidth="1"/>
    <col min="16133" max="16134" width="10.625" style="1597" customWidth="1"/>
    <col min="16135" max="16135" width="10.5" style="1597" customWidth="1"/>
    <col min="16136" max="16136" width="12.375" style="1597" customWidth="1"/>
    <col min="16137" max="16137" width="23.875" style="1597" customWidth="1"/>
    <col min="16138" max="16138" width="46.875" style="1597" customWidth="1"/>
    <col min="16139" max="16384" width="9" style="1597"/>
  </cols>
  <sheetData>
    <row r="1" spans="1:10" ht="20.100000000000001" customHeight="1">
      <c r="A1" s="3324"/>
      <c r="B1" s="3324"/>
      <c r="C1" s="3324"/>
      <c r="D1" s="3324"/>
      <c r="E1" s="3324"/>
      <c r="F1" s="3324"/>
      <c r="G1" s="3324"/>
      <c r="H1" s="3324"/>
      <c r="I1" s="2207" t="str">
        <f>"索引号："&amp;档案索引!A41</f>
        <v>索引号：2A-21</v>
      </c>
    </row>
    <row r="2" spans="1:10" ht="25.5" customHeight="1">
      <c r="A2" s="3289" t="s">
        <v>6105</v>
      </c>
      <c r="B2" s="3289"/>
      <c r="C2" s="3289"/>
      <c r="D2" s="3289"/>
      <c r="E2" s="3289"/>
      <c r="F2" s="3289"/>
      <c r="G2" s="3289"/>
      <c r="H2" s="3289"/>
      <c r="I2" s="1855"/>
    </row>
    <row r="3" spans="1:10" ht="14.25" customHeight="1">
      <c r="A3" s="3325" t="s">
        <v>658</v>
      </c>
      <c r="B3" s="3328" t="s">
        <v>5558</v>
      </c>
      <c r="C3" s="3323" t="s">
        <v>1655</v>
      </c>
      <c r="D3" s="3323" t="s">
        <v>5559</v>
      </c>
      <c r="E3" s="3323" t="s">
        <v>5560</v>
      </c>
      <c r="F3" s="3323" t="s">
        <v>1274</v>
      </c>
      <c r="G3" s="3323" t="s">
        <v>1321</v>
      </c>
      <c r="H3" s="3323" t="s">
        <v>5561</v>
      </c>
      <c r="I3" s="3323" t="s">
        <v>5562</v>
      </c>
    </row>
    <row r="4" spans="1:10" ht="14.25" customHeight="1">
      <c r="A4" s="3326"/>
      <c r="B4" s="3328"/>
      <c r="C4" s="3323"/>
      <c r="D4" s="3323"/>
      <c r="E4" s="3323"/>
      <c r="F4" s="3323"/>
      <c r="G4" s="3323"/>
      <c r="H4" s="3323"/>
      <c r="I4" s="3323"/>
    </row>
    <row r="5" spans="1:10" ht="14.25" customHeight="1">
      <c r="A5" s="3327"/>
      <c r="B5" s="1856">
        <v>1</v>
      </c>
      <c r="C5" s="1856">
        <v>2</v>
      </c>
      <c r="D5" s="1856">
        <v>3</v>
      </c>
      <c r="E5" s="1856">
        <v>4</v>
      </c>
      <c r="F5" s="1856">
        <v>5</v>
      </c>
      <c r="G5" s="1857" t="s">
        <v>5563</v>
      </c>
      <c r="H5" s="1857" t="s">
        <v>5564</v>
      </c>
      <c r="I5" s="2004"/>
    </row>
    <row r="6" spans="1:10" ht="50.25" customHeight="1">
      <c r="A6" s="1856">
        <v>1</v>
      </c>
      <c r="B6" s="1858" t="s">
        <v>5565</v>
      </c>
      <c r="C6" s="2106">
        <f>SUM(C7:C10)</f>
        <v>0</v>
      </c>
      <c r="D6" s="2106">
        <f t="shared" ref="D6:F6" si="0">SUM(D7:D10)</f>
        <v>0</v>
      </c>
      <c r="E6" s="2106">
        <f t="shared" si="0"/>
        <v>0</v>
      </c>
      <c r="F6" s="2106">
        <f t="shared" si="0"/>
        <v>0</v>
      </c>
      <c r="G6" s="2106">
        <f>F6-D6-E6</f>
        <v>0</v>
      </c>
      <c r="H6" s="2106">
        <f>C6-G6</f>
        <v>0</v>
      </c>
      <c r="I6" s="2000" t="s">
        <v>5566</v>
      </c>
      <c r="J6" s="1680"/>
    </row>
    <row r="7" spans="1:10" ht="14.25" customHeight="1">
      <c r="A7" s="1856">
        <v>2</v>
      </c>
      <c r="B7" s="1600"/>
      <c r="C7" s="2108"/>
      <c r="D7" s="2108"/>
      <c r="E7" s="2108"/>
      <c r="F7" s="2108"/>
      <c r="G7" s="2106">
        <f t="shared" ref="G7:G24" si="1">F7-D7-E7</f>
        <v>0</v>
      </c>
      <c r="H7" s="2106">
        <f t="shared" ref="H7:H24" si="2">C7-G7</f>
        <v>0</v>
      </c>
      <c r="I7" s="2000"/>
      <c r="J7" s="1702" t="s">
        <v>6622</v>
      </c>
    </row>
    <row r="8" spans="1:10" ht="14.25" customHeight="1">
      <c r="A8" s="1856">
        <v>3</v>
      </c>
      <c r="B8" s="1600"/>
      <c r="C8" s="2108"/>
      <c r="D8" s="2108"/>
      <c r="E8" s="2108"/>
      <c r="F8" s="2108"/>
      <c r="G8" s="2106">
        <f t="shared" si="1"/>
        <v>0</v>
      </c>
      <c r="H8" s="2106">
        <f t="shared" si="2"/>
        <v>0</v>
      </c>
      <c r="I8" s="2000"/>
    </row>
    <row r="9" spans="1:10" ht="14.25" customHeight="1">
      <c r="A9" s="1856">
        <v>4</v>
      </c>
      <c r="B9" s="1600"/>
      <c r="C9" s="2108"/>
      <c r="D9" s="2108"/>
      <c r="E9" s="2108"/>
      <c r="F9" s="2108"/>
      <c r="G9" s="2106">
        <f t="shared" si="1"/>
        <v>0</v>
      </c>
      <c r="H9" s="2106">
        <f t="shared" si="2"/>
        <v>0</v>
      </c>
      <c r="I9" s="2000"/>
      <c r="J9" s="1798" t="s">
        <v>6624</v>
      </c>
    </row>
    <row r="10" spans="1:10" ht="14.25" customHeight="1">
      <c r="A10" s="1856">
        <v>5</v>
      </c>
      <c r="B10" s="1601"/>
      <c r="C10" s="2108"/>
      <c r="D10" s="2108"/>
      <c r="E10" s="2108"/>
      <c r="F10" s="2108"/>
      <c r="G10" s="2106">
        <f t="shared" si="1"/>
        <v>0</v>
      </c>
      <c r="H10" s="2106">
        <f t="shared" si="2"/>
        <v>0</v>
      </c>
      <c r="I10" s="2000"/>
    </row>
    <row r="11" spans="1:10" ht="88.5" customHeight="1">
      <c r="A11" s="1856">
        <v>6</v>
      </c>
      <c r="B11" s="1858" t="s">
        <v>5567</v>
      </c>
      <c r="C11" s="2106">
        <f>SUM(C12:C15)</f>
        <v>0</v>
      </c>
      <c r="D11" s="2106">
        <f t="shared" ref="D11" si="3">SUM(D12:D15)</f>
        <v>0</v>
      </c>
      <c r="E11" s="2106">
        <f t="shared" ref="E11" si="4">SUM(E12:E15)</f>
        <v>0</v>
      </c>
      <c r="F11" s="2106">
        <f t="shared" ref="F11" si="5">SUM(F12:F15)</f>
        <v>0</v>
      </c>
      <c r="G11" s="2106">
        <f t="shared" si="1"/>
        <v>0</v>
      </c>
      <c r="H11" s="2106">
        <f t="shared" si="2"/>
        <v>0</v>
      </c>
      <c r="I11" s="2000" t="s">
        <v>5568</v>
      </c>
      <c r="J11" s="1602"/>
    </row>
    <row r="12" spans="1:10" ht="14.25" customHeight="1">
      <c r="A12" s="1856">
        <v>7</v>
      </c>
      <c r="B12" s="1600"/>
      <c r="C12" s="2108"/>
      <c r="D12" s="2108"/>
      <c r="E12" s="2108"/>
      <c r="F12" s="2108"/>
      <c r="G12" s="2106">
        <f t="shared" si="1"/>
        <v>0</v>
      </c>
      <c r="H12" s="2106">
        <f t="shared" si="2"/>
        <v>0</v>
      </c>
      <c r="I12" s="2000"/>
    </row>
    <row r="13" spans="1:10" ht="14.25" customHeight="1">
      <c r="A13" s="1856">
        <v>8</v>
      </c>
      <c r="B13" s="1600"/>
      <c r="C13" s="2108"/>
      <c r="D13" s="2108"/>
      <c r="E13" s="2108"/>
      <c r="F13" s="2108"/>
      <c r="G13" s="2106">
        <f t="shared" si="1"/>
        <v>0</v>
      </c>
      <c r="H13" s="2106">
        <f t="shared" si="2"/>
        <v>0</v>
      </c>
      <c r="I13" s="2000"/>
    </row>
    <row r="14" spans="1:10" ht="14.25" customHeight="1">
      <c r="A14" s="1856">
        <v>9</v>
      </c>
      <c r="B14" s="1600"/>
      <c r="C14" s="2108"/>
      <c r="D14" s="2108"/>
      <c r="E14" s="2108"/>
      <c r="F14" s="2108"/>
      <c r="G14" s="2106">
        <f t="shared" si="1"/>
        <v>0</v>
      </c>
      <c r="H14" s="2106">
        <f t="shared" si="2"/>
        <v>0</v>
      </c>
      <c r="I14" s="2000"/>
    </row>
    <row r="15" spans="1:10" ht="14.25" customHeight="1">
      <c r="A15" s="1856">
        <v>10</v>
      </c>
      <c r="B15" s="1601"/>
      <c r="C15" s="2108"/>
      <c r="D15" s="2108"/>
      <c r="E15" s="2108"/>
      <c r="F15" s="2108"/>
      <c r="G15" s="2106">
        <f t="shared" si="1"/>
        <v>0</v>
      </c>
      <c r="H15" s="2106">
        <f t="shared" si="2"/>
        <v>0</v>
      </c>
      <c r="I15" s="2000"/>
    </row>
    <row r="16" spans="1:10" ht="91.5" customHeight="1">
      <c r="A16" s="1856">
        <v>11</v>
      </c>
      <c r="B16" s="1858" t="s">
        <v>5569</v>
      </c>
      <c r="C16" s="2106">
        <f>SUM(C17:C20)</f>
        <v>0</v>
      </c>
      <c r="D16" s="2106">
        <f t="shared" ref="D16" si="6">SUM(D17:D20)</f>
        <v>0</v>
      </c>
      <c r="E16" s="2106">
        <f t="shared" ref="E16" si="7">SUM(E17:E20)</f>
        <v>0</v>
      </c>
      <c r="F16" s="2106">
        <f t="shared" ref="F16" si="8">SUM(F17:F20)</f>
        <v>0</v>
      </c>
      <c r="G16" s="2106">
        <f t="shared" si="1"/>
        <v>0</v>
      </c>
      <c r="H16" s="2106">
        <f t="shared" si="2"/>
        <v>0</v>
      </c>
      <c r="I16" s="2000" t="s">
        <v>5570</v>
      </c>
      <c r="J16" s="1602"/>
    </row>
    <row r="17" spans="1:10" ht="14.25" customHeight="1">
      <c r="A17" s="1856">
        <v>12</v>
      </c>
      <c r="B17" s="1600"/>
      <c r="C17" s="2108"/>
      <c r="D17" s="2108"/>
      <c r="E17" s="2108"/>
      <c r="F17" s="2108"/>
      <c r="G17" s="2106">
        <f t="shared" si="1"/>
        <v>0</v>
      </c>
      <c r="H17" s="2106">
        <f t="shared" si="2"/>
        <v>0</v>
      </c>
      <c r="I17" s="2000"/>
    </row>
    <row r="18" spans="1:10" ht="14.25" customHeight="1">
      <c r="A18" s="1856">
        <v>13</v>
      </c>
      <c r="B18" s="1600"/>
      <c r="C18" s="2108"/>
      <c r="D18" s="2108"/>
      <c r="E18" s="2108"/>
      <c r="F18" s="2108"/>
      <c r="G18" s="2106">
        <f t="shared" si="1"/>
        <v>0</v>
      </c>
      <c r="H18" s="2106">
        <f t="shared" si="2"/>
        <v>0</v>
      </c>
      <c r="I18" s="2000"/>
    </row>
    <row r="19" spans="1:10" ht="14.25" customHeight="1">
      <c r="A19" s="1856">
        <v>14</v>
      </c>
      <c r="B19" s="1600"/>
      <c r="C19" s="2108"/>
      <c r="D19" s="2108"/>
      <c r="E19" s="2108"/>
      <c r="F19" s="2108"/>
      <c r="G19" s="2106">
        <f t="shared" si="1"/>
        <v>0</v>
      </c>
      <c r="H19" s="2106">
        <f t="shared" si="2"/>
        <v>0</v>
      </c>
      <c r="I19" s="2000"/>
    </row>
    <row r="20" spans="1:10" ht="14.25" customHeight="1">
      <c r="A20" s="1856">
        <v>15</v>
      </c>
      <c r="B20" s="1601"/>
      <c r="C20" s="2108"/>
      <c r="D20" s="2108"/>
      <c r="E20" s="2108"/>
      <c r="F20" s="2108"/>
      <c r="G20" s="2106">
        <f t="shared" si="1"/>
        <v>0</v>
      </c>
      <c r="H20" s="2106">
        <f t="shared" si="2"/>
        <v>0</v>
      </c>
      <c r="I20" s="2000"/>
    </row>
    <row r="21" spans="1:10" ht="86.25" customHeight="1">
      <c r="A21" s="1856">
        <v>16</v>
      </c>
      <c r="B21" s="1858" t="s">
        <v>5571</v>
      </c>
      <c r="C21" s="2106">
        <f>SUM(C22:C24)</f>
        <v>0</v>
      </c>
      <c r="D21" s="2106">
        <f t="shared" ref="D21:F21" si="9">SUM(D22:D24)</f>
        <v>0</v>
      </c>
      <c r="E21" s="2106">
        <f t="shared" si="9"/>
        <v>0</v>
      </c>
      <c r="F21" s="2106">
        <f t="shared" si="9"/>
        <v>0</v>
      </c>
      <c r="G21" s="2106">
        <f t="shared" si="1"/>
        <v>0</v>
      </c>
      <c r="H21" s="2106">
        <f t="shared" si="2"/>
        <v>0</v>
      </c>
      <c r="I21" s="2000" t="s">
        <v>5572</v>
      </c>
      <c r="J21" s="1602"/>
    </row>
    <row r="22" spans="1:10" ht="14.25" customHeight="1">
      <c r="A22" s="1856">
        <v>17</v>
      </c>
      <c r="B22" s="1600"/>
      <c r="C22" s="2108"/>
      <c r="D22" s="2108"/>
      <c r="E22" s="2108"/>
      <c r="F22" s="2108"/>
      <c r="G22" s="2106">
        <f t="shared" si="1"/>
        <v>0</v>
      </c>
      <c r="H22" s="2106">
        <f t="shared" si="2"/>
        <v>0</v>
      </c>
      <c r="I22" s="2000"/>
    </row>
    <row r="23" spans="1:10" ht="14.25" customHeight="1">
      <c r="A23" s="1856">
        <v>18</v>
      </c>
      <c r="B23" s="1600"/>
      <c r="C23" s="2108"/>
      <c r="D23" s="2108"/>
      <c r="E23" s="2108"/>
      <c r="F23" s="2108"/>
      <c r="G23" s="2106">
        <f t="shared" si="1"/>
        <v>0</v>
      </c>
      <c r="H23" s="2106">
        <f t="shared" si="2"/>
        <v>0</v>
      </c>
      <c r="I23" s="2000"/>
    </row>
    <row r="24" spans="1:10" ht="14.25" customHeight="1">
      <c r="A24" s="1856">
        <v>19</v>
      </c>
      <c r="B24" s="1601"/>
      <c r="C24" s="2108"/>
      <c r="D24" s="2108"/>
      <c r="E24" s="2108"/>
      <c r="F24" s="2108"/>
      <c r="G24" s="2106">
        <f t="shared" si="1"/>
        <v>0</v>
      </c>
      <c r="H24" s="2106">
        <f t="shared" si="2"/>
        <v>0</v>
      </c>
      <c r="I24" s="2000"/>
    </row>
    <row r="25" spans="1:10" ht="87.75" customHeight="1">
      <c r="A25" s="1856">
        <v>20</v>
      </c>
      <c r="B25" s="1858" t="s">
        <v>5573</v>
      </c>
      <c r="C25" s="2106">
        <f>C6+C11+C16+C21</f>
        <v>0</v>
      </c>
      <c r="D25" s="2106">
        <f t="shared" ref="D25:H25" si="10">D6+D11+D16+D21</f>
        <v>0</v>
      </c>
      <c r="E25" s="2106">
        <f t="shared" si="10"/>
        <v>0</v>
      </c>
      <c r="F25" s="2106">
        <f t="shared" si="10"/>
        <v>0</v>
      </c>
      <c r="G25" s="2106">
        <f t="shared" si="10"/>
        <v>0</v>
      </c>
      <c r="H25" s="2106">
        <f t="shared" si="10"/>
        <v>0</v>
      </c>
      <c r="I25" s="2000" t="s">
        <v>5574</v>
      </c>
      <c r="J25" s="1602"/>
    </row>
    <row r="26" spans="1:10">
      <c r="A26" s="2045"/>
      <c r="B26" s="2046"/>
      <c r="C26" s="2045"/>
      <c r="D26" s="2045"/>
      <c r="E26" s="2045"/>
      <c r="F26" s="2045"/>
      <c r="G26" s="2045"/>
      <c r="H26" s="2045"/>
      <c r="I26" s="2045"/>
    </row>
  </sheetData>
  <mergeCells count="11">
    <mergeCell ref="I3:I4"/>
    <mergeCell ref="A1:H1"/>
    <mergeCell ref="A2:H2"/>
    <mergeCell ref="A3:A5"/>
    <mergeCell ref="B3:B4"/>
    <mergeCell ref="C3:C4"/>
    <mergeCell ref="D3:D4"/>
    <mergeCell ref="E3:E4"/>
    <mergeCell ref="F3:F4"/>
    <mergeCell ref="G3:G4"/>
    <mergeCell ref="H3:H4"/>
  </mergeCells>
  <phoneticPr fontId="59" type="noConversion"/>
  <hyperlinks>
    <hyperlink ref="J9" location="'A105091资产损失（专项申报）税前扣除及纳税调整明细表'!A1" display="'A105091资产损失（专项申报）税前扣除及纳税调整明细表'!A1"/>
    <hyperlink ref="J7" location="A105090资产损失税前扣除及纳税调整明细表!A1" display="A105090资产损失税前扣除及纳税调整明细表!A1"/>
  </hyperlinks>
  <printOptions horizontalCentered="1"/>
  <pageMargins left="0.74803149606299213" right="0.74803149606299213" top="0.98425196850393704" bottom="0.98425196850393704" header="0.51181102362204722" footer="0.51181102362204722"/>
  <pageSetup paperSize="9" orientation="landscape"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36897" r:id="rId4" name="Button 1">
              <controlPr defaultSize="0" print="0" autoFill="0" autoPict="0" macro="[0]!ThisWorkbook.返回">
                <anchor moveWithCells="1">
                  <from>
                    <xdr:col>9</xdr:col>
                    <xdr:colOff>152400</xdr:colOff>
                    <xdr:row>0</xdr:row>
                    <xdr:rowOff>85725</xdr:rowOff>
                  </from>
                  <to>
                    <xdr:col>9</xdr:col>
                    <xdr:colOff>971550</xdr:colOff>
                    <xdr:row>1</xdr:row>
                    <xdr:rowOff>152400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3">
    <tabColor rgb="FFFFFF00"/>
  </sheetPr>
  <dimension ref="A1:K32"/>
  <sheetViews>
    <sheetView workbookViewId="0">
      <selection activeCell="I14" sqref="I14"/>
    </sheetView>
  </sheetViews>
  <sheetFormatPr defaultRowHeight="14.25"/>
  <cols>
    <col min="1" max="1" width="5.25" style="1585" customWidth="1"/>
    <col min="2" max="2" width="27.125" style="1585" customWidth="1"/>
    <col min="3" max="9" width="11.5" style="1585" customWidth="1"/>
    <col min="10" max="10" width="14.5" style="1585" customWidth="1"/>
    <col min="11" max="11" width="15.25" style="1585" customWidth="1"/>
    <col min="12" max="256" width="9" style="1585"/>
    <col min="257" max="257" width="5.25" style="1585" customWidth="1"/>
    <col min="258" max="258" width="34.75" style="1585" customWidth="1"/>
    <col min="259" max="259" width="8.75" style="1585" customWidth="1"/>
    <col min="260" max="260" width="9" style="1585"/>
    <col min="261" max="261" width="9.875" style="1585" customWidth="1"/>
    <col min="262" max="263" width="8.25" style="1585" customWidth="1"/>
    <col min="264" max="264" width="9.875" style="1585" customWidth="1"/>
    <col min="265" max="265" width="7.5" style="1585" customWidth="1"/>
    <col min="266" max="266" width="14.5" style="1585" customWidth="1"/>
    <col min="267" max="267" width="15.25" style="1585" customWidth="1"/>
    <col min="268" max="512" width="9" style="1585"/>
    <col min="513" max="513" width="5.25" style="1585" customWidth="1"/>
    <col min="514" max="514" width="34.75" style="1585" customWidth="1"/>
    <col min="515" max="515" width="8.75" style="1585" customWidth="1"/>
    <col min="516" max="516" width="9" style="1585"/>
    <col min="517" max="517" width="9.875" style="1585" customWidth="1"/>
    <col min="518" max="519" width="8.25" style="1585" customWidth="1"/>
    <col min="520" max="520" width="9.875" style="1585" customWidth="1"/>
    <col min="521" max="521" width="7.5" style="1585" customWidth="1"/>
    <col min="522" max="522" width="14.5" style="1585" customWidth="1"/>
    <col min="523" max="523" width="15.25" style="1585" customWidth="1"/>
    <col min="524" max="768" width="9" style="1585"/>
    <col min="769" max="769" width="5.25" style="1585" customWidth="1"/>
    <col min="770" max="770" width="34.75" style="1585" customWidth="1"/>
    <col min="771" max="771" width="8.75" style="1585" customWidth="1"/>
    <col min="772" max="772" width="9" style="1585"/>
    <col min="773" max="773" width="9.875" style="1585" customWidth="1"/>
    <col min="774" max="775" width="8.25" style="1585" customWidth="1"/>
    <col min="776" max="776" width="9.875" style="1585" customWidth="1"/>
    <col min="777" max="777" width="7.5" style="1585" customWidth="1"/>
    <col min="778" max="778" width="14.5" style="1585" customWidth="1"/>
    <col min="779" max="779" width="15.25" style="1585" customWidth="1"/>
    <col min="780" max="1024" width="9" style="1585"/>
    <col min="1025" max="1025" width="5.25" style="1585" customWidth="1"/>
    <col min="1026" max="1026" width="34.75" style="1585" customWidth="1"/>
    <col min="1027" max="1027" width="8.75" style="1585" customWidth="1"/>
    <col min="1028" max="1028" width="9" style="1585"/>
    <col min="1029" max="1029" width="9.875" style="1585" customWidth="1"/>
    <col min="1030" max="1031" width="8.25" style="1585" customWidth="1"/>
    <col min="1032" max="1032" width="9.875" style="1585" customWidth="1"/>
    <col min="1033" max="1033" width="7.5" style="1585" customWidth="1"/>
    <col min="1034" max="1034" width="14.5" style="1585" customWidth="1"/>
    <col min="1035" max="1035" width="15.25" style="1585" customWidth="1"/>
    <col min="1036" max="1280" width="9" style="1585"/>
    <col min="1281" max="1281" width="5.25" style="1585" customWidth="1"/>
    <col min="1282" max="1282" width="34.75" style="1585" customWidth="1"/>
    <col min="1283" max="1283" width="8.75" style="1585" customWidth="1"/>
    <col min="1284" max="1284" width="9" style="1585"/>
    <col min="1285" max="1285" width="9.875" style="1585" customWidth="1"/>
    <col min="1286" max="1287" width="8.25" style="1585" customWidth="1"/>
    <col min="1288" max="1288" width="9.875" style="1585" customWidth="1"/>
    <col min="1289" max="1289" width="7.5" style="1585" customWidth="1"/>
    <col min="1290" max="1290" width="14.5" style="1585" customWidth="1"/>
    <col min="1291" max="1291" width="15.25" style="1585" customWidth="1"/>
    <col min="1292" max="1536" width="9" style="1585"/>
    <col min="1537" max="1537" width="5.25" style="1585" customWidth="1"/>
    <col min="1538" max="1538" width="34.75" style="1585" customWidth="1"/>
    <col min="1539" max="1539" width="8.75" style="1585" customWidth="1"/>
    <col min="1540" max="1540" width="9" style="1585"/>
    <col min="1541" max="1541" width="9.875" style="1585" customWidth="1"/>
    <col min="1542" max="1543" width="8.25" style="1585" customWidth="1"/>
    <col min="1544" max="1544" width="9.875" style="1585" customWidth="1"/>
    <col min="1545" max="1545" width="7.5" style="1585" customWidth="1"/>
    <col min="1546" max="1546" width="14.5" style="1585" customWidth="1"/>
    <col min="1547" max="1547" width="15.25" style="1585" customWidth="1"/>
    <col min="1548" max="1792" width="9" style="1585"/>
    <col min="1793" max="1793" width="5.25" style="1585" customWidth="1"/>
    <col min="1794" max="1794" width="34.75" style="1585" customWidth="1"/>
    <col min="1795" max="1795" width="8.75" style="1585" customWidth="1"/>
    <col min="1796" max="1796" width="9" style="1585"/>
    <col min="1797" max="1797" width="9.875" style="1585" customWidth="1"/>
    <col min="1798" max="1799" width="8.25" style="1585" customWidth="1"/>
    <col min="1800" max="1800" width="9.875" style="1585" customWidth="1"/>
    <col min="1801" max="1801" width="7.5" style="1585" customWidth="1"/>
    <col min="1802" max="1802" width="14.5" style="1585" customWidth="1"/>
    <col min="1803" max="1803" width="15.25" style="1585" customWidth="1"/>
    <col min="1804" max="2048" width="9" style="1585"/>
    <col min="2049" max="2049" width="5.25" style="1585" customWidth="1"/>
    <col min="2050" max="2050" width="34.75" style="1585" customWidth="1"/>
    <col min="2051" max="2051" width="8.75" style="1585" customWidth="1"/>
    <col min="2052" max="2052" width="9" style="1585"/>
    <col min="2053" max="2053" width="9.875" style="1585" customWidth="1"/>
    <col min="2054" max="2055" width="8.25" style="1585" customWidth="1"/>
    <col min="2056" max="2056" width="9.875" style="1585" customWidth="1"/>
    <col min="2057" max="2057" width="7.5" style="1585" customWidth="1"/>
    <col min="2058" max="2058" width="14.5" style="1585" customWidth="1"/>
    <col min="2059" max="2059" width="15.25" style="1585" customWidth="1"/>
    <col min="2060" max="2304" width="9" style="1585"/>
    <col min="2305" max="2305" width="5.25" style="1585" customWidth="1"/>
    <col min="2306" max="2306" width="34.75" style="1585" customWidth="1"/>
    <col min="2307" max="2307" width="8.75" style="1585" customWidth="1"/>
    <col min="2308" max="2308" width="9" style="1585"/>
    <col min="2309" max="2309" width="9.875" style="1585" customWidth="1"/>
    <col min="2310" max="2311" width="8.25" style="1585" customWidth="1"/>
    <col min="2312" max="2312" width="9.875" style="1585" customWidth="1"/>
    <col min="2313" max="2313" width="7.5" style="1585" customWidth="1"/>
    <col min="2314" max="2314" width="14.5" style="1585" customWidth="1"/>
    <col min="2315" max="2315" width="15.25" style="1585" customWidth="1"/>
    <col min="2316" max="2560" width="9" style="1585"/>
    <col min="2561" max="2561" width="5.25" style="1585" customWidth="1"/>
    <col min="2562" max="2562" width="34.75" style="1585" customWidth="1"/>
    <col min="2563" max="2563" width="8.75" style="1585" customWidth="1"/>
    <col min="2564" max="2564" width="9" style="1585"/>
    <col min="2565" max="2565" width="9.875" style="1585" customWidth="1"/>
    <col min="2566" max="2567" width="8.25" style="1585" customWidth="1"/>
    <col min="2568" max="2568" width="9.875" style="1585" customWidth="1"/>
    <col min="2569" max="2569" width="7.5" style="1585" customWidth="1"/>
    <col min="2570" max="2570" width="14.5" style="1585" customWidth="1"/>
    <col min="2571" max="2571" width="15.25" style="1585" customWidth="1"/>
    <col min="2572" max="2816" width="9" style="1585"/>
    <col min="2817" max="2817" width="5.25" style="1585" customWidth="1"/>
    <col min="2818" max="2818" width="34.75" style="1585" customWidth="1"/>
    <col min="2819" max="2819" width="8.75" style="1585" customWidth="1"/>
    <col min="2820" max="2820" width="9" style="1585"/>
    <col min="2821" max="2821" width="9.875" style="1585" customWidth="1"/>
    <col min="2822" max="2823" width="8.25" style="1585" customWidth="1"/>
    <col min="2824" max="2824" width="9.875" style="1585" customWidth="1"/>
    <col min="2825" max="2825" width="7.5" style="1585" customWidth="1"/>
    <col min="2826" max="2826" width="14.5" style="1585" customWidth="1"/>
    <col min="2827" max="2827" width="15.25" style="1585" customWidth="1"/>
    <col min="2828" max="3072" width="9" style="1585"/>
    <col min="3073" max="3073" width="5.25" style="1585" customWidth="1"/>
    <col min="3074" max="3074" width="34.75" style="1585" customWidth="1"/>
    <col min="3075" max="3075" width="8.75" style="1585" customWidth="1"/>
    <col min="3076" max="3076" width="9" style="1585"/>
    <col min="3077" max="3077" width="9.875" style="1585" customWidth="1"/>
    <col min="3078" max="3079" width="8.25" style="1585" customWidth="1"/>
    <col min="3080" max="3080" width="9.875" style="1585" customWidth="1"/>
    <col min="3081" max="3081" width="7.5" style="1585" customWidth="1"/>
    <col min="3082" max="3082" width="14.5" style="1585" customWidth="1"/>
    <col min="3083" max="3083" width="15.25" style="1585" customWidth="1"/>
    <col min="3084" max="3328" width="9" style="1585"/>
    <col min="3329" max="3329" width="5.25" style="1585" customWidth="1"/>
    <col min="3330" max="3330" width="34.75" style="1585" customWidth="1"/>
    <col min="3331" max="3331" width="8.75" style="1585" customWidth="1"/>
    <col min="3332" max="3332" width="9" style="1585"/>
    <col min="3333" max="3333" width="9.875" style="1585" customWidth="1"/>
    <col min="3334" max="3335" width="8.25" style="1585" customWidth="1"/>
    <col min="3336" max="3336" width="9.875" style="1585" customWidth="1"/>
    <col min="3337" max="3337" width="7.5" style="1585" customWidth="1"/>
    <col min="3338" max="3338" width="14.5" style="1585" customWidth="1"/>
    <col min="3339" max="3339" width="15.25" style="1585" customWidth="1"/>
    <col min="3340" max="3584" width="9" style="1585"/>
    <col min="3585" max="3585" width="5.25" style="1585" customWidth="1"/>
    <col min="3586" max="3586" width="34.75" style="1585" customWidth="1"/>
    <col min="3587" max="3587" width="8.75" style="1585" customWidth="1"/>
    <col min="3588" max="3588" width="9" style="1585"/>
    <col min="3589" max="3589" width="9.875" style="1585" customWidth="1"/>
    <col min="3590" max="3591" width="8.25" style="1585" customWidth="1"/>
    <col min="3592" max="3592" width="9.875" style="1585" customWidth="1"/>
    <col min="3593" max="3593" width="7.5" style="1585" customWidth="1"/>
    <col min="3594" max="3594" width="14.5" style="1585" customWidth="1"/>
    <col min="3595" max="3595" width="15.25" style="1585" customWidth="1"/>
    <col min="3596" max="3840" width="9" style="1585"/>
    <col min="3841" max="3841" width="5.25" style="1585" customWidth="1"/>
    <col min="3842" max="3842" width="34.75" style="1585" customWidth="1"/>
    <col min="3843" max="3843" width="8.75" style="1585" customWidth="1"/>
    <col min="3844" max="3844" width="9" style="1585"/>
    <col min="3845" max="3845" width="9.875" style="1585" customWidth="1"/>
    <col min="3846" max="3847" width="8.25" style="1585" customWidth="1"/>
    <col min="3848" max="3848" width="9.875" style="1585" customWidth="1"/>
    <col min="3849" max="3849" width="7.5" style="1585" customWidth="1"/>
    <col min="3850" max="3850" width="14.5" style="1585" customWidth="1"/>
    <col min="3851" max="3851" width="15.25" style="1585" customWidth="1"/>
    <col min="3852" max="4096" width="9" style="1585"/>
    <col min="4097" max="4097" width="5.25" style="1585" customWidth="1"/>
    <col min="4098" max="4098" width="34.75" style="1585" customWidth="1"/>
    <col min="4099" max="4099" width="8.75" style="1585" customWidth="1"/>
    <col min="4100" max="4100" width="9" style="1585"/>
    <col min="4101" max="4101" width="9.875" style="1585" customWidth="1"/>
    <col min="4102" max="4103" width="8.25" style="1585" customWidth="1"/>
    <col min="4104" max="4104" width="9.875" style="1585" customWidth="1"/>
    <col min="4105" max="4105" width="7.5" style="1585" customWidth="1"/>
    <col min="4106" max="4106" width="14.5" style="1585" customWidth="1"/>
    <col min="4107" max="4107" width="15.25" style="1585" customWidth="1"/>
    <col min="4108" max="4352" width="9" style="1585"/>
    <col min="4353" max="4353" width="5.25" style="1585" customWidth="1"/>
    <col min="4354" max="4354" width="34.75" style="1585" customWidth="1"/>
    <col min="4355" max="4355" width="8.75" style="1585" customWidth="1"/>
    <col min="4356" max="4356" width="9" style="1585"/>
    <col min="4357" max="4357" width="9.875" style="1585" customWidth="1"/>
    <col min="4358" max="4359" width="8.25" style="1585" customWidth="1"/>
    <col min="4360" max="4360" width="9.875" style="1585" customWidth="1"/>
    <col min="4361" max="4361" width="7.5" style="1585" customWidth="1"/>
    <col min="4362" max="4362" width="14.5" style="1585" customWidth="1"/>
    <col min="4363" max="4363" width="15.25" style="1585" customWidth="1"/>
    <col min="4364" max="4608" width="9" style="1585"/>
    <col min="4609" max="4609" width="5.25" style="1585" customWidth="1"/>
    <col min="4610" max="4610" width="34.75" style="1585" customWidth="1"/>
    <col min="4611" max="4611" width="8.75" style="1585" customWidth="1"/>
    <col min="4612" max="4612" width="9" style="1585"/>
    <col min="4613" max="4613" width="9.875" style="1585" customWidth="1"/>
    <col min="4614" max="4615" width="8.25" style="1585" customWidth="1"/>
    <col min="4616" max="4616" width="9.875" style="1585" customWidth="1"/>
    <col min="4617" max="4617" width="7.5" style="1585" customWidth="1"/>
    <col min="4618" max="4618" width="14.5" style="1585" customWidth="1"/>
    <col min="4619" max="4619" width="15.25" style="1585" customWidth="1"/>
    <col min="4620" max="4864" width="9" style="1585"/>
    <col min="4865" max="4865" width="5.25" style="1585" customWidth="1"/>
    <col min="4866" max="4866" width="34.75" style="1585" customWidth="1"/>
    <col min="4867" max="4867" width="8.75" style="1585" customWidth="1"/>
    <col min="4868" max="4868" width="9" style="1585"/>
    <col min="4869" max="4869" width="9.875" style="1585" customWidth="1"/>
    <col min="4870" max="4871" width="8.25" style="1585" customWidth="1"/>
    <col min="4872" max="4872" width="9.875" style="1585" customWidth="1"/>
    <col min="4873" max="4873" width="7.5" style="1585" customWidth="1"/>
    <col min="4874" max="4874" width="14.5" style="1585" customWidth="1"/>
    <col min="4875" max="4875" width="15.25" style="1585" customWidth="1"/>
    <col min="4876" max="5120" width="9" style="1585"/>
    <col min="5121" max="5121" width="5.25" style="1585" customWidth="1"/>
    <col min="5122" max="5122" width="34.75" style="1585" customWidth="1"/>
    <col min="5123" max="5123" width="8.75" style="1585" customWidth="1"/>
    <col min="5124" max="5124" width="9" style="1585"/>
    <col min="5125" max="5125" width="9.875" style="1585" customWidth="1"/>
    <col min="5126" max="5127" width="8.25" style="1585" customWidth="1"/>
    <col min="5128" max="5128" width="9.875" style="1585" customWidth="1"/>
    <col min="5129" max="5129" width="7.5" style="1585" customWidth="1"/>
    <col min="5130" max="5130" width="14.5" style="1585" customWidth="1"/>
    <col min="5131" max="5131" width="15.25" style="1585" customWidth="1"/>
    <col min="5132" max="5376" width="9" style="1585"/>
    <col min="5377" max="5377" width="5.25" style="1585" customWidth="1"/>
    <col min="5378" max="5378" width="34.75" style="1585" customWidth="1"/>
    <col min="5379" max="5379" width="8.75" style="1585" customWidth="1"/>
    <col min="5380" max="5380" width="9" style="1585"/>
    <col min="5381" max="5381" width="9.875" style="1585" customWidth="1"/>
    <col min="5382" max="5383" width="8.25" style="1585" customWidth="1"/>
    <col min="5384" max="5384" width="9.875" style="1585" customWidth="1"/>
    <col min="5385" max="5385" width="7.5" style="1585" customWidth="1"/>
    <col min="5386" max="5386" width="14.5" style="1585" customWidth="1"/>
    <col min="5387" max="5387" width="15.25" style="1585" customWidth="1"/>
    <col min="5388" max="5632" width="9" style="1585"/>
    <col min="5633" max="5633" width="5.25" style="1585" customWidth="1"/>
    <col min="5634" max="5634" width="34.75" style="1585" customWidth="1"/>
    <col min="5635" max="5635" width="8.75" style="1585" customWidth="1"/>
    <col min="5636" max="5636" width="9" style="1585"/>
    <col min="5637" max="5637" width="9.875" style="1585" customWidth="1"/>
    <col min="5638" max="5639" width="8.25" style="1585" customWidth="1"/>
    <col min="5640" max="5640" width="9.875" style="1585" customWidth="1"/>
    <col min="5641" max="5641" width="7.5" style="1585" customWidth="1"/>
    <col min="5642" max="5642" width="14.5" style="1585" customWidth="1"/>
    <col min="5643" max="5643" width="15.25" style="1585" customWidth="1"/>
    <col min="5644" max="5888" width="9" style="1585"/>
    <col min="5889" max="5889" width="5.25" style="1585" customWidth="1"/>
    <col min="5890" max="5890" width="34.75" style="1585" customWidth="1"/>
    <col min="5891" max="5891" width="8.75" style="1585" customWidth="1"/>
    <col min="5892" max="5892" width="9" style="1585"/>
    <col min="5893" max="5893" width="9.875" style="1585" customWidth="1"/>
    <col min="5894" max="5895" width="8.25" style="1585" customWidth="1"/>
    <col min="5896" max="5896" width="9.875" style="1585" customWidth="1"/>
    <col min="5897" max="5897" width="7.5" style="1585" customWidth="1"/>
    <col min="5898" max="5898" width="14.5" style="1585" customWidth="1"/>
    <col min="5899" max="5899" width="15.25" style="1585" customWidth="1"/>
    <col min="5900" max="6144" width="9" style="1585"/>
    <col min="6145" max="6145" width="5.25" style="1585" customWidth="1"/>
    <col min="6146" max="6146" width="34.75" style="1585" customWidth="1"/>
    <col min="6147" max="6147" width="8.75" style="1585" customWidth="1"/>
    <col min="6148" max="6148" width="9" style="1585"/>
    <col min="6149" max="6149" width="9.875" style="1585" customWidth="1"/>
    <col min="6150" max="6151" width="8.25" style="1585" customWidth="1"/>
    <col min="6152" max="6152" width="9.875" style="1585" customWidth="1"/>
    <col min="6153" max="6153" width="7.5" style="1585" customWidth="1"/>
    <col min="6154" max="6154" width="14.5" style="1585" customWidth="1"/>
    <col min="6155" max="6155" width="15.25" style="1585" customWidth="1"/>
    <col min="6156" max="6400" width="9" style="1585"/>
    <col min="6401" max="6401" width="5.25" style="1585" customWidth="1"/>
    <col min="6402" max="6402" width="34.75" style="1585" customWidth="1"/>
    <col min="6403" max="6403" width="8.75" style="1585" customWidth="1"/>
    <col min="6404" max="6404" width="9" style="1585"/>
    <col min="6405" max="6405" width="9.875" style="1585" customWidth="1"/>
    <col min="6406" max="6407" width="8.25" style="1585" customWidth="1"/>
    <col min="6408" max="6408" width="9.875" style="1585" customWidth="1"/>
    <col min="6409" max="6409" width="7.5" style="1585" customWidth="1"/>
    <col min="6410" max="6410" width="14.5" style="1585" customWidth="1"/>
    <col min="6411" max="6411" width="15.25" style="1585" customWidth="1"/>
    <col min="6412" max="6656" width="9" style="1585"/>
    <col min="6657" max="6657" width="5.25" style="1585" customWidth="1"/>
    <col min="6658" max="6658" width="34.75" style="1585" customWidth="1"/>
    <col min="6659" max="6659" width="8.75" style="1585" customWidth="1"/>
    <col min="6660" max="6660" width="9" style="1585"/>
    <col min="6661" max="6661" width="9.875" style="1585" customWidth="1"/>
    <col min="6662" max="6663" width="8.25" style="1585" customWidth="1"/>
    <col min="6664" max="6664" width="9.875" style="1585" customWidth="1"/>
    <col min="6665" max="6665" width="7.5" style="1585" customWidth="1"/>
    <col min="6666" max="6666" width="14.5" style="1585" customWidth="1"/>
    <col min="6667" max="6667" width="15.25" style="1585" customWidth="1"/>
    <col min="6668" max="6912" width="9" style="1585"/>
    <col min="6913" max="6913" width="5.25" style="1585" customWidth="1"/>
    <col min="6914" max="6914" width="34.75" style="1585" customWidth="1"/>
    <col min="6915" max="6915" width="8.75" style="1585" customWidth="1"/>
    <col min="6916" max="6916" width="9" style="1585"/>
    <col min="6917" max="6917" width="9.875" style="1585" customWidth="1"/>
    <col min="6918" max="6919" width="8.25" style="1585" customWidth="1"/>
    <col min="6920" max="6920" width="9.875" style="1585" customWidth="1"/>
    <col min="6921" max="6921" width="7.5" style="1585" customWidth="1"/>
    <col min="6922" max="6922" width="14.5" style="1585" customWidth="1"/>
    <col min="6923" max="6923" width="15.25" style="1585" customWidth="1"/>
    <col min="6924" max="7168" width="9" style="1585"/>
    <col min="7169" max="7169" width="5.25" style="1585" customWidth="1"/>
    <col min="7170" max="7170" width="34.75" style="1585" customWidth="1"/>
    <col min="7171" max="7171" width="8.75" style="1585" customWidth="1"/>
    <col min="7172" max="7172" width="9" style="1585"/>
    <col min="7173" max="7173" width="9.875" style="1585" customWidth="1"/>
    <col min="7174" max="7175" width="8.25" style="1585" customWidth="1"/>
    <col min="7176" max="7176" width="9.875" style="1585" customWidth="1"/>
    <col min="7177" max="7177" width="7.5" style="1585" customWidth="1"/>
    <col min="7178" max="7178" width="14.5" style="1585" customWidth="1"/>
    <col min="7179" max="7179" width="15.25" style="1585" customWidth="1"/>
    <col min="7180" max="7424" width="9" style="1585"/>
    <col min="7425" max="7425" width="5.25" style="1585" customWidth="1"/>
    <col min="7426" max="7426" width="34.75" style="1585" customWidth="1"/>
    <col min="7427" max="7427" width="8.75" style="1585" customWidth="1"/>
    <col min="7428" max="7428" width="9" style="1585"/>
    <col min="7429" max="7429" width="9.875" style="1585" customWidth="1"/>
    <col min="7430" max="7431" width="8.25" style="1585" customWidth="1"/>
    <col min="7432" max="7432" width="9.875" style="1585" customWidth="1"/>
    <col min="7433" max="7433" width="7.5" style="1585" customWidth="1"/>
    <col min="7434" max="7434" width="14.5" style="1585" customWidth="1"/>
    <col min="7435" max="7435" width="15.25" style="1585" customWidth="1"/>
    <col min="7436" max="7680" width="9" style="1585"/>
    <col min="7681" max="7681" width="5.25" style="1585" customWidth="1"/>
    <col min="7682" max="7682" width="34.75" style="1585" customWidth="1"/>
    <col min="7683" max="7683" width="8.75" style="1585" customWidth="1"/>
    <col min="7684" max="7684" width="9" style="1585"/>
    <col min="7685" max="7685" width="9.875" style="1585" customWidth="1"/>
    <col min="7686" max="7687" width="8.25" style="1585" customWidth="1"/>
    <col min="7688" max="7688" width="9.875" style="1585" customWidth="1"/>
    <col min="7689" max="7689" width="7.5" style="1585" customWidth="1"/>
    <col min="7690" max="7690" width="14.5" style="1585" customWidth="1"/>
    <col min="7691" max="7691" width="15.25" style="1585" customWidth="1"/>
    <col min="7692" max="7936" width="9" style="1585"/>
    <col min="7937" max="7937" width="5.25" style="1585" customWidth="1"/>
    <col min="7938" max="7938" width="34.75" style="1585" customWidth="1"/>
    <col min="7939" max="7939" width="8.75" style="1585" customWidth="1"/>
    <col min="7940" max="7940" width="9" style="1585"/>
    <col min="7941" max="7941" width="9.875" style="1585" customWidth="1"/>
    <col min="7942" max="7943" width="8.25" style="1585" customWidth="1"/>
    <col min="7944" max="7944" width="9.875" style="1585" customWidth="1"/>
    <col min="7945" max="7945" width="7.5" style="1585" customWidth="1"/>
    <col min="7946" max="7946" width="14.5" style="1585" customWidth="1"/>
    <col min="7947" max="7947" width="15.25" style="1585" customWidth="1"/>
    <col min="7948" max="8192" width="9" style="1585"/>
    <col min="8193" max="8193" width="5.25" style="1585" customWidth="1"/>
    <col min="8194" max="8194" width="34.75" style="1585" customWidth="1"/>
    <col min="8195" max="8195" width="8.75" style="1585" customWidth="1"/>
    <col min="8196" max="8196" width="9" style="1585"/>
    <col min="8197" max="8197" width="9.875" style="1585" customWidth="1"/>
    <col min="8198" max="8199" width="8.25" style="1585" customWidth="1"/>
    <col min="8200" max="8200" width="9.875" style="1585" customWidth="1"/>
    <col min="8201" max="8201" width="7.5" style="1585" customWidth="1"/>
    <col min="8202" max="8202" width="14.5" style="1585" customWidth="1"/>
    <col min="8203" max="8203" width="15.25" style="1585" customWidth="1"/>
    <col min="8204" max="8448" width="9" style="1585"/>
    <col min="8449" max="8449" width="5.25" style="1585" customWidth="1"/>
    <col min="8450" max="8450" width="34.75" style="1585" customWidth="1"/>
    <col min="8451" max="8451" width="8.75" style="1585" customWidth="1"/>
    <col min="8452" max="8452" width="9" style="1585"/>
    <col min="8453" max="8453" width="9.875" style="1585" customWidth="1"/>
    <col min="8454" max="8455" width="8.25" style="1585" customWidth="1"/>
    <col min="8456" max="8456" width="9.875" style="1585" customWidth="1"/>
    <col min="8457" max="8457" width="7.5" style="1585" customWidth="1"/>
    <col min="8458" max="8458" width="14.5" style="1585" customWidth="1"/>
    <col min="8459" max="8459" width="15.25" style="1585" customWidth="1"/>
    <col min="8460" max="8704" width="9" style="1585"/>
    <col min="8705" max="8705" width="5.25" style="1585" customWidth="1"/>
    <col min="8706" max="8706" width="34.75" style="1585" customWidth="1"/>
    <col min="8707" max="8707" width="8.75" style="1585" customWidth="1"/>
    <col min="8708" max="8708" width="9" style="1585"/>
    <col min="8709" max="8709" width="9.875" style="1585" customWidth="1"/>
    <col min="8710" max="8711" width="8.25" style="1585" customWidth="1"/>
    <col min="8712" max="8712" width="9.875" style="1585" customWidth="1"/>
    <col min="8713" max="8713" width="7.5" style="1585" customWidth="1"/>
    <col min="8714" max="8714" width="14.5" style="1585" customWidth="1"/>
    <col min="8715" max="8715" width="15.25" style="1585" customWidth="1"/>
    <col min="8716" max="8960" width="9" style="1585"/>
    <col min="8961" max="8961" width="5.25" style="1585" customWidth="1"/>
    <col min="8962" max="8962" width="34.75" style="1585" customWidth="1"/>
    <col min="8963" max="8963" width="8.75" style="1585" customWidth="1"/>
    <col min="8964" max="8964" width="9" style="1585"/>
    <col min="8965" max="8965" width="9.875" style="1585" customWidth="1"/>
    <col min="8966" max="8967" width="8.25" style="1585" customWidth="1"/>
    <col min="8968" max="8968" width="9.875" style="1585" customWidth="1"/>
    <col min="8969" max="8969" width="7.5" style="1585" customWidth="1"/>
    <col min="8970" max="8970" width="14.5" style="1585" customWidth="1"/>
    <col min="8971" max="8971" width="15.25" style="1585" customWidth="1"/>
    <col min="8972" max="9216" width="9" style="1585"/>
    <col min="9217" max="9217" width="5.25" style="1585" customWidth="1"/>
    <col min="9218" max="9218" width="34.75" style="1585" customWidth="1"/>
    <col min="9219" max="9219" width="8.75" style="1585" customWidth="1"/>
    <col min="9220" max="9220" width="9" style="1585"/>
    <col min="9221" max="9221" width="9.875" style="1585" customWidth="1"/>
    <col min="9222" max="9223" width="8.25" style="1585" customWidth="1"/>
    <col min="9224" max="9224" width="9.875" style="1585" customWidth="1"/>
    <col min="9225" max="9225" width="7.5" style="1585" customWidth="1"/>
    <col min="9226" max="9226" width="14.5" style="1585" customWidth="1"/>
    <col min="9227" max="9227" width="15.25" style="1585" customWidth="1"/>
    <col min="9228" max="9472" width="9" style="1585"/>
    <col min="9473" max="9473" width="5.25" style="1585" customWidth="1"/>
    <col min="9474" max="9474" width="34.75" style="1585" customWidth="1"/>
    <col min="9475" max="9475" width="8.75" style="1585" customWidth="1"/>
    <col min="9476" max="9476" width="9" style="1585"/>
    <col min="9477" max="9477" width="9.875" style="1585" customWidth="1"/>
    <col min="9478" max="9479" width="8.25" style="1585" customWidth="1"/>
    <col min="9480" max="9480" width="9.875" style="1585" customWidth="1"/>
    <col min="9481" max="9481" width="7.5" style="1585" customWidth="1"/>
    <col min="9482" max="9482" width="14.5" style="1585" customWidth="1"/>
    <col min="9483" max="9483" width="15.25" style="1585" customWidth="1"/>
    <col min="9484" max="9728" width="9" style="1585"/>
    <col min="9729" max="9729" width="5.25" style="1585" customWidth="1"/>
    <col min="9730" max="9730" width="34.75" style="1585" customWidth="1"/>
    <col min="9731" max="9731" width="8.75" style="1585" customWidth="1"/>
    <col min="9732" max="9732" width="9" style="1585"/>
    <col min="9733" max="9733" width="9.875" style="1585" customWidth="1"/>
    <col min="9734" max="9735" width="8.25" style="1585" customWidth="1"/>
    <col min="9736" max="9736" width="9.875" style="1585" customWidth="1"/>
    <col min="9737" max="9737" width="7.5" style="1585" customWidth="1"/>
    <col min="9738" max="9738" width="14.5" style="1585" customWidth="1"/>
    <col min="9739" max="9739" width="15.25" style="1585" customWidth="1"/>
    <col min="9740" max="9984" width="9" style="1585"/>
    <col min="9985" max="9985" width="5.25" style="1585" customWidth="1"/>
    <col min="9986" max="9986" width="34.75" style="1585" customWidth="1"/>
    <col min="9987" max="9987" width="8.75" style="1585" customWidth="1"/>
    <col min="9988" max="9988" width="9" style="1585"/>
    <col min="9989" max="9989" width="9.875" style="1585" customWidth="1"/>
    <col min="9990" max="9991" width="8.25" style="1585" customWidth="1"/>
    <col min="9992" max="9992" width="9.875" style="1585" customWidth="1"/>
    <col min="9993" max="9993" width="7.5" style="1585" customWidth="1"/>
    <col min="9994" max="9994" width="14.5" style="1585" customWidth="1"/>
    <col min="9995" max="9995" width="15.25" style="1585" customWidth="1"/>
    <col min="9996" max="10240" width="9" style="1585"/>
    <col min="10241" max="10241" width="5.25" style="1585" customWidth="1"/>
    <col min="10242" max="10242" width="34.75" style="1585" customWidth="1"/>
    <col min="10243" max="10243" width="8.75" style="1585" customWidth="1"/>
    <col min="10244" max="10244" width="9" style="1585"/>
    <col min="10245" max="10245" width="9.875" style="1585" customWidth="1"/>
    <col min="10246" max="10247" width="8.25" style="1585" customWidth="1"/>
    <col min="10248" max="10248" width="9.875" style="1585" customWidth="1"/>
    <col min="10249" max="10249" width="7.5" style="1585" customWidth="1"/>
    <col min="10250" max="10250" width="14.5" style="1585" customWidth="1"/>
    <col min="10251" max="10251" width="15.25" style="1585" customWidth="1"/>
    <col min="10252" max="10496" width="9" style="1585"/>
    <col min="10497" max="10497" width="5.25" style="1585" customWidth="1"/>
    <col min="10498" max="10498" width="34.75" style="1585" customWidth="1"/>
    <col min="10499" max="10499" width="8.75" style="1585" customWidth="1"/>
    <col min="10500" max="10500" width="9" style="1585"/>
    <col min="10501" max="10501" width="9.875" style="1585" customWidth="1"/>
    <col min="10502" max="10503" width="8.25" style="1585" customWidth="1"/>
    <col min="10504" max="10504" width="9.875" style="1585" customWidth="1"/>
    <col min="10505" max="10505" width="7.5" style="1585" customWidth="1"/>
    <col min="10506" max="10506" width="14.5" style="1585" customWidth="1"/>
    <col min="10507" max="10507" width="15.25" style="1585" customWidth="1"/>
    <col min="10508" max="10752" width="9" style="1585"/>
    <col min="10753" max="10753" width="5.25" style="1585" customWidth="1"/>
    <col min="10754" max="10754" width="34.75" style="1585" customWidth="1"/>
    <col min="10755" max="10755" width="8.75" style="1585" customWidth="1"/>
    <col min="10756" max="10756" width="9" style="1585"/>
    <col min="10757" max="10757" width="9.875" style="1585" customWidth="1"/>
    <col min="10758" max="10759" width="8.25" style="1585" customWidth="1"/>
    <col min="10760" max="10760" width="9.875" style="1585" customWidth="1"/>
    <col min="10761" max="10761" width="7.5" style="1585" customWidth="1"/>
    <col min="10762" max="10762" width="14.5" style="1585" customWidth="1"/>
    <col min="10763" max="10763" width="15.25" style="1585" customWidth="1"/>
    <col min="10764" max="11008" width="9" style="1585"/>
    <col min="11009" max="11009" width="5.25" style="1585" customWidth="1"/>
    <col min="11010" max="11010" width="34.75" style="1585" customWidth="1"/>
    <col min="11011" max="11011" width="8.75" style="1585" customWidth="1"/>
    <col min="11012" max="11012" width="9" style="1585"/>
    <col min="11013" max="11013" width="9.875" style="1585" customWidth="1"/>
    <col min="11014" max="11015" width="8.25" style="1585" customWidth="1"/>
    <col min="11016" max="11016" width="9.875" style="1585" customWidth="1"/>
    <col min="11017" max="11017" width="7.5" style="1585" customWidth="1"/>
    <col min="11018" max="11018" width="14.5" style="1585" customWidth="1"/>
    <col min="11019" max="11019" width="15.25" style="1585" customWidth="1"/>
    <col min="11020" max="11264" width="9" style="1585"/>
    <col min="11265" max="11265" width="5.25" style="1585" customWidth="1"/>
    <col min="11266" max="11266" width="34.75" style="1585" customWidth="1"/>
    <col min="11267" max="11267" width="8.75" style="1585" customWidth="1"/>
    <col min="11268" max="11268" width="9" style="1585"/>
    <col min="11269" max="11269" width="9.875" style="1585" customWidth="1"/>
    <col min="11270" max="11271" width="8.25" style="1585" customWidth="1"/>
    <col min="11272" max="11272" width="9.875" style="1585" customWidth="1"/>
    <col min="11273" max="11273" width="7.5" style="1585" customWidth="1"/>
    <col min="11274" max="11274" width="14.5" style="1585" customWidth="1"/>
    <col min="11275" max="11275" width="15.25" style="1585" customWidth="1"/>
    <col min="11276" max="11520" width="9" style="1585"/>
    <col min="11521" max="11521" width="5.25" style="1585" customWidth="1"/>
    <col min="11522" max="11522" width="34.75" style="1585" customWidth="1"/>
    <col min="11523" max="11523" width="8.75" style="1585" customWidth="1"/>
    <col min="11524" max="11524" width="9" style="1585"/>
    <col min="11525" max="11525" width="9.875" style="1585" customWidth="1"/>
    <col min="11526" max="11527" width="8.25" style="1585" customWidth="1"/>
    <col min="11528" max="11528" width="9.875" style="1585" customWidth="1"/>
    <col min="11529" max="11529" width="7.5" style="1585" customWidth="1"/>
    <col min="11530" max="11530" width="14.5" style="1585" customWidth="1"/>
    <col min="11531" max="11531" width="15.25" style="1585" customWidth="1"/>
    <col min="11532" max="11776" width="9" style="1585"/>
    <col min="11777" max="11777" width="5.25" style="1585" customWidth="1"/>
    <col min="11778" max="11778" width="34.75" style="1585" customWidth="1"/>
    <col min="11779" max="11779" width="8.75" style="1585" customWidth="1"/>
    <col min="11780" max="11780" width="9" style="1585"/>
    <col min="11781" max="11781" width="9.875" style="1585" customWidth="1"/>
    <col min="11782" max="11783" width="8.25" style="1585" customWidth="1"/>
    <col min="11784" max="11784" width="9.875" style="1585" customWidth="1"/>
    <col min="11785" max="11785" width="7.5" style="1585" customWidth="1"/>
    <col min="11786" max="11786" width="14.5" style="1585" customWidth="1"/>
    <col min="11787" max="11787" width="15.25" style="1585" customWidth="1"/>
    <col min="11788" max="12032" width="9" style="1585"/>
    <col min="12033" max="12033" width="5.25" style="1585" customWidth="1"/>
    <col min="12034" max="12034" width="34.75" style="1585" customWidth="1"/>
    <col min="12035" max="12035" width="8.75" style="1585" customWidth="1"/>
    <col min="12036" max="12036" width="9" style="1585"/>
    <col min="12037" max="12037" width="9.875" style="1585" customWidth="1"/>
    <col min="12038" max="12039" width="8.25" style="1585" customWidth="1"/>
    <col min="12040" max="12040" width="9.875" style="1585" customWidth="1"/>
    <col min="12041" max="12041" width="7.5" style="1585" customWidth="1"/>
    <col min="12042" max="12042" width="14.5" style="1585" customWidth="1"/>
    <col min="12043" max="12043" width="15.25" style="1585" customWidth="1"/>
    <col min="12044" max="12288" width="9" style="1585"/>
    <col min="12289" max="12289" width="5.25" style="1585" customWidth="1"/>
    <col min="12290" max="12290" width="34.75" style="1585" customWidth="1"/>
    <col min="12291" max="12291" width="8.75" style="1585" customWidth="1"/>
    <col min="12292" max="12292" width="9" style="1585"/>
    <col min="12293" max="12293" width="9.875" style="1585" customWidth="1"/>
    <col min="12294" max="12295" width="8.25" style="1585" customWidth="1"/>
    <col min="12296" max="12296" width="9.875" style="1585" customWidth="1"/>
    <col min="12297" max="12297" width="7.5" style="1585" customWidth="1"/>
    <col min="12298" max="12298" width="14.5" style="1585" customWidth="1"/>
    <col min="12299" max="12299" width="15.25" style="1585" customWidth="1"/>
    <col min="12300" max="12544" width="9" style="1585"/>
    <col min="12545" max="12545" width="5.25" style="1585" customWidth="1"/>
    <col min="12546" max="12546" width="34.75" style="1585" customWidth="1"/>
    <col min="12547" max="12547" width="8.75" style="1585" customWidth="1"/>
    <col min="12548" max="12548" width="9" style="1585"/>
    <col min="12549" max="12549" width="9.875" style="1585" customWidth="1"/>
    <col min="12550" max="12551" width="8.25" style="1585" customWidth="1"/>
    <col min="12552" max="12552" width="9.875" style="1585" customWidth="1"/>
    <col min="12553" max="12553" width="7.5" style="1585" customWidth="1"/>
    <col min="12554" max="12554" width="14.5" style="1585" customWidth="1"/>
    <col min="12555" max="12555" width="15.25" style="1585" customWidth="1"/>
    <col min="12556" max="12800" width="9" style="1585"/>
    <col min="12801" max="12801" width="5.25" style="1585" customWidth="1"/>
    <col min="12802" max="12802" width="34.75" style="1585" customWidth="1"/>
    <col min="12803" max="12803" width="8.75" style="1585" customWidth="1"/>
    <col min="12804" max="12804" width="9" style="1585"/>
    <col min="12805" max="12805" width="9.875" style="1585" customWidth="1"/>
    <col min="12806" max="12807" width="8.25" style="1585" customWidth="1"/>
    <col min="12808" max="12808" width="9.875" style="1585" customWidth="1"/>
    <col min="12809" max="12809" width="7.5" style="1585" customWidth="1"/>
    <col min="12810" max="12810" width="14.5" style="1585" customWidth="1"/>
    <col min="12811" max="12811" width="15.25" style="1585" customWidth="1"/>
    <col min="12812" max="13056" width="9" style="1585"/>
    <col min="13057" max="13057" width="5.25" style="1585" customWidth="1"/>
    <col min="13058" max="13058" width="34.75" style="1585" customWidth="1"/>
    <col min="13059" max="13059" width="8.75" style="1585" customWidth="1"/>
    <col min="13060" max="13060" width="9" style="1585"/>
    <col min="13061" max="13061" width="9.875" style="1585" customWidth="1"/>
    <col min="13062" max="13063" width="8.25" style="1585" customWidth="1"/>
    <col min="13064" max="13064" width="9.875" style="1585" customWidth="1"/>
    <col min="13065" max="13065" width="7.5" style="1585" customWidth="1"/>
    <col min="13066" max="13066" width="14.5" style="1585" customWidth="1"/>
    <col min="13067" max="13067" width="15.25" style="1585" customWidth="1"/>
    <col min="13068" max="13312" width="9" style="1585"/>
    <col min="13313" max="13313" width="5.25" style="1585" customWidth="1"/>
    <col min="13314" max="13314" width="34.75" style="1585" customWidth="1"/>
    <col min="13315" max="13315" width="8.75" style="1585" customWidth="1"/>
    <col min="13316" max="13316" width="9" style="1585"/>
    <col min="13317" max="13317" width="9.875" style="1585" customWidth="1"/>
    <col min="13318" max="13319" width="8.25" style="1585" customWidth="1"/>
    <col min="13320" max="13320" width="9.875" style="1585" customWidth="1"/>
    <col min="13321" max="13321" width="7.5" style="1585" customWidth="1"/>
    <col min="13322" max="13322" width="14.5" style="1585" customWidth="1"/>
    <col min="13323" max="13323" width="15.25" style="1585" customWidth="1"/>
    <col min="13324" max="13568" width="9" style="1585"/>
    <col min="13569" max="13569" width="5.25" style="1585" customWidth="1"/>
    <col min="13570" max="13570" width="34.75" style="1585" customWidth="1"/>
    <col min="13571" max="13571" width="8.75" style="1585" customWidth="1"/>
    <col min="13572" max="13572" width="9" style="1585"/>
    <col min="13573" max="13573" width="9.875" style="1585" customWidth="1"/>
    <col min="13574" max="13575" width="8.25" style="1585" customWidth="1"/>
    <col min="13576" max="13576" width="9.875" style="1585" customWidth="1"/>
    <col min="13577" max="13577" width="7.5" style="1585" customWidth="1"/>
    <col min="13578" max="13578" width="14.5" style="1585" customWidth="1"/>
    <col min="13579" max="13579" width="15.25" style="1585" customWidth="1"/>
    <col min="13580" max="13824" width="9" style="1585"/>
    <col min="13825" max="13825" width="5.25" style="1585" customWidth="1"/>
    <col min="13826" max="13826" width="34.75" style="1585" customWidth="1"/>
    <col min="13827" max="13827" width="8.75" style="1585" customWidth="1"/>
    <col min="13828" max="13828" width="9" style="1585"/>
    <col min="13829" max="13829" width="9.875" style="1585" customWidth="1"/>
    <col min="13830" max="13831" width="8.25" style="1585" customWidth="1"/>
    <col min="13832" max="13832" width="9.875" style="1585" customWidth="1"/>
    <col min="13833" max="13833" width="7.5" style="1585" customWidth="1"/>
    <col min="13834" max="13834" width="14.5" style="1585" customWidth="1"/>
    <col min="13835" max="13835" width="15.25" style="1585" customWidth="1"/>
    <col min="13836" max="14080" width="9" style="1585"/>
    <col min="14081" max="14081" width="5.25" style="1585" customWidth="1"/>
    <col min="14082" max="14082" width="34.75" style="1585" customWidth="1"/>
    <col min="14083" max="14083" width="8.75" style="1585" customWidth="1"/>
    <col min="14084" max="14084" width="9" style="1585"/>
    <col min="14085" max="14085" width="9.875" style="1585" customWidth="1"/>
    <col min="14086" max="14087" width="8.25" style="1585" customWidth="1"/>
    <col min="14088" max="14088" width="9.875" style="1585" customWidth="1"/>
    <col min="14089" max="14089" width="7.5" style="1585" customWidth="1"/>
    <col min="14090" max="14090" width="14.5" style="1585" customWidth="1"/>
    <col min="14091" max="14091" width="15.25" style="1585" customWidth="1"/>
    <col min="14092" max="14336" width="9" style="1585"/>
    <col min="14337" max="14337" width="5.25" style="1585" customWidth="1"/>
    <col min="14338" max="14338" width="34.75" style="1585" customWidth="1"/>
    <col min="14339" max="14339" width="8.75" style="1585" customWidth="1"/>
    <col min="14340" max="14340" width="9" style="1585"/>
    <col min="14341" max="14341" width="9.875" style="1585" customWidth="1"/>
    <col min="14342" max="14343" width="8.25" style="1585" customWidth="1"/>
    <col min="14344" max="14344" width="9.875" style="1585" customWidth="1"/>
    <col min="14345" max="14345" width="7.5" style="1585" customWidth="1"/>
    <col min="14346" max="14346" width="14.5" style="1585" customWidth="1"/>
    <col min="14347" max="14347" width="15.25" style="1585" customWidth="1"/>
    <col min="14348" max="14592" width="9" style="1585"/>
    <col min="14593" max="14593" width="5.25" style="1585" customWidth="1"/>
    <col min="14594" max="14594" width="34.75" style="1585" customWidth="1"/>
    <col min="14595" max="14595" width="8.75" style="1585" customWidth="1"/>
    <col min="14596" max="14596" width="9" style="1585"/>
    <col min="14597" max="14597" width="9.875" style="1585" customWidth="1"/>
    <col min="14598" max="14599" width="8.25" style="1585" customWidth="1"/>
    <col min="14600" max="14600" width="9.875" style="1585" customWidth="1"/>
    <col min="14601" max="14601" width="7.5" style="1585" customWidth="1"/>
    <col min="14602" max="14602" width="14.5" style="1585" customWidth="1"/>
    <col min="14603" max="14603" width="15.25" style="1585" customWidth="1"/>
    <col min="14604" max="14848" width="9" style="1585"/>
    <col min="14849" max="14849" width="5.25" style="1585" customWidth="1"/>
    <col min="14850" max="14850" width="34.75" style="1585" customWidth="1"/>
    <col min="14851" max="14851" width="8.75" style="1585" customWidth="1"/>
    <col min="14852" max="14852" width="9" style="1585"/>
    <col min="14853" max="14853" width="9.875" style="1585" customWidth="1"/>
    <col min="14854" max="14855" width="8.25" style="1585" customWidth="1"/>
    <col min="14856" max="14856" width="9.875" style="1585" customWidth="1"/>
    <col min="14857" max="14857" width="7.5" style="1585" customWidth="1"/>
    <col min="14858" max="14858" width="14.5" style="1585" customWidth="1"/>
    <col min="14859" max="14859" width="15.25" style="1585" customWidth="1"/>
    <col min="14860" max="15104" width="9" style="1585"/>
    <col min="15105" max="15105" width="5.25" style="1585" customWidth="1"/>
    <col min="15106" max="15106" width="34.75" style="1585" customWidth="1"/>
    <col min="15107" max="15107" width="8.75" style="1585" customWidth="1"/>
    <col min="15108" max="15108" width="9" style="1585"/>
    <col min="15109" max="15109" width="9.875" style="1585" customWidth="1"/>
    <col min="15110" max="15111" width="8.25" style="1585" customWidth="1"/>
    <col min="15112" max="15112" width="9.875" style="1585" customWidth="1"/>
    <col min="15113" max="15113" width="7.5" style="1585" customWidth="1"/>
    <col min="15114" max="15114" width="14.5" style="1585" customWidth="1"/>
    <col min="15115" max="15115" width="15.25" style="1585" customWidth="1"/>
    <col min="15116" max="15360" width="9" style="1585"/>
    <col min="15361" max="15361" width="5.25" style="1585" customWidth="1"/>
    <col min="15362" max="15362" width="34.75" style="1585" customWidth="1"/>
    <col min="15363" max="15363" width="8.75" style="1585" customWidth="1"/>
    <col min="15364" max="15364" width="9" style="1585"/>
    <col min="15365" max="15365" width="9.875" style="1585" customWidth="1"/>
    <col min="15366" max="15367" width="8.25" style="1585" customWidth="1"/>
    <col min="15368" max="15368" width="9.875" style="1585" customWidth="1"/>
    <col min="15369" max="15369" width="7.5" style="1585" customWidth="1"/>
    <col min="15370" max="15370" width="14.5" style="1585" customWidth="1"/>
    <col min="15371" max="15371" width="15.25" style="1585" customWidth="1"/>
    <col min="15372" max="15616" width="9" style="1585"/>
    <col min="15617" max="15617" width="5.25" style="1585" customWidth="1"/>
    <col min="15618" max="15618" width="34.75" style="1585" customWidth="1"/>
    <col min="15619" max="15619" width="8.75" style="1585" customWidth="1"/>
    <col min="15620" max="15620" width="9" style="1585"/>
    <col min="15621" max="15621" width="9.875" style="1585" customWidth="1"/>
    <col min="15622" max="15623" width="8.25" style="1585" customWidth="1"/>
    <col min="15624" max="15624" width="9.875" style="1585" customWidth="1"/>
    <col min="15625" max="15625" width="7.5" style="1585" customWidth="1"/>
    <col min="15626" max="15626" width="14.5" style="1585" customWidth="1"/>
    <col min="15627" max="15627" width="15.25" style="1585" customWidth="1"/>
    <col min="15628" max="15872" width="9" style="1585"/>
    <col min="15873" max="15873" width="5.25" style="1585" customWidth="1"/>
    <col min="15874" max="15874" width="34.75" style="1585" customWidth="1"/>
    <col min="15875" max="15875" width="8.75" style="1585" customWidth="1"/>
    <col min="15876" max="15876" width="9" style="1585"/>
    <col min="15877" max="15877" width="9.875" style="1585" customWidth="1"/>
    <col min="15878" max="15879" width="8.25" style="1585" customWidth="1"/>
    <col min="15880" max="15880" width="9.875" style="1585" customWidth="1"/>
    <col min="15881" max="15881" width="7.5" style="1585" customWidth="1"/>
    <col min="15882" max="15882" width="14.5" style="1585" customWidth="1"/>
    <col min="15883" max="15883" width="15.25" style="1585" customWidth="1"/>
    <col min="15884" max="16128" width="9" style="1585"/>
    <col min="16129" max="16129" width="5.25" style="1585" customWidth="1"/>
    <col min="16130" max="16130" width="34.75" style="1585" customWidth="1"/>
    <col min="16131" max="16131" width="8.75" style="1585" customWidth="1"/>
    <col min="16132" max="16132" width="9" style="1585"/>
    <col min="16133" max="16133" width="9.875" style="1585" customWidth="1"/>
    <col min="16134" max="16135" width="8.25" style="1585" customWidth="1"/>
    <col min="16136" max="16136" width="9.875" style="1585" customWidth="1"/>
    <col min="16137" max="16137" width="7.5" style="1585" customWidth="1"/>
    <col min="16138" max="16138" width="14.5" style="1585" customWidth="1"/>
    <col min="16139" max="16139" width="15.25" style="1585" customWidth="1"/>
    <col min="16140" max="16384" width="9" style="1585"/>
  </cols>
  <sheetData>
    <row r="1" spans="1:11" ht="20.100000000000001" customHeight="1">
      <c r="A1" s="3330"/>
      <c r="B1" s="3330"/>
      <c r="C1" s="3330"/>
      <c r="D1" s="3330"/>
      <c r="E1" s="3330"/>
      <c r="F1" s="3330"/>
      <c r="G1" s="3330"/>
      <c r="H1" s="3330"/>
      <c r="I1" s="3330"/>
      <c r="J1" s="2022" t="str">
        <f>"索引号："&amp;档案索引!A42</f>
        <v>索引号：2A-22</v>
      </c>
    </row>
    <row r="2" spans="1:11" ht="25.5" customHeight="1">
      <c r="A2" s="3262" t="s">
        <v>6106</v>
      </c>
      <c r="B2" s="3262"/>
      <c r="C2" s="3262"/>
      <c r="D2" s="3262"/>
      <c r="E2" s="3262"/>
      <c r="F2" s="3262"/>
      <c r="G2" s="3262"/>
      <c r="H2" s="3262"/>
      <c r="I2" s="3262"/>
      <c r="J2" s="1859"/>
    </row>
    <row r="3" spans="1:11" ht="14.25" customHeight="1">
      <c r="A3" s="3263" t="s">
        <v>1994</v>
      </c>
      <c r="B3" s="3263" t="s">
        <v>1092</v>
      </c>
      <c r="C3" s="3260" t="s">
        <v>5577</v>
      </c>
      <c r="D3" s="3260"/>
      <c r="E3" s="3260"/>
      <c r="F3" s="3260" t="s">
        <v>5578</v>
      </c>
      <c r="G3" s="3260"/>
      <c r="H3" s="3260"/>
      <c r="I3" s="3266" t="s">
        <v>5324</v>
      </c>
      <c r="J3" s="3266" t="s">
        <v>5325</v>
      </c>
    </row>
    <row r="4" spans="1:11" ht="14.25" customHeight="1">
      <c r="A4" s="3264"/>
      <c r="B4" s="3264"/>
      <c r="C4" s="1837" t="s">
        <v>2483</v>
      </c>
      <c r="D4" s="1837" t="s">
        <v>1991</v>
      </c>
      <c r="E4" s="1837" t="s">
        <v>5324</v>
      </c>
      <c r="F4" s="1837" t="s">
        <v>2483</v>
      </c>
      <c r="G4" s="1837" t="s">
        <v>1991</v>
      </c>
      <c r="H4" s="1837" t="s">
        <v>5324</v>
      </c>
      <c r="I4" s="3267"/>
      <c r="J4" s="3267"/>
    </row>
    <row r="5" spans="1:11" ht="14.25" customHeight="1">
      <c r="A5" s="3265"/>
      <c r="B5" s="3265"/>
      <c r="C5" s="1837">
        <v>1</v>
      </c>
      <c r="D5" s="1837">
        <v>2</v>
      </c>
      <c r="E5" s="1837" t="s">
        <v>5579</v>
      </c>
      <c r="F5" s="1837">
        <v>4</v>
      </c>
      <c r="G5" s="1837">
        <v>5</v>
      </c>
      <c r="H5" s="1837" t="s">
        <v>5580</v>
      </c>
      <c r="I5" s="1837" t="s">
        <v>5581</v>
      </c>
      <c r="J5" s="1999"/>
    </row>
    <row r="6" spans="1:11" ht="14.25" customHeight="1">
      <c r="A6" s="1837">
        <v>1</v>
      </c>
      <c r="B6" s="1848" t="s">
        <v>5582</v>
      </c>
      <c r="C6" s="2107"/>
      <c r="D6" s="2107"/>
      <c r="E6" s="2106">
        <f>D6-C6</f>
        <v>0</v>
      </c>
      <c r="F6" s="2107"/>
      <c r="G6" s="2107"/>
      <c r="H6" s="2106">
        <f>G6-F6</f>
        <v>0</v>
      </c>
      <c r="I6" s="2106">
        <f>E6+H6</f>
        <v>0</v>
      </c>
      <c r="J6" s="1999"/>
    </row>
    <row r="7" spans="1:11" ht="14.25" customHeight="1">
      <c r="A7" s="1837">
        <v>2</v>
      </c>
      <c r="B7" s="1848" t="s">
        <v>5583</v>
      </c>
      <c r="C7" s="2107"/>
      <c r="D7" s="2107"/>
      <c r="E7" s="2106">
        <f t="shared" ref="E7:E18" si="0">D7-C7</f>
        <v>0</v>
      </c>
      <c r="F7" s="2107"/>
      <c r="G7" s="2107"/>
      <c r="H7" s="2106">
        <f t="shared" ref="H7:H18" si="1">G7-F7</f>
        <v>0</v>
      </c>
      <c r="I7" s="2106">
        <f t="shared" ref="I7:I18" si="2">E7+H7</f>
        <v>0</v>
      </c>
      <c r="J7" s="1999"/>
    </row>
    <row r="8" spans="1:11" ht="14.25" customHeight="1">
      <c r="A8" s="1837">
        <v>3</v>
      </c>
      <c r="B8" s="1848" t="s">
        <v>5584</v>
      </c>
      <c r="C8" s="2107"/>
      <c r="D8" s="2107"/>
      <c r="E8" s="2106">
        <f t="shared" si="0"/>
        <v>0</v>
      </c>
      <c r="F8" s="2107"/>
      <c r="G8" s="2107"/>
      <c r="H8" s="2106">
        <f t="shared" si="1"/>
        <v>0</v>
      </c>
      <c r="I8" s="2106">
        <f t="shared" si="2"/>
        <v>0</v>
      </c>
      <c r="J8" s="1999"/>
    </row>
    <row r="9" spans="1:11" ht="14.25" customHeight="1">
      <c r="A9" s="1837">
        <v>4</v>
      </c>
      <c r="B9" s="1848" t="s">
        <v>5585</v>
      </c>
      <c r="C9" s="2107"/>
      <c r="D9" s="2107"/>
      <c r="E9" s="2106">
        <f t="shared" si="0"/>
        <v>0</v>
      </c>
      <c r="F9" s="2107"/>
      <c r="G9" s="2107"/>
      <c r="H9" s="2106">
        <f t="shared" si="1"/>
        <v>0</v>
      </c>
      <c r="I9" s="2106">
        <f t="shared" si="2"/>
        <v>0</v>
      </c>
      <c r="J9" s="1999"/>
    </row>
    <row r="10" spans="1:11" ht="14.25" customHeight="1">
      <c r="A10" s="1837">
        <v>5</v>
      </c>
      <c r="B10" s="1848" t="s">
        <v>5586</v>
      </c>
      <c r="C10" s="2107"/>
      <c r="D10" s="2107"/>
      <c r="E10" s="2106">
        <f t="shared" si="0"/>
        <v>0</v>
      </c>
      <c r="F10" s="2107"/>
      <c r="G10" s="2107"/>
      <c r="H10" s="2106">
        <f t="shared" si="1"/>
        <v>0</v>
      </c>
      <c r="I10" s="2106">
        <f t="shared" si="2"/>
        <v>0</v>
      </c>
      <c r="J10" s="1999"/>
    </row>
    <row r="11" spans="1:11" ht="14.25" customHeight="1">
      <c r="A11" s="1837">
        <v>6</v>
      </c>
      <c r="B11" s="1848" t="s">
        <v>5587</v>
      </c>
      <c r="C11" s="2107"/>
      <c r="D11" s="2107"/>
      <c r="E11" s="2106">
        <f t="shared" si="0"/>
        <v>0</v>
      </c>
      <c r="F11" s="2107"/>
      <c r="G11" s="2107"/>
      <c r="H11" s="2106">
        <f t="shared" si="1"/>
        <v>0</v>
      </c>
      <c r="I11" s="2106">
        <f t="shared" si="2"/>
        <v>0</v>
      </c>
      <c r="J11" s="1999"/>
    </row>
    <row r="12" spans="1:11" ht="14.25" customHeight="1">
      <c r="A12" s="1837">
        <v>7</v>
      </c>
      <c r="B12" s="1848" t="s">
        <v>5588</v>
      </c>
      <c r="C12" s="2107"/>
      <c r="D12" s="2107"/>
      <c r="E12" s="2106">
        <f t="shared" si="0"/>
        <v>0</v>
      </c>
      <c r="F12" s="2107"/>
      <c r="G12" s="2107"/>
      <c r="H12" s="2106">
        <f t="shared" si="1"/>
        <v>0</v>
      </c>
      <c r="I12" s="2106">
        <f t="shared" si="2"/>
        <v>0</v>
      </c>
      <c r="J12" s="1999"/>
      <c r="K12" s="1702" t="s">
        <v>6627</v>
      </c>
    </row>
    <row r="13" spans="1:11" ht="14.25" customHeight="1">
      <c r="A13" s="1837">
        <v>8</v>
      </c>
      <c r="B13" s="1848" t="s">
        <v>5589</v>
      </c>
      <c r="C13" s="2107"/>
      <c r="D13" s="2107"/>
      <c r="E13" s="2106">
        <f t="shared" si="0"/>
        <v>0</v>
      </c>
      <c r="F13" s="2107"/>
      <c r="G13" s="2107"/>
      <c r="H13" s="2106">
        <f t="shared" si="1"/>
        <v>0</v>
      </c>
      <c r="I13" s="2106">
        <f t="shared" si="2"/>
        <v>0</v>
      </c>
      <c r="J13" s="1999"/>
    </row>
    <row r="14" spans="1:11" ht="14.25" customHeight="1">
      <c r="A14" s="1837">
        <v>9</v>
      </c>
      <c r="B14" s="1848" t="s">
        <v>5590</v>
      </c>
      <c r="C14" s="2107"/>
      <c r="D14" s="2107"/>
      <c r="E14" s="2106">
        <f t="shared" si="0"/>
        <v>0</v>
      </c>
      <c r="F14" s="2107"/>
      <c r="G14" s="2107"/>
      <c r="H14" s="2106">
        <f t="shared" si="1"/>
        <v>0</v>
      </c>
      <c r="I14" s="2106">
        <f t="shared" si="2"/>
        <v>0</v>
      </c>
      <c r="J14" s="1999"/>
    </row>
    <row r="15" spans="1:11" ht="14.25" customHeight="1">
      <c r="A15" s="1837">
        <v>10</v>
      </c>
      <c r="B15" s="1848" t="s">
        <v>5591</v>
      </c>
      <c r="C15" s="2107"/>
      <c r="D15" s="2107"/>
      <c r="E15" s="2106">
        <f t="shared" si="0"/>
        <v>0</v>
      </c>
      <c r="F15" s="2107"/>
      <c r="G15" s="2107"/>
      <c r="H15" s="2106">
        <f t="shared" si="1"/>
        <v>0</v>
      </c>
      <c r="I15" s="2106">
        <f t="shared" si="2"/>
        <v>0</v>
      </c>
      <c r="J15" s="1999"/>
    </row>
    <row r="16" spans="1:11" ht="14.25" customHeight="1">
      <c r="A16" s="1837">
        <v>11</v>
      </c>
      <c r="B16" s="1848" t="s">
        <v>5592</v>
      </c>
      <c r="C16" s="2107"/>
      <c r="D16" s="2107"/>
      <c r="E16" s="2106">
        <f t="shared" si="0"/>
        <v>0</v>
      </c>
      <c r="F16" s="2107"/>
      <c r="G16" s="2107"/>
      <c r="H16" s="2106">
        <f t="shared" si="1"/>
        <v>0</v>
      </c>
      <c r="I16" s="2106">
        <f t="shared" si="2"/>
        <v>0</v>
      </c>
      <c r="J16" s="1999"/>
    </row>
    <row r="17" spans="1:11" ht="14.25" customHeight="1">
      <c r="A17" s="1837">
        <v>12</v>
      </c>
      <c r="B17" s="1848" t="s">
        <v>5593</v>
      </c>
      <c r="C17" s="2107"/>
      <c r="D17" s="2107"/>
      <c r="E17" s="2106">
        <f t="shared" si="0"/>
        <v>0</v>
      </c>
      <c r="F17" s="2107"/>
      <c r="G17" s="2107"/>
      <c r="H17" s="2106">
        <f t="shared" si="1"/>
        <v>0</v>
      </c>
      <c r="I17" s="2106">
        <f t="shared" si="2"/>
        <v>0</v>
      </c>
      <c r="J17" s="1999"/>
    </row>
    <row r="18" spans="1:11" s="1596" customFormat="1" ht="14.25" customHeight="1">
      <c r="A18" s="1837">
        <v>13</v>
      </c>
      <c r="B18" s="1848" t="s">
        <v>5594</v>
      </c>
      <c r="C18" s="2107"/>
      <c r="D18" s="2107"/>
      <c r="E18" s="2106">
        <f t="shared" si="0"/>
        <v>0</v>
      </c>
      <c r="F18" s="2107"/>
      <c r="G18" s="2107"/>
      <c r="H18" s="2106">
        <f t="shared" si="1"/>
        <v>0</v>
      </c>
      <c r="I18" s="2106">
        <f t="shared" si="2"/>
        <v>0</v>
      </c>
      <c r="J18" s="2005"/>
    </row>
    <row r="19" spans="1:11" ht="42" customHeight="1">
      <c r="A19" s="1837">
        <v>14</v>
      </c>
      <c r="B19" s="1848" t="s">
        <v>5595</v>
      </c>
      <c r="C19" s="2106">
        <f>C6+C9+C11+C13+C16+C17</f>
        <v>0</v>
      </c>
      <c r="D19" s="2106">
        <f t="shared" ref="D19:I19" si="3">D6+D9+D11+D13+D16+D17</f>
        <v>0</v>
      </c>
      <c r="E19" s="2106">
        <f t="shared" si="3"/>
        <v>0</v>
      </c>
      <c r="F19" s="2106">
        <f t="shared" si="3"/>
        <v>0</v>
      </c>
      <c r="G19" s="2106">
        <f t="shared" si="3"/>
        <v>0</v>
      </c>
      <c r="H19" s="2106">
        <f t="shared" si="3"/>
        <v>0</v>
      </c>
      <c r="I19" s="2106">
        <f t="shared" si="3"/>
        <v>0</v>
      </c>
      <c r="J19" s="1848" t="s">
        <v>5596</v>
      </c>
      <c r="K19" s="1595"/>
    </row>
    <row r="20" spans="1:11">
      <c r="A20" s="2196"/>
      <c r="B20" s="2196"/>
      <c r="C20" s="2196"/>
      <c r="D20" s="2196"/>
      <c r="E20" s="2196"/>
      <c r="F20" s="2196"/>
      <c r="G20" s="2196"/>
      <c r="H20" s="2196"/>
      <c r="I20" s="2196"/>
      <c r="J20" s="2196"/>
    </row>
    <row r="21" spans="1:11">
      <c r="A21" s="2196"/>
      <c r="B21" s="2196"/>
      <c r="C21" s="2196"/>
      <c r="D21" s="2196"/>
      <c r="E21" s="2196"/>
      <c r="F21" s="2196"/>
      <c r="G21" s="2196"/>
      <c r="H21" s="2196"/>
      <c r="I21" s="2196"/>
      <c r="J21" s="2196"/>
    </row>
    <row r="22" spans="1:11">
      <c r="A22" s="3329"/>
      <c r="B22" s="3329"/>
      <c r="C22" s="3329"/>
      <c r="D22" s="3329"/>
      <c r="E22" s="3329"/>
      <c r="F22" s="3329"/>
      <c r="G22" s="3329"/>
      <c r="H22" s="3329"/>
      <c r="I22" s="3329"/>
      <c r="J22" s="3329"/>
    </row>
    <row r="23" spans="1:11">
      <c r="A23" s="3329"/>
      <c r="B23" s="3329"/>
      <c r="C23" s="3329"/>
      <c r="D23" s="3329"/>
      <c r="E23" s="3329"/>
      <c r="F23" s="3329"/>
      <c r="G23" s="3329"/>
      <c r="H23" s="3329"/>
      <c r="I23" s="3329"/>
      <c r="J23" s="3329"/>
    </row>
    <row r="24" spans="1:11">
      <c r="A24" s="3329"/>
      <c r="B24" s="3329"/>
      <c r="C24" s="3329"/>
      <c r="D24" s="3329"/>
      <c r="E24" s="3329"/>
      <c r="F24" s="3329"/>
      <c r="G24" s="3329"/>
      <c r="H24" s="3329"/>
      <c r="I24" s="3329"/>
      <c r="J24" s="3329"/>
    </row>
    <row r="25" spans="1:11">
      <c r="A25" s="3329"/>
      <c r="B25" s="3329"/>
      <c r="C25" s="3329"/>
      <c r="D25" s="3329"/>
      <c r="E25" s="3329"/>
      <c r="F25" s="3329"/>
      <c r="G25" s="3329"/>
      <c r="H25" s="3329"/>
      <c r="I25" s="3329"/>
      <c r="J25" s="3329"/>
    </row>
    <row r="26" spans="1:11">
      <c r="A26" s="3329"/>
      <c r="B26" s="3329"/>
      <c r="C26" s="3329"/>
      <c r="D26" s="3329"/>
      <c r="E26" s="3329"/>
      <c r="F26" s="3329"/>
      <c r="G26" s="3329"/>
      <c r="H26" s="3329"/>
      <c r="I26" s="3329"/>
      <c r="J26" s="3329"/>
    </row>
    <row r="27" spans="1:11">
      <c r="A27" s="3329"/>
      <c r="B27" s="3329"/>
      <c r="C27" s="3329"/>
      <c r="D27" s="3329"/>
      <c r="E27" s="3329"/>
      <c r="F27" s="3329"/>
      <c r="G27" s="3329"/>
      <c r="H27" s="3329"/>
      <c r="I27" s="3329"/>
      <c r="J27" s="3329"/>
    </row>
    <row r="28" spans="1:11">
      <c r="A28" s="3329"/>
      <c r="B28" s="3329"/>
      <c r="C28" s="3329"/>
      <c r="D28" s="3329"/>
      <c r="E28" s="3329"/>
      <c r="F28" s="3329"/>
      <c r="G28" s="3329"/>
      <c r="H28" s="3329"/>
      <c r="I28" s="3329"/>
      <c r="J28" s="3329"/>
    </row>
    <row r="29" spans="1:11">
      <c r="A29" s="3329"/>
      <c r="B29" s="3329"/>
      <c r="C29" s="3329"/>
      <c r="D29" s="3329"/>
      <c r="E29" s="3329"/>
      <c r="F29" s="3329"/>
      <c r="G29" s="3329"/>
      <c r="H29" s="3329"/>
      <c r="I29" s="3329"/>
      <c r="J29" s="3329"/>
    </row>
    <row r="30" spans="1:11">
      <c r="A30" s="3329"/>
      <c r="B30" s="3329"/>
      <c r="C30" s="3329"/>
      <c r="D30" s="3329"/>
      <c r="E30" s="3329"/>
      <c r="F30" s="3329"/>
      <c r="G30" s="3329"/>
      <c r="H30" s="3329"/>
      <c r="I30" s="3329"/>
      <c r="J30" s="3329"/>
    </row>
    <row r="31" spans="1:11">
      <c r="A31" s="3329"/>
      <c r="B31" s="3329"/>
      <c r="C31" s="3329"/>
      <c r="D31" s="3329"/>
      <c r="E31" s="3329"/>
      <c r="F31" s="3329"/>
      <c r="G31" s="3329"/>
      <c r="H31" s="3329"/>
      <c r="I31" s="3329"/>
      <c r="J31" s="3329"/>
    </row>
    <row r="32" spans="1:11">
      <c r="A32" s="3329"/>
      <c r="B32" s="3329"/>
      <c r="C32" s="3329"/>
      <c r="D32" s="3329"/>
      <c r="E32" s="3329"/>
      <c r="F32" s="3329"/>
      <c r="G32" s="3329"/>
      <c r="H32" s="3329"/>
      <c r="I32" s="3329"/>
      <c r="J32" s="3329"/>
    </row>
  </sheetData>
  <mergeCells count="19">
    <mergeCell ref="A1:I1"/>
    <mergeCell ref="A2:I2"/>
    <mergeCell ref="A3:A5"/>
    <mergeCell ref="B3:B5"/>
    <mergeCell ref="C3:E3"/>
    <mergeCell ref="F3:H3"/>
    <mergeCell ref="I3:I4"/>
    <mergeCell ref="J3:J4"/>
    <mergeCell ref="A32:J32"/>
    <mergeCell ref="A22:J22"/>
    <mergeCell ref="A23:J23"/>
    <mergeCell ref="A24:J24"/>
    <mergeCell ref="A25:J25"/>
    <mergeCell ref="A26:J26"/>
    <mergeCell ref="A27:J27"/>
    <mergeCell ref="A28:J28"/>
    <mergeCell ref="A29:J29"/>
    <mergeCell ref="A30:J30"/>
    <mergeCell ref="A31:J31"/>
  </mergeCells>
  <phoneticPr fontId="59" type="noConversion"/>
  <hyperlinks>
    <hyperlink ref="K12" location="A105100企业重组纳税调整明细表!A1" display="A105100企业重组纳税调整明细表!A1"/>
  </hyperlinks>
  <printOptions horizontalCentered="1"/>
  <pageMargins left="0.74803149606299213" right="0.74803149606299213" top="0.98425196850393704" bottom="0.98425196850393704" header="0.51181102362204722" footer="0.51181102362204722"/>
  <pageSetup paperSize="9" orientation="landscape" r:id="rId1"/>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4">
    <tabColor rgb="FFFFFF00"/>
  </sheetPr>
  <dimension ref="A1:I31"/>
  <sheetViews>
    <sheetView workbookViewId="0">
      <selection activeCell="A7" sqref="A7"/>
    </sheetView>
  </sheetViews>
  <sheetFormatPr defaultRowHeight="14.25"/>
  <cols>
    <col min="1" max="1" width="5.25" style="1582" customWidth="1"/>
    <col min="2" max="2" width="47.625" style="1677" customWidth="1"/>
    <col min="3" max="3" width="12.375" style="1582" customWidth="1"/>
    <col min="4" max="4" width="18" style="1582" customWidth="1"/>
    <col min="5" max="5" width="29.125" style="1582" customWidth="1"/>
    <col min="6" max="256" width="9" style="1582"/>
    <col min="257" max="257" width="5.25" style="1582" customWidth="1"/>
    <col min="258" max="258" width="47.625" style="1582" customWidth="1"/>
    <col min="259" max="259" width="8.125" style="1582" customWidth="1"/>
    <col min="260" max="260" width="18" style="1582" customWidth="1"/>
    <col min="261" max="261" width="29.125" style="1582" customWidth="1"/>
    <col min="262" max="512" width="9" style="1582"/>
    <col min="513" max="513" width="5.25" style="1582" customWidth="1"/>
    <col min="514" max="514" width="47.625" style="1582" customWidth="1"/>
    <col min="515" max="515" width="8.125" style="1582" customWidth="1"/>
    <col min="516" max="516" width="18" style="1582" customWidth="1"/>
    <col min="517" max="517" width="29.125" style="1582" customWidth="1"/>
    <col min="518" max="768" width="9" style="1582"/>
    <col min="769" max="769" width="5.25" style="1582" customWidth="1"/>
    <col min="770" max="770" width="47.625" style="1582" customWidth="1"/>
    <col min="771" max="771" width="8.125" style="1582" customWidth="1"/>
    <col min="772" max="772" width="18" style="1582" customWidth="1"/>
    <col min="773" max="773" width="29.125" style="1582" customWidth="1"/>
    <col min="774" max="1024" width="9" style="1582"/>
    <col min="1025" max="1025" width="5.25" style="1582" customWidth="1"/>
    <col min="1026" max="1026" width="47.625" style="1582" customWidth="1"/>
    <col min="1027" max="1027" width="8.125" style="1582" customWidth="1"/>
    <col min="1028" max="1028" width="18" style="1582" customWidth="1"/>
    <col min="1029" max="1029" width="29.125" style="1582" customWidth="1"/>
    <col min="1030" max="1280" width="9" style="1582"/>
    <col min="1281" max="1281" width="5.25" style="1582" customWidth="1"/>
    <col min="1282" max="1282" width="47.625" style="1582" customWidth="1"/>
    <col min="1283" max="1283" width="8.125" style="1582" customWidth="1"/>
    <col min="1284" max="1284" width="18" style="1582" customWidth="1"/>
    <col min="1285" max="1285" width="29.125" style="1582" customWidth="1"/>
    <col min="1286" max="1536" width="9" style="1582"/>
    <col min="1537" max="1537" width="5.25" style="1582" customWidth="1"/>
    <col min="1538" max="1538" width="47.625" style="1582" customWidth="1"/>
    <col min="1539" max="1539" width="8.125" style="1582" customWidth="1"/>
    <col min="1540" max="1540" width="18" style="1582" customWidth="1"/>
    <col min="1541" max="1541" width="29.125" style="1582" customWidth="1"/>
    <col min="1542" max="1792" width="9" style="1582"/>
    <col min="1793" max="1793" width="5.25" style="1582" customWidth="1"/>
    <col min="1794" max="1794" width="47.625" style="1582" customWidth="1"/>
    <col min="1795" max="1795" width="8.125" style="1582" customWidth="1"/>
    <col min="1796" max="1796" width="18" style="1582" customWidth="1"/>
    <col min="1797" max="1797" width="29.125" style="1582" customWidth="1"/>
    <col min="1798" max="2048" width="9" style="1582"/>
    <col min="2049" max="2049" width="5.25" style="1582" customWidth="1"/>
    <col min="2050" max="2050" width="47.625" style="1582" customWidth="1"/>
    <col min="2051" max="2051" width="8.125" style="1582" customWidth="1"/>
    <col min="2052" max="2052" width="18" style="1582" customWidth="1"/>
    <col min="2053" max="2053" width="29.125" style="1582" customWidth="1"/>
    <col min="2054" max="2304" width="9" style="1582"/>
    <col min="2305" max="2305" width="5.25" style="1582" customWidth="1"/>
    <col min="2306" max="2306" width="47.625" style="1582" customWidth="1"/>
    <col min="2307" max="2307" width="8.125" style="1582" customWidth="1"/>
    <col min="2308" max="2308" width="18" style="1582" customWidth="1"/>
    <col min="2309" max="2309" width="29.125" style="1582" customWidth="1"/>
    <col min="2310" max="2560" width="9" style="1582"/>
    <col min="2561" max="2561" width="5.25" style="1582" customWidth="1"/>
    <col min="2562" max="2562" width="47.625" style="1582" customWidth="1"/>
    <col min="2563" max="2563" width="8.125" style="1582" customWidth="1"/>
    <col min="2564" max="2564" width="18" style="1582" customWidth="1"/>
    <col min="2565" max="2565" width="29.125" style="1582" customWidth="1"/>
    <col min="2566" max="2816" width="9" style="1582"/>
    <col min="2817" max="2817" width="5.25" style="1582" customWidth="1"/>
    <col min="2818" max="2818" width="47.625" style="1582" customWidth="1"/>
    <col min="2819" max="2819" width="8.125" style="1582" customWidth="1"/>
    <col min="2820" max="2820" width="18" style="1582" customWidth="1"/>
    <col min="2821" max="2821" width="29.125" style="1582" customWidth="1"/>
    <col min="2822" max="3072" width="9" style="1582"/>
    <col min="3073" max="3073" width="5.25" style="1582" customWidth="1"/>
    <col min="3074" max="3074" width="47.625" style="1582" customWidth="1"/>
    <col min="3075" max="3075" width="8.125" style="1582" customWidth="1"/>
    <col min="3076" max="3076" width="18" style="1582" customWidth="1"/>
    <col min="3077" max="3077" width="29.125" style="1582" customWidth="1"/>
    <col min="3078" max="3328" width="9" style="1582"/>
    <col min="3329" max="3329" width="5.25" style="1582" customWidth="1"/>
    <col min="3330" max="3330" width="47.625" style="1582" customWidth="1"/>
    <col min="3331" max="3331" width="8.125" style="1582" customWidth="1"/>
    <col min="3332" max="3332" width="18" style="1582" customWidth="1"/>
    <col min="3333" max="3333" width="29.125" style="1582" customWidth="1"/>
    <col min="3334" max="3584" width="9" style="1582"/>
    <col min="3585" max="3585" width="5.25" style="1582" customWidth="1"/>
    <col min="3586" max="3586" width="47.625" style="1582" customWidth="1"/>
    <col min="3587" max="3587" width="8.125" style="1582" customWidth="1"/>
    <col min="3588" max="3588" width="18" style="1582" customWidth="1"/>
    <col min="3589" max="3589" width="29.125" style="1582" customWidth="1"/>
    <col min="3590" max="3840" width="9" style="1582"/>
    <col min="3841" max="3841" width="5.25" style="1582" customWidth="1"/>
    <col min="3842" max="3842" width="47.625" style="1582" customWidth="1"/>
    <col min="3843" max="3843" width="8.125" style="1582" customWidth="1"/>
    <col min="3844" max="3844" width="18" style="1582" customWidth="1"/>
    <col min="3845" max="3845" width="29.125" style="1582" customWidth="1"/>
    <col min="3846" max="4096" width="9" style="1582"/>
    <col min="4097" max="4097" width="5.25" style="1582" customWidth="1"/>
    <col min="4098" max="4098" width="47.625" style="1582" customWidth="1"/>
    <col min="4099" max="4099" width="8.125" style="1582" customWidth="1"/>
    <col min="4100" max="4100" width="18" style="1582" customWidth="1"/>
    <col min="4101" max="4101" width="29.125" style="1582" customWidth="1"/>
    <col min="4102" max="4352" width="9" style="1582"/>
    <col min="4353" max="4353" width="5.25" style="1582" customWidth="1"/>
    <col min="4354" max="4354" width="47.625" style="1582" customWidth="1"/>
    <col min="4355" max="4355" width="8.125" style="1582" customWidth="1"/>
    <col min="4356" max="4356" width="18" style="1582" customWidth="1"/>
    <col min="4357" max="4357" width="29.125" style="1582" customWidth="1"/>
    <col min="4358" max="4608" width="9" style="1582"/>
    <col min="4609" max="4609" width="5.25" style="1582" customWidth="1"/>
    <col min="4610" max="4610" width="47.625" style="1582" customWidth="1"/>
    <col min="4611" max="4611" width="8.125" style="1582" customWidth="1"/>
    <col min="4612" max="4612" width="18" style="1582" customWidth="1"/>
    <col min="4613" max="4613" width="29.125" style="1582" customWidth="1"/>
    <col min="4614" max="4864" width="9" style="1582"/>
    <col min="4865" max="4865" width="5.25" style="1582" customWidth="1"/>
    <col min="4866" max="4866" width="47.625" style="1582" customWidth="1"/>
    <col min="4867" max="4867" width="8.125" style="1582" customWidth="1"/>
    <col min="4868" max="4868" width="18" style="1582" customWidth="1"/>
    <col min="4869" max="4869" width="29.125" style="1582" customWidth="1"/>
    <col min="4870" max="5120" width="9" style="1582"/>
    <col min="5121" max="5121" width="5.25" style="1582" customWidth="1"/>
    <col min="5122" max="5122" width="47.625" style="1582" customWidth="1"/>
    <col min="5123" max="5123" width="8.125" style="1582" customWidth="1"/>
    <col min="5124" max="5124" width="18" style="1582" customWidth="1"/>
    <col min="5125" max="5125" width="29.125" style="1582" customWidth="1"/>
    <col min="5126" max="5376" width="9" style="1582"/>
    <col min="5377" max="5377" width="5.25" style="1582" customWidth="1"/>
    <col min="5378" max="5378" width="47.625" style="1582" customWidth="1"/>
    <col min="5379" max="5379" width="8.125" style="1582" customWidth="1"/>
    <col min="5380" max="5380" width="18" style="1582" customWidth="1"/>
    <col min="5381" max="5381" width="29.125" style="1582" customWidth="1"/>
    <col min="5382" max="5632" width="9" style="1582"/>
    <col min="5633" max="5633" width="5.25" style="1582" customWidth="1"/>
    <col min="5634" max="5634" width="47.625" style="1582" customWidth="1"/>
    <col min="5635" max="5635" width="8.125" style="1582" customWidth="1"/>
    <col min="5636" max="5636" width="18" style="1582" customWidth="1"/>
    <col min="5637" max="5637" width="29.125" style="1582" customWidth="1"/>
    <col min="5638" max="5888" width="9" style="1582"/>
    <col min="5889" max="5889" width="5.25" style="1582" customWidth="1"/>
    <col min="5890" max="5890" width="47.625" style="1582" customWidth="1"/>
    <col min="5891" max="5891" width="8.125" style="1582" customWidth="1"/>
    <col min="5892" max="5892" width="18" style="1582" customWidth="1"/>
    <col min="5893" max="5893" width="29.125" style="1582" customWidth="1"/>
    <col min="5894" max="6144" width="9" style="1582"/>
    <col min="6145" max="6145" width="5.25" style="1582" customWidth="1"/>
    <col min="6146" max="6146" width="47.625" style="1582" customWidth="1"/>
    <col min="6147" max="6147" width="8.125" style="1582" customWidth="1"/>
    <col min="6148" max="6148" width="18" style="1582" customWidth="1"/>
    <col min="6149" max="6149" width="29.125" style="1582" customWidth="1"/>
    <col min="6150" max="6400" width="9" style="1582"/>
    <col min="6401" max="6401" width="5.25" style="1582" customWidth="1"/>
    <col min="6402" max="6402" width="47.625" style="1582" customWidth="1"/>
    <col min="6403" max="6403" width="8.125" style="1582" customWidth="1"/>
    <col min="6404" max="6404" width="18" style="1582" customWidth="1"/>
    <col min="6405" max="6405" width="29.125" style="1582" customWidth="1"/>
    <col min="6406" max="6656" width="9" style="1582"/>
    <col min="6657" max="6657" width="5.25" style="1582" customWidth="1"/>
    <col min="6658" max="6658" width="47.625" style="1582" customWidth="1"/>
    <col min="6659" max="6659" width="8.125" style="1582" customWidth="1"/>
    <col min="6660" max="6660" width="18" style="1582" customWidth="1"/>
    <col min="6661" max="6661" width="29.125" style="1582" customWidth="1"/>
    <col min="6662" max="6912" width="9" style="1582"/>
    <col min="6913" max="6913" width="5.25" style="1582" customWidth="1"/>
    <col min="6914" max="6914" width="47.625" style="1582" customWidth="1"/>
    <col min="6915" max="6915" width="8.125" style="1582" customWidth="1"/>
    <col min="6916" max="6916" width="18" style="1582" customWidth="1"/>
    <col min="6917" max="6917" width="29.125" style="1582" customWidth="1"/>
    <col min="6918" max="7168" width="9" style="1582"/>
    <col min="7169" max="7169" width="5.25" style="1582" customWidth="1"/>
    <col min="7170" max="7170" width="47.625" style="1582" customWidth="1"/>
    <col min="7171" max="7171" width="8.125" style="1582" customWidth="1"/>
    <col min="7172" max="7172" width="18" style="1582" customWidth="1"/>
    <col min="7173" max="7173" width="29.125" style="1582" customWidth="1"/>
    <col min="7174" max="7424" width="9" style="1582"/>
    <col min="7425" max="7425" width="5.25" style="1582" customWidth="1"/>
    <col min="7426" max="7426" width="47.625" style="1582" customWidth="1"/>
    <col min="7427" max="7427" width="8.125" style="1582" customWidth="1"/>
    <col min="7428" max="7428" width="18" style="1582" customWidth="1"/>
    <col min="7429" max="7429" width="29.125" style="1582" customWidth="1"/>
    <col min="7430" max="7680" width="9" style="1582"/>
    <col min="7681" max="7681" width="5.25" style="1582" customWidth="1"/>
    <col min="7682" max="7682" width="47.625" style="1582" customWidth="1"/>
    <col min="7683" max="7683" width="8.125" style="1582" customWidth="1"/>
    <col min="7684" max="7684" width="18" style="1582" customWidth="1"/>
    <col min="7685" max="7685" width="29.125" style="1582" customWidth="1"/>
    <col min="7686" max="7936" width="9" style="1582"/>
    <col min="7937" max="7937" width="5.25" style="1582" customWidth="1"/>
    <col min="7938" max="7938" width="47.625" style="1582" customWidth="1"/>
    <col min="7939" max="7939" width="8.125" style="1582" customWidth="1"/>
    <col min="7940" max="7940" width="18" style="1582" customWidth="1"/>
    <col min="7941" max="7941" width="29.125" style="1582" customWidth="1"/>
    <col min="7942" max="8192" width="9" style="1582"/>
    <col min="8193" max="8193" width="5.25" style="1582" customWidth="1"/>
    <col min="8194" max="8194" width="47.625" style="1582" customWidth="1"/>
    <col min="8195" max="8195" width="8.125" style="1582" customWidth="1"/>
    <col min="8196" max="8196" width="18" style="1582" customWidth="1"/>
    <col min="8197" max="8197" width="29.125" style="1582" customWidth="1"/>
    <col min="8198" max="8448" width="9" style="1582"/>
    <col min="8449" max="8449" width="5.25" style="1582" customWidth="1"/>
    <col min="8450" max="8450" width="47.625" style="1582" customWidth="1"/>
    <col min="8451" max="8451" width="8.125" style="1582" customWidth="1"/>
    <col min="8452" max="8452" width="18" style="1582" customWidth="1"/>
    <col min="8453" max="8453" width="29.125" style="1582" customWidth="1"/>
    <col min="8454" max="8704" width="9" style="1582"/>
    <col min="8705" max="8705" width="5.25" style="1582" customWidth="1"/>
    <col min="8706" max="8706" width="47.625" style="1582" customWidth="1"/>
    <col min="8707" max="8707" width="8.125" style="1582" customWidth="1"/>
    <col min="8708" max="8708" width="18" style="1582" customWidth="1"/>
    <col min="8709" max="8709" width="29.125" style="1582" customWidth="1"/>
    <col min="8710" max="8960" width="9" style="1582"/>
    <col min="8961" max="8961" width="5.25" style="1582" customWidth="1"/>
    <col min="8962" max="8962" width="47.625" style="1582" customWidth="1"/>
    <col min="8963" max="8963" width="8.125" style="1582" customWidth="1"/>
    <col min="8964" max="8964" width="18" style="1582" customWidth="1"/>
    <col min="8965" max="8965" width="29.125" style="1582" customWidth="1"/>
    <col min="8966" max="9216" width="9" style="1582"/>
    <col min="9217" max="9217" width="5.25" style="1582" customWidth="1"/>
    <col min="9218" max="9218" width="47.625" style="1582" customWidth="1"/>
    <col min="9219" max="9219" width="8.125" style="1582" customWidth="1"/>
    <col min="9220" max="9220" width="18" style="1582" customWidth="1"/>
    <col min="9221" max="9221" width="29.125" style="1582" customWidth="1"/>
    <col min="9222" max="9472" width="9" style="1582"/>
    <col min="9473" max="9473" width="5.25" style="1582" customWidth="1"/>
    <col min="9474" max="9474" width="47.625" style="1582" customWidth="1"/>
    <col min="9475" max="9475" width="8.125" style="1582" customWidth="1"/>
    <col min="9476" max="9476" width="18" style="1582" customWidth="1"/>
    <col min="9477" max="9477" width="29.125" style="1582" customWidth="1"/>
    <col min="9478" max="9728" width="9" style="1582"/>
    <col min="9729" max="9729" width="5.25" style="1582" customWidth="1"/>
    <col min="9730" max="9730" width="47.625" style="1582" customWidth="1"/>
    <col min="9731" max="9731" width="8.125" style="1582" customWidth="1"/>
    <col min="9732" max="9732" width="18" style="1582" customWidth="1"/>
    <col min="9733" max="9733" width="29.125" style="1582" customWidth="1"/>
    <col min="9734" max="9984" width="9" style="1582"/>
    <col min="9985" max="9985" width="5.25" style="1582" customWidth="1"/>
    <col min="9986" max="9986" width="47.625" style="1582" customWidth="1"/>
    <col min="9987" max="9987" width="8.125" style="1582" customWidth="1"/>
    <col min="9988" max="9988" width="18" style="1582" customWidth="1"/>
    <col min="9989" max="9989" width="29.125" style="1582" customWidth="1"/>
    <col min="9990" max="10240" width="9" style="1582"/>
    <col min="10241" max="10241" width="5.25" style="1582" customWidth="1"/>
    <col min="10242" max="10242" width="47.625" style="1582" customWidth="1"/>
    <col min="10243" max="10243" width="8.125" style="1582" customWidth="1"/>
    <col min="10244" max="10244" width="18" style="1582" customWidth="1"/>
    <col min="10245" max="10245" width="29.125" style="1582" customWidth="1"/>
    <col min="10246" max="10496" width="9" style="1582"/>
    <col min="10497" max="10497" width="5.25" style="1582" customWidth="1"/>
    <col min="10498" max="10498" width="47.625" style="1582" customWidth="1"/>
    <col min="10499" max="10499" width="8.125" style="1582" customWidth="1"/>
    <col min="10500" max="10500" width="18" style="1582" customWidth="1"/>
    <col min="10501" max="10501" width="29.125" style="1582" customWidth="1"/>
    <col min="10502" max="10752" width="9" style="1582"/>
    <col min="10753" max="10753" width="5.25" style="1582" customWidth="1"/>
    <col min="10754" max="10754" width="47.625" style="1582" customWidth="1"/>
    <col min="10755" max="10755" width="8.125" style="1582" customWidth="1"/>
    <col min="10756" max="10756" width="18" style="1582" customWidth="1"/>
    <col min="10757" max="10757" width="29.125" style="1582" customWidth="1"/>
    <col min="10758" max="11008" width="9" style="1582"/>
    <col min="11009" max="11009" width="5.25" style="1582" customWidth="1"/>
    <col min="11010" max="11010" width="47.625" style="1582" customWidth="1"/>
    <col min="11011" max="11011" width="8.125" style="1582" customWidth="1"/>
    <col min="11012" max="11012" width="18" style="1582" customWidth="1"/>
    <col min="11013" max="11013" width="29.125" style="1582" customWidth="1"/>
    <col min="11014" max="11264" width="9" style="1582"/>
    <col min="11265" max="11265" width="5.25" style="1582" customWidth="1"/>
    <col min="11266" max="11266" width="47.625" style="1582" customWidth="1"/>
    <col min="11267" max="11267" width="8.125" style="1582" customWidth="1"/>
    <col min="11268" max="11268" width="18" style="1582" customWidth="1"/>
    <col min="11269" max="11269" width="29.125" style="1582" customWidth="1"/>
    <col min="11270" max="11520" width="9" style="1582"/>
    <col min="11521" max="11521" width="5.25" style="1582" customWidth="1"/>
    <col min="11522" max="11522" width="47.625" style="1582" customWidth="1"/>
    <col min="11523" max="11523" width="8.125" style="1582" customWidth="1"/>
    <col min="11524" max="11524" width="18" style="1582" customWidth="1"/>
    <col min="11525" max="11525" width="29.125" style="1582" customWidth="1"/>
    <col min="11526" max="11776" width="9" style="1582"/>
    <col min="11777" max="11777" width="5.25" style="1582" customWidth="1"/>
    <col min="11778" max="11778" width="47.625" style="1582" customWidth="1"/>
    <col min="11779" max="11779" width="8.125" style="1582" customWidth="1"/>
    <col min="11780" max="11780" width="18" style="1582" customWidth="1"/>
    <col min="11781" max="11781" width="29.125" style="1582" customWidth="1"/>
    <col min="11782" max="12032" width="9" style="1582"/>
    <col min="12033" max="12033" width="5.25" style="1582" customWidth="1"/>
    <col min="12034" max="12034" width="47.625" style="1582" customWidth="1"/>
    <col min="12035" max="12035" width="8.125" style="1582" customWidth="1"/>
    <col min="12036" max="12036" width="18" style="1582" customWidth="1"/>
    <col min="12037" max="12037" width="29.125" style="1582" customWidth="1"/>
    <col min="12038" max="12288" width="9" style="1582"/>
    <col min="12289" max="12289" width="5.25" style="1582" customWidth="1"/>
    <col min="12290" max="12290" width="47.625" style="1582" customWidth="1"/>
    <col min="12291" max="12291" width="8.125" style="1582" customWidth="1"/>
    <col min="12292" max="12292" width="18" style="1582" customWidth="1"/>
    <col min="12293" max="12293" width="29.125" style="1582" customWidth="1"/>
    <col min="12294" max="12544" width="9" style="1582"/>
    <col min="12545" max="12545" width="5.25" style="1582" customWidth="1"/>
    <col min="12546" max="12546" width="47.625" style="1582" customWidth="1"/>
    <col min="12547" max="12547" width="8.125" style="1582" customWidth="1"/>
    <col min="12548" max="12548" width="18" style="1582" customWidth="1"/>
    <col min="12549" max="12549" width="29.125" style="1582" customWidth="1"/>
    <col min="12550" max="12800" width="9" style="1582"/>
    <col min="12801" max="12801" width="5.25" style="1582" customWidth="1"/>
    <col min="12802" max="12802" width="47.625" style="1582" customWidth="1"/>
    <col min="12803" max="12803" width="8.125" style="1582" customWidth="1"/>
    <col min="12804" max="12804" width="18" style="1582" customWidth="1"/>
    <col min="12805" max="12805" width="29.125" style="1582" customWidth="1"/>
    <col min="12806" max="13056" width="9" style="1582"/>
    <col min="13057" max="13057" width="5.25" style="1582" customWidth="1"/>
    <col min="13058" max="13058" width="47.625" style="1582" customWidth="1"/>
    <col min="13059" max="13059" width="8.125" style="1582" customWidth="1"/>
    <col min="13060" max="13060" width="18" style="1582" customWidth="1"/>
    <col min="13061" max="13061" width="29.125" style="1582" customWidth="1"/>
    <col min="13062" max="13312" width="9" style="1582"/>
    <col min="13313" max="13313" width="5.25" style="1582" customWidth="1"/>
    <col min="13314" max="13314" width="47.625" style="1582" customWidth="1"/>
    <col min="13315" max="13315" width="8.125" style="1582" customWidth="1"/>
    <col min="13316" max="13316" width="18" style="1582" customWidth="1"/>
    <col min="13317" max="13317" width="29.125" style="1582" customWidth="1"/>
    <col min="13318" max="13568" width="9" style="1582"/>
    <col min="13569" max="13569" width="5.25" style="1582" customWidth="1"/>
    <col min="13570" max="13570" width="47.625" style="1582" customWidth="1"/>
    <col min="13571" max="13571" width="8.125" style="1582" customWidth="1"/>
    <col min="13572" max="13572" width="18" style="1582" customWidth="1"/>
    <col min="13573" max="13573" width="29.125" style="1582" customWidth="1"/>
    <col min="13574" max="13824" width="9" style="1582"/>
    <col min="13825" max="13825" width="5.25" style="1582" customWidth="1"/>
    <col min="13826" max="13826" width="47.625" style="1582" customWidth="1"/>
    <col min="13827" max="13827" width="8.125" style="1582" customWidth="1"/>
    <col min="13828" max="13828" width="18" style="1582" customWidth="1"/>
    <col min="13829" max="13829" width="29.125" style="1582" customWidth="1"/>
    <col min="13830" max="14080" width="9" style="1582"/>
    <col min="14081" max="14081" width="5.25" style="1582" customWidth="1"/>
    <col min="14082" max="14082" width="47.625" style="1582" customWidth="1"/>
    <col min="14083" max="14083" width="8.125" style="1582" customWidth="1"/>
    <col min="14084" max="14084" width="18" style="1582" customWidth="1"/>
    <col min="14085" max="14085" width="29.125" style="1582" customWidth="1"/>
    <col min="14086" max="14336" width="9" style="1582"/>
    <col min="14337" max="14337" width="5.25" style="1582" customWidth="1"/>
    <col min="14338" max="14338" width="47.625" style="1582" customWidth="1"/>
    <col min="14339" max="14339" width="8.125" style="1582" customWidth="1"/>
    <col min="14340" max="14340" width="18" style="1582" customWidth="1"/>
    <col min="14341" max="14341" width="29.125" style="1582" customWidth="1"/>
    <col min="14342" max="14592" width="9" style="1582"/>
    <col min="14593" max="14593" width="5.25" style="1582" customWidth="1"/>
    <col min="14594" max="14594" width="47.625" style="1582" customWidth="1"/>
    <col min="14595" max="14595" width="8.125" style="1582" customWidth="1"/>
    <col min="14596" max="14596" width="18" style="1582" customWidth="1"/>
    <col min="14597" max="14597" width="29.125" style="1582" customWidth="1"/>
    <col min="14598" max="14848" width="9" style="1582"/>
    <col min="14849" max="14849" width="5.25" style="1582" customWidth="1"/>
    <col min="14850" max="14850" width="47.625" style="1582" customWidth="1"/>
    <col min="14851" max="14851" width="8.125" style="1582" customWidth="1"/>
    <col min="14852" max="14852" width="18" style="1582" customWidth="1"/>
    <col min="14853" max="14853" width="29.125" style="1582" customWidth="1"/>
    <col min="14854" max="15104" width="9" style="1582"/>
    <col min="15105" max="15105" width="5.25" style="1582" customWidth="1"/>
    <col min="15106" max="15106" width="47.625" style="1582" customWidth="1"/>
    <col min="15107" max="15107" width="8.125" style="1582" customWidth="1"/>
    <col min="15108" max="15108" width="18" style="1582" customWidth="1"/>
    <col min="15109" max="15109" width="29.125" style="1582" customWidth="1"/>
    <col min="15110" max="15360" width="9" style="1582"/>
    <col min="15361" max="15361" width="5.25" style="1582" customWidth="1"/>
    <col min="15362" max="15362" width="47.625" style="1582" customWidth="1"/>
    <col min="15363" max="15363" width="8.125" style="1582" customWidth="1"/>
    <col min="15364" max="15364" width="18" style="1582" customWidth="1"/>
    <col min="15365" max="15365" width="29.125" style="1582" customWidth="1"/>
    <col min="15366" max="15616" width="9" style="1582"/>
    <col min="15617" max="15617" width="5.25" style="1582" customWidth="1"/>
    <col min="15618" max="15618" width="47.625" style="1582" customWidth="1"/>
    <col min="15619" max="15619" width="8.125" style="1582" customWidth="1"/>
    <col min="15620" max="15620" width="18" style="1582" customWidth="1"/>
    <col min="15621" max="15621" width="29.125" style="1582" customWidth="1"/>
    <col min="15622" max="15872" width="9" style="1582"/>
    <col min="15873" max="15873" width="5.25" style="1582" customWidth="1"/>
    <col min="15874" max="15874" width="47.625" style="1582" customWidth="1"/>
    <col min="15875" max="15875" width="8.125" style="1582" customWidth="1"/>
    <col min="15876" max="15876" width="18" style="1582" customWidth="1"/>
    <col min="15877" max="15877" width="29.125" style="1582" customWidth="1"/>
    <col min="15878" max="16128" width="9" style="1582"/>
    <col min="16129" max="16129" width="5.25" style="1582" customWidth="1"/>
    <col min="16130" max="16130" width="47.625" style="1582" customWidth="1"/>
    <col min="16131" max="16131" width="8.125" style="1582" customWidth="1"/>
    <col min="16132" max="16132" width="18" style="1582" customWidth="1"/>
    <col min="16133" max="16133" width="29.125" style="1582" customWidth="1"/>
    <col min="16134" max="16384" width="9" style="1582"/>
  </cols>
  <sheetData>
    <row r="1" spans="1:6" s="1677" customFormat="1" ht="20.100000000000001" customHeight="1">
      <c r="A1" s="3261"/>
      <c r="B1" s="3261"/>
      <c r="C1" s="3261"/>
      <c r="D1" s="2216" t="str">
        <f>"索引号："&amp;档案索引!A43</f>
        <v>索引号：2A-23</v>
      </c>
    </row>
    <row r="2" spans="1:6" ht="25.5" customHeight="1">
      <c r="A2" s="3331" t="s">
        <v>6107</v>
      </c>
      <c r="B2" s="3331"/>
      <c r="C2" s="3331"/>
      <c r="D2" s="1860"/>
    </row>
    <row r="3" spans="1:6" ht="14.25" customHeight="1">
      <c r="A3" s="1841" t="s">
        <v>1994</v>
      </c>
      <c r="B3" s="1841" t="s">
        <v>5599</v>
      </c>
      <c r="C3" s="1837" t="s">
        <v>570</v>
      </c>
      <c r="D3" s="1879" t="s">
        <v>5325</v>
      </c>
    </row>
    <row r="4" spans="1:6" ht="14.25" customHeight="1">
      <c r="A4" s="1837">
        <v>1</v>
      </c>
      <c r="B4" s="1847" t="s">
        <v>5600</v>
      </c>
      <c r="C4" s="2106">
        <f>C5+C11</f>
        <v>0</v>
      </c>
      <c r="D4" s="1951"/>
    </row>
    <row r="5" spans="1:6" ht="14.25" customHeight="1">
      <c r="A5" s="1837">
        <v>2</v>
      </c>
      <c r="B5" s="1847" t="s">
        <v>5601</v>
      </c>
      <c r="C5" s="2106">
        <f>SUM(C6:C10)</f>
        <v>0</v>
      </c>
      <c r="D5" s="1951"/>
      <c r="F5" s="1605"/>
    </row>
    <row r="6" spans="1:6" ht="14.25" customHeight="1">
      <c r="A6" s="1837">
        <v>3</v>
      </c>
      <c r="B6" s="1847" t="s">
        <v>5602</v>
      </c>
      <c r="C6" s="2108"/>
      <c r="D6" s="1951"/>
    </row>
    <row r="7" spans="1:6" ht="14.25" customHeight="1">
      <c r="A7" s="1837">
        <v>4</v>
      </c>
      <c r="B7" s="1847" t="s">
        <v>5603</v>
      </c>
      <c r="C7" s="2108"/>
      <c r="D7" s="1951"/>
    </row>
    <row r="8" spans="1:6" ht="14.25" customHeight="1">
      <c r="A8" s="1837">
        <v>5</v>
      </c>
      <c r="B8" s="1847" t="s">
        <v>5604</v>
      </c>
      <c r="C8" s="2108"/>
      <c r="D8" s="1951"/>
    </row>
    <row r="9" spans="1:6" ht="14.25" customHeight="1">
      <c r="A9" s="1837">
        <v>6</v>
      </c>
      <c r="B9" s="1847" t="s">
        <v>5605</v>
      </c>
      <c r="C9" s="2108"/>
      <c r="D9" s="1951"/>
    </row>
    <row r="10" spans="1:6" ht="14.25" customHeight="1">
      <c r="A10" s="1837">
        <v>7</v>
      </c>
      <c r="B10" s="1847" t="s">
        <v>5606</v>
      </c>
      <c r="C10" s="2108"/>
      <c r="D10" s="1951"/>
    </row>
    <row r="11" spans="1:6" ht="14.25" customHeight="1">
      <c r="A11" s="1837">
        <v>8</v>
      </c>
      <c r="B11" s="1847" t="s">
        <v>5607</v>
      </c>
      <c r="C11" s="2108"/>
      <c r="D11" s="1951"/>
    </row>
    <row r="12" spans="1:6" ht="14.25" customHeight="1">
      <c r="A12" s="1837">
        <v>9</v>
      </c>
      <c r="B12" s="1847" t="s">
        <v>5608</v>
      </c>
      <c r="C12" s="2106">
        <f>C13+C19</f>
        <v>0</v>
      </c>
      <c r="D12" s="1951"/>
    </row>
    <row r="13" spans="1:6" ht="14.25" customHeight="1">
      <c r="A13" s="1837">
        <v>10</v>
      </c>
      <c r="B13" s="1847" t="s">
        <v>5609</v>
      </c>
      <c r="C13" s="2106">
        <f>SUM(C14:C18)</f>
        <v>0</v>
      </c>
      <c r="D13" s="1951"/>
      <c r="E13" s="1702" t="s">
        <v>6629</v>
      </c>
    </row>
    <row r="14" spans="1:6" ht="14.25" customHeight="1">
      <c r="A14" s="1837">
        <v>11</v>
      </c>
      <c r="B14" s="1847" t="s">
        <v>5610</v>
      </c>
      <c r="C14" s="2108"/>
      <c r="D14" s="1951"/>
    </row>
    <row r="15" spans="1:6" ht="14.25" customHeight="1">
      <c r="A15" s="1837">
        <v>12</v>
      </c>
      <c r="B15" s="1847" t="s">
        <v>5611</v>
      </c>
      <c r="C15" s="2108"/>
      <c r="D15" s="1951"/>
    </row>
    <row r="16" spans="1:6" ht="14.25" customHeight="1">
      <c r="A16" s="1837">
        <v>13</v>
      </c>
      <c r="B16" s="1847" t="s">
        <v>5612</v>
      </c>
      <c r="C16" s="2108"/>
      <c r="D16" s="1951"/>
    </row>
    <row r="17" spans="1:9" ht="14.25" customHeight="1">
      <c r="A17" s="1837">
        <v>14</v>
      </c>
      <c r="B17" s="1847" t="s">
        <v>5613</v>
      </c>
      <c r="C17" s="2108"/>
      <c r="D17" s="1951"/>
    </row>
    <row r="18" spans="1:9" ht="14.25" customHeight="1">
      <c r="A18" s="1837">
        <v>15</v>
      </c>
      <c r="B18" s="1847" t="s">
        <v>5614</v>
      </c>
      <c r="C18" s="2108"/>
      <c r="D18" s="1951"/>
    </row>
    <row r="19" spans="1:9" ht="14.25" customHeight="1">
      <c r="A19" s="1837">
        <v>16</v>
      </c>
      <c r="B19" s="1847" t="s">
        <v>5615</v>
      </c>
      <c r="C19" s="2108"/>
      <c r="D19" s="1951"/>
    </row>
    <row r="20" spans="1:9" ht="14.25" customHeight="1">
      <c r="A20" s="1837">
        <v>17</v>
      </c>
      <c r="B20" s="1847" t="s">
        <v>5616</v>
      </c>
      <c r="C20" s="2106">
        <f>C4-C12</f>
        <v>0</v>
      </c>
      <c r="D20" s="1951"/>
    </row>
    <row r="21" spans="1:9" ht="14.25" customHeight="1">
      <c r="A21" s="1837">
        <v>18</v>
      </c>
      <c r="B21" s="1847" t="s">
        <v>5617</v>
      </c>
      <c r="C21" s="2106">
        <f>C22+C23+C24</f>
        <v>0</v>
      </c>
      <c r="D21" s="1951"/>
    </row>
    <row r="22" spans="1:9" s="1606" customFormat="1" ht="14.25" customHeight="1">
      <c r="A22" s="1837">
        <v>19</v>
      </c>
      <c r="B22" s="1847" t="s">
        <v>5618</v>
      </c>
      <c r="C22" s="2107"/>
      <c r="D22" s="1951"/>
    </row>
    <row r="23" spans="1:9" s="1606" customFormat="1" ht="14.25" customHeight="1">
      <c r="A23" s="1837">
        <v>20</v>
      </c>
      <c r="B23" s="1848" t="s">
        <v>5619</v>
      </c>
      <c r="C23" s="2107"/>
      <c r="D23" s="1951"/>
    </row>
    <row r="24" spans="1:9" s="1606" customFormat="1" ht="14.25" customHeight="1">
      <c r="A24" s="1837">
        <v>21</v>
      </c>
      <c r="B24" s="1848" t="s">
        <v>5620</v>
      </c>
      <c r="C24" s="2107"/>
      <c r="D24" s="1951"/>
    </row>
    <row r="25" spans="1:9" s="1606" customFormat="1" ht="14.25" customHeight="1">
      <c r="A25" s="1837">
        <v>22</v>
      </c>
      <c r="B25" s="1847" t="s">
        <v>5621</v>
      </c>
      <c r="C25" s="2107"/>
      <c r="D25" s="1951"/>
    </row>
    <row r="26" spans="1:9" s="1606" customFormat="1" ht="14.25" customHeight="1">
      <c r="A26" s="1837">
        <v>23</v>
      </c>
      <c r="B26" s="1847" t="s">
        <v>5622</v>
      </c>
      <c r="C26" s="2107"/>
      <c r="D26" s="1951"/>
    </row>
    <row r="27" spans="1:9" s="1606" customFormat="1" ht="55.5" customHeight="1">
      <c r="A27" s="1837">
        <v>24</v>
      </c>
      <c r="B27" s="1847" t="s">
        <v>5623</v>
      </c>
      <c r="C27" s="2106">
        <f>C21-C25-C26</f>
        <v>0</v>
      </c>
      <c r="D27" s="1848" t="s">
        <v>5624</v>
      </c>
      <c r="E27" s="1607"/>
    </row>
    <row r="28" spans="1:9" s="1579" customFormat="1" ht="14.25" customHeight="1">
      <c r="A28" s="2214"/>
      <c r="B28" s="2214"/>
      <c r="C28" s="2214"/>
      <c r="D28" s="2215"/>
      <c r="E28" s="1568"/>
      <c r="F28" s="1678"/>
      <c r="G28" s="1678"/>
      <c r="H28" s="1678"/>
      <c r="I28" s="1678"/>
    </row>
    <row r="29" spans="1:9">
      <c r="A29" s="2198"/>
      <c r="B29" s="2198"/>
      <c r="C29" s="2198"/>
      <c r="D29" s="2198"/>
    </row>
    <row r="30" spans="1:9">
      <c r="A30" s="3332"/>
      <c r="B30" s="3332"/>
      <c r="C30" s="3332"/>
      <c r="D30" s="3332"/>
    </row>
    <row r="31" spans="1:9">
      <c r="A31" s="3332"/>
      <c r="B31" s="3332"/>
      <c r="C31" s="3332"/>
      <c r="D31" s="3332"/>
    </row>
  </sheetData>
  <mergeCells count="4">
    <mergeCell ref="A1:C1"/>
    <mergeCell ref="A2:C2"/>
    <mergeCell ref="A31:D31"/>
    <mergeCell ref="A30:D30"/>
  </mergeCells>
  <phoneticPr fontId="59" type="noConversion"/>
  <hyperlinks>
    <hyperlink ref="E13" location="A105110政策性搬迁纳税调整明细表!A1" display="A105110政策性搬迁纳税调整明细表!A1"/>
  </hyperlinks>
  <printOptions horizontalCentered="1"/>
  <pageMargins left="0.74803149606299213" right="0.74803149606299213" top="0.98425196850393704" bottom="0.98425196850393704" header="0.51181102362204722" footer="0.51181102362204722"/>
  <pageSetup paperSize="9" orientation="portrait" r:id="rId1"/>
  <headerFooter alignWithMargins="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5">
    <tabColor rgb="FFFFFF00"/>
  </sheetPr>
  <dimension ref="A1:J35"/>
  <sheetViews>
    <sheetView workbookViewId="0">
      <selection activeCell="D8" sqref="D8"/>
    </sheetView>
  </sheetViews>
  <sheetFormatPr defaultRowHeight="14.25"/>
  <cols>
    <col min="1" max="1" width="5.25" style="1678" customWidth="1"/>
    <col min="2" max="2" width="34.125" style="1678" customWidth="1"/>
    <col min="3" max="5" width="12.375" style="1678" customWidth="1"/>
    <col min="6" max="6" width="13.125" style="1678" customWidth="1"/>
    <col min="7" max="256" width="9" style="1678"/>
    <col min="257" max="257" width="5.25" style="1678" customWidth="1"/>
    <col min="258" max="258" width="34.125" style="1678" customWidth="1"/>
    <col min="259" max="259" width="8.625" style="1678" customWidth="1"/>
    <col min="260" max="260" width="8.5" style="1678" customWidth="1"/>
    <col min="261" max="261" width="8.75" style="1678" customWidth="1"/>
    <col min="262" max="262" width="13.125" style="1678" customWidth="1"/>
    <col min="263" max="512" width="9" style="1678"/>
    <col min="513" max="513" width="5.25" style="1678" customWidth="1"/>
    <col min="514" max="514" width="34.125" style="1678" customWidth="1"/>
    <col min="515" max="515" width="8.625" style="1678" customWidth="1"/>
    <col min="516" max="516" width="8.5" style="1678" customWidth="1"/>
    <col min="517" max="517" width="8.75" style="1678" customWidth="1"/>
    <col min="518" max="518" width="13.125" style="1678" customWidth="1"/>
    <col min="519" max="768" width="9" style="1678"/>
    <col min="769" max="769" width="5.25" style="1678" customWidth="1"/>
    <col min="770" max="770" width="34.125" style="1678" customWidth="1"/>
    <col min="771" max="771" width="8.625" style="1678" customWidth="1"/>
    <col min="772" max="772" width="8.5" style="1678" customWidth="1"/>
    <col min="773" max="773" width="8.75" style="1678" customWidth="1"/>
    <col min="774" max="774" width="13.125" style="1678" customWidth="1"/>
    <col min="775" max="1024" width="9" style="1678"/>
    <col min="1025" max="1025" width="5.25" style="1678" customWidth="1"/>
    <col min="1026" max="1026" width="34.125" style="1678" customWidth="1"/>
    <col min="1027" max="1027" width="8.625" style="1678" customWidth="1"/>
    <col min="1028" max="1028" width="8.5" style="1678" customWidth="1"/>
    <col min="1029" max="1029" width="8.75" style="1678" customWidth="1"/>
    <col min="1030" max="1030" width="13.125" style="1678" customWidth="1"/>
    <col min="1031" max="1280" width="9" style="1678"/>
    <col min="1281" max="1281" width="5.25" style="1678" customWidth="1"/>
    <col min="1282" max="1282" width="34.125" style="1678" customWidth="1"/>
    <col min="1283" max="1283" width="8.625" style="1678" customWidth="1"/>
    <col min="1284" max="1284" width="8.5" style="1678" customWidth="1"/>
    <col min="1285" max="1285" width="8.75" style="1678" customWidth="1"/>
    <col min="1286" max="1286" width="13.125" style="1678" customWidth="1"/>
    <col min="1287" max="1536" width="9" style="1678"/>
    <col min="1537" max="1537" width="5.25" style="1678" customWidth="1"/>
    <col min="1538" max="1538" width="34.125" style="1678" customWidth="1"/>
    <col min="1539" max="1539" width="8.625" style="1678" customWidth="1"/>
    <col min="1540" max="1540" width="8.5" style="1678" customWidth="1"/>
    <col min="1541" max="1541" width="8.75" style="1678" customWidth="1"/>
    <col min="1542" max="1542" width="13.125" style="1678" customWidth="1"/>
    <col min="1543" max="1792" width="9" style="1678"/>
    <col min="1793" max="1793" width="5.25" style="1678" customWidth="1"/>
    <col min="1794" max="1794" width="34.125" style="1678" customWidth="1"/>
    <col min="1795" max="1795" width="8.625" style="1678" customWidth="1"/>
    <col min="1796" max="1796" width="8.5" style="1678" customWidth="1"/>
    <col min="1797" max="1797" width="8.75" style="1678" customWidth="1"/>
    <col min="1798" max="1798" width="13.125" style="1678" customWidth="1"/>
    <col min="1799" max="2048" width="9" style="1678"/>
    <col min="2049" max="2049" width="5.25" style="1678" customWidth="1"/>
    <col min="2050" max="2050" width="34.125" style="1678" customWidth="1"/>
    <col min="2051" max="2051" width="8.625" style="1678" customWidth="1"/>
    <col min="2052" max="2052" width="8.5" style="1678" customWidth="1"/>
    <col min="2053" max="2053" width="8.75" style="1678" customWidth="1"/>
    <col min="2054" max="2054" width="13.125" style="1678" customWidth="1"/>
    <col min="2055" max="2304" width="9" style="1678"/>
    <col min="2305" max="2305" width="5.25" style="1678" customWidth="1"/>
    <col min="2306" max="2306" width="34.125" style="1678" customWidth="1"/>
    <col min="2307" max="2307" width="8.625" style="1678" customWidth="1"/>
    <col min="2308" max="2308" width="8.5" style="1678" customWidth="1"/>
    <col min="2309" max="2309" width="8.75" style="1678" customWidth="1"/>
    <col min="2310" max="2310" width="13.125" style="1678" customWidth="1"/>
    <col min="2311" max="2560" width="9" style="1678"/>
    <col min="2561" max="2561" width="5.25" style="1678" customWidth="1"/>
    <col min="2562" max="2562" width="34.125" style="1678" customWidth="1"/>
    <col min="2563" max="2563" width="8.625" style="1678" customWidth="1"/>
    <col min="2564" max="2564" width="8.5" style="1678" customWidth="1"/>
    <col min="2565" max="2565" width="8.75" style="1678" customWidth="1"/>
    <col min="2566" max="2566" width="13.125" style="1678" customWidth="1"/>
    <col min="2567" max="2816" width="9" style="1678"/>
    <col min="2817" max="2817" width="5.25" style="1678" customWidth="1"/>
    <col min="2818" max="2818" width="34.125" style="1678" customWidth="1"/>
    <col min="2819" max="2819" width="8.625" style="1678" customWidth="1"/>
    <col min="2820" max="2820" width="8.5" style="1678" customWidth="1"/>
    <col min="2821" max="2821" width="8.75" style="1678" customWidth="1"/>
    <col min="2822" max="2822" width="13.125" style="1678" customWidth="1"/>
    <col min="2823" max="3072" width="9" style="1678"/>
    <col min="3073" max="3073" width="5.25" style="1678" customWidth="1"/>
    <col min="3074" max="3074" width="34.125" style="1678" customWidth="1"/>
    <col min="3075" max="3075" width="8.625" style="1678" customWidth="1"/>
    <col min="3076" max="3076" width="8.5" style="1678" customWidth="1"/>
    <col min="3077" max="3077" width="8.75" style="1678" customWidth="1"/>
    <col min="3078" max="3078" width="13.125" style="1678" customWidth="1"/>
    <col min="3079" max="3328" width="9" style="1678"/>
    <col min="3329" max="3329" width="5.25" style="1678" customWidth="1"/>
    <col min="3330" max="3330" width="34.125" style="1678" customWidth="1"/>
    <col min="3331" max="3331" width="8.625" style="1678" customWidth="1"/>
    <col min="3332" max="3332" width="8.5" style="1678" customWidth="1"/>
    <col min="3333" max="3333" width="8.75" style="1678" customWidth="1"/>
    <col min="3334" max="3334" width="13.125" style="1678" customWidth="1"/>
    <col min="3335" max="3584" width="9" style="1678"/>
    <col min="3585" max="3585" width="5.25" style="1678" customWidth="1"/>
    <col min="3586" max="3586" width="34.125" style="1678" customWidth="1"/>
    <col min="3587" max="3587" width="8.625" style="1678" customWidth="1"/>
    <col min="3588" max="3588" width="8.5" style="1678" customWidth="1"/>
    <col min="3589" max="3589" width="8.75" style="1678" customWidth="1"/>
    <col min="3590" max="3590" width="13.125" style="1678" customWidth="1"/>
    <col min="3591" max="3840" width="9" style="1678"/>
    <col min="3841" max="3841" width="5.25" style="1678" customWidth="1"/>
    <col min="3842" max="3842" width="34.125" style="1678" customWidth="1"/>
    <col min="3843" max="3843" width="8.625" style="1678" customWidth="1"/>
    <col min="3844" max="3844" width="8.5" style="1678" customWidth="1"/>
    <col min="3845" max="3845" width="8.75" style="1678" customWidth="1"/>
    <col min="3846" max="3846" width="13.125" style="1678" customWidth="1"/>
    <col min="3847" max="4096" width="9" style="1678"/>
    <col min="4097" max="4097" width="5.25" style="1678" customWidth="1"/>
    <col min="4098" max="4098" width="34.125" style="1678" customWidth="1"/>
    <col min="4099" max="4099" width="8.625" style="1678" customWidth="1"/>
    <col min="4100" max="4100" width="8.5" style="1678" customWidth="1"/>
    <col min="4101" max="4101" width="8.75" style="1678" customWidth="1"/>
    <col min="4102" max="4102" width="13.125" style="1678" customWidth="1"/>
    <col min="4103" max="4352" width="9" style="1678"/>
    <col min="4353" max="4353" width="5.25" style="1678" customWidth="1"/>
    <col min="4354" max="4354" width="34.125" style="1678" customWidth="1"/>
    <col min="4355" max="4355" width="8.625" style="1678" customWidth="1"/>
    <col min="4356" max="4356" width="8.5" style="1678" customWidth="1"/>
    <col min="4357" max="4357" width="8.75" style="1678" customWidth="1"/>
    <col min="4358" max="4358" width="13.125" style="1678" customWidth="1"/>
    <col min="4359" max="4608" width="9" style="1678"/>
    <col min="4609" max="4609" width="5.25" style="1678" customWidth="1"/>
    <col min="4610" max="4610" width="34.125" style="1678" customWidth="1"/>
    <col min="4611" max="4611" width="8.625" style="1678" customWidth="1"/>
    <col min="4612" max="4612" width="8.5" style="1678" customWidth="1"/>
    <col min="4613" max="4613" width="8.75" style="1678" customWidth="1"/>
    <col min="4614" max="4614" width="13.125" style="1678" customWidth="1"/>
    <col min="4615" max="4864" width="9" style="1678"/>
    <col min="4865" max="4865" width="5.25" style="1678" customWidth="1"/>
    <col min="4866" max="4866" width="34.125" style="1678" customWidth="1"/>
    <col min="4867" max="4867" width="8.625" style="1678" customWidth="1"/>
    <col min="4868" max="4868" width="8.5" style="1678" customWidth="1"/>
    <col min="4869" max="4869" width="8.75" style="1678" customWidth="1"/>
    <col min="4870" max="4870" width="13.125" style="1678" customWidth="1"/>
    <col min="4871" max="5120" width="9" style="1678"/>
    <col min="5121" max="5121" width="5.25" style="1678" customWidth="1"/>
    <col min="5122" max="5122" width="34.125" style="1678" customWidth="1"/>
    <col min="5123" max="5123" width="8.625" style="1678" customWidth="1"/>
    <col min="5124" max="5124" width="8.5" style="1678" customWidth="1"/>
    <col min="5125" max="5125" width="8.75" style="1678" customWidth="1"/>
    <col min="5126" max="5126" width="13.125" style="1678" customWidth="1"/>
    <col min="5127" max="5376" width="9" style="1678"/>
    <col min="5377" max="5377" width="5.25" style="1678" customWidth="1"/>
    <col min="5378" max="5378" width="34.125" style="1678" customWidth="1"/>
    <col min="5379" max="5379" width="8.625" style="1678" customWidth="1"/>
    <col min="5380" max="5380" width="8.5" style="1678" customWidth="1"/>
    <col min="5381" max="5381" width="8.75" style="1678" customWidth="1"/>
    <col min="5382" max="5382" width="13.125" style="1678" customWidth="1"/>
    <col min="5383" max="5632" width="9" style="1678"/>
    <col min="5633" max="5633" width="5.25" style="1678" customWidth="1"/>
    <col min="5634" max="5634" width="34.125" style="1678" customWidth="1"/>
    <col min="5635" max="5635" width="8.625" style="1678" customWidth="1"/>
    <col min="5636" max="5636" width="8.5" style="1678" customWidth="1"/>
    <col min="5637" max="5637" width="8.75" style="1678" customWidth="1"/>
    <col min="5638" max="5638" width="13.125" style="1678" customWidth="1"/>
    <col min="5639" max="5888" width="9" style="1678"/>
    <col min="5889" max="5889" width="5.25" style="1678" customWidth="1"/>
    <col min="5890" max="5890" width="34.125" style="1678" customWidth="1"/>
    <col min="5891" max="5891" width="8.625" style="1678" customWidth="1"/>
    <col min="5892" max="5892" width="8.5" style="1678" customWidth="1"/>
    <col min="5893" max="5893" width="8.75" style="1678" customWidth="1"/>
    <col min="5894" max="5894" width="13.125" style="1678" customWidth="1"/>
    <col min="5895" max="6144" width="9" style="1678"/>
    <col min="6145" max="6145" width="5.25" style="1678" customWidth="1"/>
    <col min="6146" max="6146" width="34.125" style="1678" customWidth="1"/>
    <col min="6147" max="6147" width="8.625" style="1678" customWidth="1"/>
    <col min="6148" max="6148" width="8.5" style="1678" customWidth="1"/>
    <col min="6149" max="6149" width="8.75" style="1678" customWidth="1"/>
    <col min="6150" max="6150" width="13.125" style="1678" customWidth="1"/>
    <col min="6151" max="6400" width="9" style="1678"/>
    <col min="6401" max="6401" width="5.25" style="1678" customWidth="1"/>
    <col min="6402" max="6402" width="34.125" style="1678" customWidth="1"/>
    <col min="6403" max="6403" width="8.625" style="1678" customWidth="1"/>
    <col min="6404" max="6404" width="8.5" style="1678" customWidth="1"/>
    <col min="6405" max="6405" width="8.75" style="1678" customWidth="1"/>
    <col min="6406" max="6406" width="13.125" style="1678" customWidth="1"/>
    <col min="6407" max="6656" width="9" style="1678"/>
    <col min="6657" max="6657" width="5.25" style="1678" customWidth="1"/>
    <col min="6658" max="6658" width="34.125" style="1678" customWidth="1"/>
    <col min="6659" max="6659" width="8.625" style="1678" customWidth="1"/>
    <col min="6660" max="6660" width="8.5" style="1678" customWidth="1"/>
    <col min="6661" max="6661" width="8.75" style="1678" customWidth="1"/>
    <col min="6662" max="6662" width="13.125" style="1678" customWidth="1"/>
    <col min="6663" max="6912" width="9" style="1678"/>
    <col min="6913" max="6913" width="5.25" style="1678" customWidth="1"/>
    <col min="6914" max="6914" width="34.125" style="1678" customWidth="1"/>
    <col min="6915" max="6915" width="8.625" style="1678" customWidth="1"/>
    <col min="6916" max="6916" width="8.5" style="1678" customWidth="1"/>
    <col min="6917" max="6917" width="8.75" style="1678" customWidth="1"/>
    <col min="6918" max="6918" width="13.125" style="1678" customWidth="1"/>
    <col min="6919" max="7168" width="9" style="1678"/>
    <col min="7169" max="7169" width="5.25" style="1678" customWidth="1"/>
    <col min="7170" max="7170" width="34.125" style="1678" customWidth="1"/>
    <col min="7171" max="7171" width="8.625" style="1678" customWidth="1"/>
    <col min="7172" max="7172" width="8.5" style="1678" customWidth="1"/>
    <col min="7173" max="7173" width="8.75" style="1678" customWidth="1"/>
    <col min="7174" max="7174" width="13.125" style="1678" customWidth="1"/>
    <col min="7175" max="7424" width="9" style="1678"/>
    <col min="7425" max="7425" width="5.25" style="1678" customWidth="1"/>
    <col min="7426" max="7426" width="34.125" style="1678" customWidth="1"/>
    <col min="7427" max="7427" width="8.625" style="1678" customWidth="1"/>
    <col min="7428" max="7428" width="8.5" style="1678" customWidth="1"/>
    <col min="7429" max="7429" width="8.75" style="1678" customWidth="1"/>
    <col min="7430" max="7430" width="13.125" style="1678" customWidth="1"/>
    <col min="7431" max="7680" width="9" style="1678"/>
    <col min="7681" max="7681" width="5.25" style="1678" customWidth="1"/>
    <col min="7682" max="7682" width="34.125" style="1678" customWidth="1"/>
    <col min="7683" max="7683" width="8.625" style="1678" customWidth="1"/>
    <col min="7684" max="7684" width="8.5" style="1678" customWidth="1"/>
    <col min="7685" max="7685" width="8.75" style="1678" customWidth="1"/>
    <col min="7686" max="7686" width="13.125" style="1678" customWidth="1"/>
    <col min="7687" max="7936" width="9" style="1678"/>
    <col min="7937" max="7937" width="5.25" style="1678" customWidth="1"/>
    <col min="7938" max="7938" width="34.125" style="1678" customWidth="1"/>
    <col min="7939" max="7939" width="8.625" style="1678" customWidth="1"/>
    <col min="7940" max="7940" width="8.5" style="1678" customWidth="1"/>
    <col min="7941" max="7941" width="8.75" style="1678" customWidth="1"/>
    <col min="7942" max="7942" width="13.125" style="1678" customWidth="1"/>
    <col min="7943" max="8192" width="9" style="1678"/>
    <col min="8193" max="8193" width="5.25" style="1678" customWidth="1"/>
    <col min="8194" max="8194" width="34.125" style="1678" customWidth="1"/>
    <col min="8195" max="8195" width="8.625" style="1678" customWidth="1"/>
    <col min="8196" max="8196" width="8.5" style="1678" customWidth="1"/>
    <col min="8197" max="8197" width="8.75" style="1678" customWidth="1"/>
    <col min="8198" max="8198" width="13.125" style="1678" customWidth="1"/>
    <col min="8199" max="8448" width="9" style="1678"/>
    <col min="8449" max="8449" width="5.25" style="1678" customWidth="1"/>
    <col min="8450" max="8450" width="34.125" style="1678" customWidth="1"/>
    <col min="8451" max="8451" width="8.625" style="1678" customWidth="1"/>
    <col min="8452" max="8452" width="8.5" style="1678" customWidth="1"/>
    <col min="8453" max="8453" width="8.75" style="1678" customWidth="1"/>
    <col min="8454" max="8454" width="13.125" style="1678" customWidth="1"/>
    <col min="8455" max="8704" width="9" style="1678"/>
    <col min="8705" max="8705" width="5.25" style="1678" customWidth="1"/>
    <col min="8706" max="8706" width="34.125" style="1678" customWidth="1"/>
    <col min="8707" max="8707" width="8.625" style="1678" customWidth="1"/>
    <col min="8708" max="8708" width="8.5" style="1678" customWidth="1"/>
    <col min="8709" max="8709" width="8.75" style="1678" customWidth="1"/>
    <col min="8710" max="8710" width="13.125" style="1678" customWidth="1"/>
    <col min="8711" max="8960" width="9" style="1678"/>
    <col min="8961" max="8961" width="5.25" style="1678" customWidth="1"/>
    <col min="8962" max="8962" width="34.125" style="1678" customWidth="1"/>
    <col min="8963" max="8963" width="8.625" style="1678" customWidth="1"/>
    <col min="8964" max="8964" width="8.5" style="1678" customWidth="1"/>
    <col min="8965" max="8965" width="8.75" style="1678" customWidth="1"/>
    <col min="8966" max="8966" width="13.125" style="1678" customWidth="1"/>
    <col min="8967" max="9216" width="9" style="1678"/>
    <col min="9217" max="9217" width="5.25" style="1678" customWidth="1"/>
    <col min="9218" max="9218" width="34.125" style="1678" customWidth="1"/>
    <col min="9219" max="9219" width="8.625" style="1678" customWidth="1"/>
    <col min="9220" max="9220" width="8.5" style="1678" customWidth="1"/>
    <col min="9221" max="9221" width="8.75" style="1678" customWidth="1"/>
    <col min="9222" max="9222" width="13.125" style="1678" customWidth="1"/>
    <col min="9223" max="9472" width="9" style="1678"/>
    <col min="9473" max="9473" width="5.25" style="1678" customWidth="1"/>
    <col min="9474" max="9474" width="34.125" style="1678" customWidth="1"/>
    <col min="9475" max="9475" width="8.625" style="1678" customWidth="1"/>
    <col min="9476" max="9476" width="8.5" style="1678" customWidth="1"/>
    <col min="9477" max="9477" width="8.75" style="1678" customWidth="1"/>
    <col min="9478" max="9478" width="13.125" style="1678" customWidth="1"/>
    <col min="9479" max="9728" width="9" style="1678"/>
    <col min="9729" max="9729" width="5.25" style="1678" customWidth="1"/>
    <col min="9730" max="9730" width="34.125" style="1678" customWidth="1"/>
    <col min="9731" max="9731" width="8.625" style="1678" customWidth="1"/>
    <col min="9732" max="9732" width="8.5" style="1678" customWidth="1"/>
    <col min="9733" max="9733" width="8.75" style="1678" customWidth="1"/>
    <col min="9734" max="9734" width="13.125" style="1678" customWidth="1"/>
    <col min="9735" max="9984" width="9" style="1678"/>
    <col min="9985" max="9985" width="5.25" style="1678" customWidth="1"/>
    <col min="9986" max="9986" width="34.125" style="1678" customWidth="1"/>
    <col min="9987" max="9987" width="8.625" style="1678" customWidth="1"/>
    <col min="9988" max="9988" width="8.5" style="1678" customWidth="1"/>
    <col min="9989" max="9989" width="8.75" style="1678" customWidth="1"/>
    <col min="9990" max="9990" width="13.125" style="1678" customWidth="1"/>
    <col min="9991" max="10240" width="9" style="1678"/>
    <col min="10241" max="10241" width="5.25" style="1678" customWidth="1"/>
    <col min="10242" max="10242" width="34.125" style="1678" customWidth="1"/>
    <col min="10243" max="10243" width="8.625" style="1678" customWidth="1"/>
    <col min="10244" max="10244" width="8.5" style="1678" customWidth="1"/>
    <col min="10245" max="10245" width="8.75" style="1678" customWidth="1"/>
    <col min="10246" max="10246" width="13.125" style="1678" customWidth="1"/>
    <col min="10247" max="10496" width="9" style="1678"/>
    <col min="10497" max="10497" width="5.25" style="1678" customWidth="1"/>
    <col min="10498" max="10498" width="34.125" style="1678" customWidth="1"/>
    <col min="10499" max="10499" width="8.625" style="1678" customWidth="1"/>
    <col min="10500" max="10500" width="8.5" style="1678" customWidth="1"/>
    <col min="10501" max="10501" width="8.75" style="1678" customWidth="1"/>
    <col min="10502" max="10502" width="13.125" style="1678" customWidth="1"/>
    <col min="10503" max="10752" width="9" style="1678"/>
    <col min="10753" max="10753" width="5.25" style="1678" customWidth="1"/>
    <col min="10754" max="10754" width="34.125" style="1678" customWidth="1"/>
    <col min="10755" max="10755" width="8.625" style="1678" customWidth="1"/>
    <col min="10756" max="10756" width="8.5" style="1678" customWidth="1"/>
    <col min="10757" max="10757" width="8.75" style="1678" customWidth="1"/>
    <col min="10758" max="10758" width="13.125" style="1678" customWidth="1"/>
    <col min="10759" max="11008" width="9" style="1678"/>
    <col min="11009" max="11009" width="5.25" style="1678" customWidth="1"/>
    <col min="11010" max="11010" width="34.125" style="1678" customWidth="1"/>
    <col min="11011" max="11011" width="8.625" style="1678" customWidth="1"/>
    <col min="11012" max="11012" width="8.5" style="1678" customWidth="1"/>
    <col min="11013" max="11013" width="8.75" style="1678" customWidth="1"/>
    <col min="11014" max="11014" width="13.125" style="1678" customWidth="1"/>
    <col min="11015" max="11264" width="9" style="1678"/>
    <col min="11265" max="11265" width="5.25" style="1678" customWidth="1"/>
    <col min="11266" max="11266" width="34.125" style="1678" customWidth="1"/>
    <col min="11267" max="11267" width="8.625" style="1678" customWidth="1"/>
    <col min="11268" max="11268" width="8.5" style="1678" customWidth="1"/>
    <col min="11269" max="11269" width="8.75" style="1678" customWidth="1"/>
    <col min="11270" max="11270" width="13.125" style="1678" customWidth="1"/>
    <col min="11271" max="11520" width="9" style="1678"/>
    <col min="11521" max="11521" width="5.25" style="1678" customWidth="1"/>
    <col min="11522" max="11522" width="34.125" style="1678" customWidth="1"/>
    <col min="11523" max="11523" width="8.625" style="1678" customWidth="1"/>
    <col min="11524" max="11524" width="8.5" style="1678" customWidth="1"/>
    <col min="11525" max="11525" width="8.75" style="1678" customWidth="1"/>
    <col min="11526" max="11526" width="13.125" style="1678" customWidth="1"/>
    <col min="11527" max="11776" width="9" style="1678"/>
    <col min="11777" max="11777" width="5.25" style="1678" customWidth="1"/>
    <col min="11778" max="11778" width="34.125" style="1678" customWidth="1"/>
    <col min="11779" max="11779" width="8.625" style="1678" customWidth="1"/>
    <col min="11780" max="11780" width="8.5" style="1678" customWidth="1"/>
    <col min="11781" max="11781" width="8.75" style="1678" customWidth="1"/>
    <col min="11782" max="11782" width="13.125" style="1678" customWidth="1"/>
    <col min="11783" max="12032" width="9" style="1678"/>
    <col min="12033" max="12033" width="5.25" style="1678" customWidth="1"/>
    <col min="12034" max="12034" width="34.125" style="1678" customWidth="1"/>
    <col min="12035" max="12035" width="8.625" style="1678" customWidth="1"/>
    <col min="12036" max="12036" width="8.5" style="1678" customWidth="1"/>
    <col min="12037" max="12037" width="8.75" style="1678" customWidth="1"/>
    <col min="12038" max="12038" width="13.125" style="1678" customWidth="1"/>
    <col min="12039" max="12288" width="9" style="1678"/>
    <col min="12289" max="12289" width="5.25" style="1678" customWidth="1"/>
    <col min="12290" max="12290" width="34.125" style="1678" customWidth="1"/>
    <col min="12291" max="12291" width="8.625" style="1678" customWidth="1"/>
    <col min="12292" max="12292" width="8.5" style="1678" customWidth="1"/>
    <col min="12293" max="12293" width="8.75" style="1678" customWidth="1"/>
    <col min="12294" max="12294" width="13.125" style="1678" customWidth="1"/>
    <col min="12295" max="12544" width="9" style="1678"/>
    <col min="12545" max="12545" width="5.25" style="1678" customWidth="1"/>
    <col min="12546" max="12546" width="34.125" style="1678" customWidth="1"/>
    <col min="12547" max="12547" width="8.625" style="1678" customWidth="1"/>
    <col min="12548" max="12548" width="8.5" style="1678" customWidth="1"/>
    <col min="12549" max="12549" width="8.75" style="1678" customWidth="1"/>
    <col min="12550" max="12550" width="13.125" style="1678" customWidth="1"/>
    <col min="12551" max="12800" width="9" style="1678"/>
    <col min="12801" max="12801" width="5.25" style="1678" customWidth="1"/>
    <col min="12802" max="12802" width="34.125" style="1678" customWidth="1"/>
    <col min="12803" max="12803" width="8.625" style="1678" customWidth="1"/>
    <col min="12804" max="12804" width="8.5" style="1678" customWidth="1"/>
    <col min="12805" max="12805" width="8.75" style="1678" customWidth="1"/>
    <col min="12806" max="12806" width="13.125" style="1678" customWidth="1"/>
    <col min="12807" max="13056" width="9" style="1678"/>
    <col min="13057" max="13057" width="5.25" style="1678" customWidth="1"/>
    <col min="13058" max="13058" width="34.125" style="1678" customWidth="1"/>
    <col min="13059" max="13059" width="8.625" style="1678" customWidth="1"/>
    <col min="13060" max="13060" width="8.5" style="1678" customWidth="1"/>
    <col min="13061" max="13061" width="8.75" style="1678" customWidth="1"/>
    <col min="13062" max="13062" width="13.125" style="1678" customWidth="1"/>
    <col min="13063" max="13312" width="9" style="1678"/>
    <col min="13313" max="13313" width="5.25" style="1678" customWidth="1"/>
    <col min="13314" max="13314" width="34.125" style="1678" customWidth="1"/>
    <col min="13315" max="13315" width="8.625" style="1678" customWidth="1"/>
    <col min="13316" max="13316" width="8.5" style="1678" customWidth="1"/>
    <col min="13317" max="13317" width="8.75" style="1678" customWidth="1"/>
    <col min="13318" max="13318" width="13.125" style="1678" customWidth="1"/>
    <col min="13319" max="13568" width="9" style="1678"/>
    <col min="13569" max="13569" width="5.25" style="1678" customWidth="1"/>
    <col min="13570" max="13570" width="34.125" style="1678" customWidth="1"/>
    <col min="13571" max="13571" width="8.625" style="1678" customWidth="1"/>
    <col min="13572" max="13572" width="8.5" style="1678" customWidth="1"/>
    <col min="13573" max="13573" width="8.75" style="1678" customWidth="1"/>
    <col min="13574" max="13574" width="13.125" style="1678" customWidth="1"/>
    <col min="13575" max="13824" width="9" style="1678"/>
    <col min="13825" max="13825" width="5.25" style="1678" customWidth="1"/>
    <col min="13826" max="13826" width="34.125" style="1678" customWidth="1"/>
    <col min="13827" max="13827" width="8.625" style="1678" customWidth="1"/>
    <col min="13828" max="13828" width="8.5" style="1678" customWidth="1"/>
    <col min="13829" max="13829" width="8.75" style="1678" customWidth="1"/>
    <col min="13830" max="13830" width="13.125" style="1678" customWidth="1"/>
    <col min="13831" max="14080" width="9" style="1678"/>
    <col min="14081" max="14081" width="5.25" style="1678" customWidth="1"/>
    <col min="14082" max="14082" width="34.125" style="1678" customWidth="1"/>
    <col min="14083" max="14083" width="8.625" style="1678" customWidth="1"/>
    <col min="14084" max="14084" width="8.5" style="1678" customWidth="1"/>
    <col min="14085" max="14085" width="8.75" style="1678" customWidth="1"/>
    <col min="14086" max="14086" width="13.125" style="1678" customWidth="1"/>
    <col min="14087" max="14336" width="9" style="1678"/>
    <col min="14337" max="14337" width="5.25" style="1678" customWidth="1"/>
    <col min="14338" max="14338" width="34.125" style="1678" customWidth="1"/>
    <col min="14339" max="14339" width="8.625" style="1678" customWidth="1"/>
    <col min="14340" max="14340" width="8.5" style="1678" customWidth="1"/>
    <col min="14341" max="14341" width="8.75" style="1678" customWidth="1"/>
    <col min="14342" max="14342" width="13.125" style="1678" customWidth="1"/>
    <col min="14343" max="14592" width="9" style="1678"/>
    <col min="14593" max="14593" width="5.25" style="1678" customWidth="1"/>
    <col min="14594" max="14594" width="34.125" style="1678" customWidth="1"/>
    <col min="14595" max="14595" width="8.625" style="1678" customWidth="1"/>
    <col min="14596" max="14596" width="8.5" style="1678" customWidth="1"/>
    <col min="14597" max="14597" width="8.75" style="1678" customWidth="1"/>
    <col min="14598" max="14598" width="13.125" style="1678" customWidth="1"/>
    <col min="14599" max="14848" width="9" style="1678"/>
    <col min="14849" max="14849" width="5.25" style="1678" customWidth="1"/>
    <col min="14850" max="14850" width="34.125" style="1678" customWidth="1"/>
    <col min="14851" max="14851" width="8.625" style="1678" customWidth="1"/>
    <col min="14852" max="14852" width="8.5" style="1678" customWidth="1"/>
    <col min="14853" max="14853" width="8.75" style="1678" customWidth="1"/>
    <col min="14854" max="14854" width="13.125" style="1678" customWidth="1"/>
    <col min="14855" max="15104" width="9" style="1678"/>
    <col min="15105" max="15105" width="5.25" style="1678" customWidth="1"/>
    <col min="15106" max="15106" width="34.125" style="1678" customWidth="1"/>
    <col min="15107" max="15107" width="8.625" style="1678" customWidth="1"/>
    <col min="15108" max="15108" width="8.5" style="1678" customWidth="1"/>
    <col min="15109" max="15109" width="8.75" style="1678" customWidth="1"/>
    <col min="15110" max="15110" width="13.125" style="1678" customWidth="1"/>
    <col min="15111" max="15360" width="9" style="1678"/>
    <col min="15361" max="15361" width="5.25" style="1678" customWidth="1"/>
    <col min="15362" max="15362" width="34.125" style="1678" customWidth="1"/>
    <col min="15363" max="15363" width="8.625" style="1678" customWidth="1"/>
    <col min="15364" max="15364" width="8.5" style="1678" customWidth="1"/>
    <col min="15365" max="15365" width="8.75" style="1678" customWidth="1"/>
    <col min="15366" max="15366" width="13.125" style="1678" customWidth="1"/>
    <col min="15367" max="15616" width="9" style="1678"/>
    <col min="15617" max="15617" width="5.25" style="1678" customWidth="1"/>
    <col min="15618" max="15618" width="34.125" style="1678" customWidth="1"/>
    <col min="15619" max="15619" width="8.625" style="1678" customWidth="1"/>
    <col min="15620" max="15620" width="8.5" style="1678" customWidth="1"/>
    <col min="15621" max="15621" width="8.75" style="1678" customWidth="1"/>
    <col min="15622" max="15622" width="13.125" style="1678" customWidth="1"/>
    <col min="15623" max="15872" width="9" style="1678"/>
    <col min="15873" max="15873" width="5.25" style="1678" customWidth="1"/>
    <col min="15874" max="15874" width="34.125" style="1678" customWidth="1"/>
    <col min="15875" max="15875" width="8.625" style="1678" customWidth="1"/>
    <col min="15876" max="15876" width="8.5" style="1678" customWidth="1"/>
    <col min="15877" max="15877" width="8.75" style="1678" customWidth="1"/>
    <col min="15878" max="15878" width="13.125" style="1678" customWidth="1"/>
    <col min="15879" max="16128" width="9" style="1678"/>
    <col min="16129" max="16129" width="5.25" style="1678" customWidth="1"/>
    <col min="16130" max="16130" width="34.125" style="1678" customWidth="1"/>
    <col min="16131" max="16131" width="8.625" style="1678" customWidth="1"/>
    <col min="16132" max="16132" width="8.5" style="1678" customWidth="1"/>
    <col min="16133" max="16133" width="8.75" style="1678" customWidth="1"/>
    <col min="16134" max="16134" width="13.125" style="1678" customWidth="1"/>
    <col min="16135" max="16384" width="9" style="1678"/>
  </cols>
  <sheetData>
    <row r="1" spans="1:10" ht="20.100000000000001" customHeight="1">
      <c r="A1" s="3261"/>
      <c r="B1" s="3261"/>
      <c r="C1" s="3261"/>
      <c r="D1" s="3261"/>
      <c r="E1" s="3261"/>
      <c r="F1" s="2101" t="str">
        <f>"索引号："&amp;档案索引!A44</f>
        <v>索引号：2A-24</v>
      </c>
    </row>
    <row r="2" spans="1:10" ht="25.5" customHeight="1">
      <c r="A2" s="3262" t="s">
        <v>6108</v>
      </c>
      <c r="B2" s="3262"/>
      <c r="C2" s="3262"/>
      <c r="D2" s="3262"/>
      <c r="E2" s="3262"/>
      <c r="F2" s="1862"/>
    </row>
    <row r="3" spans="1:10" ht="14.25" customHeight="1">
      <c r="A3" s="3266" t="s">
        <v>2500</v>
      </c>
      <c r="B3" s="3263" t="s">
        <v>5253</v>
      </c>
      <c r="C3" s="1843" t="s">
        <v>1990</v>
      </c>
      <c r="D3" s="1843" t="s">
        <v>1991</v>
      </c>
      <c r="E3" s="1843" t="s">
        <v>5433</v>
      </c>
      <c r="F3" s="3260" t="s">
        <v>5325</v>
      </c>
    </row>
    <row r="4" spans="1:10" ht="14.25" customHeight="1">
      <c r="A4" s="3333"/>
      <c r="B4" s="3334"/>
      <c r="C4" s="1837">
        <v>1</v>
      </c>
      <c r="D4" s="1861">
        <v>2</v>
      </c>
      <c r="E4" s="1861" t="s">
        <v>5534</v>
      </c>
      <c r="F4" s="3260"/>
      <c r="J4" s="1608"/>
    </row>
    <row r="5" spans="1:10" ht="14.25" customHeight="1">
      <c r="A5" s="1837">
        <v>1</v>
      </c>
      <c r="B5" s="1832" t="s">
        <v>5627</v>
      </c>
      <c r="C5" s="2106">
        <f>C6+C7+C10+C11+C12+C13+C14</f>
        <v>0</v>
      </c>
      <c r="D5" s="2106">
        <f>D6+D7+D10+D11+D12+D13+D14</f>
        <v>0</v>
      </c>
      <c r="E5" s="2106">
        <f>C5-D5</f>
        <v>0</v>
      </c>
      <c r="F5" s="1998"/>
    </row>
    <row r="6" spans="1:10" ht="14.25" customHeight="1">
      <c r="A6" s="1837">
        <v>2</v>
      </c>
      <c r="B6" s="1846" t="s">
        <v>5628</v>
      </c>
      <c r="C6" s="2108"/>
      <c r="D6" s="2108"/>
      <c r="E6" s="2106">
        <f t="shared" ref="E6:E33" si="0">C6-D6</f>
        <v>0</v>
      </c>
      <c r="F6" s="1998"/>
    </row>
    <row r="7" spans="1:10" ht="14.25" customHeight="1">
      <c r="A7" s="1837">
        <v>3</v>
      </c>
      <c r="B7" s="1838" t="s">
        <v>5629</v>
      </c>
      <c r="C7" s="2106">
        <f>C8+C9</f>
        <v>0</v>
      </c>
      <c r="D7" s="2106">
        <f>D8+D9</f>
        <v>0</v>
      </c>
      <c r="E7" s="2106">
        <f t="shared" si="0"/>
        <v>0</v>
      </c>
      <c r="F7" s="1998"/>
    </row>
    <row r="8" spans="1:10" ht="14.25" customHeight="1">
      <c r="A8" s="1837">
        <v>4</v>
      </c>
      <c r="B8" s="1838" t="s">
        <v>5630</v>
      </c>
      <c r="C8" s="2108"/>
      <c r="D8" s="2107"/>
      <c r="E8" s="2106">
        <f t="shared" si="0"/>
        <v>0</v>
      </c>
      <c r="F8" s="1998"/>
    </row>
    <row r="9" spans="1:10" ht="14.25" customHeight="1">
      <c r="A9" s="1837">
        <v>5</v>
      </c>
      <c r="B9" s="1838" t="s">
        <v>5631</v>
      </c>
      <c r="C9" s="2108"/>
      <c r="D9" s="2107"/>
      <c r="E9" s="2106">
        <f t="shared" si="0"/>
        <v>0</v>
      </c>
      <c r="F9" s="1998"/>
    </row>
    <row r="10" spans="1:10" ht="14.25" customHeight="1">
      <c r="A10" s="1837">
        <v>6</v>
      </c>
      <c r="B10" s="1838" t="s">
        <v>5632</v>
      </c>
      <c r="C10" s="2108"/>
      <c r="D10" s="2107"/>
      <c r="E10" s="2106">
        <f t="shared" si="0"/>
        <v>0</v>
      </c>
      <c r="F10" s="1998"/>
    </row>
    <row r="11" spans="1:10" ht="14.25" customHeight="1">
      <c r="A11" s="1837">
        <v>7</v>
      </c>
      <c r="B11" s="1838" t="s">
        <v>5633</v>
      </c>
      <c r="C11" s="2108"/>
      <c r="D11" s="2107"/>
      <c r="E11" s="2106">
        <f t="shared" si="0"/>
        <v>0</v>
      </c>
      <c r="F11" s="1998"/>
    </row>
    <row r="12" spans="1:10" ht="14.25" customHeight="1">
      <c r="A12" s="1837">
        <v>8</v>
      </c>
      <c r="B12" s="1838" t="s">
        <v>5634</v>
      </c>
      <c r="C12" s="2108"/>
      <c r="D12" s="2107"/>
      <c r="E12" s="2106">
        <f t="shared" si="0"/>
        <v>0</v>
      </c>
      <c r="F12" s="1998"/>
    </row>
    <row r="13" spans="1:10" ht="14.25" customHeight="1">
      <c r="A13" s="1837">
        <v>9</v>
      </c>
      <c r="B13" s="1838" t="s">
        <v>5635</v>
      </c>
      <c r="C13" s="2108"/>
      <c r="D13" s="2107"/>
      <c r="E13" s="2106">
        <f t="shared" si="0"/>
        <v>0</v>
      </c>
      <c r="F13" s="1998"/>
    </row>
    <row r="14" spans="1:10" ht="14.25" customHeight="1">
      <c r="A14" s="1837">
        <v>10</v>
      </c>
      <c r="B14" s="1838" t="s">
        <v>5543</v>
      </c>
      <c r="C14" s="2108"/>
      <c r="D14" s="2107"/>
      <c r="E14" s="2106">
        <f t="shared" si="0"/>
        <v>0</v>
      </c>
      <c r="F14" s="1998"/>
      <c r="G14" s="1702" t="s">
        <v>6626</v>
      </c>
    </row>
    <row r="15" spans="1:10" ht="14.25" customHeight="1">
      <c r="A15" s="1837">
        <v>11</v>
      </c>
      <c r="B15" s="1838" t="s">
        <v>5636</v>
      </c>
      <c r="C15" s="2106">
        <f>SUM(C16:C19)</f>
        <v>0</v>
      </c>
      <c r="D15" s="2106">
        <f>SUM(D16:D19)</f>
        <v>0</v>
      </c>
      <c r="E15" s="2106">
        <f t="shared" si="0"/>
        <v>0</v>
      </c>
      <c r="F15" s="1998"/>
    </row>
    <row r="16" spans="1:10" ht="14.25" customHeight="1">
      <c r="A16" s="1837">
        <v>12</v>
      </c>
      <c r="B16" s="1838" t="s">
        <v>5637</v>
      </c>
      <c r="C16" s="2108"/>
      <c r="D16" s="2107"/>
      <c r="E16" s="2106">
        <f t="shared" si="0"/>
        <v>0</v>
      </c>
      <c r="F16" s="1998"/>
    </row>
    <row r="17" spans="1:6" ht="14.25" customHeight="1">
      <c r="A17" s="1837">
        <v>13</v>
      </c>
      <c r="B17" s="1838" t="s">
        <v>5638</v>
      </c>
      <c r="C17" s="2108"/>
      <c r="D17" s="2107"/>
      <c r="E17" s="2106">
        <f t="shared" si="0"/>
        <v>0</v>
      </c>
      <c r="F17" s="1998"/>
    </row>
    <row r="18" spans="1:6" ht="14.25" customHeight="1">
      <c r="A18" s="1837">
        <v>14</v>
      </c>
      <c r="B18" s="1838" t="s">
        <v>5639</v>
      </c>
      <c r="C18" s="2108"/>
      <c r="D18" s="2107"/>
      <c r="E18" s="2106">
        <f t="shared" si="0"/>
        <v>0</v>
      </c>
      <c r="F18" s="1998"/>
    </row>
    <row r="19" spans="1:6" ht="14.25" customHeight="1">
      <c r="A19" s="1837">
        <v>15</v>
      </c>
      <c r="B19" s="1838" t="s">
        <v>274</v>
      </c>
      <c r="C19" s="2108"/>
      <c r="D19" s="2107"/>
      <c r="E19" s="2106">
        <f t="shared" si="0"/>
        <v>0</v>
      </c>
      <c r="F19" s="1998"/>
    </row>
    <row r="20" spans="1:6" ht="14.25" customHeight="1">
      <c r="A20" s="1837">
        <v>16</v>
      </c>
      <c r="B20" s="1838" t="s">
        <v>5640</v>
      </c>
      <c r="C20" s="2106">
        <f>SUM(C21:C24)</f>
        <v>0</v>
      </c>
      <c r="D20" s="2106">
        <f>SUM(D21:D24)</f>
        <v>0</v>
      </c>
      <c r="E20" s="2106">
        <f t="shared" si="0"/>
        <v>0</v>
      </c>
      <c r="F20" s="1998"/>
    </row>
    <row r="21" spans="1:6" ht="14.25" customHeight="1">
      <c r="A21" s="1837">
        <v>17</v>
      </c>
      <c r="B21" s="1838" t="s">
        <v>5641</v>
      </c>
      <c r="C21" s="2108"/>
      <c r="D21" s="2107"/>
      <c r="E21" s="2106">
        <f t="shared" si="0"/>
        <v>0</v>
      </c>
      <c r="F21" s="1998"/>
    </row>
    <row r="22" spans="1:6" ht="14.25" customHeight="1">
      <c r="A22" s="1837">
        <v>18</v>
      </c>
      <c r="B22" s="1838" t="s">
        <v>5642</v>
      </c>
      <c r="C22" s="2108"/>
      <c r="D22" s="2107"/>
      <c r="E22" s="2106">
        <f t="shared" si="0"/>
        <v>0</v>
      </c>
      <c r="F22" s="1998"/>
    </row>
    <row r="23" spans="1:6" ht="14.25" customHeight="1">
      <c r="A23" s="1837">
        <v>19</v>
      </c>
      <c r="B23" s="1838" t="s">
        <v>5643</v>
      </c>
      <c r="C23" s="2108"/>
      <c r="D23" s="2107"/>
      <c r="E23" s="2106">
        <f t="shared" si="0"/>
        <v>0</v>
      </c>
      <c r="F23" s="1998"/>
    </row>
    <row r="24" spans="1:6" ht="14.25" customHeight="1">
      <c r="A24" s="1837">
        <v>20</v>
      </c>
      <c r="B24" s="1838" t="s">
        <v>274</v>
      </c>
      <c r="C24" s="2108"/>
      <c r="D24" s="2107"/>
      <c r="E24" s="2106">
        <f t="shared" si="0"/>
        <v>0</v>
      </c>
      <c r="F24" s="1998"/>
    </row>
    <row r="25" spans="1:6" ht="14.25" customHeight="1">
      <c r="A25" s="1837">
        <v>21</v>
      </c>
      <c r="B25" s="1838" t="s">
        <v>5644</v>
      </c>
      <c r="C25" s="2106">
        <f>SUM(C26:C28)</f>
        <v>0</v>
      </c>
      <c r="D25" s="2106">
        <f>SUM(D26:D28)</f>
        <v>0</v>
      </c>
      <c r="E25" s="2106">
        <f t="shared" si="0"/>
        <v>0</v>
      </c>
      <c r="F25" s="1998"/>
    </row>
    <row r="26" spans="1:6" ht="14.25" customHeight="1">
      <c r="A26" s="1837">
        <v>22</v>
      </c>
      <c r="B26" s="1838" t="s">
        <v>5645</v>
      </c>
      <c r="C26" s="2108"/>
      <c r="D26" s="2107"/>
      <c r="E26" s="2106">
        <f t="shared" si="0"/>
        <v>0</v>
      </c>
      <c r="F26" s="1998"/>
    </row>
    <row r="27" spans="1:6" ht="14.25" customHeight="1">
      <c r="A27" s="1837">
        <v>23</v>
      </c>
      <c r="B27" s="1838" t="s">
        <v>5646</v>
      </c>
      <c r="C27" s="2108"/>
      <c r="D27" s="2107"/>
      <c r="E27" s="2106">
        <f t="shared" si="0"/>
        <v>0</v>
      </c>
      <c r="F27" s="1998"/>
    </row>
    <row r="28" spans="1:6" ht="14.25" customHeight="1">
      <c r="A28" s="1837">
        <v>24</v>
      </c>
      <c r="B28" s="1838" t="s">
        <v>5376</v>
      </c>
      <c r="C28" s="2119"/>
      <c r="D28" s="2119"/>
      <c r="E28" s="2109">
        <f t="shared" si="0"/>
        <v>0</v>
      </c>
      <c r="F28" s="1998"/>
    </row>
    <row r="29" spans="1:6" ht="14.25" customHeight="1">
      <c r="A29" s="1837">
        <v>25</v>
      </c>
      <c r="B29" s="1838" t="s">
        <v>5647</v>
      </c>
      <c r="C29" s="2106">
        <f>SUM(C30:C32)</f>
        <v>0</v>
      </c>
      <c r="D29" s="2106">
        <f>SUM(D30:D32)</f>
        <v>0</v>
      </c>
      <c r="E29" s="2106">
        <f t="shared" si="0"/>
        <v>0</v>
      </c>
      <c r="F29" s="1998"/>
    </row>
    <row r="30" spans="1:6" ht="14.25" customHeight="1">
      <c r="A30" s="1837">
        <v>26</v>
      </c>
      <c r="B30" s="1840" t="s">
        <v>5648</v>
      </c>
      <c r="C30" s="2119"/>
      <c r="D30" s="2108"/>
      <c r="E30" s="2106">
        <f t="shared" si="0"/>
        <v>0</v>
      </c>
      <c r="F30" s="1998"/>
    </row>
    <row r="31" spans="1:6" ht="14.25" customHeight="1">
      <c r="A31" s="1837">
        <v>27</v>
      </c>
      <c r="B31" s="1838" t="s">
        <v>5649</v>
      </c>
      <c r="C31" s="2108"/>
      <c r="D31" s="2108"/>
      <c r="E31" s="2106">
        <f t="shared" si="0"/>
        <v>0</v>
      </c>
      <c r="F31" s="1998"/>
    </row>
    <row r="32" spans="1:6" ht="14.25" customHeight="1">
      <c r="A32" s="1837">
        <v>28</v>
      </c>
      <c r="B32" s="1840" t="s">
        <v>5376</v>
      </c>
      <c r="C32" s="2119"/>
      <c r="D32" s="2119"/>
      <c r="E32" s="2109">
        <f t="shared" si="0"/>
        <v>0</v>
      </c>
      <c r="F32" s="1998"/>
    </row>
    <row r="33" spans="1:8" ht="14.25" customHeight="1">
      <c r="A33" s="1837">
        <v>29</v>
      </c>
      <c r="B33" s="1838" t="s">
        <v>5593</v>
      </c>
      <c r="C33" s="2108"/>
      <c r="D33" s="2108"/>
      <c r="E33" s="2106">
        <f t="shared" si="0"/>
        <v>0</v>
      </c>
      <c r="F33" s="1998"/>
    </row>
    <row r="34" spans="1:8" ht="168.75" customHeight="1">
      <c r="A34" s="1837">
        <v>30</v>
      </c>
      <c r="B34" s="1847" t="s">
        <v>5650</v>
      </c>
      <c r="C34" s="2106">
        <f>C5+C15+C20+C25+C29+C33</f>
        <v>0</v>
      </c>
      <c r="D34" s="2106">
        <f>D5+D15+D20+D25+D29+D33</f>
        <v>0</v>
      </c>
      <c r="E34" s="2106">
        <f>C34-D34</f>
        <v>0</v>
      </c>
      <c r="F34" s="1848" t="s">
        <v>5651</v>
      </c>
      <c r="H34" s="1608"/>
    </row>
    <row r="35" spans="1:8">
      <c r="A35" s="3332"/>
      <c r="B35" s="3332"/>
      <c r="C35" s="3332"/>
      <c r="D35" s="3332"/>
      <c r="E35" s="3332"/>
      <c r="F35" s="3332"/>
    </row>
  </sheetData>
  <mergeCells count="6">
    <mergeCell ref="A35:F35"/>
    <mergeCell ref="A1:E1"/>
    <mergeCell ref="A2:E2"/>
    <mergeCell ref="A3:A4"/>
    <mergeCell ref="B3:B4"/>
    <mergeCell ref="F3:F4"/>
  </mergeCells>
  <phoneticPr fontId="59" type="noConversion"/>
  <hyperlinks>
    <hyperlink ref="G14" location="A105120特殊行业准备金纳税调整明细表!A1" display="A105120特殊行业准备金纳税调整明细表!A1"/>
  </hyperlinks>
  <printOptions horizontalCentered="1"/>
  <pageMargins left="0.74791666666666667" right="0.74791666666666667" top="0.98402777777777772" bottom="0.98402777777777772" header="0.51180555555555551" footer="0.51180555555555551"/>
  <pageSetup paperSize="9" orientation="portrait" r:id="rId1"/>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6">
    <tabColor rgb="FFFFFF00"/>
  </sheetPr>
  <dimension ref="A1:E30"/>
  <sheetViews>
    <sheetView workbookViewId="0">
      <selection activeCell="E19" sqref="E19"/>
    </sheetView>
  </sheetViews>
  <sheetFormatPr defaultColWidth="56.375" defaultRowHeight="14.25"/>
  <cols>
    <col min="1" max="1" width="4.125" style="1597" customWidth="1"/>
    <col min="2" max="2" width="55.5" style="1597" customWidth="1"/>
    <col min="3" max="3" width="12.375" style="1597" customWidth="1"/>
    <col min="4" max="4" width="15" style="1597" customWidth="1"/>
    <col min="5" max="256" width="56.375" style="1597"/>
    <col min="257" max="257" width="4.125" style="1597" customWidth="1"/>
    <col min="258" max="258" width="55.5" style="1597" customWidth="1"/>
    <col min="259" max="259" width="6.375" style="1597" customWidth="1"/>
    <col min="260" max="260" width="15" style="1597" customWidth="1"/>
    <col min="261" max="512" width="56.375" style="1597"/>
    <col min="513" max="513" width="4.125" style="1597" customWidth="1"/>
    <col min="514" max="514" width="55.5" style="1597" customWidth="1"/>
    <col min="515" max="515" width="6.375" style="1597" customWidth="1"/>
    <col min="516" max="516" width="15" style="1597" customWidth="1"/>
    <col min="517" max="768" width="56.375" style="1597"/>
    <col min="769" max="769" width="4.125" style="1597" customWidth="1"/>
    <col min="770" max="770" width="55.5" style="1597" customWidth="1"/>
    <col min="771" max="771" width="6.375" style="1597" customWidth="1"/>
    <col min="772" max="772" width="15" style="1597" customWidth="1"/>
    <col min="773" max="1024" width="56.375" style="1597"/>
    <col min="1025" max="1025" width="4.125" style="1597" customWidth="1"/>
    <col min="1026" max="1026" width="55.5" style="1597" customWidth="1"/>
    <col min="1027" max="1027" width="6.375" style="1597" customWidth="1"/>
    <col min="1028" max="1028" width="15" style="1597" customWidth="1"/>
    <col min="1029" max="1280" width="56.375" style="1597"/>
    <col min="1281" max="1281" width="4.125" style="1597" customWidth="1"/>
    <col min="1282" max="1282" width="55.5" style="1597" customWidth="1"/>
    <col min="1283" max="1283" width="6.375" style="1597" customWidth="1"/>
    <col min="1284" max="1284" width="15" style="1597" customWidth="1"/>
    <col min="1285" max="1536" width="56.375" style="1597"/>
    <col min="1537" max="1537" width="4.125" style="1597" customWidth="1"/>
    <col min="1538" max="1538" width="55.5" style="1597" customWidth="1"/>
    <col min="1539" max="1539" width="6.375" style="1597" customWidth="1"/>
    <col min="1540" max="1540" width="15" style="1597" customWidth="1"/>
    <col min="1541" max="1792" width="56.375" style="1597"/>
    <col min="1793" max="1793" width="4.125" style="1597" customWidth="1"/>
    <col min="1794" max="1794" width="55.5" style="1597" customWidth="1"/>
    <col min="1795" max="1795" width="6.375" style="1597" customWidth="1"/>
    <col min="1796" max="1796" width="15" style="1597" customWidth="1"/>
    <col min="1797" max="2048" width="56.375" style="1597"/>
    <col min="2049" max="2049" width="4.125" style="1597" customWidth="1"/>
    <col min="2050" max="2050" width="55.5" style="1597" customWidth="1"/>
    <col min="2051" max="2051" width="6.375" style="1597" customWidth="1"/>
    <col min="2052" max="2052" width="15" style="1597" customWidth="1"/>
    <col min="2053" max="2304" width="56.375" style="1597"/>
    <col min="2305" max="2305" width="4.125" style="1597" customWidth="1"/>
    <col min="2306" max="2306" width="55.5" style="1597" customWidth="1"/>
    <col min="2307" max="2307" width="6.375" style="1597" customWidth="1"/>
    <col min="2308" max="2308" width="15" style="1597" customWidth="1"/>
    <col min="2309" max="2560" width="56.375" style="1597"/>
    <col min="2561" max="2561" width="4.125" style="1597" customWidth="1"/>
    <col min="2562" max="2562" width="55.5" style="1597" customWidth="1"/>
    <col min="2563" max="2563" width="6.375" style="1597" customWidth="1"/>
    <col min="2564" max="2564" width="15" style="1597" customWidth="1"/>
    <col min="2565" max="2816" width="56.375" style="1597"/>
    <col min="2817" max="2817" width="4.125" style="1597" customWidth="1"/>
    <col min="2818" max="2818" width="55.5" style="1597" customWidth="1"/>
    <col min="2819" max="2819" width="6.375" style="1597" customWidth="1"/>
    <col min="2820" max="2820" width="15" style="1597" customWidth="1"/>
    <col min="2821" max="3072" width="56.375" style="1597"/>
    <col min="3073" max="3073" width="4.125" style="1597" customWidth="1"/>
    <col min="3074" max="3074" width="55.5" style="1597" customWidth="1"/>
    <col min="3075" max="3075" width="6.375" style="1597" customWidth="1"/>
    <col min="3076" max="3076" width="15" style="1597" customWidth="1"/>
    <col min="3077" max="3328" width="56.375" style="1597"/>
    <col min="3329" max="3329" width="4.125" style="1597" customWidth="1"/>
    <col min="3330" max="3330" width="55.5" style="1597" customWidth="1"/>
    <col min="3331" max="3331" width="6.375" style="1597" customWidth="1"/>
    <col min="3332" max="3332" width="15" style="1597" customWidth="1"/>
    <col min="3333" max="3584" width="56.375" style="1597"/>
    <col min="3585" max="3585" width="4.125" style="1597" customWidth="1"/>
    <col min="3586" max="3586" width="55.5" style="1597" customWidth="1"/>
    <col min="3587" max="3587" width="6.375" style="1597" customWidth="1"/>
    <col min="3588" max="3588" width="15" style="1597" customWidth="1"/>
    <col min="3589" max="3840" width="56.375" style="1597"/>
    <col min="3841" max="3841" width="4.125" style="1597" customWidth="1"/>
    <col min="3842" max="3842" width="55.5" style="1597" customWidth="1"/>
    <col min="3843" max="3843" width="6.375" style="1597" customWidth="1"/>
    <col min="3844" max="3844" width="15" style="1597" customWidth="1"/>
    <col min="3845" max="4096" width="56.375" style="1597"/>
    <col min="4097" max="4097" width="4.125" style="1597" customWidth="1"/>
    <col min="4098" max="4098" width="55.5" style="1597" customWidth="1"/>
    <col min="4099" max="4099" width="6.375" style="1597" customWidth="1"/>
    <col min="4100" max="4100" width="15" style="1597" customWidth="1"/>
    <col min="4101" max="4352" width="56.375" style="1597"/>
    <col min="4353" max="4353" width="4.125" style="1597" customWidth="1"/>
    <col min="4354" max="4354" width="55.5" style="1597" customWidth="1"/>
    <col min="4355" max="4355" width="6.375" style="1597" customWidth="1"/>
    <col min="4356" max="4356" width="15" style="1597" customWidth="1"/>
    <col min="4357" max="4608" width="56.375" style="1597"/>
    <col min="4609" max="4609" width="4.125" style="1597" customWidth="1"/>
    <col min="4610" max="4610" width="55.5" style="1597" customWidth="1"/>
    <col min="4611" max="4611" width="6.375" style="1597" customWidth="1"/>
    <col min="4612" max="4612" width="15" style="1597" customWidth="1"/>
    <col min="4613" max="4864" width="56.375" style="1597"/>
    <col min="4865" max="4865" width="4.125" style="1597" customWidth="1"/>
    <col min="4866" max="4866" width="55.5" style="1597" customWidth="1"/>
    <col min="4867" max="4867" width="6.375" style="1597" customWidth="1"/>
    <col min="4868" max="4868" width="15" style="1597" customWidth="1"/>
    <col min="4869" max="5120" width="56.375" style="1597"/>
    <col min="5121" max="5121" width="4.125" style="1597" customWidth="1"/>
    <col min="5122" max="5122" width="55.5" style="1597" customWidth="1"/>
    <col min="5123" max="5123" width="6.375" style="1597" customWidth="1"/>
    <col min="5124" max="5124" width="15" style="1597" customWidth="1"/>
    <col min="5125" max="5376" width="56.375" style="1597"/>
    <col min="5377" max="5377" width="4.125" style="1597" customWidth="1"/>
    <col min="5378" max="5378" width="55.5" style="1597" customWidth="1"/>
    <col min="5379" max="5379" width="6.375" style="1597" customWidth="1"/>
    <col min="5380" max="5380" width="15" style="1597" customWidth="1"/>
    <col min="5381" max="5632" width="56.375" style="1597"/>
    <col min="5633" max="5633" width="4.125" style="1597" customWidth="1"/>
    <col min="5634" max="5634" width="55.5" style="1597" customWidth="1"/>
    <col min="5635" max="5635" width="6.375" style="1597" customWidth="1"/>
    <col min="5636" max="5636" width="15" style="1597" customWidth="1"/>
    <col min="5637" max="5888" width="56.375" style="1597"/>
    <col min="5889" max="5889" width="4.125" style="1597" customWidth="1"/>
    <col min="5890" max="5890" width="55.5" style="1597" customWidth="1"/>
    <col min="5891" max="5891" width="6.375" style="1597" customWidth="1"/>
    <col min="5892" max="5892" width="15" style="1597" customWidth="1"/>
    <col min="5893" max="6144" width="56.375" style="1597"/>
    <col min="6145" max="6145" width="4.125" style="1597" customWidth="1"/>
    <col min="6146" max="6146" width="55.5" style="1597" customWidth="1"/>
    <col min="6147" max="6147" width="6.375" style="1597" customWidth="1"/>
    <col min="6148" max="6148" width="15" style="1597" customWidth="1"/>
    <col min="6149" max="6400" width="56.375" style="1597"/>
    <col min="6401" max="6401" width="4.125" style="1597" customWidth="1"/>
    <col min="6402" max="6402" width="55.5" style="1597" customWidth="1"/>
    <col min="6403" max="6403" width="6.375" style="1597" customWidth="1"/>
    <col min="6404" max="6404" width="15" style="1597" customWidth="1"/>
    <col min="6405" max="6656" width="56.375" style="1597"/>
    <col min="6657" max="6657" width="4.125" style="1597" customWidth="1"/>
    <col min="6658" max="6658" width="55.5" style="1597" customWidth="1"/>
    <col min="6659" max="6659" width="6.375" style="1597" customWidth="1"/>
    <col min="6660" max="6660" width="15" style="1597" customWidth="1"/>
    <col min="6661" max="6912" width="56.375" style="1597"/>
    <col min="6913" max="6913" width="4.125" style="1597" customWidth="1"/>
    <col min="6914" max="6914" width="55.5" style="1597" customWidth="1"/>
    <col min="6915" max="6915" width="6.375" style="1597" customWidth="1"/>
    <col min="6916" max="6916" width="15" style="1597" customWidth="1"/>
    <col min="6917" max="7168" width="56.375" style="1597"/>
    <col min="7169" max="7169" width="4.125" style="1597" customWidth="1"/>
    <col min="7170" max="7170" width="55.5" style="1597" customWidth="1"/>
    <col min="7171" max="7171" width="6.375" style="1597" customWidth="1"/>
    <col min="7172" max="7172" width="15" style="1597" customWidth="1"/>
    <col min="7173" max="7424" width="56.375" style="1597"/>
    <col min="7425" max="7425" width="4.125" style="1597" customWidth="1"/>
    <col min="7426" max="7426" width="55.5" style="1597" customWidth="1"/>
    <col min="7427" max="7427" width="6.375" style="1597" customWidth="1"/>
    <col min="7428" max="7428" width="15" style="1597" customWidth="1"/>
    <col min="7429" max="7680" width="56.375" style="1597"/>
    <col min="7681" max="7681" width="4.125" style="1597" customWidth="1"/>
    <col min="7682" max="7682" width="55.5" style="1597" customWidth="1"/>
    <col min="7683" max="7683" width="6.375" style="1597" customWidth="1"/>
    <col min="7684" max="7684" width="15" style="1597" customWidth="1"/>
    <col min="7685" max="7936" width="56.375" style="1597"/>
    <col min="7937" max="7937" width="4.125" style="1597" customWidth="1"/>
    <col min="7938" max="7938" width="55.5" style="1597" customWidth="1"/>
    <col min="7939" max="7939" width="6.375" style="1597" customWidth="1"/>
    <col min="7940" max="7940" width="15" style="1597" customWidth="1"/>
    <col min="7941" max="8192" width="56.375" style="1597"/>
    <col min="8193" max="8193" width="4.125" style="1597" customWidth="1"/>
    <col min="8194" max="8194" width="55.5" style="1597" customWidth="1"/>
    <col min="8195" max="8195" width="6.375" style="1597" customWidth="1"/>
    <col min="8196" max="8196" width="15" style="1597" customWidth="1"/>
    <col min="8197" max="8448" width="56.375" style="1597"/>
    <col min="8449" max="8449" width="4.125" style="1597" customWidth="1"/>
    <col min="8450" max="8450" width="55.5" style="1597" customWidth="1"/>
    <col min="8451" max="8451" width="6.375" style="1597" customWidth="1"/>
    <col min="8452" max="8452" width="15" style="1597" customWidth="1"/>
    <col min="8453" max="8704" width="56.375" style="1597"/>
    <col min="8705" max="8705" width="4.125" style="1597" customWidth="1"/>
    <col min="8706" max="8706" width="55.5" style="1597" customWidth="1"/>
    <col min="8707" max="8707" width="6.375" style="1597" customWidth="1"/>
    <col min="8708" max="8708" width="15" style="1597" customWidth="1"/>
    <col min="8709" max="8960" width="56.375" style="1597"/>
    <col min="8961" max="8961" width="4.125" style="1597" customWidth="1"/>
    <col min="8962" max="8962" width="55.5" style="1597" customWidth="1"/>
    <col min="8963" max="8963" width="6.375" style="1597" customWidth="1"/>
    <col min="8964" max="8964" width="15" style="1597" customWidth="1"/>
    <col min="8965" max="9216" width="56.375" style="1597"/>
    <col min="9217" max="9217" width="4.125" style="1597" customWidth="1"/>
    <col min="9218" max="9218" width="55.5" style="1597" customWidth="1"/>
    <col min="9219" max="9219" width="6.375" style="1597" customWidth="1"/>
    <col min="9220" max="9220" width="15" style="1597" customWidth="1"/>
    <col min="9221" max="9472" width="56.375" style="1597"/>
    <col min="9473" max="9473" width="4.125" style="1597" customWidth="1"/>
    <col min="9474" max="9474" width="55.5" style="1597" customWidth="1"/>
    <col min="9475" max="9475" width="6.375" style="1597" customWidth="1"/>
    <col min="9476" max="9476" width="15" style="1597" customWidth="1"/>
    <col min="9477" max="9728" width="56.375" style="1597"/>
    <col min="9729" max="9729" width="4.125" style="1597" customWidth="1"/>
    <col min="9730" max="9730" width="55.5" style="1597" customWidth="1"/>
    <col min="9731" max="9731" width="6.375" style="1597" customWidth="1"/>
    <col min="9732" max="9732" width="15" style="1597" customWidth="1"/>
    <col min="9733" max="9984" width="56.375" style="1597"/>
    <col min="9985" max="9985" width="4.125" style="1597" customWidth="1"/>
    <col min="9986" max="9986" width="55.5" style="1597" customWidth="1"/>
    <col min="9987" max="9987" width="6.375" style="1597" customWidth="1"/>
    <col min="9988" max="9988" width="15" style="1597" customWidth="1"/>
    <col min="9989" max="10240" width="56.375" style="1597"/>
    <col min="10241" max="10241" width="4.125" style="1597" customWidth="1"/>
    <col min="10242" max="10242" width="55.5" style="1597" customWidth="1"/>
    <col min="10243" max="10243" width="6.375" style="1597" customWidth="1"/>
    <col min="10244" max="10244" width="15" style="1597" customWidth="1"/>
    <col min="10245" max="10496" width="56.375" style="1597"/>
    <col min="10497" max="10497" width="4.125" style="1597" customWidth="1"/>
    <col min="10498" max="10498" width="55.5" style="1597" customWidth="1"/>
    <col min="10499" max="10499" width="6.375" style="1597" customWidth="1"/>
    <col min="10500" max="10500" width="15" style="1597" customWidth="1"/>
    <col min="10501" max="10752" width="56.375" style="1597"/>
    <col min="10753" max="10753" width="4.125" style="1597" customWidth="1"/>
    <col min="10754" max="10754" width="55.5" style="1597" customWidth="1"/>
    <col min="10755" max="10755" width="6.375" style="1597" customWidth="1"/>
    <col min="10756" max="10756" width="15" style="1597" customWidth="1"/>
    <col min="10757" max="11008" width="56.375" style="1597"/>
    <col min="11009" max="11009" width="4.125" style="1597" customWidth="1"/>
    <col min="11010" max="11010" width="55.5" style="1597" customWidth="1"/>
    <col min="11011" max="11011" width="6.375" style="1597" customWidth="1"/>
    <col min="11012" max="11012" width="15" style="1597" customWidth="1"/>
    <col min="11013" max="11264" width="56.375" style="1597"/>
    <col min="11265" max="11265" width="4.125" style="1597" customWidth="1"/>
    <col min="11266" max="11266" width="55.5" style="1597" customWidth="1"/>
    <col min="11267" max="11267" width="6.375" style="1597" customWidth="1"/>
    <col min="11268" max="11268" width="15" style="1597" customWidth="1"/>
    <col min="11269" max="11520" width="56.375" style="1597"/>
    <col min="11521" max="11521" width="4.125" style="1597" customWidth="1"/>
    <col min="11522" max="11522" width="55.5" style="1597" customWidth="1"/>
    <col min="11523" max="11523" width="6.375" style="1597" customWidth="1"/>
    <col min="11524" max="11524" width="15" style="1597" customWidth="1"/>
    <col min="11525" max="11776" width="56.375" style="1597"/>
    <col min="11777" max="11777" width="4.125" style="1597" customWidth="1"/>
    <col min="11778" max="11778" width="55.5" style="1597" customWidth="1"/>
    <col min="11779" max="11779" width="6.375" style="1597" customWidth="1"/>
    <col min="11780" max="11780" width="15" style="1597" customWidth="1"/>
    <col min="11781" max="12032" width="56.375" style="1597"/>
    <col min="12033" max="12033" width="4.125" style="1597" customWidth="1"/>
    <col min="12034" max="12034" width="55.5" style="1597" customWidth="1"/>
    <col min="12035" max="12035" width="6.375" style="1597" customWidth="1"/>
    <col min="12036" max="12036" width="15" style="1597" customWidth="1"/>
    <col min="12037" max="12288" width="56.375" style="1597"/>
    <col min="12289" max="12289" width="4.125" style="1597" customWidth="1"/>
    <col min="12290" max="12290" width="55.5" style="1597" customWidth="1"/>
    <col min="12291" max="12291" width="6.375" style="1597" customWidth="1"/>
    <col min="12292" max="12292" width="15" style="1597" customWidth="1"/>
    <col min="12293" max="12544" width="56.375" style="1597"/>
    <col min="12545" max="12545" width="4.125" style="1597" customWidth="1"/>
    <col min="12546" max="12546" width="55.5" style="1597" customWidth="1"/>
    <col min="12547" max="12547" width="6.375" style="1597" customWidth="1"/>
    <col min="12548" max="12548" width="15" style="1597" customWidth="1"/>
    <col min="12549" max="12800" width="56.375" style="1597"/>
    <col min="12801" max="12801" width="4.125" style="1597" customWidth="1"/>
    <col min="12802" max="12802" width="55.5" style="1597" customWidth="1"/>
    <col min="12803" max="12803" width="6.375" style="1597" customWidth="1"/>
    <col min="12804" max="12804" width="15" style="1597" customWidth="1"/>
    <col min="12805" max="13056" width="56.375" style="1597"/>
    <col min="13057" max="13057" width="4.125" style="1597" customWidth="1"/>
    <col min="13058" max="13058" width="55.5" style="1597" customWidth="1"/>
    <col min="13059" max="13059" width="6.375" style="1597" customWidth="1"/>
    <col min="13060" max="13060" width="15" style="1597" customWidth="1"/>
    <col min="13061" max="13312" width="56.375" style="1597"/>
    <col min="13313" max="13313" width="4.125" style="1597" customWidth="1"/>
    <col min="13314" max="13314" width="55.5" style="1597" customWidth="1"/>
    <col min="13315" max="13315" width="6.375" style="1597" customWidth="1"/>
    <col min="13316" max="13316" width="15" style="1597" customWidth="1"/>
    <col min="13317" max="13568" width="56.375" style="1597"/>
    <col min="13569" max="13569" width="4.125" style="1597" customWidth="1"/>
    <col min="13570" max="13570" width="55.5" style="1597" customWidth="1"/>
    <col min="13571" max="13571" width="6.375" style="1597" customWidth="1"/>
    <col min="13572" max="13572" width="15" style="1597" customWidth="1"/>
    <col min="13573" max="13824" width="56.375" style="1597"/>
    <col min="13825" max="13825" width="4.125" style="1597" customWidth="1"/>
    <col min="13826" max="13826" width="55.5" style="1597" customWidth="1"/>
    <col min="13827" max="13827" width="6.375" style="1597" customWidth="1"/>
    <col min="13828" max="13828" width="15" style="1597" customWidth="1"/>
    <col min="13829" max="14080" width="56.375" style="1597"/>
    <col min="14081" max="14081" width="4.125" style="1597" customWidth="1"/>
    <col min="14082" max="14082" width="55.5" style="1597" customWidth="1"/>
    <col min="14083" max="14083" width="6.375" style="1597" customWidth="1"/>
    <col min="14084" max="14084" width="15" style="1597" customWidth="1"/>
    <col min="14085" max="14336" width="56.375" style="1597"/>
    <col min="14337" max="14337" width="4.125" style="1597" customWidth="1"/>
    <col min="14338" max="14338" width="55.5" style="1597" customWidth="1"/>
    <col min="14339" max="14339" width="6.375" style="1597" customWidth="1"/>
    <col min="14340" max="14340" width="15" style="1597" customWidth="1"/>
    <col min="14341" max="14592" width="56.375" style="1597"/>
    <col min="14593" max="14593" width="4.125" style="1597" customWidth="1"/>
    <col min="14594" max="14594" width="55.5" style="1597" customWidth="1"/>
    <col min="14595" max="14595" width="6.375" style="1597" customWidth="1"/>
    <col min="14596" max="14596" width="15" style="1597" customWidth="1"/>
    <col min="14597" max="14848" width="56.375" style="1597"/>
    <col min="14849" max="14849" width="4.125" style="1597" customWidth="1"/>
    <col min="14850" max="14850" width="55.5" style="1597" customWidth="1"/>
    <col min="14851" max="14851" width="6.375" style="1597" customWidth="1"/>
    <col min="14852" max="14852" width="15" style="1597" customWidth="1"/>
    <col min="14853" max="15104" width="56.375" style="1597"/>
    <col min="15105" max="15105" width="4.125" style="1597" customWidth="1"/>
    <col min="15106" max="15106" width="55.5" style="1597" customWidth="1"/>
    <col min="15107" max="15107" width="6.375" style="1597" customWidth="1"/>
    <col min="15108" max="15108" width="15" style="1597" customWidth="1"/>
    <col min="15109" max="15360" width="56.375" style="1597"/>
    <col min="15361" max="15361" width="4.125" style="1597" customWidth="1"/>
    <col min="15362" max="15362" width="55.5" style="1597" customWidth="1"/>
    <col min="15363" max="15363" width="6.375" style="1597" customWidth="1"/>
    <col min="15364" max="15364" width="15" style="1597" customWidth="1"/>
    <col min="15365" max="15616" width="56.375" style="1597"/>
    <col min="15617" max="15617" width="4.125" style="1597" customWidth="1"/>
    <col min="15618" max="15618" width="55.5" style="1597" customWidth="1"/>
    <col min="15619" max="15619" width="6.375" style="1597" customWidth="1"/>
    <col min="15620" max="15620" width="15" style="1597" customWidth="1"/>
    <col min="15621" max="15872" width="56.375" style="1597"/>
    <col min="15873" max="15873" width="4.125" style="1597" customWidth="1"/>
    <col min="15874" max="15874" width="55.5" style="1597" customWidth="1"/>
    <col min="15875" max="15875" width="6.375" style="1597" customWidth="1"/>
    <col min="15876" max="15876" width="15" style="1597" customWidth="1"/>
    <col min="15877" max="16128" width="56.375" style="1597"/>
    <col min="16129" max="16129" width="4.125" style="1597" customWidth="1"/>
    <col min="16130" max="16130" width="55.5" style="1597" customWidth="1"/>
    <col min="16131" max="16131" width="6.375" style="1597" customWidth="1"/>
    <col min="16132" max="16132" width="15" style="1597" customWidth="1"/>
    <col min="16133" max="16384" width="56.375" style="1597"/>
  </cols>
  <sheetData>
    <row r="1" spans="1:5" ht="20.100000000000001" customHeight="1">
      <c r="A1" s="3335" t="s">
        <v>7386</v>
      </c>
      <c r="B1" s="3335"/>
      <c r="C1" s="3335"/>
      <c r="D1" s="2207" t="str">
        <f>"索引号："&amp;档案索引!D6</f>
        <v>索引号：2B-1</v>
      </c>
    </row>
    <row r="2" spans="1:5" ht="25.5" customHeight="1">
      <c r="A2" s="3336" t="s">
        <v>6109</v>
      </c>
      <c r="B2" s="3336"/>
      <c r="C2" s="3336"/>
      <c r="D2" s="1863"/>
    </row>
    <row r="3" spans="1:5">
      <c r="A3" s="1864" t="s">
        <v>1994</v>
      </c>
      <c r="B3" s="1864" t="s">
        <v>1654</v>
      </c>
      <c r="C3" s="1864" t="s">
        <v>5188</v>
      </c>
      <c r="D3" s="1902" t="s">
        <v>5662</v>
      </c>
    </row>
    <row r="4" spans="1:5">
      <c r="A4" s="1864">
        <v>1</v>
      </c>
      <c r="B4" s="1865" t="s">
        <v>5663</v>
      </c>
      <c r="C4" s="2106">
        <f>C5+C6+C7+C8</f>
        <v>0</v>
      </c>
      <c r="D4" s="2004"/>
      <c r="E4" s="1602"/>
    </row>
    <row r="5" spans="1:5">
      <c r="A5" s="1864">
        <v>2</v>
      </c>
      <c r="B5" s="1865" t="s">
        <v>5664</v>
      </c>
      <c r="C5" s="2108"/>
      <c r="D5" s="2004"/>
      <c r="E5" s="1602"/>
    </row>
    <row r="6" spans="1:5" ht="24">
      <c r="A6" s="1866">
        <v>3</v>
      </c>
      <c r="B6" s="1867" t="s">
        <v>5665</v>
      </c>
      <c r="C6" s="2109">
        <f>A107011股息红利优惠明细表!Q15</f>
        <v>0</v>
      </c>
      <c r="D6" s="2006" t="s">
        <v>5666</v>
      </c>
    </row>
    <row r="7" spans="1:5">
      <c r="A7" s="1864">
        <v>4</v>
      </c>
      <c r="B7" s="1865" t="s">
        <v>5667</v>
      </c>
      <c r="C7" s="2108"/>
      <c r="D7" s="2007"/>
    </row>
    <row r="8" spans="1:5">
      <c r="A8" s="1864">
        <v>5</v>
      </c>
      <c r="B8" s="1865" t="s">
        <v>5668</v>
      </c>
      <c r="C8" s="2106">
        <f>SUM(C9:C17)</f>
        <v>0</v>
      </c>
      <c r="D8" s="2007"/>
    </row>
    <row r="9" spans="1:5">
      <c r="A9" s="1864">
        <v>6</v>
      </c>
      <c r="B9" s="1865" t="s">
        <v>5669</v>
      </c>
      <c r="C9" s="2120"/>
      <c r="D9" s="2007"/>
    </row>
    <row r="10" spans="1:5">
      <c r="A10" s="1864">
        <v>7</v>
      </c>
      <c r="B10" s="1865" t="s">
        <v>5670</v>
      </c>
      <c r="C10" s="2120"/>
      <c r="D10" s="2007"/>
    </row>
    <row r="11" spans="1:5">
      <c r="A11" s="1864">
        <v>8</v>
      </c>
      <c r="B11" s="1865" t="s">
        <v>5671</v>
      </c>
      <c r="C11" s="2120"/>
      <c r="D11" s="2007"/>
    </row>
    <row r="12" spans="1:5">
      <c r="A12" s="1864">
        <v>9</v>
      </c>
      <c r="B12" s="1865" t="s">
        <v>5672</v>
      </c>
      <c r="C12" s="2120"/>
      <c r="D12" s="2007"/>
      <c r="E12" s="1702" t="s">
        <v>6632</v>
      </c>
    </row>
    <row r="13" spans="1:5">
      <c r="A13" s="1864">
        <v>10</v>
      </c>
      <c r="B13" s="1865" t="s">
        <v>5673</v>
      </c>
      <c r="C13" s="2120"/>
      <c r="D13" s="2007"/>
    </row>
    <row r="14" spans="1:5">
      <c r="A14" s="1864">
        <v>11</v>
      </c>
      <c r="B14" s="1865" t="s">
        <v>5674</v>
      </c>
      <c r="C14" s="2120"/>
      <c r="D14" s="2007"/>
    </row>
    <row r="15" spans="1:5">
      <c r="A15" s="1864">
        <v>12</v>
      </c>
      <c r="B15" s="1865" t="s">
        <v>5675</v>
      </c>
      <c r="C15" s="2120"/>
      <c r="D15" s="2007"/>
    </row>
    <row r="16" spans="1:5">
      <c r="A16" s="1864">
        <v>13</v>
      </c>
      <c r="B16" s="1865" t="s">
        <v>5676</v>
      </c>
      <c r="C16" s="2120"/>
      <c r="D16" s="2007"/>
    </row>
    <row r="17" spans="1:4">
      <c r="A17" s="1864">
        <v>14</v>
      </c>
      <c r="B17" s="1865" t="s">
        <v>5677</v>
      </c>
      <c r="C17" s="2120"/>
      <c r="D17" s="2007"/>
    </row>
    <row r="18" spans="1:4">
      <c r="A18" s="1864">
        <v>15</v>
      </c>
      <c r="B18" s="1865" t="s">
        <v>5678</v>
      </c>
      <c r="C18" s="2106">
        <f>C19+C20</f>
        <v>0</v>
      </c>
      <c r="D18" s="2007"/>
    </row>
    <row r="19" spans="1:4" ht="27.75" customHeight="1">
      <c r="A19" s="1864">
        <v>16</v>
      </c>
      <c r="B19" s="1865" t="s">
        <v>5679</v>
      </c>
      <c r="C19" s="2106">
        <f>A107012综合利用资源生产产品取得的收入优惠明细表!K15</f>
        <v>0</v>
      </c>
      <c r="D19" s="2006" t="s">
        <v>5680</v>
      </c>
    </row>
    <row r="20" spans="1:4">
      <c r="A20" s="1864">
        <v>17</v>
      </c>
      <c r="B20" s="1865" t="s">
        <v>5681</v>
      </c>
      <c r="C20" s="2106">
        <f>C21+C22+C23</f>
        <v>0</v>
      </c>
      <c r="D20" s="2008"/>
    </row>
    <row r="21" spans="1:4" ht="24">
      <c r="A21" s="1864">
        <v>18</v>
      </c>
      <c r="B21" s="1865" t="s">
        <v>5682</v>
      </c>
      <c r="C21" s="2106">
        <f>A107013金融保险等机构取得涉农利息保费收入优惠明细表!C16</f>
        <v>0</v>
      </c>
      <c r="D21" s="2006" t="s">
        <v>5683</v>
      </c>
    </row>
    <row r="22" spans="1:4">
      <c r="A22" s="1864">
        <v>19</v>
      </c>
      <c r="B22" s="1865" t="s">
        <v>5684</v>
      </c>
      <c r="C22" s="2120"/>
      <c r="D22" s="2007"/>
    </row>
    <row r="23" spans="1:4">
      <c r="A23" s="1864">
        <v>20</v>
      </c>
      <c r="B23" s="1865" t="s">
        <v>5685</v>
      </c>
      <c r="C23" s="2108"/>
      <c r="D23" s="2007"/>
    </row>
    <row r="24" spans="1:4">
      <c r="A24" s="1864">
        <v>21</v>
      </c>
      <c r="B24" s="1865" t="s">
        <v>5686</v>
      </c>
      <c r="C24" s="2106">
        <f>C25+C26+C29</f>
        <v>0</v>
      </c>
      <c r="D24" s="2007"/>
    </row>
    <row r="25" spans="1:4" ht="24">
      <c r="A25" s="1866">
        <v>22</v>
      </c>
      <c r="B25" s="1867" t="s">
        <v>5687</v>
      </c>
      <c r="C25" s="2109">
        <f>A107014研发费用加计扣除优惠明细表!T15</f>
        <v>0</v>
      </c>
      <c r="D25" s="2006" t="s">
        <v>5688</v>
      </c>
    </row>
    <row r="26" spans="1:4" ht="24">
      <c r="A26" s="1864">
        <v>23</v>
      </c>
      <c r="B26" s="1868" t="s">
        <v>5689</v>
      </c>
      <c r="C26" s="2106">
        <f>C27+C28</f>
        <v>0</v>
      </c>
      <c r="D26" s="2007"/>
    </row>
    <row r="27" spans="1:4">
      <c r="A27" s="1864">
        <v>24</v>
      </c>
      <c r="B27" s="1865" t="s">
        <v>5690</v>
      </c>
      <c r="C27" s="2108"/>
      <c r="D27" s="2007"/>
    </row>
    <row r="28" spans="1:4">
      <c r="A28" s="1864">
        <v>25</v>
      </c>
      <c r="B28" s="1865" t="s">
        <v>5691</v>
      </c>
      <c r="C28" s="2108"/>
      <c r="D28" s="2007"/>
    </row>
    <row r="29" spans="1:4">
      <c r="A29" s="1864">
        <v>26</v>
      </c>
      <c r="B29" s="1865" t="s">
        <v>5692</v>
      </c>
      <c r="C29" s="2108"/>
      <c r="D29" s="2007"/>
    </row>
    <row r="30" spans="1:4" ht="24">
      <c r="A30" s="1864">
        <v>27</v>
      </c>
      <c r="B30" s="1865" t="s">
        <v>5693</v>
      </c>
      <c r="C30" s="2106">
        <f>C4+C18+C24</f>
        <v>0</v>
      </c>
      <c r="D30" s="2008" t="s">
        <v>5694</v>
      </c>
    </row>
  </sheetData>
  <mergeCells count="2">
    <mergeCell ref="A1:C1"/>
    <mergeCell ref="A2:C2"/>
  </mergeCells>
  <phoneticPr fontId="59" type="noConversion"/>
  <hyperlinks>
    <hyperlink ref="E12" location="A107010免税、减计收入及加计扣除优惠明细表!A1" display="A107010免税、减计收入及加计扣除优惠明细表!A1"/>
  </hyperlinks>
  <printOptions horizontalCentered="1"/>
  <pageMargins left="0.74803149606299213" right="0.74803149606299213" top="0.98425196850393704" bottom="0.98425196850393704" header="0.51181102362204722" footer="0.51181102362204722"/>
  <pageSetup paperSize="9"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7">
    <tabColor rgb="FFFFFF00"/>
  </sheetPr>
  <dimension ref="A1:S15"/>
  <sheetViews>
    <sheetView topLeftCell="E1" workbookViewId="0">
      <selection activeCell="D8" sqref="D8"/>
    </sheetView>
  </sheetViews>
  <sheetFormatPr defaultRowHeight="14.25"/>
  <cols>
    <col min="1" max="1" width="4.25" style="1611" hidden="1" customWidth="1"/>
    <col min="2" max="2" width="16.5" style="1611" customWidth="1"/>
    <col min="3" max="3" width="5.125" style="1611" customWidth="1"/>
    <col min="4" max="4" width="9" style="1611" customWidth="1"/>
    <col min="5" max="5" width="5.375" style="1611" customWidth="1"/>
    <col min="6" max="6" width="9.5" style="1611" customWidth="1"/>
    <col min="7" max="11" width="9" style="1611" customWidth="1"/>
    <col min="12" max="12" width="6.375" style="1611" customWidth="1"/>
    <col min="13" max="14" width="9" style="1611" customWidth="1"/>
    <col min="15" max="15" width="9" style="1611"/>
    <col min="16" max="17" width="9" style="1611" customWidth="1"/>
    <col min="18" max="18" width="8.375" style="1611" customWidth="1"/>
    <col min="19" max="256" width="9" style="1611"/>
    <col min="257" max="257" width="0" style="1611" hidden="1" customWidth="1"/>
    <col min="258" max="258" width="6.125" style="1611" customWidth="1"/>
    <col min="259" max="260" width="5.125" style="1611" customWidth="1"/>
    <col min="261" max="261" width="5.375" style="1611" customWidth="1"/>
    <col min="262" max="263" width="9.5" style="1611" customWidth="1"/>
    <col min="264" max="264" width="6.375" style="1611" customWidth="1"/>
    <col min="265" max="265" width="8.625" style="1611" customWidth="1"/>
    <col min="266" max="266" width="7.5" style="1611" customWidth="1"/>
    <col min="267" max="267" width="8.375" style="1611" customWidth="1"/>
    <col min="268" max="268" width="6.375" style="1611" customWidth="1"/>
    <col min="269" max="269" width="6.125" style="1611" customWidth="1"/>
    <col min="270" max="270" width="7.25" style="1611" customWidth="1"/>
    <col min="271" max="271" width="9" style="1611"/>
    <col min="272" max="272" width="6.5" style="1611" customWidth="1"/>
    <col min="273" max="273" width="9.375" style="1611" customWidth="1"/>
    <col min="274" max="274" width="8.375" style="1611" customWidth="1"/>
    <col min="275" max="512" width="9" style="1611"/>
    <col min="513" max="513" width="0" style="1611" hidden="1" customWidth="1"/>
    <col min="514" max="514" width="6.125" style="1611" customWidth="1"/>
    <col min="515" max="516" width="5.125" style="1611" customWidth="1"/>
    <col min="517" max="517" width="5.375" style="1611" customWidth="1"/>
    <col min="518" max="519" width="9.5" style="1611" customWidth="1"/>
    <col min="520" max="520" width="6.375" style="1611" customWidth="1"/>
    <col min="521" max="521" width="8.625" style="1611" customWidth="1"/>
    <col min="522" max="522" width="7.5" style="1611" customWidth="1"/>
    <col min="523" max="523" width="8.375" style="1611" customWidth="1"/>
    <col min="524" max="524" width="6.375" style="1611" customWidth="1"/>
    <col min="525" max="525" width="6.125" style="1611" customWidth="1"/>
    <col min="526" max="526" width="7.25" style="1611" customWidth="1"/>
    <col min="527" max="527" width="9" style="1611"/>
    <col min="528" max="528" width="6.5" style="1611" customWidth="1"/>
    <col min="529" max="529" width="9.375" style="1611" customWidth="1"/>
    <col min="530" max="530" width="8.375" style="1611" customWidth="1"/>
    <col min="531" max="768" width="9" style="1611"/>
    <col min="769" max="769" width="0" style="1611" hidden="1" customWidth="1"/>
    <col min="770" max="770" width="6.125" style="1611" customWidth="1"/>
    <col min="771" max="772" width="5.125" style="1611" customWidth="1"/>
    <col min="773" max="773" width="5.375" style="1611" customWidth="1"/>
    <col min="774" max="775" width="9.5" style="1611" customWidth="1"/>
    <col min="776" max="776" width="6.375" style="1611" customWidth="1"/>
    <col min="777" max="777" width="8.625" style="1611" customWidth="1"/>
    <col min="778" max="778" width="7.5" style="1611" customWidth="1"/>
    <col min="779" max="779" width="8.375" style="1611" customWidth="1"/>
    <col min="780" max="780" width="6.375" style="1611" customWidth="1"/>
    <col min="781" max="781" width="6.125" style="1611" customWidth="1"/>
    <col min="782" max="782" width="7.25" style="1611" customWidth="1"/>
    <col min="783" max="783" width="9" style="1611"/>
    <col min="784" max="784" width="6.5" style="1611" customWidth="1"/>
    <col min="785" max="785" width="9.375" style="1611" customWidth="1"/>
    <col min="786" max="786" width="8.375" style="1611" customWidth="1"/>
    <col min="787" max="1024" width="9" style="1611"/>
    <col min="1025" max="1025" width="0" style="1611" hidden="1" customWidth="1"/>
    <col min="1026" max="1026" width="6.125" style="1611" customWidth="1"/>
    <col min="1027" max="1028" width="5.125" style="1611" customWidth="1"/>
    <col min="1029" max="1029" width="5.375" style="1611" customWidth="1"/>
    <col min="1030" max="1031" width="9.5" style="1611" customWidth="1"/>
    <col min="1032" max="1032" width="6.375" style="1611" customWidth="1"/>
    <col min="1033" max="1033" width="8.625" style="1611" customWidth="1"/>
    <col min="1034" max="1034" width="7.5" style="1611" customWidth="1"/>
    <col min="1035" max="1035" width="8.375" style="1611" customWidth="1"/>
    <col min="1036" max="1036" width="6.375" style="1611" customWidth="1"/>
    <col min="1037" max="1037" width="6.125" style="1611" customWidth="1"/>
    <col min="1038" max="1038" width="7.25" style="1611" customWidth="1"/>
    <col min="1039" max="1039" width="9" style="1611"/>
    <col min="1040" max="1040" width="6.5" style="1611" customWidth="1"/>
    <col min="1041" max="1041" width="9.375" style="1611" customWidth="1"/>
    <col min="1042" max="1042" width="8.375" style="1611" customWidth="1"/>
    <col min="1043" max="1280" width="9" style="1611"/>
    <col min="1281" max="1281" width="0" style="1611" hidden="1" customWidth="1"/>
    <col min="1282" max="1282" width="6.125" style="1611" customWidth="1"/>
    <col min="1283" max="1284" width="5.125" style="1611" customWidth="1"/>
    <col min="1285" max="1285" width="5.375" style="1611" customWidth="1"/>
    <col min="1286" max="1287" width="9.5" style="1611" customWidth="1"/>
    <col min="1288" max="1288" width="6.375" style="1611" customWidth="1"/>
    <col min="1289" max="1289" width="8.625" style="1611" customWidth="1"/>
    <col min="1290" max="1290" width="7.5" style="1611" customWidth="1"/>
    <col min="1291" max="1291" width="8.375" style="1611" customWidth="1"/>
    <col min="1292" max="1292" width="6.375" style="1611" customWidth="1"/>
    <col min="1293" max="1293" width="6.125" style="1611" customWidth="1"/>
    <col min="1294" max="1294" width="7.25" style="1611" customWidth="1"/>
    <col min="1295" max="1295" width="9" style="1611"/>
    <col min="1296" max="1296" width="6.5" style="1611" customWidth="1"/>
    <col min="1297" max="1297" width="9.375" style="1611" customWidth="1"/>
    <col min="1298" max="1298" width="8.375" style="1611" customWidth="1"/>
    <col min="1299" max="1536" width="9" style="1611"/>
    <col min="1537" max="1537" width="0" style="1611" hidden="1" customWidth="1"/>
    <col min="1538" max="1538" width="6.125" style="1611" customWidth="1"/>
    <col min="1539" max="1540" width="5.125" style="1611" customWidth="1"/>
    <col min="1541" max="1541" width="5.375" style="1611" customWidth="1"/>
    <col min="1542" max="1543" width="9.5" style="1611" customWidth="1"/>
    <col min="1544" max="1544" width="6.375" style="1611" customWidth="1"/>
    <col min="1545" max="1545" width="8.625" style="1611" customWidth="1"/>
    <col min="1546" max="1546" width="7.5" style="1611" customWidth="1"/>
    <col min="1547" max="1547" width="8.375" style="1611" customWidth="1"/>
    <col min="1548" max="1548" width="6.375" style="1611" customWidth="1"/>
    <col min="1549" max="1549" width="6.125" style="1611" customWidth="1"/>
    <col min="1550" max="1550" width="7.25" style="1611" customWidth="1"/>
    <col min="1551" max="1551" width="9" style="1611"/>
    <col min="1552" max="1552" width="6.5" style="1611" customWidth="1"/>
    <col min="1553" max="1553" width="9.375" style="1611" customWidth="1"/>
    <col min="1554" max="1554" width="8.375" style="1611" customWidth="1"/>
    <col min="1555" max="1792" width="9" style="1611"/>
    <col min="1793" max="1793" width="0" style="1611" hidden="1" customWidth="1"/>
    <col min="1794" max="1794" width="6.125" style="1611" customWidth="1"/>
    <col min="1795" max="1796" width="5.125" style="1611" customWidth="1"/>
    <col min="1797" max="1797" width="5.375" style="1611" customWidth="1"/>
    <col min="1798" max="1799" width="9.5" style="1611" customWidth="1"/>
    <col min="1800" max="1800" width="6.375" style="1611" customWidth="1"/>
    <col min="1801" max="1801" width="8.625" style="1611" customWidth="1"/>
    <col min="1802" max="1802" width="7.5" style="1611" customWidth="1"/>
    <col min="1803" max="1803" width="8.375" style="1611" customWidth="1"/>
    <col min="1804" max="1804" width="6.375" style="1611" customWidth="1"/>
    <col min="1805" max="1805" width="6.125" style="1611" customWidth="1"/>
    <col min="1806" max="1806" width="7.25" style="1611" customWidth="1"/>
    <col min="1807" max="1807" width="9" style="1611"/>
    <col min="1808" max="1808" width="6.5" style="1611" customWidth="1"/>
    <col min="1809" max="1809" width="9.375" style="1611" customWidth="1"/>
    <col min="1810" max="1810" width="8.375" style="1611" customWidth="1"/>
    <col min="1811" max="2048" width="9" style="1611"/>
    <col min="2049" max="2049" width="0" style="1611" hidden="1" customWidth="1"/>
    <col min="2050" max="2050" width="6.125" style="1611" customWidth="1"/>
    <col min="2051" max="2052" width="5.125" style="1611" customWidth="1"/>
    <col min="2053" max="2053" width="5.375" style="1611" customWidth="1"/>
    <col min="2054" max="2055" width="9.5" style="1611" customWidth="1"/>
    <col min="2056" max="2056" width="6.375" style="1611" customWidth="1"/>
    <col min="2057" max="2057" width="8.625" style="1611" customWidth="1"/>
    <col min="2058" max="2058" width="7.5" style="1611" customWidth="1"/>
    <col min="2059" max="2059" width="8.375" style="1611" customWidth="1"/>
    <col min="2060" max="2060" width="6.375" style="1611" customWidth="1"/>
    <col min="2061" max="2061" width="6.125" style="1611" customWidth="1"/>
    <col min="2062" max="2062" width="7.25" style="1611" customWidth="1"/>
    <col min="2063" max="2063" width="9" style="1611"/>
    <col min="2064" max="2064" width="6.5" style="1611" customWidth="1"/>
    <col min="2065" max="2065" width="9.375" style="1611" customWidth="1"/>
    <col min="2066" max="2066" width="8.375" style="1611" customWidth="1"/>
    <col min="2067" max="2304" width="9" style="1611"/>
    <col min="2305" max="2305" width="0" style="1611" hidden="1" customWidth="1"/>
    <col min="2306" max="2306" width="6.125" style="1611" customWidth="1"/>
    <col min="2307" max="2308" width="5.125" style="1611" customWidth="1"/>
    <col min="2309" max="2309" width="5.375" style="1611" customWidth="1"/>
    <col min="2310" max="2311" width="9.5" style="1611" customWidth="1"/>
    <col min="2312" max="2312" width="6.375" style="1611" customWidth="1"/>
    <col min="2313" max="2313" width="8.625" style="1611" customWidth="1"/>
    <col min="2314" max="2314" width="7.5" style="1611" customWidth="1"/>
    <col min="2315" max="2315" width="8.375" style="1611" customWidth="1"/>
    <col min="2316" max="2316" width="6.375" style="1611" customWidth="1"/>
    <col min="2317" max="2317" width="6.125" style="1611" customWidth="1"/>
    <col min="2318" max="2318" width="7.25" style="1611" customWidth="1"/>
    <col min="2319" max="2319" width="9" style="1611"/>
    <col min="2320" max="2320" width="6.5" style="1611" customWidth="1"/>
    <col min="2321" max="2321" width="9.375" style="1611" customWidth="1"/>
    <col min="2322" max="2322" width="8.375" style="1611" customWidth="1"/>
    <col min="2323" max="2560" width="9" style="1611"/>
    <col min="2561" max="2561" width="0" style="1611" hidden="1" customWidth="1"/>
    <col min="2562" max="2562" width="6.125" style="1611" customWidth="1"/>
    <col min="2563" max="2564" width="5.125" style="1611" customWidth="1"/>
    <col min="2565" max="2565" width="5.375" style="1611" customWidth="1"/>
    <col min="2566" max="2567" width="9.5" style="1611" customWidth="1"/>
    <col min="2568" max="2568" width="6.375" style="1611" customWidth="1"/>
    <col min="2569" max="2569" width="8.625" style="1611" customWidth="1"/>
    <col min="2570" max="2570" width="7.5" style="1611" customWidth="1"/>
    <col min="2571" max="2571" width="8.375" style="1611" customWidth="1"/>
    <col min="2572" max="2572" width="6.375" style="1611" customWidth="1"/>
    <col min="2573" max="2573" width="6.125" style="1611" customWidth="1"/>
    <col min="2574" max="2574" width="7.25" style="1611" customWidth="1"/>
    <col min="2575" max="2575" width="9" style="1611"/>
    <col min="2576" max="2576" width="6.5" style="1611" customWidth="1"/>
    <col min="2577" max="2577" width="9.375" style="1611" customWidth="1"/>
    <col min="2578" max="2578" width="8.375" style="1611" customWidth="1"/>
    <col min="2579" max="2816" width="9" style="1611"/>
    <col min="2817" max="2817" width="0" style="1611" hidden="1" customWidth="1"/>
    <col min="2818" max="2818" width="6.125" style="1611" customWidth="1"/>
    <col min="2819" max="2820" width="5.125" style="1611" customWidth="1"/>
    <col min="2821" max="2821" width="5.375" style="1611" customWidth="1"/>
    <col min="2822" max="2823" width="9.5" style="1611" customWidth="1"/>
    <col min="2824" max="2824" width="6.375" style="1611" customWidth="1"/>
    <col min="2825" max="2825" width="8.625" style="1611" customWidth="1"/>
    <col min="2826" max="2826" width="7.5" style="1611" customWidth="1"/>
    <col min="2827" max="2827" width="8.375" style="1611" customWidth="1"/>
    <col min="2828" max="2828" width="6.375" style="1611" customWidth="1"/>
    <col min="2829" max="2829" width="6.125" style="1611" customWidth="1"/>
    <col min="2830" max="2830" width="7.25" style="1611" customWidth="1"/>
    <col min="2831" max="2831" width="9" style="1611"/>
    <col min="2832" max="2832" width="6.5" style="1611" customWidth="1"/>
    <col min="2833" max="2833" width="9.375" style="1611" customWidth="1"/>
    <col min="2834" max="2834" width="8.375" style="1611" customWidth="1"/>
    <col min="2835" max="3072" width="9" style="1611"/>
    <col min="3073" max="3073" width="0" style="1611" hidden="1" customWidth="1"/>
    <col min="3074" max="3074" width="6.125" style="1611" customWidth="1"/>
    <col min="3075" max="3076" width="5.125" style="1611" customWidth="1"/>
    <col min="3077" max="3077" width="5.375" style="1611" customWidth="1"/>
    <col min="3078" max="3079" width="9.5" style="1611" customWidth="1"/>
    <col min="3080" max="3080" width="6.375" style="1611" customWidth="1"/>
    <col min="3081" max="3081" width="8.625" style="1611" customWidth="1"/>
    <col min="3082" max="3082" width="7.5" style="1611" customWidth="1"/>
    <col min="3083" max="3083" width="8.375" style="1611" customWidth="1"/>
    <col min="3084" max="3084" width="6.375" style="1611" customWidth="1"/>
    <col min="3085" max="3085" width="6.125" style="1611" customWidth="1"/>
    <col min="3086" max="3086" width="7.25" style="1611" customWidth="1"/>
    <col min="3087" max="3087" width="9" style="1611"/>
    <col min="3088" max="3088" width="6.5" style="1611" customWidth="1"/>
    <col min="3089" max="3089" width="9.375" style="1611" customWidth="1"/>
    <col min="3090" max="3090" width="8.375" style="1611" customWidth="1"/>
    <col min="3091" max="3328" width="9" style="1611"/>
    <col min="3329" max="3329" width="0" style="1611" hidden="1" customWidth="1"/>
    <col min="3330" max="3330" width="6.125" style="1611" customWidth="1"/>
    <col min="3331" max="3332" width="5.125" style="1611" customWidth="1"/>
    <col min="3333" max="3333" width="5.375" style="1611" customWidth="1"/>
    <col min="3334" max="3335" width="9.5" style="1611" customWidth="1"/>
    <col min="3336" max="3336" width="6.375" style="1611" customWidth="1"/>
    <col min="3337" max="3337" width="8.625" style="1611" customWidth="1"/>
    <col min="3338" max="3338" width="7.5" style="1611" customWidth="1"/>
    <col min="3339" max="3339" width="8.375" style="1611" customWidth="1"/>
    <col min="3340" max="3340" width="6.375" style="1611" customWidth="1"/>
    <col min="3341" max="3341" width="6.125" style="1611" customWidth="1"/>
    <col min="3342" max="3342" width="7.25" style="1611" customWidth="1"/>
    <col min="3343" max="3343" width="9" style="1611"/>
    <col min="3344" max="3344" width="6.5" style="1611" customWidth="1"/>
    <col min="3345" max="3345" width="9.375" style="1611" customWidth="1"/>
    <col min="3346" max="3346" width="8.375" style="1611" customWidth="1"/>
    <col min="3347" max="3584" width="9" style="1611"/>
    <col min="3585" max="3585" width="0" style="1611" hidden="1" customWidth="1"/>
    <col min="3586" max="3586" width="6.125" style="1611" customWidth="1"/>
    <col min="3587" max="3588" width="5.125" style="1611" customWidth="1"/>
    <col min="3589" max="3589" width="5.375" style="1611" customWidth="1"/>
    <col min="3590" max="3591" width="9.5" style="1611" customWidth="1"/>
    <col min="3592" max="3592" width="6.375" style="1611" customWidth="1"/>
    <col min="3593" max="3593" width="8.625" style="1611" customWidth="1"/>
    <col min="3594" max="3594" width="7.5" style="1611" customWidth="1"/>
    <col min="3595" max="3595" width="8.375" style="1611" customWidth="1"/>
    <col min="3596" max="3596" width="6.375" style="1611" customWidth="1"/>
    <col min="3597" max="3597" width="6.125" style="1611" customWidth="1"/>
    <col min="3598" max="3598" width="7.25" style="1611" customWidth="1"/>
    <col min="3599" max="3599" width="9" style="1611"/>
    <col min="3600" max="3600" width="6.5" style="1611" customWidth="1"/>
    <col min="3601" max="3601" width="9.375" style="1611" customWidth="1"/>
    <col min="3602" max="3602" width="8.375" style="1611" customWidth="1"/>
    <col min="3603" max="3840" width="9" style="1611"/>
    <col min="3841" max="3841" width="0" style="1611" hidden="1" customWidth="1"/>
    <col min="3842" max="3842" width="6.125" style="1611" customWidth="1"/>
    <col min="3843" max="3844" width="5.125" style="1611" customWidth="1"/>
    <col min="3845" max="3845" width="5.375" style="1611" customWidth="1"/>
    <col min="3846" max="3847" width="9.5" style="1611" customWidth="1"/>
    <col min="3848" max="3848" width="6.375" style="1611" customWidth="1"/>
    <col min="3849" max="3849" width="8.625" style="1611" customWidth="1"/>
    <col min="3850" max="3850" width="7.5" style="1611" customWidth="1"/>
    <col min="3851" max="3851" width="8.375" style="1611" customWidth="1"/>
    <col min="3852" max="3852" width="6.375" style="1611" customWidth="1"/>
    <col min="3853" max="3853" width="6.125" style="1611" customWidth="1"/>
    <col min="3854" max="3854" width="7.25" style="1611" customWidth="1"/>
    <col min="3855" max="3855" width="9" style="1611"/>
    <col min="3856" max="3856" width="6.5" style="1611" customWidth="1"/>
    <col min="3857" max="3857" width="9.375" style="1611" customWidth="1"/>
    <col min="3858" max="3858" width="8.375" style="1611" customWidth="1"/>
    <col min="3859" max="4096" width="9" style="1611"/>
    <col min="4097" max="4097" width="0" style="1611" hidden="1" customWidth="1"/>
    <col min="4098" max="4098" width="6.125" style="1611" customWidth="1"/>
    <col min="4099" max="4100" width="5.125" style="1611" customWidth="1"/>
    <col min="4101" max="4101" width="5.375" style="1611" customWidth="1"/>
    <col min="4102" max="4103" width="9.5" style="1611" customWidth="1"/>
    <col min="4104" max="4104" width="6.375" style="1611" customWidth="1"/>
    <col min="4105" max="4105" width="8.625" style="1611" customWidth="1"/>
    <col min="4106" max="4106" width="7.5" style="1611" customWidth="1"/>
    <col min="4107" max="4107" width="8.375" style="1611" customWidth="1"/>
    <col min="4108" max="4108" width="6.375" style="1611" customWidth="1"/>
    <col min="4109" max="4109" width="6.125" style="1611" customWidth="1"/>
    <col min="4110" max="4110" width="7.25" style="1611" customWidth="1"/>
    <col min="4111" max="4111" width="9" style="1611"/>
    <col min="4112" max="4112" width="6.5" style="1611" customWidth="1"/>
    <col min="4113" max="4113" width="9.375" style="1611" customWidth="1"/>
    <col min="4114" max="4114" width="8.375" style="1611" customWidth="1"/>
    <col min="4115" max="4352" width="9" style="1611"/>
    <col min="4353" max="4353" width="0" style="1611" hidden="1" customWidth="1"/>
    <col min="4354" max="4354" width="6.125" style="1611" customWidth="1"/>
    <col min="4355" max="4356" width="5.125" style="1611" customWidth="1"/>
    <col min="4357" max="4357" width="5.375" style="1611" customWidth="1"/>
    <col min="4358" max="4359" width="9.5" style="1611" customWidth="1"/>
    <col min="4360" max="4360" width="6.375" style="1611" customWidth="1"/>
    <col min="4361" max="4361" width="8.625" style="1611" customWidth="1"/>
    <col min="4362" max="4362" width="7.5" style="1611" customWidth="1"/>
    <col min="4363" max="4363" width="8.375" style="1611" customWidth="1"/>
    <col min="4364" max="4364" width="6.375" style="1611" customWidth="1"/>
    <col min="4365" max="4365" width="6.125" style="1611" customWidth="1"/>
    <col min="4366" max="4366" width="7.25" style="1611" customWidth="1"/>
    <col min="4367" max="4367" width="9" style="1611"/>
    <col min="4368" max="4368" width="6.5" style="1611" customWidth="1"/>
    <col min="4369" max="4369" width="9.375" style="1611" customWidth="1"/>
    <col min="4370" max="4370" width="8.375" style="1611" customWidth="1"/>
    <col min="4371" max="4608" width="9" style="1611"/>
    <col min="4609" max="4609" width="0" style="1611" hidden="1" customWidth="1"/>
    <col min="4610" max="4610" width="6.125" style="1611" customWidth="1"/>
    <col min="4611" max="4612" width="5.125" style="1611" customWidth="1"/>
    <col min="4613" max="4613" width="5.375" style="1611" customWidth="1"/>
    <col min="4614" max="4615" width="9.5" style="1611" customWidth="1"/>
    <col min="4616" max="4616" width="6.375" style="1611" customWidth="1"/>
    <col min="4617" max="4617" width="8.625" style="1611" customWidth="1"/>
    <col min="4618" max="4618" width="7.5" style="1611" customWidth="1"/>
    <col min="4619" max="4619" width="8.375" style="1611" customWidth="1"/>
    <col min="4620" max="4620" width="6.375" style="1611" customWidth="1"/>
    <col min="4621" max="4621" width="6.125" style="1611" customWidth="1"/>
    <col min="4622" max="4622" width="7.25" style="1611" customWidth="1"/>
    <col min="4623" max="4623" width="9" style="1611"/>
    <col min="4624" max="4624" width="6.5" style="1611" customWidth="1"/>
    <col min="4625" max="4625" width="9.375" style="1611" customWidth="1"/>
    <col min="4626" max="4626" width="8.375" style="1611" customWidth="1"/>
    <col min="4627" max="4864" width="9" style="1611"/>
    <col min="4865" max="4865" width="0" style="1611" hidden="1" customWidth="1"/>
    <col min="4866" max="4866" width="6.125" style="1611" customWidth="1"/>
    <col min="4867" max="4868" width="5.125" style="1611" customWidth="1"/>
    <col min="4869" max="4869" width="5.375" style="1611" customWidth="1"/>
    <col min="4870" max="4871" width="9.5" style="1611" customWidth="1"/>
    <col min="4872" max="4872" width="6.375" style="1611" customWidth="1"/>
    <col min="4873" max="4873" width="8.625" style="1611" customWidth="1"/>
    <col min="4874" max="4874" width="7.5" style="1611" customWidth="1"/>
    <col min="4875" max="4875" width="8.375" style="1611" customWidth="1"/>
    <col min="4876" max="4876" width="6.375" style="1611" customWidth="1"/>
    <col min="4877" max="4877" width="6.125" style="1611" customWidth="1"/>
    <col min="4878" max="4878" width="7.25" style="1611" customWidth="1"/>
    <col min="4879" max="4879" width="9" style="1611"/>
    <col min="4880" max="4880" width="6.5" style="1611" customWidth="1"/>
    <col min="4881" max="4881" width="9.375" style="1611" customWidth="1"/>
    <col min="4882" max="4882" width="8.375" style="1611" customWidth="1"/>
    <col min="4883" max="5120" width="9" style="1611"/>
    <col min="5121" max="5121" width="0" style="1611" hidden="1" customWidth="1"/>
    <col min="5122" max="5122" width="6.125" style="1611" customWidth="1"/>
    <col min="5123" max="5124" width="5.125" style="1611" customWidth="1"/>
    <col min="5125" max="5125" width="5.375" style="1611" customWidth="1"/>
    <col min="5126" max="5127" width="9.5" style="1611" customWidth="1"/>
    <col min="5128" max="5128" width="6.375" style="1611" customWidth="1"/>
    <col min="5129" max="5129" width="8.625" style="1611" customWidth="1"/>
    <col min="5130" max="5130" width="7.5" style="1611" customWidth="1"/>
    <col min="5131" max="5131" width="8.375" style="1611" customWidth="1"/>
    <col min="5132" max="5132" width="6.375" style="1611" customWidth="1"/>
    <col min="5133" max="5133" width="6.125" style="1611" customWidth="1"/>
    <col min="5134" max="5134" width="7.25" style="1611" customWidth="1"/>
    <col min="5135" max="5135" width="9" style="1611"/>
    <col min="5136" max="5136" width="6.5" style="1611" customWidth="1"/>
    <col min="5137" max="5137" width="9.375" style="1611" customWidth="1"/>
    <col min="5138" max="5138" width="8.375" style="1611" customWidth="1"/>
    <col min="5139" max="5376" width="9" style="1611"/>
    <col min="5377" max="5377" width="0" style="1611" hidden="1" customWidth="1"/>
    <col min="5378" max="5378" width="6.125" style="1611" customWidth="1"/>
    <col min="5379" max="5380" width="5.125" style="1611" customWidth="1"/>
    <col min="5381" max="5381" width="5.375" style="1611" customWidth="1"/>
    <col min="5382" max="5383" width="9.5" style="1611" customWidth="1"/>
    <col min="5384" max="5384" width="6.375" style="1611" customWidth="1"/>
    <col min="5385" max="5385" width="8.625" style="1611" customWidth="1"/>
    <col min="5386" max="5386" width="7.5" style="1611" customWidth="1"/>
    <col min="5387" max="5387" width="8.375" style="1611" customWidth="1"/>
    <col min="5388" max="5388" width="6.375" style="1611" customWidth="1"/>
    <col min="5389" max="5389" width="6.125" style="1611" customWidth="1"/>
    <col min="5390" max="5390" width="7.25" style="1611" customWidth="1"/>
    <col min="5391" max="5391" width="9" style="1611"/>
    <col min="5392" max="5392" width="6.5" style="1611" customWidth="1"/>
    <col min="5393" max="5393" width="9.375" style="1611" customWidth="1"/>
    <col min="5394" max="5394" width="8.375" style="1611" customWidth="1"/>
    <col min="5395" max="5632" width="9" style="1611"/>
    <col min="5633" max="5633" width="0" style="1611" hidden="1" customWidth="1"/>
    <col min="5634" max="5634" width="6.125" style="1611" customWidth="1"/>
    <col min="5635" max="5636" width="5.125" style="1611" customWidth="1"/>
    <col min="5637" max="5637" width="5.375" style="1611" customWidth="1"/>
    <col min="5638" max="5639" width="9.5" style="1611" customWidth="1"/>
    <col min="5640" max="5640" width="6.375" style="1611" customWidth="1"/>
    <col min="5641" max="5641" width="8.625" style="1611" customWidth="1"/>
    <col min="5642" max="5642" width="7.5" style="1611" customWidth="1"/>
    <col min="5643" max="5643" width="8.375" style="1611" customWidth="1"/>
    <col min="5644" max="5644" width="6.375" style="1611" customWidth="1"/>
    <col min="5645" max="5645" width="6.125" style="1611" customWidth="1"/>
    <col min="5646" max="5646" width="7.25" style="1611" customWidth="1"/>
    <col min="5647" max="5647" width="9" style="1611"/>
    <col min="5648" max="5648" width="6.5" style="1611" customWidth="1"/>
    <col min="5649" max="5649" width="9.375" style="1611" customWidth="1"/>
    <col min="5650" max="5650" width="8.375" style="1611" customWidth="1"/>
    <col min="5651" max="5888" width="9" style="1611"/>
    <col min="5889" max="5889" width="0" style="1611" hidden="1" customWidth="1"/>
    <col min="5890" max="5890" width="6.125" style="1611" customWidth="1"/>
    <col min="5891" max="5892" width="5.125" style="1611" customWidth="1"/>
    <col min="5893" max="5893" width="5.375" style="1611" customWidth="1"/>
    <col min="5894" max="5895" width="9.5" style="1611" customWidth="1"/>
    <col min="5896" max="5896" width="6.375" style="1611" customWidth="1"/>
    <col min="5897" max="5897" width="8.625" style="1611" customWidth="1"/>
    <col min="5898" max="5898" width="7.5" style="1611" customWidth="1"/>
    <col min="5899" max="5899" width="8.375" style="1611" customWidth="1"/>
    <col min="5900" max="5900" width="6.375" style="1611" customWidth="1"/>
    <col min="5901" max="5901" width="6.125" style="1611" customWidth="1"/>
    <col min="5902" max="5902" width="7.25" style="1611" customWidth="1"/>
    <col min="5903" max="5903" width="9" style="1611"/>
    <col min="5904" max="5904" width="6.5" style="1611" customWidth="1"/>
    <col min="5905" max="5905" width="9.375" style="1611" customWidth="1"/>
    <col min="5906" max="5906" width="8.375" style="1611" customWidth="1"/>
    <col min="5907" max="6144" width="9" style="1611"/>
    <col min="6145" max="6145" width="0" style="1611" hidden="1" customWidth="1"/>
    <col min="6146" max="6146" width="6.125" style="1611" customWidth="1"/>
    <col min="6147" max="6148" width="5.125" style="1611" customWidth="1"/>
    <col min="6149" max="6149" width="5.375" style="1611" customWidth="1"/>
    <col min="6150" max="6151" width="9.5" style="1611" customWidth="1"/>
    <col min="6152" max="6152" width="6.375" style="1611" customWidth="1"/>
    <col min="6153" max="6153" width="8.625" style="1611" customWidth="1"/>
    <col min="6154" max="6154" width="7.5" style="1611" customWidth="1"/>
    <col min="6155" max="6155" width="8.375" style="1611" customWidth="1"/>
    <col min="6156" max="6156" width="6.375" style="1611" customWidth="1"/>
    <col min="6157" max="6157" width="6.125" style="1611" customWidth="1"/>
    <col min="6158" max="6158" width="7.25" style="1611" customWidth="1"/>
    <col min="6159" max="6159" width="9" style="1611"/>
    <col min="6160" max="6160" width="6.5" style="1611" customWidth="1"/>
    <col min="6161" max="6161" width="9.375" style="1611" customWidth="1"/>
    <col min="6162" max="6162" width="8.375" style="1611" customWidth="1"/>
    <col min="6163" max="6400" width="9" style="1611"/>
    <col min="6401" max="6401" width="0" style="1611" hidden="1" customWidth="1"/>
    <col min="6402" max="6402" width="6.125" style="1611" customWidth="1"/>
    <col min="6403" max="6404" width="5.125" style="1611" customWidth="1"/>
    <col min="6405" max="6405" width="5.375" style="1611" customWidth="1"/>
    <col min="6406" max="6407" width="9.5" style="1611" customWidth="1"/>
    <col min="6408" max="6408" width="6.375" style="1611" customWidth="1"/>
    <col min="6409" max="6409" width="8.625" style="1611" customWidth="1"/>
    <col min="6410" max="6410" width="7.5" style="1611" customWidth="1"/>
    <col min="6411" max="6411" width="8.375" style="1611" customWidth="1"/>
    <col min="6412" max="6412" width="6.375" style="1611" customWidth="1"/>
    <col min="6413" max="6413" width="6.125" style="1611" customWidth="1"/>
    <col min="6414" max="6414" width="7.25" style="1611" customWidth="1"/>
    <col min="6415" max="6415" width="9" style="1611"/>
    <col min="6416" max="6416" width="6.5" style="1611" customWidth="1"/>
    <col min="6417" max="6417" width="9.375" style="1611" customWidth="1"/>
    <col min="6418" max="6418" width="8.375" style="1611" customWidth="1"/>
    <col min="6419" max="6656" width="9" style="1611"/>
    <col min="6657" max="6657" width="0" style="1611" hidden="1" customWidth="1"/>
    <col min="6658" max="6658" width="6.125" style="1611" customWidth="1"/>
    <col min="6659" max="6660" width="5.125" style="1611" customWidth="1"/>
    <col min="6661" max="6661" width="5.375" style="1611" customWidth="1"/>
    <col min="6662" max="6663" width="9.5" style="1611" customWidth="1"/>
    <col min="6664" max="6664" width="6.375" style="1611" customWidth="1"/>
    <col min="6665" max="6665" width="8.625" style="1611" customWidth="1"/>
    <col min="6666" max="6666" width="7.5" style="1611" customWidth="1"/>
    <col min="6667" max="6667" width="8.375" style="1611" customWidth="1"/>
    <col min="6668" max="6668" width="6.375" style="1611" customWidth="1"/>
    <col min="6669" max="6669" width="6.125" style="1611" customWidth="1"/>
    <col min="6670" max="6670" width="7.25" style="1611" customWidth="1"/>
    <col min="6671" max="6671" width="9" style="1611"/>
    <col min="6672" max="6672" width="6.5" style="1611" customWidth="1"/>
    <col min="6673" max="6673" width="9.375" style="1611" customWidth="1"/>
    <col min="6674" max="6674" width="8.375" style="1611" customWidth="1"/>
    <col min="6675" max="6912" width="9" style="1611"/>
    <col min="6913" max="6913" width="0" style="1611" hidden="1" customWidth="1"/>
    <col min="6914" max="6914" width="6.125" style="1611" customWidth="1"/>
    <col min="6915" max="6916" width="5.125" style="1611" customWidth="1"/>
    <col min="6917" max="6917" width="5.375" style="1611" customWidth="1"/>
    <col min="6918" max="6919" width="9.5" style="1611" customWidth="1"/>
    <col min="6920" max="6920" width="6.375" style="1611" customWidth="1"/>
    <col min="6921" max="6921" width="8.625" style="1611" customWidth="1"/>
    <col min="6922" max="6922" width="7.5" style="1611" customWidth="1"/>
    <col min="6923" max="6923" width="8.375" style="1611" customWidth="1"/>
    <col min="6924" max="6924" width="6.375" style="1611" customWidth="1"/>
    <col min="6925" max="6925" width="6.125" style="1611" customWidth="1"/>
    <col min="6926" max="6926" width="7.25" style="1611" customWidth="1"/>
    <col min="6927" max="6927" width="9" style="1611"/>
    <col min="6928" max="6928" width="6.5" style="1611" customWidth="1"/>
    <col min="6929" max="6929" width="9.375" style="1611" customWidth="1"/>
    <col min="6930" max="6930" width="8.375" style="1611" customWidth="1"/>
    <col min="6931" max="7168" width="9" style="1611"/>
    <col min="7169" max="7169" width="0" style="1611" hidden="1" customWidth="1"/>
    <col min="7170" max="7170" width="6.125" style="1611" customWidth="1"/>
    <col min="7171" max="7172" width="5.125" style="1611" customWidth="1"/>
    <col min="7173" max="7173" width="5.375" style="1611" customWidth="1"/>
    <col min="7174" max="7175" width="9.5" style="1611" customWidth="1"/>
    <col min="7176" max="7176" width="6.375" style="1611" customWidth="1"/>
    <col min="7177" max="7177" width="8.625" style="1611" customWidth="1"/>
    <col min="7178" max="7178" width="7.5" style="1611" customWidth="1"/>
    <col min="7179" max="7179" width="8.375" style="1611" customWidth="1"/>
    <col min="7180" max="7180" width="6.375" style="1611" customWidth="1"/>
    <col min="7181" max="7181" width="6.125" style="1611" customWidth="1"/>
    <col min="7182" max="7182" width="7.25" style="1611" customWidth="1"/>
    <col min="7183" max="7183" width="9" style="1611"/>
    <col min="7184" max="7184" width="6.5" style="1611" customWidth="1"/>
    <col min="7185" max="7185" width="9.375" style="1611" customWidth="1"/>
    <col min="7186" max="7186" width="8.375" style="1611" customWidth="1"/>
    <col min="7187" max="7424" width="9" style="1611"/>
    <col min="7425" max="7425" width="0" style="1611" hidden="1" customWidth="1"/>
    <col min="7426" max="7426" width="6.125" style="1611" customWidth="1"/>
    <col min="7427" max="7428" width="5.125" style="1611" customWidth="1"/>
    <col min="7429" max="7429" width="5.375" style="1611" customWidth="1"/>
    <col min="7430" max="7431" width="9.5" style="1611" customWidth="1"/>
    <col min="7432" max="7432" width="6.375" style="1611" customWidth="1"/>
    <col min="7433" max="7433" width="8.625" style="1611" customWidth="1"/>
    <col min="7434" max="7434" width="7.5" style="1611" customWidth="1"/>
    <col min="7435" max="7435" width="8.375" style="1611" customWidth="1"/>
    <col min="7436" max="7436" width="6.375" style="1611" customWidth="1"/>
    <col min="7437" max="7437" width="6.125" style="1611" customWidth="1"/>
    <col min="7438" max="7438" width="7.25" style="1611" customWidth="1"/>
    <col min="7439" max="7439" width="9" style="1611"/>
    <col min="7440" max="7440" width="6.5" style="1611" customWidth="1"/>
    <col min="7441" max="7441" width="9.375" style="1611" customWidth="1"/>
    <col min="7442" max="7442" width="8.375" style="1611" customWidth="1"/>
    <col min="7443" max="7680" width="9" style="1611"/>
    <col min="7681" max="7681" width="0" style="1611" hidden="1" customWidth="1"/>
    <col min="7682" max="7682" width="6.125" style="1611" customWidth="1"/>
    <col min="7683" max="7684" width="5.125" style="1611" customWidth="1"/>
    <col min="7685" max="7685" width="5.375" style="1611" customWidth="1"/>
    <col min="7686" max="7687" width="9.5" style="1611" customWidth="1"/>
    <col min="7688" max="7688" width="6.375" style="1611" customWidth="1"/>
    <col min="7689" max="7689" width="8.625" style="1611" customWidth="1"/>
    <col min="7690" max="7690" width="7.5" style="1611" customWidth="1"/>
    <col min="7691" max="7691" width="8.375" style="1611" customWidth="1"/>
    <col min="7692" max="7692" width="6.375" style="1611" customWidth="1"/>
    <col min="7693" max="7693" width="6.125" style="1611" customWidth="1"/>
    <col min="7694" max="7694" width="7.25" style="1611" customWidth="1"/>
    <col min="7695" max="7695" width="9" style="1611"/>
    <col min="7696" max="7696" width="6.5" style="1611" customWidth="1"/>
    <col min="7697" max="7697" width="9.375" style="1611" customWidth="1"/>
    <col min="7698" max="7698" width="8.375" style="1611" customWidth="1"/>
    <col min="7699" max="7936" width="9" style="1611"/>
    <col min="7937" max="7937" width="0" style="1611" hidden="1" customWidth="1"/>
    <col min="7938" max="7938" width="6.125" style="1611" customWidth="1"/>
    <col min="7939" max="7940" width="5.125" style="1611" customWidth="1"/>
    <col min="7941" max="7941" width="5.375" style="1611" customWidth="1"/>
    <col min="7942" max="7943" width="9.5" style="1611" customWidth="1"/>
    <col min="7944" max="7944" width="6.375" style="1611" customWidth="1"/>
    <col min="7945" max="7945" width="8.625" style="1611" customWidth="1"/>
    <col min="7946" max="7946" width="7.5" style="1611" customWidth="1"/>
    <col min="7947" max="7947" width="8.375" style="1611" customWidth="1"/>
    <col min="7948" max="7948" width="6.375" style="1611" customWidth="1"/>
    <col min="7949" max="7949" width="6.125" style="1611" customWidth="1"/>
    <col min="7950" max="7950" width="7.25" style="1611" customWidth="1"/>
    <col min="7951" max="7951" width="9" style="1611"/>
    <col min="7952" max="7952" width="6.5" style="1611" customWidth="1"/>
    <col min="7953" max="7953" width="9.375" style="1611" customWidth="1"/>
    <col min="7954" max="7954" width="8.375" style="1611" customWidth="1"/>
    <col min="7955" max="8192" width="9" style="1611"/>
    <col min="8193" max="8193" width="0" style="1611" hidden="1" customWidth="1"/>
    <col min="8194" max="8194" width="6.125" style="1611" customWidth="1"/>
    <col min="8195" max="8196" width="5.125" style="1611" customWidth="1"/>
    <col min="8197" max="8197" width="5.375" style="1611" customWidth="1"/>
    <col min="8198" max="8199" width="9.5" style="1611" customWidth="1"/>
    <col min="8200" max="8200" width="6.375" style="1611" customWidth="1"/>
    <col min="8201" max="8201" width="8.625" style="1611" customWidth="1"/>
    <col min="8202" max="8202" width="7.5" style="1611" customWidth="1"/>
    <col min="8203" max="8203" width="8.375" style="1611" customWidth="1"/>
    <col min="8204" max="8204" width="6.375" style="1611" customWidth="1"/>
    <col min="8205" max="8205" width="6.125" style="1611" customWidth="1"/>
    <col min="8206" max="8206" width="7.25" style="1611" customWidth="1"/>
    <col min="8207" max="8207" width="9" style="1611"/>
    <col min="8208" max="8208" width="6.5" style="1611" customWidth="1"/>
    <col min="8209" max="8209" width="9.375" style="1611" customWidth="1"/>
    <col min="8210" max="8210" width="8.375" style="1611" customWidth="1"/>
    <col min="8211" max="8448" width="9" style="1611"/>
    <col min="8449" max="8449" width="0" style="1611" hidden="1" customWidth="1"/>
    <col min="8450" max="8450" width="6.125" style="1611" customWidth="1"/>
    <col min="8451" max="8452" width="5.125" style="1611" customWidth="1"/>
    <col min="8453" max="8453" width="5.375" style="1611" customWidth="1"/>
    <col min="8454" max="8455" width="9.5" style="1611" customWidth="1"/>
    <col min="8456" max="8456" width="6.375" style="1611" customWidth="1"/>
    <col min="8457" max="8457" width="8.625" style="1611" customWidth="1"/>
    <col min="8458" max="8458" width="7.5" style="1611" customWidth="1"/>
    <col min="8459" max="8459" width="8.375" style="1611" customWidth="1"/>
    <col min="8460" max="8460" width="6.375" style="1611" customWidth="1"/>
    <col min="8461" max="8461" width="6.125" style="1611" customWidth="1"/>
    <col min="8462" max="8462" width="7.25" style="1611" customWidth="1"/>
    <col min="8463" max="8463" width="9" style="1611"/>
    <col min="8464" max="8464" width="6.5" style="1611" customWidth="1"/>
    <col min="8465" max="8465" width="9.375" style="1611" customWidth="1"/>
    <col min="8466" max="8466" width="8.375" style="1611" customWidth="1"/>
    <col min="8467" max="8704" width="9" style="1611"/>
    <col min="8705" max="8705" width="0" style="1611" hidden="1" customWidth="1"/>
    <col min="8706" max="8706" width="6.125" style="1611" customWidth="1"/>
    <col min="8707" max="8708" width="5.125" style="1611" customWidth="1"/>
    <col min="8709" max="8709" width="5.375" style="1611" customWidth="1"/>
    <col min="8710" max="8711" width="9.5" style="1611" customWidth="1"/>
    <col min="8712" max="8712" width="6.375" style="1611" customWidth="1"/>
    <col min="8713" max="8713" width="8.625" style="1611" customWidth="1"/>
    <col min="8714" max="8714" width="7.5" style="1611" customWidth="1"/>
    <col min="8715" max="8715" width="8.375" style="1611" customWidth="1"/>
    <col min="8716" max="8716" width="6.375" style="1611" customWidth="1"/>
    <col min="8717" max="8717" width="6.125" style="1611" customWidth="1"/>
    <col min="8718" max="8718" width="7.25" style="1611" customWidth="1"/>
    <col min="8719" max="8719" width="9" style="1611"/>
    <col min="8720" max="8720" width="6.5" style="1611" customWidth="1"/>
    <col min="8721" max="8721" width="9.375" style="1611" customWidth="1"/>
    <col min="8722" max="8722" width="8.375" style="1611" customWidth="1"/>
    <col min="8723" max="8960" width="9" style="1611"/>
    <col min="8961" max="8961" width="0" style="1611" hidden="1" customWidth="1"/>
    <col min="8962" max="8962" width="6.125" style="1611" customWidth="1"/>
    <col min="8963" max="8964" width="5.125" style="1611" customWidth="1"/>
    <col min="8965" max="8965" width="5.375" style="1611" customWidth="1"/>
    <col min="8966" max="8967" width="9.5" style="1611" customWidth="1"/>
    <col min="8968" max="8968" width="6.375" style="1611" customWidth="1"/>
    <col min="8969" max="8969" width="8.625" style="1611" customWidth="1"/>
    <col min="8970" max="8970" width="7.5" style="1611" customWidth="1"/>
    <col min="8971" max="8971" width="8.375" style="1611" customWidth="1"/>
    <col min="8972" max="8972" width="6.375" style="1611" customWidth="1"/>
    <col min="8973" max="8973" width="6.125" style="1611" customWidth="1"/>
    <col min="8974" max="8974" width="7.25" style="1611" customWidth="1"/>
    <col min="8975" max="8975" width="9" style="1611"/>
    <col min="8976" max="8976" width="6.5" style="1611" customWidth="1"/>
    <col min="8977" max="8977" width="9.375" style="1611" customWidth="1"/>
    <col min="8978" max="8978" width="8.375" style="1611" customWidth="1"/>
    <col min="8979" max="9216" width="9" style="1611"/>
    <col min="9217" max="9217" width="0" style="1611" hidden="1" customWidth="1"/>
    <col min="9218" max="9218" width="6.125" style="1611" customWidth="1"/>
    <col min="9219" max="9220" width="5.125" style="1611" customWidth="1"/>
    <col min="9221" max="9221" width="5.375" style="1611" customWidth="1"/>
    <col min="9222" max="9223" width="9.5" style="1611" customWidth="1"/>
    <col min="9224" max="9224" width="6.375" style="1611" customWidth="1"/>
    <col min="9225" max="9225" width="8.625" style="1611" customWidth="1"/>
    <col min="9226" max="9226" width="7.5" style="1611" customWidth="1"/>
    <col min="9227" max="9227" width="8.375" style="1611" customWidth="1"/>
    <col min="9228" max="9228" width="6.375" style="1611" customWidth="1"/>
    <col min="9229" max="9229" width="6.125" style="1611" customWidth="1"/>
    <col min="9230" max="9230" width="7.25" style="1611" customWidth="1"/>
    <col min="9231" max="9231" width="9" style="1611"/>
    <col min="9232" max="9232" width="6.5" style="1611" customWidth="1"/>
    <col min="9233" max="9233" width="9.375" style="1611" customWidth="1"/>
    <col min="9234" max="9234" width="8.375" style="1611" customWidth="1"/>
    <col min="9235" max="9472" width="9" style="1611"/>
    <col min="9473" max="9473" width="0" style="1611" hidden="1" customWidth="1"/>
    <col min="9474" max="9474" width="6.125" style="1611" customWidth="1"/>
    <col min="9475" max="9476" width="5.125" style="1611" customWidth="1"/>
    <col min="9477" max="9477" width="5.375" style="1611" customWidth="1"/>
    <col min="9478" max="9479" width="9.5" style="1611" customWidth="1"/>
    <col min="9480" max="9480" width="6.375" style="1611" customWidth="1"/>
    <col min="9481" max="9481" width="8.625" style="1611" customWidth="1"/>
    <col min="9482" max="9482" width="7.5" style="1611" customWidth="1"/>
    <col min="9483" max="9483" width="8.375" style="1611" customWidth="1"/>
    <col min="9484" max="9484" width="6.375" style="1611" customWidth="1"/>
    <col min="9485" max="9485" width="6.125" style="1611" customWidth="1"/>
    <col min="9486" max="9486" width="7.25" style="1611" customWidth="1"/>
    <col min="9487" max="9487" width="9" style="1611"/>
    <col min="9488" max="9488" width="6.5" style="1611" customWidth="1"/>
    <col min="9489" max="9489" width="9.375" style="1611" customWidth="1"/>
    <col min="9490" max="9490" width="8.375" style="1611" customWidth="1"/>
    <col min="9491" max="9728" width="9" style="1611"/>
    <col min="9729" max="9729" width="0" style="1611" hidden="1" customWidth="1"/>
    <col min="9730" max="9730" width="6.125" style="1611" customWidth="1"/>
    <col min="9731" max="9732" width="5.125" style="1611" customWidth="1"/>
    <col min="9733" max="9733" width="5.375" style="1611" customWidth="1"/>
    <col min="9734" max="9735" width="9.5" style="1611" customWidth="1"/>
    <col min="9736" max="9736" width="6.375" style="1611" customWidth="1"/>
    <col min="9737" max="9737" width="8.625" style="1611" customWidth="1"/>
    <col min="9738" max="9738" width="7.5" style="1611" customWidth="1"/>
    <col min="9739" max="9739" width="8.375" style="1611" customWidth="1"/>
    <col min="9740" max="9740" width="6.375" style="1611" customWidth="1"/>
    <col min="9741" max="9741" width="6.125" style="1611" customWidth="1"/>
    <col min="9742" max="9742" width="7.25" style="1611" customWidth="1"/>
    <col min="9743" max="9743" width="9" style="1611"/>
    <col min="9744" max="9744" width="6.5" style="1611" customWidth="1"/>
    <col min="9745" max="9745" width="9.375" style="1611" customWidth="1"/>
    <col min="9746" max="9746" width="8.375" style="1611" customWidth="1"/>
    <col min="9747" max="9984" width="9" style="1611"/>
    <col min="9985" max="9985" width="0" style="1611" hidden="1" customWidth="1"/>
    <col min="9986" max="9986" width="6.125" style="1611" customWidth="1"/>
    <col min="9987" max="9988" width="5.125" style="1611" customWidth="1"/>
    <col min="9989" max="9989" width="5.375" style="1611" customWidth="1"/>
    <col min="9990" max="9991" width="9.5" style="1611" customWidth="1"/>
    <col min="9992" max="9992" width="6.375" style="1611" customWidth="1"/>
    <col min="9993" max="9993" width="8.625" style="1611" customWidth="1"/>
    <col min="9994" max="9994" width="7.5" style="1611" customWidth="1"/>
    <col min="9995" max="9995" width="8.375" style="1611" customWidth="1"/>
    <col min="9996" max="9996" width="6.375" style="1611" customWidth="1"/>
    <col min="9997" max="9997" width="6.125" style="1611" customWidth="1"/>
    <col min="9998" max="9998" width="7.25" style="1611" customWidth="1"/>
    <col min="9999" max="9999" width="9" style="1611"/>
    <col min="10000" max="10000" width="6.5" style="1611" customWidth="1"/>
    <col min="10001" max="10001" width="9.375" style="1611" customWidth="1"/>
    <col min="10002" max="10002" width="8.375" style="1611" customWidth="1"/>
    <col min="10003" max="10240" width="9" style="1611"/>
    <col min="10241" max="10241" width="0" style="1611" hidden="1" customWidth="1"/>
    <col min="10242" max="10242" width="6.125" style="1611" customWidth="1"/>
    <col min="10243" max="10244" width="5.125" style="1611" customWidth="1"/>
    <col min="10245" max="10245" width="5.375" style="1611" customWidth="1"/>
    <col min="10246" max="10247" width="9.5" style="1611" customWidth="1"/>
    <col min="10248" max="10248" width="6.375" style="1611" customWidth="1"/>
    <col min="10249" max="10249" width="8.625" style="1611" customWidth="1"/>
    <col min="10250" max="10250" width="7.5" style="1611" customWidth="1"/>
    <col min="10251" max="10251" width="8.375" style="1611" customWidth="1"/>
    <col min="10252" max="10252" width="6.375" style="1611" customWidth="1"/>
    <col min="10253" max="10253" width="6.125" style="1611" customWidth="1"/>
    <col min="10254" max="10254" width="7.25" style="1611" customWidth="1"/>
    <col min="10255" max="10255" width="9" style="1611"/>
    <col min="10256" max="10256" width="6.5" style="1611" customWidth="1"/>
    <col min="10257" max="10257" width="9.375" style="1611" customWidth="1"/>
    <col min="10258" max="10258" width="8.375" style="1611" customWidth="1"/>
    <col min="10259" max="10496" width="9" style="1611"/>
    <col min="10497" max="10497" width="0" style="1611" hidden="1" customWidth="1"/>
    <col min="10498" max="10498" width="6.125" style="1611" customWidth="1"/>
    <col min="10499" max="10500" width="5.125" style="1611" customWidth="1"/>
    <col min="10501" max="10501" width="5.375" style="1611" customWidth="1"/>
    <col min="10502" max="10503" width="9.5" style="1611" customWidth="1"/>
    <col min="10504" max="10504" width="6.375" style="1611" customWidth="1"/>
    <col min="10505" max="10505" width="8.625" style="1611" customWidth="1"/>
    <col min="10506" max="10506" width="7.5" style="1611" customWidth="1"/>
    <col min="10507" max="10507" width="8.375" style="1611" customWidth="1"/>
    <col min="10508" max="10508" width="6.375" style="1611" customWidth="1"/>
    <col min="10509" max="10509" width="6.125" style="1611" customWidth="1"/>
    <col min="10510" max="10510" width="7.25" style="1611" customWidth="1"/>
    <col min="10511" max="10511" width="9" style="1611"/>
    <col min="10512" max="10512" width="6.5" style="1611" customWidth="1"/>
    <col min="10513" max="10513" width="9.375" style="1611" customWidth="1"/>
    <col min="10514" max="10514" width="8.375" style="1611" customWidth="1"/>
    <col min="10515" max="10752" width="9" style="1611"/>
    <col min="10753" max="10753" width="0" style="1611" hidden="1" customWidth="1"/>
    <col min="10754" max="10754" width="6.125" style="1611" customWidth="1"/>
    <col min="10755" max="10756" width="5.125" style="1611" customWidth="1"/>
    <col min="10757" max="10757" width="5.375" style="1611" customWidth="1"/>
    <col min="10758" max="10759" width="9.5" style="1611" customWidth="1"/>
    <col min="10760" max="10760" width="6.375" style="1611" customWidth="1"/>
    <col min="10761" max="10761" width="8.625" style="1611" customWidth="1"/>
    <col min="10762" max="10762" width="7.5" style="1611" customWidth="1"/>
    <col min="10763" max="10763" width="8.375" style="1611" customWidth="1"/>
    <col min="10764" max="10764" width="6.375" style="1611" customWidth="1"/>
    <col min="10765" max="10765" width="6.125" style="1611" customWidth="1"/>
    <col min="10766" max="10766" width="7.25" style="1611" customWidth="1"/>
    <col min="10767" max="10767" width="9" style="1611"/>
    <col min="10768" max="10768" width="6.5" style="1611" customWidth="1"/>
    <col min="10769" max="10769" width="9.375" style="1611" customWidth="1"/>
    <col min="10770" max="10770" width="8.375" style="1611" customWidth="1"/>
    <col min="10771" max="11008" width="9" style="1611"/>
    <col min="11009" max="11009" width="0" style="1611" hidden="1" customWidth="1"/>
    <col min="11010" max="11010" width="6.125" style="1611" customWidth="1"/>
    <col min="11011" max="11012" width="5.125" style="1611" customWidth="1"/>
    <col min="11013" max="11013" width="5.375" style="1611" customWidth="1"/>
    <col min="11014" max="11015" width="9.5" style="1611" customWidth="1"/>
    <col min="11016" max="11016" width="6.375" style="1611" customWidth="1"/>
    <col min="11017" max="11017" width="8.625" style="1611" customWidth="1"/>
    <col min="11018" max="11018" width="7.5" style="1611" customWidth="1"/>
    <col min="11019" max="11019" width="8.375" style="1611" customWidth="1"/>
    <col min="11020" max="11020" width="6.375" style="1611" customWidth="1"/>
    <col min="11021" max="11021" width="6.125" style="1611" customWidth="1"/>
    <col min="11022" max="11022" width="7.25" style="1611" customWidth="1"/>
    <col min="11023" max="11023" width="9" style="1611"/>
    <col min="11024" max="11024" width="6.5" style="1611" customWidth="1"/>
    <col min="11025" max="11025" width="9.375" style="1611" customWidth="1"/>
    <col min="11026" max="11026" width="8.375" style="1611" customWidth="1"/>
    <col min="11027" max="11264" width="9" style="1611"/>
    <col min="11265" max="11265" width="0" style="1611" hidden="1" customWidth="1"/>
    <col min="11266" max="11266" width="6.125" style="1611" customWidth="1"/>
    <col min="11267" max="11268" width="5.125" style="1611" customWidth="1"/>
    <col min="11269" max="11269" width="5.375" style="1611" customWidth="1"/>
    <col min="11270" max="11271" width="9.5" style="1611" customWidth="1"/>
    <col min="11272" max="11272" width="6.375" style="1611" customWidth="1"/>
    <col min="11273" max="11273" width="8.625" style="1611" customWidth="1"/>
    <col min="11274" max="11274" width="7.5" style="1611" customWidth="1"/>
    <col min="11275" max="11275" width="8.375" style="1611" customWidth="1"/>
    <col min="11276" max="11276" width="6.375" style="1611" customWidth="1"/>
    <col min="11277" max="11277" width="6.125" style="1611" customWidth="1"/>
    <col min="11278" max="11278" width="7.25" style="1611" customWidth="1"/>
    <col min="11279" max="11279" width="9" style="1611"/>
    <col min="11280" max="11280" width="6.5" style="1611" customWidth="1"/>
    <col min="11281" max="11281" width="9.375" style="1611" customWidth="1"/>
    <col min="11282" max="11282" width="8.375" style="1611" customWidth="1"/>
    <col min="11283" max="11520" width="9" style="1611"/>
    <col min="11521" max="11521" width="0" style="1611" hidden="1" customWidth="1"/>
    <col min="11522" max="11522" width="6.125" style="1611" customWidth="1"/>
    <col min="11523" max="11524" width="5.125" style="1611" customWidth="1"/>
    <col min="11525" max="11525" width="5.375" style="1611" customWidth="1"/>
    <col min="11526" max="11527" width="9.5" style="1611" customWidth="1"/>
    <col min="11528" max="11528" width="6.375" style="1611" customWidth="1"/>
    <col min="11529" max="11529" width="8.625" style="1611" customWidth="1"/>
    <col min="11530" max="11530" width="7.5" style="1611" customWidth="1"/>
    <col min="11531" max="11531" width="8.375" style="1611" customWidth="1"/>
    <col min="11532" max="11532" width="6.375" style="1611" customWidth="1"/>
    <col min="11533" max="11533" width="6.125" style="1611" customWidth="1"/>
    <col min="11534" max="11534" width="7.25" style="1611" customWidth="1"/>
    <col min="11535" max="11535" width="9" style="1611"/>
    <col min="11536" max="11536" width="6.5" style="1611" customWidth="1"/>
    <col min="11537" max="11537" width="9.375" style="1611" customWidth="1"/>
    <col min="11538" max="11538" width="8.375" style="1611" customWidth="1"/>
    <col min="11539" max="11776" width="9" style="1611"/>
    <col min="11777" max="11777" width="0" style="1611" hidden="1" customWidth="1"/>
    <col min="11778" max="11778" width="6.125" style="1611" customWidth="1"/>
    <col min="11779" max="11780" width="5.125" style="1611" customWidth="1"/>
    <col min="11781" max="11781" width="5.375" style="1611" customWidth="1"/>
    <col min="11782" max="11783" width="9.5" style="1611" customWidth="1"/>
    <col min="11784" max="11784" width="6.375" style="1611" customWidth="1"/>
    <col min="11785" max="11785" width="8.625" style="1611" customWidth="1"/>
    <col min="11786" max="11786" width="7.5" style="1611" customWidth="1"/>
    <col min="11787" max="11787" width="8.375" style="1611" customWidth="1"/>
    <col min="11788" max="11788" width="6.375" style="1611" customWidth="1"/>
    <col min="11789" max="11789" width="6.125" style="1611" customWidth="1"/>
    <col min="11790" max="11790" width="7.25" style="1611" customWidth="1"/>
    <col min="11791" max="11791" width="9" style="1611"/>
    <col min="11792" max="11792" width="6.5" style="1611" customWidth="1"/>
    <col min="11793" max="11793" width="9.375" style="1611" customWidth="1"/>
    <col min="11794" max="11794" width="8.375" style="1611" customWidth="1"/>
    <col min="11795" max="12032" width="9" style="1611"/>
    <col min="12033" max="12033" width="0" style="1611" hidden="1" customWidth="1"/>
    <col min="12034" max="12034" width="6.125" style="1611" customWidth="1"/>
    <col min="12035" max="12036" width="5.125" style="1611" customWidth="1"/>
    <col min="12037" max="12037" width="5.375" style="1611" customWidth="1"/>
    <col min="12038" max="12039" width="9.5" style="1611" customWidth="1"/>
    <col min="12040" max="12040" width="6.375" style="1611" customWidth="1"/>
    <col min="12041" max="12041" width="8.625" style="1611" customWidth="1"/>
    <col min="12042" max="12042" width="7.5" style="1611" customWidth="1"/>
    <col min="12043" max="12043" width="8.375" style="1611" customWidth="1"/>
    <col min="12044" max="12044" width="6.375" style="1611" customWidth="1"/>
    <col min="12045" max="12045" width="6.125" style="1611" customWidth="1"/>
    <col min="12046" max="12046" width="7.25" style="1611" customWidth="1"/>
    <col min="12047" max="12047" width="9" style="1611"/>
    <col min="12048" max="12048" width="6.5" style="1611" customWidth="1"/>
    <col min="12049" max="12049" width="9.375" style="1611" customWidth="1"/>
    <col min="12050" max="12050" width="8.375" style="1611" customWidth="1"/>
    <col min="12051" max="12288" width="9" style="1611"/>
    <col min="12289" max="12289" width="0" style="1611" hidden="1" customWidth="1"/>
    <col min="12290" max="12290" width="6.125" style="1611" customWidth="1"/>
    <col min="12291" max="12292" width="5.125" style="1611" customWidth="1"/>
    <col min="12293" max="12293" width="5.375" style="1611" customWidth="1"/>
    <col min="12294" max="12295" width="9.5" style="1611" customWidth="1"/>
    <col min="12296" max="12296" width="6.375" style="1611" customWidth="1"/>
    <col min="12297" max="12297" width="8.625" style="1611" customWidth="1"/>
    <col min="12298" max="12298" width="7.5" style="1611" customWidth="1"/>
    <col min="12299" max="12299" width="8.375" style="1611" customWidth="1"/>
    <col min="12300" max="12300" width="6.375" style="1611" customWidth="1"/>
    <col min="12301" max="12301" width="6.125" style="1611" customWidth="1"/>
    <col min="12302" max="12302" width="7.25" style="1611" customWidth="1"/>
    <col min="12303" max="12303" width="9" style="1611"/>
    <col min="12304" max="12304" width="6.5" style="1611" customWidth="1"/>
    <col min="12305" max="12305" width="9.375" style="1611" customWidth="1"/>
    <col min="12306" max="12306" width="8.375" style="1611" customWidth="1"/>
    <col min="12307" max="12544" width="9" style="1611"/>
    <col min="12545" max="12545" width="0" style="1611" hidden="1" customWidth="1"/>
    <col min="12546" max="12546" width="6.125" style="1611" customWidth="1"/>
    <col min="12547" max="12548" width="5.125" style="1611" customWidth="1"/>
    <col min="12549" max="12549" width="5.375" style="1611" customWidth="1"/>
    <col min="12550" max="12551" width="9.5" style="1611" customWidth="1"/>
    <col min="12552" max="12552" width="6.375" style="1611" customWidth="1"/>
    <col min="12553" max="12553" width="8.625" style="1611" customWidth="1"/>
    <col min="12554" max="12554" width="7.5" style="1611" customWidth="1"/>
    <col min="12555" max="12555" width="8.375" style="1611" customWidth="1"/>
    <col min="12556" max="12556" width="6.375" style="1611" customWidth="1"/>
    <col min="12557" max="12557" width="6.125" style="1611" customWidth="1"/>
    <col min="12558" max="12558" width="7.25" style="1611" customWidth="1"/>
    <col min="12559" max="12559" width="9" style="1611"/>
    <col min="12560" max="12560" width="6.5" style="1611" customWidth="1"/>
    <col min="12561" max="12561" width="9.375" style="1611" customWidth="1"/>
    <col min="12562" max="12562" width="8.375" style="1611" customWidth="1"/>
    <col min="12563" max="12800" width="9" style="1611"/>
    <col min="12801" max="12801" width="0" style="1611" hidden="1" customWidth="1"/>
    <col min="12802" max="12802" width="6.125" style="1611" customWidth="1"/>
    <col min="12803" max="12804" width="5.125" style="1611" customWidth="1"/>
    <col min="12805" max="12805" width="5.375" style="1611" customWidth="1"/>
    <col min="12806" max="12807" width="9.5" style="1611" customWidth="1"/>
    <col min="12808" max="12808" width="6.375" style="1611" customWidth="1"/>
    <col min="12809" max="12809" width="8.625" style="1611" customWidth="1"/>
    <col min="12810" max="12810" width="7.5" style="1611" customWidth="1"/>
    <col min="12811" max="12811" width="8.375" style="1611" customWidth="1"/>
    <col min="12812" max="12812" width="6.375" style="1611" customWidth="1"/>
    <col min="12813" max="12813" width="6.125" style="1611" customWidth="1"/>
    <col min="12814" max="12814" width="7.25" style="1611" customWidth="1"/>
    <col min="12815" max="12815" width="9" style="1611"/>
    <col min="12816" max="12816" width="6.5" style="1611" customWidth="1"/>
    <col min="12817" max="12817" width="9.375" style="1611" customWidth="1"/>
    <col min="12818" max="12818" width="8.375" style="1611" customWidth="1"/>
    <col min="12819" max="13056" width="9" style="1611"/>
    <col min="13057" max="13057" width="0" style="1611" hidden="1" customWidth="1"/>
    <col min="13058" max="13058" width="6.125" style="1611" customWidth="1"/>
    <col min="13059" max="13060" width="5.125" style="1611" customWidth="1"/>
    <col min="13061" max="13061" width="5.375" style="1611" customWidth="1"/>
    <col min="13062" max="13063" width="9.5" style="1611" customWidth="1"/>
    <col min="13064" max="13064" width="6.375" style="1611" customWidth="1"/>
    <col min="13065" max="13065" width="8.625" style="1611" customWidth="1"/>
    <col min="13066" max="13066" width="7.5" style="1611" customWidth="1"/>
    <col min="13067" max="13067" width="8.375" style="1611" customWidth="1"/>
    <col min="13068" max="13068" width="6.375" style="1611" customWidth="1"/>
    <col min="13069" max="13069" width="6.125" style="1611" customWidth="1"/>
    <col min="13070" max="13070" width="7.25" style="1611" customWidth="1"/>
    <col min="13071" max="13071" width="9" style="1611"/>
    <col min="13072" max="13072" width="6.5" style="1611" customWidth="1"/>
    <col min="13073" max="13073" width="9.375" style="1611" customWidth="1"/>
    <col min="13074" max="13074" width="8.375" style="1611" customWidth="1"/>
    <col min="13075" max="13312" width="9" style="1611"/>
    <col min="13313" max="13313" width="0" style="1611" hidden="1" customWidth="1"/>
    <col min="13314" max="13314" width="6.125" style="1611" customWidth="1"/>
    <col min="13315" max="13316" width="5.125" style="1611" customWidth="1"/>
    <col min="13317" max="13317" width="5.375" style="1611" customWidth="1"/>
    <col min="13318" max="13319" width="9.5" style="1611" customWidth="1"/>
    <col min="13320" max="13320" width="6.375" style="1611" customWidth="1"/>
    <col min="13321" max="13321" width="8.625" style="1611" customWidth="1"/>
    <col min="13322" max="13322" width="7.5" style="1611" customWidth="1"/>
    <col min="13323" max="13323" width="8.375" style="1611" customWidth="1"/>
    <col min="13324" max="13324" width="6.375" style="1611" customWidth="1"/>
    <col min="13325" max="13325" width="6.125" style="1611" customWidth="1"/>
    <col min="13326" max="13326" width="7.25" style="1611" customWidth="1"/>
    <col min="13327" max="13327" width="9" style="1611"/>
    <col min="13328" max="13328" width="6.5" style="1611" customWidth="1"/>
    <col min="13329" max="13329" width="9.375" style="1611" customWidth="1"/>
    <col min="13330" max="13330" width="8.375" style="1611" customWidth="1"/>
    <col min="13331" max="13568" width="9" style="1611"/>
    <col min="13569" max="13569" width="0" style="1611" hidden="1" customWidth="1"/>
    <col min="13570" max="13570" width="6.125" style="1611" customWidth="1"/>
    <col min="13571" max="13572" width="5.125" style="1611" customWidth="1"/>
    <col min="13573" max="13573" width="5.375" style="1611" customWidth="1"/>
    <col min="13574" max="13575" width="9.5" style="1611" customWidth="1"/>
    <col min="13576" max="13576" width="6.375" style="1611" customWidth="1"/>
    <col min="13577" max="13577" width="8.625" style="1611" customWidth="1"/>
    <col min="13578" max="13578" width="7.5" style="1611" customWidth="1"/>
    <col min="13579" max="13579" width="8.375" style="1611" customWidth="1"/>
    <col min="13580" max="13580" width="6.375" style="1611" customWidth="1"/>
    <col min="13581" max="13581" width="6.125" style="1611" customWidth="1"/>
    <col min="13582" max="13582" width="7.25" style="1611" customWidth="1"/>
    <col min="13583" max="13583" width="9" style="1611"/>
    <col min="13584" max="13584" width="6.5" style="1611" customWidth="1"/>
    <col min="13585" max="13585" width="9.375" style="1611" customWidth="1"/>
    <col min="13586" max="13586" width="8.375" style="1611" customWidth="1"/>
    <col min="13587" max="13824" width="9" style="1611"/>
    <col min="13825" max="13825" width="0" style="1611" hidden="1" customWidth="1"/>
    <col min="13826" max="13826" width="6.125" style="1611" customWidth="1"/>
    <col min="13827" max="13828" width="5.125" style="1611" customWidth="1"/>
    <col min="13829" max="13829" width="5.375" style="1611" customWidth="1"/>
    <col min="13830" max="13831" width="9.5" style="1611" customWidth="1"/>
    <col min="13832" max="13832" width="6.375" style="1611" customWidth="1"/>
    <col min="13833" max="13833" width="8.625" style="1611" customWidth="1"/>
    <col min="13834" max="13834" width="7.5" style="1611" customWidth="1"/>
    <col min="13835" max="13835" width="8.375" style="1611" customWidth="1"/>
    <col min="13836" max="13836" width="6.375" style="1611" customWidth="1"/>
    <col min="13837" max="13837" width="6.125" style="1611" customWidth="1"/>
    <col min="13838" max="13838" width="7.25" style="1611" customWidth="1"/>
    <col min="13839" max="13839" width="9" style="1611"/>
    <col min="13840" max="13840" width="6.5" style="1611" customWidth="1"/>
    <col min="13841" max="13841" width="9.375" style="1611" customWidth="1"/>
    <col min="13842" max="13842" width="8.375" style="1611" customWidth="1"/>
    <col min="13843" max="14080" width="9" style="1611"/>
    <col min="14081" max="14081" width="0" style="1611" hidden="1" customWidth="1"/>
    <col min="14082" max="14082" width="6.125" style="1611" customWidth="1"/>
    <col min="14083" max="14084" width="5.125" style="1611" customWidth="1"/>
    <col min="14085" max="14085" width="5.375" style="1611" customWidth="1"/>
    <col min="14086" max="14087" width="9.5" style="1611" customWidth="1"/>
    <col min="14088" max="14088" width="6.375" style="1611" customWidth="1"/>
    <col min="14089" max="14089" width="8.625" style="1611" customWidth="1"/>
    <col min="14090" max="14090" width="7.5" style="1611" customWidth="1"/>
    <col min="14091" max="14091" width="8.375" style="1611" customWidth="1"/>
    <col min="14092" max="14092" width="6.375" style="1611" customWidth="1"/>
    <col min="14093" max="14093" width="6.125" style="1611" customWidth="1"/>
    <col min="14094" max="14094" width="7.25" style="1611" customWidth="1"/>
    <col min="14095" max="14095" width="9" style="1611"/>
    <col min="14096" max="14096" width="6.5" style="1611" customWidth="1"/>
    <col min="14097" max="14097" width="9.375" style="1611" customWidth="1"/>
    <col min="14098" max="14098" width="8.375" style="1611" customWidth="1"/>
    <col min="14099" max="14336" width="9" style="1611"/>
    <col min="14337" max="14337" width="0" style="1611" hidden="1" customWidth="1"/>
    <col min="14338" max="14338" width="6.125" style="1611" customWidth="1"/>
    <col min="14339" max="14340" width="5.125" style="1611" customWidth="1"/>
    <col min="14341" max="14341" width="5.375" style="1611" customWidth="1"/>
    <col min="14342" max="14343" width="9.5" style="1611" customWidth="1"/>
    <col min="14344" max="14344" width="6.375" style="1611" customWidth="1"/>
    <col min="14345" max="14345" width="8.625" style="1611" customWidth="1"/>
    <col min="14346" max="14346" width="7.5" style="1611" customWidth="1"/>
    <col min="14347" max="14347" width="8.375" style="1611" customWidth="1"/>
    <col min="14348" max="14348" width="6.375" style="1611" customWidth="1"/>
    <col min="14349" max="14349" width="6.125" style="1611" customWidth="1"/>
    <col min="14350" max="14350" width="7.25" style="1611" customWidth="1"/>
    <col min="14351" max="14351" width="9" style="1611"/>
    <col min="14352" max="14352" width="6.5" style="1611" customWidth="1"/>
    <col min="14353" max="14353" width="9.375" style="1611" customWidth="1"/>
    <col min="14354" max="14354" width="8.375" style="1611" customWidth="1"/>
    <col min="14355" max="14592" width="9" style="1611"/>
    <col min="14593" max="14593" width="0" style="1611" hidden="1" customWidth="1"/>
    <col min="14594" max="14594" width="6.125" style="1611" customWidth="1"/>
    <col min="14595" max="14596" width="5.125" style="1611" customWidth="1"/>
    <col min="14597" max="14597" width="5.375" style="1611" customWidth="1"/>
    <col min="14598" max="14599" width="9.5" style="1611" customWidth="1"/>
    <col min="14600" max="14600" width="6.375" style="1611" customWidth="1"/>
    <col min="14601" max="14601" width="8.625" style="1611" customWidth="1"/>
    <col min="14602" max="14602" width="7.5" style="1611" customWidth="1"/>
    <col min="14603" max="14603" width="8.375" style="1611" customWidth="1"/>
    <col min="14604" max="14604" width="6.375" style="1611" customWidth="1"/>
    <col min="14605" max="14605" width="6.125" style="1611" customWidth="1"/>
    <col min="14606" max="14606" width="7.25" style="1611" customWidth="1"/>
    <col min="14607" max="14607" width="9" style="1611"/>
    <col min="14608" max="14608" width="6.5" style="1611" customWidth="1"/>
    <col min="14609" max="14609" width="9.375" style="1611" customWidth="1"/>
    <col min="14610" max="14610" width="8.375" style="1611" customWidth="1"/>
    <col min="14611" max="14848" width="9" style="1611"/>
    <col min="14849" max="14849" width="0" style="1611" hidden="1" customWidth="1"/>
    <col min="14850" max="14850" width="6.125" style="1611" customWidth="1"/>
    <col min="14851" max="14852" width="5.125" style="1611" customWidth="1"/>
    <col min="14853" max="14853" width="5.375" style="1611" customWidth="1"/>
    <col min="14854" max="14855" width="9.5" style="1611" customWidth="1"/>
    <col min="14856" max="14856" width="6.375" style="1611" customWidth="1"/>
    <col min="14857" max="14857" width="8.625" style="1611" customWidth="1"/>
    <col min="14858" max="14858" width="7.5" style="1611" customWidth="1"/>
    <col min="14859" max="14859" width="8.375" style="1611" customWidth="1"/>
    <col min="14860" max="14860" width="6.375" style="1611" customWidth="1"/>
    <col min="14861" max="14861" width="6.125" style="1611" customWidth="1"/>
    <col min="14862" max="14862" width="7.25" style="1611" customWidth="1"/>
    <col min="14863" max="14863" width="9" style="1611"/>
    <col min="14864" max="14864" width="6.5" style="1611" customWidth="1"/>
    <col min="14865" max="14865" width="9.375" style="1611" customWidth="1"/>
    <col min="14866" max="14866" width="8.375" style="1611" customWidth="1"/>
    <col min="14867" max="15104" width="9" style="1611"/>
    <col min="15105" max="15105" width="0" style="1611" hidden="1" customWidth="1"/>
    <col min="15106" max="15106" width="6.125" style="1611" customWidth="1"/>
    <col min="15107" max="15108" width="5.125" style="1611" customWidth="1"/>
    <col min="15109" max="15109" width="5.375" style="1611" customWidth="1"/>
    <col min="15110" max="15111" width="9.5" style="1611" customWidth="1"/>
    <col min="15112" max="15112" width="6.375" style="1611" customWidth="1"/>
    <col min="15113" max="15113" width="8.625" style="1611" customWidth="1"/>
    <col min="15114" max="15114" width="7.5" style="1611" customWidth="1"/>
    <col min="15115" max="15115" width="8.375" style="1611" customWidth="1"/>
    <col min="15116" max="15116" width="6.375" style="1611" customWidth="1"/>
    <col min="15117" max="15117" width="6.125" style="1611" customWidth="1"/>
    <col min="15118" max="15118" width="7.25" style="1611" customWidth="1"/>
    <col min="15119" max="15119" width="9" style="1611"/>
    <col min="15120" max="15120" width="6.5" style="1611" customWidth="1"/>
    <col min="15121" max="15121" width="9.375" style="1611" customWidth="1"/>
    <col min="15122" max="15122" width="8.375" style="1611" customWidth="1"/>
    <col min="15123" max="15360" width="9" style="1611"/>
    <col min="15361" max="15361" width="0" style="1611" hidden="1" customWidth="1"/>
    <col min="15362" max="15362" width="6.125" style="1611" customWidth="1"/>
    <col min="15363" max="15364" width="5.125" style="1611" customWidth="1"/>
    <col min="15365" max="15365" width="5.375" style="1611" customWidth="1"/>
    <col min="15366" max="15367" width="9.5" style="1611" customWidth="1"/>
    <col min="15368" max="15368" width="6.375" style="1611" customWidth="1"/>
    <col min="15369" max="15369" width="8.625" style="1611" customWidth="1"/>
    <col min="15370" max="15370" width="7.5" style="1611" customWidth="1"/>
    <col min="15371" max="15371" width="8.375" style="1611" customWidth="1"/>
    <col min="15372" max="15372" width="6.375" style="1611" customWidth="1"/>
    <col min="15373" max="15373" width="6.125" style="1611" customWidth="1"/>
    <col min="15374" max="15374" width="7.25" style="1611" customWidth="1"/>
    <col min="15375" max="15375" width="9" style="1611"/>
    <col min="15376" max="15376" width="6.5" style="1611" customWidth="1"/>
    <col min="15377" max="15377" width="9.375" style="1611" customWidth="1"/>
    <col min="15378" max="15378" width="8.375" style="1611" customWidth="1"/>
    <col min="15379" max="15616" width="9" style="1611"/>
    <col min="15617" max="15617" width="0" style="1611" hidden="1" customWidth="1"/>
    <col min="15618" max="15618" width="6.125" style="1611" customWidth="1"/>
    <col min="15619" max="15620" width="5.125" style="1611" customWidth="1"/>
    <col min="15621" max="15621" width="5.375" style="1611" customWidth="1"/>
    <col min="15622" max="15623" width="9.5" style="1611" customWidth="1"/>
    <col min="15624" max="15624" width="6.375" style="1611" customWidth="1"/>
    <col min="15625" max="15625" width="8.625" style="1611" customWidth="1"/>
    <col min="15626" max="15626" width="7.5" style="1611" customWidth="1"/>
    <col min="15627" max="15627" width="8.375" style="1611" customWidth="1"/>
    <col min="15628" max="15628" width="6.375" style="1611" customWidth="1"/>
    <col min="15629" max="15629" width="6.125" style="1611" customWidth="1"/>
    <col min="15630" max="15630" width="7.25" style="1611" customWidth="1"/>
    <col min="15631" max="15631" width="9" style="1611"/>
    <col min="15632" max="15632" width="6.5" style="1611" customWidth="1"/>
    <col min="15633" max="15633" width="9.375" style="1611" customWidth="1"/>
    <col min="15634" max="15634" width="8.375" style="1611" customWidth="1"/>
    <col min="15635" max="15872" width="9" style="1611"/>
    <col min="15873" max="15873" width="0" style="1611" hidden="1" customWidth="1"/>
    <col min="15874" max="15874" width="6.125" style="1611" customWidth="1"/>
    <col min="15875" max="15876" width="5.125" style="1611" customWidth="1"/>
    <col min="15877" max="15877" width="5.375" style="1611" customWidth="1"/>
    <col min="15878" max="15879" width="9.5" style="1611" customWidth="1"/>
    <col min="15880" max="15880" width="6.375" style="1611" customWidth="1"/>
    <col min="15881" max="15881" width="8.625" style="1611" customWidth="1"/>
    <col min="15882" max="15882" width="7.5" style="1611" customWidth="1"/>
    <col min="15883" max="15883" width="8.375" style="1611" customWidth="1"/>
    <col min="15884" max="15884" width="6.375" style="1611" customWidth="1"/>
    <col min="15885" max="15885" width="6.125" style="1611" customWidth="1"/>
    <col min="15886" max="15886" width="7.25" style="1611" customWidth="1"/>
    <col min="15887" max="15887" width="9" style="1611"/>
    <col min="15888" max="15888" width="6.5" style="1611" customWidth="1"/>
    <col min="15889" max="15889" width="9.375" style="1611" customWidth="1"/>
    <col min="15890" max="15890" width="8.375" style="1611" customWidth="1"/>
    <col min="15891" max="16128" width="9" style="1611"/>
    <col min="16129" max="16129" width="0" style="1611" hidden="1" customWidth="1"/>
    <col min="16130" max="16130" width="6.125" style="1611" customWidth="1"/>
    <col min="16131" max="16132" width="5.125" style="1611" customWidth="1"/>
    <col min="16133" max="16133" width="5.375" style="1611" customWidth="1"/>
    <col min="16134" max="16135" width="9.5" style="1611" customWidth="1"/>
    <col min="16136" max="16136" width="6.375" style="1611" customWidth="1"/>
    <col min="16137" max="16137" width="8.625" style="1611" customWidth="1"/>
    <col min="16138" max="16138" width="7.5" style="1611" customWidth="1"/>
    <col min="16139" max="16139" width="8.375" style="1611" customWidth="1"/>
    <col min="16140" max="16140" width="6.375" style="1611" customWidth="1"/>
    <col min="16141" max="16141" width="6.125" style="1611" customWidth="1"/>
    <col min="16142" max="16142" width="7.25" style="1611" customWidth="1"/>
    <col min="16143" max="16143" width="9" style="1611"/>
    <col min="16144" max="16144" width="6.5" style="1611" customWidth="1"/>
    <col min="16145" max="16145" width="9.375" style="1611" customWidth="1"/>
    <col min="16146" max="16146" width="8.375" style="1611" customWidth="1"/>
    <col min="16147" max="16384" width="9" style="1611"/>
  </cols>
  <sheetData>
    <row r="1" spans="1:19" s="1610" customFormat="1" ht="17.25" customHeight="1">
      <c r="A1" s="3337" t="str">
        <f>"索引号："&amp;档案索引!D7</f>
        <v>索引号：2B-2</v>
      </c>
      <c r="B1" s="3337"/>
      <c r="C1" s="3337"/>
      <c r="D1" s="3337"/>
      <c r="E1" s="3337"/>
      <c r="F1" s="3337"/>
      <c r="G1" s="3337"/>
      <c r="H1" s="3337"/>
      <c r="I1" s="3337"/>
      <c r="J1" s="3337"/>
      <c r="K1" s="3337"/>
      <c r="L1" s="3337"/>
      <c r="M1" s="3337"/>
      <c r="N1" s="3337"/>
      <c r="O1" s="3337"/>
      <c r="P1" s="3337"/>
      <c r="Q1" s="3337"/>
      <c r="R1" s="3338"/>
    </row>
    <row r="2" spans="1:19" ht="36.75" customHeight="1">
      <c r="A2" s="3336" t="s">
        <v>6110</v>
      </c>
      <c r="B2" s="3336"/>
      <c r="C2" s="3336"/>
      <c r="D2" s="3336"/>
      <c r="E2" s="3336"/>
      <c r="F2" s="3336"/>
      <c r="G2" s="3336"/>
      <c r="H2" s="3336"/>
      <c r="I2" s="3336"/>
      <c r="J2" s="3336"/>
      <c r="K2" s="3336"/>
      <c r="L2" s="3336"/>
      <c r="M2" s="3336"/>
      <c r="N2" s="3336"/>
      <c r="O2" s="3336"/>
      <c r="P2" s="3336"/>
      <c r="Q2" s="3336"/>
      <c r="R2" s="3339"/>
    </row>
    <row r="3" spans="1:19" s="1612" customFormat="1" ht="42.75" customHeight="1">
      <c r="A3" s="3340" t="s">
        <v>658</v>
      </c>
      <c r="B3" s="3323" t="s">
        <v>966</v>
      </c>
      <c r="C3" s="3323" t="s">
        <v>5697</v>
      </c>
      <c r="D3" s="3323" t="s">
        <v>967</v>
      </c>
      <c r="E3" s="3323" t="s">
        <v>5698</v>
      </c>
      <c r="F3" s="3323" t="s">
        <v>5699</v>
      </c>
      <c r="G3" s="3323"/>
      <c r="H3" s="3323" t="s">
        <v>5700</v>
      </c>
      <c r="I3" s="3323"/>
      <c r="J3" s="3323"/>
      <c r="K3" s="3323" t="s">
        <v>5701</v>
      </c>
      <c r="L3" s="3323"/>
      <c r="M3" s="3323"/>
      <c r="N3" s="3323"/>
      <c r="O3" s="3323"/>
      <c r="P3" s="3323"/>
      <c r="Q3" s="3342" t="s">
        <v>5656</v>
      </c>
      <c r="R3" s="3323" t="s">
        <v>5073</v>
      </c>
    </row>
    <row r="4" spans="1:19" s="1612" customFormat="1" ht="78" customHeight="1">
      <c r="A4" s="3341"/>
      <c r="B4" s="3323"/>
      <c r="C4" s="3323"/>
      <c r="D4" s="3323"/>
      <c r="E4" s="3323"/>
      <c r="F4" s="1877" t="s">
        <v>5702</v>
      </c>
      <c r="G4" s="1877" t="s">
        <v>5703</v>
      </c>
      <c r="H4" s="1877" t="s">
        <v>5704</v>
      </c>
      <c r="I4" s="1877" t="s">
        <v>5705</v>
      </c>
      <c r="J4" s="1877" t="s">
        <v>5706</v>
      </c>
      <c r="K4" s="1877" t="s">
        <v>5707</v>
      </c>
      <c r="L4" s="1877" t="s">
        <v>5708</v>
      </c>
      <c r="M4" s="1877" t="s">
        <v>5709</v>
      </c>
      <c r="N4" s="1877" t="s">
        <v>5710</v>
      </c>
      <c r="O4" s="1877" t="s">
        <v>5711</v>
      </c>
      <c r="P4" s="1877" t="s">
        <v>5706</v>
      </c>
      <c r="Q4" s="3343"/>
      <c r="R4" s="3323"/>
    </row>
    <row r="5" spans="1:19" ht="46.5" customHeight="1">
      <c r="A5" s="3341"/>
      <c r="B5" s="1866">
        <v>1</v>
      </c>
      <c r="C5" s="1893">
        <v>2</v>
      </c>
      <c r="D5" s="1893">
        <v>3</v>
      </c>
      <c r="E5" s="1893">
        <v>4</v>
      </c>
      <c r="F5" s="1893">
        <v>5</v>
      </c>
      <c r="G5" s="1893">
        <v>6</v>
      </c>
      <c r="H5" s="1893">
        <v>7</v>
      </c>
      <c r="I5" s="1893">
        <v>8</v>
      </c>
      <c r="J5" s="1893" t="s">
        <v>5712</v>
      </c>
      <c r="K5" s="1893">
        <v>10</v>
      </c>
      <c r="L5" s="1893">
        <v>11</v>
      </c>
      <c r="M5" s="1893" t="s">
        <v>5713</v>
      </c>
      <c r="N5" s="1893" t="s">
        <v>5714</v>
      </c>
      <c r="O5" s="1893">
        <v>14</v>
      </c>
      <c r="P5" s="1893" t="s">
        <v>5715</v>
      </c>
      <c r="Q5" s="1894" t="s">
        <v>5716</v>
      </c>
      <c r="R5" s="1896"/>
      <c r="S5" s="1613"/>
    </row>
    <row r="6" spans="1:19" ht="14.25" customHeight="1">
      <c r="A6" s="1681">
        <v>1</v>
      </c>
      <c r="B6" s="1614"/>
      <c r="C6" s="2273"/>
      <c r="D6" s="2107"/>
      <c r="E6" s="2107"/>
      <c r="F6" s="1614"/>
      <c r="G6" s="2107"/>
      <c r="H6" s="2107"/>
      <c r="I6" s="2107"/>
      <c r="J6" s="2106">
        <f>MIN(H6,I6)</f>
        <v>0</v>
      </c>
      <c r="K6" s="2107"/>
      <c r="L6" s="2107"/>
      <c r="M6" s="2106">
        <f>ROUND(D6*L6,2)</f>
        <v>0</v>
      </c>
      <c r="N6" s="2106">
        <f>K6-M6</f>
        <v>0</v>
      </c>
      <c r="O6" s="2107"/>
      <c r="P6" s="2106">
        <f>MIN(N6,O6)</f>
        <v>0</v>
      </c>
      <c r="Q6" s="2106">
        <f>G6+J6+P6</f>
        <v>0</v>
      </c>
      <c r="R6" s="2009"/>
    </row>
    <row r="7" spans="1:19" ht="14.25" customHeight="1">
      <c r="A7" s="1681">
        <v>2</v>
      </c>
      <c r="B7" s="1614"/>
      <c r="C7" s="2273"/>
      <c r="D7" s="2107"/>
      <c r="E7" s="2107"/>
      <c r="F7" s="1614"/>
      <c r="G7" s="2107"/>
      <c r="H7" s="2107"/>
      <c r="I7" s="2107"/>
      <c r="J7" s="2106">
        <f t="shared" ref="J7:J14" si="0">MIN(H7,I7)</f>
        <v>0</v>
      </c>
      <c r="K7" s="2107"/>
      <c r="L7" s="2107"/>
      <c r="M7" s="2106">
        <f t="shared" ref="M7:M14" si="1">ROUND(D7*L7,2)</f>
        <v>0</v>
      </c>
      <c r="N7" s="2106">
        <f t="shared" ref="N7:N14" si="2">K7-M7</f>
        <v>0</v>
      </c>
      <c r="O7" s="2107"/>
      <c r="P7" s="2106">
        <f t="shared" ref="P7:P14" si="3">MIN(N7,O7)</f>
        <v>0</v>
      </c>
      <c r="Q7" s="2106">
        <f t="shared" ref="Q7:Q15" si="4">G7+J7+P7</f>
        <v>0</v>
      </c>
      <c r="R7" s="2009"/>
      <c r="S7" s="1799" t="s">
        <v>6634</v>
      </c>
    </row>
    <row r="8" spans="1:19" ht="14.25" customHeight="1">
      <c r="A8" s="1681">
        <v>3</v>
      </c>
      <c r="B8" s="1614"/>
      <c r="C8" s="2273"/>
      <c r="D8" s="2107"/>
      <c r="E8" s="2107"/>
      <c r="F8" s="1614"/>
      <c r="G8" s="2107"/>
      <c r="H8" s="2107"/>
      <c r="I8" s="2107"/>
      <c r="J8" s="2106">
        <f t="shared" si="0"/>
        <v>0</v>
      </c>
      <c r="K8" s="2107"/>
      <c r="L8" s="2107"/>
      <c r="M8" s="2106">
        <f t="shared" si="1"/>
        <v>0</v>
      </c>
      <c r="N8" s="2106">
        <f t="shared" si="2"/>
        <v>0</v>
      </c>
      <c r="O8" s="2107"/>
      <c r="P8" s="2106">
        <f t="shared" si="3"/>
        <v>0</v>
      </c>
      <c r="Q8" s="2106">
        <f t="shared" si="4"/>
        <v>0</v>
      </c>
      <c r="R8" s="2009"/>
    </row>
    <row r="9" spans="1:19" ht="14.25" customHeight="1">
      <c r="A9" s="1681">
        <v>4</v>
      </c>
      <c r="B9" s="1614"/>
      <c r="C9" s="2273"/>
      <c r="D9" s="2107"/>
      <c r="E9" s="2107"/>
      <c r="F9" s="1614"/>
      <c r="G9" s="2107"/>
      <c r="H9" s="2107"/>
      <c r="I9" s="2107"/>
      <c r="J9" s="2106">
        <f t="shared" si="0"/>
        <v>0</v>
      </c>
      <c r="K9" s="2107"/>
      <c r="L9" s="2107"/>
      <c r="M9" s="2106">
        <f t="shared" si="1"/>
        <v>0</v>
      </c>
      <c r="N9" s="2106">
        <f t="shared" si="2"/>
        <v>0</v>
      </c>
      <c r="O9" s="2107"/>
      <c r="P9" s="2106">
        <f t="shared" si="3"/>
        <v>0</v>
      </c>
      <c r="Q9" s="2106">
        <f t="shared" si="4"/>
        <v>0</v>
      </c>
      <c r="R9" s="2009"/>
    </row>
    <row r="10" spans="1:19" ht="14.25" customHeight="1">
      <c r="A10" s="1681">
        <v>5</v>
      </c>
      <c r="B10" s="1614"/>
      <c r="C10" s="2273"/>
      <c r="D10" s="2107"/>
      <c r="E10" s="2107"/>
      <c r="F10" s="1614"/>
      <c r="G10" s="2107"/>
      <c r="H10" s="2107"/>
      <c r="I10" s="2107"/>
      <c r="J10" s="2106">
        <f t="shared" si="0"/>
        <v>0</v>
      </c>
      <c r="K10" s="2107"/>
      <c r="L10" s="2107"/>
      <c r="M10" s="2106">
        <f t="shared" si="1"/>
        <v>0</v>
      </c>
      <c r="N10" s="2106">
        <f t="shared" si="2"/>
        <v>0</v>
      </c>
      <c r="O10" s="2107"/>
      <c r="P10" s="2106">
        <f t="shared" si="3"/>
        <v>0</v>
      </c>
      <c r="Q10" s="2106">
        <f t="shared" si="4"/>
        <v>0</v>
      </c>
      <c r="R10" s="2009"/>
    </row>
    <row r="11" spans="1:19" ht="14.25" customHeight="1">
      <c r="A11" s="1681">
        <v>6</v>
      </c>
      <c r="B11" s="1614"/>
      <c r="C11" s="2273"/>
      <c r="D11" s="2107"/>
      <c r="E11" s="2107"/>
      <c r="F11" s="1614"/>
      <c r="G11" s="2107"/>
      <c r="H11" s="2107"/>
      <c r="I11" s="2107"/>
      <c r="J11" s="2106">
        <f t="shared" si="0"/>
        <v>0</v>
      </c>
      <c r="K11" s="2107"/>
      <c r="L11" s="2107"/>
      <c r="M11" s="2106">
        <f t="shared" si="1"/>
        <v>0</v>
      </c>
      <c r="N11" s="2106">
        <f t="shared" si="2"/>
        <v>0</v>
      </c>
      <c r="O11" s="2107"/>
      <c r="P11" s="2106">
        <f t="shared" si="3"/>
        <v>0</v>
      </c>
      <c r="Q11" s="2106">
        <f t="shared" si="4"/>
        <v>0</v>
      </c>
      <c r="R11" s="2009"/>
    </row>
    <row r="12" spans="1:19" ht="14.25" customHeight="1">
      <c r="A12" s="1681">
        <v>7</v>
      </c>
      <c r="B12" s="1614"/>
      <c r="C12" s="2273"/>
      <c r="D12" s="2107"/>
      <c r="E12" s="2107"/>
      <c r="F12" s="1614"/>
      <c r="G12" s="2107"/>
      <c r="H12" s="2107"/>
      <c r="I12" s="2107"/>
      <c r="J12" s="2106">
        <f t="shared" si="0"/>
        <v>0</v>
      </c>
      <c r="K12" s="2107"/>
      <c r="L12" s="2107"/>
      <c r="M12" s="2106">
        <f t="shared" si="1"/>
        <v>0</v>
      </c>
      <c r="N12" s="2106">
        <f t="shared" si="2"/>
        <v>0</v>
      </c>
      <c r="O12" s="2107"/>
      <c r="P12" s="2106">
        <f t="shared" si="3"/>
        <v>0</v>
      </c>
      <c r="Q12" s="2106">
        <f t="shared" si="4"/>
        <v>0</v>
      </c>
      <c r="R12" s="2009"/>
    </row>
    <row r="13" spans="1:19" ht="14.25" customHeight="1">
      <c r="A13" s="1681">
        <v>8</v>
      </c>
      <c r="B13" s="1614"/>
      <c r="C13" s="2273"/>
      <c r="D13" s="2107"/>
      <c r="E13" s="2107"/>
      <c r="F13" s="1614"/>
      <c r="G13" s="2107"/>
      <c r="H13" s="2107"/>
      <c r="I13" s="2107"/>
      <c r="J13" s="2106">
        <f t="shared" si="0"/>
        <v>0</v>
      </c>
      <c r="K13" s="2107"/>
      <c r="L13" s="2107"/>
      <c r="M13" s="2106">
        <f t="shared" si="1"/>
        <v>0</v>
      </c>
      <c r="N13" s="2106">
        <f t="shared" si="2"/>
        <v>0</v>
      </c>
      <c r="O13" s="2107"/>
      <c r="P13" s="2106">
        <f t="shared" si="3"/>
        <v>0</v>
      </c>
      <c r="Q13" s="2106">
        <f t="shared" si="4"/>
        <v>0</v>
      </c>
      <c r="R13" s="2009"/>
    </row>
    <row r="14" spans="1:19" ht="14.25" customHeight="1">
      <c r="A14" s="1681">
        <v>9</v>
      </c>
      <c r="B14" s="1614"/>
      <c r="C14" s="2273"/>
      <c r="D14" s="2107"/>
      <c r="E14" s="2107"/>
      <c r="F14" s="1614"/>
      <c r="G14" s="2107"/>
      <c r="H14" s="2107"/>
      <c r="I14" s="2107"/>
      <c r="J14" s="2106">
        <f t="shared" si="0"/>
        <v>0</v>
      </c>
      <c r="K14" s="2107"/>
      <c r="L14" s="2107"/>
      <c r="M14" s="2106">
        <f t="shared" si="1"/>
        <v>0</v>
      </c>
      <c r="N14" s="2106">
        <f t="shared" si="2"/>
        <v>0</v>
      </c>
      <c r="O14" s="2107"/>
      <c r="P14" s="2106">
        <f t="shared" si="3"/>
        <v>0</v>
      </c>
      <c r="Q14" s="2106">
        <f t="shared" si="4"/>
        <v>0</v>
      </c>
      <c r="R14" s="2009"/>
    </row>
    <row r="15" spans="1:19" ht="89.25" customHeight="1">
      <c r="A15" s="1615" t="s">
        <v>5717</v>
      </c>
      <c r="B15" s="1894" t="s">
        <v>715</v>
      </c>
      <c r="C15" s="1902" t="s">
        <v>5718</v>
      </c>
      <c r="D15" s="1902" t="s">
        <v>5718</v>
      </c>
      <c r="E15" s="1902" t="s">
        <v>5718</v>
      </c>
      <c r="F15" s="1902" t="s">
        <v>5718</v>
      </c>
      <c r="G15" s="2106">
        <f>SUM(G6:G14)</f>
        <v>0</v>
      </c>
      <c r="H15" s="1902" t="s">
        <v>5718</v>
      </c>
      <c r="I15" s="1902" t="s">
        <v>5718</v>
      </c>
      <c r="J15" s="2106">
        <f>SUM(J6:J14)</f>
        <v>0</v>
      </c>
      <c r="K15" s="1902" t="s">
        <v>5718</v>
      </c>
      <c r="L15" s="1902" t="s">
        <v>5718</v>
      </c>
      <c r="M15" s="1902" t="s">
        <v>5718</v>
      </c>
      <c r="N15" s="1902" t="s">
        <v>5718</v>
      </c>
      <c r="O15" s="1902" t="s">
        <v>5718</v>
      </c>
      <c r="P15" s="2106">
        <f>SUM(P6:P14)</f>
        <v>0</v>
      </c>
      <c r="Q15" s="2106">
        <f t="shared" si="4"/>
        <v>0</v>
      </c>
      <c r="R15" s="2008" t="s">
        <v>5719</v>
      </c>
    </row>
  </sheetData>
  <mergeCells count="12">
    <mergeCell ref="A1:R1"/>
    <mergeCell ref="A2:R2"/>
    <mergeCell ref="A3:A5"/>
    <mergeCell ref="B3:B4"/>
    <mergeCell ref="C3:C4"/>
    <mergeCell ref="D3:D4"/>
    <mergeCell ref="E3:E4"/>
    <mergeCell ref="F3:G3"/>
    <mergeCell ref="H3:J3"/>
    <mergeCell ref="K3:P3"/>
    <mergeCell ref="Q3:Q4"/>
    <mergeCell ref="R3:R4"/>
  </mergeCells>
  <phoneticPr fontId="59" type="noConversion"/>
  <dataValidations count="1">
    <dataValidation type="list" allowBlank="1" showInputMessage="1" showErrorMessage="1" sqref="C6:C14">
      <formula1>"直接投资,股票投资"</formula1>
    </dataValidation>
  </dataValidations>
  <hyperlinks>
    <hyperlink ref="S7" location="A107011股息红利优惠明细表!A1" display="A107011股息红利优惠明细表!A1"/>
  </hyperlinks>
  <printOptions horizontalCentered="1" verticalCentered="1"/>
  <pageMargins left="0.39370078740157483" right="0.27559055118110237" top="0.39370078740157483" bottom="0.39370078740157483" header="0.11811023622047245" footer="0.11811023622047245"/>
  <pageSetup paperSize="9" orientation="landscape"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8">
    <tabColor theme="3" tint="0.39997558519241921"/>
  </sheetPr>
  <dimension ref="A1:M16"/>
  <sheetViews>
    <sheetView workbookViewId="0">
      <selection activeCell="K14" sqref="K14"/>
    </sheetView>
  </sheetViews>
  <sheetFormatPr defaultRowHeight="14.25"/>
  <cols>
    <col min="1" max="1" width="3.25" style="1617" customWidth="1"/>
    <col min="2" max="2" width="13.625" style="1617" customWidth="1"/>
    <col min="3" max="5" width="11.625" style="1617" customWidth="1"/>
    <col min="6" max="6" width="10.75" style="1617" customWidth="1"/>
    <col min="7" max="7" width="14.125" style="1617" customWidth="1"/>
    <col min="8" max="8" width="5.875" style="1617" customWidth="1"/>
    <col min="9" max="9" width="12.875" style="1617" customWidth="1"/>
    <col min="10" max="10" width="10.875" style="1617" customWidth="1"/>
    <col min="11" max="11" width="10.5" style="1617" customWidth="1"/>
    <col min="12" max="12" width="11.25" style="1617" customWidth="1"/>
    <col min="13" max="256" width="9" style="1617"/>
    <col min="257" max="257" width="5.75" style="1617" customWidth="1"/>
    <col min="258" max="258" width="8.25" style="1617" customWidth="1"/>
    <col min="259" max="261" width="11.625" style="1617" customWidth="1"/>
    <col min="262" max="262" width="10.75" style="1617" customWidth="1"/>
    <col min="263" max="263" width="9" style="1617"/>
    <col min="264" max="264" width="10" style="1617" customWidth="1"/>
    <col min="265" max="265" width="10.75" style="1617" customWidth="1"/>
    <col min="266" max="266" width="10.875" style="1617" customWidth="1"/>
    <col min="267" max="267" width="10.5" style="1617" customWidth="1"/>
    <col min="268" max="268" width="11.25" style="1617" customWidth="1"/>
    <col min="269" max="512" width="9" style="1617"/>
    <col min="513" max="513" width="5.75" style="1617" customWidth="1"/>
    <col min="514" max="514" width="8.25" style="1617" customWidth="1"/>
    <col min="515" max="517" width="11.625" style="1617" customWidth="1"/>
    <col min="518" max="518" width="10.75" style="1617" customWidth="1"/>
    <col min="519" max="519" width="9" style="1617"/>
    <col min="520" max="520" width="10" style="1617" customWidth="1"/>
    <col min="521" max="521" width="10.75" style="1617" customWidth="1"/>
    <col min="522" max="522" width="10.875" style="1617" customWidth="1"/>
    <col min="523" max="523" width="10.5" style="1617" customWidth="1"/>
    <col min="524" max="524" width="11.25" style="1617" customWidth="1"/>
    <col min="525" max="768" width="9" style="1617"/>
    <col min="769" max="769" width="5.75" style="1617" customWidth="1"/>
    <col min="770" max="770" width="8.25" style="1617" customWidth="1"/>
    <col min="771" max="773" width="11.625" style="1617" customWidth="1"/>
    <col min="774" max="774" width="10.75" style="1617" customWidth="1"/>
    <col min="775" max="775" width="9" style="1617"/>
    <col min="776" max="776" width="10" style="1617" customWidth="1"/>
    <col min="777" max="777" width="10.75" style="1617" customWidth="1"/>
    <col min="778" max="778" width="10.875" style="1617" customWidth="1"/>
    <col min="779" max="779" width="10.5" style="1617" customWidth="1"/>
    <col min="780" max="780" width="11.25" style="1617" customWidth="1"/>
    <col min="781" max="1024" width="9" style="1617"/>
    <col min="1025" max="1025" width="5.75" style="1617" customWidth="1"/>
    <col min="1026" max="1026" width="8.25" style="1617" customWidth="1"/>
    <col min="1027" max="1029" width="11.625" style="1617" customWidth="1"/>
    <col min="1030" max="1030" width="10.75" style="1617" customWidth="1"/>
    <col min="1031" max="1031" width="9" style="1617"/>
    <col min="1032" max="1032" width="10" style="1617" customWidth="1"/>
    <col min="1033" max="1033" width="10.75" style="1617" customWidth="1"/>
    <col min="1034" max="1034" width="10.875" style="1617" customWidth="1"/>
    <col min="1035" max="1035" width="10.5" style="1617" customWidth="1"/>
    <col min="1036" max="1036" width="11.25" style="1617" customWidth="1"/>
    <col min="1037" max="1280" width="9" style="1617"/>
    <col min="1281" max="1281" width="5.75" style="1617" customWidth="1"/>
    <col min="1282" max="1282" width="8.25" style="1617" customWidth="1"/>
    <col min="1283" max="1285" width="11.625" style="1617" customWidth="1"/>
    <col min="1286" max="1286" width="10.75" style="1617" customWidth="1"/>
    <col min="1287" max="1287" width="9" style="1617"/>
    <col min="1288" max="1288" width="10" style="1617" customWidth="1"/>
    <col min="1289" max="1289" width="10.75" style="1617" customWidth="1"/>
    <col min="1290" max="1290" width="10.875" style="1617" customWidth="1"/>
    <col min="1291" max="1291" width="10.5" style="1617" customWidth="1"/>
    <col min="1292" max="1292" width="11.25" style="1617" customWidth="1"/>
    <col min="1293" max="1536" width="9" style="1617"/>
    <col min="1537" max="1537" width="5.75" style="1617" customWidth="1"/>
    <col min="1538" max="1538" width="8.25" style="1617" customWidth="1"/>
    <col min="1539" max="1541" width="11.625" style="1617" customWidth="1"/>
    <col min="1542" max="1542" width="10.75" style="1617" customWidth="1"/>
    <col min="1543" max="1543" width="9" style="1617"/>
    <col min="1544" max="1544" width="10" style="1617" customWidth="1"/>
    <col min="1545" max="1545" width="10.75" style="1617" customWidth="1"/>
    <col min="1546" max="1546" width="10.875" style="1617" customWidth="1"/>
    <col min="1547" max="1547" width="10.5" style="1617" customWidth="1"/>
    <col min="1548" max="1548" width="11.25" style="1617" customWidth="1"/>
    <col min="1549" max="1792" width="9" style="1617"/>
    <col min="1793" max="1793" width="5.75" style="1617" customWidth="1"/>
    <col min="1794" max="1794" width="8.25" style="1617" customWidth="1"/>
    <col min="1795" max="1797" width="11.625" style="1617" customWidth="1"/>
    <col min="1798" max="1798" width="10.75" style="1617" customWidth="1"/>
    <col min="1799" max="1799" width="9" style="1617"/>
    <col min="1800" max="1800" width="10" style="1617" customWidth="1"/>
    <col min="1801" max="1801" width="10.75" style="1617" customWidth="1"/>
    <col min="1802" max="1802" width="10.875" style="1617" customWidth="1"/>
    <col min="1803" max="1803" width="10.5" style="1617" customWidth="1"/>
    <col min="1804" max="1804" width="11.25" style="1617" customWidth="1"/>
    <col min="1805" max="2048" width="9" style="1617"/>
    <col min="2049" max="2049" width="5.75" style="1617" customWidth="1"/>
    <col min="2050" max="2050" width="8.25" style="1617" customWidth="1"/>
    <col min="2051" max="2053" width="11.625" style="1617" customWidth="1"/>
    <col min="2054" max="2054" width="10.75" style="1617" customWidth="1"/>
    <col min="2055" max="2055" width="9" style="1617"/>
    <col min="2056" max="2056" width="10" style="1617" customWidth="1"/>
    <col min="2057" max="2057" width="10.75" style="1617" customWidth="1"/>
    <col min="2058" max="2058" width="10.875" style="1617" customWidth="1"/>
    <col min="2059" max="2059" width="10.5" style="1617" customWidth="1"/>
    <col min="2060" max="2060" width="11.25" style="1617" customWidth="1"/>
    <col min="2061" max="2304" width="9" style="1617"/>
    <col min="2305" max="2305" width="5.75" style="1617" customWidth="1"/>
    <col min="2306" max="2306" width="8.25" style="1617" customWidth="1"/>
    <col min="2307" max="2309" width="11.625" style="1617" customWidth="1"/>
    <col min="2310" max="2310" width="10.75" style="1617" customWidth="1"/>
    <col min="2311" max="2311" width="9" style="1617"/>
    <col min="2312" max="2312" width="10" style="1617" customWidth="1"/>
    <col min="2313" max="2313" width="10.75" style="1617" customWidth="1"/>
    <col min="2314" max="2314" width="10.875" style="1617" customWidth="1"/>
    <col min="2315" max="2315" width="10.5" style="1617" customWidth="1"/>
    <col min="2316" max="2316" width="11.25" style="1617" customWidth="1"/>
    <col min="2317" max="2560" width="9" style="1617"/>
    <col min="2561" max="2561" width="5.75" style="1617" customWidth="1"/>
    <col min="2562" max="2562" width="8.25" style="1617" customWidth="1"/>
    <col min="2563" max="2565" width="11.625" style="1617" customWidth="1"/>
    <col min="2566" max="2566" width="10.75" style="1617" customWidth="1"/>
    <col min="2567" max="2567" width="9" style="1617"/>
    <col min="2568" max="2568" width="10" style="1617" customWidth="1"/>
    <col min="2569" max="2569" width="10.75" style="1617" customWidth="1"/>
    <col min="2570" max="2570" width="10.875" style="1617" customWidth="1"/>
    <col min="2571" max="2571" width="10.5" style="1617" customWidth="1"/>
    <col min="2572" max="2572" width="11.25" style="1617" customWidth="1"/>
    <col min="2573" max="2816" width="9" style="1617"/>
    <col min="2817" max="2817" width="5.75" style="1617" customWidth="1"/>
    <col min="2818" max="2818" width="8.25" style="1617" customWidth="1"/>
    <col min="2819" max="2821" width="11.625" style="1617" customWidth="1"/>
    <col min="2822" max="2822" width="10.75" style="1617" customWidth="1"/>
    <col min="2823" max="2823" width="9" style="1617"/>
    <col min="2824" max="2824" width="10" style="1617" customWidth="1"/>
    <col min="2825" max="2825" width="10.75" style="1617" customWidth="1"/>
    <col min="2826" max="2826" width="10.875" style="1617" customWidth="1"/>
    <col min="2827" max="2827" width="10.5" style="1617" customWidth="1"/>
    <col min="2828" max="2828" width="11.25" style="1617" customWidth="1"/>
    <col min="2829" max="3072" width="9" style="1617"/>
    <col min="3073" max="3073" width="5.75" style="1617" customWidth="1"/>
    <col min="3074" max="3074" width="8.25" style="1617" customWidth="1"/>
    <col min="3075" max="3077" width="11.625" style="1617" customWidth="1"/>
    <col min="3078" max="3078" width="10.75" style="1617" customWidth="1"/>
    <col min="3079" max="3079" width="9" style="1617"/>
    <col min="3080" max="3080" width="10" style="1617" customWidth="1"/>
    <col min="3081" max="3081" width="10.75" style="1617" customWidth="1"/>
    <col min="3082" max="3082" width="10.875" style="1617" customWidth="1"/>
    <col min="3083" max="3083" width="10.5" style="1617" customWidth="1"/>
    <col min="3084" max="3084" width="11.25" style="1617" customWidth="1"/>
    <col min="3085" max="3328" width="9" style="1617"/>
    <col min="3329" max="3329" width="5.75" style="1617" customWidth="1"/>
    <col min="3330" max="3330" width="8.25" style="1617" customWidth="1"/>
    <col min="3331" max="3333" width="11.625" style="1617" customWidth="1"/>
    <col min="3334" max="3334" width="10.75" style="1617" customWidth="1"/>
    <col min="3335" max="3335" width="9" style="1617"/>
    <col min="3336" max="3336" width="10" style="1617" customWidth="1"/>
    <col min="3337" max="3337" width="10.75" style="1617" customWidth="1"/>
    <col min="3338" max="3338" width="10.875" style="1617" customWidth="1"/>
    <col min="3339" max="3339" width="10.5" style="1617" customWidth="1"/>
    <col min="3340" max="3340" width="11.25" style="1617" customWidth="1"/>
    <col min="3341" max="3584" width="9" style="1617"/>
    <col min="3585" max="3585" width="5.75" style="1617" customWidth="1"/>
    <col min="3586" max="3586" width="8.25" style="1617" customWidth="1"/>
    <col min="3587" max="3589" width="11.625" style="1617" customWidth="1"/>
    <col min="3590" max="3590" width="10.75" style="1617" customWidth="1"/>
    <col min="3591" max="3591" width="9" style="1617"/>
    <col min="3592" max="3592" width="10" style="1617" customWidth="1"/>
    <col min="3593" max="3593" width="10.75" style="1617" customWidth="1"/>
    <col min="3594" max="3594" width="10.875" style="1617" customWidth="1"/>
    <col min="3595" max="3595" width="10.5" style="1617" customWidth="1"/>
    <col min="3596" max="3596" width="11.25" style="1617" customWidth="1"/>
    <col min="3597" max="3840" width="9" style="1617"/>
    <col min="3841" max="3841" width="5.75" style="1617" customWidth="1"/>
    <col min="3842" max="3842" width="8.25" style="1617" customWidth="1"/>
    <col min="3843" max="3845" width="11.625" style="1617" customWidth="1"/>
    <col min="3846" max="3846" width="10.75" style="1617" customWidth="1"/>
    <col min="3847" max="3847" width="9" style="1617"/>
    <col min="3848" max="3848" width="10" style="1617" customWidth="1"/>
    <col min="3849" max="3849" width="10.75" style="1617" customWidth="1"/>
    <col min="3850" max="3850" width="10.875" style="1617" customWidth="1"/>
    <col min="3851" max="3851" width="10.5" style="1617" customWidth="1"/>
    <col min="3852" max="3852" width="11.25" style="1617" customWidth="1"/>
    <col min="3853" max="4096" width="9" style="1617"/>
    <col min="4097" max="4097" width="5.75" style="1617" customWidth="1"/>
    <col min="4098" max="4098" width="8.25" style="1617" customWidth="1"/>
    <col min="4099" max="4101" width="11.625" style="1617" customWidth="1"/>
    <col min="4102" max="4102" width="10.75" style="1617" customWidth="1"/>
    <col min="4103" max="4103" width="9" style="1617"/>
    <col min="4104" max="4104" width="10" style="1617" customWidth="1"/>
    <col min="4105" max="4105" width="10.75" style="1617" customWidth="1"/>
    <col min="4106" max="4106" width="10.875" style="1617" customWidth="1"/>
    <col min="4107" max="4107" width="10.5" style="1617" customWidth="1"/>
    <col min="4108" max="4108" width="11.25" style="1617" customWidth="1"/>
    <col min="4109" max="4352" width="9" style="1617"/>
    <col min="4353" max="4353" width="5.75" style="1617" customWidth="1"/>
    <col min="4354" max="4354" width="8.25" style="1617" customWidth="1"/>
    <col min="4355" max="4357" width="11.625" style="1617" customWidth="1"/>
    <col min="4358" max="4358" width="10.75" style="1617" customWidth="1"/>
    <col min="4359" max="4359" width="9" style="1617"/>
    <col min="4360" max="4360" width="10" style="1617" customWidth="1"/>
    <col min="4361" max="4361" width="10.75" style="1617" customWidth="1"/>
    <col min="4362" max="4362" width="10.875" style="1617" customWidth="1"/>
    <col min="4363" max="4363" width="10.5" style="1617" customWidth="1"/>
    <col min="4364" max="4364" width="11.25" style="1617" customWidth="1"/>
    <col min="4365" max="4608" width="9" style="1617"/>
    <col min="4609" max="4609" width="5.75" style="1617" customWidth="1"/>
    <col min="4610" max="4610" width="8.25" style="1617" customWidth="1"/>
    <col min="4611" max="4613" width="11.625" style="1617" customWidth="1"/>
    <col min="4614" max="4614" width="10.75" style="1617" customWidth="1"/>
    <col min="4615" max="4615" width="9" style="1617"/>
    <col min="4616" max="4616" width="10" style="1617" customWidth="1"/>
    <col min="4617" max="4617" width="10.75" style="1617" customWidth="1"/>
    <col min="4618" max="4618" width="10.875" style="1617" customWidth="1"/>
    <col min="4619" max="4619" width="10.5" style="1617" customWidth="1"/>
    <col min="4620" max="4620" width="11.25" style="1617" customWidth="1"/>
    <col min="4621" max="4864" width="9" style="1617"/>
    <col min="4865" max="4865" width="5.75" style="1617" customWidth="1"/>
    <col min="4866" max="4866" width="8.25" style="1617" customWidth="1"/>
    <col min="4867" max="4869" width="11.625" style="1617" customWidth="1"/>
    <col min="4870" max="4870" width="10.75" style="1617" customWidth="1"/>
    <col min="4871" max="4871" width="9" style="1617"/>
    <col min="4872" max="4872" width="10" style="1617" customWidth="1"/>
    <col min="4873" max="4873" width="10.75" style="1617" customWidth="1"/>
    <col min="4874" max="4874" width="10.875" style="1617" customWidth="1"/>
    <col min="4875" max="4875" width="10.5" style="1617" customWidth="1"/>
    <col min="4876" max="4876" width="11.25" style="1617" customWidth="1"/>
    <col min="4877" max="5120" width="9" style="1617"/>
    <col min="5121" max="5121" width="5.75" style="1617" customWidth="1"/>
    <col min="5122" max="5122" width="8.25" style="1617" customWidth="1"/>
    <col min="5123" max="5125" width="11.625" style="1617" customWidth="1"/>
    <col min="5126" max="5126" width="10.75" style="1617" customWidth="1"/>
    <col min="5127" max="5127" width="9" style="1617"/>
    <col min="5128" max="5128" width="10" style="1617" customWidth="1"/>
    <col min="5129" max="5129" width="10.75" style="1617" customWidth="1"/>
    <col min="5130" max="5130" width="10.875" style="1617" customWidth="1"/>
    <col min="5131" max="5131" width="10.5" style="1617" customWidth="1"/>
    <col min="5132" max="5132" width="11.25" style="1617" customWidth="1"/>
    <col min="5133" max="5376" width="9" style="1617"/>
    <col min="5377" max="5377" width="5.75" style="1617" customWidth="1"/>
    <col min="5378" max="5378" width="8.25" style="1617" customWidth="1"/>
    <col min="5379" max="5381" width="11.625" style="1617" customWidth="1"/>
    <col min="5382" max="5382" width="10.75" style="1617" customWidth="1"/>
    <col min="5383" max="5383" width="9" style="1617"/>
    <col min="5384" max="5384" width="10" style="1617" customWidth="1"/>
    <col min="5385" max="5385" width="10.75" style="1617" customWidth="1"/>
    <col min="5386" max="5386" width="10.875" style="1617" customWidth="1"/>
    <col min="5387" max="5387" width="10.5" style="1617" customWidth="1"/>
    <col min="5388" max="5388" width="11.25" style="1617" customWidth="1"/>
    <col min="5389" max="5632" width="9" style="1617"/>
    <col min="5633" max="5633" width="5.75" style="1617" customWidth="1"/>
    <col min="5634" max="5634" width="8.25" style="1617" customWidth="1"/>
    <col min="5635" max="5637" width="11.625" style="1617" customWidth="1"/>
    <col min="5638" max="5638" width="10.75" style="1617" customWidth="1"/>
    <col min="5639" max="5639" width="9" style="1617"/>
    <col min="5640" max="5640" width="10" style="1617" customWidth="1"/>
    <col min="5641" max="5641" width="10.75" style="1617" customWidth="1"/>
    <col min="5642" max="5642" width="10.875" style="1617" customWidth="1"/>
    <col min="5643" max="5643" width="10.5" style="1617" customWidth="1"/>
    <col min="5644" max="5644" width="11.25" style="1617" customWidth="1"/>
    <col min="5645" max="5888" width="9" style="1617"/>
    <col min="5889" max="5889" width="5.75" style="1617" customWidth="1"/>
    <col min="5890" max="5890" width="8.25" style="1617" customWidth="1"/>
    <col min="5891" max="5893" width="11.625" style="1617" customWidth="1"/>
    <col min="5894" max="5894" width="10.75" style="1617" customWidth="1"/>
    <col min="5895" max="5895" width="9" style="1617"/>
    <col min="5896" max="5896" width="10" style="1617" customWidth="1"/>
    <col min="5897" max="5897" width="10.75" style="1617" customWidth="1"/>
    <col min="5898" max="5898" width="10.875" style="1617" customWidth="1"/>
    <col min="5899" max="5899" width="10.5" style="1617" customWidth="1"/>
    <col min="5900" max="5900" width="11.25" style="1617" customWidth="1"/>
    <col min="5901" max="6144" width="9" style="1617"/>
    <col min="6145" max="6145" width="5.75" style="1617" customWidth="1"/>
    <col min="6146" max="6146" width="8.25" style="1617" customWidth="1"/>
    <col min="6147" max="6149" width="11.625" style="1617" customWidth="1"/>
    <col min="6150" max="6150" width="10.75" style="1617" customWidth="1"/>
    <col min="6151" max="6151" width="9" style="1617"/>
    <col min="6152" max="6152" width="10" style="1617" customWidth="1"/>
    <col min="6153" max="6153" width="10.75" style="1617" customWidth="1"/>
    <col min="6154" max="6154" width="10.875" style="1617" customWidth="1"/>
    <col min="6155" max="6155" width="10.5" style="1617" customWidth="1"/>
    <col min="6156" max="6156" width="11.25" style="1617" customWidth="1"/>
    <col min="6157" max="6400" width="9" style="1617"/>
    <col min="6401" max="6401" width="5.75" style="1617" customWidth="1"/>
    <col min="6402" max="6402" width="8.25" style="1617" customWidth="1"/>
    <col min="6403" max="6405" width="11.625" style="1617" customWidth="1"/>
    <col min="6406" max="6406" width="10.75" style="1617" customWidth="1"/>
    <col min="6407" max="6407" width="9" style="1617"/>
    <col min="6408" max="6408" width="10" style="1617" customWidth="1"/>
    <col min="6409" max="6409" width="10.75" style="1617" customWidth="1"/>
    <col min="6410" max="6410" width="10.875" style="1617" customWidth="1"/>
    <col min="6411" max="6411" width="10.5" style="1617" customWidth="1"/>
    <col min="6412" max="6412" width="11.25" style="1617" customWidth="1"/>
    <col min="6413" max="6656" width="9" style="1617"/>
    <col min="6657" max="6657" width="5.75" style="1617" customWidth="1"/>
    <col min="6658" max="6658" width="8.25" style="1617" customWidth="1"/>
    <col min="6659" max="6661" width="11.625" style="1617" customWidth="1"/>
    <col min="6662" max="6662" width="10.75" style="1617" customWidth="1"/>
    <col min="6663" max="6663" width="9" style="1617"/>
    <col min="6664" max="6664" width="10" style="1617" customWidth="1"/>
    <col min="6665" max="6665" width="10.75" style="1617" customWidth="1"/>
    <col min="6666" max="6666" width="10.875" style="1617" customWidth="1"/>
    <col min="6667" max="6667" width="10.5" style="1617" customWidth="1"/>
    <col min="6668" max="6668" width="11.25" style="1617" customWidth="1"/>
    <col min="6669" max="6912" width="9" style="1617"/>
    <col min="6913" max="6913" width="5.75" style="1617" customWidth="1"/>
    <col min="6914" max="6914" width="8.25" style="1617" customWidth="1"/>
    <col min="6915" max="6917" width="11.625" style="1617" customWidth="1"/>
    <col min="6918" max="6918" width="10.75" style="1617" customWidth="1"/>
    <col min="6919" max="6919" width="9" style="1617"/>
    <col min="6920" max="6920" width="10" style="1617" customWidth="1"/>
    <col min="6921" max="6921" width="10.75" style="1617" customWidth="1"/>
    <col min="6922" max="6922" width="10.875" style="1617" customWidth="1"/>
    <col min="6923" max="6923" width="10.5" style="1617" customWidth="1"/>
    <col min="6924" max="6924" width="11.25" style="1617" customWidth="1"/>
    <col min="6925" max="7168" width="9" style="1617"/>
    <col min="7169" max="7169" width="5.75" style="1617" customWidth="1"/>
    <col min="7170" max="7170" width="8.25" style="1617" customWidth="1"/>
    <col min="7171" max="7173" width="11.625" style="1617" customWidth="1"/>
    <col min="7174" max="7174" width="10.75" style="1617" customWidth="1"/>
    <col min="7175" max="7175" width="9" style="1617"/>
    <col min="7176" max="7176" width="10" style="1617" customWidth="1"/>
    <col min="7177" max="7177" width="10.75" style="1617" customWidth="1"/>
    <col min="7178" max="7178" width="10.875" style="1617" customWidth="1"/>
    <col min="7179" max="7179" width="10.5" style="1617" customWidth="1"/>
    <col min="7180" max="7180" width="11.25" style="1617" customWidth="1"/>
    <col min="7181" max="7424" width="9" style="1617"/>
    <col min="7425" max="7425" width="5.75" style="1617" customWidth="1"/>
    <col min="7426" max="7426" width="8.25" style="1617" customWidth="1"/>
    <col min="7427" max="7429" width="11.625" style="1617" customWidth="1"/>
    <col min="7430" max="7430" width="10.75" style="1617" customWidth="1"/>
    <col min="7431" max="7431" width="9" style="1617"/>
    <col min="7432" max="7432" width="10" style="1617" customWidth="1"/>
    <col min="7433" max="7433" width="10.75" style="1617" customWidth="1"/>
    <col min="7434" max="7434" width="10.875" style="1617" customWidth="1"/>
    <col min="7435" max="7435" width="10.5" style="1617" customWidth="1"/>
    <col min="7436" max="7436" width="11.25" style="1617" customWidth="1"/>
    <col min="7437" max="7680" width="9" style="1617"/>
    <col min="7681" max="7681" width="5.75" style="1617" customWidth="1"/>
    <col min="7682" max="7682" width="8.25" style="1617" customWidth="1"/>
    <col min="7683" max="7685" width="11.625" style="1617" customWidth="1"/>
    <col min="7686" max="7686" width="10.75" style="1617" customWidth="1"/>
    <col min="7687" max="7687" width="9" style="1617"/>
    <col min="7688" max="7688" width="10" style="1617" customWidth="1"/>
    <col min="7689" max="7689" width="10.75" style="1617" customWidth="1"/>
    <col min="7690" max="7690" width="10.875" style="1617" customWidth="1"/>
    <col min="7691" max="7691" width="10.5" style="1617" customWidth="1"/>
    <col min="7692" max="7692" width="11.25" style="1617" customWidth="1"/>
    <col min="7693" max="7936" width="9" style="1617"/>
    <col min="7937" max="7937" width="5.75" style="1617" customWidth="1"/>
    <col min="7938" max="7938" width="8.25" style="1617" customWidth="1"/>
    <col min="7939" max="7941" width="11.625" style="1617" customWidth="1"/>
    <col min="7942" max="7942" width="10.75" style="1617" customWidth="1"/>
    <col min="7943" max="7943" width="9" style="1617"/>
    <col min="7944" max="7944" width="10" style="1617" customWidth="1"/>
    <col min="7945" max="7945" width="10.75" style="1617" customWidth="1"/>
    <col min="7946" max="7946" width="10.875" style="1617" customWidth="1"/>
    <col min="7947" max="7947" width="10.5" style="1617" customWidth="1"/>
    <col min="7948" max="7948" width="11.25" style="1617" customWidth="1"/>
    <col min="7949" max="8192" width="9" style="1617"/>
    <col min="8193" max="8193" width="5.75" style="1617" customWidth="1"/>
    <col min="8194" max="8194" width="8.25" style="1617" customWidth="1"/>
    <col min="8195" max="8197" width="11.625" style="1617" customWidth="1"/>
    <col min="8198" max="8198" width="10.75" style="1617" customWidth="1"/>
    <col min="8199" max="8199" width="9" style="1617"/>
    <col min="8200" max="8200" width="10" style="1617" customWidth="1"/>
    <col min="8201" max="8201" width="10.75" style="1617" customWidth="1"/>
    <col min="8202" max="8202" width="10.875" style="1617" customWidth="1"/>
    <col min="8203" max="8203" width="10.5" style="1617" customWidth="1"/>
    <col min="8204" max="8204" width="11.25" style="1617" customWidth="1"/>
    <col min="8205" max="8448" width="9" style="1617"/>
    <col min="8449" max="8449" width="5.75" style="1617" customWidth="1"/>
    <col min="8450" max="8450" width="8.25" style="1617" customWidth="1"/>
    <col min="8451" max="8453" width="11.625" style="1617" customWidth="1"/>
    <col min="8454" max="8454" width="10.75" style="1617" customWidth="1"/>
    <col min="8455" max="8455" width="9" style="1617"/>
    <col min="8456" max="8456" width="10" style="1617" customWidth="1"/>
    <col min="8457" max="8457" width="10.75" style="1617" customWidth="1"/>
    <col min="8458" max="8458" width="10.875" style="1617" customWidth="1"/>
    <col min="8459" max="8459" width="10.5" style="1617" customWidth="1"/>
    <col min="8460" max="8460" width="11.25" style="1617" customWidth="1"/>
    <col min="8461" max="8704" width="9" style="1617"/>
    <col min="8705" max="8705" width="5.75" style="1617" customWidth="1"/>
    <col min="8706" max="8706" width="8.25" style="1617" customWidth="1"/>
    <col min="8707" max="8709" width="11.625" style="1617" customWidth="1"/>
    <col min="8710" max="8710" width="10.75" style="1617" customWidth="1"/>
    <col min="8711" max="8711" width="9" style="1617"/>
    <col min="8712" max="8712" width="10" style="1617" customWidth="1"/>
    <col min="8713" max="8713" width="10.75" style="1617" customWidth="1"/>
    <col min="8714" max="8714" width="10.875" style="1617" customWidth="1"/>
    <col min="8715" max="8715" width="10.5" style="1617" customWidth="1"/>
    <col min="8716" max="8716" width="11.25" style="1617" customWidth="1"/>
    <col min="8717" max="8960" width="9" style="1617"/>
    <col min="8961" max="8961" width="5.75" style="1617" customWidth="1"/>
    <col min="8962" max="8962" width="8.25" style="1617" customWidth="1"/>
    <col min="8963" max="8965" width="11.625" style="1617" customWidth="1"/>
    <col min="8966" max="8966" width="10.75" style="1617" customWidth="1"/>
    <col min="8967" max="8967" width="9" style="1617"/>
    <col min="8968" max="8968" width="10" style="1617" customWidth="1"/>
    <col min="8969" max="8969" width="10.75" style="1617" customWidth="1"/>
    <col min="8970" max="8970" width="10.875" style="1617" customWidth="1"/>
    <col min="8971" max="8971" width="10.5" style="1617" customWidth="1"/>
    <col min="8972" max="8972" width="11.25" style="1617" customWidth="1"/>
    <col min="8973" max="9216" width="9" style="1617"/>
    <col min="9217" max="9217" width="5.75" style="1617" customWidth="1"/>
    <col min="9218" max="9218" width="8.25" style="1617" customWidth="1"/>
    <col min="9219" max="9221" width="11.625" style="1617" customWidth="1"/>
    <col min="9222" max="9222" width="10.75" style="1617" customWidth="1"/>
    <col min="9223" max="9223" width="9" style="1617"/>
    <col min="9224" max="9224" width="10" style="1617" customWidth="1"/>
    <col min="9225" max="9225" width="10.75" style="1617" customWidth="1"/>
    <col min="9226" max="9226" width="10.875" style="1617" customWidth="1"/>
    <col min="9227" max="9227" width="10.5" style="1617" customWidth="1"/>
    <col min="9228" max="9228" width="11.25" style="1617" customWidth="1"/>
    <col min="9229" max="9472" width="9" style="1617"/>
    <col min="9473" max="9473" width="5.75" style="1617" customWidth="1"/>
    <col min="9474" max="9474" width="8.25" style="1617" customWidth="1"/>
    <col min="9475" max="9477" width="11.625" style="1617" customWidth="1"/>
    <col min="9478" max="9478" width="10.75" style="1617" customWidth="1"/>
    <col min="9479" max="9479" width="9" style="1617"/>
    <col min="9480" max="9480" width="10" style="1617" customWidth="1"/>
    <col min="9481" max="9481" width="10.75" style="1617" customWidth="1"/>
    <col min="9482" max="9482" width="10.875" style="1617" customWidth="1"/>
    <col min="9483" max="9483" width="10.5" style="1617" customWidth="1"/>
    <col min="9484" max="9484" width="11.25" style="1617" customWidth="1"/>
    <col min="9485" max="9728" width="9" style="1617"/>
    <col min="9729" max="9729" width="5.75" style="1617" customWidth="1"/>
    <col min="9730" max="9730" width="8.25" style="1617" customWidth="1"/>
    <col min="9731" max="9733" width="11.625" style="1617" customWidth="1"/>
    <col min="9734" max="9734" width="10.75" style="1617" customWidth="1"/>
    <col min="9735" max="9735" width="9" style="1617"/>
    <col min="9736" max="9736" width="10" style="1617" customWidth="1"/>
    <col min="9737" max="9737" width="10.75" style="1617" customWidth="1"/>
    <col min="9738" max="9738" width="10.875" style="1617" customWidth="1"/>
    <col min="9739" max="9739" width="10.5" style="1617" customWidth="1"/>
    <col min="9740" max="9740" width="11.25" style="1617" customWidth="1"/>
    <col min="9741" max="9984" width="9" style="1617"/>
    <col min="9985" max="9985" width="5.75" style="1617" customWidth="1"/>
    <col min="9986" max="9986" width="8.25" style="1617" customWidth="1"/>
    <col min="9987" max="9989" width="11.625" style="1617" customWidth="1"/>
    <col min="9990" max="9990" width="10.75" style="1617" customWidth="1"/>
    <col min="9991" max="9991" width="9" style="1617"/>
    <col min="9992" max="9992" width="10" style="1617" customWidth="1"/>
    <col min="9993" max="9993" width="10.75" style="1617" customWidth="1"/>
    <col min="9994" max="9994" width="10.875" style="1617" customWidth="1"/>
    <col min="9995" max="9995" width="10.5" style="1617" customWidth="1"/>
    <col min="9996" max="9996" width="11.25" style="1617" customWidth="1"/>
    <col min="9997" max="10240" width="9" style="1617"/>
    <col min="10241" max="10241" width="5.75" style="1617" customWidth="1"/>
    <col min="10242" max="10242" width="8.25" style="1617" customWidth="1"/>
    <col min="10243" max="10245" width="11.625" style="1617" customWidth="1"/>
    <col min="10246" max="10246" width="10.75" style="1617" customWidth="1"/>
    <col min="10247" max="10247" width="9" style="1617"/>
    <col min="10248" max="10248" width="10" style="1617" customWidth="1"/>
    <col min="10249" max="10249" width="10.75" style="1617" customWidth="1"/>
    <col min="10250" max="10250" width="10.875" style="1617" customWidth="1"/>
    <col min="10251" max="10251" width="10.5" style="1617" customWidth="1"/>
    <col min="10252" max="10252" width="11.25" style="1617" customWidth="1"/>
    <col min="10253" max="10496" width="9" style="1617"/>
    <col min="10497" max="10497" width="5.75" style="1617" customWidth="1"/>
    <col min="10498" max="10498" width="8.25" style="1617" customWidth="1"/>
    <col min="10499" max="10501" width="11.625" style="1617" customWidth="1"/>
    <col min="10502" max="10502" width="10.75" style="1617" customWidth="1"/>
    <col min="10503" max="10503" width="9" style="1617"/>
    <col min="10504" max="10504" width="10" style="1617" customWidth="1"/>
    <col min="10505" max="10505" width="10.75" style="1617" customWidth="1"/>
    <col min="10506" max="10506" width="10.875" style="1617" customWidth="1"/>
    <col min="10507" max="10507" width="10.5" style="1617" customWidth="1"/>
    <col min="10508" max="10508" width="11.25" style="1617" customWidth="1"/>
    <col min="10509" max="10752" width="9" style="1617"/>
    <col min="10753" max="10753" width="5.75" style="1617" customWidth="1"/>
    <col min="10754" max="10754" width="8.25" style="1617" customWidth="1"/>
    <col min="10755" max="10757" width="11.625" style="1617" customWidth="1"/>
    <col min="10758" max="10758" width="10.75" style="1617" customWidth="1"/>
    <col min="10759" max="10759" width="9" style="1617"/>
    <col min="10760" max="10760" width="10" style="1617" customWidth="1"/>
    <col min="10761" max="10761" width="10.75" style="1617" customWidth="1"/>
    <col min="10762" max="10762" width="10.875" style="1617" customWidth="1"/>
    <col min="10763" max="10763" width="10.5" style="1617" customWidth="1"/>
    <col min="10764" max="10764" width="11.25" style="1617" customWidth="1"/>
    <col min="10765" max="11008" width="9" style="1617"/>
    <col min="11009" max="11009" width="5.75" style="1617" customWidth="1"/>
    <col min="11010" max="11010" width="8.25" style="1617" customWidth="1"/>
    <col min="11011" max="11013" width="11.625" style="1617" customWidth="1"/>
    <col min="11014" max="11014" width="10.75" style="1617" customWidth="1"/>
    <col min="11015" max="11015" width="9" style="1617"/>
    <col min="11016" max="11016" width="10" style="1617" customWidth="1"/>
    <col min="11017" max="11017" width="10.75" style="1617" customWidth="1"/>
    <col min="11018" max="11018" width="10.875" style="1617" customWidth="1"/>
    <col min="11019" max="11019" width="10.5" style="1617" customWidth="1"/>
    <col min="11020" max="11020" width="11.25" style="1617" customWidth="1"/>
    <col min="11021" max="11264" width="9" style="1617"/>
    <col min="11265" max="11265" width="5.75" style="1617" customWidth="1"/>
    <col min="11266" max="11266" width="8.25" style="1617" customWidth="1"/>
    <col min="11267" max="11269" width="11.625" style="1617" customWidth="1"/>
    <col min="11270" max="11270" width="10.75" style="1617" customWidth="1"/>
    <col min="11271" max="11271" width="9" style="1617"/>
    <col min="11272" max="11272" width="10" style="1617" customWidth="1"/>
    <col min="11273" max="11273" width="10.75" style="1617" customWidth="1"/>
    <col min="11274" max="11274" width="10.875" style="1617" customWidth="1"/>
    <col min="11275" max="11275" width="10.5" style="1617" customWidth="1"/>
    <col min="11276" max="11276" width="11.25" style="1617" customWidth="1"/>
    <col min="11277" max="11520" width="9" style="1617"/>
    <col min="11521" max="11521" width="5.75" style="1617" customWidth="1"/>
    <col min="11522" max="11522" width="8.25" style="1617" customWidth="1"/>
    <col min="11523" max="11525" width="11.625" style="1617" customWidth="1"/>
    <col min="11526" max="11526" width="10.75" style="1617" customWidth="1"/>
    <col min="11527" max="11527" width="9" style="1617"/>
    <col min="11528" max="11528" width="10" style="1617" customWidth="1"/>
    <col min="11529" max="11529" width="10.75" style="1617" customWidth="1"/>
    <col min="11530" max="11530" width="10.875" style="1617" customWidth="1"/>
    <col min="11531" max="11531" width="10.5" style="1617" customWidth="1"/>
    <col min="11532" max="11532" width="11.25" style="1617" customWidth="1"/>
    <col min="11533" max="11776" width="9" style="1617"/>
    <col min="11777" max="11777" width="5.75" style="1617" customWidth="1"/>
    <col min="11778" max="11778" width="8.25" style="1617" customWidth="1"/>
    <col min="11779" max="11781" width="11.625" style="1617" customWidth="1"/>
    <col min="11782" max="11782" width="10.75" style="1617" customWidth="1"/>
    <col min="11783" max="11783" width="9" style="1617"/>
    <col min="11784" max="11784" width="10" style="1617" customWidth="1"/>
    <col min="11785" max="11785" width="10.75" style="1617" customWidth="1"/>
    <col min="11786" max="11786" width="10.875" style="1617" customWidth="1"/>
    <col min="11787" max="11787" width="10.5" style="1617" customWidth="1"/>
    <col min="11788" max="11788" width="11.25" style="1617" customWidth="1"/>
    <col min="11789" max="12032" width="9" style="1617"/>
    <col min="12033" max="12033" width="5.75" style="1617" customWidth="1"/>
    <col min="12034" max="12034" width="8.25" style="1617" customWidth="1"/>
    <col min="12035" max="12037" width="11.625" style="1617" customWidth="1"/>
    <col min="12038" max="12038" width="10.75" style="1617" customWidth="1"/>
    <col min="12039" max="12039" width="9" style="1617"/>
    <col min="12040" max="12040" width="10" style="1617" customWidth="1"/>
    <col min="12041" max="12041" width="10.75" style="1617" customWidth="1"/>
    <col min="12042" max="12042" width="10.875" style="1617" customWidth="1"/>
    <col min="12043" max="12043" width="10.5" style="1617" customWidth="1"/>
    <col min="12044" max="12044" width="11.25" style="1617" customWidth="1"/>
    <col min="12045" max="12288" width="9" style="1617"/>
    <col min="12289" max="12289" width="5.75" style="1617" customWidth="1"/>
    <col min="12290" max="12290" width="8.25" style="1617" customWidth="1"/>
    <col min="12291" max="12293" width="11.625" style="1617" customWidth="1"/>
    <col min="12294" max="12294" width="10.75" style="1617" customWidth="1"/>
    <col min="12295" max="12295" width="9" style="1617"/>
    <col min="12296" max="12296" width="10" style="1617" customWidth="1"/>
    <col min="12297" max="12297" width="10.75" style="1617" customWidth="1"/>
    <col min="12298" max="12298" width="10.875" style="1617" customWidth="1"/>
    <col min="12299" max="12299" width="10.5" style="1617" customWidth="1"/>
    <col min="12300" max="12300" width="11.25" style="1617" customWidth="1"/>
    <col min="12301" max="12544" width="9" style="1617"/>
    <col min="12545" max="12545" width="5.75" style="1617" customWidth="1"/>
    <col min="12546" max="12546" width="8.25" style="1617" customWidth="1"/>
    <col min="12547" max="12549" width="11.625" style="1617" customWidth="1"/>
    <col min="12550" max="12550" width="10.75" style="1617" customWidth="1"/>
    <col min="12551" max="12551" width="9" style="1617"/>
    <col min="12552" max="12552" width="10" style="1617" customWidth="1"/>
    <col min="12553" max="12553" width="10.75" style="1617" customWidth="1"/>
    <col min="12554" max="12554" width="10.875" style="1617" customWidth="1"/>
    <col min="12555" max="12555" width="10.5" style="1617" customWidth="1"/>
    <col min="12556" max="12556" width="11.25" style="1617" customWidth="1"/>
    <col min="12557" max="12800" width="9" style="1617"/>
    <col min="12801" max="12801" width="5.75" style="1617" customWidth="1"/>
    <col min="12802" max="12802" width="8.25" style="1617" customWidth="1"/>
    <col min="12803" max="12805" width="11.625" style="1617" customWidth="1"/>
    <col min="12806" max="12806" width="10.75" style="1617" customWidth="1"/>
    <col min="12807" max="12807" width="9" style="1617"/>
    <col min="12808" max="12808" width="10" style="1617" customWidth="1"/>
    <col min="12809" max="12809" width="10.75" style="1617" customWidth="1"/>
    <col min="12810" max="12810" width="10.875" style="1617" customWidth="1"/>
    <col min="12811" max="12811" width="10.5" style="1617" customWidth="1"/>
    <col min="12812" max="12812" width="11.25" style="1617" customWidth="1"/>
    <col min="12813" max="13056" width="9" style="1617"/>
    <col min="13057" max="13057" width="5.75" style="1617" customWidth="1"/>
    <col min="13058" max="13058" width="8.25" style="1617" customWidth="1"/>
    <col min="13059" max="13061" width="11.625" style="1617" customWidth="1"/>
    <col min="13062" max="13062" width="10.75" style="1617" customWidth="1"/>
    <col min="13063" max="13063" width="9" style="1617"/>
    <col min="13064" max="13064" width="10" style="1617" customWidth="1"/>
    <col min="13065" max="13065" width="10.75" style="1617" customWidth="1"/>
    <col min="13066" max="13066" width="10.875" style="1617" customWidth="1"/>
    <col min="13067" max="13067" width="10.5" style="1617" customWidth="1"/>
    <col min="13068" max="13068" width="11.25" style="1617" customWidth="1"/>
    <col min="13069" max="13312" width="9" style="1617"/>
    <col min="13313" max="13313" width="5.75" style="1617" customWidth="1"/>
    <col min="13314" max="13314" width="8.25" style="1617" customWidth="1"/>
    <col min="13315" max="13317" width="11.625" style="1617" customWidth="1"/>
    <col min="13318" max="13318" width="10.75" style="1617" customWidth="1"/>
    <col min="13319" max="13319" width="9" style="1617"/>
    <col min="13320" max="13320" width="10" style="1617" customWidth="1"/>
    <col min="13321" max="13321" width="10.75" style="1617" customWidth="1"/>
    <col min="13322" max="13322" width="10.875" style="1617" customWidth="1"/>
    <col min="13323" max="13323" width="10.5" style="1617" customWidth="1"/>
    <col min="13324" max="13324" width="11.25" style="1617" customWidth="1"/>
    <col min="13325" max="13568" width="9" style="1617"/>
    <col min="13569" max="13569" width="5.75" style="1617" customWidth="1"/>
    <col min="13570" max="13570" width="8.25" style="1617" customWidth="1"/>
    <col min="13571" max="13573" width="11.625" style="1617" customWidth="1"/>
    <col min="13574" max="13574" width="10.75" style="1617" customWidth="1"/>
    <col min="13575" max="13575" width="9" style="1617"/>
    <col min="13576" max="13576" width="10" style="1617" customWidth="1"/>
    <col min="13577" max="13577" width="10.75" style="1617" customWidth="1"/>
    <col min="13578" max="13578" width="10.875" style="1617" customWidth="1"/>
    <col min="13579" max="13579" width="10.5" style="1617" customWidth="1"/>
    <col min="13580" max="13580" width="11.25" style="1617" customWidth="1"/>
    <col min="13581" max="13824" width="9" style="1617"/>
    <col min="13825" max="13825" width="5.75" style="1617" customWidth="1"/>
    <col min="13826" max="13826" width="8.25" style="1617" customWidth="1"/>
    <col min="13827" max="13829" width="11.625" style="1617" customWidth="1"/>
    <col min="13830" max="13830" width="10.75" style="1617" customWidth="1"/>
    <col min="13831" max="13831" width="9" style="1617"/>
    <col min="13832" max="13832" width="10" style="1617" customWidth="1"/>
    <col min="13833" max="13833" width="10.75" style="1617" customWidth="1"/>
    <col min="13834" max="13834" width="10.875" style="1617" customWidth="1"/>
    <col min="13835" max="13835" width="10.5" style="1617" customWidth="1"/>
    <col min="13836" max="13836" width="11.25" style="1617" customWidth="1"/>
    <col min="13837" max="14080" width="9" style="1617"/>
    <col min="14081" max="14081" width="5.75" style="1617" customWidth="1"/>
    <col min="14082" max="14082" width="8.25" style="1617" customWidth="1"/>
    <col min="14083" max="14085" width="11.625" style="1617" customWidth="1"/>
    <col min="14086" max="14086" width="10.75" style="1617" customWidth="1"/>
    <col min="14087" max="14087" width="9" style="1617"/>
    <col min="14088" max="14088" width="10" style="1617" customWidth="1"/>
    <col min="14089" max="14089" width="10.75" style="1617" customWidth="1"/>
    <col min="14090" max="14090" width="10.875" style="1617" customWidth="1"/>
    <col min="14091" max="14091" width="10.5" style="1617" customWidth="1"/>
    <col min="14092" max="14092" width="11.25" style="1617" customWidth="1"/>
    <col min="14093" max="14336" width="9" style="1617"/>
    <col min="14337" max="14337" width="5.75" style="1617" customWidth="1"/>
    <col min="14338" max="14338" width="8.25" style="1617" customWidth="1"/>
    <col min="14339" max="14341" width="11.625" style="1617" customWidth="1"/>
    <col min="14342" max="14342" width="10.75" style="1617" customWidth="1"/>
    <col min="14343" max="14343" width="9" style="1617"/>
    <col min="14344" max="14344" width="10" style="1617" customWidth="1"/>
    <col min="14345" max="14345" width="10.75" style="1617" customWidth="1"/>
    <col min="14346" max="14346" width="10.875" style="1617" customWidth="1"/>
    <col min="14347" max="14347" width="10.5" style="1617" customWidth="1"/>
    <col min="14348" max="14348" width="11.25" style="1617" customWidth="1"/>
    <col min="14349" max="14592" width="9" style="1617"/>
    <col min="14593" max="14593" width="5.75" style="1617" customWidth="1"/>
    <col min="14594" max="14594" width="8.25" style="1617" customWidth="1"/>
    <col min="14595" max="14597" width="11.625" style="1617" customWidth="1"/>
    <col min="14598" max="14598" width="10.75" style="1617" customWidth="1"/>
    <col min="14599" max="14599" width="9" style="1617"/>
    <col min="14600" max="14600" width="10" style="1617" customWidth="1"/>
    <col min="14601" max="14601" width="10.75" style="1617" customWidth="1"/>
    <col min="14602" max="14602" width="10.875" style="1617" customWidth="1"/>
    <col min="14603" max="14603" width="10.5" style="1617" customWidth="1"/>
    <col min="14604" max="14604" width="11.25" style="1617" customWidth="1"/>
    <col min="14605" max="14848" width="9" style="1617"/>
    <col min="14849" max="14849" width="5.75" style="1617" customWidth="1"/>
    <col min="14850" max="14850" width="8.25" style="1617" customWidth="1"/>
    <col min="14851" max="14853" width="11.625" style="1617" customWidth="1"/>
    <col min="14854" max="14854" width="10.75" style="1617" customWidth="1"/>
    <col min="14855" max="14855" width="9" style="1617"/>
    <col min="14856" max="14856" width="10" style="1617" customWidth="1"/>
    <col min="14857" max="14857" width="10.75" style="1617" customWidth="1"/>
    <col min="14858" max="14858" width="10.875" style="1617" customWidth="1"/>
    <col min="14859" max="14859" width="10.5" style="1617" customWidth="1"/>
    <col min="14860" max="14860" width="11.25" style="1617" customWidth="1"/>
    <col min="14861" max="15104" width="9" style="1617"/>
    <col min="15105" max="15105" width="5.75" style="1617" customWidth="1"/>
    <col min="15106" max="15106" width="8.25" style="1617" customWidth="1"/>
    <col min="15107" max="15109" width="11.625" style="1617" customWidth="1"/>
    <col min="15110" max="15110" width="10.75" style="1617" customWidth="1"/>
    <col min="15111" max="15111" width="9" style="1617"/>
    <col min="15112" max="15112" width="10" style="1617" customWidth="1"/>
    <col min="15113" max="15113" width="10.75" style="1617" customWidth="1"/>
    <col min="15114" max="15114" width="10.875" style="1617" customWidth="1"/>
    <col min="15115" max="15115" width="10.5" style="1617" customWidth="1"/>
    <col min="15116" max="15116" width="11.25" style="1617" customWidth="1"/>
    <col min="15117" max="15360" width="9" style="1617"/>
    <col min="15361" max="15361" width="5.75" style="1617" customWidth="1"/>
    <col min="15362" max="15362" width="8.25" style="1617" customWidth="1"/>
    <col min="15363" max="15365" width="11.625" style="1617" customWidth="1"/>
    <col min="15366" max="15366" width="10.75" style="1617" customWidth="1"/>
    <col min="15367" max="15367" width="9" style="1617"/>
    <col min="15368" max="15368" width="10" style="1617" customWidth="1"/>
    <col min="15369" max="15369" width="10.75" style="1617" customWidth="1"/>
    <col min="15370" max="15370" width="10.875" style="1617" customWidth="1"/>
    <col min="15371" max="15371" width="10.5" style="1617" customWidth="1"/>
    <col min="15372" max="15372" width="11.25" style="1617" customWidth="1"/>
    <col min="15373" max="15616" width="9" style="1617"/>
    <col min="15617" max="15617" width="5.75" style="1617" customWidth="1"/>
    <col min="15618" max="15618" width="8.25" style="1617" customWidth="1"/>
    <col min="15619" max="15621" width="11.625" style="1617" customWidth="1"/>
    <col min="15622" max="15622" width="10.75" style="1617" customWidth="1"/>
    <col min="15623" max="15623" width="9" style="1617"/>
    <col min="15624" max="15624" width="10" style="1617" customWidth="1"/>
    <col min="15625" max="15625" width="10.75" style="1617" customWidth="1"/>
    <col min="15626" max="15626" width="10.875" style="1617" customWidth="1"/>
    <col min="15627" max="15627" width="10.5" style="1617" customWidth="1"/>
    <col min="15628" max="15628" width="11.25" style="1617" customWidth="1"/>
    <col min="15629" max="15872" width="9" style="1617"/>
    <col min="15873" max="15873" width="5.75" style="1617" customWidth="1"/>
    <col min="15874" max="15874" width="8.25" style="1617" customWidth="1"/>
    <col min="15875" max="15877" width="11.625" style="1617" customWidth="1"/>
    <col min="15878" max="15878" width="10.75" style="1617" customWidth="1"/>
    <col min="15879" max="15879" width="9" style="1617"/>
    <col min="15880" max="15880" width="10" style="1617" customWidth="1"/>
    <col min="15881" max="15881" width="10.75" style="1617" customWidth="1"/>
    <col min="15882" max="15882" width="10.875" style="1617" customWidth="1"/>
    <col min="15883" max="15883" width="10.5" style="1617" customWidth="1"/>
    <col min="15884" max="15884" width="11.25" style="1617" customWidth="1"/>
    <col min="15885" max="16128" width="9" style="1617"/>
    <col min="16129" max="16129" width="5.75" style="1617" customWidth="1"/>
    <col min="16130" max="16130" width="8.25" style="1617" customWidth="1"/>
    <col min="16131" max="16133" width="11.625" style="1617" customWidth="1"/>
    <col min="16134" max="16134" width="10.75" style="1617" customWidth="1"/>
    <col min="16135" max="16135" width="9" style="1617"/>
    <col min="16136" max="16136" width="10" style="1617" customWidth="1"/>
    <col min="16137" max="16137" width="10.75" style="1617" customWidth="1"/>
    <col min="16138" max="16138" width="10.875" style="1617" customWidth="1"/>
    <col min="16139" max="16139" width="10.5" style="1617" customWidth="1"/>
    <col min="16140" max="16140" width="11.25" style="1617" customWidth="1"/>
    <col min="16141" max="16384" width="9" style="1617"/>
  </cols>
  <sheetData>
    <row r="1" spans="1:13" s="1610" customFormat="1" ht="20.100000000000001" customHeight="1">
      <c r="A1" s="2202"/>
      <c r="B1" s="2202"/>
      <c r="C1" s="2202"/>
      <c r="D1" s="2202"/>
      <c r="E1" s="2202"/>
      <c r="F1" s="2202"/>
      <c r="G1" s="2202"/>
      <c r="H1" s="2202"/>
      <c r="I1" s="2202"/>
      <c r="J1" s="2202"/>
      <c r="K1" s="2202"/>
      <c r="L1" s="2201" t="str">
        <f>"索引号："&amp;档案索引!D8</f>
        <v>索引号：2B-3</v>
      </c>
    </row>
    <row r="2" spans="1:13" s="1616" customFormat="1" ht="25.5" customHeight="1">
      <c r="A2" s="3336" t="s">
        <v>6111</v>
      </c>
      <c r="B2" s="3336"/>
      <c r="C2" s="3336"/>
      <c r="D2" s="3336"/>
      <c r="E2" s="3336"/>
      <c r="F2" s="3336"/>
      <c r="G2" s="3336"/>
      <c r="H2" s="3336"/>
      <c r="I2" s="3336"/>
      <c r="J2" s="3336"/>
      <c r="K2" s="3336"/>
      <c r="L2" s="1895"/>
    </row>
    <row r="3" spans="1:13" ht="29.25" customHeight="1">
      <c r="A3" s="3346" t="s">
        <v>6822</v>
      </c>
      <c r="B3" s="3349" t="s">
        <v>5722</v>
      </c>
      <c r="C3" s="3344" t="s">
        <v>5723</v>
      </c>
      <c r="D3" s="3344"/>
      <c r="E3" s="3344"/>
      <c r="F3" s="3344" t="s">
        <v>5724</v>
      </c>
      <c r="G3" s="3344" t="s">
        <v>5725</v>
      </c>
      <c r="H3" s="3344" t="s">
        <v>5726</v>
      </c>
      <c r="I3" s="3344" t="s">
        <v>5727</v>
      </c>
      <c r="J3" s="3344" t="s">
        <v>5728</v>
      </c>
      <c r="K3" s="3344" t="s">
        <v>5729</v>
      </c>
      <c r="L3" s="3344" t="s">
        <v>5073</v>
      </c>
    </row>
    <row r="4" spans="1:13" ht="42" customHeight="1">
      <c r="A4" s="3347"/>
      <c r="B4" s="3350"/>
      <c r="C4" s="1894" t="s">
        <v>5730</v>
      </c>
      <c r="D4" s="1894" t="s">
        <v>5731</v>
      </c>
      <c r="E4" s="1894" t="s">
        <v>5732</v>
      </c>
      <c r="F4" s="3344"/>
      <c r="G4" s="3344"/>
      <c r="H4" s="3344"/>
      <c r="I4" s="3344"/>
      <c r="J4" s="3344"/>
      <c r="K4" s="3344"/>
      <c r="L4" s="3344"/>
    </row>
    <row r="5" spans="1:13" ht="14.25" customHeight="1">
      <c r="A5" s="3348"/>
      <c r="B5" s="1864">
        <v>1</v>
      </c>
      <c r="C5" s="1864">
        <v>2</v>
      </c>
      <c r="D5" s="1864">
        <v>3</v>
      </c>
      <c r="E5" s="1864">
        <v>4</v>
      </c>
      <c r="F5" s="1864">
        <v>5</v>
      </c>
      <c r="G5" s="1864">
        <v>6</v>
      </c>
      <c r="H5" s="1864">
        <v>7</v>
      </c>
      <c r="I5" s="1864">
        <v>8</v>
      </c>
      <c r="J5" s="1864">
        <v>9</v>
      </c>
      <c r="K5" s="1864" t="s">
        <v>5733</v>
      </c>
      <c r="L5" s="2010"/>
    </row>
    <row r="6" spans="1:13" ht="14.25" customHeight="1">
      <c r="A6" s="1864">
        <v>1</v>
      </c>
      <c r="B6" s="1614"/>
      <c r="C6" s="1614"/>
      <c r="D6" s="1614"/>
      <c r="E6" s="1614"/>
      <c r="F6" s="1614"/>
      <c r="G6" s="1614"/>
      <c r="H6" s="1614"/>
      <c r="I6" s="1614"/>
      <c r="J6" s="2107"/>
      <c r="K6" s="2106">
        <f t="shared" ref="K6:K14" si="0">ROUND(J6*0.1,2)</f>
        <v>0</v>
      </c>
      <c r="L6" s="2010"/>
    </row>
    <row r="7" spans="1:13" ht="14.25" customHeight="1">
      <c r="A7" s="1864">
        <v>2</v>
      </c>
      <c r="B7" s="1614"/>
      <c r="C7" s="1614"/>
      <c r="D7" s="1614"/>
      <c r="E7" s="1614"/>
      <c r="F7" s="1614"/>
      <c r="G7" s="1614"/>
      <c r="H7" s="1614"/>
      <c r="I7" s="1614"/>
      <c r="J7" s="2107"/>
      <c r="K7" s="2106">
        <f t="shared" si="0"/>
        <v>0</v>
      </c>
      <c r="L7" s="2010"/>
    </row>
    <row r="8" spans="1:13" ht="14.25" customHeight="1">
      <c r="A8" s="1864">
        <v>3</v>
      </c>
      <c r="B8" s="1614"/>
      <c r="C8" s="1614"/>
      <c r="D8" s="1614"/>
      <c r="E8" s="1614"/>
      <c r="F8" s="1614"/>
      <c r="G8" s="1614"/>
      <c r="H8" s="1614"/>
      <c r="I8" s="1614"/>
      <c r="J8" s="2107"/>
      <c r="K8" s="2106">
        <f t="shared" si="0"/>
        <v>0</v>
      </c>
      <c r="L8" s="2010"/>
    </row>
    <row r="9" spans="1:13" ht="14.25" customHeight="1">
      <c r="A9" s="1864">
        <v>4</v>
      </c>
      <c r="B9" s="1614"/>
      <c r="C9" s="1614"/>
      <c r="D9" s="1614"/>
      <c r="E9" s="1614"/>
      <c r="F9" s="1614"/>
      <c r="G9" s="1614"/>
      <c r="H9" s="1614"/>
      <c r="I9" s="1618"/>
      <c r="J9" s="2107"/>
      <c r="K9" s="2106">
        <f t="shared" si="0"/>
        <v>0</v>
      </c>
      <c r="L9" s="2010"/>
      <c r="M9" s="1799" t="s">
        <v>6636</v>
      </c>
    </row>
    <row r="10" spans="1:13" ht="14.25" customHeight="1">
      <c r="A10" s="1864">
        <v>5</v>
      </c>
      <c r="B10" s="1614"/>
      <c r="C10" s="1614"/>
      <c r="D10" s="1614"/>
      <c r="E10" s="1614"/>
      <c r="F10" s="1614"/>
      <c r="G10" s="1614"/>
      <c r="H10" s="1614"/>
      <c r="I10" s="1614"/>
      <c r="J10" s="2107"/>
      <c r="K10" s="2106">
        <f t="shared" si="0"/>
        <v>0</v>
      </c>
      <c r="L10" s="2010"/>
    </row>
    <row r="11" spans="1:13" ht="14.25" customHeight="1">
      <c r="A11" s="1864">
        <v>6</v>
      </c>
      <c r="B11" s="1614"/>
      <c r="C11" s="1614"/>
      <c r="D11" s="1614"/>
      <c r="E11" s="1614"/>
      <c r="F11" s="1614"/>
      <c r="G11" s="1614"/>
      <c r="H11" s="1614"/>
      <c r="I11" s="1614"/>
      <c r="J11" s="2107"/>
      <c r="K11" s="2106">
        <f t="shared" si="0"/>
        <v>0</v>
      </c>
      <c r="L11" s="2010"/>
    </row>
    <row r="12" spans="1:13" ht="14.25" customHeight="1">
      <c r="A12" s="1864">
        <v>7</v>
      </c>
      <c r="B12" s="1614"/>
      <c r="C12" s="1614"/>
      <c r="D12" s="1614"/>
      <c r="E12" s="1614"/>
      <c r="F12" s="1614"/>
      <c r="G12" s="1614"/>
      <c r="H12" s="1614"/>
      <c r="I12" s="1614"/>
      <c r="J12" s="2107"/>
      <c r="K12" s="2106">
        <f t="shared" si="0"/>
        <v>0</v>
      </c>
      <c r="L12" s="2010"/>
    </row>
    <row r="13" spans="1:13" ht="14.25" customHeight="1">
      <c r="A13" s="1864">
        <v>8</v>
      </c>
      <c r="B13" s="1614"/>
      <c r="C13" s="1614"/>
      <c r="D13" s="1614"/>
      <c r="E13" s="1614"/>
      <c r="F13" s="1614"/>
      <c r="G13" s="1614"/>
      <c r="H13" s="1614"/>
      <c r="I13" s="1614"/>
      <c r="J13" s="2107"/>
      <c r="K13" s="2106">
        <f t="shared" si="0"/>
        <v>0</v>
      </c>
      <c r="L13" s="2010"/>
    </row>
    <row r="14" spans="1:13" ht="14.25" customHeight="1">
      <c r="A14" s="1864">
        <v>9</v>
      </c>
      <c r="B14" s="1614"/>
      <c r="C14" s="1614"/>
      <c r="D14" s="1614"/>
      <c r="E14" s="1614"/>
      <c r="F14" s="1614"/>
      <c r="G14" s="1614"/>
      <c r="H14" s="1614"/>
      <c r="I14" s="1614"/>
      <c r="J14" s="2107"/>
      <c r="K14" s="2106">
        <f t="shared" si="0"/>
        <v>0</v>
      </c>
      <c r="L14" s="2010"/>
    </row>
    <row r="15" spans="1:13" ht="47.25" customHeight="1">
      <c r="A15" s="1898">
        <v>10</v>
      </c>
      <c r="B15" s="1864" t="s">
        <v>5734</v>
      </c>
      <c r="C15" s="1902" t="s">
        <v>2007</v>
      </c>
      <c r="D15" s="1902" t="s">
        <v>2007</v>
      </c>
      <c r="E15" s="1902" t="s">
        <v>2007</v>
      </c>
      <c r="F15" s="1902" t="s">
        <v>2007</v>
      </c>
      <c r="G15" s="1902" t="s">
        <v>2007</v>
      </c>
      <c r="H15" s="1902" t="s">
        <v>2007</v>
      </c>
      <c r="I15" s="1902" t="s">
        <v>2007</v>
      </c>
      <c r="J15" s="2106">
        <f>SUM(J6:J14)</f>
        <v>0</v>
      </c>
      <c r="K15" s="2106">
        <f>SUM(K6:K14)</f>
        <v>0</v>
      </c>
      <c r="L15" s="1868" t="s">
        <v>5736</v>
      </c>
    </row>
    <row r="16" spans="1:13">
      <c r="A16" s="3345"/>
      <c r="B16" s="3345"/>
      <c r="C16" s="3345"/>
      <c r="D16" s="3345"/>
      <c r="E16" s="3345"/>
      <c r="F16" s="3345"/>
      <c r="G16" s="3345"/>
      <c r="H16" s="3345"/>
      <c r="I16" s="3345"/>
      <c r="J16" s="3345"/>
      <c r="K16" s="3345"/>
      <c r="L16" s="2050" t="s">
        <v>5735</v>
      </c>
    </row>
  </sheetData>
  <mergeCells count="12">
    <mergeCell ref="L3:L4"/>
    <mergeCell ref="A16:K16"/>
    <mergeCell ref="A2:K2"/>
    <mergeCell ref="A3:A5"/>
    <mergeCell ref="B3:B4"/>
    <mergeCell ref="C3:E3"/>
    <mergeCell ref="F3:F4"/>
    <mergeCell ref="G3:G4"/>
    <mergeCell ref="H3:H4"/>
    <mergeCell ref="I3:I4"/>
    <mergeCell ref="J3:J4"/>
    <mergeCell ref="K3:K4"/>
  </mergeCells>
  <phoneticPr fontId="59" type="noConversion"/>
  <hyperlinks>
    <hyperlink ref="M9" location="A107012综合利用资源生产产品取得的收入优惠明细表!A1" display="A107012综合利用资源生产产品取得的收入优惠明细表!A1"/>
  </hyperlinks>
  <printOptions horizontalCentered="1"/>
  <pageMargins left="0.74803149606299213" right="0.74803149606299213" top="0.98425196850393704" bottom="0.98425196850393704" header="0.51181102362204722" footer="0.51181102362204722"/>
  <pageSetup paperSize="9" orientation="landscape"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9">
    <tabColor theme="3" tint="0.39997558519241921"/>
  </sheetPr>
  <dimension ref="A1:H16"/>
  <sheetViews>
    <sheetView workbookViewId="0">
      <selection activeCell="G21" sqref="G21"/>
    </sheetView>
  </sheetViews>
  <sheetFormatPr defaultRowHeight="14.25"/>
  <cols>
    <col min="1" max="1" width="5.25" style="1624" customWidth="1"/>
    <col min="2" max="2" width="64.625" style="1624" customWidth="1"/>
    <col min="3" max="3" width="16.125" style="1624" customWidth="1"/>
    <col min="4" max="4" width="19.875" style="1624" customWidth="1"/>
    <col min="5" max="256" width="9" style="1624"/>
    <col min="257" max="257" width="5.25" style="1624" customWidth="1"/>
    <col min="258" max="258" width="64.625" style="1624" customWidth="1"/>
    <col min="259" max="259" width="16.125" style="1624" customWidth="1"/>
    <col min="260" max="260" width="19.875" style="1624" customWidth="1"/>
    <col min="261" max="512" width="9" style="1624"/>
    <col min="513" max="513" width="5.25" style="1624" customWidth="1"/>
    <col min="514" max="514" width="64.625" style="1624" customWidth="1"/>
    <col min="515" max="515" width="16.125" style="1624" customWidth="1"/>
    <col min="516" max="516" width="19.875" style="1624" customWidth="1"/>
    <col min="517" max="768" width="9" style="1624"/>
    <col min="769" max="769" width="5.25" style="1624" customWidth="1"/>
    <col min="770" max="770" width="64.625" style="1624" customWidth="1"/>
    <col min="771" max="771" width="16.125" style="1624" customWidth="1"/>
    <col min="772" max="772" width="19.875" style="1624" customWidth="1"/>
    <col min="773" max="1024" width="9" style="1624"/>
    <col min="1025" max="1025" width="5.25" style="1624" customWidth="1"/>
    <col min="1026" max="1026" width="64.625" style="1624" customWidth="1"/>
    <col min="1027" max="1027" width="16.125" style="1624" customWidth="1"/>
    <col min="1028" max="1028" width="19.875" style="1624" customWidth="1"/>
    <col min="1029" max="1280" width="9" style="1624"/>
    <col min="1281" max="1281" width="5.25" style="1624" customWidth="1"/>
    <col min="1282" max="1282" width="64.625" style="1624" customWidth="1"/>
    <col min="1283" max="1283" width="16.125" style="1624" customWidth="1"/>
    <col min="1284" max="1284" width="19.875" style="1624" customWidth="1"/>
    <col min="1285" max="1536" width="9" style="1624"/>
    <col min="1537" max="1537" width="5.25" style="1624" customWidth="1"/>
    <col min="1538" max="1538" width="64.625" style="1624" customWidth="1"/>
    <col min="1539" max="1539" width="16.125" style="1624" customWidth="1"/>
    <col min="1540" max="1540" width="19.875" style="1624" customWidth="1"/>
    <col min="1541" max="1792" width="9" style="1624"/>
    <col min="1793" max="1793" width="5.25" style="1624" customWidth="1"/>
    <col min="1794" max="1794" width="64.625" style="1624" customWidth="1"/>
    <col min="1795" max="1795" width="16.125" style="1624" customWidth="1"/>
    <col min="1796" max="1796" width="19.875" style="1624" customWidth="1"/>
    <col min="1797" max="2048" width="9" style="1624"/>
    <col min="2049" max="2049" width="5.25" style="1624" customWidth="1"/>
    <col min="2050" max="2050" width="64.625" style="1624" customWidth="1"/>
    <col min="2051" max="2051" width="16.125" style="1624" customWidth="1"/>
    <col min="2052" max="2052" width="19.875" style="1624" customWidth="1"/>
    <col min="2053" max="2304" width="9" style="1624"/>
    <col min="2305" max="2305" width="5.25" style="1624" customWidth="1"/>
    <col min="2306" max="2306" width="64.625" style="1624" customWidth="1"/>
    <col min="2307" max="2307" width="16.125" style="1624" customWidth="1"/>
    <col min="2308" max="2308" width="19.875" style="1624" customWidth="1"/>
    <col min="2309" max="2560" width="9" style="1624"/>
    <col min="2561" max="2561" width="5.25" style="1624" customWidth="1"/>
    <col min="2562" max="2562" width="64.625" style="1624" customWidth="1"/>
    <col min="2563" max="2563" width="16.125" style="1624" customWidth="1"/>
    <col min="2564" max="2564" width="19.875" style="1624" customWidth="1"/>
    <col min="2565" max="2816" width="9" style="1624"/>
    <col min="2817" max="2817" width="5.25" style="1624" customWidth="1"/>
    <col min="2818" max="2818" width="64.625" style="1624" customWidth="1"/>
    <col min="2819" max="2819" width="16.125" style="1624" customWidth="1"/>
    <col min="2820" max="2820" width="19.875" style="1624" customWidth="1"/>
    <col min="2821" max="3072" width="9" style="1624"/>
    <col min="3073" max="3073" width="5.25" style="1624" customWidth="1"/>
    <col min="3074" max="3074" width="64.625" style="1624" customWidth="1"/>
    <col min="3075" max="3075" width="16.125" style="1624" customWidth="1"/>
    <col min="3076" max="3076" width="19.875" style="1624" customWidth="1"/>
    <col min="3077" max="3328" width="9" style="1624"/>
    <col min="3329" max="3329" width="5.25" style="1624" customWidth="1"/>
    <col min="3330" max="3330" width="64.625" style="1624" customWidth="1"/>
    <col min="3331" max="3331" width="16.125" style="1624" customWidth="1"/>
    <col min="3332" max="3332" width="19.875" style="1624" customWidth="1"/>
    <col min="3333" max="3584" width="9" style="1624"/>
    <col min="3585" max="3585" width="5.25" style="1624" customWidth="1"/>
    <col min="3586" max="3586" width="64.625" style="1624" customWidth="1"/>
    <col min="3587" max="3587" width="16.125" style="1624" customWidth="1"/>
    <col min="3588" max="3588" width="19.875" style="1624" customWidth="1"/>
    <col min="3589" max="3840" width="9" style="1624"/>
    <col min="3841" max="3841" width="5.25" style="1624" customWidth="1"/>
    <col min="3842" max="3842" width="64.625" style="1624" customWidth="1"/>
    <col min="3843" max="3843" width="16.125" style="1624" customWidth="1"/>
    <col min="3844" max="3844" width="19.875" style="1624" customWidth="1"/>
    <col min="3845" max="4096" width="9" style="1624"/>
    <col min="4097" max="4097" width="5.25" style="1624" customWidth="1"/>
    <col min="4098" max="4098" width="64.625" style="1624" customWidth="1"/>
    <col min="4099" max="4099" width="16.125" style="1624" customWidth="1"/>
    <col min="4100" max="4100" width="19.875" style="1624" customWidth="1"/>
    <col min="4101" max="4352" width="9" style="1624"/>
    <col min="4353" max="4353" width="5.25" style="1624" customWidth="1"/>
    <col min="4354" max="4354" width="64.625" style="1624" customWidth="1"/>
    <col min="4355" max="4355" width="16.125" style="1624" customWidth="1"/>
    <col min="4356" max="4356" width="19.875" style="1624" customWidth="1"/>
    <col min="4357" max="4608" width="9" style="1624"/>
    <col min="4609" max="4609" width="5.25" style="1624" customWidth="1"/>
    <col min="4610" max="4610" width="64.625" style="1624" customWidth="1"/>
    <col min="4611" max="4611" width="16.125" style="1624" customWidth="1"/>
    <col min="4612" max="4612" width="19.875" style="1624" customWidth="1"/>
    <col min="4613" max="4864" width="9" style="1624"/>
    <col min="4865" max="4865" width="5.25" style="1624" customWidth="1"/>
    <col min="4866" max="4866" width="64.625" style="1624" customWidth="1"/>
    <col min="4867" max="4867" width="16.125" style="1624" customWidth="1"/>
    <col min="4868" max="4868" width="19.875" style="1624" customWidth="1"/>
    <col min="4869" max="5120" width="9" style="1624"/>
    <col min="5121" max="5121" width="5.25" style="1624" customWidth="1"/>
    <col min="5122" max="5122" width="64.625" style="1624" customWidth="1"/>
    <col min="5123" max="5123" width="16.125" style="1624" customWidth="1"/>
    <col min="5124" max="5124" width="19.875" style="1624" customWidth="1"/>
    <col min="5125" max="5376" width="9" style="1624"/>
    <col min="5377" max="5377" width="5.25" style="1624" customWidth="1"/>
    <col min="5378" max="5378" width="64.625" style="1624" customWidth="1"/>
    <col min="5379" max="5379" width="16.125" style="1624" customWidth="1"/>
    <col min="5380" max="5380" width="19.875" style="1624" customWidth="1"/>
    <col min="5381" max="5632" width="9" style="1624"/>
    <col min="5633" max="5633" width="5.25" style="1624" customWidth="1"/>
    <col min="5634" max="5634" width="64.625" style="1624" customWidth="1"/>
    <col min="5635" max="5635" width="16.125" style="1624" customWidth="1"/>
    <col min="5636" max="5636" width="19.875" style="1624" customWidth="1"/>
    <col min="5637" max="5888" width="9" style="1624"/>
    <col min="5889" max="5889" width="5.25" style="1624" customWidth="1"/>
    <col min="5890" max="5890" width="64.625" style="1624" customWidth="1"/>
    <col min="5891" max="5891" width="16.125" style="1624" customWidth="1"/>
    <col min="5892" max="5892" width="19.875" style="1624" customWidth="1"/>
    <col min="5893" max="6144" width="9" style="1624"/>
    <col min="6145" max="6145" width="5.25" style="1624" customWidth="1"/>
    <col min="6146" max="6146" width="64.625" style="1624" customWidth="1"/>
    <col min="6147" max="6147" width="16.125" style="1624" customWidth="1"/>
    <col min="6148" max="6148" width="19.875" style="1624" customWidth="1"/>
    <col min="6149" max="6400" width="9" style="1624"/>
    <col min="6401" max="6401" width="5.25" style="1624" customWidth="1"/>
    <col min="6402" max="6402" width="64.625" style="1624" customWidth="1"/>
    <col min="6403" max="6403" width="16.125" style="1624" customWidth="1"/>
    <col min="6404" max="6404" width="19.875" style="1624" customWidth="1"/>
    <col min="6405" max="6656" width="9" style="1624"/>
    <col min="6657" max="6657" width="5.25" style="1624" customWidth="1"/>
    <col min="6658" max="6658" width="64.625" style="1624" customWidth="1"/>
    <col min="6659" max="6659" width="16.125" style="1624" customWidth="1"/>
    <col min="6660" max="6660" width="19.875" style="1624" customWidth="1"/>
    <col min="6661" max="6912" width="9" style="1624"/>
    <col min="6913" max="6913" width="5.25" style="1624" customWidth="1"/>
    <col min="6914" max="6914" width="64.625" style="1624" customWidth="1"/>
    <col min="6915" max="6915" width="16.125" style="1624" customWidth="1"/>
    <col min="6916" max="6916" width="19.875" style="1624" customWidth="1"/>
    <col min="6917" max="7168" width="9" style="1624"/>
    <col min="7169" max="7169" width="5.25" style="1624" customWidth="1"/>
    <col min="7170" max="7170" width="64.625" style="1624" customWidth="1"/>
    <col min="7171" max="7171" width="16.125" style="1624" customWidth="1"/>
    <col min="7172" max="7172" width="19.875" style="1624" customWidth="1"/>
    <col min="7173" max="7424" width="9" style="1624"/>
    <col min="7425" max="7425" width="5.25" style="1624" customWidth="1"/>
    <col min="7426" max="7426" width="64.625" style="1624" customWidth="1"/>
    <col min="7427" max="7427" width="16.125" style="1624" customWidth="1"/>
    <col min="7428" max="7428" width="19.875" style="1624" customWidth="1"/>
    <col min="7429" max="7680" width="9" style="1624"/>
    <col min="7681" max="7681" width="5.25" style="1624" customWidth="1"/>
    <col min="7682" max="7682" width="64.625" style="1624" customWidth="1"/>
    <col min="7683" max="7683" width="16.125" style="1624" customWidth="1"/>
    <col min="7684" max="7684" width="19.875" style="1624" customWidth="1"/>
    <col min="7685" max="7936" width="9" style="1624"/>
    <col min="7937" max="7937" width="5.25" style="1624" customWidth="1"/>
    <col min="7938" max="7938" width="64.625" style="1624" customWidth="1"/>
    <col min="7939" max="7939" width="16.125" style="1624" customWidth="1"/>
    <col min="7940" max="7940" width="19.875" style="1624" customWidth="1"/>
    <col min="7941" max="8192" width="9" style="1624"/>
    <col min="8193" max="8193" width="5.25" style="1624" customWidth="1"/>
    <col min="8194" max="8194" width="64.625" style="1624" customWidth="1"/>
    <col min="8195" max="8195" width="16.125" style="1624" customWidth="1"/>
    <col min="8196" max="8196" width="19.875" style="1624" customWidth="1"/>
    <col min="8197" max="8448" width="9" style="1624"/>
    <col min="8449" max="8449" width="5.25" style="1624" customWidth="1"/>
    <col min="8450" max="8450" width="64.625" style="1624" customWidth="1"/>
    <col min="8451" max="8451" width="16.125" style="1624" customWidth="1"/>
    <col min="8452" max="8452" width="19.875" style="1624" customWidth="1"/>
    <col min="8453" max="8704" width="9" style="1624"/>
    <col min="8705" max="8705" width="5.25" style="1624" customWidth="1"/>
    <col min="8706" max="8706" width="64.625" style="1624" customWidth="1"/>
    <col min="8707" max="8707" width="16.125" style="1624" customWidth="1"/>
    <col min="8708" max="8708" width="19.875" style="1624" customWidth="1"/>
    <col min="8709" max="8960" width="9" style="1624"/>
    <col min="8961" max="8961" width="5.25" style="1624" customWidth="1"/>
    <col min="8962" max="8962" width="64.625" style="1624" customWidth="1"/>
    <col min="8963" max="8963" width="16.125" style="1624" customWidth="1"/>
    <col min="8964" max="8964" width="19.875" style="1624" customWidth="1"/>
    <col min="8965" max="9216" width="9" style="1624"/>
    <col min="9217" max="9217" width="5.25" style="1624" customWidth="1"/>
    <col min="9218" max="9218" width="64.625" style="1624" customWidth="1"/>
    <col min="9219" max="9219" width="16.125" style="1624" customWidth="1"/>
    <col min="9220" max="9220" width="19.875" style="1624" customWidth="1"/>
    <col min="9221" max="9472" width="9" style="1624"/>
    <col min="9473" max="9473" width="5.25" style="1624" customWidth="1"/>
    <col min="9474" max="9474" width="64.625" style="1624" customWidth="1"/>
    <col min="9475" max="9475" width="16.125" style="1624" customWidth="1"/>
    <col min="9476" max="9476" width="19.875" style="1624" customWidth="1"/>
    <col min="9477" max="9728" width="9" style="1624"/>
    <col min="9729" max="9729" width="5.25" style="1624" customWidth="1"/>
    <col min="9730" max="9730" width="64.625" style="1624" customWidth="1"/>
    <col min="9731" max="9731" width="16.125" style="1624" customWidth="1"/>
    <col min="9732" max="9732" width="19.875" style="1624" customWidth="1"/>
    <col min="9733" max="9984" width="9" style="1624"/>
    <col min="9985" max="9985" width="5.25" style="1624" customWidth="1"/>
    <col min="9986" max="9986" width="64.625" style="1624" customWidth="1"/>
    <col min="9987" max="9987" width="16.125" style="1624" customWidth="1"/>
    <col min="9988" max="9988" width="19.875" style="1624" customWidth="1"/>
    <col min="9989" max="10240" width="9" style="1624"/>
    <col min="10241" max="10241" width="5.25" style="1624" customWidth="1"/>
    <col min="10242" max="10242" width="64.625" style="1624" customWidth="1"/>
    <col min="10243" max="10243" width="16.125" style="1624" customWidth="1"/>
    <col min="10244" max="10244" width="19.875" style="1624" customWidth="1"/>
    <col min="10245" max="10496" width="9" style="1624"/>
    <col min="10497" max="10497" width="5.25" style="1624" customWidth="1"/>
    <col min="10498" max="10498" width="64.625" style="1624" customWidth="1"/>
    <col min="10499" max="10499" width="16.125" style="1624" customWidth="1"/>
    <col min="10500" max="10500" width="19.875" style="1624" customWidth="1"/>
    <col min="10501" max="10752" width="9" style="1624"/>
    <col min="10753" max="10753" width="5.25" style="1624" customWidth="1"/>
    <col min="10754" max="10754" width="64.625" style="1624" customWidth="1"/>
    <col min="10755" max="10755" width="16.125" style="1624" customWidth="1"/>
    <col min="10756" max="10756" width="19.875" style="1624" customWidth="1"/>
    <col min="10757" max="11008" width="9" style="1624"/>
    <col min="11009" max="11009" width="5.25" style="1624" customWidth="1"/>
    <col min="11010" max="11010" width="64.625" style="1624" customWidth="1"/>
    <col min="11011" max="11011" width="16.125" style="1624" customWidth="1"/>
    <col min="11012" max="11012" width="19.875" style="1624" customWidth="1"/>
    <col min="11013" max="11264" width="9" style="1624"/>
    <col min="11265" max="11265" width="5.25" style="1624" customWidth="1"/>
    <col min="11266" max="11266" width="64.625" style="1624" customWidth="1"/>
    <col min="11267" max="11267" width="16.125" style="1624" customWidth="1"/>
    <col min="11268" max="11268" width="19.875" style="1624" customWidth="1"/>
    <col min="11269" max="11520" width="9" style="1624"/>
    <col min="11521" max="11521" width="5.25" style="1624" customWidth="1"/>
    <col min="11522" max="11522" width="64.625" style="1624" customWidth="1"/>
    <col min="11523" max="11523" width="16.125" style="1624" customWidth="1"/>
    <col min="11524" max="11524" width="19.875" style="1624" customWidth="1"/>
    <col min="11525" max="11776" width="9" style="1624"/>
    <col min="11777" max="11777" width="5.25" style="1624" customWidth="1"/>
    <col min="11778" max="11778" width="64.625" style="1624" customWidth="1"/>
    <col min="11779" max="11779" width="16.125" style="1624" customWidth="1"/>
    <col min="11780" max="11780" width="19.875" style="1624" customWidth="1"/>
    <col min="11781" max="12032" width="9" style="1624"/>
    <col min="12033" max="12033" width="5.25" style="1624" customWidth="1"/>
    <col min="12034" max="12034" width="64.625" style="1624" customWidth="1"/>
    <col min="12035" max="12035" width="16.125" style="1624" customWidth="1"/>
    <col min="12036" max="12036" width="19.875" style="1624" customWidth="1"/>
    <col min="12037" max="12288" width="9" style="1624"/>
    <col min="12289" max="12289" width="5.25" style="1624" customWidth="1"/>
    <col min="12290" max="12290" width="64.625" style="1624" customWidth="1"/>
    <col min="12291" max="12291" width="16.125" style="1624" customWidth="1"/>
    <col min="12292" max="12292" width="19.875" style="1624" customWidth="1"/>
    <col min="12293" max="12544" width="9" style="1624"/>
    <col min="12545" max="12545" width="5.25" style="1624" customWidth="1"/>
    <col min="12546" max="12546" width="64.625" style="1624" customWidth="1"/>
    <col min="12547" max="12547" width="16.125" style="1624" customWidth="1"/>
    <col min="12548" max="12548" width="19.875" style="1624" customWidth="1"/>
    <col min="12549" max="12800" width="9" style="1624"/>
    <col min="12801" max="12801" width="5.25" style="1624" customWidth="1"/>
    <col min="12802" max="12802" width="64.625" style="1624" customWidth="1"/>
    <col min="12803" max="12803" width="16.125" style="1624" customWidth="1"/>
    <col min="12804" max="12804" width="19.875" style="1624" customWidth="1"/>
    <col min="12805" max="13056" width="9" style="1624"/>
    <col min="13057" max="13057" width="5.25" style="1624" customWidth="1"/>
    <col min="13058" max="13058" width="64.625" style="1624" customWidth="1"/>
    <col min="13059" max="13059" width="16.125" style="1624" customWidth="1"/>
    <col min="13060" max="13060" width="19.875" style="1624" customWidth="1"/>
    <col min="13061" max="13312" width="9" style="1624"/>
    <col min="13313" max="13313" width="5.25" style="1624" customWidth="1"/>
    <col min="13314" max="13314" width="64.625" style="1624" customWidth="1"/>
    <col min="13315" max="13315" width="16.125" style="1624" customWidth="1"/>
    <col min="13316" max="13316" width="19.875" style="1624" customWidth="1"/>
    <col min="13317" max="13568" width="9" style="1624"/>
    <col min="13569" max="13569" width="5.25" style="1624" customWidth="1"/>
    <col min="13570" max="13570" width="64.625" style="1624" customWidth="1"/>
    <col min="13571" max="13571" width="16.125" style="1624" customWidth="1"/>
    <col min="13572" max="13572" width="19.875" style="1624" customWidth="1"/>
    <col min="13573" max="13824" width="9" style="1624"/>
    <col min="13825" max="13825" width="5.25" style="1624" customWidth="1"/>
    <col min="13826" max="13826" width="64.625" style="1624" customWidth="1"/>
    <col min="13827" max="13827" width="16.125" style="1624" customWidth="1"/>
    <col min="13828" max="13828" width="19.875" style="1624" customWidth="1"/>
    <col min="13829" max="14080" width="9" style="1624"/>
    <col min="14081" max="14081" width="5.25" style="1624" customWidth="1"/>
    <col min="14082" max="14082" width="64.625" style="1624" customWidth="1"/>
    <col min="14083" max="14083" width="16.125" style="1624" customWidth="1"/>
    <col min="14084" max="14084" width="19.875" style="1624" customWidth="1"/>
    <col min="14085" max="14336" width="9" style="1624"/>
    <col min="14337" max="14337" width="5.25" style="1624" customWidth="1"/>
    <col min="14338" max="14338" width="64.625" style="1624" customWidth="1"/>
    <col min="14339" max="14339" width="16.125" style="1624" customWidth="1"/>
    <col min="14340" max="14340" width="19.875" style="1624" customWidth="1"/>
    <col min="14341" max="14592" width="9" style="1624"/>
    <col min="14593" max="14593" width="5.25" style="1624" customWidth="1"/>
    <col min="14594" max="14594" width="64.625" style="1624" customWidth="1"/>
    <col min="14595" max="14595" width="16.125" style="1624" customWidth="1"/>
    <col min="14596" max="14596" width="19.875" style="1624" customWidth="1"/>
    <col min="14597" max="14848" width="9" style="1624"/>
    <col min="14849" max="14849" width="5.25" style="1624" customWidth="1"/>
    <col min="14850" max="14850" width="64.625" style="1624" customWidth="1"/>
    <col min="14851" max="14851" width="16.125" style="1624" customWidth="1"/>
    <col min="14852" max="14852" width="19.875" style="1624" customWidth="1"/>
    <col min="14853" max="15104" width="9" style="1624"/>
    <col min="15105" max="15105" width="5.25" style="1624" customWidth="1"/>
    <col min="15106" max="15106" width="64.625" style="1624" customWidth="1"/>
    <col min="15107" max="15107" width="16.125" style="1624" customWidth="1"/>
    <col min="15108" max="15108" width="19.875" style="1624" customWidth="1"/>
    <col min="15109" max="15360" width="9" style="1624"/>
    <col min="15361" max="15361" width="5.25" style="1624" customWidth="1"/>
    <col min="15362" max="15362" width="64.625" style="1624" customWidth="1"/>
    <col min="15363" max="15363" width="16.125" style="1624" customWidth="1"/>
    <col min="15364" max="15364" width="19.875" style="1624" customWidth="1"/>
    <col min="15365" max="15616" width="9" style="1624"/>
    <col min="15617" max="15617" width="5.25" style="1624" customWidth="1"/>
    <col min="15618" max="15618" width="64.625" style="1624" customWidth="1"/>
    <col min="15619" max="15619" width="16.125" style="1624" customWidth="1"/>
    <col min="15620" max="15620" width="19.875" style="1624" customWidth="1"/>
    <col min="15621" max="15872" width="9" style="1624"/>
    <col min="15873" max="15873" width="5.25" style="1624" customWidth="1"/>
    <col min="15874" max="15874" width="64.625" style="1624" customWidth="1"/>
    <col min="15875" max="15875" width="16.125" style="1624" customWidth="1"/>
    <col min="15876" max="15876" width="19.875" style="1624" customWidth="1"/>
    <col min="15877" max="16128" width="9" style="1624"/>
    <col min="16129" max="16129" width="5.25" style="1624" customWidth="1"/>
    <col min="16130" max="16130" width="64.625" style="1624" customWidth="1"/>
    <col min="16131" max="16131" width="16.125" style="1624" customWidth="1"/>
    <col min="16132" max="16132" width="19.875" style="1624" customWidth="1"/>
    <col min="16133" max="16384" width="9" style="1624"/>
  </cols>
  <sheetData>
    <row r="1" spans="1:8" s="1620" customFormat="1" ht="20.100000000000001" customHeight="1">
      <c r="A1" s="3335"/>
      <c r="B1" s="3335"/>
      <c r="C1" s="3335"/>
      <c r="D1" s="2201" t="str">
        <f>"索引号："&amp;档案索引!D9</f>
        <v>索引号：2B-4</v>
      </c>
    </row>
    <row r="2" spans="1:8" s="1682" customFormat="1" ht="25.5" customHeight="1">
      <c r="A2" s="3336" t="s">
        <v>6112</v>
      </c>
      <c r="B2" s="3336"/>
      <c r="C2" s="3336"/>
      <c r="D2" s="1900"/>
    </row>
    <row r="3" spans="1:8" s="1622" customFormat="1" ht="14.25" customHeight="1">
      <c r="A3" s="1866" t="s">
        <v>1994</v>
      </c>
      <c r="B3" s="1866" t="s">
        <v>1654</v>
      </c>
      <c r="C3" s="1864" t="s">
        <v>5739</v>
      </c>
      <c r="D3" s="1902" t="s">
        <v>5073</v>
      </c>
      <c r="H3" s="1623"/>
    </row>
    <row r="4" spans="1:8" s="1622" customFormat="1" ht="14.25" customHeight="1">
      <c r="A4" s="1864">
        <v>1</v>
      </c>
      <c r="B4" s="1901" t="s">
        <v>5740</v>
      </c>
      <c r="C4" s="1902" t="s">
        <v>2000</v>
      </c>
      <c r="D4" s="1901"/>
    </row>
    <row r="5" spans="1:8" s="1622" customFormat="1" ht="14.25" customHeight="1">
      <c r="A5" s="1864">
        <v>2</v>
      </c>
      <c r="B5" s="1901" t="s">
        <v>5741</v>
      </c>
      <c r="C5" s="2108"/>
      <c r="D5" s="1901"/>
    </row>
    <row r="6" spans="1:8" s="1622" customFormat="1" ht="14.25" customHeight="1">
      <c r="A6" s="1864">
        <v>3</v>
      </c>
      <c r="B6" s="1868" t="s">
        <v>5742</v>
      </c>
      <c r="C6" s="2106">
        <f>ROUND(C5*0.1,2)</f>
        <v>0</v>
      </c>
      <c r="D6" s="1901"/>
    </row>
    <row r="7" spans="1:8" s="1622" customFormat="1" ht="14.25" customHeight="1">
      <c r="A7" s="1864">
        <v>4</v>
      </c>
      <c r="B7" s="1868" t="s">
        <v>5743</v>
      </c>
      <c r="C7" s="1902" t="s">
        <v>2000</v>
      </c>
      <c r="D7" s="1901"/>
    </row>
    <row r="8" spans="1:8" s="1622" customFormat="1" ht="15.75" customHeight="1">
      <c r="A8" s="1866">
        <v>5</v>
      </c>
      <c r="B8" s="1867" t="s">
        <v>5744</v>
      </c>
      <c r="C8" s="2109">
        <f>C9+C10-C11</f>
        <v>0</v>
      </c>
      <c r="D8" s="2011"/>
    </row>
    <row r="9" spans="1:8" s="1622" customFormat="1" ht="14.25" customHeight="1">
      <c r="A9" s="1864">
        <v>6</v>
      </c>
      <c r="B9" s="1868" t="s">
        <v>5745</v>
      </c>
      <c r="C9" s="2108"/>
      <c r="D9" s="1901"/>
    </row>
    <row r="10" spans="1:8" s="1622" customFormat="1" ht="14.25" customHeight="1">
      <c r="A10" s="1864">
        <v>7</v>
      </c>
      <c r="B10" s="1901" t="s">
        <v>5746</v>
      </c>
      <c r="C10" s="2108"/>
      <c r="D10" s="1901"/>
      <c r="E10" s="1702" t="s">
        <v>6638</v>
      </c>
    </row>
    <row r="11" spans="1:8" s="1622" customFormat="1" ht="14.25" customHeight="1">
      <c r="A11" s="1864">
        <v>8</v>
      </c>
      <c r="B11" s="1901" t="s">
        <v>5747</v>
      </c>
      <c r="C11" s="2108"/>
      <c r="D11" s="1901"/>
    </row>
    <row r="12" spans="1:8" s="1622" customFormat="1" ht="15.75" customHeight="1">
      <c r="A12" s="1866">
        <v>9</v>
      </c>
      <c r="B12" s="1867" t="s">
        <v>5748</v>
      </c>
      <c r="C12" s="2109">
        <f>ROUND(C8*0.1,2)</f>
        <v>0</v>
      </c>
      <c r="D12" s="1901"/>
    </row>
    <row r="13" spans="1:8" s="1622" customFormat="1" ht="14.25" customHeight="1">
      <c r="A13" s="1864">
        <v>10</v>
      </c>
      <c r="B13" s="1901" t="s">
        <v>5749</v>
      </c>
      <c r="C13" s="1902" t="s">
        <v>2000</v>
      </c>
      <c r="D13" s="1901"/>
    </row>
    <row r="14" spans="1:8" s="1622" customFormat="1" ht="14.25" customHeight="1">
      <c r="A14" s="1864">
        <v>11</v>
      </c>
      <c r="B14" s="1901" t="s">
        <v>5750</v>
      </c>
      <c r="C14" s="2108"/>
      <c r="D14" s="1901"/>
    </row>
    <row r="15" spans="1:8" s="1622" customFormat="1" ht="14.25" customHeight="1">
      <c r="A15" s="1864">
        <v>12</v>
      </c>
      <c r="B15" s="1868" t="s">
        <v>5751</v>
      </c>
      <c r="C15" s="2106">
        <f>ROUND(C14*0.1,2)</f>
        <v>0</v>
      </c>
      <c r="D15" s="1901"/>
    </row>
    <row r="16" spans="1:8" s="1622" customFormat="1" ht="14.25" customHeight="1">
      <c r="A16" s="1864">
        <v>13</v>
      </c>
      <c r="B16" s="1901" t="s">
        <v>5752</v>
      </c>
      <c r="C16" s="2106">
        <f>C6+C12+C15</f>
        <v>0</v>
      </c>
      <c r="D16" s="1901" t="s">
        <v>5753</v>
      </c>
    </row>
  </sheetData>
  <mergeCells count="2">
    <mergeCell ref="A1:C1"/>
    <mergeCell ref="A2:C2"/>
  </mergeCells>
  <phoneticPr fontId="59" type="noConversion"/>
  <hyperlinks>
    <hyperlink ref="E10" location="A107013金融保险等机构取得涉农利息保费收入优惠明细表!A1" display="A107013金融保险等机构取得涉农利息保费收入优惠明细表!A1"/>
  </hyperlinks>
  <printOptions horizontalCentered="1"/>
  <pageMargins left="0.74803149606299213" right="0.74803149606299213" top="0.98425196850393704" bottom="0.98425196850393704" header="0.51181102362204722" footer="0.51181102362204722"/>
  <pageSetup paperSize="9" orientation="landscape" r:id="rId1"/>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0">
    <tabColor rgb="FFFFFF00"/>
  </sheetPr>
  <dimension ref="A1:X15"/>
  <sheetViews>
    <sheetView workbookViewId="0">
      <selection activeCell="E8" sqref="E8"/>
    </sheetView>
  </sheetViews>
  <sheetFormatPr defaultRowHeight="14.25"/>
  <cols>
    <col min="1" max="1" width="5.75" style="1625" customWidth="1"/>
    <col min="2" max="2" width="19.625" style="1625" customWidth="1"/>
    <col min="3" max="20" width="10.25" style="1625" customWidth="1"/>
    <col min="21" max="256" width="9" style="1625"/>
    <col min="257" max="257" width="5.75" style="1625" customWidth="1"/>
    <col min="258" max="258" width="4.625" style="1625" customWidth="1"/>
    <col min="259" max="259" width="5.125" style="1625" customWidth="1"/>
    <col min="260" max="260" width="5" style="1625" customWidth="1"/>
    <col min="261" max="261" width="5.125" style="1625" customWidth="1"/>
    <col min="262" max="262" width="4.75" style="1625" customWidth="1"/>
    <col min="263" max="265" width="6.125" style="1625" customWidth="1"/>
    <col min="266" max="266" width="5.125" style="1625" customWidth="1"/>
    <col min="267" max="267" width="4.125" style="1625" customWidth="1"/>
    <col min="268" max="276" width="6.125" style="1625" customWidth="1"/>
    <col min="277" max="512" width="9" style="1625"/>
    <col min="513" max="513" width="5.75" style="1625" customWidth="1"/>
    <col min="514" max="514" width="4.625" style="1625" customWidth="1"/>
    <col min="515" max="515" width="5.125" style="1625" customWidth="1"/>
    <col min="516" max="516" width="5" style="1625" customWidth="1"/>
    <col min="517" max="517" width="5.125" style="1625" customWidth="1"/>
    <col min="518" max="518" width="4.75" style="1625" customWidth="1"/>
    <col min="519" max="521" width="6.125" style="1625" customWidth="1"/>
    <col min="522" max="522" width="5.125" style="1625" customWidth="1"/>
    <col min="523" max="523" width="4.125" style="1625" customWidth="1"/>
    <col min="524" max="532" width="6.125" style="1625" customWidth="1"/>
    <col min="533" max="768" width="9" style="1625"/>
    <col min="769" max="769" width="5.75" style="1625" customWidth="1"/>
    <col min="770" max="770" width="4.625" style="1625" customWidth="1"/>
    <col min="771" max="771" width="5.125" style="1625" customWidth="1"/>
    <col min="772" max="772" width="5" style="1625" customWidth="1"/>
    <col min="773" max="773" width="5.125" style="1625" customWidth="1"/>
    <col min="774" max="774" width="4.75" style="1625" customWidth="1"/>
    <col min="775" max="777" width="6.125" style="1625" customWidth="1"/>
    <col min="778" max="778" width="5.125" style="1625" customWidth="1"/>
    <col min="779" max="779" width="4.125" style="1625" customWidth="1"/>
    <col min="780" max="788" width="6.125" style="1625" customWidth="1"/>
    <col min="789" max="1024" width="9" style="1625"/>
    <col min="1025" max="1025" width="5.75" style="1625" customWidth="1"/>
    <col min="1026" max="1026" width="4.625" style="1625" customWidth="1"/>
    <col min="1027" max="1027" width="5.125" style="1625" customWidth="1"/>
    <col min="1028" max="1028" width="5" style="1625" customWidth="1"/>
    <col min="1029" max="1029" width="5.125" style="1625" customWidth="1"/>
    <col min="1030" max="1030" width="4.75" style="1625" customWidth="1"/>
    <col min="1031" max="1033" width="6.125" style="1625" customWidth="1"/>
    <col min="1034" max="1034" width="5.125" style="1625" customWidth="1"/>
    <col min="1035" max="1035" width="4.125" style="1625" customWidth="1"/>
    <col min="1036" max="1044" width="6.125" style="1625" customWidth="1"/>
    <col min="1045" max="1280" width="9" style="1625"/>
    <col min="1281" max="1281" width="5.75" style="1625" customWidth="1"/>
    <col min="1282" max="1282" width="4.625" style="1625" customWidth="1"/>
    <col min="1283" max="1283" width="5.125" style="1625" customWidth="1"/>
    <col min="1284" max="1284" width="5" style="1625" customWidth="1"/>
    <col min="1285" max="1285" width="5.125" style="1625" customWidth="1"/>
    <col min="1286" max="1286" width="4.75" style="1625" customWidth="1"/>
    <col min="1287" max="1289" width="6.125" style="1625" customWidth="1"/>
    <col min="1290" max="1290" width="5.125" style="1625" customWidth="1"/>
    <col min="1291" max="1291" width="4.125" style="1625" customWidth="1"/>
    <col min="1292" max="1300" width="6.125" style="1625" customWidth="1"/>
    <col min="1301" max="1536" width="9" style="1625"/>
    <col min="1537" max="1537" width="5.75" style="1625" customWidth="1"/>
    <col min="1538" max="1538" width="4.625" style="1625" customWidth="1"/>
    <col min="1539" max="1539" width="5.125" style="1625" customWidth="1"/>
    <col min="1540" max="1540" width="5" style="1625" customWidth="1"/>
    <col min="1541" max="1541" width="5.125" style="1625" customWidth="1"/>
    <col min="1542" max="1542" width="4.75" style="1625" customWidth="1"/>
    <col min="1543" max="1545" width="6.125" style="1625" customWidth="1"/>
    <col min="1546" max="1546" width="5.125" style="1625" customWidth="1"/>
    <col min="1547" max="1547" width="4.125" style="1625" customWidth="1"/>
    <col min="1548" max="1556" width="6.125" style="1625" customWidth="1"/>
    <col min="1557" max="1792" width="9" style="1625"/>
    <col min="1793" max="1793" width="5.75" style="1625" customWidth="1"/>
    <col min="1794" max="1794" width="4.625" style="1625" customWidth="1"/>
    <col min="1795" max="1795" width="5.125" style="1625" customWidth="1"/>
    <col min="1796" max="1796" width="5" style="1625" customWidth="1"/>
    <col min="1797" max="1797" width="5.125" style="1625" customWidth="1"/>
    <col min="1798" max="1798" width="4.75" style="1625" customWidth="1"/>
    <col min="1799" max="1801" width="6.125" style="1625" customWidth="1"/>
    <col min="1802" max="1802" width="5.125" style="1625" customWidth="1"/>
    <col min="1803" max="1803" width="4.125" style="1625" customWidth="1"/>
    <col min="1804" max="1812" width="6.125" style="1625" customWidth="1"/>
    <col min="1813" max="2048" width="9" style="1625"/>
    <col min="2049" max="2049" width="5.75" style="1625" customWidth="1"/>
    <col min="2050" max="2050" width="4.625" style="1625" customWidth="1"/>
    <col min="2051" max="2051" width="5.125" style="1625" customWidth="1"/>
    <col min="2052" max="2052" width="5" style="1625" customWidth="1"/>
    <col min="2053" max="2053" width="5.125" style="1625" customWidth="1"/>
    <col min="2054" max="2054" width="4.75" style="1625" customWidth="1"/>
    <col min="2055" max="2057" width="6.125" style="1625" customWidth="1"/>
    <col min="2058" max="2058" width="5.125" style="1625" customWidth="1"/>
    <col min="2059" max="2059" width="4.125" style="1625" customWidth="1"/>
    <col min="2060" max="2068" width="6.125" style="1625" customWidth="1"/>
    <col min="2069" max="2304" width="9" style="1625"/>
    <col min="2305" max="2305" width="5.75" style="1625" customWidth="1"/>
    <col min="2306" max="2306" width="4.625" style="1625" customWidth="1"/>
    <col min="2307" max="2307" width="5.125" style="1625" customWidth="1"/>
    <col min="2308" max="2308" width="5" style="1625" customWidth="1"/>
    <col min="2309" max="2309" width="5.125" style="1625" customWidth="1"/>
    <col min="2310" max="2310" width="4.75" style="1625" customWidth="1"/>
    <col min="2311" max="2313" width="6.125" style="1625" customWidth="1"/>
    <col min="2314" max="2314" width="5.125" style="1625" customWidth="1"/>
    <col min="2315" max="2315" width="4.125" style="1625" customWidth="1"/>
    <col min="2316" max="2324" width="6.125" style="1625" customWidth="1"/>
    <col min="2325" max="2560" width="9" style="1625"/>
    <col min="2561" max="2561" width="5.75" style="1625" customWidth="1"/>
    <col min="2562" max="2562" width="4.625" style="1625" customWidth="1"/>
    <col min="2563" max="2563" width="5.125" style="1625" customWidth="1"/>
    <col min="2564" max="2564" width="5" style="1625" customWidth="1"/>
    <col min="2565" max="2565" width="5.125" style="1625" customWidth="1"/>
    <col min="2566" max="2566" width="4.75" style="1625" customWidth="1"/>
    <col min="2567" max="2569" width="6.125" style="1625" customWidth="1"/>
    <col min="2570" max="2570" width="5.125" style="1625" customWidth="1"/>
    <col min="2571" max="2571" width="4.125" style="1625" customWidth="1"/>
    <col min="2572" max="2580" width="6.125" style="1625" customWidth="1"/>
    <col min="2581" max="2816" width="9" style="1625"/>
    <col min="2817" max="2817" width="5.75" style="1625" customWidth="1"/>
    <col min="2818" max="2818" width="4.625" style="1625" customWidth="1"/>
    <col min="2819" max="2819" width="5.125" style="1625" customWidth="1"/>
    <col min="2820" max="2820" width="5" style="1625" customWidth="1"/>
    <col min="2821" max="2821" width="5.125" style="1625" customWidth="1"/>
    <col min="2822" max="2822" width="4.75" style="1625" customWidth="1"/>
    <col min="2823" max="2825" width="6.125" style="1625" customWidth="1"/>
    <col min="2826" max="2826" width="5.125" style="1625" customWidth="1"/>
    <col min="2827" max="2827" width="4.125" style="1625" customWidth="1"/>
    <col min="2828" max="2836" width="6.125" style="1625" customWidth="1"/>
    <col min="2837" max="3072" width="9" style="1625"/>
    <col min="3073" max="3073" width="5.75" style="1625" customWidth="1"/>
    <col min="3074" max="3074" width="4.625" style="1625" customWidth="1"/>
    <col min="3075" max="3075" width="5.125" style="1625" customWidth="1"/>
    <col min="3076" max="3076" width="5" style="1625" customWidth="1"/>
    <col min="3077" max="3077" width="5.125" style="1625" customWidth="1"/>
    <col min="3078" max="3078" width="4.75" style="1625" customWidth="1"/>
    <col min="3079" max="3081" width="6.125" style="1625" customWidth="1"/>
    <col min="3082" max="3082" width="5.125" style="1625" customWidth="1"/>
    <col min="3083" max="3083" width="4.125" style="1625" customWidth="1"/>
    <col min="3084" max="3092" width="6.125" style="1625" customWidth="1"/>
    <col min="3093" max="3328" width="9" style="1625"/>
    <col min="3329" max="3329" width="5.75" style="1625" customWidth="1"/>
    <col min="3330" max="3330" width="4.625" style="1625" customWidth="1"/>
    <col min="3331" max="3331" width="5.125" style="1625" customWidth="1"/>
    <col min="3332" max="3332" width="5" style="1625" customWidth="1"/>
    <col min="3333" max="3333" width="5.125" style="1625" customWidth="1"/>
    <col min="3334" max="3334" width="4.75" style="1625" customWidth="1"/>
    <col min="3335" max="3337" width="6.125" style="1625" customWidth="1"/>
    <col min="3338" max="3338" width="5.125" style="1625" customWidth="1"/>
    <col min="3339" max="3339" width="4.125" style="1625" customWidth="1"/>
    <col min="3340" max="3348" width="6.125" style="1625" customWidth="1"/>
    <col min="3349" max="3584" width="9" style="1625"/>
    <col min="3585" max="3585" width="5.75" style="1625" customWidth="1"/>
    <col min="3586" max="3586" width="4.625" style="1625" customWidth="1"/>
    <col min="3587" max="3587" width="5.125" style="1625" customWidth="1"/>
    <col min="3588" max="3588" width="5" style="1625" customWidth="1"/>
    <col min="3589" max="3589" width="5.125" style="1625" customWidth="1"/>
    <col min="3590" max="3590" width="4.75" style="1625" customWidth="1"/>
    <col min="3591" max="3593" width="6.125" style="1625" customWidth="1"/>
    <col min="3594" max="3594" width="5.125" style="1625" customWidth="1"/>
    <col min="3595" max="3595" width="4.125" style="1625" customWidth="1"/>
    <col min="3596" max="3604" width="6.125" style="1625" customWidth="1"/>
    <col min="3605" max="3840" width="9" style="1625"/>
    <col min="3841" max="3841" width="5.75" style="1625" customWidth="1"/>
    <col min="3842" max="3842" width="4.625" style="1625" customWidth="1"/>
    <col min="3843" max="3843" width="5.125" style="1625" customWidth="1"/>
    <col min="3844" max="3844" width="5" style="1625" customWidth="1"/>
    <col min="3845" max="3845" width="5.125" style="1625" customWidth="1"/>
    <col min="3846" max="3846" width="4.75" style="1625" customWidth="1"/>
    <col min="3847" max="3849" width="6.125" style="1625" customWidth="1"/>
    <col min="3850" max="3850" width="5.125" style="1625" customWidth="1"/>
    <col min="3851" max="3851" width="4.125" style="1625" customWidth="1"/>
    <col min="3852" max="3860" width="6.125" style="1625" customWidth="1"/>
    <col min="3861" max="4096" width="9" style="1625"/>
    <col min="4097" max="4097" width="5.75" style="1625" customWidth="1"/>
    <col min="4098" max="4098" width="4.625" style="1625" customWidth="1"/>
    <col min="4099" max="4099" width="5.125" style="1625" customWidth="1"/>
    <col min="4100" max="4100" width="5" style="1625" customWidth="1"/>
    <col min="4101" max="4101" width="5.125" style="1625" customWidth="1"/>
    <col min="4102" max="4102" width="4.75" style="1625" customWidth="1"/>
    <col min="4103" max="4105" width="6.125" style="1625" customWidth="1"/>
    <col min="4106" max="4106" width="5.125" style="1625" customWidth="1"/>
    <col min="4107" max="4107" width="4.125" style="1625" customWidth="1"/>
    <col min="4108" max="4116" width="6.125" style="1625" customWidth="1"/>
    <col min="4117" max="4352" width="9" style="1625"/>
    <col min="4353" max="4353" width="5.75" style="1625" customWidth="1"/>
    <col min="4354" max="4354" width="4.625" style="1625" customWidth="1"/>
    <col min="4355" max="4355" width="5.125" style="1625" customWidth="1"/>
    <col min="4356" max="4356" width="5" style="1625" customWidth="1"/>
    <col min="4357" max="4357" width="5.125" style="1625" customWidth="1"/>
    <col min="4358" max="4358" width="4.75" style="1625" customWidth="1"/>
    <col min="4359" max="4361" width="6.125" style="1625" customWidth="1"/>
    <col min="4362" max="4362" width="5.125" style="1625" customWidth="1"/>
    <col min="4363" max="4363" width="4.125" style="1625" customWidth="1"/>
    <col min="4364" max="4372" width="6.125" style="1625" customWidth="1"/>
    <col min="4373" max="4608" width="9" style="1625"/>
    <col min="4609" max="4609" width="5.75" style="1625" customWidth="1"/>
    <col min="4610" max="4610" width="4.625" style="1625" customWidth="1"/>
    <col min="4611" max="4611" width="5.125" style="1625" customWidth="1"/>
    <col min="4612" max="4612" width="5" style="1625" customWidth="1"/>
    <col min="4613" max="4613" width="5.125" style="1625" customWidth="1"/>
    <col min="4614" max="4614" width="4.75" style="1625" customWidth="1"/>
    <col min="4615" max="4617" width="6.125" style="1625" customWidth="1"/>
    <col min="4618" max="4618" width="5.125" style="1625" customWidth="1"/>
    <col min="4619" max="4619" width="4.125" style="1625" customWidth="1"/>
    <col min="4620" max="4628" width="6.125" style="1625" customWidth="1"/>
    <col min="4629" max="4864" width="9" style="1625"/>
    <col min="4865" max="4865" width="5.75" style="1625" customWidth="1"/>
    <col min="4866" max="4866" width="4.625" style="1625" customWidth="1"/>
    <col min="4867" max="4867" width="5.125" style="1625" customWidth="1"/>
    <col min="4868" max="4868" width="5" style="1625" customWidth="1"/>
    <col min="4869" max="4869" width="5.125" style="1625" customWidth="1"/>
    <col min="4870" max="4870" width="4.75" style="1625" customWidth="1"/>
    <col min="4871" max="4873" width="6.125" style="1625" customWidth="1"/>
    <col min="4874" max="4874" width="5.125" style="1625" customWidth="1"/>
    <col min="4875" max="4875" width="4.125" style="1625" customWidth="1"/>
    <col min="4876" max="4884" width="6.125" style="1625" customWidth="1"/>
    <col min="4885" max="5120" width="9" style="1625"/>
    <col min="5121" max="5121" width="5.75" style="1625" customWidth="1"/>
    <col min="5122" max="5122" width="4.625" style="1625" customWidth="1"/>
    <col min="5123" max="5123" width="5.125" style="1625" customWidth="1"/>
    <col min="5124" max="5124" width="5" style="1625" customWidth="1"/>
    <col min="5125" max="5125" width="5.125" style="1625" customWidth="1"/>
    <col min="5126" max="5126" width="4.75" style="1625" customWidth="1"/>
    <col min="5127" max="5129" width="6.125" style="1625" customWidth="1"/>
    <col min="5130" max="5130" width="5.125" style="1625" customWidth="1"/>
    <col min="5131" max="5131" width="4.125" style="1625" customWidth="1"/>
    <col min="5132" max="5140" width="6.125" style="1625" customWidth="1"/>
    <col min="5141" max="5376" width="9" style="1625"/>
    <col min="5377" max="5377" width="5.75" style="1625" customWidth="1"/>
    <col min="5378" max="5378" width="4.625" style="1625" customWidth="1"/>
    <col min="5379" max="5379" width="5.125" style="1625" customWidth="1"/>
    <col min="5380" max="5380" width="5" style="1625" customWidth="1"/>
    <col min="5381" max="5381" width="5.125" style="1625" customWidth="1"/>
    <col min="5382" max="5382" width="4.75" style="1625" customWidth="1"/>
    <col min="5383" max="5385" width="6.125" style="1625" customWidth="1"/>
    <col min="5386" max="5386" width="5.125" style="1625" customWidth="1"/>
    <col min="5387" max="5387" width="4.125" style="1625" customWidth="1"/>
    <col min="5388" max="5396" width="6.125" style="1625" customWidth="1"/>
    <col min="5397" max="5632" width="9" style="1625"/>
    <col min="5633" max="5633" width="5.75" style="1625" customWidth="1"/>
    <col min="5634" max="5634" width="4.625" style="1625" customWidth="1"/>
    <col min="5635" max="5635" width="5.125" style="1625" customWidth="1"/>
    <col min="5636" max="5636" width="5" style="1625" customWidth="1"/>
    <col min="5637" max="5637" width="5.125" style="1625" customWidth="1"/>
    <col min="5638" max="5638" width="4.75" style="1625" customWidth="1"/>
    <col min="5639" max="5641" width="6.125" style="1625" customWidth="1"/>
    <col min="5642" max="5642" width="5.125" style="1625" customWidth="1"/>
    <col min="5643" max="5643" width="4.125" style="1625" customWidth="1"/>
    <col min="5644" max="5652" width="6.125" style="1625" customWidth="1"/>
    <col min="5653" max="5888" width="9" style="1625"/>
    <col min="5889" max="5889" width="5.75" style="1625" customWidth="1"/>
    <col min="5890" max="5890" width="4.625" style="1625" customWidth="1"/>
    <col min="5891" max="5891" width="5.125" style="1625" customWidth="1"/>
    <col min="5892" max="5892" width="5" style="1625" customWidth="1"/>
    <col min="5893" max="5893" width="5.125" style="1625" customWidth="1"/>
    <col min="5894" max="5894" width="4.75" style="1625" customWidth="1"/>
    <col min="5895" max="5897" width="6.125" style="1625" customWidth="1"/>
    <col min="5898" max="5898" width="5.125" style="1625" customWidth="1"/>
    <col min="5899" max="5899" width="4.125" style="1625" customWidth="1"/>
    <col min="5900" max="5908" width="6.125" style="1625" customWidth="1"/>
    <col min="5909" max="6144" width="9" style="1625"/>
    <col min="6145" max="6145" width="5.75" style="1625" customWidth="1"/>
    <col min="6146" max="6146" width="4.625" style="1625" customWidth="1"/>
    <col min="6147" max="6147" width="5.125" style="1625" customWidth="1"/>
    <col min="6148" max="6148" width="5" style="1625" customWidth="1"/>
    <col min="6149" max="6149" width="5.125" style="1625" customWidth="1"/>
    <col min="6150" max="6150" width="4.75" style="1625" customWidth="1"/>
    <col min="6151" max="6153" width="6.125" style="1625" customWidth="1"/>
    <col min="6154" max="6154" width="5.125" style="1625" customWidth="1"/>
    <col min="6155" max="6155" width="4.125" style="1625" customWidth="1"/>
    <col min="6156" max="6164" width="6.125" style="1625" customWidth="1"/>
    <col min="6165" max="6400" width="9" style="1625"/>
    <col min="6401" max="6401" width="5.75" style="1625" customWidth="1"/>
    <col min="6402" max="6402" width="4.625" style="1625" customWidth="1"/>
    <col min="6403" max="6403" width="5.125" style="1625" customWidth="1"/>
    <col min="6404" max="6404" width="5" style="1625" customWidth="1"/>
    <col min="6405" max="6405" width="5.125" style="1625" customWidth="1"/>
    <col min="6406" max="6406" width="4.75" style="1625" customWidth="1"/>
    <col min="6407" max="6409" width="6.125" style="1625" customWidth="1"/>
    <col min="6410" max="6410" width="5.125" style="1625" customWidth="1"/>
    <col min="6411" max="6411" width="4.125" style="1625" customWidth="1"/>
    <col min="6412" max="6420" width="6.125" style="1625" customWidth="1"/>
    <col min="6421" max="6656" width="9" style="1625"/>
    <col min="6657" max="6657" width="5.75" style="1625" customWidth="1"/>
    <col min="6658" max="6658" width="4.625" style="1625" customWidth="1"/>
    <col min="6659" max="6659" width="5.125" style="1625" customWidth="1"/>
    <col min="6660" max="6660" width="5" style="1625" customWidth="1"/>
    <col min="6661" max="6661" width="5.125" style="1625" customWidth="1"/>
    <col min="6662" max="6662" width="4.75" style="1625" customWidth="1"/>
    <col min="6663" max="6665" width="6.125" style="1625" customWidth="1"/>
    <col min="6666" max="6666" width="5.125" style="1625" customWidth="1"/>
    <col min="6667" max="6667" width="4.125" style="1625" customWidth="1"/>
    <col min="6668" max="6676" width="6.125" style="1625" customWidth="1"/>
    <col min="6677" max="6912" width="9" style="1625"/>
    <col min="6913" max="6913" width="5.75" style="1625" customWidth="1"/>
    <col min="6914" max="6914" width="4.625" style="1625" customWidth="1"/>
    <col min="6915" max="6915" width="5.125" style="1625" customWidth="1"/>
    <col min="6916" max="6916" width="5" style="1625" customWidth="1"/>
    <col min="6917" max="6917" width="5.125" style="1625" customWidth="1"/>
    <col min="6918" max="6918" width="4.75" style="1625" customWidth="1"/>
    <col min="6919" max="6921" width="6.125" style="1625" customWidth="1"/>
    <col min="6922" max="6922" width="5.125" style="1625" customWidth="1"/>
    <col min="6923" max="6923" width="4.125" style="1625" customWidth="1"/>
    <col min="6924" max="6932" width="6.125" style="1625" customWidth="1"/>
    <col min="6933" max="7168" width="9" style="1625"/>
    <col min="7169" max="7169" width="5.75" style="1625" customWidth="1"/>
    <col min="7170" max="7170" width="4.625" style="1625" customWidth="1"/>
    <col min="7171" max="7171" width="5.125" style="1625" customWidth="1"/>
    <col min="7172" max="7172" width="5" style="1625" customWidth="1"/>
    <col min="7173" max="7173" width="5.125" style="1625" customWidth="1"/>
    <col min="7174" max="7174" width="4.75" style="1625" customWidth="1"/>
    <col min="7175" max="7177" width="6.125" style="1625" customWidth="1"/>
    <col min="7178" max="7178" width="5.125" style="1625" customWidth="1"/>
    <col min="7179" max="7179" width="4.125" style="1625" customWidth="1"/>
    <col min="7180" max="7188" width="6.125" style="1625" customWidth="1"/>
    <col min="7189" max="7424" width="9" style="1625"/>
    <col min="7425" max="7425" width="5.75" style="1625" customWidth="1"/>
    <col min="7426" max="7426" width="4.625" style="1625" customWidth="1"/>
    <col min="7427" max="7427" width="5.125" style="1625" customWidth="1"/>
    <col min="7428" max="7428" width="5" style="1625" customWidth="1"/>
    <col min="7429" max="7429" width="5.125" style="1625" customWidth="1"/>
    <col min="7430" max="7430" width="4.75" style="1625" customWidth="1"/>
    <col min="7431" max="7433" width="6.125" style="1625" customWidth="1"/>
    <col min="7434" max="7434" width="5.125" style="1625" customWidth="1"/>
    <col min="7435" max="7435" width="4.125" style="1625" customWidth="1"/>
    <col min="7436" max="7444" width="6.125" style="1625" customWidth="1"/>
    <col min="7445" max="7680" width="9" style="1625"/>
    <col min="7681" max="7681" width="5.75" style="1625" customWidth="1"/>
    <col min="7682" max="7682" width="4.625" style="1625" customWidth="1"/>
    <col min="7683" max="7683" width="5.125" style="1625" customWidth="1"/>
    <col min="7684" max="7684" width="5" style="1625" customWidth="1"/>
    <col min="7685" max="7685" width="5.125" style="1625" customWidth="1"/>
    <col min="7686" max="7686" width="4.75" style="1625" customWidth="1"/>
    <col min="7687" max="7689" width="6.125" style="1625" customWidth="1"/>
    <col min="7690" max="7690" width="5.125" style="1625" customWidth="1"/>
    <col min="7691" max="7691" width="4.125" style="1625" customWidth="1"/>
    <col min="7692" max="7700" width="6.125" style="1625" customWidth="1"/>
    <col min="7701" max="7936" width="9" style="1625"/>
    <col min="7937" max="7937" width="5.75" style="1625" customWidth="1"/>
    <col min="7938" max="7938" width="4.625" style="1625" customWidth="1"/>
    <col min="7939" max="7939" width="5.125" style="1625" customWidth="1"/>
    <col min="7940" max="7940" width="5" style="1625" customWidth="1"/>
    <col min="7941" max="7941" width="5.125" style="1625" customWidth="1"/>
    <col min="7942" max="7942" width="4.75" style="1625" customWidth="1"/>
    <col min="7943" max="7945" width="6.125" style="1625" customWidth="1"/>
    <col min="7946" max="7946" width="5.125" style="1625" customWidth="1"/>
    <col min="7947" max="7947" width="4.125" style="1625" customWidth="1"/>
    <col min="7948" max="7956" width="6.125" style="1625" customWidth="1"/>
    <col min="7957" max="8192" width="9" style="1625"/>
    <col min="8193" max="8193" width="5.75" style="1625" customWidth="1"/>
    <col min="8194" max="8194" width="4.625" style="1625" customWidth="1"/>
    <col min="8195" max="8195" width="5.125" style="1625" customWidth="1"/>
    <col min="8196" max="8196" width="5" style="1625" customWidth="1"/>
    <col min="8197" max="8197" width="5.125" style="1625" customWidth="1"/>
    <col min="8198" max="8198" width="4.75" style="1625" customWidth="1"/>
    <col min="8199" max="8201" width="6.125" style="1625" customWidth="1"/>
    <col min="8202" max="8202" width="5.125" style="1625" customWidth="1"/>
    <col min="8203" max="8203" width="4.125" style="1625" customWidth="1"/>
    <col min="8204" max="8212" width="6.125" style="1625" customWidth="1"/>
    <col min="8213" max="8448" width="9" style="1625"/>
    <col min="8449" max="8449" width="5.75" style="1625" customWidth="1"/>
    <col min="8450" max="8450" width="4.625" style="1625" customWidth="1"/>
    <col min="8451" max="8451" width="5.125" style="1625" customWidth="1"/>
    <col min="8452" max="8452" width="5" style="1625" customWidth="1"/>
    <col min="8453" max="8453" width="5.125" style="1625" customWidth="1"/>
    <col min="8454" max="8454" width="4.75" style="1625" customWidth="1"/>
    <col min="8455" max="8457" width="6.125" style="1625" customWidth="1"/>
    <col min="8458" max="8458" width="5.125" style="1625" customWidth="1"/>
    <col min="8459" max="8459" width="4.125" style="1625" customWidth="1"/>
    <col min="8460" max="8468" width="6.125" style="1625" customWidth="1"/>
    <col min="8469" max="8704" width="9" style="1625"/>
    <col min="8705" max="8705" width="5.75" style="1625" customWidth="1"/>
    <col min="8706" max="8706" width="4.625" style="1625" customWidth="1"/>
    <col min="8707" max="8707" width="5.125" style="1625" customWidth="1"/>
    <col min="8708" max="8708" width="5" style="1625" customWidth="1"/>
    <col min="8709" max="8709" width="5.125" style="1625" customWidth="1"/>
    <col min="8710" max="8710" width="4.75" style="1625" customWidth="1"/>
    <col min="8711" max="8713" width="6.125" style="1625" customWidth="1"/>
    <col min="8714" max="8714" width="5.125" style="1625" customWidth="1"/>
    <col min="8715" max="8715" width="4.125" style="1625" customWidth="1"/>
    <col min="8716" max="8724" width="6.125" style="1625" customWidth="1"/>
    <col min="8725" max="8960" width="9" style="1625"/>
    <col min="8961" max="8961" width="5.75" style="1625" customWidth="1"/>
    <col min="8962" max="8962" width="4.625" style="1625" customWidth="1"/>
    <col min="8963" max="8963" width="5.125" style="1625" customWidth="1"/>
    <col min="8964" max="8964" width="5" style="1625" customWidth="1"/>
    <col min="8965" max="8965" width="5.125" style="1625" customWidth="1"/>
    <col min="8966" max="8966" width="4.75" style="1625" customWidth="1"/>
    <col min="8967" max="8969" width="6.125" style="1625" customWidth="1"/>
    <col min="8970" max="8970" width="5.125" style="1625" customWidth="1"/>
    <col min="8971" max="8971" width="4.125" style="1625" customWidth="1"/>
    <col min="8972" max="8980" width="6.125" style="1625" customWidth="1"/>
    <col min="8981" max="9216" width="9" style="1625"/>
    <col min="9217" max="9217" width="5.75" style="1625" customWidth="1"/>
    <col min="9218" max="9218" width="4.625" style="1625" customWidth="1"/>
    <col min="9219" max="9219" width="5.125" style="1625" customWidth="1"/>
    <col min="9220" max="9220" width="5" style="1625" customWidth="1"/>
    <col min="9221" max="9221" width="5.125" style="1625" customWidth="1"/>
    <col min="9222" max="9222" width="4.75" style="1625" customWidth="1"/>
    <col min="9223" max="9225" width="6.125" style="1625" customWidth="1"/>
    <col min="9226" max="9226" width="5.125" style="1625" customWidth="1"/>
    <col min="9227" max="9227" width="4.125" style="1625" customWidth="1"/>
    <col min="9228" max="9236" width="6.125" style="1625" customWidth="1"/>
    <col min="9237" max="9472" width="9" style="1625"/>
    <col min="9473" max="9473" width="5.75" style="1625" customWidth="1"/>
    <col min="9474" max="9474" width="4.625" style="1625" customWidth="1"/>
    <col min="9475" max="9475" width="5.125" style="1625" customWidth="1"/>
    <col min="9476" max="9476" width="5" style="1625" customWidth="1"/>
    <col min="9477" max="9477" width="5.125" style="1625" customWidth="1"/>
    <col min="9478" max="9478" width="4.75" style="1625" customWidth="1"/>
    <col min="9479" max="9481" width="6.125" style="1625" customWidth="1"/>
    <col min="9482" max="9482" width="5.125" style="1625" customWidth="1"/>
    <col min="9483" max="9483" width="4.125" style="1625" customWidth="1"/>
    <col min="9484" max="9492" width="6.125" style="1625" customWidth="1"/>
    <col min="9493" max="9728" width="9" style="1625"/>
    <col min="9729" max="9729" width="5.75" style="1625" customWidth="1"/>
    <col min="9730" max="9730" width="4.625" style="1625" customWidth="1"/>
    <col min="9731" max="9731" width="5.125" style="1625" customWidth="1"/>
    <col min="9732" max="9732" width="5" style="1625" customWidth="1"/>
    <col min="9733" max="9733" width="5.125" style="1625" customWidth="1"/>
    <col min="9734" max="9734" width="4.75" style="1625" customWidth="1"/>
    <col min="9735" max="9737" width="6.125" style="1625" customWidth="1"/>
    <col min="9738" max="9738" width="5.125" style="1625" customWidth="1"/>
    <col min="9739" max="9739" width="4.125" style="1625" customWidth="1"/>
    <col min="9740" max="9748" width="6.125" style="1625" customWidth="1"/>
    <col min="9749" max="9984" width="9" style="1625"/>
    <col min="9985" max="9985" width="5.75" style="1625" customWidth="1"/>
    <col min="9986" max="9986" width="4.625" style="1625" customWidth="1"/>
    <col min="9987" max="9987" width="5.125" style="1625" customWidth="1"/>
    <col min="9988" max="9988" width="5" style="1625" customWidth="1"/>
    <col min="9989" max="9989" width="5.125" style="1625" customWidth="1"/>
    <col min="9990" max="9990" width="4.75" style="1625" customWidth="1"/>
    <col min="9991" max="9993" width="6.125" style="1625" customWidth="1"/>
    <col min="9994" max="9994" width="5.125" style="1625" customWidth="1"/>
    <col min="9995" max="9995" width="4.125" style="1625" customWidth="1"/>
    <col min="9996" max="10004" width="6.125" style="1625" customWidth="1"/>
    <col min="10005" max="10240" width="9" style="1625"/>
    <col min="10241" max="10241" width="5.75" style="1625" customWidth="1"/>
    <col min="10242" max="10242" width="4.625" style="1625" customWidth="1"/>
    <col min="10243" max="10243" width="5.125" style="1625" customWidth="1"/>
    <col min="10244" max="10244" width="5" style="1625" customWidth="1"/>
    <col min="10245" max="10245" width="5.125" style="1625" customWidth="1"/>
    <col min="10246" max="10246" width="4.75" style="1625" customWidth="1"/>
    <col min="10247" max="10249" width="6.125" style="1625" customWidth="1"/>
    <col min="10250" max="10250" width="5.125" style="1625" customWidth="1"/>
    <col min="10251" max="10251" width="4.125" style="1625" customWidth="1"/>
    <col min="10252" max="10260" width="6.125" style="1625" customWidth="1"/>
    <col min="10261" max="10496" width="9" style="1625"/>
    <col min="10497" max="10497" width="5.75" style="1625" customWidth="1"/>
    <col min="10498" max="10498" width="4.625" style="1625" customWidth="1"/>
    <col min="10499" max="10499" width="5.125" style="1625" customWidth="1"/>
    <col min="10500" max="10500" width="5" style="1625" customWidth="1"/>
    <col min="10501" max="10501" width="5.125" style="1625" customWidth="1"/>
    <col min="10502" max="10502" width="4.75" style="1625" customWidth="1"/>
    <col min="10503" max="10505" width="6.125" style="1625" customWidth="1"/>
    <col min="10506" max="10506" width="5.125" style="1625" customWidth="1"/>
    <col min="10507" max="10507" width="4.125" style="1625" customWidth="1"/>
    <col min="10508" max="10516" width="6.125" style="1625" customWidth="1"/>
    <col min="10517" max="10752" width="9" style="1625"/>
    <col min="10753" max="10753" width="5.75" style="1625" customWidth="1"/>
    <col min="10754" max="10754" width="4.625" style="1625" customWidth="1"/>
    <col min="10755" max="10755" width="5.125" style="1625" customWidth="1"/>
    <col min="10756" max="10756" width="5" style="1625" customWidth="1"/>
    <col min="10757" max="10757" width="5.125" style="1625" customWidth="1"/>
    <col min="10758" max="10758" width="4.75" style="1625" customWidth="1"/>
    <col min="10759" max="10761" width="6.125" style="1625" customWidth="1"/>
    <col min="10762" max="10762" width="5.125" style="1625" customWidth="1"/>
    <col min="10763" max="10763" width="4.125" style="1625" customWidth="1"/>
    <col min="10764" max="10772" width="6.125" style="1625" customWidth="1"/>
    <col min="10773" max="11008" width="9" style="1625"/>
    <col min="11009" max="11009" width="5.75" style="1625" customWidth="1"/>
    <col min="11010" max="11010" width="4.625" style="1625" customWidth="1"/>
    <col min="11011" max="11011" width="5.125" style="1625" customWidth="1"/>
    <col min="11012" max="11012" width="5" style="1625" customWidth="1"/>
    <col min="11013" max="11013" width="5.125" style="1625" customWidth="1"/>
    <col min="11014" max="11014" width="4.75" style="1625" customWidth="1"/>
    <col min="11015" max="11017" width="6.125" style="1625" customWidth="1"/>
    <col min="11018" max="11018" width="5.125" style="1625" customWidth="1"/>
    <col min="11019" max="11019" width="4.125" style="1625" customWidth="1"/>
    <col min="11020" max="11028" width="6.125" style="1625" customWidth="1"/>
    <col min="11029" max="11264" width="9" style="1625"/>
    <col min="11265" max="11265" width="5.75" style="1625" customWidth="1"/>
    <col min="11266" max="11266" width="4.625" style="1625" customWidth="1"/>
    <col min="11267" max="11267" width="5.125" style="1625" customWidth="1"/>
    <col min="11268" max="11268" width="5" style="1625" customWidth="1"/>
    <col min="11269" max="11269" width="5.125" style="1625" customWidth="1"/>
    <col min="11270" max="11270" width="4.75" style="1625" customWidth="1"/>
    <col min="11271" max="11273" width="6.125" style="1625" customWidth="1"/>
    <col min="11274" max="11274" width="5.125" style="1625" customWidth="1"/>
    <col min="11275" max="11275" width="4.125" style="1625" customWidth="1"/>
    <col min="11276" max="11284" width="6.125" style="1625" customWidth="1"/>
    <col min="11285" max="11520" width="9" style="1625"/>
    <col min="11521" max="11521" width="5.75" style="1625" customWidth="1"/>
    <col min="11522" max="11522" width="4.625" style="1625" customWidth="1"/>
    <col min="11523" max="11523" width="5.125" style="1625" customWidth="1"/>
    <col min="11524" max="11524" width="5" style="1625" customWidth="1"/>
    <col min="11525" max="11525" width="5.125" style="1625" customWidth="1"/>
    <col min="11526" max="11526" width="4.75" style="1625" customWidth="1"/>
    <col min="11527" max="11529" width="6.125" style="1625" customWidth="1"/>
    <col min="11530" max="11530" width="5.125" style="1625" customWidth="1"/>
    <col min="11531" max="11531" width="4.125" style="1625" customWidth="1"/>
    <col min="11532" max="11540" width="6.125" style="1625" customWidth="1"/>
    <col min="11541" max="11776" width="9" style="1625"/>
    <col min="11777" max="11777" width="5.75" style="1625" customWidth="1"/>
    <col min="11778" max="11778" width="4.625" style="1625" customWidth="1"/>
    <col min="11779" max="11779" width="5.125" style="1625" customWidth="1"/>
    <col min="11780" max="11780" width="5" style="1625" customWidth="1"/>
    <col min="11781" max="11781" width="5.125" style="1625" customWidth="1"/>
    <col min="11782" max="11782" width="4.75" style="1625" customWidth="1"/>
    <col min="11783" max="11785" width="6.125" style="1625" customWidth="1"/>
    <col min="11786" max="11786" width="5.125" style="1625" customWidth="1"/>
    <col min="11787" max="11787" width="4.125" style="1625" customWidth="1"/>
    <col min="11788" max="11796" width="6.125" style="1625" customWidth="1"/>
    <col min="11797" max="12032" width="9" style="1625"/>
    <col min="12033" max="12033" width="5.75" style="1625" customWidth="1"/>
    <col min="12034" max="12034" width="4.625" style="1625" customWidth="1"/>
    <col min="12035" max="12035" width="5.125" style="1625" customWidth="1"/>
    <col min="12036" max="12036" width="5" style="1625" customWidth="1"/>
    <col min="12037" max="12037" width="5.125" style="1625" customWidth="1"/>
    <col min="12038" max="12038" width="4.75" style="1625" customWidth="1"/>
    <col min="12039" max="12041" width="6.125" style="1625" customWidth="1"/>
    <col min="12042" max="12042" width="5.125" style="1625" customWidth="1"/>
    <col min="12043" max="12043" width="4.125" style="1625" customWidth="1"/>
    <col min="12044" max="12052" width="6.125" style="1625" customWidth="1"/>
    <col min="12053" max="12288" width="9" style="1625"/>
    <col min="12289" max="12289" width="5.75" style="1625" customWidth="1"/>
    <col min="12290" max="12290" width="4.625" style="1625" customWidth="1"/>
    <col min="12291" max="12291" width="5.125" style="1625" customWidth="1"/>
    <col min="12292" max="12292" width="5" style="1625" customWidth="1"/>
    <col min="12293" max="12293" width="5.125" style="1625" customWidth="1"/>
    <col min="12294" max="12294" width="4.75" style="1625" customWidth="1"/>
    <col min="12295" max="12297" width="6.125" style="1625" customWidth="1"/>
    <col min="12298" max="12298" width="5.125" style="1625" customWidth="1"/>
    <col min="12299" max="12299" width="4.125" style="1625" customWidth="1"/>
    <col min="12300" max="12308" width="6.125" style="1625" customWidth="1"/>
    <col min="12309" max="12544" width="9" style="1625"/>
    <col min="12545" max="12545" width="5.75" style="1625" customWidth="1"/>
    <col min="12546" max="12546" width="4.625" style="1625" customWidth="1"/>
    <col min="12547" max="12547" width="5.125" style="1625" customWidth="1"/>
    <col min="12548" max="12548" width="5" style="1625" customWidth="1"/>
    <col min="12549" max="12549" width="5.125" style="1625" customWidth="1"/>
    <col min="12550" max="12550" width="4.75" style="1625" customWidth="1"/>
    <col min="12551" max="12553" width="6.125" style="1625" customWidth="1"/>
    <col min="12554" max="12554" width="5.125" style="1625" customWidth="1"/>
    <col min="12555" max="12555" width="4.125" style="1625" customWidth="1"/>
    <col min="12556" max="12564" width="6.125" style="1625" customWidth="1"/>
    <col min="12565" max="12800" width="9" style="1625"/>
    <col min="12801" max="12801" width="5.75" style="1625" customWidth="1"/>
    <col min="12802" max="12802" width="4.625" style="1625" customWidth="1"/>
    <col min="12803" max="12803" width="5.125" style="1625" customWidth="1"/>
    <col min="12804" max="12804" width="5" style="1625" customWidth="1"/>
    <col min="12805" max="12805" width="5.125" style="1625" customWidth="1"/>
    <col min="12806" max="12806" width="4.75" style="1625" customWidth="1"/>
    <col min="12807" max="12809" width="6.125" style="1625" customWidth="1"/>
    <col min="12810" max="12810" width="5.125" style="1625" customWidth="1"/>
    <col min="12811" max="12811" width="4.125" style="1625" customWidth="1"/>
    <col min="12812" max="12820" width="6.125" style="1625" customWidth="1"/>
    <col min="12821" max="13056" width="9" style="1625"/>
    <col min="13057" max="13057" width="5.75" style="1625" customWidth="1"/>
    <col min="13058" max="13058" width="4.625" style="1625" customWidth="1"/>
    <col min="13059" max="13059" width="5.125" style="1625" customWidth="1"/>
    <col min="13060" max="13060" width="5" style="1625" customWidth="1"/>
    <col min="13061" max="13061" width="5.125" style="1625" customWidth="1"/>
    <col min="13062" max="13062" width="4.75" style="1625" customWidth="1"/>
    <col min="13063" max="13065" width="6.125" style="1625" customWidth="1"/>
    <col min="13066" max="13066" width="5.125" style="1625" customWidth="1"/>
    <col min="13067" max="13067" width="4.125" style="1625" customWidth="1"/>
    <col min="13068" max="13076" width="6.125" style="1625" customWidth="1"/>
    <col min="13077" max="13312" width="9" style="1625"/>
    <col min="13313" max="13313" width="5.75" style="1625" customWidth="1"/>
    <col min="13314" max="13314" width="4.625" style="1625" customWidth="1"/>
    <col min="13315" max="13315" width="5.125" style="1625" customWidth="1"/>
    <col min="13316" max="13316" width="5" style="1625" customWidth="1"/>
    <col min="13317" max="13317" width="5.125" style="1625" customWidth="1"/>
    <col min="13318" max="13318" width="4.75" style="1625" customWidth="1"/>
    <col min="13319" max="13321" width="6.125" style="1625" customWidth="1"/>
    <col min="13322" max="13322" width="5.125" style="1625" customWidth="1"/>
    <col min="13323" max="13323" width="4.125" style="1625" customWidth="1"/>
    <col min="13324" max="13332" width="6.125" style="1625" customWidth="1"/>
    <col min="13333" max="13568" width="9" style="1625"/>
    <col min="13569" max="13569" width="5.75" style="1625" customWidth="1"/>
    <col min="13570" max="13570" width="4.625" style="1625" customWidth="1"/>
    <col min="13571" max="13571" width="5.125" style="1625" customWidth="1"/>
    <col min="13572" max="13572" width="5" style="1625" customWidth="1"/>
    <col min="13573" max="13573" width="5.125" style="1625" customWidth="1"/>
    <col min="13574" max="13574" width="4.75" style="1625" customWidth="1"/>
    <col min="13575" max="13577" width="6.125" style="1625" customWidth="1"/>
    <col min="13578" max="13578" width="5.125" style="1625" customWidth="1"/>
    <col min="13579" max="13579" width="4.125" style="1625" customWidth="1"/>
    <col min="13580" max="13588" width="6.125" style="1625" customWidth="1"/>
    <col min="13589" max="13824" width="9" style="1625"/>
    <col min="13825" max="13825" width="5.75" style="1625" customWidth="1"/>
    <col min="13826" max="13826" width="4.625" style="1625" customWidth="1"/>
    <col min="13827" max="13827" width="5.125" style="1625" customWidth="1"/>
    <col min="13828" max="13828" width="5" style="1625" customWidth="1"/>
    <col min="13829" max="13829" width="5.125" style="1625" customWidth="1"/>
    <col min="13830" max="13830" width="4.75" style="1625" customWidth="1"/>
    <col min="13831" max="13833" width="6.125" style="1625" customWidth="1"/>
    <col min="13834" max="13834" width="5.125" style="1625" customWidth="1"/>
    <col min="13835" max="13835" width="4.125" style="1625" customWidth="1"/>
    <col min="13836" max="13844" width="6.125" style="1625" customWidth="1"/>
    <col min="13845" max="14080" width="9" style="1625"/>
    <col min="14081" max="14081" width="5.75" style="1625" customWidth="1"/>
    <col min="14082" max="14082" width="4.625" style="1625" customWidth="1"/>
    <col min="14083" max="14083" width="5.125" style="1625" customWidth="1"/>
    <col min="14084" max="14084" width="5" style="1625" customWidth="1"/>
    <col min="14085" max="14085" width="5.125" style="1625" customWidth="1"/>
    <col min="14086" max="14086" width="4.75" style="1625" customWidth="1"/>
    <col min="14087" max="14089" width="6.125" style="1625" customWidth="1"/>
    <col min="14090" max="14090" width="5.125" style="1625" customWidth="1"/>
    <col min="14091" max="14091" width="4.125" style="1625" customWidth="1"/>
    <col min="14092" max="14100" width="6.125" style="1625" customWidth="1"/>
    <col min="14101" max="14336" width="9" style="1625"/>
    <col min="14337" max="14337" width="5.75" style="1625" customWidth="1"/>
    <col min="14338" max="14338" width="4.625" style="1625" customWidth="1"/>
    <col min="14339" max="14339" width="5.125" style="1625" customWidth="1"/>
    <col min="14340" max="14340" width="5" style="1625" customWidth="1"/>
    <col min="14341" max="14341" width="5.125" style="1625" customWidth="1"/>
    <col min="14342" max="14342" width="4.75" style="1625" customWidth="1"/>
    <col min="14343" max="14345" width="6.125" style="1625" customWidth="1"/>
    <col min="14346" max="14346" width="5.125" style="1625" customWidth="1"/>
    <col min="14347" max="14347" width="4.125" style="1625" customWidth="1"/>
    <col min="14348" max="14356" width="6.125" style="1625" customWidth="1"/>
    <col min="14357" max="14592" width="9" style="1625"/>
    <col min="14593" max="14593" width="5.75" style="1625" customWidth="1"/>
    <col min="14594" max="14594" width="4.625" style="1625" customWidth="1"/>
    <col min="14595" max="14595" width="5.125" style="1625" customWidth="1"/>
    <col min="14596" max="14596" width="5" style="1625" customWidth="1"/>
    <col min="14597" max="14597" width="5.125" style="1625" customWidth="1"/>
    <col min="14598" max="14598" width="4.75" style="1625" customWidth="1"/>
    <col min="14599" max="14601" width="6.125" style="1625" customWidth="1"/>
    <col min="14602" max="14602" width="5.125" style="1625" customWidth="1"/>
    <col min="14603" max="14603" width="4.125" style="1625" customWidth="1"/>
    <col min="14604" max="14612" width="6.125" style="1625" customWidth="1"/>
    <col min="14613" max="14848" width="9" style="1625"/>
    <col min="14849" max="14849" width="5.75" style="1625" customWidth="1"/>
    <col min="14850" max="14850" width="4.625" style="1625" customWidth="1"/>
    <col min="14851" max="14851" width="5.125" style="1625" customWidth="1"/>
    <col min="14852" max="14852" width="5" style="1625" customWidth="1"/>
    <col min="14853" max="14853" width="5.125" style="1625" customWidth="1"/>
    <col min="14854" max="14854" width="4.75" style="1625" customWidth="1"/>
    <col min="14855" max="14857" width="6.125" style="1625" customWidth="1"/>
    <col min="14858" max="14858" width="5.125" style="1625" customWidth="1"/>
    <col min="14859" max="14859" width="4.125" style="1625" customWidth="1"/>
    <col min="14860" max="14868" width="6.125" style="1625" customWidth="1"/>
    <col min="14869" max="15104" width="9" style="1625"/>
    <col min="15105" max="15105" width="5.75" style="1625" customWidth="1"/>
    <col min="15106" max="15106" width="4.625" style="1625" customWidth="1"/>
    <col min="15107" max="15107" width="5.125" style="1625" customWidth="1"/>
    <col min="15108" max="15108" width="5" style="1625" customWidth="1"/>
    <col min="15109" max="15109" width="5.125" style="1625" customWidth="1"/>
    <col min="15110" max="15110" width="4.75" style="1625" customWidth="1"/>
    <col min="15111" max="15113" width="6.125" style="1625" customWidth="1"/>
    <col min="15114" max="15114" width="5.125" style="1625" customWidth="1"/>
    <col min="15115" max="15115" width="4.125" style="1625" customWidth="1"/>
    <col min="15116" max="15124" width="6.125" style="1625" customWidth="1"/>
    <col min="15125" max="15360" width="9" style="1625"/>
    <col min="15361" max="15361" width="5.75" style="1625" customWidth="1"/>
    <col min="15362" max="15362" width="4.625" style="1625" customWidth="1"/>
    <col min="15363" max="15363" width="5.125" style="1625" customWidth="1"/>
    <col min="15364" max="15364" width="5" style="1625" customWidth="1"/>
    <col min="15365" max="15365" width="5.125" style="1625" customWidth="1"/>
    <col min="15366" max="15366" width="4.75" style="1625" customWidth="1"/>
    <col min="15367" max="15369" width="6.125" style="1625" customWidth="1"/>
    <col min="15370" max="15370" width="5.125" style="1625" customWidth="1"/>
    <col min="15371" max="15371" width="4.125" style="1625" customWidth="1"/>
    <col min="15372" max="15380" width="6.125" style="1625" customWidth="1"/>
    <col min="15381" max="15616" width="9" style="1625"/>
    <col min="15617" max="15617" width="5.75" style="1625" customWidth="1"/>
    <col min="15618" max="15618" width="4.625" style="1625" customWidth="1"/>
    <col min="15619" max="15619" width="5.125" style="1625" customWidth="1"/>
    <col min="15620" max="15620" width="5" style="1625" customWidth="1"/>
    <col min="15621" max="15621" width="5.125" style="1625" customWidth="1"/>
    <col min="15622" max="15622" width="4.75" style="1625" customWidth="1"/>
    <col min="15623" max="15625" width="6.125" style="1625" customWidth="1"/>
    <col min="15626" max="15626" width="5.125" style="1625" customWidth="1"/>
    <col min="15627" max="15627" width="4.125" style="1625" customWidth="1"/>
    <col min="15628" max="15636" width="6.125" style="1625" customWidth="1"/>
    <col min="15637" max="15872" width="9" style="1625"/>
    <col min="15873" max="15873" width="5.75" style="1625" customWidth="1"/>
    <col min="15874" max="15874" width="4.625" style="1625" customWidth="1"/>
    <col min="15875" max="15875" width="5.125" style="1625" customWidth="1"/>
    <col min="15876" max="15876" width="5" style="1625" customWidth="1"/>
    <col min="15877" max="15877" width="5.125" style="1625" customWidth="1"/>
    <col min="15878" max="15878" width="4.75" style="1625" customWidth="1"/>
    <col min="15879" max="15881" width="6.125" style="1625" customWidth="1"/>
    <col min="15882" max="15882" width="5.125" style="1625" customWidth="1"/>
    <col min="15883" max="15883" width="4.125" style="1625" customWidth="1"/>
    <col min="15884" max="15892" width="6.125" style="1625" customWidth="1"/>
    <col min="15893" max="16128" width="9" style="1625"/>
    <col min="16129" max="16129" width="5.75" style="1625" customWidth="1"/>
    <col min="16130" max="16130" width="4.625" style="1625" customWidth="1"/>
    <col min="16131" max="16131" width="5.125" style="1625" customWidth="1"/>
    <col min="16132" max="16132" width="5" style="1625" customWidth="1"/>
    <col min="16133" max="16133" width="5.125" style="1625" customWidth="1"/>
    <col min="16134" max="16134" width="4.75" style="1625" customWidth="1"/>
    <col min="16135" max="16137" width="6.125" style="1625" customWidth="1"/>
    <col min="16138" max="16138" width="5.125" style="1625" customWidth="1"/>
    <col min="16139" max="16139" width="4.125" style="1625" customWidth="1"/>
    <col min="16140" max="16148" width="6.125" style="1625" customWidth="1"/>
    <col min="16149" max="16384" width="9" style="1625"/>
  </cols>
  <sheetData>
    <row r="1" spans="1:24" ht="20.100000000000001" customHeight="1">
      <c r="A1" s="2199"/>
      <c r="B1" s="2199"/>
      <c r="C1" s="2199"/>
      <c r="D1" s="2199"/>
      <c r="E1" s="2199"/>
      <c r="F1" s="2199"/>
      <c r="G1" s="2199"/>
      <c r="H1" s="2199"/>
      <c r="I1" s="2199"/>
      <c r="J1" s="2199"/>
      <c r="K1" s="2199"/>
      <c r="L1" s="2199"/>
      <c r="M1" s="2199"/>
      <c r="N1" s="2199"/>
      <c r="O1" s="2199"/>
      <c r="P1" s="2199"/>
      <c r="Q1" s="2199"/>
      <c r="R1" s="2199"/>
      <c r="S1" s="2199"/>
      <c r="T1" s="2199"/>
      <c r="U1" s="2200" t="str">
        <f>"索引号："&amp;档案索引!D10</f>
        <v>索引号：2B-5</v>
      </c>
    </row>
    <row r="2" spans="1:24" s="1626" customFormat="1" ht="25.5" customHeight="1">
      <c r="A2" s="3289" t="s">
        <v>6113</v>
      </c>
      <c r="B2" s="3289"/>
      <c r="C2" s="3289"/>
      <c r="D2" s="3289"/>
      <c r="E2" s="3289"/>
      <c r="F2" s="3289"/>
      <c r="G2" s="3289"/>
      <c r="H2" s="3289"/>
      <c r="I2" s="3289"/>
      <c r="J2" s="3289"/>
      <c r="K2" s="3289"/>
      <c r="L2" s="3289"/>
      <c r="M2" s="3289"/>
      <c r="N2" s="3289"/>
      <c r="O2" s="3289"/>
      <c r="P2" s="3289"/>
      <c r="Q2" s="3289"/>
      <c r="R2" s="3289"/>
      <c r="S2" s="3289"/>
      <c r="T2" s="3289"/>
      <c r="U2" s="1883"/>
    </row>
    <row r="3" spans="1:24" s="1543" customFormat="1" ht="14.25" customHeight="1">
      <c r="A3" s="3352" t="s">
        <v>1994</v>
      </c>
      <c r="B3" s="3344" t="s">
        <v>5756</v>
      </c>
      <c r="C3" s="3344" t="s">
        <v>5757</v>
      </c>
      <c r="D3" s="3344"/>
      <c r="E3" s="3344"/>
      <c r="F3" s="3344"/>
      <c r="G3" s="3344"/>
      <c r="H3" s="3344"/>
      <c r="I3" s="3344"/>
      <c r="J3" s="3344"/>
      <c r="K3" s="3344"/>
      <c r="L3" s="3342" t="s">
        <v>5758</v>
      </c>
      <c r="M3" s="3342" t="s">
        <v>5759</v>
      </c>
      <c r="N3" s="3353" t="s">
        <v>5760</v>
      </c>
      <c r="O3" s="3354"/>
      <c r="P3" s="3355" t="s">
        <v>5761</v>
      </c>
      <c r="Q3" s="3356"/>
      <c r="R3" s="3356"/>
      <c r="S3" s="3357"/>
      <c r="T3" s="3342" t="s">
        <v>5762</v>
      </c>
      <c r="U3" s="3342" t="s">
        <v>5073</v>
      </c>
      <c r="X3" s="1627"/>
    </row>
    <row r="4" spans="1:24" s="1543" customFormat="1" ht="121.5" customHeight="1">
      <c r="A4" s="3352"/>
      <c r="B4" s="3344"/>
      <c r="C4" s="1894" t="s">
        <v>5763</v>
      </c>
      <c r="D4" s="1894" t="s">
        <v>5764</v>
      </c>
      <c r="E4" s="1894" t="s">
        <v>5765</v>
      </c>
      <c r="F4" s="1894" t="s">
        <v>5766</v>
      </c>
      <c r="G4" s="1894" t="s">
        <v>5767</v>
      </c>
      <c r="H4" s="1894" t="s">
        <v>5768</v>
      </c>
      <c r="I4" s="1894" t="s">
        <v>5769</v>
      </c>
      <c r="J4" s="1894" t="s">
        <v>5770</v>
      </c>
      <c r="K4" s="1894" t="s">
        <v>5771</v>
      </c>
      <c r="L4" s="3351"/>
      <c r="M4" s="3351"/>
      <c r="N4" s="1903" t="s">
        <v>5772</v>
      </c>
      <c r="O4" s="1903" t="s">
        <v>5773</v>
      </c>
      <c r="P4" s="1903" t="s">
        <v>5774</v>
      </c>
      <c r="Q4" s="1903" t="s">
        <v>5775</v>
      </c>
      <c r="R4" s="1903" t="s">
        <v>5776</v>
      </c>
      <c r="S4" s="1903" t="s">
        <v>5777</v>
      </c>
      <c r="T4" s="3351"/>
      <c r="U4" s="3351"/>
    </row>
    <row r="5" spans="1:24" s="1627" customFormat="1" ht="73.5" customHeight="1">
      <c r="A5" s="3352"/>
      <c r="B5" s="1864">
        <v>1</v>
      </c>
      <c r="C5" s="1894">
        <v>2</v>
      </c>
      <c r="D5" s="1894">
        <v>3</v>
      </c>
      <c r="E5" s="1894">
        <v>4</v>
      </c>
      <c r="F5" s="1894">
        <v>5</v>
      </c>
      <c r="G5" s="1894">
        <v>6</v>
      </c>
      <c r="H5" s="1894">
        <v>7</v>
      </c>
      <c r="I5" s="1894">
        <v>8</v>
      </c>
      <c r="J5" s="1894">
        <v>9</v>
      </c>
      <c r="K5" s="1894" t="s">
        <v>5778</v>
      </c>
      <c r="L5" s="1893">
        <v>11</v>
      </c>
      <c r="M5" s="1893" t="s">
        <v>5779</v>
      </c>
      <c r="N5" s="1893" t="s">
        <v>5780</v>
      </c>
      <c r="O5" s="1893" t="s">
        <v>5781</v>
      </c>
      <c r="P5" s="1893">
        <v>15</v>
      </c>
      <c r="Q5" s="1893">
        <v>16</v>
      </c>
      <c r="R5" s="1893">
        <v>17</v>
      </c>
      <c r="S5" s="1893" t="s">
        <v>5782</v>
      </c>
      <c r="T5" s="1893" t="s">
        <v>5783</v>
      </c>
      <c r="U5" s="1897"/>
    </row>
    <row r="6" spans="1:24" s="1543" customFormat="1" ht="14.25" customHeight="1">
      <c r="A6" s="1864">
        <v>1</v>
      </c>
      <c r="B6" s="1598"/>
      <c r="C6" s="2107"/>
      <c r="D6" s="2107"/>
      <c r="E6" s="2107"/>
      <c r="F6" s="2107"/>
      <c r="G6" s="2107"/>
      <c r="H6" s="2107"/>
      <c r="I6" s="2107"/>
      <c r="J6" s="2107"/>
      <c r="K6" s="2106">
        <f>SUM(C6:J6)</f>
        <v>0</v>
      </c>
      <c r="L6" s="2107"/>
      <c r="M6" s="2106">
        <f>K6-L6</f>
        <v>0</v>
      </c>
      <c r="N6" s="2107"/>
      <c r="O6" s="2106">
        <f>ROUND(N6*0.5,2)</f>
        <v>0</v>
      </c>
      <c r="P6" s="2107"/>
      <c r="Q6" s="2107"/>
      <c r="R6" s="2107"/>
      <c r="S6" s="2106">
        <f>Q6+R6</f>
        <v>0</v>
      </c>
      <c r="T6" s="2106">
        <f>O6+S6</f>
        <v>0</v>
      </c>
      <c r="U6" s="1858"/>
    </row>
    <row r="7" spans="1:24" s="1543" customFormat="1" ht="14.25" customHeight="1">
      <c r="A7" s="1864">
        <v>2</v>
      </c>
      <c r="B7" s="1628"/>
      <c r="C7" s="2107"/>
      <c r="D7" s="2107"/>
      <c r="E7" s="2107"/>
      <c r="F7" s="2107"/>
      <c r="G7" s="2107"/>
      <c r="H7" s="2107"/>
      <c r="I7" s="2107"/>
      <c r="J7" s="2107"/>
      <c r="K7" s="2106">
        <f t="shared" ref="K7:K14" si="0">SUM(C7:J7)</f>
        <v>0</v>
      </c>
      <c r="L7" s="2107"/>
      <c r="M7" s="2106">
        <f t="shared" ref="M7:M14" si="1">K7-L7</f>
        <v>0</v>
      </c>
      <c r="N7" s="2107"/>
      <c r="O7" s="2106">
        <f t="shared" ref="O7:O14" si="2">ROUND(N7*0.5,2)</f>
        <v>0</v>
      </c>
      <c r="P7" s="2107"/>
      <c r="Q7" s="2107"/>
      <c r="R7" s="2107"/>
      <c r="S7" s="2106">
        <f t="shared" ref="S7:S14" si="3">Q7+R7</f>
        <v>0</v>
      </c>
      <c r="T7" s="2106">
        <f t="shared" ref="T7:T14" si="4">O7+S7</f>
        <v>0</v>
      </c>
      <c r="U7" s="1858"/>
    </row>
    <row r="8" spans="1:24" s="1543" customFormat="1" ht="14.25" customHeight="1">
      <c r="A8" s="1864">
        <v>3</v>
      </c>
      <c r="B8" s="1629"/>
      <c r="C8" s="2107"/>
      <c r="D8" s="2107"/>
      <c r="E8" s="2107"/>
      <c r="F8" s="2107"/>
      <c r="G8" s="2107"/>
      <c r="H8" s="2107"/>
      <c r="I8" s="2107"/>
      <c r="J8" s="2107"/>
      <c r="K8" s="2106">
        <f t="shared" si="0"/>
        <v>0</v>
      </c>
      <c r="L8" s="2107"/>
      <c r="M8" s="2106">
        <f t="shared" si="1"/>
        <v>0</v>
      </c>
      <c r="N8" s="2107"/>
      <c r="O8" s="2106">
        <f t="shared" si="2"/>
        <v>0</v>
      </c>
      <c r="P8" s="2107"/>
      <c r="Q8" s="2107"/>
      <c r="R8" s="2107"/>
      <c r="S8" s="2106">
        <f t="shared" si="3"/>
        <v>0</v>
      </c>
      <c r="T8" s="2106">
        <f t="shared" si="4"/>
        <v>0</v>
      </c>
      <c r="U8" s="1858"/>
    </row>
    <row r="9" spans="1:24" s="1543" customFormat="1" ht="14.25" customHeight="1">
      <c r="A9" s="1864">
        <v>4</v>
      </c>
      <c r="B9" s="1628"/>
      <c r="C9" s="2107"/>
      <c r="D9" s="2107"/>
      <c r="E9" s="2107"/>
      <c r="F9" s="2107"/>
      <c r="G9" s="2107"/>
      <c r="H9" s="2107"/>
      <c r="I9" s="2107"/>
      <c r="J9" s="2107"/>
      <c r="K9" s="2106">
        <f t="shared" si="0"/>
        <v>0</v>
      </c>
      <c r="L9" s="2107"/>
      <c r="M9" s="2106">
        <f t="shared" si="1"/>
        <v>0</v>
      </c>
      <c r="N9" s="2107"/>
      <c r="O9" s="2106">
        <f t="shared" si="2"/>
        <v>0</v>
      </c>
      <c r="P9" s="2107"/>
      <c r="Q9" s="2107"/>
      <c r="R9" s="2107"/>
      <c r="S9" s="2106">
        <f t="shared" si="3"/>
        <v>0</v>
      </c>
      <c r="T9" s="2106">
        <f t="shared" si="4"/>
        <v>0</v>
      </c>
      <c r="U9" s="1858"/>
      <c r="V9" s="1799" t="s">
        <v>6640</v>
      </c>
    </row>
    <row r="10" spans="1:24" s="1543" customFormat="1" ht="14.25" customHeight="1">
      <c r="A10" s="1864">
        <v>5</v>
      </c>
      <c r="B10" s="1628"/>
      <c r="C10" s="2107"/>
      <c r="D10" s="2107"/>
      <c r="E10" s="2107"/>
      <c r="F10" s="2107"/>
      <c r="G10" s="2107"/>
      <c r="H10" s="2107"/>
      <c r="I10" s="2107"/>
      <c r="J10" s="2107"/>
      <c r="K10" s="2106">
        <f t="shared" si="0"/>
        <v>0</v>
      </c>
      <c r="L10" s="2107"/>
      <c r="M10" s="2106">
        <f t="shared" si="1"/>
        <v>0</v>
      </c>
      <c r="N10" s="2107"/>
      <c r="O10" s="2106">
        <f t="shared" si="2"/>
        <v>0</v>
      </c>
      <c r="P10" s="2107"/>
      <c r="Q10" s="2107"/>
      <c r="R10" s="2107"/>
      <c r="S10" s="2106">
        <f t="shared" si="3"/>
        <v>0</v>
      </c>
      <c r="T10" s="2106">
        <f t="shared" si="4"/>
        <v>0</v>
      </c>
      <c r="U10" s="1858"/>
    </row>
    <row r="11" spans="1:24" s="1543" customFormat="1" ht="14.25" customHeight="1">
      <c r="A11" s="1864">
        <v>6</v>
      </c>
      <c r="B11" s="1619"/>
      <c r="C11" s="2107"/>
      <c r="D11" s="2107"/>
      <c r="E11" s="2107"/>
      <c r="F11" s="2107"/>
      <c r="G11" s="2107"/>
      <c r="H11" s="2107"/>
      <c r="I11" s="2107"/>
      <c r="J11" s="2107"/>
      <c r="K11" s="2106">
        <f t="shared" si="0"/>
        <v>0</v>
      </c>
      <c r="L11" s="2107"/>
      <c r="M11" s="2106">
        <f t="shared" si="1"/>
        <v>0</v>
      </c>
      <c r="N11" s="2107"/>
      <c r="O11" s="2106">
        <f t="shared" si="2"/>
        <v>0</v>
      </c>
      <c r="P11" s="2107"/>
      <c r="Q11" s="2107"/>
      <c r="R11" s="2107"/>
      <c r="S11" s="2106">
        <f t="shared" si="3"/>
        <v>0</v>
      </c>
      <c r="T11" s="2106">
        <f t="shared" si="4"/>
        <v>0</v>
      </c>
      <c r="U11" s="1858"/>
    </row>
    <row r="12" spans="1:24">
      <c r="A12" s="1864">
        <v>7</v>
      </c>
      <c r="B12" s="1598"/>
      <c r="C12" s="2107"/>
      <c r="D12" s="2107"/>
      <c r="E12" s="2107"/>
      <c r="F12" s="2107"/>
      <c r="G12" s="2107"/>
      <c r="H12" s="2107"/>
      <c r="I12" s="2107"/>
      <c r="J12" s="2107"/>
      <c r="K12" s="2106">
        <f t="shared" si="0"/>
        <v>0</v>
      </c>
      <c r="L12" s="2107"/>
      <c r="M12" s="2106">
        <f t="shared" si="1"/>
        <v>0</v>
      </c>
      <c r="N12" s="2107"/>
      <c r="O12" s="2106">
        <f t="shared" si="2"/>
        <v>0</v>
      </c>
      <c r="P12" s="2107"/>
      <c r="Q12" s="2107"/>
      <c r="R12" s="2107"/>
      <c r="S12" s="2106">
        <f t="shared" si="3"/>
        <v>0</v>
      </c>
      <c r="T12" s="2106">
        <f t="shared" si="4"/>
        <v>0</v>
      </c>
      <c r="U12" s="1971"/>
    </row>
    <row r="13" spans="1:24">
      <c r="A13" s="1864">
        <v>8</v>
      </c>
      <c r="B13" s="1598"/>
      <c r="C13" s="2107"/>
      <c r="D13" s="2107"/>
      <c r="E13" s="2107"/>
      <c r="F13" s="2107"/>
      <c r="G13" s="2107"/>
      <c r="H13" s="2107"/>
      <c r="I13" s="2107"/>
      <c r="J13" s="2107"/>
      <c r="K13" s="2106">
        <f t="shared" si="0"/>
        <v>0</v>
      </c>
      <c r="L13" s="2107"/>
      <c r="M13" s="2106">
        <f t="shared" si="1"/>
        <v>0</v>
      </c>
      <c r="N13" s="2107"/>
      <c r="O13" s="2106">
        <f t="shared" si="2"/>
        <v>0</v>
      </c>
      <c r="P13" s="2107"/>
      <c r="Q13" s="2107"/>
      <c r="R13" s="2107"/>
      <c r="S13" s="2106">
        <f t="shared" si="3"/>
        <v>0</v>
      </c>
      <c r="T13" s="2106">
        <f t="shared" si="4"/>
        <v>0</v>
      </c>
      <c r="U13" s="1971"/>
    </row>
    <row r="14" spans="1:24">
      <c r="A14" s="1864">
        <v>9</v>
      </c>
      <c r="B14" s="1598"/>
      <c r="C14" s="2107"/>
      <c r="D14" s="2107"/>
      <c r="E14" s="2107"/>
      <c r="F14" s="2107"/>
      <c r="G14" s="2107"/>
      <c r="H14" s="2107"/>
      <c r="I14" s="2107"/>
      <c r="J14" s="2107"/>
      <c r="K14" s="2106">
        <f t="shared" si="0"/>
        <v>0</v>
      </c>
      <c r="L14" s="2107"/>
      <c r="M14" s="2106">
        <f t="shared" si="1"/>
        <v>0</v>
      </c>
      <c r="N14" s="2107"/>
      <c r="O14" s="2106">
        <f t="shared" si="2"/>
        <v>0</v>
      </c>
      <c r="P14" s="2107"/>
      <c r="Q14" s="2107"/>
      <c r="R14" s="2107"/>
      <c r="S14" s="2106">
        <f t="shared" si="3"/>
        <v>0</v>
      </c>
      <c r="T14" s="2106">
        <f t="shared" si="4"/>
        <v>0</v>
      </c>
      <c r="U14" s="1971"/>
    </row>
    <row r="15" spans="1:24" ht="58.5" customHeight="1">
      <c r="A15" s="1904" t="s">
        <v>5717</v>
      </c>
      <c r="B15" s="1875" t="s">
        <v>2599</v>
      </c>
      <c r="C15" s="2106">
        <f>SUM(C6:C14)</f>
        <v>0</v>
      </c>
      <c r="D15" s="2106">
        <f t="shared" ref="D15:T15" si="5">SUM(D6:D14)</f>
        <v>0</v>
      </c>
      <c r="E15" s="2106">
        <f t="shared" si="5"/>
        <v>0</v>
      </c>
      <c r="F15" s="2106">
        <f t="shared" si="5"/>
        <v>0</v>
      </c>
      <c r="G15" s="2106">
        <f t="shared" si="5"/>
        <v>0</v>
      </c>
      <c r="H15" s="2106">
        <f t="shared" si="5"/>
        <v>0</v>
      </c>
      <c r="I15" s="2106">
        <f t="shared" si="5"/>
        <v>0</v>
      </c>
      <c r="J15" s="2106">
        <f t="shared" si="5"/>
        <v>0</v>
      </c>
      <c r="K15" s="2106">
        <f t="shared" si="5"/>
        <v>0</v>
      </c>
      <c r="L15" s="2106">
        <f t="shared" si="5"/>
        <v>0</v>
      </c>
      <c r="M15" s="2106">
        <f t="shared" si="5"/>
        <v>0</v>
      </c>
      <c r="N15" s="2106">
        <f t="shared" si="5"/>
        <v>0</v>
      </c>
      <c r="O15" s="2106">
        <f t="shared" si="5"/>
        <v>0</v>
      </c>
      <c r="P15" s="2106">
        <f t="shared" si="5"/>
        <v>0</v>
      </c>
      <c r="Q15" s="2106">
        <f t="shared" si="5"/>
        <v>0</v>
      </c>
      <c r="R15" s="2106">
        <f t="shared" si="5"/>
        <v>0</v>
      </c>
      <c r="S15" s="2106">
        <f t="shared" si="5"/>
        <v>0</v>
      </c>
      <c r="T15" s="2106">
        <f t="shared" si="5"/>
        <v>0</v>
      </c>
      <c r="U15" s="2008" t="s">
        <v>5784</v>
      </c>
    </row>
  </sheetData>
  <mergeCells count="10">
    <mergeCell ref="U3:U4"/>
    <mergeCell ref="A2:T2"/>
    <mergeCell ref="A3:A5"/>
    <mergeCell ref="B3:B4"/>
    <mergeCell ref="C3:K3"/>
    <mergeCell ref="L3:L4"/>
    <mergeCell ref="M3:M4"/>
    <mergeCell ref="N3:O3"/>
    <mergeCell ref="P3:S3"/>
    <mergeCell ref="T3:T4"/>
  </mergeCells>
  <phoneticPr fontId="59" type="noConversion"/>
  <hyperlinks>
    <hyperlink ref="V9" location="A107014研发费用加计扣除优惠明细表!A1" display="A107014研发费用加计扣除优惠明细表!A1"/>
  </hyperlinks>
  <printOptions horizontalCentered="1"/>
  <pageMargins left="0.74803149606299213" right="0.74803149606299213" top="0.98425196850393704" bottom="0.98425196850393704" header="0.51181102362204722" footer="0.51181102362204722"/>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45089" r:id="rId4" name="Button 1">
              <controlPr defaultSize="0" print="0" autoFill="0" autoPict="0" macro="[0]!ThisWorkbook.返回">
                <anchor moveWithCells="1">
                  <from>
                    <xdr:col>21</xdr:col>
                    <xdr:colOff>19050</xdr:colOff>
                    <xdr:row>0</xdr:row>
                    <xdr:rowOff>76200</xdr:rowOff>
                  </from>
                  <to>
                    <xdr:col>22</xdr:col>
                    <xdr:colOff>285750</xdr:colOff>
                    <xdr:row>1</xdr:row>
                    <xdr:rowOff>142875</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1">
    <tabColor rgb="FFFFFF00"/>
  </sheetPr>
  <dimension ref="A1:L44"/>
  <sheetViews>
    <sheetView workbookViewId="0">
      <selection activeCell="C7" sqref="C7"/>
    </sheetView>
  </sheetViews>
  <sheetFormatPr defaultColWidth="9.375" defaultRowHeight="24" customHeight="1"/>
  <cols>
    <col min="1" max="1" width="5.25" style="1632" customWidth="1"/>
    <col min="2" max="2" width="41.625" style="1633" customWidth="1"/>
    <col min="3" max="8" width="12.375" style="1634" customWidth="1"/>
    <col min="9" max="9" width="12.375" style="1632" customWidth="1"/>
    <col min="10" max="10" width="11.875" style="1632" customWidth="1"/>
    <col min="11" max="256" width="9.375" style="1632"/>
    <col min="257" max="257" width="5.25" style="1632" customWidth="1"/>
    <col min="258" max="258" width="41.625" style="1632" customWidth="1"/>
    <col min="259" max="260" width="9.875" style="1632" customWidth="1"/>
    <col min="261" max="261" width="8.25" style="1632" customWidth="1"/>
    <col min="262" max="262" width="8.375" style="1632" customWidth="1"/>
    <col min="263" max="263" width="7.875" style="1632" customWidth="1"/>
    <col min="264" max="264" width="10.875" style="1632" customWidth="1"/>
    <col min="265" max="265" width="8.25" style="1632" customWidth="1"/>
    <col min="266" max="266" width="11.875" style="1632" customWidth="1"/>
    <col min="267" max="512" width="9.375" style="1632"/>
    <col min="513" max="513" width="5.25" style="1632" customWidth="1"/>
    <col min="514" max="514" width="41.625" style="1632" customWidth="1"/>
    <col min="515" max="516" width="9.875" style="1632" customWidth="1"/>
    <col min="517" max="517" width="8.25" style="1632" customWidth="1"/>
    <col min="518" max="518" width="8.375" style="1632" customWidth="1"/>
    <col min="519" max="519" width="7.875" style="1632" customWidth="1"/>
    <col min="520" max="520" width="10.875" style="1632" customWidth="1"/>
    <col min="521" max="521" width="8.25" style="1632" customWidth="1"/>
    <col min="522" max="522" width="11.875" style="1632" customWidth="1"/>
    <col min="523" max="768" width="9.375" style="1632"/>
    <col min="769" max="769" width="5.25" style="1632" customWidth="1"/>
    <col min="770" max="770" width="41.625" style="1632" customWidth="1"/>
    <col min="771" max="772" width="9.875" style="1632" customWidth="1"/>
    <col min="773" max="773" width="8.25" style="1632" customWidth="1"/>
    <col min="774" max="774" width="8.375" style="1632" customWidth="1"/>
    <col min="775" max="775" width="7.875" style="1632" customWidth="1"/>
    <col min="776" max="776" width="10.875" style="1632" customWidth="1"/>
    <col min="777" max="777" width="8.25" style="1632" customWidth="1"/>
    <col min="778" max="778" width="11.875" style="1632" customWidth="1"/>
    <col min="779" max="1024" width="9.375" style="1632"/>
    <col min="1025" max="1025" width="5.25" style="1632" customWidth="1"/>
    <col min="1026" max="1026" width="41.625" style="1632" customWidth="1"/>
    <col min="1027" max="1028" width="9.875" style="1632" customWidth="1"/>
    <col min="1029" max="1029" width="8.25" style="1632" customWidth="1"/>
    <col min="1030" max="1030" width="8.375" style="1632" customWidth="1"/>
    <col min="1031" max="1031" width="7.875" style="1632" customWidth="1"/>
    <col min="1032" max="1032" width="10.875" style="1632" customWidth="1"/>
    <col min="1033" max="1033" width="8.25" style="1632" customWidth="1"/>
    <col min="1034" max="1034" width="11.875" style="1632" customWidth="1"/>
    <col min="1035" max="1280" width="9.375" style="1632"/>
    <col min="1281" max="1281" width="5.25" style="1632" customWidth="1"/>
    <col min="1282" max="1282" width="41.625" style="1632" customWidth="1"/>
    <col min="1283" max="1284" width="9.875" style="1632" customWidth="1"/>
    <col min="1285" max="1285" width="8.25" style="1632" customWidth="1"/>
    <col min="1286" max="1286" width="8.375" style="1632" customWidth="1"/>
    <col min="1287" max="1287" width="7.875" style="1632" customWidth="1"/>
    <col min="1288" max="1288" width="10.875" style="1632" customWidth="1"/>
    <col min="1289" max="1289" width="8.25" style="1632" customWidth="1"/>
    <col min="1290" max="1290" width="11.875" style="1632" customWidth="1"/>
    <col min="1291" max="1536" width="9.375" style="1632"/>
    <col min="1537" max="1537" width="5.25" style="1632" customWidth="1"/>
    <col min="1538" max="1538" width="41.625" style="1632" customWidth="1"/>
    <col min="1539" max="1540" width="9.875" style="1632" customWidth="1"/>
    <col min="1541" max="1541" width="8.25" style="1632" customWidth="1"/>
    <col min="1542" max="1542" width="8.375" style="1632" customWidth="1"/>
    <col min="1543" max="1543" width="7.875" style="1632" customWidth="1"/>
    <col min="1544" max="1544" width="10.875" style="1632" customWidth="1"/>
    <col min="1545" max="1545" width="8.25" style="1632" customWidth="1"/>
    <col min="1546" max="1546" width="11.875" style="1632" customWidth="1"/>
    <col min="1547" max="1792" width="9.375" style="1632"/>
    <col min="1793" max="1793" width="5.25" style="1632" customWidth="1"/>
    <col min="1794" max="1794" width="41.625" style="1632" customWidth="1"/>
    <col min="1795" max="1796" width="9.875" style="1632" customWidth="1"/>
    <col min="1797" max="1797" width="8.25" style="1632" customWidth="1"/>
    <col min="1798" max="1798" width="8.375" style="1632" customWidth="1"/>
    <col min="1799" max="1799" width="7.875" style="1632" customWidth="1"/>
    <col min="1800" max="1800" width="10.875" style="1632" customWidth="1"/>
    <col min="1801" max="1801" width="8.25" style="1632" customWidth="1"/>
    <col min="1802" max="1802" width="11.875" style="1632" customWidth="1"/>
    <col min="1803" max="2048" width="9.375" style="1632"/>
    <col min="2049" max="2049" width="5.25" style="1632" customWidth="1"/>
    <col min="2050" max="2050" width="41.625" style="1632" customWidth="1"/>
    <col min="2051" max="2052" width="9.875" style="1632" customWidth="1"/>
    <col min="2053" max="2053" width="8.25" style="1632" customWidth="1"/>
    <col min="2054" max="2054" width="8.375" style="1632" customWidth="1"/>
    <col min="2055" max="2055" width="7.875" style="1632" customWidth="1"/>
    <col min="2056" max="2056" width="10.875" style="1632" customWidth="1"/>
    <col min="2057" max="2057" width="8.25" style="1632" customWidth="1"/>
    <col min="2058" max="2058" width="11.875" style="1632" customWidth="1"/>
    <col min="2059" max="2304" width="9.375" style="1632"/>
    <col min="2305" max="2305" width="5.25" style="1632" customWidth="1"/>
    <col min="2306" max="2306" width="41.625" style="1632" customWidth="1"/>
    <col min="2307" max="2308" width="9.875" style="1632" customWidth="1"/>
    <col min="2309" max="2309" width="8.25" style="1632" customWidth="1"/>
    <col min="2310" max="2310" width="8.375" style="1632" customWidth="1"/>
    <col min="2311" max="2311" width="7.875" style="1632" customWidth="1"/>
    <col min="2312" max="2312" width="10.875" style="1632" customWidth="1"/>
    <col min="2313" max="2313" width="8.25" style="1632" customWidth="1"/>
    <col min="2314" max="2314" width="11.875" style="1632" customWidth="1"/>
    <col min="2315" max="2560" width="9.375" style="1632"/>
    <col min="2561" max="2561" width="5.25" style="1632" customWidth="1"/>
    <col min="2562" max="2562" width="41.625" style="1632" customWidth="1"/>
    <col min="2563" max="2564" width="9.875" style="1632" customWidth="1"/>
    <col min="2565" max="2565" width="8.25" style="1632" customWidth="1"/>
    <col min="2566" max="2566" width="8.375" style="1632" customWidth="1"/>
    <col min="2567" max="2567" width="7.875" style="1632" customWidth="1"/>
    <col min="2568" max="2568" width="10.875" style="1632" customWidth="1"/>
    <col min="2569" max="2569" width="8.25" style="1632" customWidth="1"/>
    <col min="2570" max="2570" width="11.875" style="1632" customWidth="1"/>
    <col min="2571" max="2816" width="9.375" style="1632"/>
    <col min="2817" max="2817" width="5.25" style="1632" customWidth="1"/>
    <col min="2818" max="2818" width="41.625" style="1632" customWidth="1"/>
    <col min="2819" max="2820" width="9.875" style="1632" customWidth="1"/>
    <col min="2821" max="2821" width="8.25" style="1632" customWidth="1"/>
    <col min="2822" max="2822" width="8.375" style="1632" customWidth="1"/>
    <col min="2823" max="2823" width="7.875" style="1632" customWidth="1"/>
    <col min="2824" max="2824" width="10.875" style="1632" customWidth="1"/>
    <col min="2825" max="2825" width="8.25" style="1632" customWidth="1"/>
    <col min="2826" max="2826" width="11.875" style="1632" customWidth="1"/>
    <col min="2827" max="3072" width="9.375" style="1632"/>
    <col min="3073" max="3073" width="5.25" style="1632" customWidth="1"/>
    <col min="3074" max="3074" width="41.625" style="1632" customWidth="1"/>
    <col min="3075" max="3076" width="9.875" style="1632" customWidth="1"/>
    <col min="3077" max="3077" width="8.25" style="1632" customWidth="1"/>
    <col min="3078" max="3078" width="8.375" style="1632" customWidth="1"/>
    <col min="3079" max="3079" width="7.875" style="1632" customWidth="1"/>
    <col min="3080" max="3080" width="10.875" style="1632" customWidth="1"/>
    <col min="3081" max="3081" width="8.25" style="1632" customWidth="1"/>
    <col min="3082" max="3082" width="11.875" style="1632" customWidth="1"/>
    <col min="3083" max="3328" width="9.375" style="1632"/>
    <col min="3329" max="3329" width="5.25" style="1632" customWidth="1"/>
    <col min="3330" max="3330" width="41.625" style="1632" customWidth="1"/>
    <col min="3331" max="3332" width="9.875" style="1632" customWidth="1"/>
    <col min="3333" max="3333" width="8.25" style="1632" customWidth="1"/>
    <col min="3334" max="3334" width="8.375" style="1632" customWidth="1"/>
    <col min="3335" max="3335" width="7.875" style="1632" customWidth="1"/>
    <col min="3336" max="3336" width="10.875" style="1632" customWidth="1"/>
    <col min="3337" max="3337" width="8.25" style="1632" customWidth="1"/>
    <col min="3338" max="3338" width="11.875" style="1632" customWidth="1"/>
    <col min="3339" max="3584" width="9.375" style="1632"/>
    <col min="3585" max="3585" width="5.25" style="1632" customWidth="1"/>
    <col min="3586" max="3586" width="41.625" style="1632" customWidth="1"/>
    <col min="3587" max="3588" width="9.875" style="1632" customWidth="1"/>
    <col min="3589" max="3589" width="8.25" style="1632" customWidth="1"/>
    <col min="3590" max="3590" width="8.375" style="1632" customWidth="1"/>
    <col min="3591" max="3591" width="7.875" style="1632" customWidth="1"/>
    <col min="3592" max="3592" width="10.875" style="1632" customWidth="1"/>
    <col min="3593" max="3593" width="8.25" style="1632" customWidth="1"/>
    <col min="3594" max="3594" width="11.875" style="1632" customWidth="1"/>
    <col min="3595" max="3840" width="9.375" style="1632"/>
    <col min="3841" max="3841" width="5.25" style="1632" customWidth="1"/>
    <col min="3842" max="3842" width="41.625" style="1632" customWidth="1"/>
    <col min="3843" max="3844" width="9.875" style="1632" customWidth="1"/>
    <col min="3845" max="3845" width="8.25" style="1632" customWidth="1"/>
    <col min="3846" max="3846" width="8.375" style="1632" customWidth="1"/>
    <col min="3847" max="3847" width="7.875" style="1632" customWidth="1"/>
    <col min="3848" max="3848" width="10.875" style="1632" customWidth="1"/>
    <col min="3849" max="3849" width="8.25" style="1632" customWidth="1"/>
    <col min="3850" max="3850" width="11.875" style="1632" customWidth="1"/>
    <col min="3851" max="4096" width="9.375" style="1632"/>
    <col min="4097" max="4097" width="5.25" style="1632" customWidth="1"/>
    <col min="4098" max="4098" width="41.625" style="1632" customWidth="1"/>
    <col min="4099" max="4100" width="9.875" style="1632" customWidth="1"/>
    <col min="4101" max="4101" width="8.25" style="1632" customWidth="1"/>
    <col min="4102" max="4102" width="8.375" style="1632" customWidth="1"/>
    <col min="4103" max="4103" width="7.875" style="1632" customWidth="1"/>
    <col min="4104" max="4104" width="10.875" style="1632" customWidth="1"/>
    <col min="4105" max="4105" width="8.25" style="1632" customWidth="1"/>
    <col min="4106" max="4106" width="11.875" style="1632" customWidth="1"/>
    <col min="4107" max="4352" width="9.375" style="1632"/>
    <col min="4353" max="4353" width="5.25" style="1632" customWidth="1"/>
    <col min="4354" max="4354" width="41.625" style="1632" customWidth="1"/>
    <col min="4355" max="4356" width="9.875" style="1632" customWidth="1"/>
    <col min="4357" max="4357" width="8.25" style="1632" customWidth="1"/>
    <col min="4358" max="4358" width="8.375" style="1632" customWidth="1"/>
    <col min="4359" max="4359" width="7.875" style="1632" customWidth="1"/>
    <col min="4360" max="4360" width="10.875" style="1632" customWidth="1"/>
    <col min="4361" max="4361" width="8.25" style="1632" customWidth="1"/>
    <col min="4362" max="4362" width="11.875" style="1632" customWidth="1"/>
    <col min="4363" max="4608" width="9.375" style="1632"/>
    <col min="4609" max="4609" width="5.25" style="1632" customWidth="1"/>
    <col min="4610" max="4610" width="41.625" style="1632" customWidth="1"/>
    <col min="4611" max="4612" width="9.875" style="1632" customWidth="1"/>
    <col min="4613" max="4613" width="8.25" style="1632" customWidth="1"/>
    <col min="4614" max="4614" width="8.375" style="1632" customWidth="1"/>
    <col min="4615" max="4615" width="7.875" style="1632" customWidth="1"/>
    <col min="4616" max="4616" width="10.875" style="1632" customWidth="1"/>
    <col min="4617" max="4617" width="8.25" style="1632" customWidth="1"/>
    <col min="4618" max="4618" width="11.875" style="1632" customWidth="1"/>
    <col min="4619" max="4864" width="9.375" style="1632"/>
    <col min="4865" max="4865" width="5.25" style="1632" customWidth="1"/>
    <col min="4866" max="4866" width="41.625" style="1632" customWidth="1"/>
    <col min="4867" max="4868" width="9.875" style="1632" customWidth="1"/>
    <col min="4869" max="4869" width="8.25" style="1632" customWidth="1"/>
    <col min="4870" max="4870" width="8.375" style="1632" customWidth="1"/>
    <col min="4871" max="4871" width="7.875" style="1632" customWidth="1"/>
    <col min="4872" max="4872" width="10.875" style="1632" customWidth="1"/>
    <col min="4873" max="4873" width="8.25" style="1632" customWidth="1"/>
    <col min="4874" max="4874" width="11.875" style="1632" customWidth="1"/>
    <col min="4875" max="5120" width="9.375" style="1632"/>
    <col min="5121" max="5121" width="5.25" style="1632" customWidth="1"/>
    <col min="5122" max="5122" width="41.625" style="1632" customWidth="1"/>
    <col min="5123" max="5124" width="9.875" style="1632" customWidth="1"/>
    <col min="5125" max="5125" width="8.25" style="1632" customWidth="1"/>
    <col min="5126" max="5126" width="8.375" style="1632" customWidth="1"/>
    <col min="5127" max="5127" width="7.875" style="1632" customWidth="1"/>
    <col min="5128" max="5128" width="10.875" style="1632" customWidth="1"/>
    <col min="5129" max="5129" width="8.25" style="1632" customWidth="1"/>
    <col min="5130" max="5130" width="11.875" style="1632" customWidth="1"/>
    <col min="5131" max="5376" width="9.375" style="1632"/>
    <col min="5377" max="5377" width="5.25" style="1632" customWidth="1"/>
    <col min="5378" max="5378" width="41.625" style="1632" customWidth="1"/>
    <col min="5379" max="5380" width="9.875" style="1632" customWidth="1"/>
    <col min="5381" max="5381" width="8.25" style="1632" customWidth="1"/>
    <col min="5382" max="5382" width="8.375" style="1632" customWidth="1"/>
    <col min="5383" max="5383" width="7.875" style="1632" customWidth="1"/>
    <col min="5384" max="5384" width="10.875" style="1632" customWidth="1"/>
    <col min="5385" max="5385" width="8.25" style="1632" customWidth="1"/>
    <col min="5386" max="5386" width="11.875" style="1632" customWidth="1"/>
    <col min="5387" max="5632" width="9.375" style="1632"/>
    <col min="5633" max="5633" width="5.25" style="1632" customWidth="1"/>
    <col min="5634" max="5634" width="41.625" style="1632" customWidth="1"/>
    <col min="5635" max="5636" width="9.875" style="1632" customWidth="1"/>
    <col min="5637" max="5637" width="8.25" style="1632" customWidth="1"/>
    <col min="5638" max="5638" width="8.375" style="1632" customWidth="1"/>
    <col min="5639" max="5639" width="7.875" style="1632" customWidth="1"/>
    <col min="5640" max="5640" width="10.875" style="1632" customWidth="1"/>
    <col min="5641" max="5641" width="8.25" style="1632" customWidth="1"/>
    <col min="5642" max="5642" width="11.875" style="1632" customWidth="1"/>
    <col min="5643" max="5888" width="9.375" style="1632"/>
    <col min="5889" max="5889" width="5.25" style="1632" customWidth="1"/>
    <col min="5890" max="5890" width="41.625" style="1632" customWidth="1"/>
    <col min="5891" max="5892" width="9.875" style="1632" customWidth="1"/>
    <col min="5893" max="5893" width="8.25" style="1632" customWidth="1"/>
    <col min="5894" max="5894" width="8.375" style="1632" customWidth="1"/>
    <col min="5895" max="5895" width="7.875" style="1632" customWidth="1"/>
    <col min="5896" max="5896" width="10.875" style="1632" customWidth="1"/>
    <col min="5897" max="5897" width="8.25" style="1632" customWidth="1"/>
    <col min="5898" max="5898" width="11.875" style="1632" customWidth="1"/>
    <col min="5899" max="6144" width="9.375" style="1632"/>
    <col min="6145" max="6145" width="5.25" style="1632" customWidth="1"/>
    <col min="6146" max="6146" width="41.625" style="1632" customWidth="1"/>
    <col min="6147" max="6148" width="9.875" style="1632" customWidth="1"/>
    <col min="6149" max="6149" width="8.25" style="1632" customWidth="1"/>
    <col min="6150" max="6150" width="8.375" style="1632" customWidth="1"/>
    <col min="6151" max="6151" width="7.875" style="1632" customWidth="1"/>
    <col min="6152" max="6152" width="10.875" style="1632" customWidth="1"/>
    <col min="6153" max="6153" width="8.25" style="1632" customWidth="1"/>
    <col min="6154" max="6154" width="11.875" style="1632" customWidth="1"/>
    <col min="6155" max="6400" width="9.375" style="1632"/>
    <col min="6401" max="6401" width="5.25" style="1632" customWidth="1"/>
    <col min="6402" max="6402" width="41.625" style="1632" customWidth="1"/>
    <col min="6403" max="6404" width="9.875" style="1632" customWidth="1"/>
    <col min="6405" max="6405" width="8.25" style="1632" customWidth="1"/>
    <col min="6406" max="6406" width="8.375" style="1632" customWidth="1"/>
    <col min="6407" max="6407" width="7.875" style="1632" customWidth="1"/>
    <col min="6408" max="6408" width="10.875" style="1632" customWidth="1"/>
    <col min="6409" max="6409" width="8.25" style="1632" customWidth="1"/>
    <col min="6410" max="6410" width="11.875" style="1632" customWidth="1"/>
    <col min="6411" max="6656" width="9.375" style="1632"/>
    <col min="6657" max="6657" width="5.25" style="1632" customWidth="1"/>
    <col min="6658" max="6658" width="41.625" style="1632" customWidth="1"/>
    <col min="6659" max="6660" width="9.875" style="1632" customWidth="1"/>
    <col min="6661" max="6661" width="8.25" style="1632" customWidth="1"/>
    <col min="6662" max="6662" width="8.375" style="1632" customWidth="1"/>
    <col min="6663" max="6663" width="7.875" style="1632" customWidth="1"/>
    <col min="6664" max="6664" width="10.875" style="1632" customWidth="1"/>
    <col min="6665" max="6665" width="8.25" style="1632" customWidth="1"/>
    <col min="6666" max="6666" width="11.875" style="1632" customWidth="1"/>
    <col min="6667" max="6912" width="9.375" style="1632"/>
    <col min="6913" max="6913" width="5.25" style="1632" customWidth="1"/>
    <col min="6914" max="6914" width="41.625" style="1632" customWidth="1"/>
    <col min="6915" max="6916" width="9.875" style="1632" customWidth="1"/>
    <col min="6917" max="6917" width="8.25" style="1632" customWidth="1"/>
    <col min="6918" max="6918" width="8.375" style="1632" customWidth="1"/>
    <col min="6919" max="6919" width="7.875" style="1632" customWidth="1"/>
    <col min="6920" max="6920" width="10.875" style="1632" customWidth="1"/>
    <col min="6921" max="6921" width="8.25" style="1632" customWidth="1"/>
    <col min="6922" max="6922" width="11.875" style="1632" customWidth="1"/>
    <col min="6923" max="7168" width="9.375" style="1632"/>
    <col min="7169" max="7169" width="5.25" style="1632" customWidth="1"/>
    <col min="7170" max="7170" width="41.625" style="1632" customWidth="1"/>
    <col min="7171" max="7172" width="9.875" style="1632" customWidth="1"/>
    <col min="7173" max="7173" width="8.25" style="1632" customWidth="1"/>
    <col min="7174" max="7174" width="8.375" style="1632" customWidth="1"/>
    <col min="7175" max="7175" width="7.875" style="1632" customWidth="1"/>
    <col min="7176" max="7176" width="10.875" style="1632" customWidth="1"/>
    <col min="7177" max="7177" width="8.25" style="1632" customWidth="1"/>
    <col min="7178" max="7178" width="11.875" style="1632" customWidth="1"/>
    <col min="7179" max="7424" width="9.375" style="1632"/>
    <col min="7425" max="7425" width="5.25" style="1632" customWidth="1"/>
    <col min="7426" max="7426" width="41.625" style="1632" customWidth="1"/>
    <col min="7427" max="7428" width="9.875" style="1632" customWidth="1"/>
    <col min="7429" max="7429" width="8.25" style="1632" customWidth="1"/>
    <col min="7430" max="7430" width="8.375" style="1632" customWidth="1"/>
    <col min="7431" max="7431" width="7.875" style="1632" customWidth="1"/>
    <col min="7432" max="7432" width="10.875" style="1632" customWidth="1"/>
    <col min="7433" max="7433" width="8.25" style="1632" customWidth="1"/>
    <col min="7434" max="7434" width="11.875" style="1632" customWidth="1"/>
    <col min="7435" max="7680" width="9.375" style="1632"/>
    <col min="7681" max="7681" width="5.25" style="1632" customWidth="1"/>
    <col min="7682" max="7682" width="41.625" style="1632" customWidth="1"/>
    <col min="7683" max="7684" width="9.875" style="1632" customWidth="1"/>
    <col min="7685" max="7685" width="8.25" style="1632" customWidth="1"/>
    <col min="7686" max="7686" width="8.375" style="1632" customWidth="1"/>
    <col min="7687" max="7687" width="7.875" style="1632" customWidth="1"/>
    <col min="7688" max="7688" width="10.875" style="1632" customWidth="1"/>
    <col min="7689" max="7689" width="8.25" style="1632" customWidth="1"/>
    <col min="7690" max="7690" width="11.875" style="1632" customWidth="1"/>
    <col min="7691" max="7936" width="9.375" style="1632"/>
    <col min="7937" max="7937" width="5.25" style="1632" customWidth="1"/>
    <col min="7938" max="7938" width="41.625" style="1632" customWidth="1"/>
    <col min="7939" max="7940" width="9.875" style="1632" customWidth="1"/>
    <col min="7941" max="7941" width="8.25" style="1632" customWidth="1"/>
    <col min="7942" max="7942" width="8.375" style="1632" customWidth="1"/>
    <col min="7943" max="7943" width="7.875" style="1632" customWidth="1"/>
    <col min="7944" max="7944" width="10.875" style="1632" customWidth="1"/>
    <col min="7945" max="7945" width="8.25" style="1632" customWidth="1"/>
    <col min="7946" max="7946" width="11.875" style="1632" customWidth="1"/>
    <col min="7947" max="8192" width="9.375" style="1632"/>
    <col min="8193" max="8193" width="5.25" style="1632" customWidth="1"/>
    <col min="8194" max="8194" width="41.625" style="1632" customWidth="1"/>
    <col min="8195" max="8196" width="9.875" style="1632" customWidth="1"/>
    <col min="8197" max="8197" width="8.25" style="1632" customWidth="1"/>
    <col min="8198" max="8198" width="8.375" style="1632" customWidth="1"/>
    <col min="8199" max="8199" width="7.875" style="1632" customWidth="1"/>
    <col min="8200" max="8200" width="10.875" style="1632" customWidth="1"/>
    <col min="8201" max="8201" width="8.25" style="1632" customWidth="1"/>
    <col min="8202" max="8202" width="11.875" style="1632" customWidth="1"/>
    <col min="8203" max="8448" width="9.375" style="1632"/>
    <col min="8449" max="8449" width="5.25" style="1632" customWidth="1"/>
    <col min="8450" max="8450" width="41.625" style="1632" customWidth="1"/>
    <col min="8451" max="8452" width="9.875" style="1632" customWidth="1"/>
    <col min="8453" max="8453" width="8.25" style="1632" customWidth="1"/>
    <col min="8454" max="8454" width="8.375" style="1632" customWidth="1"/>
    <col min="8455" max="8455" width="7.875" style="1632" customWidth="1"/>
    <col min="8456" max="8456" width="10.875" style="1632" customWidth="1"/>
    <col min="8457" max="8457" width="8.25" style="1632" customWidth="1"/>
    <col min="8458" max="8458" width="11.875" style="1632" customWidth="1"/>
    <col min="8459" max="8704" width="9.375" style="1632"/>
    <col min="8705" max="8705" width="5.25" style="1632" customWidth="1"/>
    <col min="8706" max="8706" width="41.625" style="1632" customWidth="1"/>
    <col min="8707" max="8708" width="9.875" style="1632" customWidth="1"/>
    <col min="8709" max="8709" width="8.25" style="1632" customWidth="1"/>
    <col min="8710" max="8710" width="8.375" style="1632" customWidth="1"/>
    <col min="8711" max="8711" width="7.875" style="1632" customWidth="1"/>
    <col min="8712" max="8712" width="10.875" style="1632" customWidth="1"/>
    <col min="8713" max="8713" width="8.25" style="1632" customWidth="1"/>
    <col min="8714" max="8714" width="11.875" style="1632" customWidth="1"/>
    <col min="8715" max="8960" width="9.375" style="1632"/>
    <col min="8961" max="8961" width="5.25" style="1632" customWidth="1"/>
    <col min="8962" max="8962" width="41.625" style="1632" customWidth="1"/>
    <col min="8963" max="8964" width="9.875" style="1632" customWidth="1"/>
    <col min="8965" max="8965" width="8.25" style="1632" customWidth="1"/>
    <col min="8966" max="8966" width="8.375" style="1632" customWidth="1"/>
    <col min="8967" max="8967" width="7.875" style="1632" customWidth="1"/>
    <col min="8968" max="8968" width="10.875" style="1632" customWidth="1"/>
    <col min="8969" max="8969" width="8.25" style="1632" customWidth="1"/>
    <col min="8970" max="8970" width="11.875" style="1632" customWidth="1"/>
    <col min="8971" max="9216" width="9.375" style="1632"/>
    <col min="9217" max="9217" width="5.25" style="1632" customWidth="1"/>
    <col min="9218" max="9218" width="41.625" style="1632" customWidth="1"/>
    <col min="9219" max="9220" width="9.875" style="1632" customWidth="1"/>
    <col min="9221" max="9221" width="8.25" style="1632" customWidth="1"/>
    <col min="9222" max="9222" width="8.375" style="1632" customWidth="1"/>
    <col min="9223" max="9223" width="7.875" style="1632" customWidth="1"/>
    <col min="9224" max="9224" width="10.875" style="1632" customWidth="1"/>
    <col min="9225" max="9225" width="8.25" style="1632" customWidth="1"/>
    <col min="9226" max="9226" width="11.875" style="1632" customWidth="1"/>
    <col min="9227" max="9472" width="9.375" style="1632"/>
    <col min="9473" max="9473" width="5.25" style="1632" customWidth="1"/>
    <col min="9474" max="9474" width="41.625" style="1632" customWidth="1"/>
    <col min="9475" max="9476" width="9.875" style="1632" customWidth="1"/>
    <col min="9477" max="9477" width="8.25" style="1632" customWidth="1"/>
    <col min="9478" max="9478" width="8.375" style="1632" customWidth="1"/>
    <col min="9479" max="9479" width="7.875" style="1632" customWidth="1"/>
    <col min="9480" max="9480" width="10.875" style="1632" customWidth="1"/>
    <col min="9481" max="9481" width="8.25" style="1632" customWidth="1"/>
    <col min="9482" max="9482" width="11.875" style="1632" customWidth="1"/>
    <col min="9483" max="9728" width="9.375" style="1632"/>
    <col min="9729" max="9729" width="5.25" style="1632" customWidth="1"/>
    <col min="9730" max="9730" width="41.625" style="1632" customWidth="1"/>
    <col min="9731" max="9732" width="9.875" style="1632" customWidth="1"/>
    <col min="9733" max="9733" width="8.25" style="1632" customWidth="1"/>
    <col min="9734" max="9734" width="8.375" style="1632" customWidth="1"/>
    <col min="9735" max="9735" width="7.875" style="1632" customWidth="1"/>
    <col min="9736" max="9736" width="10.875" style="1632" customWidth="1"/>
    <col min="9737" max="9737" width="8.25" style="1632" customWidth="1"/>
    <col min="9738" max="9738" width="11.875" style="1632" customWidth="1"/>
    <col min="9739" max="9984" width="9.375" style="1632"/>
    <col min="9985" max="9985" width="5.25" style="1632" customWidth="1"/>
    <col min="9986" max="9986" width="41.625" style="1632" customWidth="1"/>
    <col min="9987" max="9988" width="9.875" style="1632" customWidth="1"/>
    <col min="9989" max="9989" width="8.25" style="1632" customWidth="1"/>
    <col min="9990" max="9990" width="8.375" style="1632" customWidth="1"/>
    <col min="9991" max="9991" width="7.875" style="1632" customWidth="1"/>
    <col min="9992" max="9992" width="10.875" style="1632" customWidth="1"/>
    <col min="9993" max="9993" width="8.25" style="1632" customWidth="1"/>
    <col min="9994" max="9994" width="11.875" style="1632" customWidth="1"/>
    <col min="9995" max="10240" width="9.375" style="1632"/>
    <col min="10241" max="10241" width="5.25" style="1632" customWidth="1"/>
    <col min="10242" max="10242" width="41.625" style="1632" customWidth="1"/>
    <col min="10243" max="10244" width="9.875" style="1632" customWidth="1"/>
    <col min="10245" max="10245" width="8.25" style="1632" customWidth="1"/>
    <col min="10246" max="10246" width="8.375" style="1632" customWidth="1"/>
    <col min="10247" max="10247" width="7.875" style="1632" customWidth="1"/>
    <col min="10248" max="10248" width="10.875" style="1632" customWidth="1"/>
    <col min="10249" max="10249" width="8.25" style="1632" customWidth="1"/>
    <col min="10250" max="10250" width="11.875" style="1632" customWidth="1"/>
    <col min="10251" max="10496" width="9.375" style="1632"/>
    <col min="10497" max="10497" width="5.25" style="1632" customWidth="1"/>
    <col min="10498" max="10498" width="41.625" style="1632" customWidth="1"/>
    <col min="10499" max="10500" width="9.875" style="1632" customWidth="1"/>
    <col min="10501" max="10501" width="8.25" style="1632" customWidth="1"/>
    <col min="10502" max="10502" width="8.375" style="1632" customWidth="1"/>
    <col min="10503" max="10503" width="7.875" style="1632" customWidth="1"/>
    <col min="10504" max="10504" width="10.875" style="1632" customWidth="1"/>
    <col min="10505" max="10505" width="8.25" style="1632" customWidth="1"/>
    <col min="10506" max="10506" width="11.875" style="1632" customWidth="1"/>
    <col min="10507" max="10752" width="9.375" style="1632"/>
    <col min="10753" max="10753" width="5.25" style="1632" customWidth="1"/>
    <col min="10754" max="10754" width="41.625" style="1632" customWidth="1"/>
    <col min="10755" max="10756" width="9.875" style="1632" customWidth="1"/>
    <col min="10757" max="10757" width="8.25" style="1632" customWidth="1"/>
    <col min="10758" max="10758" width="8.375" style="1632" customWidth="1"/>
    <col min="10759" max="10759" width="7.875" style="1632" customWidth="1"/>
    <col min="10760" max="10760" width="10.875" style="1632" customWidth="1"/>
    <col min="10761" max="10761" width="8.25" style="1632" customWidth="1"/>
    <col min="10762" max="10762" width="11.875" style="1632" customWidth="1"/>
    <col min="10763" max="11008" width="9.375" style="1632"/>
    <col min="11009" max="11009" width="5.25" style="1632" customWidth="1"/>
    <col min="11010" max="11010" width="41.625" style="1632" customWidth="1"/>
    <col min="11011" max="11012" width="9.875" style="1632" customWidth="1"/>
    <col min="11013" max="11013" width="8.25" style="1632" customWidth="1"/>
    <col min="11014" max="11014" width="8.375" style="1632" customWidth="1"/>
    <col min="11015" max="11015" width="7.875" style="1632" customWidth="1"/>
    <col min="11016" max="11016" width="10.875" style="1632" customWidth="1"/>
    <col min="11017" max="11017" width="8.25" style="1632" customWidth="1"/>
    <col min="11018" max="11018" width="11.875" style="1632" customWidth="1"/>
    <col min="11019" max="11264" width="9.375" style="1632"/>
    <col min="11265" max="11265" width="5.25" style="1632" customWidth="1"/>
    <col min="11266" max="11266" width="41.625" style="1632" customWidth="1"/>
    <col min="11267" max="11268" width="9.875" style="1632" customWidth="1"/>
    <col min="11269" max="11269" width="8.25" style="1632" customWidth="1"/>
    <col min="11270" max="11270" width="8.375" style="1632" customWidth="1"/>
    <col min="11271" max="11271" width="7.875" style="1632" customWidth="1"/>
    <col min="11272" max="11272" width="10.875" style="1632" customWidth="1"/>
    <col min="11273" max="11273" width="8.25" style="1632" customWidth="1"/>
    <col min="11274" max="11274" width="11.875" style="1632" customWidth="1"/>
    <col min="11275" max="11520" width="9.375" style="1632"/>
    <col min="11521" max="11521" width="5.25" style="1632" customWidth="1"/>
    <col min="11522" max="11522" width="41.625" style="1632" customWidth="1"/>
    <col min="11523" max="11524" width="9.875" style="1632" customWidth="1"/>
    <col min="11525" max="11525" width="8.25" style="1632" customWidth="1"/>
    <col min="11526" max="11526" width="8.375" style="1632" customWidth="1"/>
    <col min="11527" max="11527" width="7.875" style="1632" customWidth="1"/>
    <col min="11528" max="11528" width="10.875" style="1632" customWidth="1"/>
    <col min="11529" max="11529" width="8.25" style="1632" customWidth="1"/>
    <col min="11530" max="11530" width="11.875" style="1632" customWidth="1"/>
    <col min="11531" max="11776" width="9.375" style="1632"/>
    <col min="11777" max="11777" width="5.25" style="1632" customWidth="1"/>
    <col min="11778" max="11778" width="41.625" style="1632" customWidth="1"/>
    <col min="11779" max="11780" width="9.875" style="1632" customWidth="1"/>
    <col min="11781" max="11781" width="8.25" style="1632" customWidth="1"/>
    <col min="11782" max="11782" width="8.375" style="1632" customWidth="1"/>
    <col min="11783" max="11783" width="7.875" style="1632" customWidth="1"/>
    <col min="11784" max="11784" width="10.875" style="1632" customWidth="1"/>
    <col min="11785" max="11785" width="8.25" style="1632" customWidth="1"/>
    <col min="11786" max="11786" width="11.875" style="1632" customWidth="1"/>
    <col min="11787" max="12032" width="9.375" style="1632"/>
    <col min="12033" max="12033" width="5.25" style="1632" customWidth="1"/>
    <col min="12034" max="12034" width="41.625" style="1632" customWidth="1"/>
    <col min="12035" max="12036" width="9.875" style="1632" customWidth="1"/>
    <col min="12037" max="12037" width="8.25" style="1632" customWidth="1"/>
    <col min="12038" max="12038" width="8.375" style="1632" customWidth="1"/>
    <col min="12039" max="12039" width="7.875" style="1632" customWidth="1"/>
    <col min="12040" max="12040" width="10.875" style="1632" customWidth="1"/>
    <col min="12041" max="12041" width="8.25" style="1632" customWidth="1"/>
    <col min="12042" max="12042" width="11.875" style="1632" customWidth="1"/>
    <col min="12043" max="12288" width="9.375" style="1632"/>
    <col min="12289" max="12289" width="5.25" style="1632" customWidth="1"/>
    <col min="12290" max="12290" width="41.625" style="1632" customWidth="1"/>
    <col min="12291" max="12292" width="9.875" style="1632" customWidth="1"/>
    <col min="12293" max="12293" width="8.25" style="1632" customWidth="1"/>
    <col min="12294" max="12294" width="8.375" style="1632" customWidth="1"/>
    <col min="12295" max="12295" width="7.875" style="1632" customWidth="1"/>
    <col min="12296" max="12296" width="10.875" style="1632" customWidth="1"/>
    <col min="12297" max="12297" width="8.25" style="1632" customWidth="1"/>
    <col min="12298" max="12298" width="11.875" style="1632" customWidth="1"/>
    <col min="12299" max="12544" width="9.375" style="1632"/>
    <col min="12545" max="12545" width="5.25" style="1632" customWidth="1"/>
    <col min="12546" max="12546" width="41.625" style="1632" customWidth="1"/>
    <col min="12547" max="12548" width="9.875" style="1632" customWidth="1"/>
    <col min="12549" max="12549" width="8.25" style="1632" customWidth="1"/>
    <col min="12550" max="12550" width="8.375" style="1632" customWidth="1"/>
    <col min="12551" max="12551" width="7.875" style="1632" customWidth="1"/>
    <col min="12552" max="12552" width="10.875" style="1632" customWidth="1"/>
    <col min="12553" max="12553" width="8.25" style="1632" customWidth="1"/>
    <col min="12554" max="12554" width="11.875" style="1632" customWidth="1"/>
    <col min="12555" max="12800" width="9.375" style="1632"/>
    <col min="12801" max="12801" width="5.25" style="1632" customWidth="1"/>
    <col min="12802" max="12802" width="41.625" style="1632" customWidth="1"/>
    <col min="12803" max="12804" width="9.875" style="1632" customWidth="1"/>
    <col min="12805" max="12805" width="8.25" style="1632" customWidth="1"/>
    <col min="12806" max="12806" width="8.375" style="1632" customWidth="1"/>
    <col min="12807" max="12807" width="7.875" style="1632" customWidth="1"/>
    <col min="12808" max="12808" width="10.875" style="1632" customWidth="1"/>
    <col min="12809" max="12809" width="8.25" style="1632" customWidth="1"/>
    <col min="12810" max="12810" width="11.875" style="1632" customWidth="1"/>
    <col min="12811" max="13056" width="9.375" style="1632"/>
    <col min="13057" max="13057" width="5.25" style="1632" customWidth="1"/>
    <col min="13058" max="13058" width="41.625" style="1632" customWidth="1"/>
    <col min="13059" max="13060" width="9.875" style="1632" customWidth="1"/>
    <col min="13061" max="13061" width="8.25" style="1632" customWidth="1"/>
    <col min="13062" max="13062" width="8.375" style="1632" customWidth="1"/>
    <col min="13063" max="13063" width="7.875" style="1632" customWidth="1"/>
    <col min="13064" max="13064" width="10.875" style="1632" customWidth="1"/>
    <col min="13065" max="13065" width="8.25" style="1632" customWidth="1"/>
    <col min="13066" max="13066" width="11.875" style="1632" customWidth="1"/>
    <col min="13067" max="13312" width="9.375" style="1632"/>
    <col min="13313" max="13313" width="5.25" style="1632" customWidth="1"/>
    <col min="13314" max="13314" width="41.625" style="1632" customWidth="1"/>
    <col min="13315" max="13316" width="9.875" style="1632" customWidth="1"/>
    <col min="13317" max="13317" width="8.25" style="1632" customWidth="1"/>
    <col min="13318" max="13318" width="8.375" style="1632" customWidth="1"/>
    <col min="13319" max="13319" width="7.875" style="1632" customWidth="1"/>
    <col min="13320" max="13320" width="10.875" style="1632" customWidth="1"/>
    <col min="13321" max="13321" width="8.25" style="1632" customWidth="1"/>
    <col min="13322" max="13322" width="11.875" style="1632" customWidth="1"/>
    <col min="13323" max="13568" width="9.375" style="1632"/>
    <col min="13569" max="13569" width="5.25" style="1632" customWidth="1"/>
    <col min="13570" max="13570" width="41.625" style="1632" customWidth="1"/>
    <col min="13571" max="13572" width="9.875" style="1632" customWidth="1"/>
    <col min="13573" max="13573" width="8.25" style="1632" customWidth="1"/>
    <col min="13574" max="13574" width="8.375" style="1632" customWidth="1"/>
    <col min="13575" max="13575" width="7.875" style="1632" customWidth="1"/>
    <col min="13576" max="13576" width="10.875" style="1632" customWidth="1"/>
    <col min="13577" max="13577" width="8.25" style="1632" customWidth="1"/>
    <col min="13578" max="13578" width="11.875" style="1632" customWidth="1"/>
    <col min="13579" max="13824" width="9.375" style="1632"/>
    <col min="13825" max="13825" width="5.25" style="1632" customWidth="1"/>
    <col min="13826" max="13826" width="41.625" style="1632" customWidth="1"/>
    <col min="13827" max="13828" width="9.875" style="1632" customWidth="1"/>
    <col min="13829" max="13829" width="8.25" style="1632" customWidth="1"/>
    <col min="13830" max="13830" width="8.375" style="1632" customWidth="1"/>
    <col min="13831" max="13831" width="7.875" style="1632" customWidth="1"/>
    <col min="13832" max="13832" width="10.875" style="1632" customWidth="1"/>
    <col min="13833" max="13833" width="8.25" style="1632" customWidth="1"/>
    <col min="13834" max="13834" width="11.875" style="1632" customWidth="1"/>
    <col min="13835" max="14080" width="9.375" style="1632"/>
    <col min="14081" max="14081" width="5.25" style="1632" customWidth="1"/>
    <col min="14082" max="14082" width="41.625" style="1632" customWidth="1"/>
    <col min="14083" max="14084" width="9.875" style="1632" customWidth="1"/>
    <col min="14085" max="14085" width="8.25" style="1632" customWidth="1"/>
    <col min="14086" max="14086" width="8.375" style="1632" customWidth="1"/>
    <col min="14087" max="14087" width="7.875" style="1632" customWidth="1"/>
    <col min="14088" max="14088" width="10.875" style="1632" customWidth="1"/>
    <col min="14089" max="14089" width="8.25" style="1632" customWidth="1"/>
    <col min="14090" max="14090" width="11.875" style="1632" customWidth="1"/>
    <col min="14091" max="14336" width="9.375" style="1632"/>
    <col min="14337" max="14337" width="5.25" style="1632" customWidth="1"/>
    <col min="14338" max="14338" width="41.625" style="1632" customWidth="1"/>
    <col min="14339" max="14340" width="9.875" style="1632" customWidth="1"/>
    <col min="14341" max="14341" width="8.25" style="1632" customWidth="1"/>
    <col min="14342" max="14342" width="8.375" style="1632" customWidth="1"/>
    <col min="14343" max="14343" width="7.875" style="1632" customWidth="1"/>
    <col min="14344" max="14344" width="10.875" style="1632" customWidth="1"/>
    <col min="14345" max="14345" width="8.25" style="1632" customWidth="1"/>
    <col min="14346" max="14346" width="11.875" style="1632" customWidth="1"/>
    <col min="14347" max="14592" width="9.375" style="1632"/>
    <col min="14593" max="14593" width="5.25" style="1632" customWidth="1"/>
    <col min="14594" max="14594" width="41.625" style="1632" customWidth="1"/>
    <col min="14595" max="14596" width="9.875" style="1632" customWidth="1"/>
    <col min="14597" max="14597" width="8.25" style="1632" customWidth="1"/>
    <col min="14598" max="14598" width="8.375" style="1632" customWidth="1"/>
    <col min="14599" max="14599" width="7.875" style="1632" customWidth="1"/>
    <col min="14600" max="14600" width="10.875" style="1632" customWidth="1"/>
    <col min="14601" max="14601" width="8.25" style="1632" customWidth="1"/>
    <col min="14602" max="14602" width="11.875" style="1632" customWidth="1"/>
    <col min="14603" max="14848" width="9.375" style="1632"/>
    <col min="14849" max="14849" width="5.25" style="1632" customWidth="1"/>
    <col min="14850" max="14850" width="41.625" style="1632" customWidth="1"/>
    <col min="14851" max="14852" width="9.875" style="1632" customWidth="1"/>
    <col min="14853" max="14853" width="8.25" style="1632" customWidth="1"/>
    <col min="14854" max="14854" width="8.375" style="1632" customWidth="1"/>
    <col min="14855" max="14855" width="7.875" style="1632" customWidth="1"/>
    <col min="14856" max="14856" width="10.875" style="1632" customWidth="1"/>
    <col min="14857" max="14857" width="8.25" style="1632" customWidth="1"/>
    <col min="14858" max="14858" width="11.875" style="1632" customWidth="1"/>
    <col min="14859" max="15104" width="9.375" style="1632"/>
    <col min="15105" max="15105" width="5.25" style="1632" customWidth="1"/>
    <col min="15106" max="15106" width="41.625" style="1632" customWidth="1"/>
    <col min="15107" max="15108" width="9.875" style="1632" customWidth="1"/>
    <col min="15109" max="15109" width="8.25" style="1632" customWidth="1"/>
    <col min="15110" max="15110" width="8.375" style="1632" customWidth="1"/>
    <col min="15111" max="15111" width="7.875" style="1632" customWidth="1"/>
    <col min="15112" max="15112" width="10.875" style="1632" customWidth="1"/>
    <col min="15113" max="15113" width="8.25" style="1632" customWidth="1"/>
    <col min="15114" max="15114" width="11.875" style="1632" customWidth="1"/>
    <col min="15115" max="15360" width="9.375" style="1632"/>
    <col min="15361" max="15361" width="5.25" style="1632" customWidth="1"/>
    <col min="15362" max="15362" width="41.625" style="1632" customWidth="1"/>
    <col min="15363" max="15364" width="9.875" style="1632" customWidth="1"/>
    <col min="15365" max="15365" width="8.25" style="1632" customWidth="1"/>
    <col min="15366" max="15366" width="8.375" style="1632" customWidth="1"/>
    <col min="15367" max="15367" width="7.875" style="1632" customWidth="1"/>
    <col min="15368" max="15368" width="10.875" style="1632" customWidth="1"/>
    <col min="15369" max="15369" width="8.25" style="1632" customWidth="1"/>
    <col min="15370" max="15370" width="11.875" style="1632" customWidth="1"/>
    <col min="15371" max="15616" width="9.375" style="1632"/>
    <col min="15617" max="15617" width="5.25" style="1632" customWidth="1"/>
    <col min="15618" max="15618" width="41.625" style="1632" customWidth="1"/>
    <col min="15619" max="15620" width="9.875" style="1632" customWidth="1"/>
    <col min="15621" max="15621" width="8.25" style="1632" customWidth="1"/>
    <col min="15622" max="15622" width="8.375" style="1632" customWidth="1"/>
    <col min="15623" max="15623" width="7.875" style="1632" customWidth="1"/>
    <col min="15624" max="15624" width="10.875" style="1632" customWidth="1"/>
    <col min="15625" max="15625" width="8.25" style="1632" customWidth="1"/>
    <col min="15626" max="15626" width="11.875" style="1632" customWidth="1"/>
    <col min="15627" max="15872" width="9.375" style="1632"/>
    <col min="15873" max="15873" width="5.25" style="1632" customWidth="1"/>
    <col min="15874" max="15874" width="41.625" style="1632" customWidth="1"/>
    <col min="15875" max="15876" width="9.875" style="1632" customWidth="1"/>
    <col min="15877" max="15877" width="8.25" style="1632" customWidth="1"/>
    <col min="15878" max="15878" width="8.375" style="1632" customWidth="1"/>
    <col min="15879" max="15879" width="7.875" style="1632" customWidth="1"/>
    <col min="15880" max="15880" width="10.875" style="1632" customWidth="1"/>
    <col min="15881" max="15881" width="8.25" style="1632" customWidth="1"/>
    <col min="15882" max="15882" width="11.875" style="1632" customWidth="1"/>
    <col min="15883" max="16128" width="9.375" style="1632"/>
    <col min="16129" max="16129" width="5.25" style="1632" customWidth="1"/>
    <col min="16130" max="16130" width="41.625" style="1632" customWidth="1"/>
    <col min="16131" max="16132" width="9.875" style="1632" customWidth="1"/>
    <col min="16133" max="16133" width="8.25" style="1632" customWidth="1"/>
    <col min="16134" max="16134" width="8.375" style="1632" customWidth="1"/>
    <col min="16135" max="16135" width="7.875" style="1632" customWidth="1"/>
    <col min="16136" max="16136" width="10.875" style="1632" customWidth="1"/>
    <col min="16137" max="16137" width="8.25" style="1632" customWidth="1"/>
    <col min="16138" max="16138" width="11.875" style="1632" customWidth="1"/>
    <col min="16139" max="16384" width="9.375" style="1632"/>
  </cols>
  <sheetData>
    <row r="1" spans="1:12" s="1610" customFormat="1" ht="20.100000000000001" customHeight="1">
      <c r="A1" s="2202"/>
      <c r="B1" s="2202"/>
      <c r="C1" s="2202"/>
      <c r="D1" s="2202"/>
      <c r="E1" s="2202"/>
      <c r="F1" s="2202"/>
      <c r="G1" s="2202"/>
      <c r="H1" s="2202"/>
      <c r="I1" s="2202"/>
      <c r="J1" s="2201" t="str">
        <f>"索引号："&amp;档案索引!D11</f>
        <v>索引号：2B-6</v>
      </c>
    </row>
    <row r="2" spans="1:12" s="1616" customFormat="1" ht="25.5" customHeight="1">
      <c r="A2" s="3336" t="s">
        <v>6114</v>
      </c>
      <c r="B2" s="3336"/>
      <c r="C2" s="3336"/>
      <c r="D2" s="3336"/>
      <c r="E2" s="3336"/>
      <c r="F2" s="3336"/>
      <c r="G2" s="3336"/>
      <c r="H2" s="3336"/>
      <c r="I2" s="3336"/>
      <c r="J2" s="1895"/>
    </row>
    <row r="3" spans="1:12" s="1630" customFormat="1" ht="28.5" customHeight="1">
      <c r="A3" s="3346" t="s">
        <v>1994</v>
      </c>
      <c r="B3" s="3349" t="s">
        <v>5147</v>
      </c>
      <c r="C3" s="1893" t="s">
        <v>5787</v>
      </c>
      <c r="D3" s="1893" t="s">
        <v>5788</v>
      </c>
      <c r="E3" s="1893" t="s">
        <v>5789</v>
      </c>
      <c r="F3" s="1893" t="s">
        <v>5790</v>
      </c>
      <c r="G3" s="1893" t="s">
        <v>1548</v>
      </c>
      <c r="H3" s="1866" t="s">
        <v>5791</v>
      </c>
      <c r="I3" s="1893" t="s">
        <v>5792</v>
      </c>
      <c r="J3" s="1897" t="s">
        <v>5073</v>
      </c>
    </row>
    <row r="4" spans="1:12" s="1630" customFormat="1" ht="12.75" customHeight="1">
      <c r="A4" s="3348"/>
      <c r="B4" s="3358"/>
      <c r="C4" s="1864">
        <v>1</v>
      </c>
      <c r="D4" s="1864">
        <v>2</v>
      </c>
      <c r="E4" s="1864">
        <v>3</v>
      </c>
      <c r="F4" s="1864">
        <v>4</v>
      </c>
      <c r="G4" s="1864">
        <v>5</v>
      </c>
      <c r="H4" s="1864" t="s">
        <v>5793</v>
      </c>
      <c r="I4" s="1864">
        <v>7</v>
      </c>
      <c r="J4" s="1865"/>
      <c r="L4" s="1631"/>
    </row>
    <row r="5" spans="1:12" s="1630" customFormat="1" ht="12.75" customHeight="1">
      <c r="A5" s="1864">
        <v>1</v>
      </c>
      <c r="B5" s="1868" t="s">
        <v>5794</v>
      </c>
      <c r="C5" s="2106">
        <f>C6+C17</f>
        <v>0</v>
      </c>
      <c r="D5" s="2106">
        <f t="shared" ref="D5:I5" si="0">D6+D17</f>
        <v>0</v>
      </c>
      <c r="E5" s="2106">
        <f t="shared" si="0"/>
        <v>0</v>
      </c>
      <c r="F5" s="2106">
        <f t="shared" si="0"/>
        <v>0</v>
      </c>
      <c r="G5" s="2106">
        <f t="shared" si="0"/>
        <v>0</v>
      </c>
      <c r="H5" s="2106">
        <f t="shared" si="0"/>
        <v>0</v>
      </c>
      <c r="I5" s="2106">
        <f t="shared" si="0"/>
        <v>0</v>
      </c>
      <c r="J5" s="1865"/>
    </row>
    <row r="6" spans="1:12" s="1630" customFormat="1" ht="12.75" customHeight="1">
      <c r="A6" s="1864">
        <v>2</v>
      </c>
      <c r="B6" s="1868" t="s">
        <v>5795</v>
      </c>
      <c r="C6" s="2106">
        <f>SUM(C7:C13,C15:C16)</f>
        <v>0</v>
      </c>
      <c r="D6" s="2106">
        <f t="shared" ref="D6:I6" si="1">SUM(D7:D13,D15:D16)</f>
        <v>0</v>
      </c>
      <c r="E6" s="2106">
        <f t="shared" si="1"/>
        <v>0</v>
      </c>
      <c r="F6" s="2106">
        <f t="shared" si="1"/>
        <v>0</v>
      </c>
      <c r="G6" s="2106">
        <f t="shared" si="1"/>
        <v>0</v>
      </c>
      <c r="H6" s="2106">
        <f t="shared" si="1"/>
        <v>0</v>
      </c>
      <c r="I6" s="2106">
        <f t="shared" si="1"/>
        <v>0</v>
      </c>
      <c r="J6" s="1865"/>
    </row>
    <row r="7" spans="1:12" s="1630" customFormat="1" ht="26.25" customHeight="1">
      <c r="A7" s="1866">
        <v>3</v>
      </c>
      <c r="B7" s="1867" t="s">
        <v>5796</v>
      </c>
      <c r="C7" s="2113"/>
      <c r="D7" s="2113"/>
      <c r="E7" s="2113"/>
      <c r="F7" s="2113"/>
      <c r="G7" s="2113"/>
      <c r="H7" s="2109">
        <f>C7-D7-E7-F7+G7</f>
        <v>0</v>
      </c>
      <c r="I7" s="2113"/>
      <c r="J7" s="2011"/>
    </row>
    <row r="8" spans="1:12" s="1630" customFormat="1" ht="12.75" customHeight="1">
      <c r="A8" s="1864">
        <v>4</v>
      </c>
      <c r="B8" s="1868" t="s">
        <v>5797</v>
      </c>
      <c r="C8" s="2107"/>
      <c r="D8" s="2107"/>
      <c r="E8" s="2107"/>
      <c r="F8" s="2107"/>
      <c r="G8" s="2107"/>
      <c r="H8" s="2106">
        <f t="shared" ref="H8:H36" si="2">C8-D8-E8-F8+G8</f>
        <v>0</v>
      </c>
      <c r="I8" s="2107"/>
      <c r="J8" s="1865"/>
    </row>
    <row r="9" spans="1:12" s="1630" customFormat="1" ht="12.75" customHeight="1">
      <c r="A9" s="1864">
        <v>5</v>
      </c>
      <c r="B9" s="1868" t="s">
        <v>5798</v>
      </c>
      <c r="C9" s="2107"/>
      <c r="D9" s="2107"/>
      <c r="E9" s="2107"/>
      <c r="F9" s="2107"/>
      <c r="G9" s="2107"/>
      <c r="H9" s="2106">
        <f t="shared" si="2"/>
        <v>0</v>
      </c>
      <c r="I9" s="2107"/>
      <c r="J9" s="1865"/>
    </row>
    <row r="10" spans="1:12" s="1630" customFormat="1" ht="12.75" customHeight="1">
      <c r="A10" s="1864">
        <v>6</v>
      </c>
      <c r="B10" s="1868" t="s">
        <v>5799</v>
      </c>
      <c r="C10" s="2107"/>
      <c r="D10" s="2107"/>
      <c r="E10" s="2107"/>
      <c r="F10" s="2107"/>
      <c r="G10" s="2107"/>
      <c r="H10" s="2106">
        <f t="shared" si="2"/>
        <v>0</v>
      </c>
      <c r="I10" s="2107"/>
      <c r="J10" s="1865"/>
    </row>
    <row r="11" spans="1:12" s="1630" customFormat="1" ht="12.75" customHeight="1">
      <c r="A11" s="1864">
        <v>7</v>
      </c>
      <c r="B11" s="1868" t="s">
        <v>5800</v>
      </c>
      <c r="C11" s="2107"/>
      <c r="D11" s="2107"/>
      <c r="E11" s="2107"/>
      <c r="F11" s="2107"/>
      <c r="G11" s="2107"/>
      <c r="H11" s="2106">
        <f t="shared" si="2"/>
        <v>0</v>
      </c>
      <c r="I11" s="2107"/>
      <c r="J11" s="1865"/>
    </row>
    <row r="12" spans="1:12" s="1630" customFormat="1" ht="12.75" customHeight="1">
      <c r="A12" s="1864">
        <v>8</v>
      </c>
      <c r="B12" s="1868" t="s">
        <v>5801</v>
      </c>
      <c r="C12" s="2107"/>
      <c r="D12" s="2107"/>
      <c r="E12" s="2107"/>
      <c r="F12" s="2107"/>
      <c r="G12" s="2107"/>
      <c r="H12" s="2106">
        <f t="shared" si="2"/>
        <v>0</v>
      </c>
      <c r="I12" s="2107"/>
      <c r="J12" s="1865"/>
      <c r="K12" s="1799" t="s">
        <v>6642</v>
      </c>
    </row>
    <row r="13" spans="1:12" s="1630" customFormat="1" ht="28.5" customHeight="1">
      <c r="A13" s="1866">
        <v>9</v>
      </c>
      <c r="B13" s="1867" t="s">
        <v>5802</v>
      </c>
      <c r="C13" s="2113"/>
      <c r="D13" s="2113"/>
      <c r="E13" s="2113"/>
      <c r="F13" s="2113"/>
      <c r="G13" s="2113"/>
      <c r="H13" s="2109">
        <f t="shared" si="2"/>
        <v>0</v>
      </c>
      <c r="I13" s="2113"/>
      <c r="J13" s="2011"/>
    </row>
    <row r="14" spans="1:12" s="1630" customFormat="1" ht="12.75" customHeight="1">
      <c r="A14" s="1864">
        <v>10</v>
      </c>
      <c r="B14" s="1868" t="s">
        <v>5803</v>
      </c>
      <c r="C14" s="2107"/>
      <c r="D14" s="2107"/>
      <c r="E14" s="2107"/>
      <c r="F14" s="2107"/>
      <c r="G14" s="2107"/>
      <c r="H14" s="2106">
        <f t="shared" si="2"/>
        <v>0</v>
      </c>
      <c r="I14" s="2107"/>
      <c r="J14" s="1865"/>
    </row>
    <row r="15" spans="1:12" s="1630" customFormat="1" ht="12.75" customHeight="1">
      <c r="A15" s="1864">
        <v>11</v>
      </c>
      <c r="B15" s="1868" t="s">
        <v>5804</v>
      </c>
      <c r="C15" s="2107"/>
      <c r="D15" s="2107"/>
      <c r="E15" s="2107"/>
      <c r="F15" s="2107"/>
      <c r="G15" s="2107"/>
      <c r="H15" s="2106">
        <f t="shared" si="2"/>
        <v>0</v>
      </c>
      <c r="I15" s="2107"/>
      <c r="J15" s="1865"/>
    </row>
    <row r="16" spans="1:12" s="1630" customFormat="1" ht="12.75" customHeight="1">
      <c r="A16" s="1864">
        <v>12</v>
      </c>
      <c r="B16" s="1868" t="s">
        <v>5677</v>
      </c>
      <c r="C16" s="2107"/>
      <c r="D16" s="2107"/>
      <c r="E16" s="2107"/>
      <c r="F16" s="2107"/>
      <c r="G16" s="2107"/>
      <c r="H16" s="2106">
        <f t="shared" si="2"/>
        <v>0</v>
      </c>
      <c r="I16" s="2107"/>
      <c r="J16" s="1865"/>
    </row>
    <row r="17" spans="1:10" s="1630" customFormat="1" ht="12.75" customHeight="1">
      <c r="A17" s="1864">
        <v>13</v>
      </c>
      <c r="B17" s="1868" t="s">
        <v>5805</v>
      </c>
      <c r="C17" s="2106">
        <f>SUM(C18:C20)</f>
        <v>0</v>
      </c>
      <c r="D17" s="2106">
        <f t="shared" ref="D17:I17" si="3">SUM(D18:D20)</f>
        <v>0</v>
      </c>
      <c r="E17" s="2106">
        <f t="shared" si="3"/>
        <v>0</v>
      </c>
      <c r="F17" s="2106">
        <f t="shared" si="3"/>
        <v>0</v>
      </c>
      <c r="G17" s="2106">
        <f t="shared" si="3"/>
        <v>0</v>
      </c>
      <c r="H17" s="2106">
        <f t="shared" si="3"/>
        <v>0</v>
      </c>
      <c r="I17" s="2106">
        <f t="shared" si="3"/>
        <v>0</v>
      </c>
      <c r="J17" s="1865"/>
    </row>
    <row r="18" spans="1:10" s="1630" customFormat="1" ht="12.75" customHeight="1">
      <c r="A18" s="1864">
        <v>14</v>
      </c>
      <c r="B18" s="1868" t="s">
        <v>5806</v>
      </c>
      <c r="C18" s="2107"/>
      <c r="D18" s="2107"/>
      <c r="E18" s="2107"/>
      <c r="F18" s="2107"/>
      <c r="G18" s="2107"/>
      <c r="H18" s="2106">
        <f t="shared" si="2"/>
        <v>0</v>
      </c>
      <c r="I18" s="2107"/>
      <c r="J18" s="1865"/>
    </row>
    <row r="19" spans="1:10" s="1630" customFormat="1" ht="12.75" customHeight="1">
      <c r="A19" s="1864">
        <v>15</v>
      </c>
      <c r="B19" s="1868" t="s">
        <v>5807</v>
      </c>
      <c r="C19" s="2107"/>
      <c r="D19" s="2107"/>
      <c r="E19" s="2107"/>
      <c r="F19" s="2107"/>
      <c r="G19" s="2107"/>
      <c r="H19" s="2106">
        <f t="shared" si="2"/>
        <v>0</v>
      </c>
      <c r="I19" s="2107"/>
      <c r="J19" s="1865"/>
    </row>
    <row r="20" spans="1:10" s="1630" customFormat="1" ht="12.75" customHeight="1">
      <c r="A20" s="1864">
        <v>16</v>
      </c>
      <c r="B20" s="1868" t="s">
        <v>5685</v>
      </c>
      <c r="C20" s="2107"/>
      <c r="D20" s="2107"/>
      <c r="E20" s="2107"/>
      <c r="F20" s="2107"/>
      <c r="G20" s="2107"/>
      <c r="H20" s="2106">
        <f t="shared" si="2"/>
        <v>0</v>
      </c>
      <c r="I20" s="2107"/>
      <c r="J20" s="1865"/>
    </row>
    <row r="21" spans="1:10" s="1630" customFormat="1" ht="26.25" customHeight="1">
      <c r="A21" s="1866">
        <v>17</v>
      </c>
      <c r="B21" s="1867" t="s">
        <v>5808</v>
      </c>
      <c r="C21" s="2109">
        <f>SUM(C22:C29)</f>
        <v>0</v>
      </c>
      <c r="D21" s="2109">
        <f t="shared" ref="D21:H21" si="4">SUM(D22:D29)</f>
        <v>0</v>
      </c>
      <c r="E21" s="2109">
        <f t="shared" si="4"/>
        <v>0</v>
      </c>
      <c r="F21" s="2109">
        <f t="shared" si="4"/>
        <v>0</v>
      </c>
      <c r="G21" s="2109">
        <f t="shared" si="4"/>
        <v>0</v>
      </c>
      <c r="H21" s="2109">
        <f t="shared" si="4"/>
        <v>0</v>
      </c>
      <c r="I21" s="2109">
        <f>SUM(I22:I29)</f>
        <v>0</v>
      </c>
      <c r="J21" s="2011"/>
    </row>
    <row r="22" spans="1:10" s="1630" customFormat="1" ht="12.75" customHeight="1">
      <c r="A22" s="1864">
        <v>18</v>
      </c>
      <c r="B22" s="1868" t="s">
        <v>5809</v>
      </c>
      <c r="C22" s="2107"/>
      <c r="D22" s="2107"/>
      <c r="E22" s="2107"/>
      <c r="F22" s="2107"/>
      <c r="G22" s="2107"/>
      <c r="H22" s="2106">
        <f t="shared" si="2"/>
        <v>0</v>
      </c>
      <c r="I22" s="2107"/>
      <c r="J22" s="1865"/>
    </row>
    <row r="23" spans="1:10" s="1630" customFormat="1" ht="12.75" customHeight="1">
      <c r="A23" s="1864">
        <v>19</v>
      </c>
      <c r="B23" s="1868" t="s">
        <v>5810</v>
      </c>
      <c r="C23" s="2107"/>
      <c r="D23" s="2107"/>
      <c r="E23" s="2107"/>
      <c r="F23" s="2107"/>
      <c r="G23" s="2107"/>
      <c r="H23" s="2106">
        <f t="shared" si="2"/>
        <v>0</v>
      </c>
      <c r="I23" s="2107"/>
      <c r="J23" s="1865"/>
    </row>
    <row r="24" spans="1:10" s="1630" customFormat="1" ht="12.75" customHeight="1">
      <c r="A24" s="1864">
        <v>20</v>
      </c>
      <c r="B24" s="1868" t="s">
        <v>5811</v>
      </c>
      <c r="C24" s="2107"/>
      <c r="D24" s="2107"/>
      <c r="E24" s="2107"/>
      <c r="F24" s="2107"/>
      <c r="G24" s="2107"/>
      <c r="H24" s="2106">
        <f t="shared" si="2"/>
        <v>0</v>
      </c>
      <c r="I24" s="2107"/>
      <c r="J24" s="1865"/>
    </row>
    <row r="25" spans="1:10" s="1630" customFormat="1" ht="12.75" customHeight="1">
      <c r="A25" s="1864">
        <v>21</v>
      </c>
      <c r="B25" s="1868" t="s">
        <v>5812</v>
      </c>
      <c r="C25" s="2107"/>
      <c r="D25" s="2107"/>
      <c r="E25" s="2107"/>
      <c r="F25" s="2107"/>
      <c r="G25" s="2107"/>
      <c r="H25" s="2106">
        <f t="shared" si="2"/>
        <v>0</v>
      </c>
      <c r="I25" s="2107"/>
      <c r="J25" s="1865"/>
    </row>
    <row r="26" spans="1:10" s="1630" customFormat="1" ht="12.75" customHeight="1">
      <c r="A26" s="1864">
        <v>22</v>
      </c>
      <c r="B26" s="1868" t="s">
        <v>5813</v>
      </c>
      <c r="C26" s="2107"/>
      <c r="D26" s="2107"/>
      <c r="E26" s="2107"/>
      <c r="F26" s="2107"/>
      <c r="G26" s="2107"/>
      <c r="H26" s="2106">
        <f t="shared" si="2"/>
        <v>0</v>
      </c>
      <c r="I26" s="2107"/>
      <c r="J26" s="1865"/>
    </row>
    <row r="27" spans="1:10" s="1630" customFormat="1" ht="12.75" customHeight="1">
      <c r="A27" s="1864">
        <v>23</v>
      </c>
      <c r="B27" s="1868" t="s">
        <v>5814</v>
      </c>
      <c r="C27" s="2107"/>
      <c r="D27" s="2107"/>
      <c r="E27" s="2107"/>
      <c r="F27" s="2107"/>
      <c r="G27" s="2107"/>
      <c r="H27" s="2106">
        <f t="shared" si="2"/>
        <v>0</v>
      </c>
      <c r="I27" s="2107"/>
      <c r="J27" s="1865"/>
    </row>
    <row r="28" spans="1:10" s="1630" customFormat="1" ht="12.75" customHeight="1">
      <c r="A28" s="1864">
        <v>24</v>
      </c>
      <c r="B28" s="1868" t="s">
        <v>5815</v>
      </c>
      <c r="C28" s="2107"/>
      <c r="D28" s="2107"/>
      <c r="E28" s="2107"/>
      <c r="F28" s="2107"/>
      <c r="G28" s="2107"/>
      <c r="H28" s="2106">
        <f t="shared" si="2"/>
        <v>0</v>
      </c>
      <c r="I28" s="2107"/>
      <c r="J28" s="1865"/>
    </row>
    <row r="29" spans="1:10" s="1630" customFormat="1" ht="12.75" customHeight="1">
      <c r="A29" s="1864">
        <v>25</v>
      </c>
      <c r="B29" s="1868" t="s">
        <v>5816</v>
      </c>
      <c r="C29" s="2107"/>
      <c r="D29" s="2107"/>
      <c r="E29" s="2107"/>
      <c r="F29" s="2107"/>
      <c r="G29" s="2107"/>
      <c r="H29" s="2106">
        <f t="shared" si="2"/>
        <v>0</v>
      </c>
      <c r="I29" s="2107"/>
      <c r="J29" s="1865"/>
    </row>
    <row r="30" spans="1:10" s="1630" customFormat="1" ht="29.25" customHeight="1">
      <c r="A30" s="1864">
        <v>26</v>
      </c>
      <c r="B30" s="1868" t="s">
        <v>5817</v>
      </c>
      <c r="C30" s="2106">
        <f>SUM(C31:C36)</f>
        <v>0</v>
      </c>
      <c r="D30" s="2106">
        <f t="shared" ref="D30:I30" si="5">SUM(D31:D36)</f>
        <v>0</v>
      </c>
      <c r="E30" s="2106">
        <f t="shared" si="5"/>
        <v>0</v>
      </c>
      <c r="F30" s="2106">
        <f t="shared" si="5"/>
        <v>0</v>
      </c>
      <c r="G30" s="2106">
        <f t="shared" si="5"/>
        <v>0</v>
      </c>
      <c r="H30" s="2106">
        <f t="shared" si="5"/>
        <v>0</v>
      </c>
      <c r="I30" s="2106">
        <f t="shared" si="5"/>
        <v>0</v>
      </c>
      <c r="J30" s="1865"/>
    </row>
    <row r="31" spans="1:10" s="1630" customFormat="1" ht="12.75" customHeight="1">
      <c r="A31" s="1864">
        <v>27</v>
      </c>
      <c r="B31" s="1868" t="s">
        <v>5818</v>
      </c>
      <c r="C31" s="2107"/>
      <c r="D31" s="2107"/>
      <c r="E31" s="2107"/>
      <c r="F31" s="2107"/>
      <c r="G31" s="2107"/>
      <c r="H31" s="2106">
        <f t="shared" si="2"/>
        <v>0</v>
      </c>
      <c r="I31" s="2107"/>
      <c r="J31" s="1865"/>
    </row>
    <row r="32" spans="1:10" s="1630" customFormat="1" ht="12.75" customHeight="1">
      <c r="A32" s="1864">
        <v>28</v>
      </c>
      <c r="B32" s="1868" t="s">
        <v>5819</v>
      </c>
      <c r="C32" s="2107"/>
      <c r="D32" s="2107"/>
      <c r="E32" s="2107"/>
      <c r="F32" s="2107"/>
      <c r="G32" s="2107"/>
      <c r="H32" s="2106">
        <f t="shared" si="2"/>
        <v>0</v>
      </c>
      <c r="I32" s="2107"/>
      <c r="J32" s="1865"/>
    </row>
    <row r="33" spans="1:10" s="1630" customFormat="1" ht="12.75" customHeight="1">
      <c r="A33" s="1864">
        <v>29</v>
      </c>
      <c r="B33" s="1868" t="s">
        <v>5820</v>
      </c>
      <c r="C33" s="2107"/>
      <c r="D33" s="2107"/>
      <c r="E33" s="2107"/>
      <c r="F33" s="2107"/>
      <c r="G33" s="2107"/>
      <c r="H33" s="2106">
        <f t="shared" si="2"/>
        <v>0</v>
      </c>
      <c r="I33" s="2107"/>
      <c r="J33" s="1865"/>
    </row>
    <row r="34" spans="1:10" s="1630" customFormat="1" ht="12.75" customHeight="1">
      <c r="A34" s="1864">
        <v>30</v>
      </c>
      <c r="B34" s="1868" t="s">
        <v>5821</v>
      </c>
      <c r="C34" s="2107"/>
      <c r="D34" s="2107"/>
      <c r="E34" s="2107"/>
      <c r="F34" s="2107"/>
      <c r="G34" s="2107"/>
      <c r="H34" s="2106">
        <f t="shared" si="2"/>
        <v>0</v>
      </c>
      <c r="I34" s="2107"/>
      <c r="J34" s="1865"/>
    </row>
    <row r="35" spans="1:10" s="1630" customFormat="1" ht="12.75" customHeight="1">
      <c r="A35" s="1864">
        <v>31</v>
      </c>
      <c r="B35" s="1868" t="s">
        <v>5822</v>
      </c>
      <c r="C35" s="2107"/>
      <c r="D35" s="2107"/>
      <c r="E35" s="2107"/>
      <c r="F35" s="2107"/>
      <c r="G35" s="2107"/>
      <c r="H35" s="2106">
        <f t="shared" si="2"/>
        <v>0</v>
      </c>
      <c r="I35" s="2107"/>
      <c r="J35" s="1865"/>
    </row>
    <row r="36" spans="1:10" s="1630" customFormat="1" ht="12.75" customHeight="1">
      <c r="A36" s="1864">
        <v>32</v>
      </c>
      <c r="B36" s="1868" t="s">
        <v>5823</v>
      </c>
      <c r="C36" s="2107"/>
      <c r="D36" s="2107"/>
      <c r="E36" s="2107"/>
      <c r="F36" s="2107"/>
      <c r="G36" s="2107"/>
      <c r="H36" s="2106">
        <f t="shared" si="2"/>
        <v>0</v>
      </c>
      <c r="I36" s="2107"/>
      <c r="J36" s="1865"/>
    </row>
    <row r="37" spans="1:10" s="1630" customFormat="1" ht="12.75" customHeight="1">
      <c r="A37" s="1864">
        <v>33</v>
      </c>
      <c r="B37" s="1868" t="s">
        <v>5824</v>
      </c>
      <c r="C37" s="2107"/>
      <c r="D37" s="2107"/>
      <c r="E37" s="2107"/>
      <c r="F37" s="2107"/>
      <c r="G37" s="2012" t="s">
        <v>5718</v>
      </c>
      <c r="H37" s="2106">
        <f>C37-D37-E37-F37</f>
        <v>0</v>
      </c>
      <c r="I37" s="2106">
        <f>I38+I39</f>
        <v>0</v>
      </c>
      <c r="J37" s="1865"/>
    </row>
    <row r="38" spans="1:10" s="1630" customFormat="1" ht="12.75" customHeight="1">
      <c r="A38" s="1864">
        <v>34</v>
      </c>
      <c r="B38" s="1868" t="s">
        <v>5825</v>
      </c>
      <c r="C38" s="2012" t="s">
        <v>5718</v>
      </c>
      <c r="D38" s="2012" t="s">
        <v>5718</v>
      </c>
      <c r="E38" s="2012" t="s">
        <v>5718</v>
      </c>
      <c r="F38" s="2012" t="s">
        <v>5718</v>
      </c>
      <c r="G38" s="2012" t="s">
        <v>5718</v>
      </c>
      <c r="H38" s="2012" t="s">
        <v>5718</v>
      </c>
      <c r="I38" s="2107"/>
      <c r="J38" s="1865"/>
    </row>
    <row r="39" spans="1:10" s="1630" customFormat="1" ht="12.75" customHeight="1">
      <c r="A39" s="1864">
        <v>35</v>
      </c>
      <c r="B39" s="1868" t="s">
        <v>5826</v>
      </c>
      <c r="C39" s="2012" t="s">
        <v>5718</v>
      </c>
      <c r="D39" s="2012" t="s">
        <v>5718</v>
      </c>
      <c r="E39" s="2012" t="s">
        <v>5718</v>
      </c>
      <c r="F39" s="2012" t="s">
        <v>5718</v>
      </c>
      <c r="G39" s="2012" t="s">
        <v>5718</v>
      </c>
      <c r="H39" s="2012" t="s">
        <v>5718</v>
      </c>
      <c r="I39" s="2107"/>
      <c r="J39" s="1865"/>
    </row>
    <row r="40" spans="1:10" s="1630" customFormat="1" ht="12.75" customHeight="1">
      <c r="A40" s="1864">
        <v>36</v>
      </c>
      <c r="B40" s="1868" t="s">
        <v>5827</v>
      </c>
      <c r="C40" s="2106">
        <f>SUM(C41:C43)</f>
        <v>0</v>
      </c>
      <c r="D40" s="2106">
        <f t="shared" ref="D40:I40" si="6">SUM(D41:D43)</f>
        <v>0</v>
      </c>
      <c r="E40" s="2106">
        <f t="shared" si="6"/>
        <v>0</v>
      </c>
      <c r="F40" s="2106">
        <f t="shared" si="6"/>
        <v>0</v>
      </c>
      <c r="G40" s="2106">
        <f t="shared" si="6"/>
        <v>0</v>
      </c>
      <c r="H40" s="2106">
        <f t="shared" si="6"/>
        <v>0</v>
      </c>
      <c r="I40" s="2106">
        <f t="shared" si="6"/>
        <v>0</v>
      </c>
      <c r="J40" s="1865"/>
    </row>
    <row r="41" spans="1:10" s="1630" customFormat="1" ht="12.75" customHeight="1">
      <c r="A41" s="1864">
        <v>37</v>
      </c>
      <c r="B41" s="1868" t="s">
        <v>5828</v>
      </c>
      <c r="C41" s="2107"/>
      <c r="D41" s="2107"/>
      <c r="E41" s="2107"/>
      <c r="F41" s="2107"/>
      <c r="G41" s="2107"/>
      <c r="H41" s="2106">
        <f t="shared" ref="H41:H43" si="7">C41-D41-E41-F41+G41</f>
        <v>0</v>
      </c>
      <c r="I41" s="2107"/>
      <c r="J41" s="1865"/>
    </row>
    <row r="42" spans="1:10" s="1630" customFormat="1" ht="24" customHeight="1">
      <c r="A42" s="1864">
        <v>38</v>
      </c>
      <c r="B42" s="1868" t="s">
        <v>5829</v>
      </c>
      <c r="C42" s="2107"/>
      <c r="D42" s="2107"/>
      <c r="E42" s="2107"/>
      <c r="F42" s="2107"/>
      <c r="G42" s="2107"/>
      <c r="H42" s="2106">
        <f t="shared" si="7"/>
        <v>0</v>
      </c>
      <c r="I42" s="2107"/>
      <c r="J42" s="1865"/>
    </row>
    <row r="43" spans="1:10" s="1630" customFormat="1" ht="12.75" customHeight="1">
      <c r="A43" s="1864">
        <v>39</v>
      </c>
      <c r="B43" s="1868" t="s">
        <v>5830</v>
      </c>
      <c r="C43" s="2107"/>
      <c r="D43" s="2107"/>
      <c r="E43" s="2107"/>
      <c r="F43" s="2107"/>
      <c r="G43" s="2107"/>
      <c r="H43" s="2106">
        <f t="shared" si="7"/>
        <v>0</v>
      </c>
      <c r="I43" s="2107"/>
      <c r="J43" s="1865"/>
    </row>
    <row r="44" spans="1:10" s="1630" customFormat="1" ht="40.5" customHeight="1">
      <c r="A44" s="1864">
        <v>40</v>
      </c>
      <c r="B44" s="1868" t="s">
        <v>5831</v>
      </c>
      <c r="C44" s="2106">
        <f>C5+C21+C30+C37+C40</f>
        <v>0</v>
      </c>
      <c r="D44" s="2106">
        <f t="shared" ref="D44:I44" si="8">D5+D21+D30+D37+D40</f>
        <v>0</v>
      </c>
      <c r="E44" s="2106">
        <f t="shared" si="8"/>
        <v>0</v>
      </c>
      <c r="F44" s="2106">
        <f t="shared" si="8"/>
        <v>0</v>
      </c>
      <c r="G44" s="2106">
        <f>G5+G21+G30+G40</f>
        <v>0</v>
      </c>
      <c r="H44" s="2106">
        <f t="shared" si="8"/>
        <v>0</v>
      </c>
      <c r="I44" s="2106">
        <f t="shared" si="8"/>
        <v>0</v>
      </c>
      <c r="J44" s="1868" t="s">
        <v>5832</v>
      </c>
    </row>
  </sheetData>
  <mergeCells count="3">
    <mergeCell ref="A2:I2"/>
    <mergeCell ref="A3:A4"/>
    <mergeCell ref="B3:B4"/>
  </mergeCells>
  <phoneticPr fontId="59" type="noConversion"/>
  <hyperlinks>
    <hyperlink ref="K12" location="A107020所得减免优惠明细表!A1" display="A107020所得减免优惠明细表!A1"/>
  </hyperlinks>
  <printOptions horizontalCentered="1"/>
  <pageMargins left="0.74803149606299213" right="0.74803149606299213" top="0.98425196850393704" bottom="0.98425196850393704" header="0.51181102362204722" footer="0.51181102362204722"/>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46113" r:id="rId4" name="Button 1">
              <controlPr defaultSize="0" print="0" autoFill="0" autoPict="0" macro="[0]!ThisWorkbook.返回">
                <anchor moveWithCells="1">
                  <from>
                    <xdr:col>10</xdr:col>
                    <xdr:colOff>28575</xdr:colOff>
                    <xdr:row>0</xdr:row>
                    <xdr:rowOff>57150</xdr:rowOff>
                  </from>
                  <to>
                    <xdr:col>11</xdr:col>
                    <xdr:colOff>285750</xdr:colOff>
                    <xdr:row>1</xdr:row>
                    <xdr:rowOff>133350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2">
    <tabColor rgb="FFFFFF00"/>
  </sheetPr>
  <dimension ref="A1:F26"/>
  <sheetViews>
    <sheetView workbookViewId="0">
      <selection activeCell="C5" sqref="C5"/>
    </sheetView>
  </sheetViews>
  <sheetFormatPr defaultRowHeight="14.25"/>
  <cols>
    <col min="1" max="1" width="5.25" style="1635" customWidth="1"/>
    <col min="2" max="2" width="56.375" style="1635" customWidth="1"/>
    <col min="3" max="3" width="19.25" style="1635" customWidth="1"/>
    <col min="4" max="4" width="11.875" style="1635" customWidth="1"/>
    <col min="5" max="5" width="9" style="1635"/>
    <col min="6" max="6" width="41.5" style="1635" customWidth="1"/>
    <col min="7" max="256" width="9" style="1635"/>
    <col min="257" max="257" width="5.25" style="1635" customWidth="1"/>
    <col min="258" max="258" width="56.375" style="1635" customWidth="1"/>
    <col min="259" max="259" width="19.25" style="1635" customWidth="1"/>
    <col min="260" max="260" width="11.875" style="1635" customWidth="1"/>
    <col min="261" max="261" width="9" style="1635"/>
    <col min="262" max="262" width="41.5" style="1635" customWidth="1"/>
    <col min="263" max="512" width="9" style="1635"/>
    <col min="513" max="513" width="5.25" style="1635" customWidth="1"/>
    <col min="514" max="514" width="56.375" style="1635" customWidth="1"/>
    <col min="515" max="515" width="19.25" style="1635" customWidth="1"/>
    <col min="516" max="516" width="11.875" style="1635" customWidth="1"/>
    <col min="517" max="517" width="9" style="1635"/>
    <col min="518" max="518" width="41.5" style="1635" customWidth="1"/>
    <col min="519" max="768" width="9" style="1635"/>
    <col min="769" max="769" width="5.25" style="1635" customWidth="1"/>
    <col min="770" max="770" width="56.375" style="1635" customWidth="1"/>
    <col min="771" max="771" width="19.25" style="1635" customWidth="1"/>
    <col min="772" max="772" width="11.875" style="1635" customWidth="1"/>
    <col min="773" max="773" width="9" style="1635"/>
    <col min="774" max="774" width="41.5" style="1635" customWidth="1"/>
    <col min="775" max="1024" width="9" style="1635"/>
    <col min="1025" max="1025" width="5.25" style="1635" customWidth="1"/>
    <col min="1026" max="1026" width="56.375" style="1635" customWidth="1"/>
    <col min="1027" max="1027" width="19.25" style="1635" customWidth="1"/>
    <col min="1028" max="1028" width="11.875" style="1635" customWidth="1"/>
    <col min="1029" max="1029" width="9" style="1635"/>
    <col min="1030" max="1030" width="41.5" style="1635" customWidth="1"/>
    <col min="1031" max="1280" width="9" style="1635"/>
    <col min="1281" max="1281" width="5.25" style="1635" customWidth="1"/>
    <col min="1282" max="1282" width="56.375" style="1635" customWidth="1"/>
    <col min="1283" max="1283" width="19.25" style="1635" customWidth="1"/>
    <col min="1284" max="1284" width="11.875" style="1635" customWidth="1"/>
    <col min="1285" max="1285" width="9" style="1635"/>
    <col min="1286" max="1286" width="41.5" style="1635" customWidth="1"/>
    <col min="1287" max="1536" width="9" style="1635"/>
    <col min="1537" max="1537" width="5.25" style="1635" customWidth="1"/>
    <col min="1538" max="1538" width="56.375" style="1635" customWidth="1"/>
    <col min="1539" max="1539" width="19.25" style="1635" customWidth="1"/>
    <col min="1540" max="1540" width="11.875" style="1635" customWidth="1"/>
    <col min="1541" max="1541" width="9" style="1635"/>
    <col min="1542" max="1542" width="41.5" style="1635" customWidth="1"/>
    <col min="1543" max="1792" width="9" style="1635"/>
    <col min="1793" max="1793" width="5.25" style="1635" customWidth="1"/>
    <col min="1794" max="1794" width="56.375" style="1635" customWidth="1"/>
    <col min="1795" max="1795" width="19.25" style="1635" customWidth="1"/>
    <col min="1796" max="1796" width="11.875" style="1635" customWidth="1"/>
    <col min="1797" max="1797" width="9" style="1635"/>
    <col min="1798" max="1798" width="41.5" style="1635" customWidth="1"/>
    <col min="1799" max="2048" width="9" style="1635"/>
    <col min="2049" max="2049" width="5.25" style="1635" customWidth="1"/>
    <col min="2050" max="2050" width="56.375" style="1635" customWidth="1"/>
    <col min="2051" max="2051" width="19.25" style="1635" customWidth="1"/>
    <col min="2052" max="2052" width="11.875" style="1635" customWidth="1"/>
    <col min="2053" max="2053" width="9" style="1635"/>
    <col min="2054" max="2054" width="41.5" style="1635" customWidth="1"/>
    <col min="2055" max="2304" width="9" style="1635"/>
    <col min="2305" max="2305" width="5.25" style="1635" customWidth="1"/>
    <col min="2306" max="2306" width="56.375" style="1635" customWidth="1"/>
    <col min="2307" max="2307" width="19.25" style="1635" customWidth="1"/>
    <col min="2308" max="2308" width="11.875" style="1635" customWidth="1"/>
    <col min="2309" max="2309" width="9" style="1635"/>
    <col min="2310" max="2310" width="41.5" style="1635" customWidth="1"/>
    <col min="2311" max="2560" width="9" style="1635"/>
    <col min="2561" max="2561" width="5.25" style="1635" customWidth="1"/>
    <col min="2562" max="2562" width="56.375" style="1635" customWidth="1"/>
    <col min="2563" max="2563" width="19.25" style="1635" customWidth="1"/>
    <col min="2564" max="2564" width="11.875" style="1635" customWidth="1"/>
    <col min="2565" max="2565" width="9" style="1635"/>
    <col min="2566" max="2566" width="41.5" style="1635" customWidth="1"/>
    <col min="2567" max="2816" width="9" style="1635"/>
    <col min="2817" max="2817" width="5.25" style="1635" customWidth="1"/>
    <col min="2818" max="2818" width="56.375" style="1635" customWidth="1"/>
    <col min="2819" max="2819" width="19.25" style="1635" customWidth="1"/>
    <col min="2820" max="2820" width="11.875" style="1635" customWidth="1"/>
    <col min="2821" max="2821" width="9" style="1635"/>
    <col min="2822" max="2822" width="41.5" style="1635" customWidth="1"/>
    <col min="2823" max="3072" width="9" style="1635"/>
    <col min="3073" max="3073" width="5.25" style="1635" customWidth="1"/>
    <col min="3074" max="3074" width="56.375" style="1635" customWidth="1"/>
    <col min="3075" max="3075" width="19.25" style="1635" customWidth="1"/>
    <col min="3076" max="3076" width="11.875" style="1635" customWidth="1"/>
    <col min="3077" max="3077" width="9" style="1635"/>
    <col min="3078" max="3078" width="41.5" style="1635" customWidth="1"/>
    <col min="3079" max="3328" width="9" style="1635"/>
    <col min="3329" max="3329" width="5.25" style="1635" customWidth="1"/>
    <col min="3330" max="3330" width="56.375" style="1635" customWidth="1"/>
    <col min="3331" max="3331" width="19.25" style="1635" customWidth="1"/>
    <col min="3332" max="3332" width="11.875" style="1635" customWidth="1"/>
    <col min="3333" max="3333" width="9" style="1635"/>
    <col min="3334" max="3334" width="41.5" style="1635" customWidth="1"/>
    <col min="3335" max="3584" width="9" style="1635"/>
    <col min="3585" max="3585" width="5.25" style="1635" customWidth="1"/>
    <col min="3586" max="3586" width="56.375" style="1635" customWidth="1"/>
    <col min="3587" max="3587" width="19.25" style="1635" customWidth="1"/>
    <col min="3588" max="3588" width="11.875" style="1635" customWidth="1"/>
    <col min="3589" max="3589" width="9" style="1635"/>
    <col min="3590" max="3590" width="41.5" style="1635" customWidth="1"/>
    <col min="3591" max="3840" width="9" style="1635"/>
    <col min="3841" max="3841" width="5.25" style="1635" customWidth="1"/>
    <col min="3842" max="3842" width="56.375" style="1635" customWidth="1"/>
    <col min="3843" max="3843" width="19.25" style="1635" customWidth="1"/>
    <col min="3844" max="3844" width="11.875" style="1635" customWidth="1"/>
    <col min="3845" max="3845" width="9" style="1635"/>
    <col min="3846" max="3846" width="41.5" style="1635" customWidth="1"/>
    <col min="3847" max="4096" width="9" style="1635"/>
    <col min="4097" max="4097" width="5.25" style="1635" customWidth="1"/>
    <col min="4098" max="4098" width="56.375" style="1635" customWidth="1"/>
    <col min="4099" max="4099" width="19.25" style="1635" customWidth="1"/>
    <col min="4100" max="4100" width="11.875" style="1635" customWidth="1"/>
    <col min="4101" max="4101" width="9" style="1635"/>
    <col min="4102" max="4102" width="41.5" style="1635" customWidth="1"/>
    <col min="4103" max="4352" width="9" style="1635"/>
    <col min="4353" max="4353" width="5.25" style="1635" customWidth="1"/>
    <col min="4354" max="4354" width="56.375" style="1635" customWidth="1"/>
    <col min="4355" max="4355" width="19.25" style="1635" customWidth="1"/>
    <col min="4356" max="4356" width="11.875" style="1635" customWidth="1"/>
    <col min="4357" max="4357" width="9" style="1635"/>
    <col min="4358" max="4358" width="41.5" style="1635" customWidth="1"/>
    <col min="4359" max="4608" width="9" style="1635"/>
    <col min="4609" max="4609" width="5.25" style="1635" customWidth="1"/>
    <col min="4610" max="4610" width="56.375" style="1635" customWidth="1"/>
    <col min="4611" max="4611" width="19.25" style="1635" customWidth="1"/>
    <col min="4612" max="4612" width="11.875" style="1635" customWidth="1"/>
    <col min="4613" max="4613" width="9" style="1635"/>
    <col min="4614" max="4614" width="41.5" style="1635" customWidth="1"/>
    <col min="4615" max="4864" width="9" style="1635"/>
    <col min="4865" max="4865" width="5.25" style="1635" customWidth="1"/>
    <col min="4866" max="4866" width="56.375" style="1635" customWidth="1"/>
    <col min="4867" max="4867" width="19.25" style="1635" customWidth="1"/>
    <col min="4868" max="4868" width="11.875" style="1635" customWidth="1"/>
    <col min="4869" max="4869" width="9" style="1635"/>
    <col min="4870" max="4870" width="41.5" style="1635" customWidth="1"/>
    <col min="4871" max="5120" width="9" style="1635"/>
    <col min="5121" max="5121" width="5.25" style="1635" customWidth="1"/>
    <col min="5122" max="5122" width="56.375" style="1635" customWidth="1"/>
    <col min="5123" max="5123" width="19.25" style="1635" customWidth="1"/>
    <col min="5124" max="5124" width="11.875" style="1635" customWidth="1"/>
    <col min="5125" max="5125" width="9" style="1635"/>
    <col min="5126" max="5126" width="41.5" style="1635" customWidth="1"/>
    <col min="5127" max="5376" width="9" style="1635"/>
    <col min="5377" max="5377" width="5.25" style="1635" customWidth="1"/>
    <col min="5378" max="5378" width="56.375" style="1635" customWidth="1"/>
    <col min="5379" max="5379" width="19.25" style="1635" customWidth="1"/>
    <col min="5380" max="5380" width="11.875" style="1635" customWidth="1"/>
    <col min="5381" max="5381" width="9" style="1635"/>
    <col min="5382" max="5382" width="41.5" style="1635" customWidth="1"/>
    <col min="5383" max="5632" width="9" style="1635"/>
    <col min="5633" max="5633" width="5.25" style="1635" customWidth="1"/>
    <col min="5634" max="5634" width="56.375" style="1635" customWidth="1"/>
    <col min="5635" max="5635" width="19.25" style="1635" customWidth="1"/>
    <col min="5636" max="5636" width="11.875" style="1635" customWidth="1"/>
    <col min="5637" max="5637" width="9" style="1635"/>
    <col min="5638" max="5638" width="41.5" style="1635" customWidth="1"/>
    <col min="5639" max="5888" width="9" style="1635"/>
    <col min="5889" max="5889" width="5.25" style="1635" customWidth="1"/>
    <col min="5890" max="5890" width="56.375" style="1635" customWidth="1"/>
    <col min="5891" max="5891" width="19.25" style="1635" customWidth="1"/>
    <col min="5892" max="5892" width="11.875" style="1635" customWidth="1"/>
    <col min="5893" max="5893" width="9" style="1635"/>
    <col min="5894" max="5894" width="41.5" style="1635" customWidth="1"/>
    <col min="5895" max="6144" width="9" style="1635"/>
    <col min="6145" max="6145" width="5.25" style="1635" customWidth="1"/>
    <col min="6146" max="6146" width="56.375" style="1635" customWidth="1"/>
    <col min="6147" max="6147" width="19.25" style="1635" customWidth="1"/>
    <col min="6148" max="6148" width="11.875" style="1635" customWidth="1"/>
    <col min="6149" max="6149" width="9" style="1635"/>
    <col min="6150" max="6150" width="41.5" style="1635" customWidth="1"/>
    <col min="6151" max="6400" width="9" style="1635"/>
    <col min="6401" max="6401" width="5.25" style="1635" customWidth="1"/>
    <col min="6402" max="6402" width="56.375" style="1635" customWidth="1"/>
    <col min="6403" max="6403" width="19.25" style="1635" customWidth="1"/>
    <col min="6404" max="6404" width="11.875" style="1635" customWidth="1"/>
    <col min="6405" max="6405" width="9" style="1635"/>
    <col min="6406" max="6406" width="41.5" style="1635" customWidth="1"/>
    <col min="6407" max="6656" width="9" style="1635"/>
    <col min="6657" max="6657" width="5.25" style="1635" customWidth="1"/>
    <col min="6658" max="6658" width="56.375" style="1635" customWidth="1"/>
    <col min="6659" max="6659" width="19.25" style="1635" customWidth="1"/>
    <col min="6660" max="6660" width="11.875" style="1635" customWidth="1"/>
    <col min="6661" max="6661" width="9" style="1635"/>
    <col min="6662" max="6662" width="41.5" style="1635" customWidth="1"/>
    <col min="6663" max="6912" width="9" style="1635"/>
    <col min="6913" max="6913" width="5.25" style="1635" customWidth="1"/>
    <col min="6914" max="6914" width="56.375" style="1635" customWidth="1"/>
    <col min="6915" max="6915" width="19.25" style="1635" customWidth="1"/>
    <col min="6916" max="6916" width="11.875" style="1635" customWidth="1"/>
    <col min="6917" max="6917" width="9" style="1635"/>
    <col min="6918" max="6918" width="41.5" style="1635" customWidth="1"/>
    <col min="6919" max="7168" width="9" style="1635"/>
    <col min="7169" max="7169" width="5.25" style="1635" customWidth="1"/>
    <col min="7170" max="7170" width="56.375" style="1635" customWidth="1"/>
    <col min="7171" max="7171" width="19.25" style="1635" customWidth="1"/>
    <col min="7172" max="7172" width="11.875" style="1635" customWidth="1"/>
    <col min="7173" max="7173" width="9" style="1635"/>
    <col min="7174" max="7174" width="41.5" style="1635" customWidth="1"/>
    <col min="7175" max="7424" width="9" style="1635"/>
    <col min="7425" max="7425" width="5.25" style="1635" customWidth="1"/>
    <col min="7426" max="7426" width="56.375" style="1635" customWidth="1"/>
    <col min="7427" max="7427" width="19.25" style="1635" customWidth="1"/>
    <col min="7428" max="7428" width="11.875" style="1635" customWidth="1"/>
    <col min="7429" max="7429" width="9" style="1635"/>
    <col min="7430" max="7430" width="41.5" style="1635" customWidth="1"/>
    <col min="7431" max="7680" width="9" style="1635"/>
    <col min="7681" max="7681" width="5.25" style="1635" customWidth="1"/>
    <col min="7682" max="7682" width="56.375" style="1635" customWidth="1"/>
    <col min="7683" max="7683" width="19.25" style="1635" customWidth="1"/>
    <col min="7684" max="7684" width="11.875" style="1635" customWidth="1"/>
    <col min="7685" max="7685" width="9" style="1635"/>
    <col min="7686" max="7686" width="41.5" style="1635" customWidth="1"/>
    <col min="7687" max="7936" width="9" style="1635"/>
    <col min="7937" max="7937" width="5.25" style="1635" customWidth="1"/>
    <col min="7938" max="7938" width="56.375" style="1635" customWidth="1"/>
    <col min="7939" max="7939" width="19.25" style="1635" customWidth="1"/>
    <col min="7940" max="7940" width="11.875" style="1635" customWidth="1"/>
    <col min="7941" max="7941" width="9" style="1635"/>
    <col min="7942" max="7942" width="41.5" style="1635" customWidth="1"/>
    <col min="7943" max="8192" width="9" style="1635"/>
    <col min="8193" max="8193" width="5.25" style="1635" customWidth="1"/>
    <col min="8194" max="8194" width="56.375" style="1635" customWidth="1"/>
    <col min="8195" max="8195" width="19.25" style="1635" customWidth="1"/>
    <col min="8196" max="8196" width="11.875" style="1635" customWidth="1"/>
    <col min="8197" max="8197" width="9" style="1635"/>
    <col min="8198" max="8198" width="41.5" style="1635" customWidth="1"/>
    <col min="8199" max="8448" width="9" style="1635"/>
    <col min="8449" max="8449" width="5.25" style="1635" customWidth="1"/>
    <col min="8450" max="8450" width="56.375" style="1635" customWidth="1"/>
    <col min="8451" max="8451" width="19.25" style="1635" customWidth="1"/>
    <col min="8452" max="8452" width="11.875" style="1635" customWidth="1"/>
    <col min="8453" max="8453" width="9" style="1635"/>
    <col min="8454" max="8454" width="41.5" style="1635" customWidth="1"/>
    <col min="8455" max="8704" width="9" style="1635"/>
    <col min="8705" max="8705" width="5.25" style="1635" customWidth="1"/>
    <col min="8706" max="8706" width="56.375" style="1635" customWidth="1"/>
    <col min="8707" max="8707" width="19.25" style="1635" customWidth="1"/>
    <col min="8708" max="8708" width="11.875" style="1635" customWidth="1"/>
    <col min="8709" max="8709" width="9" style="1635"/>
    <col min="8710" max="8710" width="41.5" style="1635" customWidth="1"/>
    <col min="8711" max="8960" width="9" style="1635"/>
    <col min="8961" max="8961" width="5.25" style="1635" customWidth="1"/>
    <col min="8962" max="8962" width="56.375" style="1635" customWidth="1"/>
    <col min="8963" max="8963" width="19.25" style="1635" customWidth="1"/>
    <col min="8964" max="8964" width="11.875" style="1635" customWidth="1"/>
    <col min="8965" max="8965" width="9" style="1635"/>
    <col min="8966" max="8966" width="41.5" style="1635" customWidth="1"/>
    <col min="8967" max="9216" width="9" style="1635"/>
    <col min="9217" max="9217" width="5.25" style="1635" customWidth="1"/>
    <col min="9218" max="9218" width="56.375" style="1635" customWidth="1"/>
    <col min="9219" max="9219" width="19.25" style="1635" customWidth="1"/>
    <col min="9220" max="9220" width="11.875" style="1635" customWidth="1"/>
    <col min="9221" max="9221" width="9" style="1635"/>
    <col min="9222" max="9222" width="41.5" style="1635" customWidth="1"/>
    <col min="9223" max="9472" width="9" style="1635"/>
    <col min="9473" max="9473" width="5.25" style="1635" customWidth="1"/>
    <col min="9474" max="9474" width="56.375" style="1635" customWidth="1"/>
    <col min="9475" max="9475" width="19.25" style="1635" customWidth="1"/>
    <col min="9476" max="9476" width="11.875" style="1635" customWidth="1"/>
    <col min="9477" max="9477" width="9" style="1635"/>
    <col min="9478" max="9478" width="41.5" style="1635" customWidth="1"/>
    <col min="9479" max="9728" width="9" style="1635"/>
    <col min="9729" max="9729" width="5.25" style="1635" customWidth="1"/>
    <col min="9730" max="9730" width="56.375" style="1635" customWidth="1"/>
    <col min="9731" max="9731" width="19.25" style="1635" customWidth="1"/>
    <col min="9732" max="9732" width="11.875" style="1635" customWidth="1"/>
    <col min="9733" max="9733" width="9" style="1635"/>
    <col min="9734" max="9734" width="41.5" style="1635" customWidth="1"/>
    <col min="9735" max="9984" width="9" style="1635"/>
    <col min="9985" max="9985" width="5.25" style="1635" customWidth="1"/>
    <col min="9986" max="9986" width="56.375" style="1635" customWidth="1"/>
    <col min="9987" max="9987" width="19.25" style="1635" customWidth="1"/>
    <col min="9988" max="9988" width="11.875" style="1635" customWidth="1"/>
    <col min="9989" max="9989" width="9" style="1635"/>
    <col min="9990" max="9990" width="41.5" style="1635" customWidth="1"/>
    <col min="9991" max="10240" width="9" style="1635"/>
    <col min="10241" max="10241" width="5.25" style="1635" customWidth="1"/>
    <col min="10242" max="10242" width="56.375" style="1635" customWidth="1"/>
    <col min="10243" max="10243" width="19.25" style="1635" customWidth="1"/>
    <col min="10244" max="10244" width="11.875" style="1635" customWidth="1"/>
    <col min="10245" max="10245" width="9" style="1635"/>
    <col min="10246" max="10246" width="41.5" style="1635" customWidth="1"/>
    <col min="10247" max="10496" width="9" style="1635"/>
    <col min="10497" max="10497" width="5.25" style="1635" customWidth="1"/>
    <col min="10498" max="10498" width="56.375" style="1635" customWidth="1"/>
    <col min="10499" max="10499" width="19.25" style="1635" customWidth="1"/>
    <col min="10500" max="10500" width="11.875" style="1635" customWidth="1"/>
    <col min="10501" max="10501" width="9" style="1635"/>
    <col min="10502" max="10502" width="41.5" style="1635" customWidth="1"/>
    <col min="10503" max="10752" width="9" style="1635"/>
    <col min="10753" max="10753" width="5.25" style="1635" customWidth="1"/>
    <col min="10754" max="10754" width="56.375" style="1635" customWidth="1"/>
    <col min="10755" max="10755" width="19.25" style="1635" customWidth="1"/>
    <col min="10756" max="10756" width="11.875" style="1635" customWidth="1"/>
    <col min="10757" max="10757" width="9" style="1635"/>
    <col min="10758" max="10758" width="41.5" style="1635" customWidth="1"/>
    <col min="10759" max="11008" width="9" style="1635"/>
    <col min="11009" max="11009" width="5.25" style="1635" customWidth="1"/>
    <col min="11010" max="11010" width="56.375" style="1635" customWidth="1"/>
    <col min="11011" max="11011" width="19.25" style="1635" customWidth="1"/>
    <col min="11012" max="11012" width="11.875" style="1635" customWidth="1"/>
    <col min="11013" max="11013" width="9" style="1635"/>
    <col min="11014" max="11014" width="41.5" style="1635" customWidth="1"/>
    <col min="11015" max="11264" width="9" style="1635"/>
    <col min="11265" max="11265" width="5.25" style="1635" customWidth="1"/>
    <col min="11266" max="11266" width="56.375" style="1635" customWidth="1"/>
    <col min="11267" max="11267" width="19.25" style="1635" customWidth="1"/>
    <col min="11268" max="11268" width="11.875" style="1635" customWidth="1"/>
    <col min="11269" max="11269" width="9" style="1635"/>
    <col min="11270" max="11270" width="41.5" style="1635" customWidth="1"/>
    <col min="11271" max="11520" width="9" style="1635"/>
    <col min="11521" max="11521" width="5.25" style="1635" customWidth="1"/>
    <col min="11522" max="11522" width="56.375" style="1635" customWidth="1"/>
    <col min="11523" max="11523" width="19.25" style="1635" customWidth="1"/>
    <col min="11524" max="11524" width="11.875" style="1635" customWidth="1"/>
    <col min="11525" max="11525" width="9" style="1635"/>
    <col min="11526" max="11526" width="41.5" style="1635" customWidth="1"/>
    <col min="11527" max="11776" width="9" style="1635"/>
    <col min="11777" max="11777" width="5.25" style="1635" customWidth="1"/>
    <col min="11778" max="11778" width="56.375" style="1635" customWidth="1"/>
    <col min="11779" max="11779" width="19.25" style="1635" customWidth="1"/>
    <col min="11780" max="11780" width="11.875" style="1635" customWidth="1"/>
    <col min="11781" max="11781" width="9" style="1635"/>
    <col min="11782" max="11782" width="41.5" style="1635" customWidth="1"/>
    <col min="11783" max="12032" width="9" style="1635"/>
    <col min="12033" max="12033" width="5.25" style="1635" customWidth="1"/>
    <col min="12034" max="12034" width="56.375" style="1635" customWidth="1"/>
    <col min="12035" max="12035" width="19.25" style="1635" customWidth="1"/>
    <col min="12036" max="12036" width="11.875" style="1635" customWidth="1"/>
    <col min="12037" max="12037" width="9" style="1635"/>
    <col min="12038" max="12038" width="41.5" style="1635" customWidth="1"/>
    <col min="12039" max="12288" width="9" style="1635"/>
    <col min="12289" max="12289" width="5.25" style="1635" customWidth="1"/>
    <col min="12290" max="12290" width="56.375" style="1635" customWidth="1"/>
    <col min="12291" max="12291" width="19.25" style="1635" customWidth="1"/>
    <col min="12292" max="12292" width="11.875" style="1635" customWidth="1"/>
    <col min="12293" max="12293" width="9" style="1635"/>
    <col min="12294" max="12294" width="41.5" style="1635" customWidth="1"/>
    <col min="12295" max="12544" width="9" style="1635"/>
    <col min="12545" max="12545" width="5.25" style="1635" customWidth="1"/>
    <col min="12546" max="12546" width="56.375" style="1635" customWidth="1"/>
    <col min="12547" max="12547" width="19.25" style="1635" customWidth="1"/>
    <col min="12548" max="12548" width="11.875" style="1635" customWidth="1"/>
    <col min="12549" max="12549" width="9" style="1635"/>
    <col min="12550" max="12550" width="41.5" style="1635" customWidth="1"/>
    <col min="12551" max="12800" width="9" style="1635"/>
    <col min="12801" max="12801" width="5.25" style="1635" customWidth="1"/>
    <col min="12802" max="12802" width="56.375" style="1635" customWidth="1"/>
    <col min="12803" max="12803" width="19.25" style="1635" customWidth="1"/>
    <col min="12804" max="12804" width="11.875" style="1635" customWidth="1"/>
    <col min="12805" max="12805" width="9" style="1635"/>
    <col min="12806" max="12806" width="41.5" style="1635" customWidth="1"/>
    <col min="12807" max="13056" width="9" style="1635"/>
    <col min="13057" max="13057" width="5.25" style="1635" customWidth="1"/>
    <col min="13058" max="13058" width="56.375" style="1635" customWidth="1"/>
    <col min="13059" max="13059" width="19.25" style="1635" customWidth="1"/>
    <col min="13060" max="13060" width="11.875" style="1635" customWidth="1"/>
    <col min="13061" max="13061" width="9" style="1635"/>
    <col min="13062" max="13062" width="41.5" style="1635" customWidth="1"/>
    <col min="13063" max="13312" width="9" style="1635"/>
    <col min="13313" max="13313" width="5.25" style="1635" customWidth="1"/>
    <col min="13314" max="13314" width="56.375" style="1635" customWidth="1"/>
    <col min="13315" max="13315" width="19.25" style="1635" customWidth="1"/>
    <col min="13316" max="13316" width="11.875" style="1635" customWidth="1"/>
    <col min="13317" max="13317" width="9" style="1635"/>
    <col min="13318" max="13318" width="41.5" style="1635" customWidth="1"/>
    <col min="13319" max="13568" width="9" style="1635"/>
    <col min="13569" max="13569" width="5.25" style="1635" customWidth="1"/>
    <col min="13570" max="13570" width="56.375" style="1635" customWidth="1"/>
    <col min="13571" max="13571" width="19.25" style="1635" customWidth="1"/>
    <col min="13572" max="13572" width="11.875" style="1635" customWidth="1"/>
    <col min="13573" max="13573" width="9" style="1635"/>
    <col min="13574" max="13574" width="41.5" style="1635" customWidth="1"/>
    <col min="13575" max="13824" width="9" style="1635"/>
    <col min="13825" max="13825" width="5.25" style="1635" customWidth="1"/>
    <col min="13826" max="13826" width="56.375" style="1635" customWidth="1"/>
    <col min="13827" max="13827" width="19.25" style="1635" customWidth="1"/>
    <col min="13828" max="13828" width="11.875" style="1635" customWidth="1"/>
    <col min="13829" max="13829" width="9" style="1635"/>
    <col min="13830" max="13830" width="41.5" style="1635" customWidth="1"/>
    <col min="13831" max="14080" width="9" style="1635"/>
    <col min="14081" max="14081" width="5.25" style="1635" customWidth="1"/>
    <col min="14082" max="14082" width="56.375" style="1635" customWidth="1"/>
    <col min="14083" max="14083" width="19.25" style="1635" customWidth="1"/>
    <col min="14084" max="14084" width="11.875" style="1635" customWidth="1"/>
    <col min="14085" max="14085" width="9" style="1635"/>
    <col min="14086" max="14086" width="41.5" style="1635" customWidth="1"/>
    <col min="14087" max="14336" width="9" style="1635"/>
    <col min="14337" max="14337" width="5.25" style="1635" customWidth="1"/>
    <col min="14338" max="14338" width="56.375" style="1635" customWidth="1"/>
    <col min="14339" max="14339" width="19.25" style="1635" customWidth="1"/>
    <col min="14340" max="14340" width="11.875" style="1635" customWidth="1"/>
    <col min="14341" max="14341" width="9" style="1635"/>
    <col min="14342" max="14342" width="41.5" style="1635" customWidth="1"/>
    <col min="14343" max="14592" width="9" style="1635"/>
    <col min="14593" max="14593" width="5.25" style="1635" customWidth="1"/>
    <col min="14594" max="14594" width="56.375" style="1635" customWidth="1"/>
    <col min="14595" max="14595" width="19.25" style="1635" customWidth="1"/>
    <col min="14596" max="14596" width="11.875" style="1635" customWidth="1"/>
    <col min="14597" max="14597" width="9" style="1635"/>
    <col min="14598" max="14598" width="41.5" style="1635" customWidth="1"/>
    <col min="14599" max="14848" width="9" style="1635"/>
    <col min="14849" max="14849" width="5.25" style="1635" customWidth="1"/>
    <col min="14850" max="14850" width="56.375" style="1635" customWidth="1"/>
    <col min="14851" max="14851" width="19.25" style="1635" customWidth="1"/>
    <col min="14852" max="14852" width="11.875" style="1635" customWidth="1"/>
    <col min="14853" max="14853" width="9" style="1635"/>
    <col min="14854" max="14854" width="41.5" style="1635" customWidth="1"/>
    <col min="14855" max="15104" width="9" style="1635"/>
    <col min="15105" max="15105" width="5.25" style="1635" customWidth="1"/>
    <col min="15106" max="15106" width="56.375" style="1635" customWidth="1"/>
    <col min="15107" max="15107" width="19.25" style="1635" customWidth="1"/>
    <col min="15108" max="15108" width="11.875" style="1635" customWidth="1"/>
    <col min="15109" max="15109" width="9" style="1635"/>
    <col min="15110" max="15110" width="41.5" style="1635" customWidth="1"/>
    <col min="15111" max="15360" width="9" style="1635"/>
    <col min="15361" max="15361" width="5.25" style="1635" customWidth="1"/>
    <col min="15362" max="15362" width="56.375" style="1635" customWidth="1"/>
    <col min="15363" max="15363" width="19.25" style="1635" customWidth="1"/>
    <col min="15364" max="15364" width="11.875" style="1635" customWidth="1"/>
    <col min="15365" max="15365" width="9" style="1635"/>
    <col min="15366" max="15366" width="41.5" style="1635" customWidth="1"/>
    <col min="15367" max="15616" width="9" style="1635"/>
    <col min="15617" max="15617" width="5.25" style="1635" customWidth="1"/>
    <col min="15618" max="15618" width="56.375" style="1635" customWidth="1"/>
    <col min="15619" max="15619" width="19.25" style="1635" customWidth="1"/>
    <col min="15620" max="15620" width="11.875" style="1635" customWidth="1"/>
    <col min="15621" max="15621" width="9" style="1635"/>
    <col min="15622" max="15622" width="41.5" style="1635" customWidth="1"/>
    <col min="15623" max="15872" width="9" style="1635"/>
    <col min="15873" max="15873" width="5.25" style="1635" customWidth="1"/>
    <col min="15874" max="15874" width="56.375" style="1635" customWidth="1"/>
    <col min="15875" max="15875" width="19.25" style="1635" customWidth="1"/>
    <col min="15876" max="15876" width="11.875" style="1635" customWidth="1"/>
    <col min="15877" max="15877" width="9" style="1635"/>
    <col min="15878" max="15878" width="41.5" style="1635" customWidth="1"/>
    <col min="15879" max="16128" width="9" style="1635"/>
    <col min="16129" max="16129" width="5.25" style="1635" customWidth="1"/>
    <col min="16130" max="16130" width="56.375" style="1635" customWidth="1"/>
    <col min="16131" max="16131" width="19.25" style="1635" customWidth="1"/>
    <col min="16132" max="16132" width="11.875" style="1635" customWidth="1"/>
    <col min="16133" max="16133" width="9" style="1635"/>
    <col min="16134" max="16134" width="41.5" style="1635" customWidth="1"/>
    <col min="16135" max="16384" width="9" style="1635"/>
  </cols>
  <sheetData>
    <row r="1" spans="1:6" ht="20.100000000000001" customHeight="1">
      <c r="A1" s="2202"/>
      <c r="B1" s="2202"/>
      <c r="C1" s="2202"/>
      <c r="D1" s="2203" t="str">
        <f>"索引号："&amp;档案索引!D12</f>
        <v>索引号：2B-7</v>
      </c>
    </row>
    <row r="2" spans="1:6" s="1636" customFormat="1" ht="25.5" customHeight="1">
      <c r="A2" s="3336" t="s">
        <v>6115</v>
      </c>
      <c r="B2" s="3336"/>
      <c r="C2" s="3359"/>
      <c r="D2" s="1906"/>
    </row>
    <row r="3" spans="1:6" s="1637" customFormat="1" ht="14.25" customHeight="1">
      <c r="A3" s="1907" t="s">
        <v>1994</v>
      </c>
      <c r="B3" s="1907" t="s">
        <v>678</v>
      </c>
      <c r="C3" s="1907" t="s">
        <v>2494</v>
      </c>
      <c r="D3" s="1907" t="s">
        <v>5073</v>
      </c>
      <c r="F3" s="1638"/>
    </row>
    <row r="4" spans="1:6" s="1637" customFormat="1" ht="14.25" customHeight="1">
      <c r="A4" s="3360" t="s">
        <v>7023</v>
      </c>
      <c r="B4" s="3361"/>
      <c r="C4" s="3361"/>
      <c r="D4" s="3362"/>
    </row>
    <row r="5" spans="1:6" s="1637" customFormat="1" ht="14.25" customHeight="1">
      <c r="A5" s="1907">
        <v>1</v>
      </c>
      <c r="B5" s="1909" t="s">
        <v>5835</v>
      </c>
      <c r="C5" s="1639"/>
      <c r="D5" s="2013"/>
    </row>
    <row r="6" spans="1:6" s="1637" customFormat="1" ht="14.25" customHeight="1">
      <c r="A6" s="1907">
        <v>2</v>
      </c>
      <c r="B6" s="1908" t="s">
        <v>5836</v>
      </c>
      <c r="C6" s="2323">
        <v>0.7</v>
      </c>
      <c r="D6" s="2013"/>
    </row>
    <row r="7" spans="1:6" s="1637" customFormat="1" ht="14.25" customHeight="1">
      <c r="A7" s="1907">
        <v>3</v>
      </c>
      <c r="B7" s="1908" t="s">
        <v>7024</v>
      </c>
      <c r="C7" s="2106">
        <f>ROUND(C5*C6,2)</f>
        <v>0</v>
      </c>
      <c r="D7" s="2013"/>
    </row>
    <row r="8" spans="1:6" s="1637" customFormat="1" ht="14.25" customHeight="1">
      <c r="A8" s="1907">
        <v>4</v>
      </c>
      <c r="B8" s="1908" t="s">
        <v>5837</v>
      </c>
      <c r="C8" s="2278"/>
      <c r="D8" s="2013"/>
    </row>
    <row r="9" spans="1:6" s="1637" customFormat="1" ht="14.25" customHeight="1">
      <c r="A9" s="1907">
        <v>5</v>
      </c>
      <c r="B9" s="1908" t="s">
        <v>7025</v>
      </c>
      <c r="C9" s="2106">
        <f>C7+C8</f>
        <v>0</v>
      </c>
      <c r="D9" s="2013"/>
    </row>
    <row r="10" spans="1:6" s="1637" customFormat="1" ht="14.25" customHeight="1">
      <c r="A10" s="1907">
        <v>6</v>
      </c>
      <c r="B10" s="1908" t="s">
        <v>5838</v>
      </c>
      <c r="C10" s="2106">
        <f ca="1">MAX('A100000中华人民共和国企业所得税年度纳税申报表（A类）'!D22-'A100000中华人民共和国企业所得税年度纳税申报表（A类）'!D23-'A100000中华人民共和国企业所得税年度纳税申报表（A类）'!D25-C18,0)</f>
        <v>0</v>
      </c>
      <c r="D10" s="2324" t="s">
        <v>7039</v>
      </c>
    </row>
    <row r="11" spans="1:6" s="1637" customFormat="1" ht="14.25" customHeight="1">
      <c r="A11" s="1907">
        <v>7</v>
      </c>
      <c r="B11" s="1908" t="s">
        <v>7026</v>
      </c>
      <c r="C11" s="2106">
        <f ca="1">MIN(C9,C10)</f>
        <v>0</v>
      </c>
      <c r="D11" s="2013"/>
    </row>
    <row r="12" spans="1:6" s="1637" customFormat="1" ht="14.25" customHeight="1">
      <c r="A12" s="1907">
        <v>8</v>
      </c>
      <c r="B12" s="1908" t="s">
        <v>5841</v>
      </c>
      <c r="C12" s="2106">
        <f ca="1">C9-C11</f>
        <v>0</v>
      </c>
      <c r="D12" s="2013"/>
    </row>
    <row r="13" spans="1:6" s="1637" customFormat="1" ht="14.25" customHeight="1">
      <c r="A13" s="3360" t="s">
        <v>7027</v>
      </c>
      <c r="B13" s="3361"/>
      <c r="C13" s="3361"/>
      <c r="D13" s="3362"/>
    </row>
    <row r="14" spans="1:6" s="1637" customFormat="1" ht="14.25" customHeight="1">
      <c r="A14" s="1907">
        <v>9</v>
      </c>
      <c r="B14" s="1908" t="s">
        <v>7029</v>
      </c>
      <c r="C14" s="2278"/>
      <c r="D14" s="2013"/>
    </row>
    <row r="15" spans="1:6" s="1637" customFormat="1" ht="14.25" customHeight="1">
      <c r="A15" s="1907">
        <v>10</v>
      </c>
      <c r="B15" s="1908" t="s">
        <v>7030</v>
      </c>
      <c r="C15" s="2278"/>
      <c r="D15" s="2013"/>
    </row>
    <row r="16" spans="1:6" s="1637" customFormat="1" ht="14.25" customHeight="1">
      <c r="A16" s="1907">
        <v>11</v>
      </c>
      <c r="B16" s="1908" t="s">
        <v>7031</v>
      </c>
      <c r="C16" s="2278"/>
      <c r="D16" s="2013"/>
    </row>
    <row r="17" spans="1:5" s="1637" customFormat="1" ht="14.25" customHeight="1">
      <c r="A17" s="1907">
        <v>12</v>
      </c>
      <c r="B17" s="1908" t="s">
        <v>7032</v>
      </c>
      <c r="C17" s="2106">
        <f>C15+C16</f>
        <v>0</v>
      </c>
      <c r="D17" s="2013"/>
    </row>
    <row r="18" spans="1:5" s="1637" customFormat="1" ht="48.75" customHeight="1">
      <c r="A18" s="1907">
        <v>13</v>
      </c>
      <c r="B18" s="1908" t="s">
        <v>7033</v>
      </c>
      <c r="C18" s="2106">
        <f>MIN(C14,C17)</f>
        <v>0</v>
      </c>
      <c r="D18" s="2014" t="s">
        <v>5839</v>
      </c>
    </row>
    <row r="19" spans="1:5" s="1637" customFormat="1" ht="30" customHeight="1">
      <c r="A19" s="1907">
        <v>14</v>
      </c>
      <c r="B19" s="1908" t="s">
        <v>7034</v>
      </c>
      <c r="C19" s="2106">
        <f>MAX(C17-C14,0)</f>
        <v>0</v>
      </c>
      <c r="D19" s="2015" t="s">
        <v>5840</v>
      </c>
      <c r="E19" s="1702" t="s">
        <v>6644</v>
      </c>
    </row>
    <row r="20" spans="1:5" s="1637" customFormat="1" ht="30" customHeight="1">
      <c r="A20" s="3360" t="s">
        <v>7028</v>
      </c>
      <c r="B20" s="3361"/>
      <c r="C20" s="3361"/>
      <c r="D20" s="3362"/>
      <c r="E20" s="1702"/>
    </row>
    <row r="21" spans="1:5" s="1637" customFormat="1" ht="14.25" customHeight="1">
      <c r="A21" s="1907">
        <v>15</v>
      </c>
      <c r="B21" s="1908" t="s">
        <v>7035</v>
      </c>
      <c r="C21" s="2106">
        <f ca="1">C18+C11</f>
        <v>0</v>
      </c>
      <c r="D21" s="2013" t="s">
        <v>7037</v>
      </c>
    </row>
    <row r="22" spans="1:5">
      <c r="A22" s="1611"/>
      <c r="B22" s="1611"/>
      <c r="C22" s="1611"/>
      <c r="D22" s="1611"/>
    </row>
    <row r="23" spans="1:5">
      <c r="A23" s="1611"/>
      <c r="B23" s="1611"/>
      <c r="C23" s="1611"/>
      <c r="D23" s="1611"/>
    </row>
    <row r="24" spans="1:5">
      <c r="A24" s="1611"/>
      <c r="B24" s="1611"/>
      <c r="C24" s="1611"/>
      <c r="D24" s="1611"/>
    </row>
    <row r="25" spans="1:5">
      <c r="A25" s="1611"/>
      <c r="B25" s="1611"/>
      <c r="C25" s="1611"/>
      <c r="D25" s="1611"/>
    </row>
    <row r="26" spans="1:5">
      <c r="A26" s="1611"/>
      <c r="B26" s="1611"/>
      <c r="C26" s="1611"/>
      <c r="D26" s="1611"/>
    </row>
  </sheetData>
  <mergeCells count="4">
    <mergeCell ref="A2:C2"/>
    <mergeCell ref="A4:D4"/>
    <mergeCell ref="A13:D13"/>
    <mergeCell ref="A20:D20"/>
  </mergeCells>
  <phoneticPr fontId="59" type="noConversion"/>
  <hyperlinks>
    <hyperlink ref="E19" location="A107030抵扣应纳税所得额明细表!A1" display="A107030抵扣应纳税所得额明细表!A1"/>
  </hyperlinks>
  <printOptions horizontalCentered="1"/>
  <pageMargins left="0.74803149606299213" right="0.74803149606299213" top="0.98425196850393704" bottom="0.98425196850393704" header="0.51181102362204722" footer="0.51181102362204722"/>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47137" r:id="rId4" name="Button 1">
              <controlPr defaultSize="0" print="0" autoFill="0" autoPict="0" macro="[0]!ThisWorkbook.返回">
                <anchor moveWithCells="1">
                  <from>
                    <xdr:col>4</xdr:col>
                    <xdr:colOff>228600</xdr:colOff>
                    <xdr:row>0</xdr:row>
                    <xdr:rowOff>95250</xdr:rowOff>
                  </from>
                  <to>
                    <xdr:col>5</xdr:col>
                    <xdr:colOff>504825</xdr:colOff>
                    <xdr:row>1</xdr:row>
                    <xdr:rowOff>161925</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3">
    <tabColor rgb="FFFFFF00"/>
  </sheetPr>
  <dimension ref="A1:J152"/>
  <sheetViews>
    <sheetView workbookViewId="0">
      <selection activeCell="A55" sqref="A55:D55"/>
    </sheetView>
  </sheetViews>
  <sheetFormatPr defaultRowHeight="14.25"/>
  <cols>
    <col min="1" max="1" width="5.25" style="1632" customWidth="1"/>
    <col min="2" max="2" width="61.625" style="1632" customWidth="1"/>
    <col min="3" max="3" width="12.375" style="1632" customWidth="1"/>
    <col min="4" max="4" width="20.25" style="1632" customWidth="1"/>
    <col min="5" max="5" width="9" style="1632"/>
    <col min="6" max="6" width="17.625" style="1632" customWidth="1"/>
    <col min="7" max="250" width="9" style="1632"/>
    <col min="251" max="251" width="5.25" style="1632" customWidth="1"/>
    <col min="252" max="252" width="48.125" style="1632" customWidth="1"/>
    <col min="253" max="253" width="7.875" style="1632" customWidth="1"/>
    <col min="254" max="254" width="20.25" style="1632" customWidth="1"/>
    <col min="255" max="255" width="9" style="1632"/>
    <col min="256" max="256" width="17.625" style="1632" customWidth="1"/>
    <col min="257" max="506" width="9" style="1632"/>
    <col min="507" max="507" width="5.25" style="1632" customWidth="1"/>
    <col min="508" max="508" width="48.125" style="1632" customWidth="1"/>
    <col min="509" max="509" width="7.875" style="1632" customWidth="1"/>
    <col min="510" max="510" width="20.25" style="1632" customWidth="1"/>
    <col min="511" max="511" width="9" style="1632"/>
    <col min="512" max="512" width="17.625" style="1632" customWidth="1"/>
    <col min="513" max="762" width="9" style="1632"/>
    <col min="763" max="763" width="5.25" style="1632" customWidth="1"/>
    <col min="764" max="764" width="48.125" style="1632" customWidth="1"/>
    <col min="765" max="765" width="7.875" style="1632" customWidth="1"/>
    <col min="766" max="766" width="20.25" style="1632" customWidth="1"/>
    <col min="767" max="767" width="9" style="1632"/>
    <col min="768" max="768" width="17.625" style="1632" customWidth="1"/>
    <col min="769" max="1018" width="9" style="1632"/>
    <col min="1019" max="1019" width="5.25" style="1632" customWidth="1"/>
    <col min="1020" max="1020" width="48.125" style="1632" customWidth="1"/>
    <col min="1021" max="1021" width="7.875" style="1632" customWidth="1"/>
    <col min="1022" max="1022" width="20.25" style="1632" customWidth="1"/>
    <col min="1023" max="1023" width="9" style="1632"/>
    <col min="1024" max="1024" width="17.625" style="1632" customWidth="1"/>
    <col min="1025" max="1274" width="9" style="1632"/>
    <col min="1275" max="1275" width="5.25" style="1632" customWidth="1"/>
    <col min="1276" max="1276" width="48.125" style="1632" customWidth="1"/>
    <col min="1277" max="1277" width="7.875" style="1632" customWidth="1"/>
    <col min="1278" max="1278" width="20.25" style="1632" customWidth="1"/>
    <col min="1279" max="1279" width="9" style="1632"/>
    <col min="1280" max="1280" width="17.625" style="1632" customWidth="1"/>
    <col min="1281" max="1530" width="9" style="1632"/>
    <col min="1531" max="1531" width="5.25" style="1632" customWidth="1"/>
    <col min="1532" max="1532" width="48.125" style="1632" customWidth="1"/>
    <col min="1533" max="1533" width="7.875" style="1632" customWidth="1"/>
    <col min="1534" max="1534" width="20.25" style="1632" customWidth="1"/>
    <col min="1535" max="1535" width="9" style="1632"/>
    <col min="1536" max="1536" width="17.625" style="1632" customWidth="1"/>
    <col min="1537" max="1786" width="9" style="1632"/>
    <col min="1787" max="1787" width="5.25" style="1632" customWidth="1"/>
    <col min="1788" max="1788" width="48.125" style="1632" customWidth="1"/>
    <col min="1789" max="1789" width="7.875" style="1632" customWidth="1"/>
    <col min="1790" max="1790" width="20.25" style="1632" customWidth="1"/>
    <col min="1791" max="1791" width="9" style="1632"/>
    <col min="1792" max="1792" width="17.625" style="1632" customWidth="1"/>
    <col min="1793" max="2042" width="9" style="1632"/>
    <col min="2043" max="2043" width="5.25" style="1632" customWidth="1"/>
    <col min="2044" max="2044" width="48.125" style="1632" customWidth="1"/>
    <col min="2045" max="2045" width="7.875" style="1632" customWidth="1"/>
    <col min="2046" max="2046" width="20.25" style="1632" customWidth="1"/>
    <col min="2047" max="2047" width="9" style="1632"/>
    <col min="2048" max="2048" width="17.625" style="1632" customWidth="1"/>
    <col min="2049" max="2298" width="9" style="1632"/>
    <col min="2299" max="2299" width="5.25" style="1632" customWidth="1"/>
    <col min="2300" max="2300" width="48.125" style="1632" customWidth="1"/>
    <col min="2301" max="2301" width="7.875" style="1632" customWidth="1"/>
    <col min="2302" max="2302" width="20.25" style="1632" customWidth="1"/>
    <col min="2303" max="2303" width="9" style="1632"/>
    <col min="2304" max="2304" width="17.625" style="1632" customWidth="1"/>
    <col min="2305" max="2554" width="9" style="1632"/>
    <col min="2555" max="2555" width="5.25" style="1632" customWidth="1"/>
    <col min="2556" max="2556" width="48.125" style="1632" customWidth="1"/>
    <col min="2557" max="2557" width="7.875" style="1632" customWidth="1"/>
    <col min="2558" max="2558" width="20.25" style="1632" customWidth="1"/>
    <col min="2559" max="2559" width="9" style="1632"/>
    <col min="2560" max="2560" width="17.625" style="1632" customWidth="1"/>
    <col min="2561" max="2810" width="9" style="1632"/>
    <col min="2811" max="2811" width="5.25" style="1632" customWidth="1"/>
    <col min="2812" max="2812" width="48.125" style="1632" customWidth="1"/>
    <col min="2813" max="2813" width="7.875" style="1632" customWidth="1"/>
    <col min="2814" max="2814" width="20.25" style="1632" customWidth="1"/>
    <col min="2815" max="2815" width="9" style="1632"/>
    <col min="2816" max="2816" width="17.625" style="1632" customWidth="1"/>
    <col min="2817" max="3066" width="9" style="1632"/>
    <col min="3067" max="3067" width="5.25" style="1632" customWidth="1"/>
    <col min="3068" max="3068" width="48.125" style="1632" customWidth="1"/>
    <col min="3069" max="3069" width="7.875" style="1632" customWidth="1"/>
    <col min="3070" max="3070" width="20.25" style="1632" customWidth="1"/>
    <col min="3071" max="3071" width="9" style="1632"/>
    <col min="3072" max="3072" width="17.625" style="1632" customWidth="1"/>
    <col min="3073" max="3322" width="9" style="1632"/>
    <col min="3323" max="3323" width="5.25" style="1632" customWidth="1"/>
    <col min="3324" max="3324" width="48.125" style="1632" customWidth="1"/>
    <col min="3325" max="3325" width="7.875" style="1632" customWidth="1"/>
    <col min="3326" max="3326" width="20.25" style="1632" customWidth="1"/>
    <col min="3327" max="3327" width="9" style="1632"/>
    <col min="3328" max="3328" width="17.625" style="1632" customWidth="1"/>
    <col min="3329" max="3578" width="9" style="1632"/>
    <col min="3579" max="3579" width="5.25" style="1632" customWidth="1"/>
    <col min="3580" max="3580" width="48.125" style="1632" customWidth="1"/>
    <col min="3581" max="3581" width="7.875" style="1632" customWidth="1"/>
    <col min="3582" max="3582" width="20.25" style="1632" customWidth="1"/>
    <col min="3583" max="3583" width="9" style="1632"/>
    <col min="3584" max="3584" width="17.625" style="1632" customWidth="1"/>
    <col min="3585" max="3834" width="9" style="1632"/>
    <col min="3835" max="3835" width="5.25" style="1632" customWidth="1"/>
    <col min="3836" max="3836" width="48.125" style="1632" customWidth="1"/>
    <col min="3837" max="3837" width="7.875" style="1632" customWidth="1"/>
    <col min="3838" max="3838" width="20.25" style="1632" customWidth="1"/>
    <col min="3839" max="3839" width="9" style="1632"/>
    <col min="3840" max="3840" width="17.625" style="1632" customWidth="1"/>
    <col min="3841" max="4090" width="9" style="1632"/>
    <col min="4091" max="4091" width="5.25" style="1632" customWidth="1"/>
    <col min="4092" max="4092" width="48.125" style="1632" customWidth="1"/>
    <col min="4093" max="4093" width="7.875" style="1632" customWidth="1"/>
    <col min="4094" max="4094" width="20.25" style="1632" customWidth="1"/>
    <col min="4095" max="4095" width="9" style="1632"/>
    <col min="4096" max="4096" width="17.625" style="1632" customWidth="1"/>
    <col min="4097" max="4346" width="9" style="1632"/>
    <col min="4347" max="4347" width="5.25" style="1632" customWidth="1"/>
    <col min="4348" max="4348" width="48.125" style="1632" customWidth="1"/>
    <col min="4349" max="4349" width="7.875" style="1632" customWidth="1"/>
    <col min="4350" max="4350" width="20.25" style="1632" customWidth="1"/>
    <col min="4351" max="4351" width="9" style="1632"/>
    <col min="4352" max="4352" width="17.625" style="1632" customWidth="1"/>
    <col min="4353" max="4602" width="9" style="1632"/>
    <col min="4603" max="4603" width="5.25" style="1632" customWidth="1"/>
    <col min="4604" max="4604" width="48.125" style="1632" customWidth="1"/>
    <col min="4605" max="4605" width="7.875" style="1632" customWidth="1"/>
    <col min="4606" max="4606" width="20.25" style="1632" customWidth="1"/>
    <col min="4607" max="4607" width="9" style="1632"/>
    <col min="4608" max="4608" width="17.625" style="1632" customWidth="1"/>
    <col min="4609" max="4858" width="9" style="1632"/>
    <col min="4859" max="4859" width="5.25" style="1632" customWidth="1"/>
    <col min="4860" max="4860" width="48.125" style="1632" customWidth="1"/>
    <col min="4861" max="4861" width="7.875" style="1632" customWidth="1"/>
    <col min="4862" max="4862" width="20.25" style="1632" customWidth="1"/>
    <col min="4863" max="4863" width="9" style="1632"/>
    <col min="4864" max="4864" width="17.625" style="1632" customWidth="1"/>
    <col min="4865" max="5114" width="9" style="1632"/>
    <col min="5115" max="5115" width="5.25" style="1632" customWidth="1"/>
    <col min="5116" max="5116" width="48.125" style="1632" customWidth="1"/>
    <col min="5117" max="5117" width="7.875" style="1632" customWidth="1"/>
    <col min="5118" max="5118" width="20.25" style="1632" customWidth="1"/>
    <col min="5119" max="5119" width="9" style="1632"/>
    <col min="5120" max="5120" width="17.625" style="1632" customWidth="1"/>
    <col min="5121" max="5370" width="9" style="1632"/>
    <col min="5371" max="5371" width="5.25" style="1632" customWidth="1"/>
    <col min="5372" max="5372" width="48.125" style="1632" customWidth="1"/>
    <col min="5373" max="5373" width="7.875" style="1632" customWidth="1"/>
    <col min="5374" max="5374" width="20.25" style="1632" customWidth="1"/>
    <col min="5375" max="5375" width="9" style="1632"/>
    <col min="5376" max="5376" width="17.625" style="1632" customWidth="1"/>
    <col min="5377" max="5626" width="9" style="1632"/>
    <col min="5627" max="5627" width="5.25" style="1632" customWidth="1"/>
    <col min="5628" max="5628" width="48.125" style="1632" customWidth="1"/>
    <col min="5629" max="5629" width="7.875" style="1632" customWidth="1"/>
    <col min="5630" max="5630" width="20.25" style="1632" customWidth="1"/>
    <col min="5631" max="5631" width="9" style="1632"/>
    <col min="5632" max="5632" width="17.625" style="1632" customWidth="1"/>
    <col min="5633" max="5882" width="9" style="1632"/>
    <col min="5883" max="5883" width="5.25" style="1632" customWidth="1"/>
    <col min="5884" max="5884" width="48.125" style="1632" customWidth="1"/>
    <col min="5885" max="5885" width="7.875" style="1632" customWidth="1"/>
    <col min="5886" max="5886" width="20.25" style="1632" customWidth="1"/>
    <col min="5887" max="5887" width="9" style="1632"/>
    <col min="5888" max="5888" width="17.625" style="1632" customWidth="1"/>
    <col min="5889" max="6138" width="9" style="1632"/>
    <col min="6139" max="6139" width="5.25" style="1632" customWidth="1"/>
    <col min="6140" max="6140" width="48.125" style="1632" customWidth="1"/>
    <col min="6141" max="6141" width="7.875" style="1632" customWidth="1"/>
    <col min="6142" max="6142" width="20.25" style="1632" customWidth="1"/>
    <col min="6143" max="6143" width="9" style="1632"/>
    <col min="6144" max="6144" width="17.625" style="1632" customWidth="1"/>
    <col min="6145" max="6394" width="9" style="1632"/>
    <col min="6395" max="6395" width="5.25" style="1632" customWidth="1"/>
    <col min="6396" max="6396" width="48.125" style="1632" customWidth="1"/>
    <col min="6397" max="6397" width="7.875" style="1632" customWidth="1"/>
    <col min="6398" max="6398" width="20.25" style="1632" customWidth="1"/>
    <col min="6399" max="6399" width="9" style="1632"/>
    <col min="6400" max="6400" width="17.625" style="1632" customWidth="1"/>
    <col min="6401" max="6650" width="9" style="1632"/>
    <col min="6651" max="6651" width="5.25" style="1632" customWidth="1"/>
    <col min="6652" max="6652" width="48.125" style="1632" customWidth="1"/>
    <col min="6653" max="6653" width="7.875" style="1632" customWidth="1"/>
    <col min="6654" max="6654" width="20.25" style="1632" customWidth="1"/>
    <col min="6655" max="6655" width="9" style="1632"/>
    <col min="6656" max="6656" width="17.625" style="1632" customWidth="1"/>
    <col min="6657" max="6906" width="9" style="1632"/>
    <col min="6907" max="6907" width="5.25" style="1632" customWidth="1"/>
    <col min="6908" max="6908" width="48.125" style="1632" customWidth="1"/>
    <col min="6909" max="6909" width="7.875" style="1632" customWidth="1"/>
    <col min="6910" max="6910" width="20.25" style="1632" customWidth="1"/>
    <col min="6911" max="6911" width="9" style="1632"/>
    <col min="6912" max="6912" width="17.625" style="1632" customWidth="1"/>
    <col min="6913" max="7162" width="9" style="1632"/>
    <col min="7163" max="7163" width="5.25" style="1632" customWidth="1"/>
    <col min="7164" max="7164" width="48.125" style="1632" customWidth="1"/>
    <col min="7165" max="7165" width="7.875" style="1632" customWidth="1"/>
    <col min="7166" max="7166" width="20.25" style="1632" customWidth="1"/>
    <col min="7167" max="7167" width="9" style="1632"/>
    <col min="7168" max="7168" width="17.625" style="1632" customWidth="1"/>
    <col min="7169" max="7418" width="9" style="1632"/>
    <col min="7419" max="7419" width="5.25" style="1632" customWidth="1"/>
    <col min="7420" max="7420" width="48.125" style="1632" customWidth="1"/>
    <col min="7421" max="7421" width="7.875" style="1632" customWidth="1"/>
    <col min="7422" max="7422" width="20.25" style="1632" customWidth="1"/>
    <col min="7423" max="7423" width="9" style="1632"/>
    <col min="7424" max="7424" width="17.625" style="1632" customWidth="1"/>
    <col min="7425" max="7674" width="9" style="1632"/>
    <col min="7675" max="7675" width="5.25" style="1632" customWidth="1"/>
    <col min="7676" max="7676" width="48.125" style="1632" customWidth="1"/>
    <col min="7677" max="7677" width="7.875" style="1632" customWidth="1"/>
    <col min="7678" max="7678" width="20.25" style="1632" customWidth="1"/>
    <col min="7679" max="7679" width="9" style="1632"/>
    <col min="7680" max="7680" width="17.625" style="1632" customWidth="1"/>
    <col min="7681" max="7930" width="9" style="1632"/>
    <col min="7931" max="7931" width="5.25" style="1632" customWidth="1"/>
    <col min="7932" max="7932" width="48.125" style="1632" customWidth="1"/>
    <col min="7933" max="7933" width="7.875" style="1632" customWidth="1"/>
    <col min="7934" max="7934" width="20.25" style="1632" customWidth="1"/>
    <col min="7935" max="7935" width="9" style="1632"/>
    <col min="7936" max="7936" width="17.625" style="1632" customWidth="1"/>
    <col min="7937" max="8186" width="9" style="1632"/>
    <col min="8187" max="8187" width="5.25" style="1632" customWidth="1"/>
    <col min="8188" max="8188" width="48.125" style="1632" customWidth="1"/>
    <col min="8189" max="8189" width="7.875" style="1632" customWidth="1"/>
    <col min="8190" max="8190" width="20.25" style="1632" customWidth="1"/>
    <col min="8191" max="8191" width="9" style="1632"/>
    <col min="8192" max="8192" width="17.625" style="1632" customWidth="1"/>
    <col min="8193" max="8442" width="9" style="1632"/>
    <col min="8443" max="8443" width="5.25" style="1632" customWidth="1"/>
    <col min="8444" max="8444" width="48.125" style="1632" customWidth="1"/>
    <col min="8445" max="8445" width="7.875" style="1632" customWidth="1"/>
    <col min="8446" max="8446" width="20.25" style="1632" customWidth="1"/>
    <col min="8447" max="8447" width="9" style="1632"/>
    <col min="8448" max="8448" width="17.625" style="1632" customWidth="1"/>
    <col min="8449" max="8698" width="9" style="1632"/>
    <col min="8699" max="8699" width="5.25" style="1632" customWidth="1"/>
    <col min="8700" max="8700" width="48.125" style="1632" customWidth="1"/>
    <col min="8701" max="8701" width="7.875" style="1632" customWidth="1"/>
    <col min="8702" max="8702" width="20.25" style="1632" customWidth="1"/>
    <col min="8703" max="8703" width="9" style="1632"/>
    <col min="8704" max="8704" width="17.625" style="1632" customWidth="1"/>
    <col min="8705" max="8954" width="9" style="1632"/>
    <col min="8955" max="8955" width="5.25" style="1632" customWidth="1"/>
    <col min="8956" max="8956" width="48.125" style="1632" customWidth="1"/>
    <col min="8957" max="8957" width="7.875" style="1632" customWidth="1"/>
    <col min="8958" max="8958" width="20.25" style="1632" customWidth="1"/>
    <col min="8959" max="8959" width="9" style="1632"/>
    <col min="8960" max="8960" width="17.625" style="1632" customWidth="1"/>
    <col min="8961" max="9210" width="9" style="1632"/>
    <col min="9211" max="9211" width="5.25" style="1632" customWidth="1"/>
    <col min="9212" max="9212" width="48.125" style="1632" customWidth="1"/>
    <col min="9213" max="9213" width="7.875" style="1632" customWidth="1"/>
    <col min="9214" max="9214" width="20.25" style="1632" customWidth="1"/>
    <col min="9215" max="9215" width="9" style="1632"/>
    <col min="9216" max="9216" width="17.625" style="1632" customWidth="1"/>
    <col min="9217" max="9466" width="9" style="1632"/>
    <col min="9467" max="9467" width="5.25" style="1632" customWidth="1"/>
    <col min="9468" max="9468" width="48.125" style="1632" customWidth="1"/>
    <col min="9469" max="9469" width="7.875" style="1632" customWidth="1"/>
    <col min="9470" max="9470" width="20.25" style="1632" customWidth="1"/>
    <col min="9471" max="9471" width="9" style="1632"/>
    <col min="9472" max="9472" width="17.625" style="1632" customWidth="1"/>
    <col min="9473" max="9722" width="9" style="1632"/>
    <col min="9723" max="9723" width="5.25" style="1632" customWidth="1"/>
    <col min="9724" max="9724" width="48.125" style="1632" customWidth="1"/>
    <col min="9725" max="9725" width="7.875" style="1632" customWidth="1"/>
    <col min="9726" max="9726" width="20.25" style="1632" customWidth="1"/>
    <col min="9727" max="9727" width="9" style="1632"/>
    <col min="9728" max="9728" width="17.625" style="1632" customWidth="1"/>
    <col min="9729" max="9978" width="9" style="1632"/>
    <col min="9979" max="9979" width="5.25" style="1632" customWidth="1"/>
    <col min="9980" max="9980" width="48.125" style="1632" customWidth="1"/>
    <col min="9981" max="9981" width="7.875" style="1632" customWidth="1"/>
    <col min="9982" max="9982" width="20.25" style="1632" customWidth="1"/>
    <col min="9983" max="9983" width="9" style="1632"/>
    <col min="9984" max="9984" width="17.625" style="1632" customWidth="1"/>
    <col min="9985" max="10234" width="9" style="1632"/>
    <col min="10235" max="10235" width="5.25" style="1632" customWidth="1"/>
    <col min="10236" max="10236" width="48.125" style="1632" customWidth="1"/>
    <col min="10237" max="10237" width="7.875" style="1632" customWidth="1"/>
    <col min="10238" max="10238" width="20.25" style="1632" customWidth="1"/>
    <col min="10239" max="10239" width="9" style="1632"/>
    <col min="10240" max="10240" width="17.625" style="1632" customWidth="1"/>
    <col min="10241" max="10490" width="9" style="1632"/>
    <col min="10491" max="10491" width="5.25" style="1632" customWidth="1"/>
    <col min="10492" max="10492" width="48.125" style="1632" customWidth="1"/>
    <col min="10493" max="10493" width="7.875" style="1632" customWidth="1"/>
    <col min="10494" max="10494" width="20.25" style="1632" customWidth="1"/>
    <col min="10495" max="10495" width="9" style="1632"/>
    <col min="10496" max="10496" width="17.625" style="1632" customWidth="1"/>
    <col min="10497" max="10746" width="9" style="1632"/>
    <col min="10747" max="10747" width="5.25" style="1632" customWidth="1"/>
    <col min="10748" max="10748" width="48.125" style="1632" customWidth="1"/>
    <col min="10749" max="10749" width="7.875" style="1632" customWidth="1"/>
    <col min="10750" max="10750" width="20.25" style="1632" customWidth="1"/>
    <col min="10751" max="10751" width="9" style="1632"/>
    <col min="10752" max="10752" width="17.625" style="1632" customWidth="1"/>
    <col min="10753" max="11002" width="9" style="1632"/>
    <col min="11003" max="11003" width="5.25" style="1632" customWidth="1"/>
    <col min="11004" max="11004" width="48.125" style="1632" customWidth="1"/>
    <col min="11005" max="11005" width="7.875" style="1632" customWidth="1"/>
    <col min="11006" max="11006" width="20.25" style="1632" customWidth="1"/>
    <col min="11007" max="11007" width="9" style="1632"/>
    <col min="11008" max="11008" width="17.625" style="1632" customWidth="1"/>
    <col min="11009" max="11258" width="9" style="1632"/>
    <col min="11259" max="11259" width="5.25" style="1632" customWidth="1"/>
    <col min="11260" max="11260" width="48.125" style="1632" customWidth="1"/>
    <col min="11261" max="11261" width="7.875" style="1632" customWidth="1"/>
    <col min="11262" max="11262" width="20.25" style="1632" customWidth="1"/>
    <col min="11263" max="11263" width="9" style="1632"/>
    <col min="11264" max="11264" width="17.625" style="1632" customWidth="1"/>
    <col min="11265" max="11514" width="9" style="1632"/>
    <col min="11515" max="11515" width="5.25" style="1632" customWidth="1"/>
    <col min="11516" max="11516" width="48.125" style="1632" customWidth="1"/>
    <col min="11517" max="11517" width="7.875" style="1632" customWidth="1"/>
    <col min="11518" max="11518" width="20.25" style="1632" customWidth="1"/>
    <col min="11519" max="11519" width="9" style="1632"/>
    <col min="11520" max="11520" width="17.625" style="1632" customWidth="1"/>
    <col min="11521" max="11770" width="9" style="1632"/>
    <col min="11771" max="11771" width="5.25" style="1632" customWidth="1"/>
    <col min="11772" max="11772" width="48.125" style="1632" customWidth="1"/>
    <col min="11773" max="11773" width="7.875" style="1632" customWidth="1"/>
    <col min="11774" max="11774" width="20.25" style="1632" customWidth="1"/>
    <col min="11775" max="11775" width="9" style="1632"/>
    <col min="11776" max="11776" width="17.625" style="1632" customWidth="1"/>
    <col min="11777" max="12026" width="9" style="1632"/>
    <col min="12027" max="12027" width="5.25" style="1632" customWidth="1"/>
    <col min="12028" max="12028" width="48.125" style="1632" customWidth="1"/>
    <col min="12029" max="12029" width="7.875" style="1632" customWidth="1"/>
    <col min="12030" max="12030" width="20.25" style="1632" customWidth="1"/>
    <col min="12031" max="12031" width="9" style="1632"/>
    <col min="12032" max="12032" width="17.625" style="1632" customWidth="1"/>
    <col min="12033" max="12282" width="9" style="1632"/>
    <col min="12283" max="12283" width="5.25" style="1632" customWidth="1"/>
    <col min="12284" max="12284" width="48.125" style="1632" customWidth="1"/>
    <col min="12285" max="12285" width="7.875" style="1632" customWidth="1"/>
    <col min="12286" max="12286" width="20.25" style="1632" customWidth="1"/>
    <col min="12287" max="12287" width="9" style="1632"/>
    <col min="12288" max="12288" width="17.625" style="1632" customWidth="1"/>
    <col min="12289" max="12538" width="9" style="1632"/>
    <col min="12539" max="12539" width="5.25" style="1632" customWidth="1"/>
    <col min="12540" max="12540" width="48.125" style="1632" customWidth="1"/>
    <col min="12541" max="12541" width="7.875" style="1632" customWidth="1"/>
    <col min="12542" max="12542" width="20.25" style="1632" customWidth="1"/>
    <col min="12543" max="12543" width="9" style="1632"/>
    <col min="12544" max="12544" width="17.625" style="1632" customWidth="1"/>
    <col min="12545" max="12794" width="9" style="1632"/>
    <col min="12795" max="12795" width="5.25" style="1632" customWidth="1"/>
    <col min="12796" max="12796" width="48.125" style="1632" customWidth="1"/>
    <col min="12797" max="12797" width="7.875" style="1632" customWidth="1"/>
    <col min="12798" max="12798" width="20.25" style="1632" customWidth="1"/>
    <col min="12799" max="12799" width="9" style="1632"/>
    <col min="12800" max="12800" width="17.625" style="1632" customWidth="1"/>
    <col min="12801" max="13050" width="9" style="1632"/>
    <col min="13051" max="13051" width="5.25" style="1632" customWidth="1"/>
    <col min="13052" max="13052" width="48.125" style="1632" customWidth="1"/>
    <col min="13053" max="13053" width="7.875" style="1632" customWidth="1"/>
    <col min="13054" max="13054" width="20.25" style="1632" customWidth="1"/>
    <col min="13055" max="13055" width="9" style="1632"/>
    <col min="13056" max="13056" width="17.625" style="1632" customWidth="1"/>
    <col min="13057" max="13306" width="9" style="1632"/>
    <col min="13307" max="13307" width="5.25" style="1632" customWidth="1"/>
    <col min="13308" max="13308" width="48.125" style="1632" customWidth="1"/>
    <col min="13309" max="13309" width="7.875" style="1632" customWidth="1"/>
    <col min="13310" max="13310" width="20.25" style="1632" customWidth="1"/>
    <col min="13311" max="13311" width="9" style="1632"/>
    <col min="13312" max="13312" width="17.625" style="1632" customWidth="1"/>
    <col min="13313" max="13562" width="9" style="1632"/>
    <col min="13563" max="13563" width="5.25" style="1632" customWidth="1"/>
    <col min="13564" max="13564" width="48.125" style="1632" customWidth="1"/>
    <col min="13565" max="13565" width="7.875" style="1632" customWidth="1"/>
    <col min="13566" max="13566" width="20.25" style="1632" customWidth="1"/>
    <col min="13567" max="13567" width="9" style="1632"/>
    <col min="13568" max="13568" width="17.625" style="1632" customWidth="1"/>
    <col min="13569" max="13818" width="9" style="1632"/>
    <col min="13819" max="13819" width="5.25" style="1632" customWidth="1"/>
    <col min="13820" max="13820" width="48.125" style="1632" customWidth="1"/>
    <col min="13821" max="13821" width="7.875" style="1632" customWidth="1"/>
    <col min="13822" max="13822" width="20.25" style="1632" customWidth="1"/>
    <col min="13823" max="13823" width="9" style="1632"/>
    <col min="13824" max="13824" width="17.625" style="1632" customWidth="1"/>
    <col min="13825" max="14074" width="9" style="1632"/>
    <col min="14075" max="14075" width="5.25" style="1632" customWidth="1"/>
    <col min="14076" max="14076" width="48.125" style="1632" customWidth="1"/>
    <col min="14077" max="14077" width="7.875" style="1632" customWidth="1"/>
    <col min="14078" max="14078" width="20.25" style="1632" customWidth="1"/>
    <col min="14079" max="14079" width="9" style="1632"/>
    <col min="14080" max="14080" width="17.625" style="1632" customWidth="1"/>
    <col min="14081" max="14330" width="9" style="1632"/>
    <col min="14331" max="14331" width="5.25" style="1632" customWidth="1"/>
    <col min="14332" max="14332" width="48.125" style="1632" customWidth="1"/>
    <col min="14333" max="14333" width="7.875" style="1632" customWidth="1"/>
    <col min="14334" max="14334" width="20.25" style="1632" customWidth="1"/>
    <col min="14335" max="14335" width="9" style="1632"/>
    <col min="14336" max="14336" width="17.625" style="1632" customWidth="1"/>
    <col min="14337" max="14586" width="9" style="1632"/>
    <col min="14587" max="14587" width="5.25" style="1632" customWidth="1"/>
    <col min="14588" max="14588" width="48.125" style="1632" customWidth="1"/>
    <col min="14589" max="14589" width="7.875" style="1632" customWidth="1"/>
    <col min="14590" max="14590" width="20.25" style="1632" customWidth="1"/>
    <col min="14591" max="14591" width="9" style="1632"/>
    <col min="14592" max="14592" width="17.625" style="1632" customWidth="1"/>
    <col min="14593" max="14842" width="9" style="1632"/>
    <col min="14843" max="14843" width="5.25" style="1632" customWidth="1"/>
    <col min="14844" max="14844" width="48.125" style="1632" customWidth="1"/>
    <col min="14845" max="14845" width="7.875" style="1632" customWidth="1"/>
    <col min="14846" max="14846" width="20.25" style="1632" customWidth="1"/>
    <col min="14847" max="14847" width="9" style="1632"/>
    <col min="14848" max="14848" width="17.625" style="1632" customWidth="1"/>
    <col min="14849" max="15098" width="9" style="1632"/>
    <col min="15099" max="15099" width="5.25" style="1632" customWidth="1"/>
    <col min="15100" max="15100" width="48.125" style="1632" customWidth="1"/>
    <col min="15101" max="15101" width="7.875" style="1632" customWidth="1"/>
    <col min="15102" max="15102" width="20.25" style="1632" customWidth="1"/>
    <col min="15103" max="15103" width="9" style="1632"/>
    <col min="15104" max="15104" width="17.625" style="1632" customWidth="1"/>
    <col min="15105" max="15354" width="9" style="1632"/>
    <col min="15355" max="15355" width="5.25" style="1632" customWidth="1"/>
    <col min="15356" max="15356" width="48.125" style="1632" customWidth="1"/>
    <col min="15357" max="15357" width="7.875" style="1632" customWidth="1"/>
    <col min="15358" max="15358" width="20.25" style="1632" customWidth="1"/>
    <col min="15359" max="15359" width="9" style="1632"/>
    <col min="15360" max="15360" width="17.625" style="1632" customWidth="1"/>
    <col min="15361" max="15610" width="9" style="1632"/>
    <col min="15611" max="15611" width="5.25" style="1632" customWidth="1"/>
    <col min="15612" max="15612" width="48.125" style="1632" customWidth="1"/>
    <col min="15613" max="15613" width="7.875" style="1632" customWidth="1"/>
    <col min="15614" max="15614" width="20.25" style="1632" customWidth="1"/>
    <col min="15615" max="15615" width="9" style="1632"/>
    <col min="15616" max="15616" width="17.625" style="1632" customWidth="1"/>
    <col min="15617" max="15866" width="9" style="1632"/>
    <col min="15867" max="15867" width="5.25" style="1632" customWidth="1"/>
    <col min="15868" max="15868" width="48.125" style="1632" customWidth="1"/>
    <col min="15869" max="15869" width="7.875" style="1632" customWidth="1"/>
    <col min="15870" max="15870" width="20.25" style="1632" customWidth="1"/>
    <col min="15871" max="15871" width="9" style="1632"/>
    <col min="15872" max="15872" width="17.625" style="1632" customWidth="1"/>
    <col min="15873" max="16122" width="9" style="1632"/>
    <col min="16123" max="16123" width="5.25" style="1632" customWidth="1"/>
    <col min="16124" max="16124" width="48.125" style="1632" customWidth="1"/>
    <col min="16125" max="16125" width="7.875" style="1632" customWidth="1"/>
    <col min="16126" max="16126" width="20.25" style="1632" customWidth="1"/>
    <col min="16127" max="16127" width="9" style="1632"/>
    <col min="16128" max="16128" width="17.625" style="1632" customWidth="1"/>
    <col min="16129" max="16384" width="9" style="1632"/>
  </cols>
  <sheetData>
    <row r="1" spans="1:10" s="1610" customFormat="1" ht="20.100000000000001" customHeight="1">
      <c r="A1" s="3363"/>
      <c r="B1" s="3363"/>
      <c r="C1" s="3363"/>
      <c r="D1" s="2204" t="str">
        <f>"索引号："&amp;档案索引!D13</f>
        <v>索引号：2B-8</v>
      </c>
    </row>
    <row r="2" spans="1:10" s="1616" customFormat="1" ht="25.5" customHeight="1">
      <c r="A2" s="3336" t="s">
        <v>6116</v>
      </c>
      <c r="B2" s="3336"/>
      <c r="C2" s="3336"/>
      <c r="D2" s="1910"/>
    </row>
    <row r="3" spans="1:10" s="1630" customFormat="1" ht="14.25" customHeight="1">
      <c r="A3" s="1864" t="s">
        <v>1994</v>
      </c>
      <c r="B3" s="1864" t="s">
        <v>1654</v>
      </c>
      <c r="C3" s="1864" t="s">
        <v>5188</v>
      </c>
      <c r="D3" s="1902" t="s">
        <v>5073</v>
      </c>
      <c r="G3" s="1630" t="str">
        <f>TEXT(基本情况!B45,"yyyy年m月")</f>
        <v/>
      </c>
      <c r="I3" s="1630">
        <f>IFERROR(VLOOKUP(G3,B77:D87,2,FALSE),C76)</f>
        <v>7.4999999999999997E-2</v>
      </c>
      <c r="J3" s="1630">
        <f>IFERROR(VLOOKUP(G3,B77:D87,3,FALSE),D76)</f>
        <v>3.7499999999999999E-2</v>
      </c>
    </row>
    <row r="4" spans="1:10" s="1630" customFormat="1" ht="14.25" customHeight="1">
      <c r="A4" s="2279">
        <v>1</v>
      </c>
      <c r="B4" s="1865" t="s">
        <v>7040</v>
      </c>
      <c r="C4" s="2106">
        <f ca="1">IF('A100000中华人民共和国企业所得税年度纳税申报表（A类）'!D26&lt;=200000,'A100000中华人民共和国企业所得税年度纳税申报表（A类）'!D26*0.15,IF('A100000中华人民共和国企业所得税年度纳税申报表（A类）'!D26&lt;=300000,'A100000中华人民共和国企业所得税年度纳税申报表（A类）'!D26*I3))</f>
        <v>0</v>
      </c>
      <c r="D4" s="1926"/>
    </row>
    <row r="5" spans="1:10" s="1630" customFormat="1" ht="14.25" customHeight="1">
      <c r="A5" s="2279">
        <v>2</v>
      </c>
      <c r="B5" s="1865" t="s">
        <v>7041</v>
      </c>
      <c r="C5" s="2106">
        <f ca="1">IF('A100000中华人民共和国企业所得税年度纳税申报表（A类）'!D26&lt;=200000,'A100000中华人民共和国企业所得税年度纳税申报表（A类）'!D26*0.15,IF('A100000中华人民共和国企业所得税年度纳税申报表（A类）'!D26&lt;=300000,'A100000中华人民共和国企业所得税年度纳税申报表（A类）'!D26*J3))</f>
        <v>0</v>
      </c>
      <c r="D5" s="2007"/>
    </row>
    <row r="6" spans="1:10" s="1630" customFormat="1" ht="14.25" customHeight="1">
      <c r="A6" s="2279">
        <v>3</v>
      </c>
      <c r="B6" s="1865" t="s">
        <v>7042</v>
      </c>
      <c r="C6" s="2280">
        <f>A107041高新技术企业优惠情况及明细表!D34</f>
        <v>0</v>
      </c>
      <c r="D6" s="1865"/>
    </row>
    <row r="7" spans="1:10" s="1630" customFormat="1" ht="15" customHeight="1">
      <c r="A7" s="2326">
        <v>4</v>
      </c>
      <c r="B7" s="1911" t="s">
        <v>7043</v>
      </c>
      <c r="C7" s="2113"/>
      <c r="D7" s="2328" t="s">
        <v>7075</v>
      </c>
    </row>
    <row r="8" spans="1:10" s="1630" customFormat="1" ht="14.25" customHeight="1">
      <c r="A8" s="2279">
        <v>5</v>
      </c>
      <c r="B8" s="1865" t="s">
        <v>7044</v>
      </c>
      <c r="C8" s="2278"/>
      <c r="D8" s="2328" t="s">
        <v>7075</v>
      </c>
    </row>
    <row r="9" spans="1:10" s="1630" customFormat="1" ht="14.25" customHeight="1">
      <c r="A9" s="2279">
        <v>6</v>
      </c>
      <c r="B9" s="1865" t="s">
        <v>7045</v>
      </c>
      <c r="C9" s="2106">
        <f>C10+C14+C18+C22+SUM(C26:C29)+C32+SUM(C35:C50)</f>
        <v>0</v>
      </c>
      <c r="D9" s="1865"/>
    </row>
    <row r="10" spans="1:10" s="1630" customFormat="1" ht="14.25" customHeight="1">
      <c r="A10" s="2279">
        <v>7</v>
      </c>
      <c r="B10" s="1865" t="s">
        <v>7046</v>
      </c>
      <c r="C10" s="2106">
        <f>C11+C12+C13</f>
        <v>0</v>
      </c>
      <c r="D10" s="1865"/>
    </row>
    <row r="11" spans="1:10" s="1630" customFormat="1" ht="14.25" customHeight="1">
      <c r="A11" s="2279">
        <v>7.1</v>
      </c>
      <c r="B11" s="1865" t="s">
        <v>7074</v>
      </c>
      <c r="C11" s="2278"/>
      <c r="D11" s="1865"/>
    </row>
    <row r="12" spans="1:10" s="1630" customFormat="1" ht="14.25" customHeight="1">
      <c r="A12" s="2279">
        <v>7.2</v>
      </c>
      <c r="B12" s="2327" t="s">
        <v>7073</v>
      </c>
      <c r="C12" s="2278"/>
      <c r="D12" s="1865"/>
    </row>
    <row r="13" spans="1:10" s="1630" customFormat="1" ht="14.25" customHeight="1">
      <c r="A13" s="2279">
        <v>7.3</v>
      </c>
      <c r="B13" s="2327" t="s">
        <v>7072</v>
      </c>
      <c r="C13" s="2278"/>
      <c r="D13" s="1865"/>
    </row>
    <row r="14" spans="1:10" s="1630" customFormat="1" ht="14.25" customHeight="1">
      <c r="A14" s="2279">
        <v>8</v>
      </c>
      <c r="B14" s="1865" t="s">
        <v>7047</v>
      </c>
      <c r="C14" s="2106">
        <f>C15+C16+C17</f>
        <v>0</v>
      </c>
      <c r="D14" s="1865"/>
    </row>
    <row r="15" spans="1:10" s="1630" customFormat="1" ht="14.25" customHeight="1">
      <c r="A15" s="2279">
        <v>8.1</v>
      </c>
      <c r="B15" s="1865" t="s">
        <v>7074</v>
      </c>
      <c r="C15" s="2278"/>
      <c r="D15" s="1865"/>
    </row>
    <row r="16" spans="1:10" s="1630" customFormat="1" ht="14.25" customHeight="1">
      <c r="A16" s="2279">
        <v>8.1999999999999993</v>
      </c>
      <c r="B16" s="2327" t="s">
        <v>7073</v>
      </c>
      <c r="C16" s="2278"/>
      <c r="D16" s="1865"/>
    </row>
    <row r="17" spans="1:4" s="1630" customFormat="1" ht="14.25" customHeight="1">
      <c r="A17" s="2279">
        <v>8.3000000000000007</v>
      </c>
      <c r="B17" s="2327" t="s">
        <v>7072</v>
      </c>
      <c r="C17" s="2278"/>
      <c r="D17" s="1865"/>
    </row>
    <row r="18" spans="1:4" s="1630" customFormat="1" ht="14.25" customHeight="1">
      <c r="A18" s="2279">
        <v>9</v>
      </c>
      <c r="B18" s="1865" t="s">
        <v>7048</v>
      </c>
      <c r="C18" s="2106">
        <f>C19+C20+C21</f>
        <v>0</v>
      </c>
      <c r="D18" s="1865"/>
    </row>
    <row r="19" spans="1:4" s="1630" customFormat="1" ht="14.25" customHeight="1">
      <c r="A19" s="2279">
        <v>9.1</v>
      </c>
      <c r="B19" s="1865" t="s">
        <v>7076</v>
      </c>
      <c r="C19" s="2278"/>
      <c r="D19" s="1865"/>
    </row>
    <row r="20" spans="1:4" s="1630" customFormat="1" ht="14.25" customHeight="1">
      <c r="A20" s="2279">
        <v>9.1999999999999993</v>
      </c>
      <c r="B20" s="2327" t="s">
        <v>7073</v>
      </c>
      <c r="C20" s="2278"/>
      <c r="D20" s="1865"/>
    </row>
    <row r="21" spans="1:4" s="1630" customFormat="1" ht="14.25" customHeight="1">
      <c r="A21" s="2279">
        <v>9.3000000000000007</v>
      </c>
      <c r="B21" s="2327" t="s">
        <v>7072</v>
      </c>
      <c r="C21" s="2278"/>
      <c r="D21" s="1865"/>
    </row>
    <row r="22" spans="1:4" s="1630" customFormat="1" ht="14.25" customHeight="1">
      <c r="A22" s="2279">
        <v>10</v>
      </c>
      <c r="B22" s="1865" t="s">
        <v>7049</v>
      </c>
      <c r="C22" s="2106">
        <f>C23+C24+C25</f>
        <v>0</v>
      </c>
      <c r="D22" s="1865"/>
    </row>
    <row r="23" spans="1:4" s="1630" customFormat="1" ht="14.25" customHeight="1">
      <c r="A23" s="2279">
        <v>10.1</v>
      </c>
      <c r="B23" s="1865" t="s">
        <v>7077</v>
      </c>
      <c r="C23" s="2278"/>
      <c r="D23" s="1865"/>
    </row>
    <row r="24" spans="1:4" s="1630" customFormat="1" ht="14.25" customHeight="1">
      <c r="A24" s="2279">
        <v>10.199999999999999</v>
      </c>
      <c r="B24" s="1865" t="s">
        <v>7050</v>
      </c>
      <c r="C24" s="2278"/>
      <c r="D24" s="1865"/>
    </row>
    <row r="25" spans="1:4" s="1630" customFormat="1" ht="14.25" customHeight="1">
      <c r="A25" s="2279">
        <v>10.3</v>
      </c>
      <c r="B25" s="1865" t="s">
        <v>7051</v>
      </c>
      <c r="C25" s="2278"/>
      <c r="D25" s="1865"/>
    </row>
    <row r="26" spans="1:4" s="1630" customFormat="1" ht="14.25" customHeight="1">
      <c r="A26" s="2279">
        <v>11</v>
      </c>
      <c r="B26" s="1865" t="s">
        <v>7052</v>
      </c>
      <c r="C26" s="2278"/>
      <c r="D26" s="1865"/>
    </row>
    <row r="27" spans="1:4" s="1630" customFormat="1" ht="14.25" customHeight="1">
      <c r="A27" s="2279">
        <v>12</v>
      </c>
      <c r="B27" s="1865" t="s">
        <v>7053</v>
      </c>
      <c r="C27" s="2278"/>
      <c r="D27" s="1865"/>
    </row>
    <row r="28" spans="1:4" s="1630" customFormat="1" ht="14.25" customHeight="1">
      <c r="A28" s="2279">
        <v>13</v>
      </c>
      <c r="B28" s="1865" t="s">
        <v>7054</v>
      </c>
      <c r="C28" s="2278"/>
      <c r="D28" s="1865"/>
    </row>
    <row r="29" spans="1:4" s="1630" customFormat="1" ht="14.25" customHeight="1">
      <c r="A29" s="2279">
        <v>14</v>
      </c>
      <c r="B29" s="1865" t="s">
        <v>7055</v>
      </c>
      <c r="C29" s="2106">
        <f>C30+C31+C32</f>
        <v>0</v>
      </c>
      <c r="D29" s="1865"/>
    </row>
    <row r="30" spans="1:4" s="1630" customFormat="1" ht="14.25" customHeight="1">
      <c r="A30" s="2279">
        <v>14.1</v>
      </c>
      <c r="B30" s="1865" t="s">
        <v>7078</v>
      </c>
      <c r="C30" s="2278"/>
      <c r="D30" s="1865"/>
    </row>
    <row r="31" spans="1:4" s="1630" customFormat="1" ht="14.25" customHeight="1">
      <c r="A31" s="2279">
        <v>14.2</v>
      </c>
      <c r="B31" s="1865" t="s">
        <v>7079</v>
      </c>
      <c r="C31" s="2278"/>
      <c r="D31" s="1865"/>
    </row>
    <row r="32" spans="1:4" s="1630" customFormat="1" ht="14.25" customHeight="1">
      <c r="A32" s="2279">
        <v>15</v>
      </c>
      <c r="B32" s="1865" t="s">
        <v>7056</v>
      </c>
      <c r="C32" s="2106">
        <f>C33+C34+C35</f>
        <v>0</v>
      </c>
      <c r="D32" s="1865"/>
    </row>
    <row r="33" spans="1:5" s="1630" customFormat="1" ht="14.25" customHeight="1">
      <c r="A33" s="2279">
        <v>15.1</v>
      </c>
      <c r="B33" s="1865" t="s">
        <v>7080</v>
      </c>
      <c r="C33" s="2278"/>
      <c r="D33" s="1865"/>
    </row>
    <row r="34" spans="1:5" s="1630" customFormat="1" ht="14.25" customHeight="1">
      <c r="A34" s="2279">
        <v>15.2</v>
      </c>
      <c r="B34" s="1865" t="s">
        <v>7081</v>
      </c>
      <c r="C34" s="2278"/>
      <c r="D34" s="1865"/>
    </row>
    <row r="35" spans="1:5" s="1630" customFormat="1" ht="14.25" customHeight="1">
      <c r="A35" s="2279">
        <v>16</v>
      </c>
      <c r="B35" s="1865" t="s">
        <v>7057</v>
      </c>
      <c r="C35" s="2280">
        <f>软件、集成电路企业优惠情况审核表!E45</f>
        <v>0</v>
      </c>
      <c r="D35" s="1865"/>
    </row>
    <row r="36" spans="1:5" s="1630" customFormat="1" ht="14.25" customHeight="1">
      <c r="A36" s="2279">
        <v>17</v>
      </c>
      <c r="B36" s="1865" t="s">
        <v>7058</v>
      </c>
      <c r="C36" s="2278"/>
      <c r="D36" s="1865"/>
    </row>
    <row r="37" spans="1:5" s="1630" customFormat="1" ht="14.25" customHeight="1">
      <c r="A37" s="2279">
        <v>18</v>
      </c>
      <c r="B37" s="1865" t="s">
        <v>7059</v>
      </c>
      <c r="C37" s="2278"/>
      <c r="D37" s="1865"/>
    </row>
    <row r="38" spans="1:5" s="1630" customFormat="1" ht="14.25" customHeight="1">
      <c r="A38" s="2279">
        <v>19</v>
      </c>
      <c r="B38" s="1865" t="s">
        <v>7060</v>
      </c>
      <c r="C38" s="2278"/>
      <c r="D38" s="1865"/>
    </row>
    <row r="39" spans="1:5" s="1630" customFormat="1" ht="14.25" customHeight="1">
      <c r="A39" s="2279">
        <v>20</v>
      </c>
      <c r="B39" s="1865" t="s">
        <v>7061</v>
      </c>
      <c r="C39" s="2278"/>
      <c r="D39" s="1865"/>
    </row>
    <row r="40" spans="1:5" s="1630" customFormat="1" ht="14.25" customHeight="1">
      <c r="A40" s="2279">
        <v>21</v>
      </c>
      <c r="B40" s="1865" t="s">
        <v>7062</v>
      </c>
      <c r="C40" s="2278"/>
      <c r="D40" s="1865"/>
    </row>
    <row r="41" spans="1:5" s="1630" customFormat="1" ht="14.25" customHeight="1">
      <c r="A41" s="2279">
        <v>22</v>
      </c>
      <c r="B41" s="1865" t="s">
        <v>7063</v>
      </c>
      <c r="C41" s="2278"/>
      <c r="D41" s="1865"/>
    </row>
    <row r="42" spans="1:5" s="1630" customFormat="1" ht="14.25" customHeight="1">
      <c r="A42" s="2279">
        <v>23</v>
      </c>
      <c r="B42" s="1865" t="s">
        <v>7064</v>
      </c>
      <c r="C42" s="2278"/>
      <c r="D42" s="1865"/>
    </row>
    <row r="43" spans="1:5" s="1630" customFormat="1" ht="14.25" customHeight="1">
      <c r="A43" s="2279">
        <v>24</v>
      </c>
      <c r="B43" s="1865" t="s">
        <v>5844</v>
      </c>
      <c r="C43" s="2107"/>
      <c r="D43" s="1865"/>
    </row>
    <row r="44" spans="1:5" s="1630" customFormat="1" ht="14.25" customHeight="1">
      <c r="A44" s="2279">
        <v>25</v>
      </c>
      <c r="B44" s="1865" t="s">
        <v>7065</v>
      </c>
      <c r="C44" s="2107"/>
      <c r="D44" s="1865"/>
    </row>
    <row r="45" spans="1:5" s="1630" customFormat="1" ht="14.25" customHeight="1">
      <c r="A45" s="2279">
        <v>26</v>
      </c>
      <c r="B45" s="1865" t="s">
        <v>7066</v>
      </c>
      <c r="C45" s="2107"/>
      <c r="D45" s="1865"/>
    </row>
    <row r="46" spans="1:5" s="1630" customFormat="1" ht="14.25" customHeight="1">
      <c r="A46" s="2279">
        <v>27</v>
      </c>
      <c r="B46" s="1865" t="s">
        <v>7067</v>
      </c>
      <c r="C46" s="2107"/>
      <c r="D46" s="1865"/>
      <c r="E46" s="1799" t="s">
        <v>6646</v>
      </c>
    </row>
    <row r="47" spans="1:5" s="1630" customFormat="1" ht="14.25" customHeight="1">
      <c r="A47" s="2279">
        <v>28</v>
      </c>
      <c r="B47" s="1865" t="s">
        <v>7068</v>
      </c>
      <c r="C47" s="2107"/>
      <c r="D47" s="1865"/>
    </row>
    <row r="48" spans="1:5" s="1630" customFormat="1" ht="14.25" customHeight="1">
      <c r="A48" s="2279">
        <v>29</v>
      </c>
      <c r="B48" s="1865" t="s">
        <v>7082</v>
      </c>
      <c r="C48" s="2107"/>
      <c r="D48" s="1865"/>
    </row>
    <row r="49" spans="1:4" s="1630" customFormat="1" ht="14.25" customHeight="1">
      <c r="A49" s="2279">
        <v>30</v>
      </c>
      <c r="B49" s="1865" t="s">
        <v>7083</v>
      </c>
      <c r="C49" s="2107"/>
      <c r="D49" s="1865"/>
    </row>
    <row r="50" spans="1:4" s="1630" customFormat="1" ht="14.25" customHeight="1">
      <c r="A50" s="2279">
        <v>31</v>
      </c>
      <c r="B50" s="1865" t="s">
        <v>7084</v>
      </c>
      <c r="C50" s="2107"/>
      <c r="D50" s="1865"/>
    </row>
    <row r="51" spans="1:4" s="1630" customFormat="1" ht="14.25" customHeight="1">
      <c r="A51" s="2279">
        <v>32</v>
      </c>
      <c r="B51" s="1865" t="s">
        <v>7069</v>
      </c>
      <c r="C51" s="2107"/>
      <c r="D51" s="1865"/>
    </row>
    <row r="52" spans="1:4" s="1630" customFormat="1" ht="14.25" customHeight="1">
      <c r="A52" s="2279">
        <v>33</v>
      </c>
      <c r="B52" s="1865" t="s">
        <v>7070</v>
      </c>
      <c r="C52" s="2107"/>
      <c r="D52" s="1865"/>
    </row>
    <row r="53" spans="1:4" s="1630" customFormat="1" ht="14.25" customHeight="1">
      <c r="A53" s="2279">
        <v>34</v>
      </c>
      <c r="B53" s="1865" t="s">
        <v>7071</v>
      </c>
      <c r="C53" s="2106">
        <f ca="1">C4+C6+C9-C51+C52</f>
        <v>0</v>
      </c>
      <c r="D53" s="2331" t="s">
        <v>7088</v>
      </c>
    </row>
    <row r="54" spans="1:4">
      <c r="A54" s="3364"/>
      <c r="B54" s="3364"/>
      <c r="C54" s="3364"/>
      <c r="D54" s="2487"/>
    </row>
    <row r="55" spans="1:4">
      <c r="A55" s="3365" t="s">
        <v>7281</v>
      </c>
      <c r="B55" s="3365"/>
      <c r="C55" s="3365"/>
      <c r="D55" s="3365"/>
    </row>
    <row r="56" spans="1:4">
      <c r="A56" s="2488"/>
      <c r="B56" s="2488"/>
      <c r="C56" s="2488"/>
      <c r="D56" s="2488"/>
    </row>
    <row r="57" spans="1:4">
      <c r="A57" s="3366" t="s">
        <v>7282</v>
      </c>
      <c r="B57" s="3366"/>
      <c r="C57" s="3366"/>
      <c r="D57" s="3366"/>
    </row>
    <row r="58" spans="1:4">
      <c r="A58" s="3366" t="s">
        <v>7283</v>
      </c>
      <c r="B58" s="3366"/>
      <c r="C58" s="3366"/>
      <c r="D58" s="3366"/>
    </row>
    <row r="59" spans="1:4">
      <c r="A59" s="3366" t="s">
        <v>7284</v>
      </c>
      <c r="B59" s="3366"/>
      <c r="C59" s="3366"/>
      <c r="D59" s="3366"/>
    </row>
    <row r="60" spans="1:4">
      <c r="A60" s="3366" t="s">
        <v>7285</v>
      </c>
      <c r="B60" s="3366"/>
      <c r="C60" s="3366"/>
      <c r="D60" s="3366"/>
    </row>
    <row r="61" spans="1:4">
      <c r="A61" s="3366" t="s">
        <v>7286</v>
      </c>
      <c r="B61" s="3366"/>
      <c r="C61" s="3366"/>
      <c r="D61" s="3366"/>
    </row>
    <row r="62" spans="1:4">
      <c r="A62" s="3366" t="s">
        <v>7287</v>
      </c>
      <c r="B62" s="3366"/>
      <c r="C62" s="3366"/>
      <c r="D62" s="3366"/>
    </row>
    <row r="63" spans="1:4">
      <c r="A63" s="3366" t="s">
        <v>7288</v>
      </c>
      <c r="B63" s="3366"/>
      <c r="C63" s="3366"/>
      <c r="D63" s="3366"/>
    </row>
    <row r="64" spans="1:4">
      <c r="A64" s="3366" t="s">
        <v>7289</v>
      </c>
      <c r="B64" s="3366"/>
      <c r="C64" s="3366"/>
      <c r="D64" s="3366"/>
    </row>
    <row r="65" spans="1:4">
      <c r="A65" s="3366" t="s">
        <v>7287</v>
      </c>
      <c r="B65" s="3366"/>
      <c r="C65" s="3366"/>
      <c r="D65" s="3366"/>
    </row>
    <row r="66" spans="1:4">
      <c r="A66" s="3366" t="s">
        <v>7290</v>
      </c>
      <c r="B66" s="3366"/>
      <c r="C66" s="3366"/>
      <c r="D66" s="3366"/>
    </row>
    <row r="67" spans="1:4">
      <c r="A67" s="3366" t="s">
        <v>7291</v>
      </c>
      <c r="B67" s="3366"/>
      <c r="C67" s="3366"/>
      <c r="D67" s="3366"/>
    </row>
    <row r="68" spans="1:4">
      <c r="A68" s="3366" t="s">
        <v>7292</v>
      </c>
      <c r="B68" s="3366"/>
      <c r="C68" s="3366"/>
      <c r="D68" s="3366"/>
    </row>
    <row r="69" spans="1:4">
      <c r="A69" s="3366" t="s">
        <v>7293</v>
      </c>
      <c r="B69" s="3366"/>
      <c r="C69" s="3366"/>
      <c r="D69" s="3366"/>
    </row>
    <row r="70" spans="1:4">
      <c r="A70" s="3366" t="s">
        <v>7294</v>
      </c>
      <c r="B70" s="3366"/>
      <c r="C70" s="3366"/>
      <c r="D70" s="3366"/>
    </row>
    <row r="71" spans="1:4">
      <c r="A71" s="3366" t="s">
        <v>7295</v>
      </c>
      <c r="B71" s="3366"/>
      <c r="C71" s="3366"/>
      <c r="D71" s="3366"/>
    </row>
    <row r="72" spans="1:4">
      <c r="A72" s="3366" t="s">
        <v>7296</v>
      </c>
      <c r="B72" s="3366"/>
      <c r="C72" s="3366"/>
      <c r="D72" s="3366"/>
    </row>
    <row r="73" spans="1:4" ht="15" thickBot="1">
      <c r="A73" s="3366" t="s">
        <v>7297</v>
      </c>
      <c r="B73" s="3366"/>
      <c r="C73" s="3366"/>
      <c r="D73" s="3366"/>
    </row>
    <row r="74" spans="1:4" ht="15.75" thickTop="1" thickBot="1">
      <c r="A74" s="2489"/>
      <c r="B74" s="2490"/>
      <c r="C74" s="3367" t="s">
        <v>1166</v>
      </c>
      <c r="D74" s="3368"/>
    </row>
    <row r="75" spans="1:4" ht="15" thickBot="1">
      <c r="A75" s="2489"/>
      <c r="B75" s="2491" t="s">
        <v>7298</v>
      </c>
      <c r="C75" s="2492" t="s">
        <v>7299</v>
      </c>
      <c r="D75" s="2493" t="s">
        <v>7300</v>
      </c>
    </row>
    <row r="76" spans="1:4" ht="15" thickBot="1">
      <c r="A76" s="2489"/>
      <c r="B76" s="2491" t="s">
        <v>7301</v>
      </c>
      <c r="C76" s="2494">
        <v>7.4999999999999997E-2</v>
      </c>
      <c r="D76" s="2495">
        <v>3.7499999999999999E-2</v>
      </c>
    </row>
    <row r="77" spans="1:4" ht="15" thickBot="1">
      <c r="A77" s="2489"/>
      <c r="B77" s="2496" t="s">
        <v>7302</v>
      </c>
      <c r="C77" s="2494">
        <v>7.7299999999999994E-2</v>
      </c>
      <c r="D77" s="2495">
        <v>4.0899999999999999E-2</v>
      </c>
    </row>
    <row r="78" spans="1:4" ht="15" thickBot="1">
      <c r="A78" s="2489"/>
      <c r="B78" s="2496" t="s">
        <v>7303</v>
      </c>
      <c r="C78" s="2494">
        <v>0.08</v>
      </c>
      <c r="D78" s="2495">
        <v>4.4999999999999998E-2</v>
      </c>
    </row>
    <row r="79" spans="1:4" ht="15" thickBot="1">
      <c r="A79" s="2489"/>
      <c r="B79" s="2496" t="s">
        <v>7304</v>
      </c>
      <c r="C79" s="2494">
        <v>8.3299999999999999E-2</v>
      </c>
      <c r="D79" s="2495">
        <v>0.05</v>
      </c>
    </row>
    <row r="80" spans="1:4" ht="15" thickBot="1">
      <c r="A80" s="2489"/>
      <c r="B80" s="2496" t="s">
        <v>7305</v>
      </c>
      <c r="C80" s="2494">
        <v>8.7499999999999994E-2</v>
      </c>
      <c r="D80" s="2495">
        <v>5.6300000000000003E-2</v>
      </c>
    </row>
    <row r="81" spans="1:4" ht="15" thickBot="1">
      <c r="A81" s="2489"/>
      <c r="B81" s="2496" t="s">
        <v>7306</v>
      </c>
      <c r="C81" s="2494">
        <v>9.2899999999999996E-2</v>
      </c>
      <c r="D81" s="2495">
        <v>6.4299999999999996E-2</v>
      </c>
    </row>
    <row r="82" spans="1:4" ht="15" thickBot="1">
      <c r="A82" s="2489"/>
      <c r="B82" s="2496" t="s">
        <v>7307</v>
      </c>
      <c r="C82" s="2494">
        <v>0.1</v>
      </c>
      <c r="D82" s="2495">
        <v>7.4999999999999997E-2</v>
      </c>
    </row>
    <row r="83" spans="1:4" ht="15" thickBot="1">
      <c r="A83" s="2489"/>
      <c r="B83" s="2496" t="s">
        <v>7308</v>
      </c>
      <c r="C83" s="2494">
        <v>0.11</v>
      </c>
      <c r="D83" s="2495">
        <v>0.09</v>
      </c>
    </row>
    <row r="84" spans="1:4" ht="15" thickBot="1">
      <c r="A84" s="2489"/>
      <c r="B84" s="2496" t="s">
        <v>7309</v>
      </c>
      <c r="C84" s="2494">
        <v>0.125</v>
      </c>
      <c r="D84" s="2495">
        <v>0.1125</v>
      </c>
    </row>
    <row r="85" spans="1:4" ht="15" thickBot="1">
      <c r="A85" s="2489"/>
      <c r="B85" s="2496" t="s">
        <v>7310</v>
      </c>
      <c r="C85" s="2494">
        <v>0.15</v>
      </c>
      <c r="D85" s="2497">
        <v>0.15</v>
      </c>
    </row>
    <row r="86" spans="1:4" ht="15" thickBot="1">
      <c r="A86" s="2489"/>
      <c r="B86" s="2496" t="s">
        <v>7311</v>
      </c>
      <c r="C86" s="2494">
        <v>0.15</v>
      </c>
      <c r="D86" s="2497">
        <v>0.15</v>
      </c>
    </row>
    <row r="87" spans="1:4" ht="15" thickBot="1">
      <c r="A87" s="2489"/>
      <c r="B87" s="2498" t="s">
        <v>7312</v>
      </c>
      <c r="C87" s="2499">
        <v>0.15</v>
      </c>
      <c r="D87" s="2500">
        <v>0.15</v>
      </c>
    </row>
    <row r="88" spans="1:4" ht="15" thickTop="1">
      <c r="A88" s="3366" t="s">
        <v>7313</v>
      </c>
      <c r="B88" s="3366"/>
      <c r="C88" s="3366"/>
      <c r="D88" s="3366"/>
    </row>
    <row r="89" spans="1:4">
      <c r="A89" s="3366" t="s">
        <v>7314</v>
      </c>
      <c r="B89" s="3366"/>
      <c r="C89" s="3366"/>
      <c r="D89" s="3366"/>
    </row>
    <row r="90" spans="1:4">
      <c r="A90" s="3366" t="s">
        <v>7315</v>
      </c>
      <c r="B90" s="3366"/>
      <c r="C90" s="3366"/>
      <c r="D90" s="3366"/>
    </row>
    <row r="91" spans="1:4">
      <c r="A91" s="3366" t="s">
        <v>7316</v>
      </c>
      <c r="B91" s="3366"/>
      <c r="C91" s="3366"/>
      <c r="D91" s="3366"/>
    </row>
    <row r="92" spans="1:4">
      <c r="A92" s="3366" t="s">
        <v>7317</v>
      </c>
      <c r="B92" s="3366"/>
      <c r="C92" s="3366"/>
      <c r="D92" s="3366"/>
    </row>
    <row r="93" spans="1:4">
      <c r="A93" s="3366" t="s">
        <v>7318</v>
      </c>
      <c r="B93" s="3366"/>
      <c r="C93" s="3366"/>
      <c r="D93" s="3366"/>
    </row>
    <row r="94" spans="1:4">
      <c r="A94" s="3366" t="s">
        <v>7319</v>
      </c>
      <c r="B94" s="3366"/>
      <c r="C94" s="3366"/>
      <c r="D94" s="3366"/>
    </row>
    <row r="95" spans="1:4">
      <c r="A95" s="3366" t="s">
        <v>7320</v>
      </c>
      <c r="B95" s="3366"/>
      <c r="C95" s="3366"/>
      <c r="D95" s="3366"/>
    </row>
    <row r="96" spans="1:4">
      <c r="A96" s="3366" t="s">
        <v>7321</v>
      </c>
      <c r="B96" s="3366"/>
      <c r="C96" s="3366"/>
      <c r="D96" s="3366"/>
    </row>
    <row r="97" spans="1:4">
      <c r="A97" s="3366" t="s">
        <v>7322</v>
      </c>
      <c r="B97" s="3366"/>
      <c r="C97" s="3366"/>
      <c r="D97" s="3366"/>
    </row>
    <row r="98" spans="1:4">
      <c r="A98" s="3366" t="s">
        <v>7323</v>
      </c>
      <c r="B98" s="3366"/>
      <c r="C98" s="3366"/>
      <c r="D98" s="3366"/>
    </row>
    <row r="99" spans="1:4">
      <c r="A99" s="3366" t="s">
        <v>7324</v>
      </c>
      <c r="B99" s="3366"/>
      <c r="C99" s="3366"/>
      <c r="D99" s="3366"/>
    </row>
    <row r="100" spans="1:4">
      <c r="A100" s="3366" t="s">
        <v>7325</v>
      </c>
      <c r="B100" s="3366"/>
      <c r="C100" s="3366"/>
      <c r="D100" s="3366"/>
    </row>
    <row r="101" spans="1:4">
      <c r="A101" s="3366" t="s">
        <v>7326</v>
      </c>
      <c r="B101" s="3366"/>
      <c r="C101" s="3366"/>
      <c r="D101" s="3366"/>
    </row>
    <row r="102" spans="1:4">
      <c r="A102" s="3366" t="s">
        <v>7327</v>
      </c>
      <c r="B102" s="3366"/>
      <c r="C102" s="3366"/>
      <c r="D102" s="3366"/>
    </row>
    <row r="103" spans="1:4">
      <c r="A103" s="3366" t="s">
        <v>7328</v>
      </c>
      <c r="B103" s="3366"/>
      <c r="C103" s="3366"/>
      <c r="D103" s="3366"/>
    </row>
    <row r="104" spans="1:4">
      <c r="A104" s="3366" t="s">
        <v>7329</v>
      </c>
      <c r="B104" s="3366"/>
      <c r="C104" s="3366"/>
      <c r="D104" s="3366"/>
    </row>
    <row r="105" spans="1:4">
      <c r="A105" s="3366" t="s">
        <v>7330</v>
      </c>
      <c r="B105" s="3366"/>
      <c r="C105" s="3366"/>
      <c r="D105" s="3366"/>
    </row>
    <row r="106" spans="1:4">
      <c r="A106" s="3366" t="s">
        <v>7331</v>
      </c>
      <c r="B106" s="3366"/>
      <c r="C106" s="3366"/>
      <c r="D106" s="3366"/>
    </row>
    <row r="107" spans="1:4">
      <c r="A107" s="3366" t="s">
        <v>7332</v>
      </c>
      <c r="B107" s="3366"/>
      <c r="C107" s="3366"/>
      <c r="D107" s="3366"/>
    </row>
    <row r="108" spans="1:4">
      <c r="A108" s="3366" t="s">
        <v>7333</v>
      </c>
      <c r="B108" s="3366"/>
      <c r="C108" s="3366"/>
      <c r="D108" s="3366"/>
    </row>
    <row r="109" spans="1:4">
      <c r="A109" s="3366" t="s">
        <v>7334</v>
      </c>
      <c r="B109" s="3366"/>
      <c r="C109" s="3366"/>
      <c r="D109" s="3366"/>
    </row>
    <row r="110" spans="1:4">
      <c r="A110" s="3366" t="s">
        <v>7335</v>
      </c>
      <c r="B110" s="3366"/>
      <c r="C110" s="3366"/>
      <c r="D110" s="3366"/>
    </row>
    <row r="111" spans="1:4">
      <c r="A111" s="3366" t="s">
        <v>7336</v>
      </c>
      <c r="B111" s="3366"/>
      <c r="C111" s="3366"/>
      <c r="D111" s="3366"/>
    </row>
    <row r="112" spans="1:4">
      <c r="A112" s="3366" t="s">
        <v>7337</v>
      </c>
      <c r="B112" s="3366"/>
      <c r="C112" s="3366"/>
      <c r="D112" s="3366"/>
    </row>
    <row r="113" spans="1:4">
      <c r="A113" s="3366" t="s">
        <v>7338</v>
      </c>
      <c r="B113" s="3366"/>
      <c r="C113" s="3366"/>
      <c r="D113" s="3366"/>
    </row>
    <row r="114" spans="1:4">
      <c r="A114" s="3366" t="s">
        <v>7339</v>
      </c>
      <c r="B114" s="3366"/>
      <c r="C114" s="3366"/>
      <c r="D114" s="3366"/>
    </row>
    <row r="115" spans="1:4">
      <c r="A115" s="3366" t="s">
        <v>7340</v>
      </c>
      <c r="B115" s="3366"/>
      <c r="C115" s="3366"/>
      <c r="D115" s="3366"/>
    </row>
    <row r="116" spans="1:4">
      <c r="A116" s="3366" t="s">
        <v>7341</v>
      </c>
      <c r="B116" s="3366"/>
      <c r="C116" s="3366"/>
      <c r="D116" s="3366"/>
    </row>
    <row r="117" spans="1:4">
      <c r="A117" s="3366" t="s">
        <v>7342</v>
      </c>
      <c r="B117" s="3366"/>
      <c r="C117" s="3366"/>
      <c r="D117" s="3366"/>
    </row>
    <row r="118" spans="1:4">
      <c r="A118" s="3366" t="s">
        <v>7343</v>
      </c>
      <c r="B118" s="3366"/>
      <c r="C118" s="3366"/>
      <c r="D118" s="3366"/>
    </row>
    <row r="119" spans="1:4">
      <c r="A119" s="3366" t="s">
        <v>7344</v>
      </c>
      <c r="B119" s="3366"/>
      <c r="C119" s="3366"/>
      <c r="D119" s="3366"/>
    </row>
    <row r="120" spans="1:4">
      <c r="A120" s="3366" t="s">
        <v>7345</v>
      </c>
      <c r="B120" s="3366"/>
      <c r="C120" s="3366"/>
      <c r="D120" s="3366"/>
    </row>
    <row r="121" spans="1:4">
      <c r="A121" s="3366" t="s">
        <v>7346</v>
      </c>
      <c r="B121" s="3366"/>
      <c r="C121" s="3366"/>
      <c r="D121" s="3366"/>
    </row>
    <row r="122" spans="1:4">
      <c r="A122" s="3366" t="s">
        <v>7347</v>
      </c>
      <c r="B122" s="3366"/>
      <c r="C122" s="3366"/>
      <c r="D122" s="3366"/>
    </row>
    <row r="123" spans="1:4">
      <c r="A123" s="3366" t="s">
        <v>7348</v>
      </c>
      <c r="B123" s="3366"/>
      <c r="C123" s="3366"/>
      <c r="D123" s="3366"/>
    </row>
    <row r="124" spans="1:4">
      <c r="A124" s="3366" t="s">
        <v>7349</v>
      </c>
      <c r="B124" s="3366"/>
      <c r="C124" s="3366"/>
      <c r="D124" s="3366"/>
    </row>
    <row r="125" spans="1:4">
      <c r="A125" s="3366" t="s">
        <v>7350</v>
      </c>
      <c r="B125" s="3366"/>
      <c r="C125" s="3366"/>
      <c r="D125" s="3366"/>
    </row>
    <row r="126" spans="1:4">
      <c r="A126" s="3366" t="s">
        <v>7351</v>
      </c>
      <c r="B126" s="3366"/>
      <c r="C126" s="3366"/>
      <c r="D126" s="3366"/>
    </row>
    <row r="127" spans="1:4">
      <c r="A127" s="3366" t="s">
        <v>7352</v>
      </c>
      <c r="B127" s="3366"/>
      <c r="C127" s="3366"/>
      <c r="D127" s="3366"/>
    </row>
    <row r="128" spans="1:4">
      <c r="A128" s="3366" t="s">
        <v>7353</v>
      </c>
      <c r="B128" s="3366"/>
      <c r="C128" s="3366"/>
      <c r="D128" s="3366"/>
    </row>
    <row r="129" spans="1:4">
      <c r="A129" s="3366" t="s">
        <v>7354</v>
      </c>
      <c r="B129" s="3366"/>
      <c r="C129" s="3366"/>
      <c r="D129" s="3366"/>
    </row>
    <row r="130" spans="1:4">
      <c r="A130" s="3366" t="s">
        <v>7355</v>
      </c>
      <c r="B130" s="3366"/>
      <c r="C130" s="3366"/>
      <c r="D130" s="3366"/>
    </row>
    <row r="131" spans="1:4">
      <c r="A131" s="3366" t="s">
        <v>7356</v>
      </c>
      <c r="B131" s="3366"/>
      <c r="C131" s="3366"/>
      <c r="D131" s="3366"/>
    </row>
    <row r="132" spans="1:4">
      <c r="A132" s="3366" t="s">
        <v>7357</v>
      </c>
      <c r="B132" s="3366"/>
      <c r="C132" s="3366"/>
      <c r="D132" s="3366"/>
    </row>
    <row r="133" spans="1:4">
      <c r="A133" s="3366" t="s">
        <v>7358</v>
      </c>
      <c r="B133" s="3366"/>
      <c r="C133" s="3366"/>
      <c r="D133" s="3366"/>
    </row>
    <row r="134" spans="1:4">
      <c r="A134" s="3366" t="s">
        <v>7359</v>
      </c>
      <c r="B134" s="3366"/>
      <c r="C134" s="3366"/>
      <c r="D134" s="3366"/>
    </row>
    <row r="135" spans="1:4">
      <c r="A135" s="3366" t="s">
        <v>7360</v>
      </c>
      <c r="B135" s="3366"/>
      <c r="C135" s="3366"/>
      <c r="D135" s="3366"/>
    </row>
    <row r="136" spans="1:4">
      <c r="A136" s="3366" t="s">
        <v>7361</v>
      </c>
      <c r="B136" s="3366"/>
      <c r="C136" s="3366"/>
      <c r="D136" s="3366"/>
    </row>
    <row r="137" spans="1:4">
      <c r="A137" s="3366" t="s">
        <v>7362</v>
      </c>
      <c r="B137" s="3366"/>
      <c r="C137" s="3366"/>
      <c r="D137" s="3366"/>
    </row>
    <row r="138" spans="1:4">
      <c r="A138" s="3366" t="s">
        <v>7363</v>
      </c>
      <c r="B138" s="3366"/>
      <c r="C138" s="3366"/>
      <c r="D138" s="3366"/>
    </row>
    <row r="139" spans="1:4">
      <c r="A139" s="3366" t="s">
        <v>7364</v>
      </c>
      <c r="B139" s="3366"/>
      <c r="C139" s="3366"/>
      <c r="D139" s="3366"/>
    </row>
    <row r="140" spans="1:4">
      <c r="A140" s="3366" t="s">
        <v>7365</v>
      </c>
      <c r="B140" s="3366"/>
      <c r="C140" s="3366"/>
      <c r="D140" s="3366"/>
    </row>
    <row r="141" spans="1:4">
      <c r="A141" s="3366" t="s">
        <v>7366</v>
      </c>
      <c r="B141" s="3366"/>
      <c r="C141" s="3366"/>
      <c r="D141" s="3366"/>
    </row>
    <row r="142" spans="1:4">
      <c r="A142" s="3366" t="s">
        <v>7367</v>
      </c>
      <c r="B142" s="3366"/>
      <c r="C142" s="3366"/>
      <c r="D142" s="3366"/>
    </row>
    <row r="143" spans="1:4">
      <c r="A143" s="3366" t="s">
        <v>7368</v>
      </c>
      <c r="B143" s="3366"/>
      <c r="C143" s="3366"/>
      <c r="D143" s="3366"/>
    </row>
    <row r="144" spans="1:4">
      <c r="A144" s="3366" t="s">
        <v>7369</v>
      </c>
      <c r="B144" s="3366"/>
      <c r="C144" s="3366"/>
      <c r="D144" s="3366"/>
    </row>
    <row r="145" spans="1:4">
      <c r="A145" s="3366" t="s">
        <v>7370</v>
      </c>
      <c r="B145" s="3366"/>
      <c r="C145" s="3366"/>
      <c r="D145" s="3366"/>
    </row>
    <row r="146" spans="1:4">
      <c r="A146" s="3366" t="s">
        <v>7371</v>
      </c>
      <c r="B146" s="3366"/>
      <c r="C146" s="3366"/>
      <c r="D146" s="3366"/>
    </row>
    <row r="147" spans="1:4">
      <c r="A147" s="3366" t="s">
        <v>7372</v>
      </c>
      <c r="B147" s="3366"/>
      <c r="C147" s="3366"/>
      <c r="D147" s="3366"/>
    </row>
    <row r="148" spans="1:4">
      <c r="A148" s="3366" t="s">
        <v>7373</v>
      </c>
      <c r="B148" s="3366"/>
      <c r="C148" s="3366"/>
      <c r="D148" s="3366"/>
    </row>
    <row r="149" spans="1:4">
      <c r="A149" s="3366" t="s">
        <v>7374</v>
      </c>
      <c r="B149" s="3366"/>
      <c r="C149" s="3366"/>
      <c r="D149" s="3366"/>
    </row>
    <row r="150" spans="1:4">
      <c r="A150" s="3366" t="s">
        <v>7375</v>
      </c>
      <c r="B150" s="3366"/>
      <c r="C150" s="3366"/>
      <c r="D150" s="3366"/>
    </row>
    <row r="151" spans="1:4">
      <c r="A151" s="3366" t="s">
        <v>7376</v>
      </c>
      <c r="B151" s="3366"/>
      <c r="C151" s="3366"/>
      <c r="D151" s="3366"/>
    </row>
    <row r="152" spans="1:4">
      <c r="A152" s="3366" t="s">
        <v>7377</v>
      </c>
      <c r="B152" s="3366"/>
      <c r="C152" s="3366"/>
      <c r="D152" s="3366"/>
    </row>
  </sheetData>
  <mergeCells count="87">
    <mergeCell ref="A151:D151"/>
    <mergeCell ref="A152:D152"/>
    <mergeCell ref="A146:D146"/>
    <mergeCell ref="A147:D147"/>
    <mergeCell ref="A148:D148"/>
    <mergeCell ref="A149:D149"/>
    <mergeCell ref="A150:D150"/>
    <mergeCell ref="A141:D141"/>
    <mergeCell ref="A142:D142"/>
    <mergeCell ref="A143:D143"/>
    <mergeCell ref="A144:D144"/>
    <mergeCell ref="A145:D145"/>
    <mergeCell ref="A136:D136"/>
    <mergeCell ref="A137:D137"/>
    <mergeCell ref="A138:D138"/>
    <mergeCell ref="A139:D139"/>
    <mergeCell ref="A140:D140"/>
    <mergeCell ref="A131:D131"/>
    <mergeCell ref="A132:D132"/>
    <mergeCell ref="A133:D133"/>
    <mergeCell ref="A134:D134"/>
    <mergeCell ref="A135:D135"/>
    <mergeCell ref="A126:D126"/>
    <mergeCell ref="A127:D127"/>
    <mergeCell ref="A128:D128"/>
    <mergeCell ref="A129:D129"/>
    <mergeCell ref="A130:D130"/>
    <mergeCell ref="A121:D121"/>
    <mergeCell ref="A122:D122"/>
    <mergeCell ref="A123:D123"/>
    <mergeCell ref="A124:D124"/>
    <mergeCell ref="A125:D125"/>
    <mergeCell ref="A116:D116"/>
    <mergeCell ref="A117:D117"/>
    <mergeCell ref="A118:D118"/>
    <mergeCell ref="A119:D119"/>
    <mergeCell ref="A120:D120"/>
    <mergeCell ref="A111:D111"/>
    <mergeCell ref="A112:D112"/>
    <mergeCell ref="A113:D113"/>
    <mergeCell ref="A114:D114"/>
    <mergeCell ref="A115:D115"/>
    <mergeCell ref="A106:D106"/>
    <mergeCell ref="A107:D107"/>
    <mergeCell ref="A108:D108"/>
    <mergeCell ref="A109:D109"/>
    <mergeCell ref="A110:D110"/>
    <mergeCell ref="A101:D101"/>
    <mergeCell ref="A102:D102"/>
    <mergeCell ref="A103:D103"/>
    <mergeCell ref="A104:D104"/>
    <mergeCell ref="A105:D105"/>
    <mergeCell ref="A96:D96"/>
    <mergeCell ref="A97:D97"/>
    <mergeCell ref="A98:D98"/>
    <mergeCell ref="A99:D99"/>
    <mergeCell ref="A100:D100"/>
    <mergeCell ref="A91:D91"/>
    <mergeCell ref="A92:D92"/>
    <mergeCell ref="A93:D93"/>
    <mergeCell ref="A94:D94"/>
    <mergeCell ref="A95:D95"/>
    <mergeCell ref="A73:D73"/>
    <mergeCell ref="C74:D74"/>
    <mergeCell ref="A88:D88"/>
    <mergeCell ref="A89:D89"/>
    <mergeCell ref="A90:D90"/>
    <mergeCell ref="A68:D68"/>
    <mergeCell ref="A69:D69"/>
    <mergeCell ref="A70:D70"/>
    <mergeCell ref="A71:D71"/>
    <mergeCell ref="A72:D72"/>
    <mergeCell ref="A63:D63"/>
    <mergeCell ref="A64:D64"/>
    <mergeCell ref="A65:D65"/>
    <mergeCell ref="A66:D66"/>
    <mergeCell ref="A67:D67"/>
    <mergeCell ref="A58:D58"/>
    <mergeCell ref="A59:D59"/>
    <mergeCell ref="A60:D60"/>
    <mergeCell ref="A61:D61"/>
    <mergeCell ref="A62:D62"/>
    <mergeCell ref="A1:C1"/>
    <mergeCell ref="A2:C2"/>
    <mergeCell ref="A54:C54"/>
    <mergeCell ref="A55:D55"/>
    <mergeCell ref="A57:D57"/>
  </mergeCells>
  <phoneticPr fontId="59" type="noConversion"/>
  <hyperlinks>
    <hyperlink ref="E46" location="A107040减免所得税优惠明细表!A1" display="A107040减免所得税优惠明细表!A1"/>
  </hyperlinks>
  <printOptions horizontalCentered="1"/>
  <pageMargins left="0.65" right="0.43" top="0.98425196850393704" bottom="0.98425196850393704" header="0.49" footer="0.5118110236220472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61" r:id="rId4" name="Button 1">
              <controlPr defaultSize="0" print="0" autoFill="0" autoPict="0" macro="[0]!ThisWorkbook.返回">
                <anchor moveWithCells="1">
                  <from>
                    <xdr:col>4</xdr:col>
                    <xdr:colOff>19050</xdr:colOff>
                    <xdr:row>0</xdr:row>
                    <xdr:rowOff>47625</xdr:rowOff>
                  </from>
                  <to>
                    <xdr:col>5</xdr:col>
                    <xdr:colOff>285750</xdr:colOff>
                    <xdr:row>1</xdr:row>
                    <xdr:rowOff>114300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4">
    <tabColor theme="9" tint="0.39997558519241921"/>
  </sheetPr>
  <dimension ref="A1:I34"/>
  <sheetViews>
    <sheetView workbookViewId="0">
      <selection activeCell="C5" sqref="C5"/>
    </sheetView>
  </sheetViews>
  <sheetFormatPr defaultColWidth="22.875" defaultRowHeight="14.25"/>
  <cols>
    <col min="1" max="1" width="5.25" style="1641" customWidth="1"/>
    <col min="2" max="2" width="5.25" style="1559" customWidth="1"/>
    <col min="3" max="3" width="50.375" style="1559" customWidth="1"/>
    <col min="4" max="4" width="26.125" style="1559" customWidth="1"/>
    <col min="5" max="5" width="26.25" style="1559" customWidth="1"/>
    <col min="6" max="256" width="22.875" style="1559"/>
    <col min="257" max="258" width="5.25" style="1559" customWidth="1"/>
    <col min="259" max="259" width="50.375" style="1559" customWidth="1"/>
    <col min="260" max="261" width="26.25" style="1559" customWidth="1"/>
    <col min="262" max="512" width="22.875" style="1559"/>
    <col min="513" max="514" width="5.25" style="1559" customWidth="1"/>
    <col min="515" max="515" width="50.375" style="1559" customWidth="1"/>
    <col min="516" max="517" width="26.25" style="1559" customWidth="1"/>
    <col min="518" max="768" width="22.875" style="1559"/>
    <col min="769" max="770" width="5.25" style="1559" customWidth="1"/>
    <col min="771" max="771" width="50.375" style="1559" customWidth="1"/>
    <col min="772" max="773" width="26.25" style="1559" customWidth="1"/>
    <col min="774" max="1024" width="22.875" style="1559"/>
    <col min="1025" max="1026" width="5.25" style="1559" customWidth="1"/>
    <col min="1027" max="1027" width="50.375" style="1559" customWidth="1"/>
    <col min="1028" max="1029" width="26.25" style="1559" customWidth="1"/>
    <col min="1030" max="1280" width="22.875" style="1559"/>
    <col min="1281" max="1282" width="5.25" style="1559" customWidth="1"/>
    <col min="1283" max="1283" width="50.375" style="1559" customWidth="1"/>
    <col min="1284" max="1285" width="26.25" style="1559" customWidth="1"/>
    <col min="1286" max="1536" width="22.875" style="1559"/>
    <col min="1537" max="1538" width="5.25" style="1559" customWidth="1"/>
    <col min="1539" max="1539" width="50.375" style="1559" customWidth="1"/>
    <col min="1540" max="1541" width="26.25" style="1559" customWidth="1"/>
    <col min="1542" max="1792" width="22.875" style="1559"/>
    <col min="1793" max="1794" width="5.25" style="1559" customWidth="1"/>
    <col min="1795" max="1795" width="50.375" style="1559" customWidth="1"/>
    <col min="1796" max="1797" width="26.25" style="1559" customWidth="1"/>
    <col min="1798" max="2048" width="22.875" style="1559"/>
    <col min="2049" max="2050" width="5.25" style="1559" customWidth="1"/>
    <col min="2051" max="2051" width="50.375" style="1559" customWidth="1"/>
    <col min="2052" max="2053" width="26.25" style="1559" customWidth="1"/>
    <col min="2054" max="2304" width="22.875" style="1559"/>
    <col min="2305" max="2306" width="5.25" style="1559" customWidth="1"/>
    <col min="2307" max="2307" width="50.375" style="1559" customWidth="1"/>
    <col min="2308" max="2309" width="26.25" style="1559" customWidth="1"/>
    <col min="2310" max="2560" width="22.875" style="1559"/>
    <col min="2561" max="2562" width="5.25" style="1559" customWidth="1"/>
    <col min="2563" max="2563" width="50.375" style="1559" customWidth="1"/>
    <col min="2564" max="2565" width="26.25" style="1559" customWidth="1"/>
    <col min="2566" max="2816" width="22.875" style="1559"/>
    <col min="2817" max="2818" width="5.25" style="1559" customWidth="1"/>
    <col min="2819" max="2819" width="50.375" style="1559" customWidth="1"/>
    <col min="2820" max="2821" width="26.25" style="1559" customWidth="1"/>
    <col min="2822" max="3072" width="22.875" style="1559"/>
    <col min="3073" max="3074" width="5.25" style="1559" customWidth="1"/>
    <col min="3075" max="3075" width="50.375" style="1559" customWidth="1"/>
    <col min="3076" max="3077" width="26.25" style="1559" customWidth="1"/>
    <col min="3078" max="3328" width="22.875" style="1559"/>
    <col min="3329" max="3330" width="5.25" style="1559" customWidth="1"/>
    <col min="3331" max="3331" width="50.375" style="1559" customWidth="1"/>
    <col min="3332" max="3333" width="26.25" style="1559" customWidth="1"/>
    <col min="3334" max="3584" width="22.875" style="1559"/>
    <col min="3585" max="3586" width="5.25" style="1559" customWidth="1"/>
    <col min="3587" max="3587" width="50.375" style="1559" customWidth="1"/>
    <col min="3588" max="3589" width="26.25" style="1559" customWidth="1"/>
    <col min="3590" max="3840" width="22.875" style="1559"/>
    <col min="3841" max="3842" width="5.25" style="1559" customWidth="1"/>
    <col min="3843" max="3843" width="50.375" style="1559" customWidth="1"/>
    <col min="3844" max="3845" width="26.25" style="1559" customWidth="1"/>
    <col min="3846" max="4096" width="22.875" style="1559"/>
    <col min="4097" max="4098" width="5.25" style="1559" customWidth="1"/>
    <col min="4099" max="4099" width="50.375" style="1559" customWidth="1"/>
    <col min="4100" max="4101" width="26.25" style="1559" customWidth="1"/>
    <col min="4102" max="4352" width="22.875" style="1559"/>
    <col min="4353" max="4354" width="5.25" style="1559" customWidth="1"/>
    <col min="4355" max="4355" width="50.375" style="1559" customWidth="1"/>
    <col min="4356" max="4357" width="26.25" style="1559" customWidth="1"/>
    <col min="4358" max="4608" width="22.875" style="1559"/>
    <col min="4609" max="4610" width="5.25" style="1559" customWidth="1"/>
    <col min="4611" max="4611" width="50.375" style="1559" customWidth="1"/>
    <col min="4612" max="4613" width="26.25" style="1559" customWidth="1"/>
    <col min="4614" max="4864" width="22.875" style="1559"/>
    <col min="4865" max="4866" width="5.25" style="1559" customWidth="1"/>
    <col min="4867" max="4867" width="50.375" style="1559" customWidth="1"/>
    <col min="4868" max="4869" width="26.25" style="1559" customWidth="1"/>
    <col min="4870" max="5120" width="22.875" style="1559"/>
    <col min="5121" max="5122" width="5.25" style="1559" customWidth="1"/>
    <col min="5123" max="5123" width="50.375" style="1559" customWidth="1"/>
    <col min="5124" max="5125" width="26.25" style="1559" customWidth="1"/>
    <col min="5126" max="5376" width="22.875" style="1559"/>
    <col min="5377" max="5378" width="5.25" style="1559" customWidth="1"/>
    <col min="5379" max="5379" width="50.375" style="1559" customWidth="1"/>
    <col min="5380" max="5381" width="26.25" style="1559" customWidth="1"/>
    <col min="5382" max="5632" width="22.875" style="1559"/>
    <col min="5633" max="5634" width="5.25" style="1559" customWidth="1"/>
    <col min="5635" max="5635" width="50.375" style="1559" customWidth="1"/>
    <col min="5636" max="5637" width="26.25" style="1559" customWidth="1"/>
    <col min="5638" max="5888" width="22.875" style="1559"/>
    <col min="5889" max="5890" width="5.25" style="1559" customWidth="1"/>
    <col min="5891" max="5891" width="50.375" style="1559" customWidth="1"/>
    <col min="5892" max="5893" width="26.25" style="1559" customWidth="1"/>
    <col min="5894" max="6144" width="22.875" style="1559"/>
    <col min="6145" max="6146" width="5.25" style="1559" customWidth="1"/>
    <col min="6147" max="6147" width="50.375" style="1559" customWidth="1"/>
    <col min="6148" max="6149" width="26.25" style="1559" customWidth="1"/>
    <col min="6150" max="6400" width="22.875" style="1559"/>
    <col min="6401" max="6402" width="5.25" style="1559" customWidth="1"/>
    <col min="6403" max="6403" width="50.375" style="1559" customWidth="1"/>
    <col min="6404" max="6405" width="26.25" style="1559" customWidth="1"/>
    <col min="6406" max="6656" width="22.875" style="1559"/>
    <col min="6657" max="6658" width="5.25" style="1559" customWidth="1"/>
    <col min="6659" max="6659" width="50.375" style="1559" customWidth="1"/>
    <col min="6660" max="6661" width="26.25" style="1559" customWidth="1"/>
    <col min="6662" max="6912" width="22.875" style="1559"/>
    <col min="6913" max="6914" width="5.25" style="1559" customWidth="1"/>
    <col min="6915" max="6915" width="50.375" style="1559" customWidth="1"/>
    <col min="6916" max="6917" width="26.25" style="1559" customWidth="1"/>
    <col min="6918" max="7168" width="22.875" style="1559"/>
    <col min="7169" max="7170" width="5.25" style="1559" customWidth="1"/>
    <col min="7171" max="7171" width="50.375" style="1559" customWidth="1"/>
    <col min="7172" max="7173" width="26.25" style="1559" customWidth="1"/>
    <col min="7174" max="7424" width="22.875" style="1559"/>
    <col min="7425" max="7426" width="5.25" style="1559" customWidth="1"/>
    <col min="7427" max="7427" width="50.375" style="1559" customWidth="1"/>
    <col min="7428" max="7429" width="26.25" style="1559" customWidth="1"/>
    <col min="7430" max="7680" width="22.875" style="1559"/>
    <col min="7681" max="7682" width="5.25" style="1559" customWidth="1"/>
    <col min="7683" max="7683" width="50.375" style="1559" customWidth="1"/>
    <col min="7684" max="7685" width="26.25" style="1559" customWidth="1"/>
    <col min="7686" max="7936" width="22.875" style="1559"/>
    <col min="7937" max="7938" width="5.25" style="1559" customWidth="1"/>
    <col min="7939" max="7939" width="50.375" style="1559" customWidth="1"/>
    <col min="7940" max="7941" width="26.25" style="1559" customWidth="1"/>
    <col min="7942" max="8192" width="22.875" style="1559"/>
    <col min="8193" max="8194" width="5.25" style="1559" customWidth="1"/>
    <col min="8195" max="8195" width="50.375" style="1559" customWidth="1"/>
    <col min="8196" max="8197" width="26.25" style="1559" customWidth="1"/>
    <col min="8198" max="8448" width="22.875" style="1559"/>
    <col min="8449" max="8450" width="5.25" style="1559" customWidth="1"/>
    <col min="8451" max="8451" width="50.375" style="1559" customWidth="1"/>
    <col min="8452" max="8453" width="26.25" style="1559" customWidth="1"/>
    <col min="8454" max="8704" width="22.875" style="1559"/>
    <col min="8705" max="8706" width="5.25" style="1559" customWidth="1"/>
    <col min="8707" max="8707" width="50.375" style="1559" customWidth="1"/>
    <col min="8708" max="8709" width="26.25" style="1559" customWidth="1"/>
    <col min="8710" max="8960" width="22.875" style="1559"/>
    <col min="8961" max="8962" width="5.25" style="1559" customWidth="1"/>
    <col min="8963" max="8963" width="50.375" style="1559" customWidth="1"/>
    <col min="8964" max="8965" width="26.25" style="1559" customWidth="1"/>
    <col min="8966" max="9216" width="22.875" style="1559"/>
    <col min="9217" max="9218" width="5.25" style="1559" customWidth="1"/>
    <col min="9219" max="9219" width="50.375" style="1559" customWidth="1"/>
    <col min="9220" max="9221" width="26.25" style="1559" customWidth="1"/>
    <col min="9222" max="9472" width="22.875" style="1559"/>
    <col min="9473" max="9474" width="5.25" style="1559" customWidth="1"/>
    <col min="9475" max="9475" width="50.375" style="1559" customWidth="1"/>
    <col min="9476" max="9477" width="26.25" style="1559" customWidth="1"/>
    <col min="9478" max="9728" width="22.875" style="1559"/>
    <col min="9729" max="9730" width="5.25" style="1559" customWidth="1"/>
    <col min="9731" max="9731" width="50.375" style="1559" customWidth="1"/>
    <col min="9732" max="9733" width="26.25" style="1559" customWidth="1"/>
    <col min="9734" max="9984" width="22.875" style="1559"/>
    <col min="9985" max="9986" width="5.25" style="1559" customWidth="1"/>
    <col min="9987" max="9987" width="50.375" style="1559" customWidth="1"/>
    <col min="9988" max="9989" width="26.25" style="1559" customWidth="1"/>
    <col min="9990" max="10240" width="22.875" style="1559"/>
    <col min="10241" max="10242" width="5.25" style="1559" customWidth="1"/>
    <col min="10243" max="10243" width="50.375" style="1559" customWidth="1"/>
    <col min="10244" max="10245" width="26.25" style="1559" customWidth="1"/>
    <col min="10246" max="10496" width="22.875" style="1559"/>
    <col min="10497" max="10498" width="5.25" style="1559" customWidth="1"/>
    <col min="10499" max="10499" width="50.375" style="1559" customWidth="1"/>
    <col min="10500" max="10501" width="26.25" style="1559" customWidth="1"/>
    <col min="10502" max="10752" width="22.875" style="1559"/>
    <col min="10753" max="10754" width="5.25" style="1559" customWidth="1"/>
    <col min="10755" max="10755" width="50.375" style="1559" customWidth="1"/>
    <col min="10756" max="10757" width="26.25" style="1559" customWidth="1"/>
    <col min="10758" max="11008" width="22.875" style="1559"/>
    <col min="11009" max="11010" width="5.25" style="1559" customWidth="1"/>
    <col min="11011" max="11011" width="50.375" style="1559" customWidth="1"/>
    <col min="11012" max="11013" width="26.25" style="1559" customWidth="1"/>
    <col min="11014" max="11264" width="22.875" style="1559"/>
    <col min="11265" max="11266" width="5.25" style="1559" customWidth="1"/>
    <col min="11267" max="11267" width="50.375" style="1559" customWidth="1"/>
    <col min="11268" max="11269" width="26.25" style="1559" customWidth="1"/>
    <col min="11270" max="11520" width="22.875" style="1559"/>
    <col min="11521" max="11522" width="5.25" style="1559" customWidth="1"/>
    <col min="11523" max="11523" width="50.375" style="1559" customWidth="1"/>
    <col min="11524" max="11525" width="26.25" style="1559" customWidth="1"/>
    <col min="11526" max="11776" width="22.875" style="1559"/>
    <col min="11777" max="11778" width="5.25" style="1559" customWidth="1"/>
    <col min="11779" max="11779" width="50.375" style="1559" customWidth="1"/>
    <col min="11780" max="11781" width="26.25" style="1559" customWidth="1"/>
    <col min="11782" max="12032" width="22.875" style="1559"/>
    <col min="12033" max="12034" width="5.25" style="1559" customWidth="1"/>
    <col min="12035" max="12035" width="50.375" style="1559" customWidth="1"/>
    <col min="12036" max="12037" width="26.25" style="1559" customWidth="1"/>
    <col min="12038" max="12288" width="22.875" style="1559"/>
    <col min="12289" max="12290" width="5.25" style="1559" customWidth="1"/>
    <col min="12291" max="12291" width="50.375" style="1559" customWidth="1"/>
    <col min="12292" max="12293" width="26.25" style="1559" customWidth="1"/>
    <col min="12294" max="12544" width="22.875" style="1559"/>
    <col min="12545" max="12546" width="5.25" style="1559" customWidth="1"/>
    <col min="12547" max="12547" width="50.375" style="1559" customWidth="1"/>
    <col min="12548" max="12549" width="26.25" style="1559" customWidth="1"/>
    <col min="12550" max="12800" width="22.875" style="1559"/>
    <col min="12801" max="12802" width="5.25" style="1559" customWidth="1"/>
    <col min="12803" max="12803" width="50.375" style="1559" customWidth="1"/>
    <col min="12804" max="12805" width="26.25" style="1559" customWidth="1"/>
    <col min="12806" max="13056" width="22.875" style="1559"/>
    <col min="13057" max="13058" width="5.25" style="1559" customWidth="1"/>
    <col min="13059" max="13059" width="50.375" style="1559" customWidth="1"/>
    <col min="13060" max="13061" width="26.25" style="1559" customWidth="1"/>
    <col min="13062" max="13312" width="22.875" style="1559"/>
    <col min="13313" max="13314" width="5.25" style="1559" customWidth="1"/>
    <col min="13315" max="13315" width="50.375" style="1559" customWidth="1"/>
    <col min="13316" max="13317" width="26.25" style="1559" customWidth="1"/>
    <col min="13318" max="13568" width="22.875" style="1559"/>
    <col min="13569" max="13570" width="5.25" style="1559" customWidth="1"/>
    <col min="13571" max="13571" width="50.375" style="1559" customWidth="1"/>
    <col min="13572" max="13573" width="26.25" style="1559" customWidth="1"/>
    <col min="13574" max="13824" width="22.875" style="1559"/>
    <col min="13825" max="13826" width="5.25" style="1559" customWidth="1"/>
    <col min="13827" max="13827" width="50.375" style="1559" customWidth="1"/>
    <col min="13828" max="13829" width="26.25" style="1559" customWidth="1"/>
    <col min="13830" max="14080" width="22.875" style="1559"/>
    <col min="14081" max="14082" width="5.25" style="1559" customWidth="1"/>
    <col min="14083" max="14083" width="50.375" style="1559" customWidth="1"/>
    <col min="14084" max="14085" width="26.25" style="1559" customWidth="1"/>
    <col min="14086" max="14336" width="22.875" style="1559"/>
    <col min="14337" max="14338" width="5.25" style="1559" customWidth="1"/>
    <col min="14339" max="14339" width="50.375" style="1559" customWidth="1"/>
    <col min="14340" max="14341" width="26.25" style="1559" customWidth="1"/>
    <col min="14342" max="14592" width="22.875" style="1559"/>
    <col min="14593" max="14594" width="5.25" style="1559" customWidth="1"/>
    <col min="14595" max="14595" width="50.375" style="1559" customWidth="1"/>
    <col min="14596" max="14597" width="26.25" style="1559" customWidth="1"/>
    <col min="14598" max="14848" width="22.875" style="1559"/>
    <col min="14849" max="14850" width="5.25" style="1559" customWidth="1"/>
    <col min="14851" max="14851" width="50.375" style="1559" customWidth="1"/>
    <col min="14852" max="14853" width="26.25" style="1559" customWidth="1"/>
    <col min="14854" max="15104" width="22.875" style="1559"/>
    <col min="15105" max="15106" width="5.25" style="1559" customWidth="1"/>
    <col min="15107" max="15107" width="50.375" style="1559" customWidth="1"/>
    <col min="15108" max="15109" width="26.25" style="1559" customWidth="1"/>
    <col min="15110" max="15360" width="22.875" style="1559"/>
    <col min="15361" max="15362" width="5.25" style="1559" customWidth="1"/>
    <col min="15363" max="15363" width="50.375" style="1559" customWidth="1"/>
    <col min="15364" max="15365" width="26.25" style="1559" customWidth="1"/>
    <col min="15366" max="15616" width="22.875" style="1559"/>
    <col min="15617" max="15618" width="5.25" style="1559" customWidth="1"/>
    <col min="15619" max="15619" width="50.375" style="1559" customWidth="1"/>
    <col min="15620" max="15621" width="26.25" style="1559" customWidth="1"/>
    <col min="15622" max="15872" width="22.875" style="1559"/>
    <col min="15873" max="15874" width="5.25" style="1559" customWidth="1"/>
    <col min="15875" max="15875" width="50.375" style="1559" customWidth="1"/>
    <col min="15876" max="15877" width="26.25" style="1559" customWidth="1"/>
    <col min="15878" max="16128" width="22.875" style="1559"/>
    <col min="16129" max="16130" width="5.25" style="1559" customWidth="1"/>
    <col min="16131" max="16131" width="50.375" style="1559" customWidth="1"/>
    <col min="16132" max="16133" width="26.25" style="1559" customWidth="1"/>
    <col min="16134" max="16384" width="22.875" style="1559"/>
  </cols>
  <sheetData>
    <row r="1" spans="1:9" ht="20.100000000000001" customHeight="1">
      <c r="A1" s="3371"/>
      <c r="B1" s="3371"/>
      <c r="C1" s="3371"/>
      <c r="D1" s="3371"/>
      <c r="E1" s="2200" t="str">
        <f>"索引号："&amp;档案索引!D14</f>
        <v>索引号：2B-9</v>
      </c>
    </row>
    <row r="2" spans="1:9" ht="25.5" customHeight="1">
      <c r="A2" s="3289" t="s">
        <v>6117</v>
      </c>
      <c r="B2" s="3289"/>
      <c r="C2" s="3289"/>
      <c r="D2" s="3289"/>
      <c r="E2" s="1883"/>
    </row>
    <row r="3" spans="1:9" ht="14.25" customHeight="1">
      <c r="A3" s="1858" t="s">
        <v>5847</v>
      </c>
      <c r="B3" s="3323" t="s">
        <v>5848</v>
      </c>
      <c r="C3" s="3323"/>
      <c r="D3" s="3323"/>
      <c r="E3" s="1881" t="s">
        <v>5073</v>
      </c>
      <c r="F3" s="1564"/>
      <c r="G3" s="1592"/>
      <c r="H3" s="1564"/>
      <c r="I3" s="1564"/>
    </row>
    <row r="4" spans="1:9" ht="15" customHeight="1">
      <c r="A4" s="1876">
        <v>1</v>
      </c>
      <c r="B4" s="3342" t="s">
        <v>5848</v>
      </c>
      <c r="C4" s="1912" t="s">
        <v>5849</v>
      </c>
      <c r="D4" s="1679"/>
      <c r="E4" s="2016"/>
    </row>
    <row r="5" spans="1:9" ht="19.5" customHeight="1">
      <c r="A5" s="1876">
        <v>2</v>
      </c>
      <c r="B5" s="3351"/>
      <c r="C5" s="1912" t="s">
        <v>5850</v>
      </c>
      <c r="D5" s="1679"/>
      <c r="E5" s="1882"/>
    </row>
    <row r="6" spans="1:9" ht="27" customHeight="1">
      <c r="A6" s="1876">
        <v>3</v>
      </c>
      <c r="B6" s="3351"/>
      <c r="C6" s="1913" t="s">
        <v>5851</v>
      </c>
      <c r="D6" s="1679"/>
      <c r="E6" s="1882"/>
    </row>
    <row r="7" spans="1:9" ht="18" customHeight="1">
      <c r="A7" s="1876">
        <v>4</v>
      </c>
      <c r="B7" s="3351"/>
      <c r="C7" s="1912" t="s">
        <v>5852</v>
      </c>
      <c r="D7" s="1679"/>
      <c r="E7" s="1882"/>
    </row>
    <row r="8" spans="1:9" ht="18.75" customHeight="1">
      <c r="A8" s="1876">
        <v>5</v>
      </c>
      <c r="B8" s="3351"/>
      <c r="C8" s="1912" t="s">
        <v>5853</v>
      </c>
      <c r="D8" s="1679"/>
      <c r="E8" s="1882"/>
    </row>
    <row r="9" spans="1:9" ht="18" customHeight="1">
      <c r="A9" s="1876">
        <v>6</v>
      </c>
      <c r="B9" s="3343"/>
      <c r="C9" s="1914" t="s">
        <v>5854</v>
      </c>
      <c r="D9" s="1679"/>
      <c r="E9" s="1882"/>
    </row>
    <row r="10" spans="1:9" ht="14.25" customHeight="1">
      <c r="A10" s="1876">
        <v>7</v>
      </c>
      <c r="B10" s="3323" t="s">
        <v>5855</v>
      </c>
      <c r="C10" s="1915" t="s">
        <v>5856</v>
      </c>
      <c r="D10" s="2106">
        <f>D11+D12</f>
        <v>0</v>
      </c>
      <c r="E10" s="1971"/>
    </row>
    <row r="11" spans="1:9" ht="14.25" customHeight="1">
      <c r="A11" s="1876">
        <v>8</v>
      </c>
      <c r="B11" s="3323"/>
      <c r="C11" s="1915" t="s">
        <v>5857</v>
      </c>
      <c r="D11" s="2108"/>
      <c r="E11" s="1971"/>
    </row>
    <row r="12" spans="1:9" ht="14.25" customHeight="1">
      <c r="A12" s="1876">
        <v>9</v>
      </c>
      <c r="B12" s="3323"/>
      <c r="C12" s="1915" t="s">
        <v>5858</v>
      </c>
      <c r="D12" s="2108"/>
      <c r="E12" s="1971"/>
    </row>
    <row r="13" spans="1:9" ht="14.25" customHeight="1">
      <c r="A13" s="1876">
        <v>10</v>
      </c>
      <c r="B13" s="3323"/>
      <c r="C13" s="1915" t="s">
        <v>5859</v>
      </c>
      <c r="D13" s="2108"/>
      <c r="E13" s="1971"/>
      <c r="F13" s="1702" t="s">
        <v>6648</v>
      </c>
    </row>
    <row r="14" spans="1:9" ht="23.25" customHeight="1">
      <c r="A14" s="1876">
        <v>11</v>
      </c>
      <c r="B14" s="3323"/>
      <c r="C14" s="1916" t="s">
        <v>5860</v>
      </c>
      <c r="D14" s="2109">
        <f>IFERROR(ROUND(D10/D13,4),0)</f>
        <v>0</v>
      </c>
      <c r="E14" s="1971"/>
    </row>
    <row r="15" spans="1:9" ht="14.25" customHeight="1">
      <c r="A15" s="1876">
        <v>12</v>
      </c>
      <c r="B15" s="3323" t="s">
        <v>5861</v>
      </c>
      <c r="C15" s="1917" t="s">
        <v>5862</v>
      </c>
      <c r="D15" s="2108"/>
      <c r="E15" s="1971"/>
    </row>
    <row r="16" spans="1:9" ht="14.25" customHeight="1">
      <c r="A16" s="1876">
        <v>13</v>
      </c>
      <c r="B16" s="3323"/>
      <c r="C16" s="1917" t="s">
        <v>5863</v>
      </c>
      <c r="D16" s="2108"/>
      <c r="E16" s="1971"/>
    </row>
    <row r="17" spans="1:5" ht="14.25" customHeight="1">
      <c r="A17" s="1876">
        <v>14</v>
      </c>
      <c r="B17" s="3323"/>
      <c r="C17" s="1915" t="s">
        <v>5864</v>
      </c>
      <c r="D17" s="2108"/>
      <c r="E17" s="1971"/>
    </row>
    <row r="18" spans="1:5" ht="24" customHeight="1">
      <c r="A18" s="1876">
        <v>15</v>
      </c>
      <c r="B18" s="3323"/>
      <c r="C18" s="1916" t="s">
        <v>5865</v>
      </c>
      <c r="D18" s="2109">
        <f>IFERROR(ROUND(D15/D17*100,2),0)</f>
        <v>0</v>
      </c>
      <c r="E18" s="2016"/>
    </row>
    <row r="19" spans="1:5" ht="14.25" customHeight="1">
      <c r="A19" s="1876">
        <v>16</v>
      </c>
      <c r="B19" s="3323"/>
      <c r="C19" s="1918" t="s">
        <v>5866</v>
      </c>
      <c r="D19" s="2106">
        <f>IFERROR(ROUND(D16/D17*100,2),0)</f>
        <v>0</v>
      </c>
      <c r="E19" s="1971"/>
    </row>
    <row r="20" spans="1:5" ht="14.25" customHeight="1">
      <c r="A20" s="1876">
        <v>17</v>
      </c>
      <c r="B20" s="3323" t="s">
        <v>5867</v>
      </c>
      <c r="C20" s="1917" t="s">
        <v>5868</v>
      </c>
      <c r="D20" s="2106">
        <f>D21+D30</f>
        <v>0</v>
      </c>
      <c r="E20" s="1971"/>
    </row>
    <row r="21" spans="1:5" ht="14.25" customHeight="1">
      <c r="A21" s="1876">
        <v>18</v>
      </c>
      <c r="B21" s="3323"/>
      <c r="C21" s="1919" t="s">
        <v>5869</v>
      </c>
      <c r="D21" s="2106">
        <f>SUM(D22:D27,D29)</f>
        <v>0</v>
      </c>
      <c r="E21" s="1971"/>
    </row>
    <row r="22" spans="1:5" ht="14.25" customHeight="1">
      <c r="A22" s="1876">
        <v>19</v>
      </c>
      <c r="B22" s="3323"/>
      <c r="C22" s="1919" t="s">
        <v>5870</v>
      </c>
      <c r="D22" s="2108"/>
      <c r="E22" s="1971"/>
    </row>
    <row r="23" spans="1:5" ht="14.25" customHeight="1">
      <c r="A23" s="1876">
        <v>20</v>
      </c>
      <c r="B23" s="3323"/>
      <c r="C23" s="1919" t="s">
        <v>5871</v>
      </c>
      <c r="D23" s="2108"/>
      <c r="E23" s="1971"/>
    </row>
    <row r="24" spans="1:5" ht="14.25" customHeight="1">
      <c r="A24" s="1876">
        <v>21</v>
      </c>
      <c r="B24" s="3323"/>
      <c r="C24" s="1919" t="s">
        <v>5872</v>
      </c>
      <c r="D24" s="2108"/>
      <c r="E24" s="1971"/>
    </row>
    <row r="25" spans="1:5" ht="14.25" customHeight="1">
      <c r="A25" s="1876">
        <v>22</v>
      </c>
      <c r="B25" s="3323"/>
      <c r="C25" s="1919" t="s">
        <v>5873</v>
      </c>
      <c r="D25" s="2108"/>
      <c r="E25" s="1971"/>
    </row>
    <row r="26" spans="1:5" ht="14.25" customHeight="1">
      <c r="A26" s="1876">
        <v>23</v>
      </c>
      <c r="B26" s="3323"/>
      <c r="C26" s="1919" t="s">
        <v>5874</v>
      </c>
      <c r="D26" s="2108"/>
      <c r="E26" s="1971"/>
    </row>
    <row r="27" spans="1:5" ht="14.25" customHeight="1">
      <c r="A27" s="1876">
        <v>24</v>
      </c>
      <c r="B27" s="3323"/>
      <c r="C27" s="1919" t="s">
        <v>5875</v>
      </c>
      <c r="D27" s="2108"/>
      <c r="E27" s="1971"/>
    </row>
    <row r="28" spans="1:5" ht="14.25" customHeight="1">
      <c r="A28" s="1876">
        <v>25</v>
      </c>
      <c r="B28" s="3323"/>
      <c r="C28" s="1919" t="s">
        <v>5876</v>
      </c>
      <c r="D28" s="2108"/>
      <c r="E28" s="1971"/>
    </row>
    <row r="29" spans="1:5" ht="14.25" customHeight="1">
      <c r="A29" s="1876">
        <v>26</v>
      </c>
      <c r="B29" s="3323"/>
      <c r="C29" s="1919" t="s">
        <v>5877</v>
      </c>
      <c r="D29" s="2108"/>
      <c r="E29" s="1971"/>
    </row>
    <row r="30" spans="1:5" ht="14.25" customHeight="1">
      <c r="A30" s="1876">
        <v>27</v>
      </c>
      <c r="B30" s="3323"/>
      <c r="C30" s="1919" t="s">
        <v>5878</v>
      </c>
      <c r="D30" s="2106">
        <f>D31+D32</f>
        <v>0</v>
      </c>
      <c r="E30" s="1971"/>
    </row>
    <row r="31" spans="1:5" ht="14.25" customHeight="1">
      <c r="A31" s="1876">
        <v>28</v>
      </c>
      <c r="B31" s="3323"/>
      <c r="C31" s="1919" t="s">
        <v>5879</v>
      </c>
      <c r="D31" s="2108"/>
      <c r="E31" s="1971"/>
    </row>
    <row r="32" spans="1:5" ht="14.25" customHeight="1">
      <c r="A32" s="1876">
        <v>29</v>
      </c>
      <c r="B32" s="3323"/>
      <c r="C32" s="1919" t="s">
        <v>5880</v>
      </c>
      <c r="D32" s="2108"/>
      <c r="E32" s="1971"/>
    </row>
    <row r="33" spans="1:5" ht="14.25" customHeight="1">
      <c r="A33" s="1876">
        <v>30</v>
      </c>
      <c r="B33" s="3323"/>
      <c r="C33" s="1919" t="s">
        <v>5881</v>
      </c>
      <c r="D33" s="2108"/>
      <c r="E33" s="1971"/>
    </row>
    <row r="34" spans="1:5">
      <c r="A34" s="1875">
        <v>31</v>
      </c>
      <c r="B34" s="3369" t="s">
        <v>5882</v>
      </c>
      <c r="C34" s="3370"/>
      <c r="D34" s="2108"/>
      <c r="E34" s="1858" t="s">
        <v>5883</v>
      </c>
    </row>
  </sheetData>
  <mergeCells count="8">
    <mergeCell ref="B20:B33"/>
    <mergeCell ref="B34:C34"/>
    <mergeCell ref="B15:B19"/>
    <mergeCell ref="A1:D1"/>
    <mergeCell ref="A2:D2"/>
    <mergeCell ref="B3:D3"/>
    <mergeCell ref="B4:B9"/>
    <mergeCell ref="B10:B14"/>
  </mergeCells>
  <phoneticPr fontId="59" type="noConversion"/>
  <dataValidations count="1">
    <dataValidation type="list" allowBlank="1" showInputMessage="1" showErrorMessage="1" sqref="D7:D9 IZ7:IZ9 SV7:SV9 ACR7:ACR9 AMN7:AMN9 AWJ7:AWJ9 BGF7:BGF9 BQB7:BQB9 BZX7:BZX9 CJT7:CJT9 CTP7:CTP9 DDL7:DDL9 DNH7:DNH9 DXD7:DXD9 EGZ7:EGZ9 EQV7:EQV9 FAR7:FAR9 FKN7:FKN9 FUJ7:FUJ9 GEF7:GEF9 GOB7:GOB9 GXX7:GXX9 HHT7:HHT9 HRP7:HRP9 IBL7:IBL9 ILH7:ILH9 IVD7:IVD9 JEZ7:JEZ9 JOV7:JOV9 JYR7:JYR9 KIN7:KIN9 KSJ7:KSJ9 LCF7:LCF9 LMB7:LMB9 LVX7:LVX9 MFT7:MFT9 MPP7:MPP9 MZL7:MZL9 NJH7:NJH9 NTD7:NTD9 OCZ7:OCZ9 OMV7:OMV9 OWR7:OWR9 PGN7:PGN9 PQJ7:PQJ9 QAF7:QAF9 QKB7:QKB9 QTX7:QTX9 RDT7:RDT9 RNP7:RNP9 RXL7:RXL9 SHH7:SHH9 SRD7:SRD9 TAZ7:TAZ9 TKV7:TKV9 TUR7:TUR9 UEN7:UEN9 UOJ7:UOJ9 UYF7:UYF9 VIB7:VIB9 VRX7:VRX9 WBT7:WBT9 WLP7:WLP9 WVL7:WVL9 D65457:D65459 IZ65457:IZ65459 SV65457:SV65459 ACR65457:ACR65459 AMN65457:AMN65459 AWJ65457:AWJ65459 BGF65457:BGF65459 BQB65457:BQB65459 BZX65457:BZX65459 CJT65457:CJT65459 CTP65457:CTP65459 DDL65457:DDL65459 DNH65457:DNH65459 DXD65457:DXD65459 EGZ65457:EGZ65459 EQV65457:EQV65459 FAR65457:FAR65459 FKN65457:FKN65459 FUJ65457:FUJ65459 GEF65457:GEF65459 GOB65457:GOB65459 GXX65457:GXX65459 HHT65457:HHT65459 HRP65457:HRP65459 IBL65457:IBL65459 ILH65457:ILH65459 IVD65457:IVD65459 JEZ65457:JEZ65459 JOV65457:JOV65459 JYR65457:JYR65459 KIN65457:KIN65459 KSJ65457:KSJ65459 LCF65457:LCF65459 LMB65457:LMB65459 LVX65457:LVX65459 MFT65457:MFT65459 MPP65457:MPP65459 MZL65457:MZL65459 NJH65457:NJH65459 NTD65457:NTD65459 OCZ65457:OCZ65459 OMV65457:OMV65459 OWR65457:OWR65459 PGN65457:PGN65459 PQJ65457:PQJ65459 QAF65457:QAF65459 QKB65457:QKB65459 QTX65457:QTX65459 RDT65457:RDT65459 RNP65457:RNP65459 RXL65457:RXL65459 SHH65457:SHH65459 SRD65457:SRD65459 TAZ65457:TAZ65459 TKV65457:TKV65459 TUR65457:TUR65459 UEN65457:UEN65459 UOJ65457:UOJ65459 UYF65457:UYF65459 VIB65457:VIB65459 VRX65457:VRX65459 WBT65457:WBT65459 WLP65457:WLP65459 WVL65457:WVL65459 D130993:D130995 IZ130993:IZ130995 SV130993:SV130995 ACR130993:ACR130995 AMN130993:AMN130995 AWJ130993:AWJ130995 BGF130993:BGF130995 BQB130993:BQB130995 BZX130993:BZX130995 CJT130993:CJT130995 CTP130993:CTP130995 DDL130993:DDL130995 DNH130993:DNH130995 DXD130993:DXD130995 EGZ130993:EGZ130995 EQV130993:EQV130995 FAR130993:FAR130995 FKN130993:FKN130995 FUJ130993:FUJ130995 GEF130993:GEF130995 GOB130993:GOB130995 GXX130993:GXX130995 HHT130993:HHT130995 HRP130993:HRP130995 IBL130993:IBL130995 ILH130993:ILH130995 IVD130993:IVD130995 JEZ130993:JEZ130995 JOV130993:JOV130995 JYR130993:JYR130995 KIN130993:KIN130995 KSJ130993:KSJ130995 LCF130993:LCF130995 LMB130993:LMB130995 LVX130993:LVX130995 MFT130993:MFT130995 MPP130993:MPP130995 MZL130993:MZL130995 NJH130993:NJH130995 NTD130993:NTD130995 OCZ130993:OCZ130995 OMV130993:OMV130995 OWR130993:OWR130995 PGN130993:PGN130995 PQJ130993:PQJ130995 QAF130993:QAF130995 QKB130993:QKB130995 QTX130993:QTX130995 RDT130993:RDT130995 RNP130993:RNP130995 RXL130993:RXL130995 SHH130993:SHH130995 SRD130993:SRD130995 TAZ130993:TAZ130995 TKV130993:TKV130995 TUR130993:TUR130995 UEN130993:UEN130995 UOJ130993:UOJ130995 UYF130993:UYF130995 VIB130993:VIB130995 VRX130993:VRX130995 WBT130993:WBT130995 WLP130993:WLP130995 WVL130993:WVL130995 D196529:D196531 IZ196529:IZ196531 SV196529:SV196531 ACR196529:ACR196531 AMN196529:AMN196531 AWJ196529:AWJ196531 BGF196529:BGF196531 BQB196529:BQB196531 BZX196529:BZX196531 CJT196529:CJT196531 CTP196529:CTP196531 DDL196529:DDL196531 DNH196529:DNH196531 DXD196529:DXD196531 EGZ196529:EGZ196531 EQV196529:EQV196531 FAR196529:FAR196531 FKN196529:FKN196531 FUJ196529:FUJ196531 GEF196529:GEF196531 GOB196529:GOB196531 GXX196529:GXX196531 HHT196529:HHT196531 HRP196529:HRP196531 IBL196529:IBL196531 ILH196529:ILH196531 IVD196529:IVD196531 JEZ196529:JEZ196531 JOV196529:JOV196531 JYR196529:JYR196531 KIN196529:KIN196531 KSJ196529:KSJ196531 LCF196529:LCF196531 LMB196529:LMB196531 LVX196529:LVX196531 MFT196529:MFT196531 MPP196529:MPP196531 MZL196529:MZL196531 NJH196529:NJH196531 NTD196529:NTD196531 OCZ196529:OCZ196531 OMV196529:OMV196531 OWR196529:OWR196531 PGN196529:PGN196531 PQJ196529:PQJ196531 QAF196529:QAF196531 QKB196529:QKB196531 QTX196529:QTX196531 RDT196529:RDT196531 RNP196529:RNP196531 RXL196529:RXL196531 SHH196529:SHH196531 SRD196529:SRD196531 TAZ196529:TAZ196531 TKV196529:TKV196531 TUR196529:TUR196531 UEN196529:UEN196531 UOJ196529:UOJ196531 UYF196529:UYF196531 VIB196529:VIB196531 VRX196529:VRX196531 WBT196529:WBT196531 WLP196529:WLP196531 WVL196529:WVL196531 D262065:D262067 IZ262065:IZ262067 SV262065:SV262067 ACR262065:ACR262067 AMN262065:AMN262067 AWJ262065:AWJ262067 BGF262065:BGF262067 BQB262065:BQB262067 BZX262065:BZX262067 CJT262065:CJT262067 CTP262065:CTP262067 DDL262065:DDL262067 DNH262065:DNH262067 DXD262065:DXD262067 EGZ262065:EGZ262067 EQV262065:EQV262067 FAR262065:FAR262067 FKN262065:FKN262067 FUJ262065:FUJ262067 GEF262065:GEF262067 GOB262065:GOB262067 GXX262065:GXX262067 HHT262065:HHT262067 HRP262065:HRP262067 IBL262065:IBL262067 ILH262065:ILH262067 IVD262065:IVD262067 JEZ262065:JEZ262067 JOV262065:JOV262067 JYR262065:JYR262067 KIN262065:KIN262067 KSJ262065:KSJ262067 LCF262065:LCF262067 LMB262065:LMB262067 LVX262065:LVX262067 MFT262065:MFT262067 MPP262065:MPP262067 MZL262065:MZL262067 NJH262065:NJH262067 NTD262065:NTD262067 OCZ262065:OCZ262067 OMV262065:OMV262067 OWR262065:OWR262067 PGN262065:PGN262067 PQJ262065:PQJ262067 QAF262065:QAF262067 QKB262065:QKB262067 QTX262065:QTX262067 RDT262065:RDT262067 RNP262065:RNP262067 RXL262065:RXL262067 SHH262065:SHH262067 SRD262065:SRD262067 TAZ262065:TAZ262067 TKV262065:TKV262067 TUR262065:TUR262067 UEN262065:UEN262067 UOJ262065:UOJ262067 UYF262065:UYF262067 VIB262065:VIB262067 VRX262065:VRX262067 WBT262065:WBT262067 WLP262065:WLP262067 WVL262065:WVL262067 D327601:D327603 IZ327601:IZ327603 SV327601:SV327603 ACR327601:ACR327603 AMN327601:AMN327603 AWJ327601:AWJ327603 BGF327601:BGF327603 BQB327601:BQB327603 BZX327601:BZX327603 CJT327601:CJT327603 CTP327601:CTP327603 DDL327601:DDL327603 DNH327601:DNH327603 DXD327601:DXD327603 EGZ327601:EGZ327603 EQV327601:EQV327603 FAR327601:FAR327603 FKN327601:FKN327603 FUJ327601:FUJ327603 GEF327601:GEF327603 GOB327601:GOB327603 GXX327601:GXX327603 HHT327601:HHT327603 HRP327601:HRP327603 IBL327601:IBL327603 ILH327601:ILH327603 IVD327601:IVD327603 JEZ327601:JEZ327603 JOV327601:JOV327603 JYR327601:JYR327603 KIN327601:KIN327603 KSJ327601:KSJ327603 LCF327601:LCF327603 LMB327601:LMB327603 LVX327601:LVX327603 MFT327601:MFT327603 MPP327601:MPP327603 MZL327601:MZL327603 NJH327601:NJH327603 NTD327601:NTD327603 OCZ327601:OCZ327603 OMV327601:OMV327603 OWR327601:OWR327603 PGN327601:PGN327603 PQJ327601:PQJ327603 QAF327601:QAF327603 QKB327601:QKB327603 QTX327601:QTX327603 RDT327601:RDT327603 RNP327601:RNP327603 RXL327601:RXL327603 SHH327601:SHH327603 SRD327601:SRD327603 TAZ327601:TAZ327603 TKV327601:TKV327603 TUR327601:TUR327603 UEN327601:UEN327603 UOJ327601:UOJ327603 UYF327601:UYF327603 VIB327601:VIB327603 VRX327601:VRX327603 WBT327601:WBT327603 WLP327601:WLP327603 WVL327601:WVL327603 D393137:D393139 IZ393137:IZ393139 SV393137:SV393139 ACR393137:ACR393139 AMN393137:AMN393139 AWJ393137:AWJ393139 BGF393137:BGF393139 BQB393137:BQB393139 BZX393137:BZX393139 CJT393137:CJT393139 CTP393137:CTP393139 DDL393137:DDL393139 DNH393137:DNH393139 DXD393137:DXD393139 EGZ393137:EGZ393139 EQV393137:EQV393139 FAR393137:FAR393139 FKN393137:FKN393139 FUJ393137:FUJ393139 GEF393137:GEF393139 GOB393137:GOB393139 GXX393137:GXX393139 HHT393137:HHT393139 HRP393137:HRP393139 IBL393137:IBL393139 ILH393137:ILH393139 IVD393137:IVD393139 JEZ393137:JEZ393139 JOV393137:JOV393139 JYR393137:JYR393139 KIN393137:KIN393139 KSJ393137:KSJ393139 LCF393137:LCF393139 LMB393137:LMB393139 LVX393137:LVX393139 MFT393137:MFT393139 MPP393137:MPP393139 MZL393137:MZL393139 NJH393137:NJH393139 NTD393137:NTD393139 OCZ393137:OCZ393139 OMV393137:OMV393139 OWR393137:OWR393139 PGN393137:PGN393139 PQJ393137:PQJ393139 QAF393137:QAF393139 QKB393137:QKB393139 QTX393137:QTX393139 RDT393137:RDT393139 RNP393137:RNP393139 RXL393137:RXL393139 SHH393137:SHH393139 SRD393137:SRD393139 TAZ393137:TAZ393139 TKV393137:TKV393139 TUR393137:TUR393139 UEN393137:UEN393139 UOJ393137:UOJ393139 UYF393137:UYF393139 VIB393137:VIB393139 VRX393137:VRX393139 WBT393137:WBT393139 WLP393137:WLP393139 WVL393137:WVL393139 D458673:D458675 IZ458673:IZ458675 SV458673:SV458675 ACR458673:ACR458675 AMN458673:AMN458675 AWJ458673:AWJ458675 BGF458673:BGF458675 BQB458673:BQB458675 BZX458673:BZX458675 CJT458673:CJT458675 CTP458673:CTP458675 DDL458673:DDL458675 DNH458673:DNH458675 DXD458673:DXD458675 EGZ458673:EGZ458675 EQV458673:EQV458675 FAR458673:FAR458675 FKN458673:FKN458675 FUJ458673:FUJ458675 GEF458673:GEF458675 GOB458673:GOB458675 GXX458673:GXX458675 HHT458673:HHT458675 HRP458673:HRP458675 IBL458673:IBL458675 ILH458673:ILH458675 IVD458673:IVD458675 JEZ458673:JEZ458675 JOV458673:JOV458675 JYR458673:JYR458675 KIN458673:KIN458675 KSJ458673:KSJ458675 LCF458673:LCF458675 LMB458673:LMB458675 LVX458673:LVX458675 MFT458673:MFT458675 MPP458673:MPP458675 MZL458673:MZL458675 NJH458673:NJH458675 NTD458673:NTD458675 OCZ458673:OCZ458675 OMV458673:OMV458675 OWR458673:OWR458675 PGN458673:PGN458675 PQJ458673:PQJ458675 QAF458673:QAF458675 QKB458673:QKB458675 QTX458673:QTX458675 RDT458673:RDT458675 RNP458673:RNP458675 RXL458673:RXL458675 SHH458673:SHH458675 SRD458673:SRD458675 TAZ458673:TAZ458675 TKV458673:TKV458675 TUR458673:TUR458675 UEN458673:UEN458675 UOJ458673:UOJ458675 UYF458673:UYF458675 VIB458673:VIB458675 VRX458673:VRX458675 WBT458673:WBT458675 WLP458673:WLP458675 WVL458673:WVL458675 D524209:D524211 IZ524209:IZ524211 SV524209:SV524211 ACR524209:ACR524211 AMN524209:AMN524211 AWJ524209:AWJ524211 BGF524209:BGF524211 BQB524209:BQB524211 BZX524209:BZX524211 CJT524209:CJT524211 CTP524209:CTP524211 DDL524209:DDL524211 DNH524209:DNH524211 DXD524209:DXD524211 EGZ524209:EGZ524211 EQV524209:EQV524211 FAR524209:FAR524211 FKN524209:FKN524211 FUJ524209:FUJ524211 GEF524209:GEF524211 GOB524209:GOB524211 GXX524209:GXX524211 HHT524209:HHT524211 HRP524209:HRP524211 IBL524209:IBL524211 ILH524209:ILH524211 IVD524209:IVD524211 JEZ524209:JEZ524211 JOV524209:JOV524211 JYR524209:JYR524211 KIN524209:KIN524211 KSJ524209:KSJ524211 LCF524209:LCF524211 LMB524209:LMB524211 LVX524209:LVX524211 MFT524209:MFT524211 MPP524209:MPP524211 MZL524209:MZL524211 NJH524209:NJH524211 NTD524209:NTD524211 OCZ524209:OCZ524211 OMV524209:OMV524211 OWR524209:OWR524211 PGN524209:PGN524211 PQJ524209:PQJ524211 QAF524209:QAF524211 QKB524209:QKB524211 QTX524209:QTX524211 RDT524209:RDT524211 RNP524209:RNP524211 RXL524209:RXL524211 SHH524209:SHH524211 SRD524209:SRD524211 TAZ524209:TAZ524211 TKV524209:TKV524211 TUR524209:TUR524211 UEN524209:UEN524211 UOJ524209:UOJ524211 UYF524209:UYF524211 VIB524209:VIB524211 VRX524209:VRX524211 WBT524209:WBT524211 WLP524209:WLP524211 WVL524209:WVL524211 D589745:D589747 IZ589745:IZ589747 SV589745:SV589747 ACR589745:ACR589747 AMN589745:AMN589747 AWJ589745:AWJ589747 BGF589745:BGF589747 BQB589745:BQB589747 BZX589745:BZX589747 CJT589745:CJT589747 CTP589745:CTP589747 DDL589745:DDL589747 DNH589745:DNH589747 DXD589745:DXD589747 EGZ589745:EGZ589747 EQV589745:EQV589747 FAR589745:FAR589747 FKN589745:FKN589747 FUJ589745:FUJ589747 GEF589745:GEF589747 GOB589745:GOB589747 GXX589745:GXX589747 HHT589745:HHT589747 HRP589745:HRP589747 IBL589745:IBL589747 ILH589745:ILH589747 IVD589745:IVD589747 JEZ589745:JEZ589747 JOV589745:JOV589747 JYR589745:JYR589747 KIN589745:KIN589747 KSJ589745:KSJ589747 LCF589745:LCF589747 LMB589745:LMB589747 LVX589745:LVX589747 MFT589745:MFT589747 MPP589745:MPP589747 MZL589745:MZL589747 NJH589745:NJH589747 NTD589745:NTD589747 OCZ589745:OCZ589747 OMV589745:OMV589747 OWR589745:OWR589747 PGN589745:PGN589747 PQJ589745:PQJ589747 QAF589745:QAF589747 QKB589745:QKB589747 QTX589745:QTX589747 RDT589745:RDT589747 RNP589745:RNP589747 RXL589745:RXL589747 SHH589745:SHH589747 SRD589745:SRD589747 TAZ589745:TAZ589747 TKV589745:TKV589747 TUR589745:TUR589747 UEN589745:UEN589747 UOJ589745:UOJ589747 UYF589745:UYF589747 VIB589745:VIB589747 VRX589745:VRX589747 WBT589745:WBT589747 WLP589745:WLP589747 WVL589745:WVL589747 D655281:D655283 IZ655281:IZ655283 SV655281:SV655283 ACR655281:ACR655283 AMN655281:AMN655283 AWJ655281:AWJ655283 BGF655281:BGF655283 BQB655281:BQB655283 BZX655281:BZX655283 CJT655281:CJT655283 CTP655281:CTP655283 DDL655281:DDL655283 DNH655281:DNH655283 DXD655281:DXD655283 EGZ655281:EGZ655283 EQV655281:EQV655283 FAR655281:FAR655283 FKN655281:FKN655283 FUJ655281:FUJ655283 GEF655281:GEF655283 GOB655281:GOB655283 GXX655281:GXX655283 HHT655281:HHT655283 HRP655281:HRP655283 IBL655281:IBL655283 ILH655281:ILH655283 IVD655281:IVD655283 JEZ655281:JEZ655283 JOV655281:JOV655283 JYR655281:JYR655283 KIN655281:KIN655283 KSJ655281:KSJ655283 LCF655281:LCF655283 LMB655281:LMB655283 LVX655281:LVX655283 MFT655281:MFT655283 MPP655281:MPP655283 MZL655281:MZL655283 NJH655281:NJH655283 NTD655281:NTD655283 OCZ655281:OCZ655283 OMV655281:OMV655283 OWR655281:OWR655283 PGN655281:PGN655283 PQJ655281:PQJ655283 QAF655281:QAF655283 QKB655281:QKB655283 QTX655281:QTX655283 RDT655281:RDT655283 RNP655281:RNP655283 RXL655281:RXL655283 SHH655281:SHH655283 SRD655281:SRD655283 TAZ655281:TAZ655283 TKV655281:TKV655283 TUR655281:TUR655283 UEN655281:UEN655283 UOJ655281:UOJ655283 UYF655281:UYF655283 VIB655281:VIB655283 VRX655281:VRX655283 WBT655281:WBT655283 WLP655281:WLP655283 WVL655281:WVL655283 D720817:D720819 IZ720817:IZ720819 SV720817:SV720819 ACR720817:ACR720819 AMN720817:AMN720819 AWJ720817:AWJ720819 BGF720817:BGF720819 BQB720817:BQB720819 BZX720817:BZX720819 CJT720817:CJT720819 CTP720817:CTP720819 DDL720817:DDL720819 DNH720817:DNH720819 DXD720817:DXD720819 EGZ720817:EGZ720819 EQV720817:EQV720819 FAR720817:FAR720819 FKN720817:FKN720819 FUJ720817:FUJ720819 GEF720817:GEF720819 GOB720817:GOB720819 GXX720817:GXX720819 HHT720817:HHT720819 HRP720817:HRP720819 IBL720817:IBL720819 ILH720817:ILH720819 IVD720817:IVD720819 JEZ720817:JEZ720819 JOV720817:JOV720819 JYR720817:JYR720819 KIN720817:KIN720819 KSJ720817:KSJ720819 LCF720817:LCF720819 LMB720817:LMB720819 LVX720817:LVX720819 MFT720817:MFT720819 MPP720817:MPP720819 MZL720817:MZL720819 NJH720817:NJH720819 NTD720817:NTD720819 OCZ720817:OCZ720819 OMV720817:OMV720819 OWR720817:OWR720819 PGN720817:PGN720819 PQJ720817:PQJ720819 QAF720817:QAF720819 QKB720817:QKB720819 QTX720817:QTX720819 RDT720817:RDT720819 RNP720817:RNP720819 RXL720817:RXL720819 SHH720817:SHH720819 SRD720817:SRD720819 TAZ720817:TAZ720819 TKV720817:TKV720819 TUR720817:TUR720819 UEN720817:UEN720819 UOJ720817:UOJ720819 UYF720817:UYF720819 VIB720817:VIB720819 VRX720817:VRX720819 WBT720817:WBT720819 WLP720817:WLP720819 WVL720817:WVL720819 D786353:D786355 IZ786353:IZ786355 SV786353:SV786355 ACR786353:ACR786355 AMN786353:AMN786355 AWJ786353:AWJ786355 BGF786353:BGF786355 BQB786353:BQB786355 BZX786353:BZX786355 CJT786353:CJT786355 CTP786353:CTP786355 DDL786353:DDL786355 DNH786353:DNH786355 DXD786353:DXD786355 EGZ786353:EGZ786355 EQV786353:EQV786355 FAR786353:FAR786355 FKN786353:FKN786355 FUJ786353:FUJ786355 GEF786353:GEF786355 GOB786353:GOB786355 GXX786353:GXX786355 HHT786353:HHT786355 HRP786353:HRP786355 IBL786353:IBL786355 ILH786353:ILH786355 IVD786353:IVD786355 JEZ786353:JEZ786355 JOV786353:JOV786355 JYR786353:JYR786355 KIN786353:KIN786355 KSJ786353:KSJ786355 LCF786353:LCF786355 LMB786353:LMB786355 LVX786353:LVX786355 MFT786353:MFT786355 MPP786353:MPP786355 MZL786353:MZL786355 NJH786353:NJH786355 NTD786353:NTD786355 OCZ786353:OCZ786355 OMV786353:OMV786355 OWR786353:OWR786355 PGN786353:PGN786355 PQJ786353:PQJ786355 QAF786353:QAF786355 QKB786353:QKB786355 QTX786353:QTX786355 RDT786353:RDT786355 RNP786353:RNP786355 RXL786353:RXL786355 SHH786353:SHH786355 SRD786353:SRD786355 TAZ786353:TAZ786355 TKV786353:TKV786355 TUR786353:TUR786355 UEN786353:UEN786355 UOJ786353:UOJ786355 UYF786353:UYF786355 VIB786353:VIB786355 VRX786353:VRX786355 WBT786353:WBT786355 WLP786353:WLP786355 WVL786353:WVL786355 D851889:D851891 IZ851889:IZ851891 SV851889:SV851891 ACR851889:ACR851891 AMN851889:AMN851891 AWJ851889:AWJ851891 BGF851889:BGF851891 BQB851889:BQB851891 BZX851889:BZX851891 CJT851889:CJT851891 CTP851889:CTP851891 DDL851889:DDL851891 DNH851889:DNH851891 DXD851889:DXD851891 EGZ851889:EGZ851891 EQV851889:EQV851891 FAR851889:FAR851891 FKN851889:FKN851891 FUJ851889:FUJ851891 GEF851889:GEF851891 GOB851889:GOB851891 GXX851889:GXX851891 HHT851889:HHT851891 HRP851889:HRP851891 IBL851889:IBL851891 ILH851889:ILH851891 IVD851889:IVD851891 JEZ851889:JEZ851891 JOV851889:JOV851891 JYR851889:JYR851891 KIN851889:KIN851891 KSJ851889:KSJ851891 LCF851889:LCF851891 LMB851889:LMB851891 LVX851889:LVX851891 MFT851889:MFT851891 MPP851889:MPP851891 MZL851889:MZL851891 NJH851889:NJH851891 NTD851889:NTD851891 OCZ851889:OCZ851891 OMV851889:OMV851891 OWR851889:OWR851891 PGN851889:PGN851891 PQJ851889:PQJ851891 QAF851889:QAF851891 QKB851889:QKB851891 QTX851889:QTX851891 RDT851889:RDT851891 RNP851889:RNP851891 RXL851889:RXL851891 SHH851889:SHH851891 SRD851889:SRD851891 TAZ851889:TAZ851891 TKV851889:TKV851891 TUR851889:TUR851891 UEN851889:UEN851891 UOJ851889:UOJ851891 UYF851889:UYF851891 VIB851889:VIB851891 VRX851889:VRX851891 WBT851889:WBT851891 WLP851889:WLP851891 WVL851889:WVL851891 D917425:D917427 IZ917425:IZ917427 SV917425:SV917427 ACR917425:ACR917427 AMN917425:AMN917427 AWJ917425:AWJ917427 BGF917425:BGF917427 BQB917425:BQB917427 BZX917425:BZX917427 CJT917425:CJT917427 CTP917425:CTP917427 DDL917425:DDL917427 DNH917425:DNH917427 DXD917425:DXD917427 EGZ917425:EGZ917427 EQV917425:EQV917427 FAR917425:FAR917427 FKN917425:FKN917427 FUJ917425:FUJ917427 GEF917425:GEF917427 GOB917425:GOB917427 GXX917425:GXX917427 HHT917425:HHT917427 HRP917425:HRP917427 IBL917425:IBL917427 ILH917425:ILH917427 IVD917425:IVD917427 JEZ917425:JEZ917427 JOV917425:JOV917427 JYR917425:JYR917427 KIN917425:KIN917427 KSJ917425:KSJ917427 LCF917425:LCF917427 LMB917425:LMB917427 LVX917425:LVX917427 MFT917425:MFT917427 MPP917425:MPP917427 MZL917425:MZL917427 NJH917425:NJH917427 NTD917425:NTD917427 OCZ917425:OCZ917427 OMV917425:OMV917427 OWR917425:OWR917427 PGN917425:PGN917427 PQJ917425:PQJ917427 QAF917425:QAF917427 QKB917425:QKB917427 QTX917425:QTX917427 RDT917425:RDT917427 RNP917425:RNP917427 RXL917425:RXL917427 SHH917425:SHH917427 SRD917425:SRD917427 TAZ917425:TAZ917427 TKV917425:TKV917427 TUR917425:TUR917427 UEN917425:UEN917427 UOJ917425:UOJ917427 UYF917425:UYF917427 VIB917425:VIB917427 VRX917425:VRX917427 WBT917425:WBT917427 WLP917425:WLP917427 WVL917425:WVL917427 D982961:D982963 IZ982961:IZ982963 SV982961:SV982963 ACR982961:ACR982963 AMN982961:AMN982963 AWJ982961:AWJ982963 BGF982961:BGF982963 BQB982961:BQB982963 BZX982961:BZX982963 CJT982961:CJT982963 CTP982961:CTP982963 DDL982961:DDL982963 DNH982961:DNH982963 DXD982961:DXD982963 EGZ982961:EGZ982963 EQV982961:EQV982963 FAR982961:FAR982963 FKN982961:FKN982963 FUJ982961:FUJ982963 GEF982961:GEF982963 GOB982961:GOB982963 GXX982961:GXX982963 HHT982961:HHT982963 HRP982961:HRP982963 IBL982961:IBL982963 ILH982961:ILH982963 IVD982961:IVD982963 JEZ982961:JEZ982963 JOV982961:JOV982963 JYR982961:JYR982963 KIN982961:KIN982963 KSJ982961:KSJ982963 LCF982961:LCF982963 LMB982961:LMB982963 LVX982961:LVX982963 MFT982961:MFT982963 MPP982961:MPP982963 MZL982961:MZL982963 NJH982961:NJH982963 NTD982961:NTD982963 OCZ982961:OCZ982963 OMV982961:OMV982963 OWR982961:OWR982963 PGN982961:PGN982963 PQJ982961:PQJ982963 QAF982961:QAF982963 QKB982961:QKB982963 QTX982961:QTX982963 RDT982961:RDT982963 RNP982961:RNP982963 RXL982961:RXL982963 SHH982961:SHH982963 SRD982961:SRD982963 TAZ982961:TAZ982963 TKV982961:TKV982963 TUR982961:TUR982963 UEN982961:UEN982963 UOJ982961:UOJ982963 UYF982961:UYF982963 VIB982961:VIB982963 VRX982961:VRX982963 WBT982961:WBT982963 WLP982961:WLP982963 WVL982961:WVL982963">
      <formula1>"是,否"</formula1>
    </dataValidation>
  </dataValidations>
  <hyperlinks>
    <hyperlink ref="F13" location="A107041高新技术企业优惠情况及明细表!A1" display="A107041高新技术企业优惠情况及明细表!A1"/>
  </hyperlinks>
  <printOptions horizontalCentered="1"/>
  <pageMargins left="0.74803149606299213" right="0.32" top="0.98425196850393704" bottom="0.98425196850393704" header="0.51181102362204722" footer="0.5118110236220472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9185" r:id="rId4" name="Button 1">
              <controlPr defaultSize="0" print="0" autoFill="0" autoPict="0" macro="[0]!ThisWorkbook.返回">
                <anchor moveWithCells="1">
                  <from>
                    <xdr:col>5</xdr:col>
                    <xdr:colOff>38100</xdr:colOff>
                    <xdr:row>0</xdr:row>
                    <xdr:rowOff>57150</xdr:rowOff>
                  </from>
                  <to>
                    <xdr:col>5</xdr:col>
                    <xdr:colOff>857250</xdr:colOff>
                    <xdr:row>1</xdr:row>
                    <xdr:rowOff>123825</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5">
    <tabColor theme="9" tint="0.39997558519241921"/>
  </sheetPr>
  <dimension ref="A1:L45"/>
  <sheetViews>
    <sheetView workbookViewId="0">
      <selection activeCell="C3" sqref="C3:E3"/>
    </sheetView>
  </sheetViews>
  <sheetFormatPr defaultRowHeight="14.25"/>
  <cols>
    <col min="1" max="1" width="4.75" style="1559" customWidth="1"/>
    <col min="2" max="2" width="5.25" style="1641" customWidth="1"/>
    <col min="3" max="3" width="5.75" style="1559" customWidth="1"/>
    <col min="4" max="4" width="79.875" style="1559" customWidth="1"/>
    <col min="5" max="5" width="16.25" style="1559" customWidth="1"/>
    <col min="6" max="6" width="13.375" style="1559" customWidth="1"/>
    <col min="7" max="256" width="9" style="1559"/>
    <col min="257" max="257" width="4.75" style="1559" customWidth="1"/>
    <col min="258" max="258" width="5.25" style="1559" customWidth="1"/>
    <col min="259" max="259" width="5.75" style="1559" customWidth="1"/>
    <col min="260" max="260" width="79.875" style="1559" customWidth="1"/>
    <col min="261" max="261" width="16.25" style="1559" customWidth="1"/>
    <col min="262" max="262" width="13.375" style="1559" customWidth="1"/>
    <col min="263" max="512" width="9" style="1559"/>
    <col min="513" max="513" width="4.75" style="1559" customWidth="1"/>
    <col min="514" max="514" width="5.25" style="1559" customWidth="1"/>
    <col min="515" max="515" width="5.75" style="1559" customWidth="1"/>
    <col min="516" max="516" width="79.875" style="1559" customWidth="1"/>
    <col min="517" max="517" width="16.25" style="1559" customWidth="1"/>
    <col min="518" max="518" width="13.375" style="1559" customWidth="1"/>
    <col min="519" max="768" width="9" style="1559"/>
    <col min="769" max="769" width="4.75" style="1559" customWidth="1"/>
    <col min="770" max="770" width="5.25" style="1559" customWidth="1"/>
    <col min="771" max="771" width="5.75" style="1559" customWidth="1"/>
    <col min="772" max="772" width="79.875" style="1559" customWidth="1"/>
    <col min="773" max="773" width="16.25" style="1559" customWidth="1"/>
    <col min="774" max="774" width="13.375" style="1559" customWidth="1"/>
    <col min="775" max="1024" width="9" style="1559"/>
    <col min="1025" max="1025" width="4.75" style="1559" customWidth="1"/>
    <col min="1026" max="1026" width="5.25" style="1559" customWidth="1"/>
    <col min="1027" max="1027" width="5.75" style="1559" customWidth="1"/>
    <col min="1028" max="1028" width="79.875" style="1559" customWidth="1"/>
    <col min="1029" max="1029" width="16.25" style="1559" customWidth="1"/>
    <col min="1030" max="1030" width="13.375" style="1559" customWidth="1"/>
    <col min="1031" max="1280" width="9" style="1559"/>
    <col min="1281" max="1281" width="4.75" style="1559" customWidth="1"/>
    <col min="1282" max="1282" width="5.25" style="1559" customWidth="1"/>
    <col min="1283" max="1283" width="5.75" style="1559" customWidth="1"/>
    <col min="1284" max="1284" width="79.875" style="1559" customWidth="1"/>
    <col min="1285" max="1285" width="16.25" style="1559" customWidth="1"/>
    <col min="1286" max="1286" width="13.375" style="1559" customWidth="1"/>
    <col min="1287" max="1536" width="9" style="1559"/>
    <col min="1537" max="1537" width="4.75" style="1559" customWidth="1"/>
    <col min="1538" max="1538" width="5.25" style="1559" customWidth="1"/>
    <col min="1539" max="1539" width="5.75" style="1559" customWidth="1"/>
    <col min="1540" max="1540" width="79.875" style="1559" customWidth="1"/>
    <col min="1541" max="1541" width="16.25" style="1559" customWidth="1"/>
    <col min="1542" max="1542" width="13.375" style="1559" customWidth="1"/>
    <col min="1543" max="1792" width="9" style="1559"/>
    <col min="1793" max="1793" width="4.75" style="1559" customWidth="1"/>
    <col min="1794" max="1794" width="5.25" style="1559" customWidth="1"/>
    <col min="1795" max="1795" width="5.75" style="1559" customWidth="1"/>
    <col min="1796" max="1796" width="79.875" style="1559" customWidth="1"/>
    <col min="1797" max="1797" width="16.25" style="1559" customWidth="1"/>
    <col min="1798" max="1798" width="13.375" style="1559" customWidth="1"/>
    <col min="1799" max="2048" width="9" style="1559"/>
    <col min="2049" max="2049" width="4.75" style="1559" customWidth="1"/>
    <col min="2050" max="2050" width="5.25" style="1559" customWidth="1"/>
    <col min="2051" max="2051" width="5.75" style="1559" customWidth="1"/>
    <col min="2052" max="2052" width="79.875" style="1559" customWidth="1"/>
    <col min="2053" max="2053" width="16.25" style="1559" customWidth="1"/>
    <col min="2054" max="2054" width="13.375" style="1559" customWidth="1"/>
    <col min="2055" max="2304" width="9" style="1559"/>
    <col min="2305" max="2305" width="4.75" style="1559" customWidth="1"/>
    <col min="2306" max="2306" width="5.25" style="1559" customWidth="1"/>
    <col min="2307" max="2307" width="5.75" style="1559" customWidth="1"/>
    <col min="2308" max="2308" width="79.875" style="1559" customWidth="1"/>
    <col min="2309" max="2309" width="16.25" style="1559" customWidth="1"/>
    <col min="2310" max="2310" width="13.375" style="1559" customWidth="1"/>
    <col min="2311" max="2560" width="9" style="1559"/>
    <col min="2561" max="2561" width="4.75" style="1559" customWidth="1"/>
    <col min="2562" max="2562" width="5.25" style="1559" customWidth="1"/>
    <col min="2563" max="2563" width="5.75" style="1559" customWidth="1"/>
    <col min="2564" max="2564" width="79.875" style="1559" customWidth="1"/>
    <col min="2565" max="2565" width="16.25" style="1559" customWidth="1"/>
    <col min="2566" max="2566" width="13.375" style="1559" customWidth="1"/>
    <col min="2567" max="2816" width="9" style="1559"/>
    <col min="2817" max="2817" width="4.75" style="1559" customWidth="1"/>
    <col min="2818" max="2818" width="5.25" style="1559" customWidth="1"/>
    <col min="2819" max="2819" width="5.75" style="1559" customWidth="1"/>
    <col min="2820" max="2820" width="79.875" style="1559" customWidth="1"/>
    <col min="2821" max="2821" width="16.25" style="1559" customWidth="1"/>
    <col min="2822" max="2822" width="13.375" style="1559" customWidth="1"/>
    <col min="2823" max="3072" width="9" style="1559"/>
    <col min="3073" max="3073" width="4.75" style="1559" customWidth="1"/>
    <col min="3074" max="3074" width="5.25" style="1559" customWidth="1"/>
    <col min="3075" max="3075" width="5.75" style="1559" customWidth="1"/>
    <col min="3076" max="3076" width="79.875" style="1559" customWidth="1"/>
    <col min="3077" max="3077" width="16.25" style="1559" customWidth="1"/>
    <col min="3078" max="3078" width="13.375" style="1559" customWidth="1"/>
    <col min="3079" max="3328" width="9" style="1559"/>
    <col min="3329" max="3329" width="4.75" style="1559" customWidth="1"/>
    <col min="3330" max="3330" width="5.25" style="1559" customWidth="1"/>
    <col min="3331" max="3331" width="5.75" style="1559" customWidth="1"/>
    <col min="3332" max="3332" width="79.875" style="1559" customWidth="1"/>
    <col min="3333" max="3333" width="16.25" style="1559" customWidth="1"/>
    <col min="3334" max="3334" width="13.375" style="1559" customWidth="1"/>
    <col min="3335" max="3584" width="9" style="1559"/>
    <col min="3585" max="3585" width="4.75" style="1559" customWidth="1"/>
    <col min="3586" max="3586" width="5.25" style="1559" customWidth="1"/>
    <col min="3587" max="3587" width="5.75" style="1559" customWidth="1"/>
    <col min="3588" max="3588" width="79.875" style="1559" customWidth="1"/>
    <col min="3589" max="3589" width="16.25" style="1559" customWidth="1"/>
    <col min="3590" max="3590" width="13.375" style="1559" customWidth="1"/>
    <col min="3591" max="3840" width="9" style="1559"/>
    <col min="3841" max="3841" width="4.75" style="1559" customWidth="1"/>
    <col min="3842" max="3842" width="5.25" style="1559" customWidth="1"/>
    <col min="3843" max="3843" width="5.75" style="1559" customWidth="1"/>
    <col min="3844" max="3844" width="79.875" style="1559" customWidth="1"/>
    <col min="3845" max="3845" width="16.25" style="1559" customWidth="1"/>
    <col min="3846" max="3846" width="13.375" style="1559" customWidth="1"/>
    <col min="3847" max="4096" width="9" style="1559"/>
    <col min="4097" max="4097" width="4.75" style="1559" customWidth="1"/>
    <col min="4098" max="4098" width="5.25" style="1559" customWidth="1"/>
    <col min="4099" max="4099" width="5.75" style="1559" customWidth="1"/>
    <col min="4100" max="4100" width="79.875" style="1559" customWidth="1"/>
    <col min="4101" max="4101" width="16.25" style="1559" customWidth="1"/>
    <col min="4102" max="4102" width="13.375" style="1559" customWidth="1"/>
    <col min="4103" max="4352" width="9" style="1559"/>
    <col min="4353" max="4353" width="4.75" style="1559" customWidth="1"/>
    <col min="4354" max="4354" width="5.25" style="1559" customWidth="1"/>
    <col min="4355" max="4355" width="5.75" style="1559" customWidth="1"/>
    <col min="4356" max="4356" width="79.875" style="1559" customWidth="1"/>
    <col min="4357" max="4357" width="16.25" style="1559" customWidth="1"/>
    <col min="4358" max="4358" width="13.375" style="1559" customWidth="1"/>
    <col min="4359" max="4608" width="9" style="1559"/>
    <col min="4609" max="4609" width="4.75" style="1559" customWidth="1"/>
    <col min="4610" max="4610" width="5.25" style="1559" customWidth="1"/>
    <col min="4611" max="4611" width="5.75" style="1559" customWidth="1"/>
    <col min="4612" max="4612" width="79.875" style="1559" customWidth="1"/>
    <col min="4613" max="4613" width="16.25" style="1559" customWidth="1"/>
    <col min="4614" max="4614" width="13.375" style="1559" customWidth="1"/>
    <col min="4615" max="4864" width="9" style="1559"/>
    <col min="4865" max="4865" width="4.75" style="1559" customWidth="1"/>
    <col min="4866" max="4866" width="5.25" style="1559" customWidth="1"/>
    <col min="4867" max="4867" width="5.75" style="1559" customWidth="1"/>
    <col min="4868" max="4868" width="79.875" style="1559" customWidth="1"/>
    <col min="4869" max="4869" width="16.25" style="1559" customWidth="1"/>
    <col min="4870" max="4870" width="13.375" style="1559" customWidth="1"/>
    <col min="4871" max="5120" width="9" style="1559"/>
    <col min="5121" max="5121" width="4.75" style="1559" customWidth="1"/>
    <col min="5122" max="5122" width="5.25" style="1559" customWidth="1"/>
    <col min="5123" max="5123" width="5.75" style="1559" customWidth="1"/>
    <col min="5124" max="5124" width="79.875" style="1559" customWidth="1"/>
    <col min="5125" max="5125" width="16.25" style="1559" customWidth="1"/>
    <col min="5126" max="5126" width="13.375" style="1559" customWidth="1"/>
    <col min="5127" max="5376" width="9" style="1559"/>
    <col min="5377" max="5377" width="4.75" style="1559" customWidth="1"/>
    <col min="5378" max="5378" width="5.25" style="1559" customWidth="1"/>
    <col min="5379" max="5379" width="5.75" style="1559" customWidth="1"/>
    <col min="5380" max="5380" width="79.875" style="1559" customWidth="1"/>
    <col min="5381" max="5381" width="16.25" style="1559" customWidth="1"/>
    <col min="5382" max="5382" width="13.375" style="1559" customWidth="1"/>
    <col min="5383" max="5632" width="9" style="1559"/>
    <col min="5633" max="5633" width="4.75" style="1559" customWidth="1"/>
    <col min="5634" max="5634" width="5.25" style="1559" customWidth="1"/>
    <col min="5635" max="5635" width="5.75" style="1559" customWidth="1"/>
    <col min="5636" max="5636" width="79.875" style="1559" customWidth="1"/>
    <col min="5637" max="5637" width="16.25" style="1559" customWidth="1"/>
    <col min="5638" max="5638" width="13.375" style="1559" customWidth="1"/>
    <col min="5639" max="5888" width="9" style="1559"/>
    <col min="5889" max="5889" width="4.75" style="1559" customWidth="1"/>
    <col min="5890" max="5890" width="5.25" style="1559" customWidth="1"/>
    <col min="5891" max="5891" width="5.75" style="1559" customWidth="1"/>
    <col min="5892" max="5892" width="79.875" style="1559" customWidth="1"/>
    <col min="5893" max="5893" width="16.25" style="1559" customWidth="1"/>
    <col min="5894" max="5894" width="13.375" style="1559" customWidth="1"/>
    <col min="5895" max="6144" width="9" style="1559"/>
    <col min="6145" max="6145" width="4.75" style="1559" customWidth="1"/>
    <col min="6146" max="6146" width="5.25" style="1559" customWidth="1"/>
    <col min="6147" max="6147" width="5.75" style="1559" customWidth="1"/>
    <col min="6148" max="6148" width="79.875" style="1559" customWidth="1"/>
    <col min="6149" max="6149" width="16.25" style="1559" customWidth="1"/>
    <col min="6150" max="6150" width="13.375" style="1559" customWidth="1"/>
    <col min="6151" max="6400" width="9" style="1559"/>
    <col min="6401" max="6401" width="4.75" style="1559" customWidth="1"/>
    <col min="6402" max="6402" width="5.25" style="1559" customWidth="1"/>
    <col min="6403" max="6403" width="5.75" style="1559" customWidth="1"/>
    <col min="6404" max="6404" width="79.875" style="1559" customWidth="1"/>
    <col min="6405" max="6405" width="16.25" style="1559" customWidth="1"/>
    <col min="6406" max="6406" width="13.375" style="1559" customWidth="1"/>
    <col min="6407" max="6656" width="9" style="1559"/>
    <col min="6657" max="6657" width="4.75" style="1559" customWidth="1"/>
    <col min="6658" max="6658" width="5.25" style="1559" customWidth="1"/>
    <col min="6659" max="6659" width="5.75" style="1559" customWidth="1"/>
    <col min="6660" max="6660" width="79.875" style="1559" customWidth="1"/>
    <col min="6661" max="6661" width="16.25" style="1559" customWidth="1"/>
    <col min="6662" max="6662" width="13.375" style="1559" customWidth="1"/>
    <col min="6663" max="6912" width="9" style="1559"/>
    <col min="6913" max="6913" width="4.75" style="1559" customWidth="1"/>
    <col min="6914" max="6914" width="5.25" style="1559" customWidth="1"/>
    <col min="6915" max="6915" width="5.75" style="1559" customWidth="1"/>
    <col min="6916" max="6916" width="79.875" style="1559" customWidth="1"/>
    <col min="6917" max="6917" width="16.25" style="1559" customWidth="1"/>
    <col min="6918" max="6918" width="13.375" style="1559" customWidth="1"/>
    <col min="6919" max="7168" width="9" style="1559"/>
    <col min="7169" max="7169" width="4.75" style="1559" customWidth="1"/>
    <col min="7170" max="7170" width="5.25" style="1559" customWidth="1"/>
    <col min="7171" max="7171" width="5.75" style="1559" customWidth="1"/>
    <col min="7172" max="7172" width="79.875" style="1559" customWidth="1"/>
    <col min="7173" max="7173" width="16.25" style="1559" customWidth="1"/>
    <col min="7174" max="7174" width="13.375" style="1559" customWidth="1"/>
    <col min="7175" max="7424" width="9" style="1559"/>
    <col min="7425" max="7425" width="4.75" style="1559" customWidth="1"/>
    <col min="7426" max="7426" width="5.25" style="1559" customWidth="1"/>
    <col min="7427" max="7427" width="5.75" style="1559" customWidth="1"/>
    <col min="7428" max="7428" width="79.875" style="1559" customWidth="1"/>
    <col min="7429" max="7429" width="16.25" style="1559" customWidth="1"/>
    <col min="7430" max="7430" width="13.375" style="1559" customWidth="1"/>
    <col min="7431" max="7680" width="9" style="1559"/>
    <col min="7681" max="7681" width="4.75" style="1559" customWidth="1"/>
    <col min="7682" max="7682" width="5.25" style="1559" customWidth="1"/>
    <col min="7683" max="7683" width="5.75" style="1559" customWidth="1"/>
    <col min="7684" max="7684" width="79.875" style="1559" customWidth="1"/>
    <col min="7685" max="7685" width="16.25" style="1559" customWidth="1"/>
    <col min="7686" max="7686" width="13.375" style="1559" customWidth="1"/>
    <col min="7687" max="7936" width="9" style="1559"/>
    <col min="7937" max="7937" width="4.75" style="1559" customWidth="1"/>
    <col min="7938" max="7938" width="5.25" style="1559" customWidth="1"/>
    <col min="7939" max="7939" width="5.75" style="1559" customWidth="1"/>
    <col min="7940" max="7940" width="79.875" style="1559" customWidth="1"/>
    <col min="7941" max="7941" width="16.25" style="1559" customWidth="1"/>
    <col min="7942" max="7942" width="13.375" style="1559" customWidth="1"/>
    <col min="7943" max="8192" width="9" style="1559"/>
    <col min="8193" max="8193" width="4.75" style="1559" customWidth="1"/>
    <col min="8194" max="8194" width="5.25" style="1559" customWidth="1"/>
    <col min="8195" max="8195" width="5.75" style="1559" customWidth="1"/>
    <col min="8196" max="8196" width="79.875" style="1559" customWidth="1"/>
    <col min="8197" max="8197" width="16.25" style="1559" customWidth="1"/>
    <col min="8198" max="8198" width="13.375" style="1559" customWidth="1"/>
    <col min="8199" max="8448" width="9" style="1559"/>
    <col min="8449" max="8449" width="4.75" style="1559" customWidth="1"/>
    <col min="8450" max="8450" width="5.25" style="1559" customWidth="1"/>
    <col min="8451" max="8451" width="5.75" style="1559" customWidth="1"/>
    <col min="8452" max="8452" width="79.875" style="1559" customWidth="1"/>
    <col min="8453" max="8453" width="16.25" style="1559" customWidth="1"/>
    <col min="8454" max="8454" width="13.375" style="1559" customWidth="1"/>
    <col min="8455" max="8704" width="9" style="1559"/>
    <col min="8705" max="8705" width="4.75" style="1559" customWidth="1"/>
    <col min="8706" max="8706" width="5.25" style="1559" customWidth="1"/>
    <col min="8707" max="8707" width="5.75" style="1559" customWidth="1"/>
    <col min="8708" max="8708" width="79.875" style="1559" customWidth="1"/>
    <col min="8709" max="8709" width="16.25" style="1559" customWidth="1"/>
    <col min="8710" max="8710" width="13.375" style="1559" customWidth="1"/>
    <col min="8711" max="8960" width="9" style="1559"/>
    <col min="8961" max="8961" width="4.75" style="1559" customWidth="1"/>
    <col min="8962" max="8962" width="5.25" style="1559" customWidth="1"/>
    <col min="8963" max="8963" width="5.75" style="1559" customWidth="1"/>
    <col min="8964" max="8964" width="79.875" style="1559" customWidth="1"/>
    <col min="8965" max="8965" width="16.25" style="1559" customWidth="1"/>
    <col min="8966" max="8966" width="13.375" style="1559" customWidth="1"/>
    <col min="8967" max="9216" width="9" style="1559"/>
    <col min="9217" max="9217" width="4.75" style="1559" customWidth="1"/>
    <col min="9218" max="9218" width="5.25" style="1559" customWidth="1"/>
    <col min="9219" max="9219" width="5.75" style="1559" customWidth="1"/>
    <col min="9220" max="9220" width="79.875" style="1559" customWidth="1"/>
    <col min="9221" max="9221" width="16.25" style="1559" customWidth="1"/>
    <col min="9222" max="9222" width="13.375" style="1559" customWidth="1"/>
    <col min="9223" max="9472" width="9" style="1559"/>
    <col min="9473" max="9473" width="4.75" style="1559" customWidth="1"/>
    <col min="9474" max="9474" width="5.25" style="1559" customWidth="1"/>
    <col min="9475" max="9475" width="5.75" style="1559" customWidth="1"/>
    <col min="9476" max="9476" width="79.875" style="1559" customWidth="1"/>
    <col min="9477" max="9477" width="16.25" style="1559" customWidth="1"/>
    <col min="9478" max="9478" width="13.375" style="1559" customWidth="1"/>
    <col min="9479" max="9728" width="9" style="1559"/>
    <col min="9729" max="9729" width="4.75" style="1559" customWidth="1"/>
    <col min="9730" max="9730" width="5.25" style="1559" customWidth="1"/>
    <col min="9731" max="9731" width="5.75" style="1559" customWidth="1"/>
    <col min="9732" max="9732" width="79.875" style="1559" customWidth="1"/>
    <col min="9733" max="9733" width="16.25" style="1559" customWidth="1"/>
    <col min="9734" max="9734" width="13.375" style="1559" customWidth="1"/>
    <col min="9735" max="9984" width="9" style="1559"/>
    <col min="9985" max="9985" width="4.75" style="1559" customWidth="1"/>
    <col min="9986" max="9986" width="5.25" style="1559" customWidth="1"/>
    <col min="9987" max="9987" width="5.75" style="1559" customWidth="1"/>
    <col min="9988" max="9988" width="79.875" style="1559" customWidth="1"/>
    <col min="9989" max="9989" width="16.25" style="1559" customWidth="1"/>
    <col min="9990" max="9990" width="13.375" style="1559" customWidth="1"/>
    <col min="9991" max="10240" width="9" style="1559"/>
    <col min="10241" max="10241" width="4.75" style="1559" customWidth="1"/>
    <col min="10242" max="10242" width="5.25" style="1559" customWidth="1"/>
    <col min="10243" max="10243" width="5.75" style="1559" customWidth="1"/>
    <col min="10244" max="10244" width="79.875" style="1559" customWidth="1"/>
    <col min="10245" max="10245" width="16.25" style="1559" customWidth="1"/>
    <col min="10246" max="10246" width="13.375" style="1559" customWidth="1"/>
    <col min="10247" max="10496" width="9" style="1559"/>
    <col min="10497" max="10497" width="4.75" style="1559" customWidth="1"/>
    <col min="10498" max="10498" width="5.25" style="1559" customWidth="1"/>
    <col min="10499" max="10499" width="5.75" style="1559" customWidth="1"/>
    <col min="10500" max="10500" width="79.875" style="1559" customWidth="1"/>
    <col min="10501" max="10501" width="16.25" style="1559" customWidth="1"/>
    <col min="10502" max="10502" width="13.375" style="1559" customWidth="1"/>
    <col min="10503" max="10752" width="9" style="1559"/>
    <col min="10753" max="10753" width="4.75" style="1559" customWidth="1"/>
    <col min="10754" max="10754" width="5.25" style="1559" customWidth="1"/>
    <col min="10755" max="10755" width="5.75" style="1559" customWidth="1"/>
    <col min="10756" max="10756" width="79.875" style="1559" customWidth="1"/>
    <col min="10757" max="10757" width="16.25" style="1559" customWidth="1"/>
    <col min="10758" max="10758" width="13.375" style="1559" customWidth="1"/>
    <col min="10759" max="11008" width="9" style="1559"/>
    <col min="11009" max="11009" width="4.75" style="1559" customWidth="1"/>
    <col min="11010" max="11010" width="5.25" style="1559" customWidth="1"/>
    <col min="11011" max="11011" width="5.75" style="1559" customWidth="1"/>
    <col min="11012" max="11012" width="79.875" style="1559" customWidth="1"/>
    <col min="11013" max="11013" width="16.25" style="1559" customWidth="1"/>
    <col min="11014" max="11014" width="13.375" style="1559" customWidth="1"/>
    <col min="11015" max="11264" width="9" style="1559"/>
    <col min="11265" max="11265" width="4.75" style="1559" customWidth="1"/>
    <col min="11266" max="11266" width="5.25" style="1559" customWidth="1"/>
    <col min="11267" max="11267" width="5.75" style="1559" customWidth="1"/>
    <col min="11268" max="11268" width="79.875" style="1559" customWidth="1"/>
    <col min="11269" max="11269" width="16.25" style="1559" customWidth="1"/>
    <col min="11270" max="11270" width="13.375" style="1559" customWidth="1"/>
    <col min="11271" max="11520" width="9" style="1559"/>
    <col min="11521" max="11521" width="4.75" style="1559" customWidth="1"/>
    <col min="11522" max="11522" width="5.25" style="1559" customWidth="1"/>
    <col min="11523" max="11523" width="5.75" style="1559" customWidth="1"/>
    <col min="11524" max="11524" width="79.875" style="1559" customWidth="1"/>
    <col min="11525" max="11525" width="16.25" style="1559" customWidth="1"/>
    <col min="11526" max="11526" width="13.375" style="1559" customWidth="1"/>
    <col min="11527" max="11776" width="9" style="1559"/>
    <col min="11777" max="11777" width="4.75" style="1559" customWidth="1"/>
    <col min="11778" max="11778" width="5.25" style="1559" customWidth="1"/>
    <col min="11779" max="11779" width="5.75" style="1559" customWidth="1"/>
    <col min="11780" max="11780" width="79.875" style="1559" customWidth="1"/>
    <col min="11781" max="11781" width="16.25" style="1559" customWidth="1"/>
    <col min="11782" max="11782" width="13.375" style="1559" customWidth="1"/>
    <col min="11783" max="12032" width="9" style="1559"/>
    <col min="12033" max="12033" width="4.75" style="1559" customWidth="1"/>
    <col min="12034" max="12034" width="5.25" style="1559" customWidth="1"/>
    <col min="12035" max="12035" width="5.75" style="1559" customWidth="1"/>
    <col min="12036" max="12036" width="79.875" style="1559" customWidth="1"/>
    <col min="12037" max="12037" width="16.25" style="1559" customWidth="1"/>
    <col min="12038" max="12038" width="13.375" style="1559" customWidth="1"/>
    <col min="12039" max="12288" width="9" style="1559"/>
    <col min="12289" max="12289" width="4.75" style="1559" customWidth="1"/>
    <col min="12290" max="12290" width="5.25" style="1559" customWidth="1"/>
    <col min="12291" max="12291" width="5.75" style="1559" customWidth="1"/>
    <col min="12292" max="12292" width="79.875" style="1559" customWidth="1"/>
    <col min="12293" max="12293" width="16.25" style="1559" customWidth="1"/>
    <col min="12294" max="12294" width="13.375" style="1559" customWidth="1"/>
    <col min="12295" max="12544" width="9" style="1559"/>
    <col min="12545" max="12545" width="4.75" style="1559" customWidth="1"/>
    <col min="12546" max="12546" width="5.25" style="1559" customWidth="1"/>
    <col min="12547" max="12547" width="5.75" style="1559" customWidth="1"/>
    <col min="12548" max="12548" width="79.875" style="1559" customWidth="1"/>
    <col min="12549" max="12549" width="16.25" style="1559" customWidth="1"/>
    <col min="12550" max="12550" width="13.375" style="1559" customWidth="1"/>
    <col min="12551" max="12800" width="9" style="1559"/>
    <col min="12801" max="12801" width="4.75" style="1559" customWidth="1"/>
    <col min="12802" max="12802" width="5.25" style="1559" customWidth="1"/>
    <col min="12803" max="12803" width="5.75" style="1559" customWidth="1"/>
    <col min="12804" max="12804" width="79.875" style="1559" customWidth="1"/>
    <col min="12805" max="12805" width="16.25" style="1559" customWidth="1"/>
    <col min="12806" max="12806" width="13.375" style="1559" customWidth="1"/>
    <col min="12807" max="13056" width="9" style="1559"/>
    <col min="13057" max="13057" width="4.75" style="1559" customWidth="1"/>
    <col min="13058" max="13058" width="5.25" style="1559" customWidth="1"/>
    <col min="13059" max="13059" width="5.75" style="1559" customWidth="1"/>
    <col min="13060" max="13060" width="79.875" style="1559" customWidth="1"/>
    <col min="13061" max="13061" width="16.25" style="1559" customWidth="1"/>
    <col min="13062" max="13062" width="13.375" style="1559" customWidth="1"/>
    <col min="13063" max="13312" width="9" style="1559"/>
    <col min="13313" max="13313" width="4.75" style="1559" customWidth="1"/>
    <col min="13314" max="13314" width="5.25" style="1559" customWidth="1"/>
    <col min="13315" max="13315" width="5.75" style="1559" customWidth="1"/>
    <col min="13316" max="13316" width="79.875" style="1559" customWidth="1"/>
    <col min="13317" max="13317" width="16.25" style="1559" customWidth="1"/>
    <col min="13318" max="13318" width="13.375" style="1559" customWidth="1"/>
    <col min="13319" max="13568" width="9" style="1559"/>
    <col min="13569" max="13569" width="4.75" style="1559" customWidth="1"/>
    <col min="13570" max="13570" width="5.25" style="1559" customWidth="1"/>
    <col min="13571" max="13571" width="5.75" style="1559" customWidth="1"/>
    <col min="13572" max="13572" width="79.875" style="1559" customWidth="1"/>
    <col min="13573" max="13573" width="16.25" style="1559" customWidth="1"/>
    <col min="13574" max="13574" width="13.375" style="1559" customWidth="1"/>
    <col min="13575" max="13824" width="9" style="1559"/>
    <col min="13825" max="13825" width="4.75" style="1559" customWidth="1"/>
    <col min="13826" max="13826" width="5.25" style="1559" customWidth="1"/>
    <col min="13827" max="13827" width="5.75" style="1559" customWidth="1"/>
    <col min="13828" max="13828" width="79.875" style="1559" customWidth="1"/>
    <col min="13829" max="13829" width="16.25" style="1559" customWidth="1"/>
    <col min="13830" max="13830" width="13.375" style="1559" customWidth="1"/>
    <col min="13831" max="14080" width="9" style="1559"/>
    <col min="14081" max="14081" width="4.75" style="1559" customWidth="1"/>
    <col min="14082" max="14082" width="5.25" style="1559" customWidth="1"/>
    <col min="14083" max="14083" width="5.75" style="1559" customWidth="1"/>
    <col min="14084" max="14084" width="79.875" style="1559" customWidth="1"/>
    <col min="14085" max="14085" width="16.25" style="1559" customWidth="1"/>
    <col min="14086" max="14086" width="13.375" style="1559" customWidth="1"/>
    <col min="14087" max="14336" width="9" style="1559"/>
    <col min="14337" max="14337" width="4.75" style="1559" customWidth="1"/>
    <col min="14338" max="14338" width="5.25" style="1559" customWidth="1"/>
    <col min="14339" max="14339" width="5.75" style="1559" customWidth="1"/>
    <col min="14340" max="14340" width="79.875" style="1559" customWidth="1"/>
    <col min="14341" max="14341" width="16.25" style="1559" customWidth="1"/>
    <col min="14342" max="14342" width="13.375" style="1559" customWidth="1"/>
    <col min="14343" max="14592" width="9" style="1559"/>
    <col min="14593" max="14593" width="4.75" style="1559" customWidth="1"/>
    <col min="14594" max="14594" width="5.25" style="1559" customWidth="1"/>
    <col min="14595" max="14595" width="5.75" style="1559" customWidth="1"/>
    <col min="14596" max="14596" width="79.875" style="1559" customWidth="1"/>
    <col min="14597" max="14597" width="16.25" style="1559" customWidth="1"/>
    <col min="14598" max="14598" width="13.375" style="1559" customWidth="1"/>
    <col min="14599" max="14848" width="9" style="1559"/>
    <col min="14849" max="14849" width="4.75" style="1559" customWidth="1"/>
    <col min="14850" max="14850" width="5.25" style="1559" customWidth="1"/>
    <col min="14851" max="14851" width="5.75" style="1559" customWidth="1"/>
    <col min="14852" max="14852" width="79.875" style="1559" customWidth="1"/>
    <col min="14853" max="14853" width="16.25" style="1559" customWidth="1"/>
    <col min="14854" max="14854" width="13.375" style="1559" customWidth="1"/>
    <col min="14855" max="15104" width="9" style="1559"/>
    <col min="15105" max="15105" width="4.75" style="1559" customWidth="1"/>
    <col min="15106" max="15106" width="5.25" style="1559" customWidth="1"/>
    <col min="15107" max="15107" width="5.75" style="1559" customWidth="1"/>
    <col min="15108" max="15108" width="79.875" style="1559" customWidth="1"/>
    <col min="15109" max="15109" width="16.25" style="1559" customWidth="1"/>
    <col min="15110" max="15110" width="13.375" style="1559" customWidth="1"/>
    <col min="15111" max="15360" width="9" style="1559"/>
    <col min="15361" max="15361" width="4.75" style="1559" customWidth="1"/>
    <col min="15362" max="15362" width="5.25" style="1559" customWidth="1"/>
    <col min="15363" max="15363" width="5.75" style="1559" customWidth="1"/>
    <col min="15364" max="15364" width="79.875" style="1559" customWidth="1"/>
    <col min="15365" max="15365" width="16.25" style="1559" customWidth="1"/>
    <col min="15366" max="15366" width="13.375" style="1559" customWidth="1"/>
    <col min="15367" max="15616" width="9" style="1559"/>
    <col min="15617" max="15617" width="4.75" style="1559" customWidth="1"/>
    <col min="15618" max="15618" width="5.25" style="1559" customWidth="1"/>
    <col min="15619" max="15619" width="5.75" style="1559" customWidth="1"/>
    <col min="15620" max="15620" width="79.875" style="1559" customWidth="1"/>
    <col min="15621" max="15621" width="16.25" style="1559" customWidth="1"/>
    <col min="15622" max="15622" width="13.375" style="1559" customWidth="1"/>
    <col min="15623" max="15872" width="9" style="1559"/>
    <col min="15873" max="15873" width="4.75" style="1559" customWidth="1"/>
    <col min="15874" max="15874" width="5.25" style="1559" customWidth="1"/>
    <col min="15875" max="15875" width="5.75" style="1559" customWidth="1"/>
    <col min="15876" max="15876" width="79.875" style="1559" customWidth="1"/>
    <col min="15877" max="15877" width="16.25" style="1559" customWidth="1"/>
    <col min="15878" max="15878" width="13.375" style="1559" customWidth="1"/>
    <col min="15879" max="16128" width="9" style="1559"/>
    <col min="16129" max="16129" width="4.75" style="1559" customWidth="1"/>
    <col min="16130" max="16130" width="5.25" style="1559" customWidth="1"/>
    <col min="16131" max="16131" width="5.75" style="1559" customWidth="1"/>
    <col min="16132" max="16132" width="79.875" style="1559" customWidth="1"/>
    <col min="16133" max="16133" width="16.25" style="1559" customWidth="1"/>
    <col min="16134" max="16134" width="13.375" style="1559" customWidth="1"/>
    <col min="16135" max="16384" width="9" style="1559"/>
  </cols>
  <sheetData>
    <row r="1" spans="1:12" ht="20.100000000000001" customHeight="1">
      <c r="A1" s="2205"/>
      <c r="B1" s="2205"/>
      <c r="C1" s="2205"/>
      <c r="D1" s="2205"/>
      <c r="E1" s="2205"/>
      <c r="F1" s="2100" t="str">
        <f>"索引号："&amp;档案索引!D15</f>
        <v>索引号：2B-10</v>
      </c>
    </row>
    <row r="2" spans="1:12" ht="25.5" customHeight="1">
      <c r="A2" s="2123"/>
      <c r="B2" s="3289" t="s">
        <v>6118</v>
      </c>
      <c r="C2" s="3289"/>
      <c r="D2" s="3289"/>
      <c r="E2" s="3289"/>
      <c r="F2" s="1883"/>
    </row>
    <row r="3" spans="1:12" ht="14.25" customHeight="1">
      <c r="A3" s="1971"/>
      <c r="B3" s="1875" t="s">
        <v>5886</v>
      </c>
      <c r="C3" s="3323" t="s">
        <v>5887</v>
      </c>
      <c r="D3" s="3323"/>
      <c r="E3" s="3323"/>
      <c r="F3" s="2097" t="s">
        <v>6823</v>
      </c>
      <c r="G3" s="1641"/>
    </row>
    <row r="4" spans="1:12" ht="14.25" customHeight="1">
      <c r="A4" s="3372" t="s">
        <v>5889</v>
      </c>
      <c r="B4" s="1875">
        <v>1</v>
      </c>
      <c r="C4" s="3377" t="s">
        <v>5890</v>
      </c>
      <c r="D4" s="1968" t="s">
        <v>5891</v>
      </c>
      <c r="E4" s="1549"/>
      <c r="F4" s="1971"/>
    </row>
    <row r="5" spans="1:12" ht="14.25" customHeight="1">
      <c r="A5" s="3373"/>
      <c r="B5" s="1875">
        <v>2</v>
      </c>
      <c r="C5" s="3378"/>
      <c r="D5" s="1970" t="s">
        <v>5892</v>
      </c>
      <c r="E5" s="1549"/>
      <c r="F5" s="1971"/>
    </row>
    <row r="6" spans="1:12" ht="14.25" customHeight="1">
      <c r="A6" s="3373"/>
      <c r="B6" s="1875">
        <v>3</v>
      </c>
      <c r="C6" s="3378"/>
      <c r="D6" s="1968" t="s">
        <v>5893</v>
      </c>
      <c r="E6" s="1549"/>
      <c r="F6" s="1971"/>
    </row>
    <row r="7" spans="1:12" ht="14.25" customHeight="1">
      <c r="A7" s="3373"/>
      <c r="B7" s="1875">
        <v>4</v>
      </c>
      <c r="C7" s="3378"/>
      <c r="D7" s="1968" t="s">
        <v>5894</v>
      </c>
      <c r="E7" s="1549"/>
      <c r="F7" s="1971"/>
    </row>
    <row r="8" spans="1:12" ht="14.25" customHeight="1">
      <c r="A8" s="3373"/>
      <c r="B8" s="1875">
        <v>5</v>
      </c>
      <c r="C8" s="3378"/>
      <c r="D8" s="1970" t="s">
        <v>5895</v>
      </c>
      <c r="E8" s="1549"/>
      <c r="F8" s="1969"/>
      <c r="L8" s="1642"/>
    </row>
    <row r="9" spans="1:12" ht="14.25" customHeight="1">
      <c r="A9" s="3373"/>
      <c r="B9" s="1875">
        <v>6</v>
      </c>
      <c r="C9" s="3378"/>
      <c r="D9" s="1968" t="s">
        <v>5896</v>
      </c>
      <c r="E9" s="1549"/>
      <c r="F9" s="1969"/>
      <c r="L9" s="1642"/>
    </row>
    <row r="10" spans="1:12" ht="14.25" customHeight="1">
      <c r="A10" s="3373"/>
      <c r="B10" s="1875">
        <v>7</v>
      </c>
      <c r="C10" s="3379"/>
      <c r="D10" s="1968" t="s">
        <v>5897</v>
      </c>
      <c r="E10" s="1549"/>
      <c r="F10" s="1971"/>
    </row>
    <row r="11" spans="1:12" ht="14.25" customHeight="1">
      <c r="A11" s="3372" t="s">
        <v>5898</v>
      </c>
      <c r="B11" s="1875">
        <v>8</v>
      </c>
      <c r="C11" s="3323" t="s">
        <v>5899</v>
      </c>
      <c r="D11" s="1972" t="s">
        <v>5900</v>
      </c>
      <c r="E11" s="2108"/>
      <c r="F11" s="1971"/>
    </row>
    <row r="12" spans="1:12" ht="14.25" customHeight="1">
      <c r="A12" s="3373"/>
      <c r="B12" s="1875">
        <v>9</v>
      </c>
      <c r="C12" s="3323"/>
      <c r="D12" s="1972" t="s">
        <v>5901</v>
      </c>
      <c r="E12" s="2108"/>
      <c r="F12" s="1971"/>
    </row>
    <row r="13" spans="1:12" ht="14.25" customHeight="1">
      <c r="A13" s="3373"/>
      <c r="B13" s="1875">
        <v>10</v>
      </c>
      <c r="C13" s="3323"/>
      <c r="D13" s="1972" t="s">
        <v>5902</v>
      </c>
      <c r="E13" s="2108"/>
      <c r="F13" s="1971"/>
    </row>
    <row r="14" spans="1:12" ht="22.5" customHeight="1">
      <c r="A14" s="3373"/>
      <c r="B14" s="1875">
        <v>11</v>
      </c>
      <c r="C14" s="3323"/>
      <c r="D14" s="1972" t="s">
        <v>5903</v>
      </c>
      <c r="E14" s="2106">
        <f>IFERROR(ROUND(E12/E11,4),0)</f>
        <v>0</v>
      </c>
      <c r="F14" s="2016"/>
    </row>
    <row r="15" spans="1:12" ht="14.25" customHeight="1">
      <c r="A15" s="3373"/>
      <c r="B15" s="1875">
        <v>12</v>
      </c>
      <c r="C15" s="3323"/>
      <c r="D15" s="1972" t="s">
        <v>5904</v>
      </c>
      <c r="E15" s="2106">
        <f>IFERROR(ROUND(E13/E11,4),0)</f>
        <v>0</v>
      </c>
      <c r="F15" s="1971"/>
    </row>
    <row r="16" spans="1:12" ht="14.25" customHeight="1">
      <c r="A16" s="3373"/>
      <c r="B16" s="1875">
        <v>13</v>
      </c>
      <c r="C16" s="3323" t="s">
        <v>5905</v>
      </c>
      <c r="D16" s="1972" t="s">
        <v>5906</v>
      </c>
      <c r="E16" s="2108"/>
      <c r="F16" s="1971"/>
      <c r="G16" s="1702" t="s">
        <v>6650</v>
      </c>
    </row>
    <row r="17" spans="1:6" ht="14.25" customHeight="1">
      <c r="A17" s="3373"/>
      <c r="B17" s="1875">
        <v>14</v>
      </c>
      <c r="C17" s="3323"/>
      <c r="D17" s="1972" t="s">
        <v>5907</v>
      </c>
      <c r="E17" s="2108"/>
      <c r="F17" s="1971"/>
    </row>
    <row r="18" spans="1:6" ht="14.25" customHeight="1">
      <c r="A18" s="3373"/>
      <c r="B18" s="1875">
        <v>15</v>
      </c>
      <c r="C18" s="3323"/>
      <c r="D18" s="1972" t="s">
        <v>5908</v>
      </c>
      <c r="E18" s="2106">
        <f>IFERROR(ROUND(E17/E16,4),0)</f>
        <v>0</v>
      </c>
      <c r="F18" s="1971"/>
    </row>
    <row r="19" spans="1:6" ht="14.25" customHeight="1">
      <c r="A19" s="3373"/>
      <c r="B19" s="1875">
        <v>16</v>
      </c>
      <c r="C19" s="3323"/>
      <c r="D19" s="1972" t="s">
        <v>5909</v>
      </c>
      <c r="E19" s="2108"/>
      <c r="F19" s="1971"/>
    </row>
    <row r="20" spans="1:6" ht="14.25" customHeight="1">
      <c r="A20" s="3373"/>
      <c r="B20" s="1875">
        <v>17</v>
      </c>
      <c r="C20" s="3323"/>
      <c r="D20" s="1972" t="s">
        <v>5910</v>
      </c>
      <c r="E20" s="2108"/>
      <c r="F20" s="1971"/>
    </row>
    <row r="21" spans="1:6" ht="15.75" customHeight="1">
      <c r="A21" s="3373"/>
      <c r="B21" s="1875">
        <v>18</v>
      </c>
      <c r="C21" s="3323"/>
      <c r="D21" s="1972" t="s">
        <v>5911</v>
      </c>
      <c r="E21" s="2106">
        <f>IFERROR(ROUND(E19/E16,4),0)</f>
        <v>0</v>
      </c>
      <c r="F21" s="1881"/>
    </row>
    <row r="22" spans="1:6" ht="14.25" customHeight="1">
      <c r="A22" s="3373"/>
      <c r="B22" s="1875">
        <v>19</v>
      </c>
      <c r="C22" s="3323"/>
      <c r="D22" s="1972" t="s">
        <v>5912</v>
      </c>
      <c r="E22" s="2106">
        <f>IFERROR(ROUND(E20/$E$16,4),0)</f>
        <v>0</v>
      </c>
      <c r="F22" s="1881"/>
    </row>
    <row r="23" spans="1:6" ht="14.25" customHeight="1">
      <c r="A23" s="3373"/>
      <c r="B23" s="1875">
        <v>20</v>
      </c>
      <c r="C23" s="3323"/>
      <c r="D23" s="1972" t="s">
        <v>5913</v>
      </c>
      <c r="E23" s="2108"/>
      <c r="F23" s="1971"/>
    </row>
    <row r="24" spans="1:6" ht="14.25" customHeight="1">
      <c r="A24" s="3373"/>
      <c r="B24" s="1875">
        <v>21</v>
      </c>
      <c r="C24" s="3323"/>
      <c r="D24" s="1972" t="s">
        <v>5914</v>
      </c>
      <c r="E24" s="2108"/>
      <c r="F24" s="1971"/>
    </row>
    <row r="25" spans="1:6" ht="14.25" customHeight="1">
      <c r="A25" s="3373"/>
      <c r="B25" s="1875">
        <v>22</v>
      </c>
      <c r="C25" s="3323"/>
      <c r="D25" s="1972" t="s">
        <v>5915</v>
      </c>
      <c r="E25" s="2108"/>
      <c r="F25" s="1971"/>
    </row>
    <row r="26" spans="1:6" ht="14.25" customHeight="1">
      <c r="A26" s="3373"/>
      <c r="B26" s="1875">
        <v>23</v>
      </c>
      <c r="C26" s="3323"/>
      <c r="D26" s="1972" t="s">
        <v>5916</v>
      </c>
      <c r="E26" s="2108"/>
      <c r="F26" s="1881"/>
    </row>
    <row r="27" spans="1:6" ht="18" customHeight="1">
      <c r="A27" s="3373"/>
      <c r="B27" s="1875">
        <v>24</v>
      </c>
      <c r="C27" s="3323"/>
      <c r="D27" s="1972" t="s">
        <v>5917</v>
      </c>
      <c r="E27" s="2106">
        <f>IFERROR(ROUND(E23/$E$16,4),0)</f>
        <v>0</v>
      </c>
      <c r="F27" s="1881"/>
    </row>
    <row r="28" spans="1:6" ht="14.25" customHeight="1">
      <c r="A28" s="3373"/>
      <c r="B28" s="1875">
        <v>25</v>
      </c>
      <c r="C28" s="3323"/>
      <c r="D28" s="1972" t="s">
        <v>5918</v>
      </c>
      <c r="E28" s="2106">
        <f>IFERROR(ROUND(E24/$E$16,4),0)</f>
        <v>0</v>
      </c>
      <c r="F28" s="1881"/>
    </row>
    <row r="29" spans="1:6" ht="19.5" customHeight="1">
      <c r="A29" s="3373"/>
      <c r="B29" s="1875">
        <v>26</v>
      </c>
      <c r="C29" s="3323"/>
      <c r="D29" s="1972" t="s">
        <v>5919</v>
      </c>
      <c r="E29" s="2106">
        <f t="shared" ref="E29:E30" si="0">IFERROR(ROUND(E25/$E$16,4),0)</f>
        <v>0</v>
      </c>
      <c r="F29" s="1881"/>
    </row>
    <row r="30" spans="1:6" ht="14.25" customHeight="1">
      <c r="A30" s="3373"/>
      <c r="B30" s="1875">
        <v>27</v>
      </c>
      <c r="C30" s="3323"/>
      <c r="D30" s="1972" t="s">
        <v>5920</v>
      </c>
      <c r="E30" s="2106">
        <f t="shared" si="0"/>
        <v>0</v>
      </c>
      <c r="F30" s="1881"/>
    </row>
    <row r="31" spans="1:6" ht="14.25" customHeight="1">
      <c r="A31" s="3373"/>
      <c r="B31" s="1875">
        <v>28</v>
      </c>
      <c r="C31" s="3323" t="s">
        <v>5921</v>
      </c>
      <c r="D31" s="1972" t="s">
        <v>5922</v>
      </c>
      <c r="E31" s="2108"/>
      <c r="F31" s="1971"/>
    </row>
    <row r="32" spans="1:6" ht="14.25" customHeight="1">
      <c r="A32" s="3373"/>
      <c r="B32" s="1875">
        <v>29</v>
      </c>
      <c r="C32" s="3323"/>
      <c r="D32" s="1972" t="s">
        <v>5923</v>
      </c>
      <c r="E32" s="2108"/>
      <c r="F32" s="1971"/>
    </row>
    <row r="33" spans="1:6" ht="14.25" customHeight="1">
      <c r="A33" s="3373"/>
      <c r="B33" s="1875">
        <v>30</v>
      </c>
      <c r="C33" s="3323"/>
      <c r="D33" s="1972" t="s">
        <v>5924</v>
      </c>
      <c r="E33" s="2108"/>
      <c r="F33" s="1971"/>
    </row>
    <row r="34" spans="1:6" ht="14.25" customHeight="1">
      <c r="A34" s="3373"/>
      <c r="B34" s="1875">
        <v>31</v>
      </c>
      <c r="C34" s="3323"/>
      <c r="D34" s="1972" t="s">
        <v>5925</v>
      </c>
      <c r="E34" s="2106">
        <f>IFERROR(ROUND(E32/E31,4),0)</f>
        <v>0</v>
      </c>
      <c r="F34" s="1881"/>
    </row>
    <row r="35" spans="1:6">
      <c r="A35" s="3372" t="s">
        <v>5926</v>
      </c>
      <c r="B35" s="1875">
        <v>32</v>
      </c>
      <c r="C35" s="3374" t="s">
        <v>5899</v>
      </c>
      <c r="D35" s="1968" t="s">
        <v>5927</v>
      </c>
      <c r="E35" s="2108"/>
      <c r="F35" s="1971"/>
    </row>
    <row r="36" spans="1:6" ht="14.25" customHeight="1">
      <c r="A36" s="3373"/>
      <c r="B36" s="1875">
        <v>33</v>
      </c>
      <c r="C36" s="3374"/>
      <c r="D36" s="1968" t="s">
        <v>5928</v>
      </c>
      <c r="E36" s="2108"/>
      <c r="F36" s="1971"/>
    </row>
    <row r="37" spans="1:6" ht="14.25" customHeight="1">
      <c r="A37" s="3373"/>
      <c r="B37" s="1875">
        <v>34</v>
      </c>
      <c r="C37" s="3374"/>
      <c r="D37" s="1968" t="s">
        <v>5929</v>
      </c>
      <c r="E37" s="2106">
        <f>IFERROR(ROUND(E36/E35,4),0)</f>
        <v>0</v>
      </c>
      <c r="F37" s="1881"/>
    </row>
    <row r="38" spans="1:6">
      <c r="A38" s="3373"/>
      <c r="B38" s="1875">
        <v>35</v>
      </c>
      <c r="C38" s="3374" t="s">
        <v>5905</v>
      </c>
      <c r="D38" s="1968" t="s">
        <v>5930</v>
      </c>
      <c r="E38" s="2108"/>
      <c r="F38" s="1971"/>
    </row>
    <row r="39" spans="1:6" ht="16.5" customHeight="1">
      <c r="A39" s="3373"/>
      <c r="B39" s="1875">
        <v>36</v>
      </c>
      <c r="C39" s="3374"/>
      <c r="D39" s="1968" t="s">
        <v>5931</v>
      </c>
      <c r="E39" s="2108"/>
      <c r="F39" s="1971"/>
    </row>
    <row r="40" spans="1:6" ht="24" customHeight="1">
      <c r="A40" s="3373"/>
      <c r="B40" s="1875">
        <v>37</v>
      </c>
      <c r="C40" s="3374"/>
      <c r="D40" s="1968" t="s">
        <v>5932</v>
      </c>
      <c r="E40" s="2108"/>
      <c r="F40" s="1971"/>
    </row>
    <row r="41" spans="1:6" ht="18.75" customHeight="1">
      <c r="A41" s="3373"/>
      <c r="B41" s="1875">
        <v>38</v>
      </c>
      <c r="C41" s="3374"/>
      <c r="D41" s="1968" t="s">
        <v>5933</v>
      </c>
      <c r="E41" s="2106">
        <f>IFERROR(ROUND(E39/E38,4),0)</f>
        <v>0</v>
      </c>
      <c r="F41" s="1971"/>
    </row>
    <row r="42" spans="1:6" ht="20.25" customHeight="1">
      <c r="A42" s="3373"/>
      <c r="B42" s="1875">
        <v>39</v>
      </c>
      <c r="C42" s="3374"/>
      <c r="D42" s="1968" t="s">
        <v>5934</v>
      </c>
      <c r="E42" s="2106">
        <f>IFERROR(ROUND(E40/E39,4),0)</f>
        <v>0</v>
      </c>
      <c r="F42" s="1971"/>
    </row>
    <row r="43" spans="1:6" ht="24" customHeight="1">
      <c r="A43" s="3373"/>
      <c r="B43" s="1875">
        <v>40</v>
      </c>
      <c r="C43" s="3374" t="s">
        <v>5935</v>
      </c>
      <c r="D43" s="1968" t="s">
        <v>5936</v>
      </c>
      <c r="E43" s="2108"/>
      <c r="F43" s="1971"/>
    </row>
    <row r="44" spans="1:6" ht="40.5" customHeight="1">
      <c r="A44" s="3373"/>
      <c r="B44" s="1875">
        <v>41</v>
      </c>
      <c r="C44" s="3374"/>
      <c r="D44" s="1968" t="s">
        <v>5937</v>
      </c>
      <c r="E44" s="2106">
        <f>IFERROR(ROUND(E43/E39,4),0)</f>
        <v>0</v>
      </c>
      <c r="F44" s="1881"/>
    </row>
    <row r="45" spans="1:6" ht="27" customHeight="1">
      <c r="A45" s="1971"/>
      <c r="B45" s="1875">
        <v>42</v>
      </c>
      <c r="C45" s="3375" t="s">
        <v>5938</v>
      </c>
      <c r="D45" s="3376"/>
      <c r="E45" s="2108"/>
      <c r="F45" s="2000" t="s">
        <v>5939</v>
      </c>
    </row>
  </sheetData>
  <mergeCells count="13">
    <mergeCell ref="A11:A34"/>
    <mergeCell ref="C11:C15"/>
    <mergeCell ref="C16:C30"/>
    <mergeCell ref="C31:C34"/>
    <mergeCell ref="B2:E2"/>
    <mergeCell ref="C3:E3"/>
    <mergeCell ref="A4:A10"/>
    <mergeCell ref="C4:C10"/>
    <mergeCell ref="A35:A44"/>
    <mergeCell ref="C35:C37"/>
    <mergeCell ref="C38:C42"/>
    <mergeCell ref="C43:C44"/>
    <mergeCell ref="C45:D45"/>
  </mergeCells>
  <phoneticPr fontId="59" type="noConversion"/>
  <hyperlinks>
    <hyperlink ref="G16" location="A107042软件、集成电路企业优惠情况及明细表!A1" display="A107042软件、集成电路企业优惠情况及明细表!A1"/>
  </hyperlinks>
  <printOptions horizontalCentered="1"/>
  <pageMargins left="0.74803149606299213" right="0.47" top="0.98425196850393704" bottom="0.98425196850393704" header="0.51181102362204722" footer="0.51181102362204722"/>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0209" r:id="rId4" name="Button 1">
              <controlPr defaultSize="0" print="0" autoFill="0" autoPict="0" macro="[0]!ThisWorkbook.返回">
                <anchor moveWithCells="1">
                  <from>
                    <xdr:col>6</xdr:col>
                    <xdr:colOff>57150</xdr:colOff>
                    <xdr:row>0</xdr:row>
                    <xdr:rowOff>57150</xdr:rowOff>
                  </from>
                  <to>
                    <xdr:col>7</xdr:col>
                    <xdr:colOff>323850</xdr:colOff>
                    <xdr:row>1</xdr:row>
                    <xdr:rowOff>133350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6">
    <tabColor rgb="FFFFFF00"/>
  </sheetPr>
  <dimension ref="A1:S22"/>
  <sheetViews>
    <sheetView workbookViewId="0">
      <selection activeCell="A11" sqref="A11"/>
    </sheetView>
  </sheetViews>
  <sheetFormatPr defaultRowHeight="14.25"/>
  <cols>
    <col min="1" max="1" width="3.375" style="1597" customWidth="1"/>
    <col min="2" max="2" width="7.625" style="1597" customWidth="1"/>
    <col min="3" max="3" width="4.75" style="1597" customWidth="1"/>
    <col min="4" max="14" width="11.5" style="1597" customWidth="1"/>
    <col min="15" max="18" width="9" style="1597"/>
    <col min="19" max="19" width="33.25" style="1597" customWidth="1"/>
    <col min="20" max="256" width="9" style="1597"/>
    <col min="257" max="257" width="5.25" style="1597" customWidth="1"/>
    <col min="258" max="258" width="8.875" style="1597" customWidth="1"/>
    <col min="259" max="259" width="7.125" style="1597" customWidth="1"/>
    <col min="260" max="260" width="7.75" style="1597" customWidth="1"/>
    <col min="261" max="261" width="8.875" style="1597" customWidth="1"/>
    <col min="262" max="262" width="8.125" style="1597" customWidth="1"/>
    <col min="263" max="263" width="7.875" style="1597" customWidth="1"/>
    <col min="264" max="264" width="8" style="1597" customWidth="1"/>
    <col min="265" max="265" width="8.125" style="1597" customWidth="1"/>
    <col min="266" max="266" width="8" style="1597" customWidth="1"/>
    <col min="267" max="267" width="7.25" style="1597" customWidth="1"/>
    <col min="268" max="268" width="8.375" style="1597" customWidth="1"/>
    <col min="269" max="269" width="17.375" style="1597" customWidth="1"/>
    <col min="270" max="270" width="8.875" style="1597" customWidth="1"/>
    <col min="271" max="274" width="9" style="1597"/>
    <col min="275" max="275" width="33.25" style="1597" customWidth="1"/>
    <col min="276" max="512" width="9" style="1597"/>
    <col min="513" max="513" width="5.25" style="1597" customWidth="1"/>
    <col min="514" max="514" width="8.875" style="1597" customWidth="1"/>
    <col min="515" max="515" width="7.125" style="1597" customWidth="1"/>
    <col min="516" max="516" width="7.75" style="1597" customWidth="1"/>
    <col min="517" max="517" width="8.875" style="1597" customWidth="1"/>
    <col min="518" max="518" width="8.125" style="1597" customWidth="1"/>
    <col min="519" max="519" width="7.875" style="1597" customWidth="1"/>
    <col min="520" max="520" width="8" style="1597" customWidth="1"/>
    <col min="521" max="521" width="8.125" style="1597" customWidth="1"/>
    <col min="522" max="522" width="8" style="1597" customWidth="1"/>
    <col min="523" max="523" width="7.25" style="1597" customWidth="1"/>
    <col min="524" max="524" width="8.375" style="1597" customWidth="1"/>
    <col min="525" max="525" width="17.375" style="1597" customWidth="1"/>
    <col min="526" max="526" width="8.875" style="1597" customWidth="1"/>
    <col min="527" max="530" width="9" style="1597"/>
    <col min="531" max="531" width="33.25" style="1597" customWidth="1"/>
    <col min="532" max="768" width="9" style="1597"/>
    <col min="769" max="769" width="5.25" style="1597" customWidth="1"/>
    <col min="770" max="770" width="8.875" style="1597" customWidth="1"/>
    <col min="771" max="771" width="7.125" style="1597" customWidth="1"/>
    <col min="772" max="772" width="7.75" style="1597" customWidth="1"/>
    <col min="773" max="773" width="8.875" style="1597" customWidth="1"/>
    <col min="774" max="774" width="8.125" style="1597" customWidth="1"/>
    <col min="775" max="775" width="7.875" style="1597" customWidth="1"/>
    <col min="776" max="776" width="8" style="1597" customWidth="1"/>
    <col min="777" max="777" width="8.125" style="1597" customWidth="1"/>
    <col min="778" max="778" width="8" style="1597" customWidth="1"/>
    <col min="779" max="779" width="7.25" style="1597" customWidth="1"/>
    <col min="780" max="780" width="8.375" style="1597" customWidth="1"/>
    <col min="781" max="781" width="17.375" style="1597" customWidth="1"/>
    <col min="782" max="782" width="8.875" style="1597" customWidth="1"/>
    <col min="783" max="786" width="9" style="1597"/>
    <col min="787" max="787" width="33.25" style="1597" customWidth="1"/>
    <col min="788" max="1024" width="9" style="1597"/>
    <col min="1025" max="1025" width="5.25" style="1597" customWidth="1"/>
    <col min="1026" max="1026" width="8.875" style="1597" customWidth="1"/>
    <col min="1027" max="1027" width="7.125" style="1597" customWidth="1"/>
    <col min="1028" max="1028" width="7.75" style="1597" customWidth="1"/>
    <col min="1029" max="1029" width="8.875" style="1597" customWidth="1"/>
    <col min="1030" max="1030" width="8.125" style="1597" customWidth="1"/>
    <col min="1031" max="1031" width="7.875" style="1597" customWidth="1"/>
    <col min="1032" max="1032" width="8" style="1597" customWidth="1"/>
    <col min="1033" max="1033" width="8.125" style="1597" customWidth="1"/>
    <col min="1034" max="1034" width="8" style="1597" customWidth="1"/>
    <col min="1035" max="1035" width="7.25" style="1597" customWidth="1"/>
    <col min="1036" max="1036" width="8.375" style="1597" customWidth="1"/>
    <col min="1037" max="1037" width="17.375" style="1597" customWidth="1"/>
    <col min="1038" max="1038" width="8.875" style="1597" customWidth="1"/>
    <col min="1039" max="1042" width="9" style="1597"/>
    <col min="1043" max="1043" width="33.25" style="1597" customWidth="1"/>
    <col min="1044" max="1280" width="9" style="1597"/>
    <col min="1281" max="1281" width="5.25" style="1597" customWidth="1"/>
    <col min="1282" max="1282" width="8.875" style="1597" customWidth="1"/>
    <col min="1283" max="1283" width="7.125" style="1597" customWidth="1"/>
    <col min="1284" max="1284" width="7.75" style="1597" customWidth="1"/>
    <col min="1285" max="1285" width="8.875" style="1597" customWidth="1"/>
    <col min="1286" max="1286" width="8.125" style="1597" customWidth="1"/>
    <col min="1287" max="1287" width="7.875" style="1597" customWidth="1"/>
    <col min="1288" max="1288" width="8" style="1597" customWidth="1"/>
    <col min="1289" max="1289" width="8.125" style="1597" customWidth="1"/>
    <col min="1290" max="1290" width="8" style="1597" customWidth="1"/>
    <col min="1291" max="1291" width="7.25" style="1597" customWidth="1"/>
    <col min="1292" max="1292" width="8.375" style="1597" customWidth="1"/>
    <col min="1293" max="1293" width="17.375" style="1597" customWidth="1"/>
    <col min="1294" max="1294" width="8.875" style="1597" customWidth="1"/>
    <col min="1295" max="1298" width="9" style="1597"/>
    <col min="1299" max="1299" width="33.25" style="1597" customWidth="1"/>
    <col min="1300" max="1536" width="9" style="1597"/>
    <col min="1537" max="1537" width="5.25" style="1597" customWidth="1"/>
    <col min="1538" max="1538" width="8.875" style="1597" customWidth="1"/>
    <col min="1539" max="1539" width="7.125" style="1597" customWidth="1"/>
    <col min="1540" max="1540" width="7.75" style="1597" customWidth="1"/>
    <col min="1541" max="1541" width="8.875" style="1597" customWidth="1"/>
    <col min="1542" max="1542" width="8.125" style="1597" customWidth="1"/>
    <col min="1543" max="1543" width="7.875" style="1597" customWidth="1"/>
    <col min="1544" max="1544" width="8" style="1597" customWidth="1"/>
    <col min="1545" max="1545" width="8.125" style="1597" customWidth="1"/>
    <col min="1546" max="1546" width="8" style="1597" customWidth="1"/>
    <col min="1547" max="1547" width="7.25" style="1597" customWidth="1"/>
    <col min="1548" max="1548" width="8.375" style="1597" customWidth="1"/>
    <col min="1549" max="1549" width="17.375" style="1597" customWidth="1"/>
    <col min="1550" max="1550" width="8.875" style="1597" customWidth="1"/>
    <col min="1551" max="1554" width="9" style="1597"/>
    <col min="1555" max="1555" width="33.25" style="1597" customWidth="1"/>
    <col min="1556" max="1792" width="9" style="1597"/>
    <col min="1793" max="1793" width="5.25" style="1597" customWidth="1"/>
    <col min="1794" max="1794" width="8.875" style="1597" customWidth="1"/>
    <col min="1795" max="1795" width="7.125" style="1597" customWidth="1"/>
    <col min="1796" max="1796" width="7.75" style="1597" customWidth="1"/>
    <col min="1797" max="1797" width="8.875" style="1597" customWidth="1"/>
    <col min="1798" max="1798" width="8.125" style="1597" customWidth="1"/>
    <col min="1799" max="1799" width="7.875" style="1597" customWidth="1"/>
    <col min="1800" max="1800" width="8" style="1597" customWidth="1"/>
    <col min="1801" max="1801" width="8.125" style="1597" customWidth="1"/>
    <col min="1802" max="1802" width="8" style="1597" customWidth="1"/>
    <col min="1803" max="1803" width="7.25" style="1597" customWidth="1"/>
    <col min="1804" max="1804" width="8.375" style="1597" customWidth="1"/>
    <col min="1805" max="1805" width="17.375" style="1597" customWidth="1"/>
    <col min="1806" max="1806" width="8.875" style="1597" customWidth="1"/>
    <col min="1807" max="1810" width="9" style="1597"/>
    <col min="1811" max="1811" width="33.25" style="1597" customWidth="1"/>
    <col min="1812" max="2048" width="9" style="1597"/>
    <col min="2049" max="2049" width="5.25" style="1597" customWidth="1"/>
    <col min="2050" max="2050" width="8.875" style="1597" customWidth="1"/>
    <col min="2051" max="2051" width="7.125" style="1597" customWidth="1"/>
    <col min="2052" max="2052" width="7.75" style="1597" customWidth="1"/>
    <col min="2053" max="2053" width="8.875" style="1597" customWidth="1"/>
    <col min="2054" max="2054" width="8.125" style="1597" customWidth="1"/>
    <col min="2055" max="2055" width="7.875" style="1597" customWidth="1"/>
    <col min="2056" max="2056" width="8" style="1597" customWidth="1"/>
    <col min="2057" max="2057" width="8.125" style="1597" customWidth="1"/>
    <col min="2058" max="2058" width="8" style="1597" customWidth="1"/>
    <col min="2059" max="2059" width="7.25" style="1597" customWidth="1"/>
    <col min="2060" max="2060" width="8.375" style="1597" customWidth="1"/>
    <col min="2061" max="2061" width="17.375" style="1597" customWidth="1"/>
    <col min="2062" max="2062" width="8.875" style="1597" customWidth="1"/>
    <col min="2063" max="2066" width="9" style="1597"/>
    <col min="2067" max="2067" width="33.25" style="1597" customWidth="1"/>
    <col min="2068" max="2304" width="9" style="1597"/>
    <col min="2305" max="2305" width="5.25" style="1597" customWidth="1"/>
    <col min="2306" max="2306" width="8.875" style="1597" customWidth="1"/>
    <col min="2307" max="2307" width="7.125" style="1597" customWidth="1"/>
    <col min="2308" max="2308" width="7.75" style="1597" customWidth="1"/>
    <col min="2309" max="2309" width="8.875" style="1597" customWidth="1"/>
    <col min="2310" max="2310" width="8.125" style="1597" customWidth="1"/>
    <col min="2311" max="2311" width="7.875" style="1597" customWidth="1"/>
    <col min="2312" max="2312" width="8" style="1597" customWidth="1"/>
    <col min="2313" max="2313" width="8.125" style="1597" customWidth="1"/>
    <col min="2314" max="2314" width="8" style="1597" customWidth="1"/>
    <col min="2315" max="2315" width="7.25" style="1597" customWidth="1"/>
    <col min="2316" max="2316" width="8.375" style="1597" customWidth="1"/>
    <col min="2317" max="2317" width="17.375" style="1597" customWidth="1"/>
    <col min="2318" max="2318" width="8.875" style="1597" customWidth="1"/>
    <col min="2319" max="2322" width="9" style="1597"/>
    <col min="2323" max="2323" width="33.25" style="1597" customWidth="1"/>
    <col min="2324" max="2560" width="9" style="1597"/>
    <col min="2561" max="2561" width="5.25" style="1597" customWidth="1"/>
    <col min="2562" max="2562" width="8.875" style="1597" customWidth="1"/>
    <col min="2563" max="2563" width="7.125" style="1597" customWidth="1"/>
    <col min="2564" max="2564" width="7.75" style="1597" customWidth="1"/>
    <col min="2565" max="2565" width="8.875" style="1597" customWidth="1"/>
    <col min="2566" max="2566" width="8.125" style="1597" customWidth="1"/>
    <col min="2567" max="2567" width="7.875" style="1597" customWidth="1"/>
    <col min="2568" max="2568" width="8" style="1597" customWidth="1"/>
    <col min="2569" max="2569" width="8.125" style="1597" customWidth="1"/>
    <col min="2570" max="2570" width="8" style="1597" customWidth="1"/>
    <col min="2571" max="2571" width="7.25" style="1597" customWidth="1"/>
    <col min="2572" max="2572" width="8.375" style="1597" customWidth="1"/>
    <col min="2573" max="2573" width="17.375" style="1597" customWidth="1"/>
    <col min="2574" max="2574" width="8.875" style="1597" customWidth="1"/>
    <col min="2575" max="2578" width="9" style="1597"/>
    <col min="2579" max="2579" width="33.25" style="1597" customWidth="1"/>
    <col min="2580" max="2816" width="9" style="1597"/>
    <col min="2817" max="2817" width="5.25" style="1597" customWidth="1"/>
    <col min="2818" max="2818" width="8.875" style="1597" customWidth="1"/>
    <col min="2819" max="2819" width="7.125" style="1597" customWidth="1"/>
    <col min="2820" max="2820" width="7.75" style="1597" customWidth="1"/>
    <col min="2821" max="2821" width="8.875" style="1597" customWidth="1"/>
    <col min="2822" max="2822" width="8.125" style="1597" customWidth="1"/>
    <col min="2823" max="2823" width="7.875" style="1597" customWidth="1"/>
    <col min="2824" max="2824" width="8" style="1597" customWidth="1"/>
    <col min="2825" max="2825" width="8.125" style="1597" customWidth="1"/>
    <col min="2826" max="2826" width="8" style="1597" customWidth="1"/>
    <col min="2827" max="2827" width="7.25" style="1597" customWidth="1"/>
    <col min="2828" max="2828" width="8.375" style="1597" customWidth="1"/>
    <col min="2829" max="2829" width="17.375" style="1597" customWidth="1"/>
    <col min="2830" max="2830" width="8.875" style="1597" customWidth="1"/>
    <col min="2831" max="2834" width="9" style="1597"/>
    <col min="2835" max="2835" width="33.25" style="1597" customWidth="1"/>
    <col min="2836" max="3072" width="9" style="1597"/>
    <col min="3073" max="3073" width="5.25" style="1597" customWidth="1"/>
    <col min="3074" max="3074" width="8.875" style="1597" customWidth="1"/>
    <col min="3075" max="3075" width="7.125" style="1597" customWidth="1"/>
    <col min="3076" max="3076" width="7.75" style="1597" customWidth="1"/>
    <col min="3077" max="3077" width="8.875" style="1597" customWidth="1"/>
    <col min="3078" max="3078" width="8.125" style="1597" customWidth="1"/>
    <col min="3079" max="3079" width="7.875" style="1597" customWidth="1"/>
    <col min="3080" max="3080" width="8" style="1597" customWidth="1"/>
    <col min="3081" max="3081" width="8.125" style="1597" customWidth="1"/>
    <col min="3082" max="3082" width="8" style="1597" customWidth="1"/>
    <col min="3083" max="3083" width="7.25" style="1597" customWidth="1"/>
    <col min="3084" max="3084" width="8.375" style="1597" customWidth="1"/>
    <col min="3085" max="3085" width="17.375" style="1597" customWidth="1"/>
    <col min="3086" max="3086" width="8.875" style="1597" customWidth="1"/>
    <col min="3087" max="3090" width="9" style="1597"/>
    <col min="3091" max="3091" width="33.25" style="1597" customWidth="1"/>
    <col min="3092" max="3328" width="9" style="1597"/>
    <col min="3329" max="3329" width="5.25" style="1597" customWidth="1"/>
    <col min="3330" max="3330" width="8.875" style="1597" customWidth="1"/>
    <col min="3331" max="3331" width="7.125" style="1597" customWidth="1"/>
    <col min="3332" max="3332" width="7.75" style="1597" customWidth="1"/>
    <col min="3333" max="3333" width="8.875" style="1597" customWidth="1"/>
    <col min="3334" max="3334" width="8.125" style="1597" customWidth="1"/>
    <col min="3335" max="3335" width="7.875" style="1597" customWidth="1"/>
    <col min="3336" max="3336" width="8" style="1597" customWidth="1"/>
    <col min="3337" max="3337" width="8.125" style="1597" customWidth="1"/>
    <col min="3338" max="3338" width="8" style="1597" customWidth="1"/>
    <col min="3339" max="3339" width="7.25" style="1597" customWidth="1"/>
    <col min="3340" max="3340" width="8.375" style="1597" customWidth="1"/>
    <col min="3341" max="3341" width="17.375" style="1597" customWidth="1"/>
    <col min="3342" max="3342" width="8.875" style="1597" customWidth="1"/>
    <col min="3343" max="3346" width="9" style="1597"/>
    <col min="3347" max="3347" width="33.25" style="1597" customWidth="1"/>
    <col min="3348" max="3584" width="9" style="1597"/>
    <col min="3585" max="3585" width="5.25" style="1597" customWidth="1"/>
    <col min="3586" max="3586" width="8.875" style="1597" customWidth="1"/>
    <col min="3587" max="3587" width="7.125" style="1597" customWidth="1"/>
    <col min="3588" max="3588" width="7.75" style="1597" customWidth="1"/>
    <col min="3589" max="3589" width="8.875" style="1597" customWidth="1"/>
    <col min="3590" max="3590" width="8.125" style="1597" customWidth="1"/>
    <col min="3591" max="3591" width="7.875" style="1597" customWidth="1"/>
    <col min="3592" max="3592" width="8" style="1597" customWidth="1"/>
    <col min="3593" max="3593" width="8.125" style="1597" customWidth="1"/>
    <col min="3594" max="3594" width="8" style="1597" customWidth="1"/>
    <col min="3595" max="3595" width="7.25" style="1597" customWidth="1"/>
    <col min="3596" max="3596" width="8.375" style="1597" customWidth="1"/>
    <col min="3597" max="3597" width="17.375" style="1597" customWidth="1"/>
    <col min="3598" max="3598" width="8.875" style="1597" customWidth="1"/>
    <col min="3599" max="3602" width="9" style="1597"/>
    <col min="3603" max="3603" width="33.25" style="1597" customWidth="1"/>
    <col min="3604" max="3840" width="9" style="1597"/>
    <col min="3841" max="3841" width="5.25" style="1597" customWidth="1"/>
    <col min="3842" max="3842" width="8.875" style="1597" customWidth="1"/>
    <col min="3843" max="3843" width="7.125" style="1597" customWidth="1"/>
    <col min="3844" max="3844" width="7.75" style="1597" customWidth="1"/>
    <col min="3845" max="3845" width="8.875" style="1597" customWidth="1"/>
    <col min="3846" max="3846" width="8.125" style="1597" customWidth="1"/>
    <col min="3847" max="3847" width="7.875" style="1597" customWidth="1"/>
    <col min="3848" max="3848" width="8" style="1597" customWidth="1"/>
    <col min="3849" max="3849" width="8.125" style="1597" customWidth="1"/>
    <col min="3850" max="3850" width="8" style="1597" customWidth="1"/>
    <col min="3851" max="3851" width="7.25" style="1597" customWidth="1"/>
    <col min="3852" max="3852" width="8.375" style="1597" customWidth="1"/>
    <col min="3853" max="3853" width="17.375" style="1597" customWidth="1"/>
    <col min="3854" max="3854" width="8.875" style="1597" customWidth="1"/>
    <col min="3855" max="3858" width="9" style="1597"/>
    <col min="3859" max="3859" width="33.25" style="1597" customWidth="1"/>
    <col min="3860" max="4096" width="9" style="1597"/>
    <col min="4097" max="4097" width="5.25" style="1597" customWidth="1"/>
    <col min="4098" max="4098" width="8.875" style="1597" customWidth="1"/>
    <col min="4099" max="4099" width="7.125" style="1597" customWidth="1"/>
    <col min="4100" max="4100" width="7.75" style="1597" customWidth="1"/>
    <col min="4101" max="4101" width="8.875" style="1597" customWidth="1"/>
    <col min="4102" max="4102" width="8.125" style="1597" customWidth="1"/>
    <col min="4103" max="4103" width="7.875" style="1597" customWidth="1"/>
    <col min="4104" max="4104" width="8" style="1597" customWidth="1"/>
    <col min="4105" max="4105" width="8.125" style="1597" customWidth="1"/>
    <col min="4106" max="4106" width="8" style="1597" customWidth="1"/>
    <col min="4107" max="4107" width="7.25" style="1597" customWidth="1"/>
    <col min="4108" max="4108" width="8.375" style="1597" customWidth="1"/>
    <col min="4109" max="4109" width="17.375" style="1597" customWidth="1"/>
    <col min="4110" max="4110" width="8.875" style="1597" customWidth="1"/>
    <col min="4111" max="4114" width="9" style="1597"/>
    <col min="4115" max="4115" width="33.25" style="1597" customWidth="1"/>
    <col min="4116" max="4352" width="9" style="1597"/>
    <col min="4353" max="4353" width="5.25" style="1597" customWidth="1"/>
    <col min="4354" max="4354" width="8.875" style="1597" customWidth="1"/>
    <col min="4355" max="4355" width="7.125" style="1597" customWidth="1"/>
    <col min="4356" max="4356" width="7.75" style="1597" customWidth="1"/>
    <col min="4357" max="4357" width="8.875" style="1597" customWidth="1"/>
    <col min="4358" max="4358" width="8.125" style="1597" customWidth="1"/>
    <col min="4359" max="4359" width="7.875" style="1597" customWidth="1"/>
    <col min="4360" max="4360" width="8" style="1597" customWidth="1"/>
    <col min="4361" max="4361" width="8.125" style="1597" customWidth="1"/>
    <col min="4362" max="4362" width="8" style="1597" customWidth="1"/>
    <col min="4363" max="4363" width="7.25" style="1597" customWidth="1"/>
    <col min="4364" max="4364" width="8.375" style="1597" customWidth="1"/>
    <col min="4365" max="4365" width="17.375" style="1597" customWidth="1"/>
    <col min="4366" max="4366" width="8.875" style="1597" customWidth="1"/>
    <col min="4367" max="4370" width="9" style="1597"/>
    <col min="4371" max="4371" width="33.25" style="1597" customWidth="1"/>
    <col min="4372" max="4608" width="9" style="1597"/>
    <col min="4609" max="4609" width="5.25" style="1597" customWidth="1"/>
    <col min="4610" max="4610" width="8.875" style="1597" customWidth="1"/>
    <col min="4611" max="4611" width="7.125" style="1597" customWidth="1"/>
    <col min="4612" max="4612" width="7.75" style="1597" customWidth="1"/>
    <col min="4613" max="4613" width="8.875" style="1597" customWidth="1"/>
    <col min="4614" max="4614" width="8.125" style="1597" customWidth="1"/>
    <col min="4615" max="4615" width="7.875" style="1597" customWidth="1"/>
    <col min="4616" max="4616" width="8" style="1597" customWidth="1"/>
    <col min="4617" max="4617" width="8.125" style="1597" customWidth="1"/>
    <col min="4618" max="4618" width="8" style="1597" customWidth="1"/>
    <col min="4619" max="4619" width="7.25" style="1597" customWidth="1"/>
    <col min="4620" max="4620" width="8.375" style="1597" customWidth="1"/>
    <col min="4621" max="4621" width="17.375" style="1597" customWidth="1"/>
    <col min="4622" max="4622" width="8.875" style="1597" customWidth="1"/>
    <col min="4623" max="4626" width="9" style="1597"/>
    <col min="4627" max="4627" width="33.25" style="1597" customWidth="1"/>
    <col min="4628" max="4864" width="9" style="1597"/>
    <col min="4865" max="4865" width="5.25" style="1597" customWidth="1"/>
    <col min="4866" max="4866" width="8.875" style="1597" customWidth="1"/>
    <col min="4867" max="4867" width="7.125" style="1597" customWidth="1"/>
    <col min="4868" max="4868" width="7.75" style="1597" customWidth="1"/>
    <col min="4869" max="4869" width="8.875" style="1597" customWidth="1"/>
    <col min="4870" max="4870" width="8.125" style="1597" customWidth="1"/>
    <col min="4871" max="4871" width="7.875" style="1597" customWidth="1"/>
    <col min="4872" max="4872" width="8" style="1597" customWidth="1"/>
    <col min="4873" max="4873" width="8.125" style="1597" customWidth="1"/>
    <col min="4874" max="4874" width="8" style="1597" customWidth="1"/>
    <col min="4875" max="4875" width="7.25" style="1597" customWidth="1"/>
    <col min="4876" max="4876" width="8.375" style="1597" customWidth="1"/>
    <col min="4877" max="4877" width="17.375" style="1597" customWidth="1"/>
    <col min="4878" max="4878" width="8.875" style="1597" customWidth="1"/>
    <col min="4879" max="4882" width="9" style="1597"/>
    <col min="4883" max="4883" width="33.25" style="1597" customWidth="1"/>
    <col min="4884" max="5120" width="9" style="1597"/>
    <col min="5121" max="5121" width="5.25" style="1597" customWidth="1"/>
    <col min="5122" max="5122" width="8.875" style="1597" customWidth="1"/>
    <col min="5123" max="5123" width="7.125" style="1597" customWidth="1"/>
    <col min="5124" max="5124" width="7.75" style="1597" customWidth="1"/>
    <col min="5125" max="5125" width="8.875" style="1597" customWidth="1"/>
    <col min="5126" max="5126" width="8.125" style="1597" customWidth="1"/>
    <col min="5127" max="5127" width="7.875" style="1597" customWidth="1"/>
    <col min="5128" max="5128" width="8" style="1597" customWidth="1"/>
    <col min="5129" max="5129" width="8.125" style="1597" customWidth="1"/>
    <col min="5130" max="5130" width="8" style="1597" customWidth="1"/>
    <col min="5131" max="5131" width="7.25" style="1597" customWidth="1"/>
    <col min="5132" max="5132" width="8.375" style="1597" customWidth="1"/>
    <col min="5133" max="5133" width="17.375" style="1597" customWidth="1"/>
    <col min="5134" max="5134" width="8.875" style="1597" customWidth="1"/>
    <col min="5135" max="5138" width="9" style="1597"/>
    <col min="5139" max="5139" width="33.25" style="1597" customWidth="1"/>
    <col min="5140" max="5376" width="9" style="1597"/>
    <col min="5377" max="5377" width="5.25" style="1597" customWidth="1"/>
    <col min="5378" max="5378" width="8.875" style="1597" customWidth="1"/>
    <col min="5379" max="5379" width="7.125" style="1597" customWidth="1"/>
    <col min="5380" max="5380" width="7.75" style="1597" customWidth="1"/>
    <col min="5381" max="5381" width="8.875" style="1597" customWidth="1"/>
    <col min="5382" max="5382" width="8.125" style="1597" customWidth="1"/>
    <col min="5383" max="5383" width="7.875" style="1597" customWidth="1"/>
    <col min="5384" max="5384" width="8" style="1597" customWidth="1"/>
    <col min="5385" max="5385" width="8.125" style="1597" customWidth="1"/>
    <col min="5386" max="5386" width="8" style="1597" customWidth="1"/>
    <col min="5387" max="5387" width="7.25" style="1597" customWidth="1"/>
    <col min="5388" max="5388" width="8.375" style="1597" customWidth="1"/>
    <col min="5389" max="5389" width="17.375" style="1597" customWidth="1"/>
    <col min="5390" max="5390" width="8.875" style="1597" customWidth="1"/>
    <col min="5391" max="5394" width="9" style="1597"/>
    <col min="5395" max="5395" width="33.25" style="1597" customWidth="1"/>
    <col min="5396" max="5632" width="9" style="1597"/>
    <col min="5633" max="5633" width="5.25" style="1597" customWidth="1"/>
    <col min="5634" max="5634" width="8.875" style="1597" customWidth="1"/>
    <col min="5635" max="5635" width="7.125" style="1597" customWidth="1"/>
    <col min="5636" max="5636" width="7.75" style="1597" customWidth="1"/>
    <col min="5637" max="5637" width="8.875" style="1597" customWidth="1"/>
    <col min="5638" max="5638" width="8.125" style="1597" customWidth="1"/>
    <col min="5639" max="5639" width="7.875" style="1597" customWidth="1"/>
    <col min="5640" max="5640" width="8" style="1597" customWidth="1"/>
    <col min="5641" max="5641" width="8.125" style="1597" customWidth="1"/>
    <col min="5642" max="5642" width="8" style="1597" customWidth="1"/>
    <col min="5643" max="5643" width="7.25" style="1597" customWidth="1"/>
    <col min="5644" max="5644" width="8.375" style="1597" customWidth="1"/>
    <col min="5645" max="5645" width="17.375" style="1597" customWidth="1"/>
    <col min="5646" max="5646" width="8.875" style="1597" customWidth="1"/>
    <col min="5647" max="5650" width="9" style="1597"/>
    <col min="5651" max="5651" width="33.25" style="1597" customWidth="1"/>
    <col min="5652" max="5888" width="9" style="1597"/>
    <col min="5889" max="5889" width="5.25" style="1597" customWidth="1"/>
    <col min="5890" max="5890" width="8.875" style="1597" customWidth="1"/>
    <col min="5891" max="5891" width="7.125" style="1597" customWidth="1"/>
    <col min="5892" max="5892" width="7.75" style="1597" customWidth="1"/>
    <col min="5893" max="5893" width="8.875" style="1597" customWidth="1"/>
    <col min="5894" max="5894" width="8.125" style="1597" customWidth="1"/>
    <col min="5895" max="5895" width="7.875" style="1597" customWidth="1"/>
    <col min="5896" max="5896" width="8" style="1597" customWidth="1"/>
    <col min="5897" max="5897" width="8.125" style="1597" customWidth="1"/>
    <col min="5898" max="5898" width="8" style="1597" customWidth="1"/>
    <col min="5899" max="5899" width="7.25" style="1597" customWidth="1"/>
    <col min="5900" max="5900" width="8.375" style="1597" customWidth="1"/>
    <col min="5901" max="5901" width="17.375" style="1597" customWidth="1"/>
    <col min="5902" max="5902" width="8.875" style="1597" customWidth="1"/>
    <col min="5903" max="5906" width="9" style="1597"/>
    <col min="5907" max="5907" width="33.25" style="1597" customWidth="1"/>
    <col min="5908" max="6144" width="9" style="1597"/>
    <col min="6145" max="6145" width="5.25" style="1597" customWidth="1"/>
    <col min="6146" max="6146" width="8.875" style="1597" customWidth="1"/>
    <col min="6147" max="6147" width="7.125" style="1597" customWidth="1"/>
    <col min="6148" max="6148" width="7.75" style="1597" customWidth="1"/>
    <col min="6149" max="6149" width="8.875" style="1597" customWidth="1"/>
    <col min="6150" max="6150" width="8.125" style="1597" customWidth="1"/>
    <col min="6151" max="6151" width="7.875" style="1597" customWidth="1"/>
    <col min="6152" max="6152" width="8" style="1597" customWidth="1"/>
    <col min="6153" max="6153" width="8.125" style="1597" customWidth="1"/>
    <col min="6154" max="6154" width="8" style="1597" customWidth="1"/>
    <col min="6155" max="6155" width="7.25" style="1597" customWidth="1"/>
    <col min="6156" max="6156" width="8.375" style="1597" customWidth="1"/>
    <col min="6157" max="6157" width="17.375" style="1597" customWidth="1"/>
    <col min="6158" max="6158" width="8.875" style="1597" customWidth="1"/>
    <col min="6159" max="6162" width="9" style="1597"/>
    <col min="6163" max="6163" width="33.25" style="1597" customWidth="1"/>
    <col min="6164" max="6400" width="9" style="1597"/>
    <col min="6401" max="6401" width="5.25" style="1597" customWidth="1"/>
    <col min="6402" max="6402" width="8.875" style="1597" customWidth="1"/>
    <col min="6403" max="6403" width="7.125" style="1597" customWidth="1"/>
    <col min="6404" max="6404" width="7.75" style="1597" customWidth="1"/>
    <col min="6405" max="6405" width="8.875" style="1597" customWidth="1"/>
    <col min="6406" max="6406" width="8.125" style="1597" customWidth="1"/>
    <col min="6407" max="6407" width="7.875" style="1597" customWidth="1"/>
    <col min="6408" max="6408" width="8" style="1597" customWidth="1"/>
    <col min="6409" max="6409" width="8.125" style="1597" customWidth="1"/>
    <col min="6410" max="6410" width="8" style="1597" customWidth="1"/>
    <col min="6411" max="6411" width="7.25" style="1597" customWidth="1"/>
    <col min="6412" max="6412" width="8.375" style="1597" customWidth="1"/>
    <col min="6413" max="6413" width="17.375" style="1597" customWidth="1"/>
    <col min="6414" max="6414" width="8.875" style="1597" customWidth="1"/>
    <col min="6415" max="6418" width="9" style="1597"/>
    <col min="6419" max="6419" width="33.25" style="1597" customWidth="1"/>
    <col min="6420" max="6656" width="9" style="1597"/>
    <col min="6657" max="6657" width="5.25" style="1597" customWidth="1"/>
    <col min="6658" max="6658" width="8.875" style="1597" customWidth="1"/>
    <col min="6659" max="6659" width="7.125" style="1597" customWidth="1"/>
    <col min="6660" max="6660" width="7.75" style="1597" customWidth="1"/>
    <col min="6661" max="6661" width="8.875" style="1597" customWidth="1"/>
    <col min="6662" max="6662" width="8.125" style="1597" customWidth="1"/>
    <col min="6663" max="6663" width="7.875" style="1597" customWidth="1"/>
    <col min="6664" max="6664" width="8" style="1597" customWidth="1"/>
    <col min="6665" max="6665" width="8.125" style="1597" customWidth="1"/>
    <col min="6666" max="6666" width="8" style="1597" customWidth="1"/>
    <col min="6667" max="6667" width="7.25" style="1597" customWidth="1"/>
    <col min="6668" max="6668" width="8.375" style="1597" customWidth="1"/>
    <col min="6669" max="6669" width="17.375" style="1597" customWidth="1"/>
    <col min="6670" max="6670" width="8.875" style="1597" customWidth="1"/>
    <col min="6671" max="6674" width="9" style="1597"/>
    <col min="6675" max="6675" width="33.25" style="1597" customWidth="1"/>
    <col min="6676" max="6912" width="9" style="1597"/>
    <col min="6913" max="6913" width="5.25" style="1597" customWidth="1"/>
    <col min="6914" max="6914" width="8.875" style="1597" customWidth="1"/>
    <col min="6915" max="6915" width="7.125" style="1597" customWidth="1"/>
    <col min="6916" max="6916" width="7.75" style="1597" customWidth="1"/>
    <col min="6917" max="6917" width="8.875" style="1597" customWidth="1"/>
    <col min="6918" max="6918" width="8.125" style="1597" customWidth="1"/>
    <col min="6919" max="6919" width="7.875" style="1597" customWidth="1"/>
    <col min="6920" max="6920" width="8" style="1597" customWidth="1"/>
    <col min="6921" max="6921" width="8.125" style="1597" customWidth="1"/>
    <col min="6922" max="6922" width="8" style="1597" customWidth="1"/>
    <col min="6923" max="6923" width="7.25" style="1597" customWidth="1"/>
    <col min="6924" max="6924" width="8.375" style="1597" customWidth="1"/>
    <col min="6925" max="6925" width="17.375" style="1597" customWidth="1"/>
    <col min="6926" max="6926" width="8.875" style="1597" customWidth="1"/>
    <col min="6927" max="6930" width="9" style="1597"/>
    <col min="6931" max="6931" width="33.25" style="1597" customWidth="1"/>
    <col min="6932" max="7168" width="9" style="1597"/>
    <col min="7169" max="7169" width="5.25" style="1597" customWidth="1"/>
    <col min="7170" max="7170" width="8.875" style="1597" customWidth="1"/>
    <col min="7171" max="7171" width="7.125" style="1597" customWidth="1"/>
    <col min="7172" max="7172" width="7.75" style="1597" customWidth="1"/>
    <col min="7173" max="7173" width="8.875" style="1597" customWidth="1"/>
    <col min="7174" max="7174" width="8.125" style="1597" customWidth="1"/>
    <col min="7175" max="7175" width="7.875" style="1597" customWidth="1"/>
    <col min="7176" max="7176" width="8" style="1597" customWidth="1"/>
    <col min="7177" max="7177" width="8.125" style="1597" customWidth="1"/>
    <col min="7178" max="7178" width="8" style="1597" customWidth="1"/>
    <col min="7179" max="7179" width="7.25" style="1597" customWidth="1"/>
    <col min="7180" max="7180" width="8.375" style="1597" customWidth="1"/>
    <col min="7181" max="7181" width="17.375" style="1597" customWidth="1"/>
    <col min="7182" max="7182" width="8.875" style="1597" customWidth="1"/>
    <col min="7183" max="7186" width="9" style="1597"/>
    <col min="7187" max="7187" width="33.25" style="1597" customWidth="1"/>
    <col min="7188" max="7424" width="9" style="1597"/>
    <col min="7425" max="7425" width="5.25" style="1597" customWidth="1"/>
    <col min="7426" max="7426" width="8.875" style="1597" customWidth="1"/>
    <col min="7427" max="7427" width="7.125" style="1597" customWidth="1"/>
    <col min="7428" max="7428" width="7.75" style="1597" customWidth="1"/>
    <col min="7429" max="7429" width="8.875" style="1597" customWidth="1"/>
    <col min="7430" max="7430" width="8.125" style="1597" customWidth="1"/>
    <col min="7431" max="7431" width="7.875" style="1597" customWidth="1"/>
    <col min="7432" max="7432" width="8" style="1597" customWidth="1"/>
    <col min="7433" max="7433" width="8.125" style="1597" customWidth="1"/>
    <col min="7434" max="7434" width="8" style="1597" customWidth="1"/>
    <col min="7435" max="7435" width="7.25" style="1597" customWidth="1"/>
    <col min="7436" max="7436" width="8.375" style="1597" customWidth="1"/>
    <col min="7437" max="7437" width="17.375" style="1597" customWidth="1"/>
    <col min="7438" max="7438" width="8.875" style="1597" customWidth="1"/>
    <col min="7439" max="7442" width="9" style="1597"/>
    <col min="7443" max="7443" width="33.25" style="1597" customWidth="1"/>
    <col min="7444" max="7680" width="9" style="1597"/>
    <col min="7681" max="7681" width="5.25" style="1597" customWidth="1"/>
    <col min="7682" max="7682" width="8.875" style="1597" customWidth="1"/>
    <col min="7683" max="7683" width="7.125" style="1597" customWidth="1"/>
    <col min="7684" max="7684" width="7.75" style="1597" customWidth="1"/>
    <col min="7685" max="7685" width="8.875" style="1597" customWidth="1"/>
    <col min="7686" max="7686" width="8.125" style="1597" customWidth="1"/>
    <col min="7687" max="7687" width="7.875" style="1597" customWidth="1"/>
    <col min="7688" max="7688" width="8" style="1597" customWidth="1"/>
    <col min="7689" max="7689" width="8.125" style="1597" customWidth="1"/>
    <col min="7690" max="7690" width="8" style="1597" customWidth="1"/>
    <col min="7691" max="7691" width="7.25" style="1597" customWidth="1"/>
    <col min="7692" max="7692" width="8.375" style="1597" customWidth="1"/>
    <col min="7693" max="7693" width="17.375" style="1597" customWidth="1"/>
    <col min="7694" max="7694" width="8.875" style="1597" customWidth="1"/>
    <col min="7695" max="7698" width="9" style="1597"/>
    <col min="7699" max="7699" width="33.25" style="1597" customWidth="1"/>
    <col min="7700" max="7936" width="9" style="1597"/>
    <col min="7937" max="7937" width="5.25" style="1597" customWidth="1"/>
    <col min="7938" max="7938" width="8.875" style="1597" customWidth="1"/>
    <col min="7939" max="7939" width="7.125" style="1597" customWidth="1"/>
    <col min="7940" max="7940" width="7.75" style="1597" customWidth="1"/>
    <col min="7941" max="7941" width="8.875" style="1597" customWidth="1"/>
    <col min="7942" max="7942" width="8.125" style="1597" customWidth="1"/>
    <col min="7943" max="7943" width="7.875" style="1597" customWidth="1"/>
    <col min="7944" max="7944" width="8" style="1597" customWidth="1"/>
    <col min="7945" max="7945" width="8.125" style="1597" customWidth="1"/>
    <col min="7946" max="7946" width="8" style="1597" customWidth="1"/>
    <col min="7947" max="7947" width="7.25" style="1597" customWidth="1"/>
    <col min="7948" max="7948" width="8.375" style="1597" customWidth="1"/>
    <col min="7949" max="7949" width="17.375" style="1597" customWidth="1"/>
    <col min="7950" max="7950" width="8.875" style="1597" customWidth="1"/>
    <col min="7951" max="7954" width="9" style="1597"/>
    <col min="7955" max="7955" width="33.25" style="1597" customWidth="1"/>
    <col min="7956" max="8192" width="9" style="1597"/>
    <col min="8193" max="8193" width="5.25" style="1597" customWidth="1"/>
    <col min="8194" max="8194" width="8.875" style="1597" customWidth="1"/>
    <col min="8195" max="8195" width="7.125" style="1597" customWidth="1"/>
    <col min="8196" max="8196" width="7.75" style="1597" customWidth="1"/>
    <col min="8197" max="8197" width="8.875" style="1597" customWidth="1"/>
    <col min="8198" max="8198" width="8.125" style="1597" customWidth="1"/>
    <col min="8199" max="8199" width="7.875" style="1597" customWidth="1"/>
    <col min="8200" max="8200" width="8" style="1597" customWidth="1"/>
    <col min="8201" max="8201" width="8.125" style="1597" customWidth="1"/>
    <col min="8202" max="8202" width="8" style="1597" customWidth="1"/>
    <col min="8203" max="8203" width="7.25" style="1597" customWidth="1"/>
    <col min="8204" max="8204" width="8.375" style="1597" customWidth="1"/>
    <col min="8205" max="8205" width="17.375" style="1597" customWidth="1"/>
    <col min="8206" max="8206" width="8.875" style="1597" customWidth="1"/>
    <col min="8207" max="8210" width="9" style="1597"/>
    <col min="8211" max="8211" width="33.25" style="1597" customWidth="1"/>
    <col min="8212" max="8448" width="9" style="1597"/>
    <col min="8449" max="8449" width="5.25" style="1597" customWidth="1"/>
    <col min="8450" max="8450" width="8.875" style="1597" customWidth="1"/>
    <col min="8451" max="8451" width="7.125" style="1597" customWidth="1"/>
    <col min="8452" max="8452" width="7.75" style="1597" customWidth="1"/>
    <col min="8453" max="8453" width="8.875" style="1597" customWidth="1"/>
    <col min="8454" max="8454" width="8.125" style="1597" customWidth="1"/>
    <col min="8455" max="8455" width="7.875" style="1597" customWidth="1"/>
    <col min="8456" max="8456" width="8" style="1597" customWidth="1"/>
    <col min="8457" max="8457" width="8.125" style="1597" customWidth="1"/>
    <col min="8458" max="8458" width="8" style="1597" customWidth="1"/>
    <col min="8459" max="8459" width="7.25" style="1597" customWidth="1"/>
    <col min="8460" max="8460" width="8.375" style="1597" customWidth="1"/>
    <col min="8461" max="8461" width="17.375" style="1597" customWidth="1"/>
    <col min="8462" max="8462" width="8.875" style="1597" customWidth="1"/>
    <col min="8463" max="8466" width="9" style="1597"/>
    <col min="8467" max="8467" width="33.25" style="1597" customWidth="1"/>
    <col min="8468" max="8704" width="9" style="1597"/>
    <col min="8705" max="8705" width="5.25" style="1597" customWidth="1"/>
    <col min="8706" max="8706" width="8.875" style="1597" customWidth="1"/>
    <col min="8707" max="8707" width="7.125" style="1597" customWidth="1"/>
    <col min="8708" max="8708" width="7.75" style="1597" customWidth="1"/>
    <col min="8709" max="8709" width="8.875" style="1597" customWidth="1"/>
    <col min="8710" max="8710" width="8.125" style="1597" customWidth="1"/>
    <col min="8711" max="8711" width="7.875" style="1597" customWidth="1"/>
    <col min="8712" max="8712" width="8" style="1597" customWidth="1"/>
    <col min="8713" max="8713" width="8.125" style="1597" customWidth="1"/>
    <col min="8714" max="8714" width="8" style="1597" customWidth="1"/>
    <col min="8715" max="8715" width="7.25" style="1597" customWidth="1"/>
    <col min="8716" max="8716" width="8.375" style="1597" customWidth="1"/>
    <col min="8717" max="8717" width="17.375" style="1597" customWidth="1"/>
    <col min="8718" max="8718" width="8.875" style="1597" customWidth="1"/>
    <col min="8719" max="8722" width="9" style="1597"/>
    <col min="8723" max="8723" width="33.25" style="1597" customWidth="1"/>
    <col min="8724" max="8960" width="9" style="1597"/>
    <col min="8961" max="8961" width="5.25" style="1597" customWidth="1"/>
    <col min="8962" max="8962" width="8.875" style="1597" customWidth="1"/>
    <col min="8963" max="8963" width="7.125" style="1597" customWidth="1"/>
    <col min="8964" max="8964" width="7.75" style="1597" customWidth="1"/>
    <col min="8965" max="8965" width="8.875" style="1597" customWidth="1"/>
    <col min="8966" max="8966" width="8.125" style="1597" customWidth="1"/>
    <col min="8967" max="8967" width="7.875" style="1597" customWidth="1"/>
    <col min="8968" max="8968" width="8" style="1597" customWidth="1"/>
    <col min="8969" max="8969" width="8.125" style="1597" customWidth="1"/>
    <col min="8970" max="8970" width="8" style="1597" customWidth="1"/>
    <col min="8971" max="8971" width="7.25" style="1597" customWidth="1"/>
    <col min="8972" max="8972" width="8.375" style="1597" customWidth="1"/>
    <col min="8973" max="8973" width="17.375" style="1597" customWidth="1"/>
    <col min="8974" max="8974" width="8.875" style="1597" customWidth="1"/>
    <col min="8975" max="8978" width="9" style="1597"/>
    <col min="8979" max="8979" width="33.25" style="1597" customWidth="1"/>
    <col min="8980" max="9216" width="9" style="1597"/>
    <col min="9217" max="9217" width="5.25" style="1597" customWidth="1"/>
    <col min="9218" max="9218" width="8.875" style="1597" customWidth="1"/>
    <col min="9219" max="9219" width="7.125" style="1597" customWidth="1"/>
    <col min="9220" max="9220" width="7.75" style="1597" customWidth="1"/>
    <col min="9221" max="9221" width="8.875" style="1597" customWidth="1"/>
    <col min="9222" max="9222" width="8.125" style="1597" customWidth="1"/>
    <col min="9223" max="9223" width="7.875" style="1597" customWidth="1"/>
    <col min="9224" max="9224" width="8" style="1597" customWidth="1"/>
    <col min="9225" max="9225" width="8.125" style="1597" customWidth="1"/>
    <col min="9226" max="9226" width="8" style="1597" customWidth="1"/>
    <col min="9227" max="9227" width="7.25" style="1597" customWidth="1"/>
    <col min="9228" max="9228" width="8.375" style="1597" customWidth="1"/>
    <col min="9229" max="9229" width="17.375" style="1597" customWidth="1"/>
    <col min="9230" max="9230" width="8.875" style="1597" customWidth="1"/>
    <col min="9231" max="9234" width="9" style="1597"/>
    <col min="9235" max="9235" width="33.25" style="1597" customWidth="1"/>
    <col min="9236" max="9472" width="9" style="1597"/>
    <col min="9473" max="9473" width="5.25" style="1597" customWidth="1"/>
    <col min="9474" max="9474" width="8.875" style="1597" customWidth="1"/>
    <col min="9475" max="9475" width="7.125" style="1597" customWidth="1"/>
    <col min="9476" max="9476" width="7.75" style="1597" customWidth="1"/>
    <col min="9477" max="9477" width="8.875" style="1597" customWidth="1"/>
    <col min="9478" max="9478" width="8.125" style="1597" customWidth="1"/>
    <col min="9479" max="9479" width="7.875" style="1597" customWidth="1"/>
    <col min="9480" max="9480" width="8" style="1597" customWidth="1"/>
    <col min="9481" max="9481" width="8.125" style="1597" customWidth="1"/>
    <col min="9482" max="9482" width="8" style="1597" customWidth="1"/>
    <col min="9483" max="9483" width="7.25" style="1597" customWidth="1"/>
    <col min="9484" max="9484" width="8.375" style="1597" customWidth="1"/>
    <col min="9485" max="9485" width="17.375" style="1597" customWidth="1"/>
    <col min="9486" max="9486" width="8.875" style="1597" customWidth="1"/>
    <col min="9487" max="9490" width="9" style="1597"/>
    <col min="9491" max="9491" width="33.25" style="1597" customWidth="1"/>
    <col min="9492" max="9728" width="9" style="1597"/>
    <col min="9729" max="9729" width="5.25" style="1597" customWidth="1"/>
    <col min="9730" max="9730" width="8.875" style="1597" customWidth="1"/>
    <col min="9731" max="9731" width="7.125" style="1597" customWidth="1"/>
    <col min="9732" max="9732" width="7.75" style="1597" customWidth="1"/>
    <col min="9733" max="9733" width="8.875" style="1597" customWidth="1"/>
    <col min="9734" max="9734" width="8.125" style="1597" customWidth="1"/>
    <col min="9735" max="9735" width="7.875" style="1597" customWidth="1"/>
    <col min="9736" max="9736" width="8" style="1597" customWidth="1"/>
    <col min="9737" max="9737" width="8.125" style="1597" customWidth="1"/>
    <col min="9738" max="9738" width="8" style="1597" customWidth="1"/>
    <col min="9739" max="9739" width="7.25" style="1597" customWidth="1"/>
    <col min="9740" max="9740" width="8.375" style="1597" customWidth="1"/>
    <col min="9741" max="9741" width="17.375" style="1597" customWidth="1"/>
    <col min="9742" max="9742" width="8.875" style="1597" customWidth="1"/>
    <col min="9743" max="9746" width="9" style="1597"/>
    <col min="9747" max="9747" width="33.25" style="1597" customWidth="1"/>
    <col min="9748" max="9984" width="9" style="1597"/>
    <col min="9985" max="9985" width="5.25" style="1597" customWidth="1"/>
    <col min="9986" max="9986" width="8.875" style="1597" customWidth="1"/>
    <col min="9987" max="9987" width="7.125" style="1597" customWidth="1"/>
    <col min="9988" max="9988" width="7.75" style="1597" customWidth="1"/>
    <col min="9989" max="9989" width="8.875" style="1597" customWidth="1"/>
    <col min="9990" max="9990" width="8.125" style="1597" customWidth="1"/>
    <col min="9991" max="9991" width="7.875" style="1597" customWidth="1"/>
    <col min="9992" max="9992" width="8" style="1597" customWidth="1"/>
    <col min="9993" max="9993" width="8.125" style="1597" customWidth="1"/>
    <col min="9994" max="9994" width="8" style="1597" customWidth="1"/>
    <col min="9995" max="9995" width="7.25" style="1597" customWidth="1"/>
    <col min="9996" max="9996" width="8.375" style="1597" customWidth="1"/>
    <col min="9997" max="9997" width="17.375" style="1597" customWidth="1"/>
    <col min="9998" max="9998" width="8.875" style="1597" customWidth="1"/>
    <col min="9999" max="10002" width="9" style="1597"/>
    <col min="10003" max="10003" width="33.25" style="1597" customWidth="1"/>
    <col min="10004" max="10240" width="9" style="1597"/>
    <col min="10241" max="10241" width="5.25" style="1597" customWidth="1"/>
    <col min="10242" max="10242" width="8.875" style="1597" customWidth="1"/>
    <col min="10243" max="10243" width="7.125" style="1597" customWidth="1"/>
    <col min="10244" max="10244" width="7.75" style="1597" customWidth="1"/>
    <col min="10245" max="10245" width="8.875" style="1597" customWidth="1"/>
    <col min="10246" max="10246" width="8.125" style="1597" customWidth="1"/>
    <col min="10247" max="10247" width="7.875" style="1597" customWidth="1"/>
    <col min="10248" max="10248" width="8" style="1597" customWidth="1"/>
    <col min="10249" max="10249" width="8.125" style="1597" customWidth="1"/>
    <col min="10250" max="10250" width="8" style="1597" customWidth="1"/>
    <col min="10251" max="10251" width="7.25" style="1597" customWidth="1"/>
    <col min="10252" max="10252" width="8.375" style="1597" customWidth="1"/>
    <col min="10253" max="10253" width="17.375" style="1597" customWidth="1"/>
    <col min="10254" max="10254" width="8.875" style="1597" customWidth="1"/>
    <col min="10255" max="10258" width="9" style="1597"/>
    <col min="10259" max="10259" width="33.25" style="1597" customWidth="1"/>
    <col min="10260" max="10496" width="9" style="1597"/>
    <col min="10497" max="10497" width="5.25" style="1597" customWidth="1"/>
    <col min="10498" max="10498" width="8.875" style="1597" customWidth="1"/>
    <col min="10499" max="10499" width="7.125" style="1597" customWidth="1"/>
    <col min="10500" max="10500" width="7.75" style="1597" customWidth="1"/>
    <col min="10501" max="10501" width="8.875" style="1597" customWidth="1"/>
    <col min="10502" max="10502" width="8.125" style="1597" customWidth="1"/>
    <col min="10503" max="10503" width="7.875" style="1597" customWidth="1"/>
    <col min="10504" max="10504" width="8" style="1597" customWidth="1"/>
    <col min="10505" max="10505" width="8.125" style="1597" customWidth="1"/>
    <col min="10506" max="10506" width="8" style="1597" customWidth="1"/>
    <col min="10507" max="10507" width="7.25" style="1597" customWidth="1"/>
    <col min="10508" max="10508" width="8.375" style="1597" customWidth="1"/>
    <col min="10509" max="10509" width="17.375" style="1597" customWidth="1"/>
    <col min="10510" max="10510" width="8.875" style="1597" customWidth="1"/>
    <col min="10511" max="10514" width="9" style="1597"/>
    <col min="10515" max="10515" width="33.25" style="1597" customWidth="1"/>
    <col min="10516" max="10752" width="9" style="1597"/>
    <col min="10753" max="10753" width="5.25" style="1597" customWidth="1"/>
    <col min="10754" max="10754" width="8.875" style="1597" customWidth="1"/>
    <col min="10755" max="10755" width="7.125" style="1597" customWidth="1"/>
    <col min="10756" max="10756" width="7.75" style="1597" customWidth="1"/>
    <col min="10757" max="10757" width="8.875" style="1597" customWidth="1"/>
    <col min="10758" max="10758" width="8.125" style="1597" customWidth="1"/>
    <col min="10759" max="10759" width="7.875" style="1597" customWidth="1"/>
    <col min="10760" max="10760" width="8" style="1597" customWidth="1"/>
    <col min="10761" max="10761" width="8.125" style="1597" customWidth="1"/>
    <col min="10762" max="10762" width="8" style="1597" customWidth="1"/>
    <col min="10763" max="10763" width="7.25" style="1597" customWidth="1"/>
    <col min="10764" max="10764" width="8.375" style="1597" customWidth="1"/>
    <col min="10765" max="10765" width="17.375" style="1597" customWidth="1"/>
    <col min="10766" max="10766" width="8.875" style="1597" customWidth="1"/>
    <col min="10767" max="10770" width="9" style="1597"/>
    <col min="10771" max="10771" width="33.25" style="1597" customWidth="1"/>
    <col min="10772" max="11008" width="9" style="1597"/>
    <col min="11009" max="11009" width="5.25" style="1597" customWidth="1"/>
    <col min="11010" max="11010" width="8.875" style="1597" customWidth="1"/>
    <col min="11011" max="11011" width="7.125" style="1597" customWidth="1"/>
    <col min="11012" max="11012" width="7.75" style="1597" customWidth="1"/>
    <col min="11013" max="11013" width="8.875" style="1597" customWidth="1"/>
    <col min="11014" max="11014" width="8.125" style="1597" customWidth="1"/>
    <col min="11015" max="11015" width="7.875" style="1597" customWidth="1"/>
    <col min="11016" max="11016" width="8" style="1597" customWidth="1"/>
    <col min="11017" max="11017" width="8.125" style="1597" customWidth="1"/>
    <col min="11018" max="11018" width="8" style="1597" customWidth="1"/>
    <col min="11019" max="11019" width="7.25" style="1597" customWidth="1"/>
    <col min="11020" max="11020" width="8.375" style="1597" customWidth="1"/>
    <col min="11021" max="11021" width="17.375" style="1597" customWidth="1"/>
    <col min="11022" max="11022" width="8.875" style="1597" customWidth="1"/>
    <col min="11023" max="11026" width="9" style="1597"/>
    <col min="11027" max="11027" width="33.25" style="1597" customWidth="1"/>
    <col min="11028" max="11264" width="9" style="1597"/>
    <col min="11265" max="11265" width="5.25" style="1597" customWidth="1"/>
    <col min="11266" max="11266" width="8.875" style="1597" customWidth="1"/>
    <col min="11267" max="11267" width="7.125" style="1597" customWidth="1"/>
    <col min="11268" max="11268" width="7.75" style="1597" customWidth="1"/>
    <col min="11269" max="11269" width="8.875" style="1597" customWidth="1"/>
    <col min="11270" max="11270" width="8.125" style="1597" customWidth="1"/>
    <col min="11271" max="11271" width="7.875" style="1597" customWidth="1"/>
    <col min="11272" max="11272" width="8" style="1597" customWidth="1"/>
    <col min="11273" max="11273" width="8.125" style="1597" customWidth="1"/>
    <col min="11274" max="11274" width="8" style="1597" customWidth="1"/>
    <col min="11275" max="11275" width="7.25" style="1597" customWidth="1"/>
    <col min="11276" max="11276" width="8.375" style="1597" customWidth="1"/>
    <col min="11277" max="11277" width="17.375" style="1597" customWidth="1"/>
    <col min="11278" max="11278" width="8.875" style="1597" customWidth="1"/>
    <col min="11279" max="11282" width="9" style="1597"/>
    <col min="11283" max="11283" width="33.25" style="1597" customWidth="1"/>
    <col min="11284" max="11520" width="9" style="1597"/>
    <col min="11521" max="11521" width="5.25" style="1597" customWidth="1"/>
    <col min="11522" max="11522" width="8.875" style="1597" customWidth="1"/>
    <col min="11523" max="11523" width="7.125" style="1597" customWidth="1"/>
    <col min="11524" max="11524" width="7.75" style="1597" customWidth="1"/>
    <col min="11525" max="11525" width="8.875" style="1597" customWidth="1"/>
    <col min="11526" max="11526" width="8.125" style="1597" customWidth="1"/>
    <col min="11527" max="11527" width="7.875" style="1597" customWidth="1"/>
    <col min="11528" max="11528" width="8" style="1597" customWidth="1"/>
    <col min="11529" max="11529" width="8.125" style="1597" customWidth="1"/>
    <col min="11530" max="11530" width="8" style="1597" customWidth="1"/>
    <col min="11531" max="11531" width="7.25" style="1597" customWidth="1"/>
    <col min="11532" max="11532" width="8.375" style="1597" customWidth="1"/>
    <col min="11533" max="11533" width="17.375" style="1597" customWidth="1"/>
    <col min="11534" max="11534" width="8.875" style="1597" customWidth="1"/>
    <col min="11535" max="11538" width="9" style="1597"/>
    <col min="11539" max="11539" width="33.25" style="1597" customWidth="1"/>
    <col min="11540" max="11776" width="9" style="1597"/>
    <col min="11777" max="11777" width="5.25" style="1597" customWidth="1"/>
    <col min="11778" max="11778" width="8.875" style="1597" customWidth="1"/>
    <col min="11779" max="11779" width="7.125" style="1597" customWidth="1"/>
    <col min="11780" max="11780" width="7.75" style="1597" customWidth="1"/>
    <col min="11781" max="11781" width="8.875" style="1597" customWidth="1"/>
    <col min="11782" max="11782" width="8.125" style="1597" customWidth="1"/>
    <col min="11783" max="11783" width="7.875" style="1597" customWidth="1"/>
    <col min="11784" max="11784" width="8" style="1597" customWidth="1"/>
    <col min="11785" max="11785" width="8.125" style="1597" customWidth="1"/>
    <col min="11786" max="11786" width="8" style="1597" customWidth="1"/>
    <col min="11787" max="11787" width="7.25" style="1597" customWidth="1"/>
    <col min="11788" max="11788" width="8.375" style="1597" customWidth="1"/>
    <col min="11789" max="11789" width="17.375" style="1597" customWidth="1"/>
    <col min="11790" max="11790" width="8.875" style="1597" customWidth="1"/>
    <col min="11791" max="11794" width="9" style="1597"/>
    <col min="11795" max="11795" width="33.25" style="1597" customWidth="1"/>
    <col min="11796" max="12032" width="9" style="1597"/>
    <col min="12033" max="12033" width="5.25" style="1597" customWidth="1"/>
    <col min="12034" max="12034" width="8.875" style="1597" customWidth="1"/>
    <col min="12035" max="12035" width="7.125" style="1597" customWidth="1"/>
    <col min="12036" max="12036" width="7.75" style="1597" customWidth="1"/>
    <col min="12037" max="12037" width="8.875" style="1597" customWidth="1"/>
    <col min="12038" max="12038" width="8.125" style="1597" customWidth="1"/>
    <col min="12039" max="12039" width="7.875" style="1597" customWidth="1"/>
    <col min="12040" max="12040" width="8" style="1597" customWidth="1"/>
    <col min="12041" max="12041" width="8.125" style="1597" customWidth="1"/>
    <col min="12042" max="12042" width="8" style="1597" customWidth="1"/>
    <col min="12043" max="12043" width="7.25" style="1597" customWidth="1"/>
    <col min="12044" max="12044" width="8.375" style="1597" customWidth="1"/>
    <col min="12045" max="12045" width="17.375" style="1597" customWidth="1"/>
    <col min="12046" max="12046" width="8.875" style="1597" customWidth="1"/>
    <col min="12047" max="12050" width="9" style="1597"/>
    <col min="12051" max="12051" width="33.25" style="1597" customWidth="1"/>
    <col min="12052" max="12288" width="9" style="1597"/>
    <col min="12289" max="12289" width="5.25" style="1597" customWidth="1"/>
    <col min="12290" max="12290" width="8.875" style="1597" customWidth="1"/>
    <col min="12291" max="12291" width="7.125" style="1597" customWidth="1"/>
    <col min="12292" max="12292" width="7.75" style="1597" customWidth="1"/>
    <col min="12293" max="12293" width="8.875" style="1597" customWidth="1"/>
    <col min="12294" max="12294" width="8.125" style="1597" customWidth="1"/>
    <col min="12295" max="12295" width="7.875" style="1597" customWidth="1"/>
    <col min="12296" max="12296" width="8" style="1597" customWidth="1"/>
    <col min="12297" max="12297" width="8.125" style="1597" customWidth="1"/>
    <col min="12298" max="12298" width="8" style="1597" customWidth="1"/>
    <col min="12299" max="12299" width="7.25" style="1597" customWidth="1"/>
    <col min="12300" max="12300" width="8.375" style="1597" customWidth="1"/>
    <col min="12301" max="12301" width="17.375" style="1597" customWidth="1"/>
    <col min="12302" max="12302" width="8.875" style="1597" customWidth="1"/>
    <col min="12303" max="12306" width="9" style="1597"/>
    <col min="12307" max="12307" width="33.25" style="1597" customWidth="1"/>
    <col min="12308" max="12544" width="9" style="1597"/>
    <col min="12545" max="12545" width="5.25" style="1597" customWidth="1"/>
    <col min="12546" max="12546" width="8.875" style="1597" customWidth="1"/>
    <col min="12547" max="12547" width="7.125" style="1597" customWidth="1"/>
    <col min="12548" max="12548" width="7.75" style="1597" customWidth="1"/>
    <col min="12549" max="12549" width="8.875" style="1597" customWidth="1"/>
    <col min="12550" max="12550" width="8.125" style="1597" customWidth="1"/>
    <col min="12551" max="12551" width="7.875" style="1597" customWidth="1"/>
    <col min="12552" max="12552" width="8" style="1597" customWidth="1"/>
    <col min="12553" max="12553" width="8.125" style="1597" customWidth="1"/>
    <col min="12554" max="12554" width="8" style="1597" customWidth="1"/>
    <col min="12555" max="12555" width="7.25" style="1597" customWidth="1"/>
    <col min="12556" max="12556" width="8.375" style="1597" customWidth="1"/>
    <col min="12557" max="12557" width="17.375" style="1597" customWidth="1"/>
    <col min="12558" max="12558" width="8.875" style="1597" customWidth="1"/>
    <col min="12559" max="12562" width="9" style="1597"/>
    <col min="12563" max="12563" width="33.25" style="1597" customWidth="1"/>
    <col min="12564" max="12800" width="9" style="1597"/>
    <col min="12801" max="12801" width="5.25" style="1597" customWidth="1"/>
    <col min="12802" max="12802" width="8.875" style="1597" customWidth="1"/>
    <col min="12803" max="12803" width="7.125" style="1597" customWidth="1"/>
    <col min="12804" max="12804" width="7.75" style="1597" customWidth="1"/>
    <col min="12805" max="12805" width="8.875" style="1597" customWidth="1"/>
    <col min="12806" max="12806" width="8.125" style="1597" customWidth="1"/>
    <col min="12807" max="12807" width="7.875" style="1597" customWidth="1"/>
    <col min="12808" max="12808" width="8" style="1597" customWidth="1"/>
    <col min="12809" max="12809" width="8.125" style="1597" customWidth="1"/>
    <col min="12810" max="12810" width="8" style="1597" customWidth="1"/>
    <col min="12811" max="12811" width="7.25" style="1597" customWidth="1"/>
    <col min="12812" max="12812" width="8.375" style="1597" customWidth="1"/>
    <col min="12813" max="12813" width="17.375" style="1597" customWidth="1"/>
    <col min="12814" max="12814" width="8.875" style="1597" customWidth="1"/>
    <col min="12815" max="12818" width="9" style="1597"/>
    <col min="12819" max="12819" width="33.25" style="1597" customWidth="1"/>
    <col min="12820" max="13056" width="9" style="1597"/>
    <col min="13057" max="13057" width="5.25" style="1597" customWidth="1"/>
    <col min="13058" max="13058" width="8.875" style="1597" customWidth="1"/>
    <col min="13059" max="13059" width="7.125" style="1597" customWidth="1"/>
    <col min="13060" max="13060" width="7.75" style="1597" customWidth="1"/>
    <col min="13061" max="13061" width="8.875" style="1597" customWidth="1"/>
    <col min="13062" max="13062" width="8.125" style="1597" customWidth="1"/>
    <col min="13063" max="13063" width="7.875" style="1597" customWidth="1"/>
    <col min="13064" max="13064" width="8" style="1597" customWidth="1"/>
    <col min="13065" max="13065" width="8.125" style="1597" customWidth="1"/>
    <col min="13066" max="13066" width="8" style="1597" customWidth="1"/>
    <col min="13067" max="13067" width="7.25" style="1597" customWidth="1"/>
    <col min="13068" max="13068" width="8.375" style="1597" customWidth="1"/>
    <col min="13069" max="13069" width="17.375" style="1597" customWidth="1"/>
    <col min="13070" max="13070" width="8.875" style="1597" customWidth="1"/>
    <col min="13071" max="13074" width="9" style="1597"/>
    <col min="13075" max="13075" width="33.25" style="1597" customWidth="1"/>
    <col min="13076" max="13312" width="9" style="1597"/>
    <col min="13313" max="13313" width="5.25" style="1597" customWidth="1"/>
    <col min="13314" max="13314" width="8.875" style="1597" customWidth="1"/>
    <col min="13315" max="13315" width="7.125" style="1597" customWidth="1"/>
    <col min="13316" max="13316" width="7.75" style="1597" customWidth="1"/>
    <col min="13317" max="13317" width="8.875" style="1597" customWidth="1"/>
    <col min="13318" max="13318" width="8.125" style="1597" customWidth="1"/>
    <col min="13319" max="13319" width="7.875" style="1597" customWidth="1"/>
    <col min="13320" max="13320" width="8" style="1597" customWidth="1"/>
    <col min="13321" max="13321" width="8.125" style="1597" customWidth="1"/>
    <col min="13322" max="13322" width="8" style="1597" customWidth="1"/>
    <col min="13323" max="13323" width="7.25" style="1597" customWidth="1"/>
    <col min="13324" max="13324" width="8.375" style="1597" customWidth="1"/>
    <col min="13325" max="13325" width="17.375" style="1597" customWidth="1"/>
    <col min="13326" max="13326" width="8.875" style="1597" customWidth="1"/>
    <col min="13327" max="13330" width="9" style="1597"/>
    <col min="13331" max="13331" width="33.25" style="1597" customWidth="1"/>
    <col min="13332" max="13568" width="9" style="1597"/>
    <col min="13569" max="13569" width="5.25" style="1597" customWidth="1"/>
    <col min="13570" max="13570" width="8.875" style="1597" customWidth="1"/>
    <col min="13571" max="13571" width="7.125" style="1597" customWidth="1"/>
    <col min="13572" max="13572" width="7.75" style="1597" customWidth="1"/>
    <col min="13573" max="13573" width="8.875" style="1597" customWidth="1"/>
    <col min="13574" max="13574" width="8.125" style="1597" customWidth="1"/>
    <col min="13575" max="13575" width="7.875" style="1597" customWidth="1"/>
    <col min="13576" max="13576" width="8" style="1597" customWidth="1"/>
    <col min="13577" max="13577" width="8.125" style="1597" customWidth="1"/>
    <col min="13578" max="13578" width="8" style="1597" customWidth="1"/>
    <col min="13579" max="13579" width="7.25" style="1597" customWidth="1"/>
    <col min="13580" max="13580" width="8.375" style="1597" customWidth="1"/>
    <col min="13581" max="13581" width="17.375" style="1597" customWidth="1"/>
    <col min="13582" max="13582" width="8.875" style="1597" customWidth="1"/>
    <col min="13583" max="13586" width="9" style="1597"/>
    <col min="13587" max="13587" width="33.25" style="1597" customWidth="1"/>
    <col min="13588" max="13824" width="9" style="1597"/>
    <col min="13825" max="13825" width="5.25" style="1597" customWidth="1"/>
    <col min="13826" max="13826" width="8.875" style="1597" customWidth="1"/>
    <col min="13827" max="13827" width="7.125" style="1597" customWidth="1"/>
    <col min="13828" max="13828" width="7.75" style="1597" customWidth="1"/>
    <col min="13829" max="13829" width="8.875" style="1597" customWidth="1"/>
    <col min="13830" max="13830" width="8.125" style="1597" customWidth="1"/>
    <col min="13831" max="13831" width="7.875" style="1597" customWidth="1"/>
    <col min="13832" max="13832" width="8" style="1597" customWidth="1"/>
    <col min="13833" max="13833" width="8.125" style="1597" customWidth="1"/>
    <col min="13834" max="13834" width="8" style="1597" customWidth="1"/>
    <col min="13835" max="13835" width="7.25" style="1597" customWidth="1"/>
    <col min="13836" max="13836" width="8.375" style="1597" customWidth="1"/>
    <col min="13837" max="13837" width="17.375" style="1597" customWidth="1"/>
    <col min="13838" max="13838" width="8.875" style="1597" customWidth="1"/>
    <col min="13839" max="13842" width="9" style="1597"/>
    <col min="13843" max="13843" width="33.25" style="1597" customWidth="1"/>
    <col min="13844" max="14080" width="9" style="1597"/>
    <col min="14081" max="14081" width="5.25" style="1597" customWidth="1"/>
    <col min="14082" max="14082" width="8.875" style="1597" customWidth="1"/>
    <col min="14083" max="14083" width="7.125" style="1597" customWidth="1"/>
    <col min="14084" max="14084" width="7.75" style="1597" customWidth="1"/>
    <col min="14085" max="14085" width="8.875" style="1597" customWidth="1"/>
    <col min="14086" max="14086" width="8.125" style="1597" customWidth="1"/>
    <col min="14087" max="14087" width="7.875" style="1597" customWidth="1"/>
    <col min="14088" max="14088" width="8" style="1597" customWidth="1"/>
    <col min="14089" max="14089" width="8.125" style="1597" customWidth="1"/>
    <col min="14090" max="14090" width="8" style="1597" customWidth="1"/>
    <col min="14091" max="14091" width="7.25" style="1597" customWidth="1"/>
    <col min="14092" max="14092" width="8.375" style="1597" customWidth="1"/>
    <col min="14093" max="14093" width="17.375" style="1597" customWidth="1"/>
    <col min="14094" max="14094" width="8.875" style="1597" customWidth="1"/>
    <col min="14095" max="14098" width="9" style="1597"/>
    <col min="14099" max="14099" width="33.25" style="1597" customWidth="1"/>
    <col min="14100" max="14336" width="9" style="1597"/>
    <col min="14337" max="14337" width="5.25" style="1597" customWidth="1"/>
    <col min="14338" max="14338" width="8.875" style="1597" customWidth="1"/>
    <col min="14339" max="14339" width="7.125" style="1597" customWidth="1"/>
    <col min="14340" max="14340" width="7.75" style="1597" customWidth="1"/>
    <col min="14341" max="14341" width="8.875" style="1597" customWidth="1"/>
    <col min="14342" max="14342" width="8.125" style="1597" customWidth="1"/>
    <col min="14343" max="14343" width="7.875" style="1597" customWidth="1"/>
    <col min="14344" max="14344" width="8" style="1597" customWidth="1"/>
    <col min="14345" max="14345" width="8.125" style="1597" customWidth="1"/>
    <col min="14346" max="14346" width="8" style="1597" customWidth="1"/>
    <col min="14347" max="14347" width="7.25" style="1597" customWidth="1"/>
    <col min="14348" max="14348" width="8.375" style="1597" customWidth="1"/>
    <col min="14349" max="14349" width="17.375" style="1597" customWidth="1"/>
    <col min="14350" max="14350" width="8.875" style="1597" customWidth="1"/>
    <col min="14351" max="14354" width="9" style="1597"/>
    <col min="14355" max="14355" width="33.25" style="1597" customWidth="1"/>
    <col min="14356" max="14592" width="9" style="1597"/>
    <col min="14593" max="14593" width="5.25" style="1597" customWidth="1"/>
    <col min="14594" max="14594" width="8.875" style="1597" customWidth="1"/>
    <col min="14595" max="14595" width="7.125" style="1597" customWidth="1"/>
    <col min="14596" max="14596" width="7.75" style="1597" customWidth="1"/>
    <col min="14597" max="14597" width="8.875" style="1597" customWidth="1"/>
    <col min="14598" max="14598" width="8.125" style="1597" customWidth="1"/>
    <col min="14599" max="14599" width="7.875" style="1597" customWidth="1"/>
    <col min="14600" max="14600" width="8" style="1597" customWidth="1"/>
    <col min="14601" max="14601" width="8.125" style="1597" customWidth="1"/>
    <col min="14602" max="14602" width="8" style="1597" customWidth="1"/>
    <col min="14603" max="14603" width="7.25" style="1597" customWidth="1"/>
    <col min="14604" max="14604" width="8.375" style="1597" customWidth="1"/>
    <col min="14605" max="14605" width="17.375" style="1597" customWidth="1"/>
    <col min="14606" max="14606" width="8.875" style="1597" customWidth="1"/>
    <col min="14607" max="14610" width="9" style="1597"/>
    <col min="14611" max="14611" width="33.25" style="1597" customWidth="1"/>
    <col min="14612" max="14848" width="9" style="1597"/>
    <col min="14849" max="14849" width="5.25" style="1597" customWidth="1"/>
    <col min="14850" max="14850" width="8.875" style="1597" customWidth="1"/>
    <col min="14851" max="14851" width="7.125" style="1597" customWidth="1"/>
    <col min="14852" max="14852" width="7.75" style="1597" customWidth="1"/>
    <col min="14853" max="14853" width="8.875" style="1597" customWidth="1"/>
    <col min="14854" max="14854" width="8.125" style="1597" customWidth="1"/>
    <col min="14855" max="14855" width="7.875" style="1597" customWidth="1"/>
    <col min="14856" max="14856" width="8" style="1597" customWidth="1"/>
    <col min="14857" max="14857" width="8.125" style="1597" customWidth="1"/>
    <col min="14858" max="14858" width="8" style="1597" customWidth="1"/>
    <col min="14859" max="14859" width="7.25" style="1597" customWidth="1"/>
    <col min="14860" max="14860" width="8.375" style="1597" customWidth="1"/>
    <col min="14861" max="14861" width="17.375" style="1597" customWidth="1"/>
    <col min="14862" max="14862" width="8.875" style="1597" customWidth="1"/>
    <col min="14863" max="14866" width="9" style="1597"/>
    <col min="14867" max="14867" width="33.25" style="1597" customWidth="1"/>
    <col min="14868" max="15104" width="9" style="1597"/>
    <col min="15105" max="15105" width="5.25" style="1597" customWidth="1"/>
    <col min="15106" max="15106" width="8.875" style="1597" customWidth="1"/>
    <col min="15107" max="15107" width="7.125" style="1597" customWidth="1"/>
    <col min="15108" max="15108" width="7.75" style="1597" customWidth="1"/>
    <col min="15109" max="15109" width="8.875" style="1597" customWidth="1"/>
    <col min="15110" max="15110" width="8.125" style="1597" customWidth="1"/>
    <col min="15111" max="15111" width="7.875" style="1597" customWidth="1"/>
    <col min="15112" max="15112" width="8" style="1597" customWidth="1"/>
    <col min="15113" max="15113" width="8.125" style="1597" customWidth="1"/>
    <col min="15114" max="15114" width="8" style="1597" customWidth="1"/>
    <col min="15115" max="15115" width="7.25" style="1597" customWidth="1"/>
    <col min="15116" max="15116" width="8.375" style="1597" customWidth="1"/>
    <col min="15117" max="15117" width="17.375" style="1597" customWidth="1"/>
    <col min="15118" max="15118" width="8.875" style="1597" customWidth="1"/>
    <col min="15119" max="15122" width="9" style="1597"/>
    <col min="15123" max="15123" width="33.25" style="1597" customWidth="1"/>
    <col min="15124" max="15360" width="9" style="1597"/>
    <col min="15361" max="15361" width="5.25" style="1597" customWidth="1"/>
    <col min="15362" max="15362" width="8.875" style="1597" customWidth="1"/>
    <col min="15363" max="15363" width="7.125" style="1597" customWidth="1"/>
    <col min="15364" max="15364" width="7.75" style="1597" customWidth="1"/>
    <col min="15365" max="15365" width="8.875" style="1597" customWidth="1"/>
    <col min="15366" max="15366" width="8.125" style="1597" customWidth="1"/>
    <col min="15367" max="15367" width="7.875" style="1597" customWidth="1"/>
    <col min="15368" max="15368" width="8" style="1597" customWidth="1"/>
    <col min="15369" max="15369" width="8.125" style="1597" customWidth="1"/>
    <col min="15370" max="15370" width="8" style="1597" customWidth="1"/>
    <col min="15371" max="15371" width="7.25" style="1597" customWidth="1"/>
    <col min="15372" max="15372" width="8.375" style="1597" customWidth="1"/>
    <col min="15373" max="15373" width="17.375" style="1597" customWidth="1"/>
    <col min="15374" max="15374" width="8.875" style="1597" customWidth="1"/>
    <col min="15375" max="15378" width="9" style="1597"/>
    <col min="15379" max="15379" width="33.25" style="1597" customWidth="1"/>
    <col min="15380" max="15616" width="9" style="1597"/>
    <col min="15617" max="15617" width="5.25" style="1597" customWidth="1"/>
    <col min="15618" max="15618" width="8.875" style="1597" customWidth="1"/>
    <col min="15619" max="15619" width="7.125" style="1597" customWidth="1"/>
    <col min="15620" max="15620" width="7.75" style="1597" customWidth="1"/>
    <col min="15621" max="15621" width="8.875" style="1597" customWidth="1"/>
    <col min="15622" max="15622" width="8.125" style="1597" customWidth="1"/>
    <col min="15623" max="15623" width="7.875" style="1597" customWidth="1"/>
    <col min="15624" max="15624" width="8" style="1597" customWidth="1"/>
    <col min="15625" max="15625" width="8.125" style="1597" customWidth="1"/>
    <col min="15626" max="15626" width="8" style="1597" customWidth="1"/>
    <col min="15627" max="15627" width="7.25" style="1597" customWidth="1"/>
    <col min="15628" max="15628" width="8.375" style="1597" customWidth="1"/>
    <col min="15629" max="15629" width="17.375" style="1597" customWidth="1"/>
    <col min="15630" max="15630" width="8.875" style="1597" customWidth="1"/>
    <col min="15631" max="15634" width="9" style="1597"/>
    <col min="15635" max="15635" width="33.25" style="1597" customWidth="1"/>
    <col min="15636" max="15872" width="9" style="1597"/>
    <col min="15873" max="15873" width="5.25" style="1597" customWidth="1"/>
    <col min="15874" max="15874" width="8.875" style="1597" customWidth="1"/>
    <col min="15875" max="15875" width="7.125" style="1597" customWidth="1"/>
    <col min="15876" max="15876" width="7.75" style="1597" customWidth="1"/>
    <col min="15877" max="15877" width="8.875" style="1597" customWidth="1"/>
    <col min="15878" max="15878" width="8.125" style="1597" customWidth="1"/>
    <col min="15879" max="15879" width="7.875" style="1597" customWidth="1"/>
    <col min="15880" max="15880" width="8" style="1597" customWidth="1"/>
    <col min="15881" max="15881" width="8.125" style="1597" customWidth="1"/>
    <col min="15882" max="15882" width="8" style="1597" customWidth="1"/>
    <col min="15883" max="15883" width="7.25" style="1597" customWidth="1"/>
    <col min="15884" max="15884" width="8.375" style="1597" customWidth="1"/>
    <col min="15885" max="15885" width="17.375" style="1597" customWidth="1"/>
    <col min="15886" max="15886" width="8.875" style="1597" customWidth="1"/>
    <col min="15887" max="15890" width="9" style="1597"/>
    <col min="15891" max="15891" width="33.25" style="1597" customWidth="1"/>
    <col min="15892" max="16128" width="9" style="1597"/>
    <col min="16129" max="16129" width="5.25" style="1597" customWidth="1"/>
    <col min="16130" max="16130" width="8.875" style="1597" customWidth="1"/>
    <col min="16131" max="16131" width="7.125" style="1597" customWidth="1"/>
    <col min="16132" max="16132" width="7.75" style="1597" customWidth="1"/>
    <col min="16133" max="16133" width="8.875" style="1597" customWidth="1"/>
    <col min="16134" max="16134" width="8.125" style="1597" customWidth="1"/>
    <col min="16135" max="16135" width="7.875" style="1597" customWidth="1"/>
    <col min="16136" max="16136" width="8" style="1597" customWidth="1"/>
    <col min="16137" max="16137" width="8.125" style="1597" customWidth="1"/>
    <col min="16138" max="16138" width="8" style="1597" customWidth="1"/>
    <col min="16139" max="16139" width="7.25" style="1597" customWidth="1"/>
    <col min="16140" max="16140" width="8.375" style="1597" customWidth="1"/>
    <col min="16141" max="16141" width="17.375" style="1597" customWidth="1"/>
    <col min="16142" max="16142" width="8.875" style="1597" customWidth="1"/>
    <col min="16143" max="16146" width="9" style="1597"/>
    <col min="16147" max="16147" width="33.25" style="1597" customWidth="1"/>
    <col min="16148" max="16384" width="9" style="1597"/>
  </cols>
  <sheetData>
    <row r="1" spans="1:19" ht="20.100000000000001" customHeight="1">
      <c r="A1" s="2206"/>
      <c r="B1" s="2206"/>
      <c r="C1" s="2206"/>
      <c r="D1" s="2206"/>
      <c r="E1" s="2206"/>
      <c r="F1" s="2206"/>
      <c r="G1" s="2206"/>
      <c r="H1" s="2206"/>
      <c r="I1" s="2206"/>
      <c r="J1" s="2206"/>
      <c r="K1" s="2206"/>
      <c r="L1" s="2206"/>
      <c r="M1" s="2206"/>
      <c r="N1" s="2206"/>
      <c r="O1" s="2207" t="str">
        <f>"索引号："&amp;档案索引!D16</f>
        <v>索引号：2B-11</v>
      </c>
    </row>
    <row r="2" spans="1:19" ht="25.5" customHeight="1">
      <c r="A2" s="3387" t="s">
        <v>6124</v>
      </c>
      <c r="B2" s="3387"/>
      <c r="C2" s="3387"/>
      <c r="D2" s="3387"/>
      <c r="E2" s="3387"/>
      <c r="F2" s="3387"/>
      <c r="G2" s="3387"/>
      <c r="H2" s="3387"/>
      <c r="I2" s="3387"/>
      <c r="J2" s="3387"/>
      <c r="K2" s="3387"/>
      <c r="L2" s="3387"/>
      <c r="M2" s="3387"/>
      <c r="N2" s="3387"/>
      <c r="O2" s="1863"/>
    </row>
    <row r="3" spans="1:19" ht="33.75" customHeight="1">
      <c r="A3" s="3385" t="s">
        <v>6822</v>
      </c>
      <c r="B3" s="3385" t="s">
        <v>678</v>
      </c>
      <c r="C3" s="3385" t="s">
        <v>16</v>
      </c>
      <c r="D3" s="3382" t="s">
        <v>5942</v>
      </c>
      <c r="E3" s="3382" t="s">
        <v>5943</v>
      </c>
      <c r="F3" s="3382" t="s">
        <v>5944</v>
      </c>
      <c r="G3" s="3385" t="s">
        <v>5945</v>
      </c>
      <c r="H3" s="3385"/>
      <c r="I3" s="3385"/>
      <c r="J3" s="3385"/>
      <c r="K3" s="3385"/>
      <c r="L3" s="3385"/>
      <c r="M3" s="3382" t="s">
        <v>5946</v>
      </c>
      <c r="N3" s="3382" t="s">
        <v>5947</v>
      </c>
      <c r="O3" s="3382" t="s">
        <v>5073</v>
      </c>
    </row>
    <row r="4" spans="1:19">
      <c r="A4" s="3385"/>
      <c r="B4" s="3385"/>
      <c r="C4" s="3385"/>
      <c r="D4" s="3382"/>
      <c r="E4" s="3382"/>
      <c r="F4" s="3382"/>
      <c r="G4" s="1920" t="s">
        <v>5948</v>
      </c>
      <c r="H4" s="1921" t="s">
        <v>1373</v>
      </c>
      <c r="I4" s="1921" t="s">
        <v>1374</v>
      </c>
      <c r="J4" s="1921" t="s">
        <v>1375</v>
      </c>
      <c r="K4" s="1921" t="s">
        <v>1376</v>
      </c>
      <c r="L4" s="1921" t="s">
        <v>1299</v>
      </c>
      <c r="M4" s="3383"/>
      <c r="N4" s="3383"/>
      <c r="O4" s="3383"/>
    </row>
    <row r="5" spans="1:19" ht="63" customHeight="1">
      <c r="A5" s="3385"/>
      <c r="B5" s="3385"/>
      <c r="C5" s="1922">
        <v>1</v>
      </c>
      <c r="D5" s="1922">
        <v>2</v>
      </c>
      <c r="E5" s="1922">
        <v>3</v>
      </c>
      <c r="F5" s="1922" t="s">
        <v>5949</v>
      </c>
      <c r="G5" s="1922">
        <v>5</v>
      </c>
      <c r="H5" s="1922">
        <v>6</v>
      </c>
      <c r="I5" s="1922">
        <v>7</v>
      </c>
      <c r="J5" s="1922">
        <v>8</v>
      </c>
      <c r="K5" s="1922">
        <v>9</v>
      </c>
      <c r="L5" s="1923" t="s">
        <v>5950</v>
      </c>
      <c r="M5" s="1924" t="s">
        <v>5951</v>
      </c>
      <c r="N5" s="1923" t="s">
        <v>5952</v>
      </c>
      <c r="O5" s="1966"/>
    </row>
    <row r="6" spans="1:19" ht="54.75" customHeight="1">
      <c r="A6" s="1921">
        <v>1</v>
      </c>
      <c r="B6" s="1921" t="s">
        <v>6820</v>
      </c>
      <c r="C6" s="1921">
        <f t="shared" ref="C6:C9" si="0">C7-1</f>
        <v>2010</v>
      </c>
      <c r="D6" s="2107"/>
      <c r="E6" s="2107"/>
      <c r="F6" s="2106">
        <f>ROUND(E6*0.1,2)</f>
        <v>0</v>
      </c>
      <c r="G6" s="2107"/>
      <c r="H6" s="2107"/>
      <c r="I6" s="2107"/>
      <c r="J6" s="2107"/>
      <c r="K6" s="2107"/>
      <c r="L6" s="2106">
        <f>G6+H6+I6+J6+K6</f>
        <v>0</v>
      </c>
      <c r="M6" s="2106">
        <f>MIN(F6-L6,D6)</f>
        <v>0</v>
      </c>
      <c r="N6" s="1921" t="s">
        <v>2000</v>
      </c>
      <c r="O6" s="2008" t="s">
        <v>5953</v>
      </c>
      <c r="S6" s="1602"/>
    </row>
    <row r="7" spans="1:19">
      <c r="A7" s="1921">
        <v>2</v>
      </c>
      <c r="B7" s="1921" t="s">
        <v>1373</v>
      </c>
      <c r="C7" s="1921">
        <f t="shared" si="0"/>
        <v>2011</v>
      </c>
      <c r="D7" s="2107"/>
      <c r="E7" s="2107"/>
      <c r="F7" s="2106">
        <f t="shared" ref="F7:F11" si="1">ROUND(E7*0.1,2)</f>
        <v>0</v>
      </c>
      <c r="G7" s="1921" t="s">
        <v>2000</v>
      </c>
      <c r="H7" s="2107"/>
      <c r="I7" s="2107"/>
      <c r="J7" s="2107"/>
      <c r="K7" s="2107"/>
      <c r="L7" s="2106">
        <f>H7+I7+J7+K7</f>
        <v>0</v>
      </c>
      <c r="M7" s="2106">
        <f t="shared" ref="M7:M10" si="2">MIN(F7-L7,D7)</f>
        <v>0</v>
      </c>
      <c r="N7" s="2106">
        <f>F7-L7-M7</f>
        <v>0</v>
      </c>
      <c r="O7" s="2004"/>
      <c r="P7" s="1702" t="s">
        <v>6652</v>
      </c>
    </row>
    <row r="8" spans="1:19">
      <c r="A8" s="1921">
        <v>3</v>
      </c>
      <c r="B8" s="1921" t="s">
        <v>1374</v>
      </c>
      <c r="C8" s="1921">
        <f t="shared" si="0"/>
        <v>2012</v>
      </c>
      <c r="D8" s="2107"/>
      <c r="E8" s="2107"/>
      <c r="F8" s="2106">
        <f t="shared" si="1"/>
        <v>0</v>
      </c>
      <c r="G8" s="1921" t="s">
        <v>2000</v>
      </c>
      <c r="H8" s="1921" t="s">
        <v>2000</v>
      </c>
      <c r="I8" s="2107"/>
      <c r="J8" s="2107"/>
      <c r="K8" s="2107"/>
      <c r="L8" s="2106">
        <f>I8+J8+K8</f>
        <v>0</v>
      </c>
      <c r="M8" s="2106">
        <f t="shared" si="2"/>
        <v>0</v>
      </c>
      <c r="N8" s="2106">
        <f t="shared" ref="N8:N10" si="3">F8-L8-M8</f>
        <v>0</v>
      </c>
      <c r="O8" s="2004"/>
    </row>
    <row r="9" spans="1:19">
      <c r="A9" s="1921">
        <v>4</v>
      </c>
      <c r="B9" s="1921" t="s">
        <v>1375</v>
      </c>
      <c r="C9" s="1921">
        <f t="shared" si="0"/>
        <v>2013</v>
      </c>
      <c r="D9" s="2107"/>
      <c r="E9" s="2107"/>
      <c r="F9" s="2106">
        <f t="shared" si="1"/>
        <v>0</v>
      </c>
      <c r="G9" s="1921" t="s">
        <v>2000</v>
      </c>
      <c r="H9" s="1921" t="s">
        <v>2000</v>
      </c>
      <c r="I9" s="1921" t="s">
        <v>2000</v>
      </c>
      <c r="J9" s="2107"/>
      <c r="K9" s="2107"/>
      <c r="L9" s="2106">
        <f>J9+K9</f>
        <v>0</v>
      </c>
      <c r="M9" s="2106">
        <f t="shared" si="2"/>
        <v>0</v>
      </c>
      <c r="N9" s="2106">
        <f t="shared" si="3"/>
        <v>0</v>
      </c>
      <c r="O9" s="2004"/>
    </row>
    <row r="10" spans="1:19">
      <c r="A10" s="1921">
        <v>5</v>
      </c>
      <c r="B10" s="1921" t="s">
        <v>1376</v>
      </c>
      <c r="C10" s="1921">
        <f>C11-1</f>
        <v>2014</v>
      </c>
      <c r="D10" s="2107"/>
      <c r="E10" s="2107"/>
      <c r="F10" s="2106">
        <f t="shared" si="1"/>
        <v>0</v>
      </c>
      <c r="G10" s="1921" t="s">
        <v>2000</v>
      </c>
      <c r="H10" s="1921" t="s">
        <v>2000</v>
      </c>
      <c r="I10" s="1921" t="s">
        <v>2000</v>
      </c>
      <c r="J10" s="1921" t="s">
        <v>2000</v>
      </c>
      <c r="K10" s="2107"/>
      <c r="L10" s="2106">
        <f>K10</f>
        <v>0</v>
      </c>
      <c r="M10" s="2106">
        <f t="shared" si="2"/>
        <v>0</v>
      </c>
      <c r="N10" s="2106">
        <f t="shared" si="3"/>
        <v>0</v>
      </c>
      <c r="O10" s="2004"/>
    </row>
    <row r="11" spans="1:19">
      <c r="A11" s="1921">
        <v>6</v>
      </c>
      <c r="B11" s="1921" t="s">
        <v>5657</v>
      </c>
      <c r="C11" s="1921">
        <f>基本情况!B4</f>
        <v>2015</v>
      </c>
      <c r="D11" s="2106">
        <f ca="1">'A100000中华人民共和国企业所得税年度纳税申报表（A类）'!D28-'A100000中华人民共和国企业所得税年度纳税申报表（A类）'!D29</f>
        <v>0</v>
      </c>
      <c r="E11" s="2107"/>
      <c r="F11" s="2106">
        <f t="shared" si="1"/>
        <v>0</v>
      </c>
      <c r="G11" s="1921" t="s">
        <v>2000</v>
      </c>
      <c r="H11" s="1921" t="s">
        <v>2000</v>
      </c>
      <c r="I11" s="1921" t="s">
        <v>2000</v>
      </c>
      <c r="J11" s="1921" t="s">
        <v>2000</v>
      </c>
      <c r="K11" s="1921" t="s">
        <v>2000</v>
      </c>
      <c r="L11" s="1921" t="s">
        <v>2007</v>
      </c>
      <c r="M11" s="2106">
        <f ca="1">MIN(F11,D11)</f>
        <v>0</v>
      </c>
      <c r="N11" s="2106">
        <f ca="1">F11-M11</f>
        <v>0</v>
      </c>
      <c r="O11" s="2004"/>
    </row>
    <row r="12" spans="1:19" ht="108">
      <c r="A12" s="1921">
        <v>7</v>
      </c>
      <c r="B12" s="3384" t="s">
        <v>5954</v>
      </c>
      <c r="C12" s="3384"/>
      <c r="D12" s="3384"/>
      <c r="E12" s="3384"/>
      <c r="F12" s="3384"/>
      <c r="G12" s="3384"/>
      <c r="H12" s="3384"/>
      <c r="I12" s="3384"/>
      <c r="J12" s="3384"/>
      <c r="K12" s="3384"/>
      <c r="L12" s="3384"/>
      <c r="M12" s="2106">
        <f ca="1">SUM(M6:M11)</f>
        <v>0</v>
      </c>
      <c r="N12" s="1921" t="s">
        <v>2000</v>
      </c>
      <c r="O12" s="2008" t="s">
        <v>5955</v>
      </c>
    </row>
    <row r="13" spans="1:19">
      <c r="A13" s="1921">
        <v>8</v>
      </c>
      <c r="B13" s="3384" t="s">
        <v>5956</v>
      </c>
      <c r="C13" s="3384"/>
      <c r="D13" s="3384"/>
      <c r="E13" s="3384"/>
      <c r="F13" s="3384"/>
      <c r="G13" s="3384"/>
      <c r="H13" s="3384"/>
      <c r="I13" s="3384"/>
      <c r="J13" s="3384"/>
      <c r="K13" s="3384"/>
      <c r="L13" s="3384"/>
      <c r="M13" s="3384"/>
      <c r="N13" s="2106">
        <f ca="1">SUM(N7:N11)</f>
        <v>0</v>
      </c>
      <c r="O13" s="2004"/>
    </row>
    <row r="14" spans="1:19">
      <c r="A14" s="1921">
        <v>9</v>
      </c>
      <c r="B14" s="3382" t="s">
        <v>5957</v>
      </c>
      <c r="C14" s="3386" t="s">
        <v>5958</v>
      </c>
      <c r="D14" s="3386"/>
      <c r="E14" s="3386"/>
      <c r="F14" s="3386"/>
      <c r="G14" s="3386"/>
      <c r="H14" s="3386"/>
      <c r="I14" s="3386"/>
      <c r="J14" s="3386"/>
      <c r="K14" s="3381"/>
      <c r="L14" s="3381"/>
      <c r="M14" s="3381"/>
      <c r="N14" s="3381"/>
      <c r="O14" s="2004"/>
    </row>
    <row r="15" spans="1:19">
      <c r="A15" s="1921">
        <v>10</v>
      </c>
      <c r="B15" s="3385"/>
      <c r="C15" s="3386" t="s">
        <v>5959</v>
      </c>
      <c r="D15" s="3386"/>
      <c r="E15" s="3386"/>
      <c r="F15" s="3386"/>
      <c r="G15" s="3386"/>
      <c r="H15" s="3386"/>
      <c r="I15" s="3386"/>
      <c r="J15" s="3386"/>
      <c r="K15" s="3381"/>
      <c r="L15" s="3381"/>
      <c r="M15" s="3381"/>
      <c r="N15" s="3381"/>
      <c r="O15" s="2004"/>
    </row>
    <row r="16" spans="1:19">
      <c r="A16" s="1921">
        <v>11</v>
      </c>
      <c r="B16" s="3385"/>
      <c r="C16" s="3386" t="s">
        <v>5960</v>
      </c>
      <c r="D16" s="3386"/>
      <c r="E16" s="3386"/>
      <c r="F16" s="3386"/>
      <c r="G16" s="3386"/>
      <c r="H16" s="3386"/>
      <c r="I16" s="3386"/>
      <c r="J16" s="3386"/>
      <c r="K16" s="3381"/>
      <c r="L16" s="3381"/>
      <c r="M16" s="3381"/>
      <c r="N16" s="3381"/>
      <c r="O16" s="2004"/>
    </row>
    <row r="17" spans="1:15">
      <c r="A17" s="3380"/>
      <c r="B17" s="3380"/>
      <c r="C17" s="3380"/>
      <c r="D17" s="3380"/>
      <c r="E17" s="3380"/>
      <c r="F17" s="3380"/>
      <c r="G17" s="3380"/>
      <c r="H17" s="3380"/>
      <c r="I17" s="3380"/>
      <c r="J17" s="3380"/>
      <c r="K17" s="3380"/>
      <c r="L17" s="3380"/>
      <c r="M17" s="3380"/>
      <c r="N17" s="3380"/>
      <c r="O17" s="3380"/>
    </row>
    <row r="18" spans="1:15">
      <c r="A18" s="3380"/>
      <c r="B18" s="3380"/>
      <c r="C18" s="3380"/>
      <c r="D18" s="3380"/>
      <c r="E18" s="3380"/>
      <c r="F18" s="3380"/>
      <c r="G18" s="3380"/>
      <c r="H18" s="3380"/>
      <c r="I18" s="3380"/>
      <c r="J18" s="3380"/>
      <c r="K18" s="3380"/>
      <c r="L18" s="3380"/>
      <c r="M18" s="3380"/>
      <c r="N18" s="3380"/>
      <c r="O18" s="3380"/>
    </row>
    <row r="19" spans="1:15">
      <c r="A19" s="3380"/>
      <c r="B19" s="3380"/>
      <c r="C19" s="3380"/>
      <c r="D19" s="3380"/>
      <c r="E19" s="3380"/>
      <c r="F19" s="3380"/>
      <c r="G19" s="3380"/>
      <c r="H19" s="3380"/>
      <c r="I19" s="3380"/>
      <c r="J19" s="3380"/>
      <c r="K19" s="3380"/>
      <c r="L19" s="3380"/>
      <c r="M19" s="3380"/>
      <c r="N19" s="3380"/>
      <c r="O19" s="3380"/>
    </row>
    <row r="20" spans="1:15">
      <c r="A20" s="3380"/>
      <c r="B20" s="3380"/>
      <c r="C20" s="3380"/>
      <c r="D20" s="3380"/>
      <c r="E20" s="3380"/>
      <c r="F20" s="3380"/>
      <c r="G20" s="3380"/>
      <c r="H20" s="3380"/>
      <c r="I20" s="3380"/>
      <c r="J20" s="3380"/>
      <c r="K20" s="3380"/>
      <c r="L20" s="3380"/>
      <c r="M20" s="3380"/>
      <c r="N20" s="3380"/>
      <c r="O20" s="3380"/>
    </row>
    <row r="21" spans="1:15">
      <c r="A21" s="3380"/>
      <c r="B21" s="3380"/>
      <c r="C21" s="3380"/>
      <c r="D21" s="3380"/>
      <c r="E21" s="3380"/>
      <c r="F21" s="3380"/>
      <c r="G21" s="3380"/>
      <c r="H21" s="3380"/>
      <c r="I21" s="3380"/>
      <c r="J21" s="3380"/>
      <c r="K21" s="3380"/>
      <c r="L21" s="3380"/>
      <c r="M21" s="3380"/>
      <c r="N21" s="3380"/>
      <c r="O21" s="3380"/>
    </row>
    <row r="22" spans="1:15">
      <c r="A22" s="3380"/>
      <c r="B22" s="3380"/>
      <c r="C22" s="3380"/>
      <c r="D22" s="3380"/>
      <c r="E22" s="3380"/>
      <c r="F22" s="3380"/>
      <c r="G22" s="3380"/>
      <c r="H22" s="3380"/>
      <c r="I22" s="3380"/>
      <c r="J22" s="3380"/>
      <c r="K22" s="3380"/>
      <c r="L22" s="3380"/>
      <c r="M22" s="3380"/>
      <c r="N22" s="3380"/>
      <c r="O22" s="3380"/>
    </row>
  </sheetData>
  <mergeCells count="26">
    <mergeCell ref="A2:N2"/>
    <mergeCell ref="A3:A5"/>
    <mergeCell ref="B3:B5"/>
    <mergeCell ref="C3:C4"/>
    <mergeCell ref="D3:D4"/>
    <mergeCell ref="E3:E4"/>
    <mergeCell ref="F3:F4"/>
    <mergeCell ref="G3:L3"/>
    <mergeCell ref="M3:M4"/>
    <mergeCell ref="K16:N16"/>
    <mergeCell ref="N3:N4"/>
    <mergeCell ref="O3:O4"/>
    <mergeCell ref="B12:L12"/>
    <mergeCell ref="B13:M13"/>
    <mergeCell ref="B14:B16"/>
    <mergeCell ref="C14:J14"/>
    <mergeCell ref="K14:N14"/>
    <mergeCell ref="C15:J15"/>
    <mergeCell ref="K15:N15"/>
    <mergeCell ref="C16:J16"/>
    <mergeCell ref="A20:O20"/>
    <mergeCell ref="A21:O21"/>
    <mergeCell ref="A22:O22"/>
    <mergeCell ref="A17:O17"/>
    <mergeCell ref="A18:O18"/>
    <mergeCell ref="A19:O19"/>
  </mergeCells>
  <phoneticPr fontId="59" type="noConversion"/>
  <hyperlinks>
    <hyperlink ref="P7" location="A107050税额抵免优惠明细表!A1" display="A107050税额抵免优惠明细表!A1"/>
  </hyperlinks>
  <printOptions horizontalCentered="1"/>
  <pageMargins left="0.74803149606299213" right="0.74803149606299213" top="0.98425196850393704" bottom="0.98425196850393704"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ThisWorkbook.返回">
                <anchor moveWithCells="1">
                  <from>
                    <xdr:col>15</xdr:col>
                    <xdr:colOff>152400</xdr:colOff>
                    <xdr:row>0</xdr:row>
                    <xdr:rowOff>28575</xdr:rowOff>
                  </from>
                  <to>
                    <xdr:col>16</xdr:col>
                    <xdr:colOff>428625</xdr:colOff>
                    <xdr:row>1</xdr:row>
                    <xdr:rowOff>95250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7">
    <tabColor rgb="FFFFFF00"/>
  </sheetPr>
  <dimension ref="A1:U63"/>
  <sheetViews>
    <sheetView workbookViewId="0">
      <selection activeCell="A6" sqref="A6"/>
    </sheetView>
  </sheetViews>
  <sheetFormatPr defaultColWidth="8.75" defaultRowHeight="12.75"/>
  <cols>
    <col min="1" max="1" width="5.25" style="1644" customWidth="1"/>
    <col min="2" max="2" width="9.375" style="1644" customWidth="1"/>
    <col min="3" max="20" width="10.25" style="1644" customWidth="1"/>
    <col min="21" max="256" width="8.75" style="1644"/>
    <col min="257" max="257" width="5.25" style="1644" customWidth="1"/>
    <col min="258" max="258" width="11.875" style="1644" customWidth="1"/>
    <col min="259" max="259" width="5.25" style="1644" customWidth="1"/>
    <col min="260" max="260" width="5.875" style="1644" customWidth="1"/>
    <col min="261" max="261" width="6.25" style="1644" customWidth="1"/>
    <col min="262" max="263" width="5.25" style="1644" customWidth="1"/>
    <col min="264" max="264" width="6.125" style="1644" customWidth="1"/>
    <col min="265" max="268" width="5.25" style="1644" customWidth="1"/>
    <col min="269" max="269" width="8.125" style="1644" customWidth="1"/>
    <col min="270" max="272" width="6.125" style="1644" customWidth="1"/>
    <col min="273" max="274" width="5.25" style="1644" customWidth="1"/>
    <col min="275" max="275" width="6.625" style="1644" customWidth="1"/>
    <col min="276" max="276" width="6.125" style="1644" customWidth="1"/>
    <col min="277" max="512" width="8.75" style="1644"/>
    <col min="513" max="513" width="5.25" style="1644" customWidth="1"/>
    <col min="514" max="514" width="11.875" style="1644" customWidth="1"/>
    <col min="515" max="515" width="5.25" style="1644" customWidth="1"/>
    <col min="516" max="516" width="5.875" style="1644" customWidth="1"/>
    <col min="517" max="517" width="6.25" style="1644" customWidth="1"/>
    <col min="518" max="519" width="5.25" style="1644" customWidth="1"/>
    <col min="520" max="520" width="6.125" style="1644" customWidth="1"/>
    <col min="521" max="524" width="5.25" style="1644" customWidth="1"/>
    <col min="525" max="525" width="8.125" style="1644" customWidth="1"/>
    <col min="526" max="528" width="6.125" style="1644" customWidth="1"/>
    <col min="529" max="530" width="5.25" style="1644" customWidth="1"/>
    <col min="531" max="531" width="6.625" style="1644" customWidth="1"/>
    <col min="532" max="532" width="6.125" style="1644" customWidth="1"/>
    <col min="533" max="768" width="8.75" style="1644"/>
    <col min="769" max="769" width="5.25" style="1644" customWidth="1"/>
    <col min="770" max="770" width="11.875" style="1644" customWidth="1"/>
    <col min="771" max="771" width="5.25" style="1644" customWidth="1"/>
    <col min="772" max="772" width="5.875" style="1644" customWidth="1"/>
    <col min="773" max="773" width="6.25" style="1644" customWidth="1"/>
    <col min="774" max="775" width="5.25" style="1644" customWidth="1"/>
    <col min="776" max="776" width="6.125" style="1644" customWidth="1"/>
    <col min="777" max="780" width="5.25" style="1644" customWidth="1"/>
    <col min="781" max="781" width="8.125" style="1644" customWidth="1"/>
    <col min="782" max="784" width="6.125" style="1644" customWidth="1"/>
    <col min="785" max="786" width="5.25" style="1644" customWidth="1"/>
    <col min="787" max="787" width="6.625" style="1644" customWidth="1"/>
    <col min="788" max="788" width="6.125" style="1644" customWidth="1"/>
    <col min="789" max="1024" width="8.75" style="1644"/>
    <col min="1025" max="1025" width="5.25" style="1644" customWidth="1"/>
    <col min="1026" max="1026" width="11.875" style="1644" customWidth="1"/>
    <col min="1027" max="1027" width="5.25" style="1644" customWidth="1"/>
    <col min="1028" max="1028" width="5.875" style="1644" customWidth="1"/>
    <col min="1029" max="1029" width="6.25" style="1644" customWidth="1"/>
    <col min="1030" max="1031" width="5.25" style="1644" customWidth="1"/>
    <col min="1032" max="1032" width="6.125" style="1644" customWidth="1"/>
    <col min="1033" max="1036" width="5.25" style="1644" customWidth="1"/>
    <col min="1037" max="1037" width="8.125" style="1644" customWidth="1"/>
    <col min="1038" max="1040" width="6.125" style="1644" customWidth="1"/>
    <col min="1041" max="1042" width="5.25" style="1644" customWidth="1"/>
    <col min="1043" max="1043" width="6.625" style="1644" customWidth="1"/>
    <col min="1044" max="1044" width="6.125" style="1644" customWidth="1"/>
    <col min="1045" max="1280" width="8.75" style="1644"/>
    <col min="1281" max="1281" width="5.25" style="1644" customWidth="1"/>
    <col min="1282" max="1282" width="11.875" style="1644" customWidth="1"/>
    <col min="1283" max="1283" width="5.25" style="1644" customWidth="1"/>
    <col min="1284" max="1284" width="5.875" style="1644" customWidth="1"/>
    <col min="1285" max="1285" width="6.25" style="1644" customWidth="1"/>
    <col min="1286" max="1287" width="5.25" style="1644" customWidth="1"/>
    <col min="1288" max="1288" width="6.125" style="1644" customWidth="1"/>
    <col min="1289" max="1292" width="5.25" style="1644" customWidth="1"/>
    <col min="1293" max="1293" width="8.125" style="1644" customWidth="1"/>
    <col min="1294" max="1296" width="6.125" style="1644" customWidth="1"/>
    <col min="1297" max="1298" width="5.25" style="1644" customWidth="1"/>
    <col min="1299" max="1299" width="6.625" style="1644" customWidth="1"/>
    <col min="1300" max="1300" width="6.125" style="1644" customWidth="1"/>
    <col min="1301" max="1536" width="8.75" style="1644"/>
    <col min="1537" max="1537" width="5.25" style="1644" customWidth="1"/>
    <col min="1538" max="1538" width="11.875" style="1644" customWidth="1"/>
    <col min="1539" max="1539" width="5.25" style="1644" customWidth="1"/>
    <col min="1540" max="1540" width="5.875" style="1644" customWidth="1"/>
    <col min="1541" max="1541" width="6.25" style="1644" customWidth="1"/>
    <col min="1542" max="1543" width="5.25" style="1644" customWidth="1"/>
    <col min="1544" max="1544" width="6.125" style="1644" customWidth="1"/>
    <col min="1545" max="1548" width="5.25" style="1644" customWidth="1"/>
    <col min="1549" max="1549" width="8.125" style="1644" customWidth="1"/>
    <col min="1550" max="1552" width="6.125" style="1644" customWidth="1"/>
    <col min="1553" max="1554" width="5.25" style="1644" customWidth="1"/>
    <col min="1555" max="1555" width="6.625" style="1644" customWidth="1"/>
    <col min="1556" max="1556" width="6.125" style="1644" customWidth="1"/>
    <col min="1557" max="1792" width="8.75" style="1644"/>
    <col min="1793" max="1793" width="5.25" style="1644" customWidth="1"/>
    <col min="1794" max="1794" width="11.875" style="1644" customWidth="1"/>
    <col min="1795" max="1795" width="5.25" style="1644" customWidth="1"/>
    <col min="1796" max="1796" width="5.875" style="1644" customWidth="1"/>
    <col min="1797" max="1797" width="6.25" style="1644" customWidth="1"/>
    <col min="1798" max="1799" width="5.25" style="1644" customWidth="1"/>
    <col min="1800" max="1800" width="6.125" style="1644" customWidth="1"/>
    <col min="1801" max="1804" width="5.25" style="1644" customWidth="1"/>
    <col min="1805" max="1805" width="8.125" style="1644" customWidth="1"/>
    <col min="1806" max="1808" width="6.125" style="1644" customWidth="1"/>
    <col min="1809" max="1810" width="5.25" style="1644" customWidth="1"/>
    <col min="1811" max="1811" width="6.625" style="1644" customWidth="1"/>
    <col min="1812" max="1812" width="6.125" style="1644" customWidth="1"/>
    <col min="1813" max="2048" width="8.75" style="1644"/>
    <col min="2049" max="2049" width="5.25" style="1644" customWidth="1"/>
    <col min="2050" max="2050" width="11.875" style="1644" customWidth="1"/>
    <col min="2051" max="2051" width="5.25" style="1644" customWidth="1"/>
    <col min="2052" max="2052" width="5.875" style="1644" customWidth="1"/>
    <col min="2053" max="2053" width="6.25" style="1644" customWidth="1"/>
    <col min="2054" max="2055" width="5.25" style="1644" customWidth="1"/>
    <col min="2056" max="2056" width="6.125" style="1644" customWidth="1"/>
    <col min="2057" max="2060" width="5.25" style="1644" customWidth="1"/>
    <col min="2061" max="2061" width="8.125" style="1644" customWidth="1"/>
    <col min="2062" max="2064" width="6.125" style="1644" customWidth="1"/>
    <col min="2065" max="2066" width="5.25" style="1644" customWidth="1"/>
    <col min="2067" max="2067" width="6.625" style="1644" customWidth="1"/>
    <col min="2068" max="2068" width="6.125" style="1644" customWidth="1"/>
    <col min="2069" max="2304" width="8.75" style="1644"/>
    <col min="2305" max="2305" width="5.25" style="1644" customWidth="1"/>
    <col min="2306" max="2306" width="11.875" style="1644" customWidth="1"/>
    <col min="2307" max="2307" width="5.25" style="1644" customWidth="1"/>
    <col min="2308" max="2308" width="5.875" style="1644" customWidth="1"/>
    <col min="2309" max="2309" width="6.25" style="1644" customWidth="1"/>
    <col min="2310" max="2311" width="5.25" style="1644" customWidth="1"/>
    <col min="2312" max="2312" width="6.125" style="1644" customWidth="1"/>
    <col min="2313" max="2316" width="5.25" style="1644" customWidth="1"/>
    <col min="2317" max="2317" width="8.125" style="1644" customWidth="1"/>
    <col min="2318" max="2320" width="6.125" style="1644" customWidth="1"/>
    <col min="2321" max="2322" width="5.25" style="1644" customWidth="1"/>
    <col min="2323" max="2323" width="6.625" style="1644" customWidth="1"/>
    <col min="2324" max="2324" width="6.125" style="1644" customWidth="1"/>
    <col min="2325" max="2560" width="8.75" style="1644"/>
    <col min="2561" max="2561" width="5.25" style="1644" customWidth="1"/>
    <col min="2562" max="2562" width="11.875" style="1644" customWidth="1"/>
    <col min="2563" max="2563" width="5.25" style="1644" customWidth="1"/>
    <col min="2564" max="2564" width="5.875" style="1644" customWidth="1"/>
    <col min="2565" max="2565" width="6.25" style="1644" customWidth="1"/>
    <col min="2566" max="2567" width="5.25" style="1644" customWidth="1"/>
    <col min="2568" max="2568" width="6.125" style="1644" customWidth="1"/>
    <col min="2569" max="2572" width="5.25" style="1644" customWidth="1"/>
    <col min="2573" max="2573" width="8.125" style="1644" customWidth="1"/>
    <col min="2574" max="2576" width="6.125" style="1644" customWidth="1"/>
    <col min="2577" max="2578" width="5.25" style="1644" customWidth="1"/>
    <col min="2579" max="2579" width="6.625" style="1644" customWidth="1"/>
    <col min="2580" max="2580" width="6.125" style="1644" customWidth="1"/>
    <col min="2581" max="2816" width="8.75" style="1644"/>
    <col min="2817" max="2817" width="5.25" style="1644" customWidth="1"/>
    <col min="2818" max="2818" width="11.875" style="1644" customWidth="1"/>
    <col min="2819" max="2819" width="5.25" style="1644" customWidth="1"/>
    <col min="2820" max="2820" width="5.875" style="1644" customWidth="1"/>
    <col min="2821" max="2821" width="6.25" style="1644" customWidth="1"/>
    <col min="2822" max="2823" width="5.25" style="1644" customWidth="1"/>
    <col min="2824" max="2824" width="6.125" style="1644" customWidth="1"/>
    <col min="2825" max="2828" width="5.25" style="1644" customWidth="1"/>
    <col min="2829" max="2829" width="8.125" style="1644" customWidth="1"/>
    <col min="2830" max="2832" width="6.125" style="1644" customWidth="1"/>
    <col min="2833" max="2834" width="5.25" style="1644" customWidth="1"/>
    <col min="2835" max="2835" width="6.625" style="1644" customWidth="1"/>
    <col min="2836" max="2836" width="6.125" style="1644" customWidth="1"/>
    <col min="2837" max="3072" width="8.75" style="1644"/>
    <col min="3073" max="3073" width="5.25" style="1644" customWidth="1"/>
    <col min="3074" max="3074" width="11.875" style="1644" customWidth="1"/>
    <col min="3075" max="3075" width="5.25" style="1644" customWidth="1"/>
    <col min="3076" max="3076" width="5.875" style="1644" customWidth="1"/>
    <col min="3077" max="3077" width="6.25" style="1644" customWidth="1"/>
    <col min="3078" max="3079" width="5.25" style="1644" customWidth="1"/>
    <col min="3080" max="3080" width="6.125" style="1644" customWidth="1"/>
    <col min="3081" max="3084" width="5.25" style="1644" customWidth="1"/>
    <col min="3085" max="3085" width="8.125" style="1644" customWidth="1"/>
    <col min="3086" max="3088" width="6.125" style="1644" customWidth="1"/>
    <col min="3089" max="3090" width="5.25" style="1644" customWidth="1"/>
    <col min="3091" max="3091" width="6.625" style="1644" customWidth="1"/>
    <col min="3092" max="3092" width="6.125" style="1644" customWidth="1"/>
    <col min="3093" max="3328" width="8.75" style="1644"/>
    <col min="3329" max="3329" width="5.25" style="1644" customWidth="1"/>
    <col min="3330" max="3330" width="11.875" style="1644" customWidth="1"/>
    <col min="3331" max="3331" width="5.25" style="1644" customWidth="1"/>
    <col min="3332" max="3332" width="5.875" style="1644" customWidth="1"/>
    <col min="3333" max="3333" width="6.25" style="1644" customWidth="1"/>
    <col min="3334" max="3335" width="5.25" style="1644" customWidth="1"/>
    <col min="3336" max="3336" width="6.125" style="1644" customWidth="1"/>
    <col min="3337" max="3340" width="5.25" style="1644" customWidth="1"/>
    <col min="3341" max="3341" width="8.125" style="1644" customWidth="1"/>
    <col min="3342" max="3344" width="6.125" style="1644" customWidth="1"/>
    <col min="3345" max="3346" width="5.25" style="1644" customWidth="1"/>
    <col min="3347" max="3347" width="6.625" style="1644" customWidth="1"/>
    <col min="3348" max="3348" width="6.125" style="1644" customWidth="1"/>
    <col min="3349" max="3584" width="8.75" style="1644"/>
    <col min="3585" max="3585" width="5.25" style="1644" customWidth="1"/>
    <col min="3586" max="3586" width="11.875" style="1644" customWidth="1"/>
    <col min="3587" max="3587" width="5.25" style="1644" customWidth="1"/>
    <col min="3588" max="3588" width="5.875" style="1644" customWidth="1"/>
    <col min="3589" max="3589" width="6.25" style="1644" customWidth="1"/>
    <col min="3590" max="3591" width="5.25" style="1644" customWidth="1"/>
    <col min="3592" max="3592" width="6.125" style="1644" customWidth="1"/>
    <col min="3593" max="3596" width="5.25" style="1644" customWidth="1"/>
    <col min="3597" max="3597" width="8.125" style="1644" customWidth="1"/>
    <col min="3598" max="3600" width="6.125" style="1644" customWidth="1"/>
    <col min="3601" max="3602" width="5.25" style="1644" customWidth="1"/>
    <col min="3603" max="3603" width="6.625" style="1644" customWidth="1"/>
    <col min="3604" max="3604" width="6.125" style="1644" customWidth="1"/>
    <col min="3605" max="3840" width="8.75" style="1644"/>
    <col min="3841" max="3841" width="5.25" style="1644" customWidth="1"/>
    <col min="3842" max="3842" width="11.875" style="1644" customWidth="1"/>
    <col min="3843" max="3843" width="5.25" style="1644" customWidth="1"/>
    <col min="3844" max="3844" width="5.875" style="1644" customWidth="1"/>
    <col min="3845" max="3845" width="6.25" style="1644" customWidth="1"/>
    <col min="3846" max="3847" width="5.25" style="1644" customWidth="1"/>
    <col min="3848" max="3848" width="6.125" style="1644" customWidth="1"/>
    <col min="3849" max="3852" width="5.25" style="1644" customWidth="1"/>
    <col min="3853" max="3853" width="8.125" style="1644" customWidth="1"/>
    <col min="3854" max="3856" width="6.125" style="1644" customWidth="1"/>
    <col min="3857" max="3858" width="5.25" style="1644" customWidth="1"/>
    <col min="3859" max="3859" width="6.625" style="1644" customWidth="1"/>
    <col min="3860" max="3860" width="6.125" style="1644" customWidth="1"/>
    <col min="3861" max="4096" width="8.75" style="1644"/>
    <col min="4097" max="4097" width="5.25" style="1644" customWidth="1"/>
    <col min="4098" max="4098" width="11.875" style="1644" customWidth="1"/>
    <col min="4099" max="4099" width="5.25" style="1644" customWidth="1"/>
    <col min="4100" max="4100" width="5.875" style="1644" customWidth="1"/>
    <col min="4101" max="4101" width="6.25" style="1644" customWidth="1"/>
    <col min="4102" max="4103" width="5.25" style="1644" customWidth="1"/>
    <col min="4104" max="4104" width="6.125" style="1644" customWidth="1"/>
    <col min="4105" max="4108" width="5.25" style="1644" customWidth="1"/>
    <col min="4109" max="4109" width="8.125" style="1644" customWidth="1"/>
    <col min="4110" max="4112" width="6.125" style="1644" customWidth="1"/>
    <col min="4113" max="4114" width="5.25" style="1644" customWidth="1"/>
    <col min="4115" max="4115" width="6.625" style="1644" customWidth="1"/>
    <col min="4116" max="4116" width="6.125" style="1644" customWidth="1"/>
    <col min="4117" max="4352" width="8.75" style="1644"/>
    <col min="4353" max="4353" width="5.25" style="1644" customWidth="1"/>
    <col min="4354" max="4354" width="11.875" style="1644" customWidth="1"/>
    <col min="4355" max="4355" width="5.25" style="1644" customWidth="1"/>
    <col min="4356" max="4356" width="5.875" style="1644" customWidth="1"/>
    <col min="4357" max="4357" width="6.25" style="1644" customWidth="1"/>
    <col min="4358" max="4359" width="5.25" style="1644" customWidth="1"/>
    <col min="4360" max="4360" width="6.125" style="1644" customWidth="1"/>
    <col min="4361" max="4364" width="5.25" style="1644" customWidth="1"/>
    <col min="4365" max="4365" width="8.125" style="1644" customWidth="1"/>
    <col min="4366" max="4368" width="6.125" style="1644" customWidth="1"/>
    <col min="4369" max="4370" width="5.25" style="1644" customWidth="1"/>
    <col min="4371" max="4371" width="6.625" style="1644" customWidth="1"/>
    <col min="4372" max="4372" width="6.125" style="1644" customWidth="1"/>
    <col min="4373" max="4608" width="8.75" style="1644"/>
    <col min="4609" max="4609" width="5.25" style="1644" customWidth="1"/>
    <col min="4610" max="4610" width="11.875" style="1644" customWidth="1"/>
    <col min="4611" max="4611" width="5.25" style="1644" customWidth="1"/>
    <col min="4612" max="4612" width="5.875" style="1644" customWidth="1"/>
    <col min="4613" max="4613" width="6.25" style="1644" customWidth="1"/>
    <col min="4614" max="4615" width="5.25" style="1644" customWidth="1"/>
    <col min="4616" max="4616" width="6.125" style="1644" customWidth="1"/>
    <col min="4617" max="4620" width="5.25" style="1644" customWidth="1"/>
    <col min="4621" max="4621" width="8.125" style="1644" customWidth="1"/>
    <col min="4622" max="4624" width="6.125" style="1644" customWidth="1"/>
    <col min="4625" max="4626" width="5.25" style="1644" customWidth="1"/>
    <col min="4627" max="4627" width="6.625" style="1644" customWidth="1"/>
    <col min="4628" max="4628" width="6.125" style="1644" customWidth="1"/>
    <col min="4629" max="4864" width="8.75" style="1644"/>
    <col min="4865" max="4865" width="5.25" style="1644" customWidth="1"/>
    <col min="4866" max="4866" width="11.875" style="1644" customWidth="1"/>
    <col min="4867" max="4867" width="5.25" style="1644" customWidth="1"/>
    <col min="4868" max="4868" width="5.875" style="1644" customWidth="1"/>
    <col min="4869" max="4869" width="6.25" style="1644" customWidth="1"/>
    <col min="4870" max="4871" width="5.25" style="1644" customWidth="1"/>
    <col min="4872" max="4872" width="6.125" style="1644" customWidth="1"/>
    <col min="4873" max="4876" width="5.25" style="1644" customWidth="1"/>
    <col min="4877" max="4877" width="8.125" style="1644" customWidth="1"/>
    <col min="4878" max="4880" width="6.125" style="1644" customWidth="1"/>
    <col min="4881" max="4882" width="5.25" style="1644" customWidth="1"/>
    <col min="4883" max="4883" width="6.625" style="1644" customWidth="1"/>
    <col min="4884" max="4884" width="6.125" style="1644" customWidth="1"/>
    <col min="4885" max="5120" width="8.75" style="1644"/>
    <col min="5121" max="5121" width="5.25" style="1644" customWidth="1"/>
    <col min="5122" max="5122" width="11.875" style="1644" customWidth="1"/>
    <col min="5123" max="5123" width="5.25" style="1644" customWidth="1"/>
    <col min="5124" max="5124" width="5.875" style="1644" customWidth="1"/>
    <col min="5125" max="5125" width="6.25" style="1644" customWidth="1"/>
    <col min="5126" max="5127" width="5.25" style="1644" customWidth="1"/>
    <col min="5128" max="5128" width="6.125" style="1644" customWidth="1"/>
    <col min="5129" max="5132" width="5.25" style="1644" customWidth="1"/>
    <col min="5133" max="5133" width="8.125" style="1644" customWidth="1"/>
    <col min="5134" max="5136" width="6.125" style="1644" customWidth="1"/>
    <col min="5137" max="5138" width="5.25" style="1644" customWidth="1"/>
    <col min="5139" max="5139" width="6.625" style="1644" customWidth="1"/>
    <col min="5140" max="5140" width="6.125" style="1644" customWidth="1"/>
    <col min="5141" max="5376" width="8.75" style="1644"/>
    <col min="5377" max="5377" width="5.25" style="1644" customWidth="1"/>
    <col min="5378" max="5378" width="11.875" style="1644" customWidth="1"/>
    <col min="5379" max="5379" width="5.25" style="1644" customWidth="1"/>
    <col min="5380" max="5380" width="5.875" style="1644" customWidth="1"/>
    <col min="5381" max="5381" width="6.25" style="1644" customWidth="1"/>
    <col min="5382" max="5383" width="5.25" style="1644" customWidth="1"/>
    <col min="5384" max="5384" width="6.125" style="1644" customWidth="1"/>
    <col min="5385" max="5388" width="5.25" style="1644" customWidth="1"/>
    <col min="5389" max="5389" width="8.125" style="1644" customWidth="1"/>
    <col min="5390" max="5392" width="6.125" style="1644" customWidth="1"/>
    <col min="5393" max="5394" width="5.25" style="1644" customWidth="1"/>
    <col min="5395" max="5395" width="6.625" style="1644" customWidth="1"/>
    <col min="5396" max="5396" width="6.125" style="1644" customWidth="1"/>
    <col min="5397" max="5632" width="8.75" style="1644"/>
    <col min="5633" max="5633" width="5.25" style="1644" customWidth="1"/>
    <col min="5634" max="5634" width="11.875" style="1644" customWidth="1"/>
    <col min="5635" max="5635" width="5.25" style="1644" customWidth="1"/>
    <col min="5636" max="5636" width="5.875" style="1644" customWidth="1"/>
    <col min="5637" max="5637" width="6.25" style="1644" customWidth="1"/>
    <col min="5638" max="5639" width="5.25" style="1644" customWidth="1"/>
    <col min="5640" max="5640" width="6.125" style="1644" customWidth="1"/>
    <col min="5641" max="5644" width="5.25" style="1644" customWidth="1"/>
    <col min="5645" max="5645" width="8.125" style="1644" customWidth="1"/>
    <col min="5646" max="5648" width="6.125" style="1644" customWidth="1"/>
    <col min="5649" max="5650" width="5.25" style="1644" customWidth="1"/>
    <col min="5651" max="5651" width="6.625" style="1644" customWidth="1"/>
    <col min="5652" max="5652" width="6.125" style="1644" customWidth="1"/>
    <col min="5653" max="5888" width="8.75" style="1644"/>
    <col min="5889" max="5889" width="5.25" style="1644" customWidth="1"/>
    <col min="5890" max="5890" width="11.875" style="1644" customWidth="1"/>
    <col min="5891" max="5891" width="5.25" style="1644" customWidth="1"/>
    <col min="5892" max="5892" width="5.875" style="1644" customWidth="1"/>
    <col min="5893" max="5893" width="6.25" style="1644" customWidth="1"/>
    <col min="5894" max="5895" width="5.25" style="1644" customWidth="1"/>
    <col min="5896" max="5896" width="6.125" style="1644" customWidth="1"/>
    <col min="5897" max="5900" width="5.25" style="1644" customWidth="1"/>
    <col min="5901" max="5901" width="8.125" style="1644" customWidth="1"/>
    <col min="5902" max="5904" width="6.125" style="1644" customWidth="1"/>
    <col min="5905" max="5906" width="5.25" style="1644" customWidth="1"/>
    <col min="5907" max="5907" width="6.625" style="1644" customWidth="1"/>
    <col min="5908" max="5908" width="6.125" style="1644" customWidth="1"/>
    <col min="5909" max="6144" width="8.75" style="1644"/>
    <col min="6145" max="6145" width="5.25" style="1644" customWidth="1"/>
    <col min="6146" max="6146" width="11.875" style="1644" customWidth="1"/>
    <col min="6147" max="6147" width="5.25" style="1644" customWidth="1"/>
    <col min="6148" max="6148" width="5.875" style="1644" customWidth="1"/>
    <col min="6149" max="6149" width="6.25" style="1644" customWidth="1"/>
    <col min="6150" max="6151" width="5.25" style="1644" customWidth="1"/>
    <col min="6152" max="6152" width="6.125" style="1644" customWidth="1"/>
    <col min="6153" max="6156" width="5.25" style="1644" customWidth="1"/>
    <col min="6157" max="6157" width="8.125" style="1644" customWidth="1"/>
    <col min="6158" max="6160" width="6.125" style="1644" customWidth="1"/>
    <col min="6161" max="6162" width="5.25" style="1644" customWidth="1"/>
    <col min="6163" max="6163" width="6.625" style="1644" customWidth="1"/>
    <col min="6164" max="6164" width="6.125" style="1644" customWidth="1"/>
    <col min="6165" max="6400" width="8.75" style="1644"/>
    <col min="6401" max="6401" width="5.25" style="1644" customWidth="1"/>
    <col min="6402" max="6402" width="11.875" style="1644" customWidth="1"/>
    <col min="6403" max="6403" width="5.25" style="1644" customWidth="1"/>
    <col min="6404" max="6404" width="5.875" style="1644" customWidth="1"/>
    <col min="6405" max="6405" width="6.25" style="1644" customWidth="1"/>
    <col min="6406" max="6407" width="5.25" style="1644" customWidth="1"/>
    <col min="6408" max="6408" width="6.125" style="1644" customWidth="1"/>
    <col min="6409" max="6412" width="5.25" style="1644" customWidth="1"/>
    <col min="6413" max="6413" width="8.125" style="1644" customWidth="1"/>
    <col min="6414" max="6416" width="6.125" style="1644" customWidth="1"/>
    <col min="6417" max="6418" width="5.25" style="1644" customWidth="1"/>
    <col min="6419" max="6419" width="6.625" style="1644" customWidth="1"/>
    <col min="6420" max="6420" width="6.125" style="1644" customWidth="1"/>
    <col min="6421" max="6656" width="8.75" style="1644"/>
    <col min="6657" max="6657" width="5.25" style="1644" customWidth="1"/>
    <col min="6658" max="6658" width="11.875" style="1644" customWidth="1"/>
    <col min="6659" max="6659" width="5.25" style="1644" customWidth="1"/>
    <col min="6660" max="6660" width="5.875" style="1644" customWidth="1"/>
    <col min="6661" max="6661" width="6.25" style="1644" customWidth="1"/>
    <col min="6662" max="6663" width="5.25" style="1644" customWidth="1"/>
    <col min="6664" max="6664" width="6.125" style="1644" customWidth="1"/>
    <col min="6665" max="6668" width="5.25" style="1644" customWidth="1"/>
    <col min="6669" max="6669" width="8.125" style="1644" customWidth="1"/>
    <col min="6670" max="6672" width="6.125" style="1644" customWidth="1"/>
    <col min="6673" max="6674" width="5.25" style="1644" customWidth="1"/>
    <col min="6675" max="6675" width="6.625" style="1644" customWidth="1"/>
    <col min="6676" max="6676" width="6.125" style="1644" customWidth="1"/>
    <col min="6677" max="6912" width="8.75" style="1644"/>
    <col min="6913" max="6913" width="5.25" style="1644" customWidth="1"/>
    <col min="6914" max="6914" width="11.875" style="1644" customWidth="1"/>
    <col min="6915" max="6915" width="5.25" style="1644" customWidth="1"/>
    <col min="6916" max="6916" width="5.875" style="1644" customWidth="1"/>
    <col min="6917" max="6917" width="6.25" style="1644" customWidth="1"/>
    <col min="6918" max="6919" width="5.25" style="1644" customWidth="1"/>
    <col min="6920" max="6920" width="6.125" style="1644" customWidth="1"/>
    <col min="6921" max="6924" width="5.25" style="1644" customWidth="1"/>
    <col min="6925" max="6925" width="8.125" style="1644" customWidth="1"/>
    <col min="6926" max="6928" width="6.125" style="1644" customWidth="1"/>
    <col min="6929" max="6930" width="5.25" style="1644" customWidth="1"/>
    <col min="6931" max="6931" width="6.625" style="1644" customWidth="1"/>
    <col min="6932" max="6932" width="6.125" style="1644" customWidth="1"/>
    <col min="6933" max="7168" width="8.75" style="1644"/>
    <col min="7169" max="7169" width="5.25" style="1644" customWidth="1"/>
    <col min="7170" max="7170" width="11.875" style="1644" customWidth="1"/>
    <col min="7171" max="7171" width="5.25" style="1644" customWidth="1"/>
    <col min="7172" max="7172" width="5.875" style="1644" customWidth="1"/>
    <col min="7173" max="7173" width="6.25" style="1644" customWidth="1"/>
    <col min="7174" max="7175" width="5.25" style="1644" customWidth="1"/>
    <col min="7176" max="7176" width="6.125" style="1644" customWidth="1"/>
    <col min="7177" max="7180" width="5.25" style="1644" customWidth="1"/>
    <col min="7181" max="7181" width="8.125" style="1644" customWidth="1"/>
    <col min="7182" max="7184" width="6.125" style="1644" customWidth="1"/>
    <col min="7185" max="7186" width="5.25" style="1644" customWidth="1"/>
    <col min="7187" max="7187" width="6.625" style="1644" customWidth="1"/>
    <col min="7188" max="7188" width="6.125" style="1644" customWidth="1"/>
    <col min="7189" max="7424" width="8.75" style="1644"/>
    <col min="7425" max="7425" width="5.25" style="1644" customWidth="1"/>
    <col min="7426" max="7426" width="11.875" style="1644" customWidth="1"/>
    <col min="7427" max="7427" width="5.25" style="1644" customWidth="1"/>
    <col min="7428" max="7428" width="5.875" style="1644" customWidth="1"/>
    <col min="7429" max="7429" width="6.25" style="1644" customWidth="1"/>
    <col min="7430" max="7431" width="5.25" style="1644" customWidth="1"/>
    <col min="7432" max="7432" width="6.125" style="1644" customWidth="1"/>
    <col min="7433" max="7436" width="5.25" style="1644" customWidth="1"/>
    <col min="7437" max="7437" width="8.125" style="1644" customWidth="1"/>
    <col min="7438" max="7440" width="6.125" style="1644" customWidth="1"/>
    <col min="7441" max="7442" width="5.25" style="1644" customWidth="1"/>
    <col min="7443" max="7443" width="6.625" style="1644" customWidth="1"/>
    <col min="7444" max="7444" width="6.125" style="1644" customWidth="1"/>
    <col min="7445" max="7680" width="8.75" style="1644"/>
    <col min="7681" max="7681" width="5.25" style="1644" customWidth="1"/>
    <col min="7682" max="7682" width="11.875" style="1644" customWidth="1"/>
    <col min="7683" max="7683" width="5.25" style="1644" customWidth="1"/>
    <col min="7684" max="7684" width="5.875" style="1644" customWidth="1"/>
    <col min="7685" max="7685" width="6.25" style="1644" customWidth="1"/>
    <col min="7686" max="7687" width="5.25" style="1644" customWidth="1"/>
    <col min="7688" max="7688" width="6.125" style="1644" customWidth="1"/>
    <col min="7689" max="7692" width="5.25" style="1644" customWidth="1"/>
    <col min="7693" max="7693" width="8.125" style="1644" customWidth="1"/>
    <col min="7694" max="7696" width="6.125" style="1644" customWidth="1"/>
    <col min="7697" max="7698" width="5.25" style="1644" customWidth="1"/>
    <col min="7699" max="7699" width="6.625" style="1644" customWidth="1"/>
    <col min="7700" max="7700" width="6.125" style="1644" customWidth="1"/>
    <col min="7701" max="7936" width="8.75" style="1644"/>
    <col min="7937" max="7937" width="5.25" style="1644" customWidth="1"/>
    <col min="7938" max="7938" width="11.875" style="1644" customWidth="1"/>
    <col min="7939" max="7939" width="5.25" style="1644" customWidth="1"/>
    <col min="7940" max="7940" width="5.875" style="1644" customWidth="1"/>
    <col min="7941" max="7941" width="6.25" style="1644" customWidth="1"/>
    <col min="7942" max="7943" width="5.25" style="1644" customWidth="1"/>
    <col min="7944" max="7944" width="6.125" style="1644" customWidth="1"/>
    <col min="7945" max="7948" width="5.25" style="1644" customWidth="1"/>
    <col min="7949" max="7949" width="8.125" style="1644" customWidth="1"/>
    <col min="7950" max="7952" width="6.125" style="1644" customWidth="1"/>
    <col min="7953" max="7954" width="5.25" style="1644" customWidth="1"/>
    <col min="7955" max="7955" width="6.625" style="1644" customWidth="1"/>
    <col min="7956" max="7956" width="6.125" style="1644" customWidth="1"/>
    <col min="7957" max="8192" width="8.75" style="1644"/>
    <col min="8193" max="8193" width="5.25" style="1644" customWidth="1"/>
    <col min="8194" max="8194" width="11.875" style="1644" customWidth="1"/>
    <col min="8195" max="8195" width="5.25" style="1644" customWidth="1"/>
    <col min="8196" max="8196" width="5.875" style="1644" customWidth="1"/>
    <col min="8197" max="8197" width="6.25" style="1644" customWidth="1"/>
    <col min="8198" max="8199" width="5.25" style="1644" customWidth="1"/>
    <col min="8200" max="8200" width="6.125" style="1644" customWidth="1"/>
    <col min="8201" max="8204" width="5.25" style="1644" customWidth="1"/>
    <col min="8205" max="8205" width="8.125" style="1644" customWidth="1"/>
    <col min="8206" max="8208" width="6.125" style="1644" customWidth="1"/>
    <col min="8209" max="8210" width="5.25" style="1644" customWidth="1"/>
    <col min="8211" max="8211" width="6.625" style="1644" customWidth="1"/>
    <col min="8212" max="8212" width="6.125" style="1644" customWidth="1"/>
    <col min="8213" max="8448" width="8.75" style="1644"/>
    <col min="8449" max="8449" width="5.25" style="1644" customWidth="1"/>
    <col min="8450" max="8450" width="11.875" style="1644" customWidth="1"/>
    <col min="8451" max="8451" width="5.25" style="1644" customWidth="1"/>
    <col min="8452" max="8452" width="5.875" style="1644" customWidth="1"/>
    <col min="8453" max="8453" width="6.25" style="1644" customWidth="1"/>
    <col min="8454" max="8455" width="5.25" style="1644" customWidth="1"/>
    <col min="8456" max="8456" width="6.125" style="1644" customWidth="1"/>
    <col min="8457" max="8460" width="5.25" style="1644" customWidth="1"/>
    <col min="8461" max="8461" width="8.125" style="1644" customWidth="1"/>
    <col min="8462" max="8464" width="6.125" style="1644" customWidth="1"/>
    <col min="8465" max="8466" width="5.25" style="1644" customWidth="1"/>
    <col min="8467" max="8467" width="6.625" style="1644" customWidth="1"/>
    <col min="8468" max="8468" width="6.125" style="1644" customWidth="1"/>
    <col min="8469" max="8704" width="8.75" style="1644"/>
    <col min="8705" max="8705" width="5.25" style="1644" customWidth="1"/>
    <col min="8706" max="8706" width="11.875" style="1644" customWidth="1"/>
    <col min="8707" max="8707" width="5.25" style="1644" customWidth="1"/>
    <col min="8708" max="8708" width="5.875" style="1644" customWidth="1"/>
    <col min="8709" max="8709" width="6.25" style="1644" customWidth="1"/>
    <col min="8710" max="8711" width="5.25" style="1644" customWidth="1"/>
    <col min="8712" max="8712" width="6.125" style="1644" customWidth="1"/>
    <col min="8713" max="8716" width="5.25" style="1644" customWidth="1"/>
    <col min="8717" max="8717" width="8.125" style="1644" customWidth="1"/>
    <col min="8718" max="8720" width="6.125" style="1644" customWidth="1"/>
    <col min="8721" max="8722" width="5.25" style="1644" customWidth="1"/>
    <col min="8723" max="8723" width="6.625" style="1644" customWidth="1"/>
    <col min="8724" max="8724" width="6.125" style="1644" customWidth="1"/>
    <col min="8725" max="8960" width="8.75" style="1644"/>
    <col min="8961" max="8961" width="5.25" style="1644" customWidth="1"/>
    <col min="8962" max="8962" width="11.875" style="1644" customWidth="1"/>
    <col min="8963" max="8963" width="5.25" style="1644" customWidth="1"/>
    <col min="8964" max="8964" width="5.875" style="1644" customWidth="1"/>
    <col min="8965" max="8965" width="6.25" style="1644" customWidth="1"/>
    <col min="8966" max="8967" width="5.25" style="1644" customWidth="1"/>
    <col min="8968" max="8968" width="6.125" style="1644" customWidth="1"/>
    <col min="8969" max="8972" width="5.25" style="1644" customWidth="1"/>
    <col min="8973" max="8973" width="8.125" style="1644" customWidth="1"/>
    <col min="8974" max="8976" width="6.125" style="1644" customWidth="1"/>
    <col min="8977" max="8978" width="5.25" style="1644" customWidth="1"/>
    <col min="8979" max="8979" width="6.625" style="1644" customWidth="1"/>
    <col min="8980" max="8980" width="6.125" style="1644" customWidth="1"/>
    <col min="8981" max="9216" width="8.75" style="1644"/>
    <col min="9217" max="9217" width="5.25" style="1644" customWidth="1"/>
    <col min="9218" max="9218" width="11.875" style="1644" customWidth="1"/>
    <col min="9219" max="9219" width="5.25" style="1644" customWidth="1"/>
    <col min="9220" max="9220" width="5.875" style="1644" customWidth="1"/>
    <col min="9221" max="9221" width="6.25" style="1644" customWidth="1"/>
    <col min="9222" max="9223" width="5.25" style="1644" customWidth="1"/>
    <col min="9224" max="9224" width="6.125" style="1644" customWidth="1"/>
    <col min="9225" max="9228" width="5.25" style="1644" customWidth="1"/>
    <col min="9229" max="9229" width="8.125" style="1644" customWidth="1"/>
    <col min="9230" max="9232" width="6.125" style="1644" customWidth="1"/>
    <col min="9233" max="9234" width="5.25" style="1644" customWidth="1"/>
    <col min="9235" max="9235" width="6.625" style="1644" customWidth="1"/>
    <col min="9236" max="9236" width="6.125" style="1644" customWidth="1"/>
    <col min="9237" max="9472" width="8.75" style="1644"/>
    <col min="9473" max="9473" width="5.25" style="1644" customWidth="1"/>
    <col min="9474" max="9474" width="11.875" style="1644" customWidth="1"/>
    <col min="9475" max="9475" width="5.25" style="1644" customWidth="1"/>
    <col min="9476" max="9476" width="5.875" style="1644" customWidth="1"/>
    <col min="9477" max="9477" width="6.25" style="1644" customWidth="1"/>
    <col min="9478" max="9479" width="5.25" style="1644" customWidth="1"/>
    <col min="9480" max="9480" width="6.125" style="1644" customWidth="1"/>
    <col min="9481" max="9484" width="5.25" style="1644" customWidth="1"/>
    <col min="9485" max="9485" width="8.125" style="1644" customWidth="1"/>
    <col min="9486" max="9488" width="6.125" style="1644" customWidth="1"/>
    <col min="9489" max="9490" width="5.25" style="1644" customWidth="1"/>
    <col min="9491" max="9491" width="6.625" style="1644" customWidth="1"/>
    <col min="9492" max="9492" width="6.125" style="1644" customWidth="1"/>
    <col min="9493" max="9728" width="8.75" style="1644"/>
    <col min="9729" max="9729" width="5.25" style="1644" customWidth="1"/>
    <col min="9730" max="9730" width="11.875" style="1644" customWidth="1"/>
    <col min="9731" max="9731" width="5.25" style="1644" customWidth="1"/>
    <col min="9732" max="9732" width="5.875" style="1644" customWidth="1"/>
    <col min="9733" max="9733" width="6.25" style="1644" customWidth="1"/>
    <col min="9734" max="9735" width="5.25" style="1644" customWidth="1"/>
    <col min="9736" max="9736" width="6.125" style="1644" customWidth="1"/>
    <col min="9737" max="9740" width="5.25" style="1644" customWidth="1"/>
    <col min="9741" max="9741" width="8.125" style="1644" customWidth="1"/>
    <col min="9742" max="9744" width="6.125" style="1644" customWidth="1"/>
    <col min="9745" max="9746" width="5.25" style="1644" customWidth="1"/>
    <col min="9747" max="9747" width="6.625" style="1644" customWidth="1"/>
    <col min="9748" max="9748" width="6.125" style="1644" customWidth="1"/>
    <col min="9749" max="9984" width="8.75" style="1644"/>
    <col min="9985" max="9985" width="5.25" style="1644" customWidth="1"/>
    <col min="9986" max="9986" width="11.875" style="1644" customWidth="1"/>
    <col min="9987" max="9987" width="5.25" style="1644" customWidth="1"/>
    <col min="9988" max="9988" width="5.875" style="1644" customWidth="1"/>
    <col min="9989" max="9989" width="6.25" style="1644" customWidth="1"/>
    <col min="9990" max="9991" width="5.25" style="1644" customWidth="1"/>
    <col min="9992" max="9992" width="6.125" style="1644" customWidth="1"/>
    <col min="9993" max="9996" width="5.25" style="1644" customWidth="1"/>
    <col min="9997" max="9997" width="8.125" style="1644" customWidth="1"/>
    <col min="9998" max="10000" width="6.125" style="1644" customWidth="1"/>
    <col min="10001" max="10002" width="5.25" style="1644" customWidth="1"/>
    <col min="10003" max="10003" width="6.625" style="1644" customWidth="1"/>
    <col min="10004" max="10004" width="6.125" style="1644" customWidth="1"/>
    <col min="10005" max="10240" width="8.75" style="1644"/>
    <col min="10241" max="10241" width="5.25" style="1644" customWidth="1"/>
    <col min="10242" max="10242" width="11.875" style="1644" customWidth="1"/>
    <col min="10243" max="10243" width="5.25" style="1644" customWidth="1"/>
    <col min="10244" max="10244" width="5.875" style="1644" customWidth="1"/>
    <col min="10245" max="10245" width="6.25" style="1644" customWidth="1"/>
    <col min="10246" max="10247" width="5.25" style="1644" customWidth="1"/>
    <col min="10248" max="10248" width="6.125" style="1644" customWidth="1"/>
    <col min="10249" max="10252" width="5.25" style="1644" customWidth="1"/>
    <col min="10253" max="10253" width="8.125" style="1644" customWidth="1"/>
    <col min="10254" max="10256" width="6.125" style="1644" customWidth="1"/>
    <col min="10257" max="10258" width="5.25" style="1644" customWidth="1"/>
    <col min="10259" max="10259" width="6.625" style="1644" customWidth="1"/>
    <col min="10260" max="10260" width="6.125" style="1644" customWidth="1"/>
    <col min="10261" max="10496" width="8.75" style="1644"/>
    <col min="10497" max="10497" width="5.25" style="1644" customWidth="1"/>
    <col min="10498" max="10498" width="11.875" style="1644" customWidth="1"/>
    <col min="10499" max="10499" width="5.25" style="1644" customWidth="1"/>
    <col min="10500" max="10500" width="5.875" style="1644" customWidth="1"/>
    <col min="10501" max="10501" width="6.25" style="1644" customWidth="1"/>
    <col min="10502" max="10503" width="5.25" style="1644" customWidth="1"/>
    <col min="10504" max="10504" width="6.125" style="1644" customWidth="1"/>
    <col min="10505" max="10508" width="5.25" style="1644" customWidth="1"/>
    <col min="10509" max="10509" width="8.125" style="1644" customWidth="1"/>
    <col min="10510" max="10512" width="6.125" style="1644" customWidth="1"/>
    <col min="10513" max="10514" width="5.25" style="1644" customWidth="1"/>
    <col min="10515" max="10515" width="6.625" style="1644" customWidth="1"/>
    <col min="10516" max="10516" width="6.125" style="1644" customWidth="1"/>
    <col min="10517" max="10752" width="8.75" style="1644"/>
    <col min="10753" max="10753" width="5.25" style="1644" customWidth="1"/>
    <col min="10754" max="10754" width="11.875" style="1644" customWidth="1"/>
    <col min="10755" max="10755" width="5.25" style="1644" customWidth="1"/>
    <col min="10756" max="10756" width="5.875" style="1644" customWidth="1"/>
    <col min="10757" max="10757" width="6.25" style="1644" customWidth="1"/>
    <col min="10758" max="10759" width="5.25" style="1644" customWidth="1"/>
    <col min="10760" max="10760" width="6.125" style="1644" customWidth="1"/>
    <col min="10761" max="10764" width="5.25" style="1644" customWidth="1"/>
    <col min="10765" max="10765" width="8.125" style="1644" customWidth="1"/>
    <col min="10766" max="10768" width="6.125" style="1644" customWidth="1"/>
    <col min="10769" max="10770" width="5.25" style="1644" customWidth="1"/>
    <col min="10771" max="10771" width="6.625" style="1644" customWidth="1"/>
    <col min="10772" max="10772" width="6.125" style="1644" customWidth="1"/>
    <col min="10773" max="11008" width="8.75" style="1644"/>
    <col min="11009" max="11009" width="5.25" style="1644" customWidth="1"/>
    <col min="11010" max="11010" width="11.875" style="1644" customWidth="1"/>
    <col min="11011" max="11011" width="5.25" style="1644" customWidth="1"/>
    <col min="11012" max="11012" width="5.875" style="1644" customWidth="1"/>
    <col min="11013" max="11013" width="6.25" style="1644" customWidth="1"/>
    <col min="11014" max="11015" width="5.25" style="1644" customWidth="1"/>
    <col min="11016" max="11016" width="6.125" style="1644" customWidth="1"/>
    <col min="11017" max="11020" width="5.25" style="1644" customWidth="1"/>
    <col min="11021" max="11021" width="8.125" style="1644" customWidth="1"/>
    <col min="11022" max="11024" width="6.125" style="1644" customWidth="1"/>
    <col min="11025" max="11026" width="5.25" style="1644" customWidth="1"/>
    <col min="11027" max="11027" width="6.625" style="1644" customWidth="1"/>
    <col min="11028" max="11028" width="6.125" style="1644" customWidth="1"/>
    <col min="11029" max="11264" width="8.75" style="1644"/>
    <col min="11265" max="11265" width="5.25" style="1644" customWidth="1"/>
    <col min="11266" max="11266" width="11.875" style="1644" customWidth="1"/>
    <col min="11267" max="11267" width="5.25" style="1644" customWidth="1"/>
    <col min="11268" max="11268" width="5.875" style="1644" customWidth="1"/>
    <col min="11269" max="11269" width="6.25" style="1644" customWidth="1"/>
    <col min="11270" max="11271" width="5.25" style="1644" customWidth="1"/>
    <col min="11272" max="11272" width="6.125" style="1644" customWidth="1"/>
    <col min="11273" max="11276" width="5.25" style="1644" customWidth="1"/>
    <col min="11277" max="11277" width="8.125" style="1644" customWidth="1"/>
    <col min="11278" max="11280" width="6.125" style="1644" customWidth="1"/>
    <col min="11281" max="11282" width="5.25" style="1644" customWidth="1"/>
    <col min="11283" max="11283" width="6.625" style="1644" customWidth="1"/>
    <col min="11284" max="11284" width="6.125" style="1644" customWidth="1"/>
    <col min="11285" max="11520" width="8.75" style="1644"/>
    <col min="11521" max="11521" width="5.25" style="1644" customWidth="1"/>
    <col min="11522" max="11522" width="11.875" style="1644" customWidth="1"/>
    <col min="11523" max="11523" width="5.25" style="1644" customWidth="1"/>
    <col min="11524" max="11524" width="5.875" style="1644" customWidth="1"/>
    <col min="11525" max="11525" width="6.25" style="1644" customWidth="1"/>
    <col min="11526" max="11527" width="5.25" style="1644" customWidth="1"/>
    <col min="11528" max="11528" width="6.125" style="1644" customWidth="1"/>
    <col min="11529" max="11532" width="5.25" style="1644" customWidth="1"/>
    <col min="11533" max="11533" width="8.125" style="1644" customWidth="1"/>
    <col min="11534" max="11536" width="6.125" style="1644" customWidth="1"/>
    <col min="11537" max="11538" width="5.25" style="1644" customWidth="1"/>
    <col min="11539" max="11539" width="6.625" style="1644" customWidth="1"/>
    <col min="11540" max="11540" width="6.125" style="1644" customWidth="1"/>
    <col min="11541" max="11776" width="8.75" style="1644"/>
    <col min="11777" max="11777" width="5.25" style="1644" customWidth="1"/>
    <col min="11778" max="11778" width="11.875" style="1644" customWidth="1"/>
    <col min="11779" max="11779" width="5.25" style="1644" customWidth="1"/>
    <col min="11780" max="11780" width="5.875" style="1644" customWidth="1"/>
    <col min="11781" max="11781" width="6.25" style="1644" customWidth="1"/>
    <col min="11782" max="11783" width="5.25" style="1644" customWidth="1"/>
    <col min="11784" max="11784" width="6.125" style="1644" customWidth="1"/>
    <col min="11785" max="11788" width="5.25" style="1644" customWidth="1"/>
    <col min="11789" max="11789" width="8.125" style="1644" customWidth="1"/>
    <col min="11790" max="11792" width="6.125" style="1644" customWidth="1"/>
    <col min="11793" max="11794" width="5.25" style="1644" customWidth="1"/>
    <col min="11795" max="11795" width="6.625" style="1644" customWidth="1"/>
    <col min="11796" max="11796" width="6.125" style="1644" customWidth="1"/>
    <col min="11797" max="12032" width="8.75" style="1644"/>
    <col min="12033" max="12033" width="5.25" style="1644" customWidth="1"/>
    <col min="12034" max="12034" width="11.875" style="1644" customWidth="1"/>
    <col min="12035" max="12035" width="5.25" style="1644" customWidth="1"/>
    <col min="12036" max="12036" width="5.875" style="1644" customWidth="1"/>
    <col min="12037" max="12037" width="6.25" style="1644" customWidth="1"/>
    <col min="12038" max="12039" width="5.25" style="1644" customWidth="1"/>
    <col min="12040" max="12040" width="6.125" style="1644" customWidth="1"/>
    <col min="12041" max="12044" width="5.25" style="1644" customWidth="1"/>
    <col min="12045" max="12045" width="8.125" style="1644" customWidth="1"/>
    <col min="12046" max="12048" width="6.125" style="1644" customWidth="1"/>
    <col min="12049" max="12050" width="5.25" style="1644" customWidth="1"/>
    <col min="12051" max="12051" width="6.625" style="1644" customWidth="1"/>
    <col min="12052" max="12052" width="6.125" style="1644" customWidth="1"/>
    <col min="12053" max="12288" width="8.75" style="1644"/>
    <col min="12289" max="12289" width="5.25" style="1644" customWidth="1"/>
    <col min="12290" max="12290" width="11.875" style="1644" customWidth="1"/>
    <col min="12291" max="12291" width="5.25" style="1644" customWidth="1"/>
    <col min="12292" max="12292" width="5.875" style="1644" customWidth="1"/>
    <col min="12293" max="12293" width="6.25" style="1644" customWidth="1"/>
    <col min="12294" max="12295" width="5.25" style="1644" customWidth="1"/>
    <col min="12296" max="12296" width="6.125" style="1644" customWidth="1"/>
    <col min="12297" max="12300" width="5.25" style="1644" customWidth="1"/>
    <col min="12301" max="12301" width="8.125" style="1644" customWidth="1"/>
    <col min="12302" max="12304" width="6.125" style="1644" customWidth="1"/>
    <col min="12305" max="12306" width="5.25" style="1644" customWidth="1"/>
    <col min="12307" max="12307" width="6.625" style="1644" customWidth="1"/>
    <col min="12308" max="12308" width="6.125" style="1644" customWidth="1"/>
    <col min="12309" max="12544" width="8.75" style="1644"/>
    <col min="12545" max="12545" width="5.25" style="1644" customWidth="1"/>
    <col min="12546" max="12546" width="11.875" style="1644" customWidth="1"/>
    <col min="12547" max="12547" width="5.25" style="1644" customWidth="1"/>
    <col min="12548" max="12548" width="5.875" style="1644" customWidth="1"/>
    <col min="12549" max="12549" width="6.25" style="1644" customWidth="1"/>
    <col min="12550" max="12551" width="5.25" style="1644" customWidth="1"/>
    <col min="12552" max="12552" width="6.125" style="1644" customWidth="1"/>
    <col min="12553" max="12556" width="5.25" style="1644" customWidth="1"/>
    <col min="12557" max="12557" width="8.125" style="1644" customWidth="1"/>
    <col min="12558" max="12560" width="6.125" style="1644" customWidth="1"/>
    <col min="12561" max="12562" width="5.25" style="1644" customWidth="1"/>
    <col min="12563" max="12563" width="6.625" style="1644" customWidth="1"/>
    <col min="12564" max="12564" width="6.125" style="1644" customWidth="1"/>
    <col min="12565" max="12800" width="8.75" style="1644"/>
    <col min="12801" max="12801" width="5.25" style="1644" customWidth="1"/>
    <col min="12802" max="12802" width="11.875" style="1644" customWidth="1"/>
    <col min="12803" max="12803" width="5.25" style="1644" customWidth="1"/>
    <col min="12804" max="12804" width="5.875" style="1644" customWidth="1"/>
    <col min="12805" max="12805" width="6.25" style="1644" customWidth="1"/>
    <col min="12806" max="12807" width="5.25" style="1644" customWidth="1"/>
    <col min="12808" max="12808" width="6.125" style="1644" customWidth="1"/>
    <col min="12809" max="12812" width="5.25" style="1644" customWidth="1"/>
    <col min="12813" max="12813" width="8.125" style="1644" customWidth="1"/>
    <col min="12814" max="12816" width="6.125" style="1644" customWidth="1"/>
    <col min="12817" max="12818" width="5.25" style="1644" customWidth="1"/>
    <col min="12819" max="12819" width="6.625" style="1644" customWidth="1"/>
    <col min="12820" max="12820" width="6.125" style="1644" customWidth="1"/>
    <col min="12821" max="13056" width="8.75" style="1644"/>
    <col min="13057" max="13057" width="5.25" style="1644" customWidth="1"/>
    <col min="13058" max="13058" width="11.875" style="1644" customWidth="1"/>
    <col min="13059" max="13059" width="5.25" style="1644" customWidth="1"/>
    <col min="13060" max="13060" width="5.875" style="1644" customWidth="1"/>
    <col min="13061" max="13061" width="6.25" style="1644" customWidth="1"/>
    <col min="13062" max="13063" width="5.25" style="1644" customWidth="1"/>
    <col min="13064" max="13064" width="6.125" style="1644" customWidth="1"/>
    <col min="13065" max="13068" width="5.25" style="1644" customWidth="1"/>
    <col min="13069" max="13069" width="8.125" style="1644" customWidth="1"/>
    <col min="13070" max="13072" width="6.125" style="1644" customWidth="1"/>
    <col min="13073" max="13074" width="5.25" style="1644" customWidth="1"/>
    <col min="13075" max="13075" width="6.625" style="1644" customWidth="1"/>
    <col min="13076" max="13076" width="6.125" style="1644" customWidth="1"/>
    <col min="13077" max="13312" width="8.75" style="1644"/>
    <col min="13313" max="13313" width="5.25" style="1644" customWidth="1"/>
    <col min="13314" max="13314" width="11.875" style="1644" customWidth="1"/>
    <col min="13315" max="13315" width="5.25" style="1644" customWidth="1"/>
    <col min="13316" max="13316" width="5.875" style="1644" customWidth="1"/>
    <col min="13317" max="13317" width="6.25" style="1644" customWidth="1"/>
    <col min="13318" max="13319" width="5.25" style="1644" customWidth="1"/>
    <col min="13320" max="13320" width="6.125" style="1644" customWidth="1"/>
    <col min="13321" max="13324" width="5.25" style="1644" customWidth="1"/>
    <col min="13325" max="13325" width="8.125" style="1644" customWidth="1"/>
    <col min="13326" max="13328" width="6.125" style="1644" customWidth="1"/>
    <col min="13329" max="13330" width="5.25" style="1644" customWidth="1"/>
    <col min="13331" max="13331" width="6.625" style="1644" customWidth="1"/>
    <col min="13332" max="13332" width="6.125" style="1644" customWidth="1"/>
    <col min="13333" max="13568" width="8.75" style="1644"/>
    <col min="13569" max="13569" width="5.25" style="1644" customWidth="1"/>
    <col min="13570" max="13570" width="11.875" style="1644" customWidth="1"/>
    <col min="13571" max="13571" width="5.25" style="1644" customWidth="1"/>
    <col min="13572" max="13572" width="5.875" style="1644" customWidth="1"/>
    <col min="13573" max="13573" width="6.25" style="1644" customWidth="1"/>
    <col min="13574" max="13575" width="5.25" style="1644" customWidth="1"/>
    <col min="13576" max="13576" width="6.125" style="1644" customWidth="1"/>
    <col min="13577" max="13580" width="5.25" style="1644" customWidth="1"/>
    <col min="13581" max="13581" width="8.125" style="1644" customWidth="1"/>
    <col min="13582" max="13584" width="6.125" style="1644" customWidth="1"/>
    <col min="13585" max="13586" width="5.25" style="1644" customWidth="1"/>
    <col min="13587" max="13587" width="6.625" style="1644" customWidth="1"/>
    <col min="13588" max="13588" width="6.125" style="1644" customWidth="1"/>
    <col min="13589" max="13824" width="8.75" style="1644"/>
    <col min="13825" max="13825" width="5.25" style="1644" customWidth="1"/>
    <col min="13826" max="13826" width="11.875" style="1644" customWidth="1"/>
    <col min="13827" max="13827" width="5.25" style="1644" customWidth="1"/>
    <col min="13828" max="13828" width="5.875" style="1644" customWidth="1"/>
    <col min="13829" max="13829" width="6.25" style="1644" customWidth="1"/>
    <col min="13830" max="13831" width="5.25" style="1644" customWidth="1"/>
    <col min="13832" max="13832" width="6.125" style="1644" customWidth="1"/>
    <col min="13833" max="13836" width="5.25" style="1644" customWidth="1"/>
    <col min="13837" max="13837" width="8.125" style="1644" customWidth="1"/>
    <col min="13838" max="13840" width="6.125" style="1644" customWidth="1"/>
    <col min="13841" max="13842" width="5.25" style="1644" customWidth="1"/>
    <col min="13843" max="13843" width="6.625" style="1644" customWidth="1"/>
    <col min="13844" max="13844" width="6.125" style="1644" customWidth="1"/>
    <col min="13845" max="14080" width="8.75" style="1644"/>
    <col min="14081" max="14081" width="5.25" style="1644" customWidth="1"/>
    <col min="14082" max="14082" width="11.875" style="1644" customWidth="1"/>
    <col min="14083" max="14083" width="5.25" style="1644" customWidth="1"/>
    <col min="14084" max="14084" width="5.875" style="1644" customWidth="1"/>
    <col min="14085" max="14085" width="6.25" style="1644" customWidth="1"/>
    <col min="14086" max="14087" width="5.25" style="1644" customWidth="1"/>
    <col min="14088" max="14088" width="6.125" style="1644" customWidth="1"/>
    <col min="14089" max="14092" width="5.25" style="1644" customWidth="1"/>
    <col min="14093" max="14093" width="8.125" style="1644" customWidth="1"/>
    <col min="14094" max="14096" width="6.125" style="1644" customWidth="1"/>
    <col min="14097" max="14098" width="5.25" style="1644" customWidth="1"/>
    <col min="14099" max="14099" width="6.625" style="1644" customWidth="1"/>
    <col min="14100" max="14100" width="6.125" style="1644" customWidth="1"/>
    <col min="14101" max="14336" width="8.75" style="1644"/>
    <col min="14337" max="14337" width="5.25" style="1644" customWidth="1"/>
    <col min="14338" max="14338" width="11.875" style="1644" customWidth="1"/>
    <col min="14339" max="14339" width="5.25" style="1644" customWidth="1"/>
    <col min="14340" max="14340" width="5.875" style="1644" customWidth="1"/>
    <col min="14341" max="14341" width="6.25" style="1644" customWidth="1"/>
    <col min="14342" max="14343" width="5.25" style="1644" customWidth="1"/>
    <col min="14344" max="14344" width="6.125" style="1644" customWidth="1"/>
    <col min="14345" max="14348" width="5.25" style="1644" customWidth="1"/>
    <col min="14349" max="14349" width="8.125" style="1644" customWidth="1"/>
    <col min="14350" max="14352" width="6.125" style="1644" customWidth="1"/>
    <col min="14353" max="14354" width="5.25" style="1644" customWidth="1"/>
    <col min="14355" max="14355" width="6.625" style="1644" customWidth="1"/>
    <col min="14356" max="14356" width="6.125" style="1644" customWidth="1"/>
    <col min="14357" max="14592" width="8.75" style="1644"/>
    <col min="14593" max="14593" width="5.25" style="1644" customWidth="1"/>
    <col min="14594" max="14594" width="11.875" style="1644" customWidth="1"/>
    <col min="14595" max="14595" width="5.25" style="1644" customWidth="1"/>
    <col min="14596" max="14596" width="5.875" style="1644" customWidth="1"/>
    <col min="14597" max="14597" width="6.25" style="1644" customWidth="1"/>
    <col min="14598" max="14599" width="5.25" style="1644" customWidth="1"/>
    <col min="14600" max="14600" width="6.125" style="1644" customWidth="1"/>
    <col min="14601" max="14604" width="5.25" style="1644" customWidth="1"/>
    <col min="14605" max="14605" width="8.125" style="1644" customWidth="1"/>
    <col min="14606" max="14608" width="6.125" style="1644" customWidth="1"/>
    <col min="14609" max="14610" width="5.25" style="1644" customWidth="1"/>
    <col min="14611" max="14611" width="6.625" style="1644" customWidth="1"/>
    <col min="14612" max="14612" width="6.125" style="1644" customWidth="1"/>
    <col min="14613" max="14848" width="8.75" style="1644"/>
    <col min="14849" max="14849" width="5.25" style="1644" customWidth="1"/>
    <col min="14850" max="14850" width="11.875" style="1644" customWidth="1"/>
    <col min="14851" max="14851" width="5.25" style="1644" customWidth="1"/>
    <col min="14852" max="14852" width="5.875" style="1644" customWidth="1"/>
    <col min="14853" max="14853" width="6.25" style="1644" customWidth="1"/>
    <col min="14854" max="14855" width="5.25" style="1644" customWidth="1"/>
    <col min="14856" max="14856" width="6.125" style="1644" customWidth="1"/>
    <col min="14857" max="14860" width="5.25" style="1644" customWidth="1"/>
    <col min="14861" max="14861" width="8.125" style="1644" customWidth="1"/>
    <col min="14862" max="14864" width="6.125" style="1644" customWidth="1"/>
    <col min="14865" max="14866" width="5.25" style="1644" customWidth="1"/>
    <col min="14867" max="14867" width="6.625" style="1644" customWidth="1"/>
    <col min="14868" max="14868" width="6.125" style="1644" customWidth="1"/>
    <col min="14869" max="15104" width="8.75" style="1644"/>
    <col min="15105" max="15105" width="5.25" style="1644" customWidth="1"/>
    <col min="15106" max="15106" width="11.875" style="1644" customWidth="1"/>
    <col min="15107" max="15107" width="5.25" style="1644" customWidth="1"/>
    <col min="15108" max="15108" width="5.875" style="1644" customWidth="1"/>
    <col min="15109" max="15109" width="6.25" style="1644" customWidth="1"/>
    <col min="15110" max="15111" width="5.25" style="1644" customWidth="1"/>
    <col min="15112" max="15112" width="6.125" style="1644" customWidth="1"/>
    <col min="15113" max="15116" width="5.25" style="1644" customWidth="1"/>
    <col min="15117" max="15117" width="8.125" style="1644" customWidth="1"/>
    <col min="15118" max="15120" width="6.125" style="1644" customWidth="1"/>
    <col min="15121" max="15122" width="5.25" style="1644" customWidth="1"/>
    <col min="15123" max="15123" width="6.625" style="1644" customWidth="1"/>
    <col min="15124" max="15124" width="6.125" style="1644" customWidth="1"/>
    <col min="15125" max="15360" width="8.75" style="1644"/>
    <col min="15361" max="15361" width="5.25" style="1644" customWidth="1"/>
    <col min="15362" max="15362" width="11.875" style="1644" customWidth="1"/>
    <col min="15363" max="15363" width="5.25" style="1644" customWidth="1"/>
    <col min="15364" max="15364" width="5.875" style="1644" customWidth="1"/>
    <col min="15365" max="15365" width="6.25" style="1644" customWidth="1"/>
    <col min="15366" max="15367" width="5.25" style="1644" customWidth="1"/>
    <col min="15368" max="15368" width="6.125" style="1644" customWidth="1"/>
    <col min="15369" max="15372" width="5.25" style="1644" customWidth="1"/>
    <col min="15373" max="15373" width="8.125" style="1644" customWidth="1"/>
    <col min="15374" max="15376" width="6.125" style="1644" customWidth="1"/>
    <col min="15377" max="15378" width="5.25" style="1644" customWidth="1"/>
    <col min="15379" max="15379" width="6.625" style="1644" customWidth="1"/>
    <col min="15380" max="15380" width="6.125" style="1644" customWidth="1"/>
    <col min="15381" max="15616" width="8.75" style="1644"/>
    <col min="15617" max="15617" width="5.25" style="1644" customWidth="1"/>
    <col min="15618" max="15618" width="11.875" style="1644" customWidth="1"/>
    <col min="15619" max="15619" width="5.25" style="1644" customWidth="1"/>
    <col min="15620" max="15620" width="5.875" style="1644" customWidth="1"/>
    <col min="15621" max="15621" width="6.25" style="1644" customWidth="1"/>
    <col min="15622" max="15623" width="5.25" style="1644" customWidth="1"/>
    <col min="15624" max="15624" width="6.125" style="1644" customWidth="1"/>
    <col min="15625" max="15628" width="5.25" style="1644" customWidth="1"/>
    <col min="15629" max="15629" width="8.125" style="1644" customWidth="1"/>
    <col min="15630" max="15632" width="6.125" style="1644" customWidth="1"/>
    <col min="15633" max="15634" width="5.25" style="1644" customWidth="1"/>
    <col min="15635" max="15635" width="6.625" style="1644" customWidth="1"/>
    <col min="15636" max="15636" width="6.125" style="1644" customWidth="1"/>
    <col min="15637" max="15872" width="8.75" style="1644"/>
    <col min="15873" max="15873" width="5.25" style="1644" customWidth="1"/>
    <col min="15874" max="15874" width="11.875" style="1644" customWidth="1"/>
    <col min="15875" max="15875" width="5.25" style="1644" customWidth="1"/>
    <col min="15876" max="15876" width="5.875" style="1644" customWidth="1"/>
    <col min="15877" max="15877" width="6.25" style="1644" customWidth="1"/>
    <col min="15878" max="15879" width="5.25" style="1644" customWidth="1"/>
    <col min="15880" max="15880" width="6.125" style="1644" customWidth="1"/>
    <col min="15881" max="15884" width="5.25" style="1644" customWidth="1"/>
    <col min="15885" max="15885" width="8.125" style="1644" customWidth="1"/>
    <col min="15886" max="15888" width="6.125" style="1644" customWidth="1"/>
    <col min="15889" max="15890" width="5.25" style="1644" customWidth="1"/>
    <col min="15891" max="15891" width="6.625" style="1644" customWidth="1"/>
    <col min="15892" max="15892" width="6.125" style="1644" customWidth="1"/>
    <col min="15893" max="16128" width="8.75" style="1644"/>
    <col min="16129" max="16129" width="5.25" style="1644" customWidth="1"/>
    <col min="16130" max="16130" width="11.875" style="1644" customWidth="1"/>
    <col min="16131" max="16131" width="5.25" style="1644" customWidth="1"/>
    <col min="16132" max="16132" width="5.875" style="1644" customWidth="1"/>
    <col min="16133" max="16133" width="6.25" style="1644" customWidth="1"/>
    <col min="16134" max="16135" width="5.25" style="1644" customWidth="1"/>
    <col min="16136" max="16136" width="6.125" style="1644" customWidth="1"/>
    <col min="16137" max="16140" width="5.25" style="1644" customWidth="1"/>
    <col min="16141" max="16141" width="8.125" style="1644" customWidth="1"/>
    <col min="16142" max="16144" width="6.125" style="1644" customWidth="1"/>
    <col min="16145" max="16146" width="5.25" style="1644" customWidth="1"/>
    <col min="16147" max="16147" width="6.625" style="1644" customWidth="1"/>
    <col min="16148" max="16148" width="6.125" style="1644" customWidth="1"/>
    <col min="16149" max="16384" width="8.75" style="1644"/>
  </cols>
  <sheetData>
    <row r="1" spans="1:21" s="1643" customFormat="1" ht="20.100000000000001" customHeight="1">
      <c r="A1" s="2208"/>
      <c r="B1" s="2209"/>
      <c r="C1" s="2209"/>
      <c r="D1" s="2209"/>
      <c r="E1" s="2209"/>
      <c r="F1" s="2209"/>
      <c r="G1" s="2209"/>
      <c r="H1" s="2209"/>
      <c r="I1" s="2209"/>
      <c r="J1" s="2209"/>
      <c r="K1" s="2209"/>
      <c r="L1" s="2209"/>
      <c r="M1" s="2209"/>
      <c r="N1" s="2209"/>
      <c r="O1" s="2209"/>
      <c r="P1" s="2209"/>
      <c r="Q1" s="2209"/>
      <c r="R1" s="2209"/>
      <c r="S1" s="2209"/>
      <c r="T1" s="2210" t="str">
        <f>"索引号："&amp;档案索引!D17</f>
        <v>索引号：2B-12</v>
      </c>
    </row>
    <row r="2" spans="1:21" ht="25.5" customHeight="1">
      <c r="A2" s="3391" t="s">
        <v>6120</v>
      </c>
      <c r="B2" s="3391"/>
      <c r="C2" s="3391"/>
      <c r="D2" s="3391"/>
      <c r="E2" s="3391"/>
      <c r="F2" s="3391"/>
      <c r="G2" s="3391"/>
      <c r="H2" s="3391"/>
      <c r="I2" s="3391"/>
      <c r="J2" s="3391"/>
      <c r="K2" s="3391"/>
      <c r="L2" s="3391"/>
      <c r="M2" s="3391"/>
      <c r="N2" s="3391"/>
      <c r="O2" s="3391"/>
      <c r="P2" s="3391"/>
      <c r="Q2" s="3391"/>
      <c r="R2" s="3391"/>
      <c r="S2" s="3391"/>
      <c r="T2" s="3392"/>
    </row>
    <row r="3" spans="1:21" s="1645" customFormat="1" ht="14.25" customHeight="1">
      <c r="A3" s="3393" t="s">
        <v>5847</v>
      </c>
      <c r="B3" s="3389" t="s">
        <v>5963</v>
      </c>
      <c r="C3" s="3389" t="s">
        <v>5964</v>
      </c>
      <c r="D3" s="3389" t="s">
        <v>5965</v>
      </c>
      <c r="E3" s="3389" t="s">
        <v>2006</v>
      </c>
      <c r="F3" s="3389" t="s">
        <v>860</v>
      </c>
      <c r="G3" s="3389" t="s">
        <v>5966</v>
      </c>
      <c r="H3" s="3389" t="s">
        <v>5967</v>
      </c>
      <c r="I3" s="3389" t="s">
        <v>191</v>
      </c>
      <c r="J3" s="3389" t="s">
        <v>861</v>
      </c>
      <c r="K3" s="3389" t="s">
        <v>862</v>
      </c>
      <c r="L3" s="3389" t="s">
        <v>5968</v>
      </c>
      <c r="M3" s="3389" t="s">
        <v>5969</v>
      </c>
      <c r="N3" s="3389" t="s">
        <v>5970</v>
      </c>
      <c r="O3" s="3389" t="s">
        <v>5971</v>
      </c>
      <c r="P3" s="3394" t="s">
        <v>5972</v>
      </c>
      <c r="Q3" s="3395"/>
      <c r="R3" s="3395"/>
      <c r="S3" s="3395"/>
      <c r="T3" s="3393" t="s">
        <v>5973</v>
      </c>
    </row>
    <row r="4" spans="1:21" s="1645" customFormat="1" ht="77.25" customHeight="1">
      <c r="A4" s="3393"/>
      <c r="B4" s="3390"/>
      <c r="C4" s="3390"/>
      <c r="D4" s="3390"/>
      <c r="E4" s="3390"/>
      <c r="F4" s="3390"/>
      <c r="G4" s="3390"/>
      <c r="H4" s="3390"/>
      <c r="I4" s="3390"/>
      <c r="J4" s="3390"/>
      <c r="K4" s="3390"/>
      <c r="L4" s="3390"/>
      <c r="M4" s="3390"/>
      <c r="N4" s="3390"/>
      <c r="O4" s="3390"/>
      <c r="P4" s="1927" t="s">
        <v>5974</v>
      </c>
      <c r="Q4" s="1927" t="s">
        <v>5975</v>
      </c>
      <c r="R4" s="1927" t="s">
        <v>5976</v>
      </c>
      <c r="S4" s="1927" t="s">
        <v>1299</v>
      </c>
      <c r="T4" s="3393"/>
    </row>
    <row r="5" spans="1:21" s="1645" customFormat="1" ht="27" customHeight="1">
      <c r="A5" s="3393"/>
      <c r="B5" s="1928">
        <v>1</v>
      </c>
      <c r="C5" s="1928">
        <v>2</v>
      </c>
      <c r="D5" s="1928">
        <v>3</v>
      </c>
      <c r="E5" s="1928">
        <v>4</v>
      </c>
      <c r="F5" s="1928" t="s">
        <v>5977</v>
      </c>
      <c r="G5" s="1928">
        <v>6</v>
      </c>
      <c r="H5" s="1928" t="s">
        <v>2482</v>
      </c>
      <c r="I5" s="1928">
        <v>8</v>
      </c>
      <c r="J5" s="1928" t="s">
        <v>5978</v>
      </c>
      <c r="K5" s="1928">
        <v>10</v>
      </c>
      <c r="L5" s="1928">
        <v>11</v>
      </c>
      <c r="M5" s="1929" t="s">
        <v>5979</v>
      </c>
      <c r="N5" s="1928" t="s">
        <v>5980</v>
      </c>
      <c r="O5" s="1929" t="s">
        <v>5981</v>
      </c>
      <c r="P5" s="1928">
        <v>15</v>
      </c>
      <c r="Q5" s="1928">
        <v>16</v>
      </c>
      <c r="R5" s="1928">
        <v>17</v>
      </c>
      <c r="S5" s="1928" t="s">
        <v>5982</v>
      </c>
      <c r="T5" s="1927" t="s">
        <v>5983</v>
      </c>
    </row>
    <row r="6" spans="1:21" s="1643" customFormat="1" ht="14.25" customHeight="1">
      <c r="A6" s="1927">
        <v>1</v>
      </c>
      <c r="B6" s="1931">
        <f>境外所得纳税调整后所得审核表!B6</f>
        <v>0</v>
      </c>
      <c r="C6" s="2106">
        <f>境外所得纳税调整后所得审核表!O6</f>
        <v>0</v>
      </c>
      <c r="D6" s="2106">
        <f>境外所得纳税调整后所得审核表!S6</f>
        <v>0</v>
      </c>
      <c r="E6" s="2106">
        <f>境外分支机构弥补亏损审核表!E9+境外分支机构弥补亏损审核表!N9</f>
        <v>0</v>
      </c>
      <c r="F6" s="2106">
        <f>D6-E6</f>
        <v>0</v>
      </c>
      <c r="G6" s="2107"/>
      <c r="H6" s="2106">
        <f>F6-G6</f>
        <v>0</v>
      </c>
      <c r="I6" s="2107"/>
      <c r="J6" s="2106">
        <f>ROUND(H6*I6,2)</f>
        <v>0</v>
      </c>
      <c r="K6" s="2106">
        <f>境外所得纳税调整后所得审核表!N6</f>
        <v>0</v>
      </c>
      <c r="L6" s="2107"/>
      <c r="M6" s="2106">
        <f>MIN(K6,L6)</f>
        <v>0</v>
      </c>
      <c r="N6" s="2106">
        <f>L6-M6</f>
        <v>0</v>
      </c>
      <c r="O6" s="2106">
        <f>MIN(N6,跨年度结转抵免境外所得税审核表!N6)</f>
        <v>0</v>
      </c>
      <c r="P6" s="2107"/>
      <c r="Q6" s="2107"/>
      <c r="R6" s="2107"/>
      <c r="S6" s="2106">
        <f>P6+Q6+R6</f>
        <v>0</v>
      </c>
      <c r="T6" s="2106">
        <f>M6+O6+S6</f>
        <v>0</v>
      </c>
    </row>
    <row r="7" spans="1:21" s="1643" customFormat="1" ht="14.25" customHeight="1">
      <c r="A7" s="1927">
        <v>2</v>
      </c>
      <c r="B7" s="1931">
        <f>境外所得纳税调整后所得审核表!B7</f>
        <v>0</v>
      </c>
      <c r="C7" s="2106">
        <f>境外所得纳税调整后所得审核表!O7</f>
        <v>0</v>
      </c>
      <c r="D7" s="2106">
        <f>境外所得纳税调整后所得审核表!S7</f>
        <v>0</v>
      </c>
      <c r="E7" s="2106">
        <f>境外分支机构弥补亏损审核表!E10+境外分支机构弥补亏损审核表!N10</f>
        <v>0</v>
      </c>
      <c r="F7" s="2106">
        <f t="shared" ref="F7:F14" si="0">D7-E7</f>
        <v>0</v>
      </c>
      <c r="G7" s="2107"/>
      <c r="H7" s="2106">
        <f t="shared" ref="H7:H14" si="1">F7-G7</f>
        <v>0</v>
      </c>
      <c r="I7" s="2107"/>
      <c r="J7" s="2106">
        <f t="shared" ref="J7:J14" si="2">ROUND(H7*I7,2)</f>
        <v>0</v>
      </c>
      <c r="K7" s="2106">
        <f>境外所得纳税调整后所得审核表!N7</f>
        <v>0</v>
      </c>
      <c r="L7" s="2107"/>
      <c r="M7" s="2106">
        <f t="shared" ref="M7:M14" si="3">MIN(K7,L7)</f>
        <v>0</v>
      </c>
      <c r="N7" s="2106">
        <f t="shared" ref="N7:N14" si="4">L7-M7</f>
        <v>0</v>
      </c>
      <c r="O7" s="2106">
        <f>MIN(N7,跨年度结转抵免境外所得税审核表!N7)</f>
        <v>0</v>
      </c>
      <c r="P7" s="2107"/>
      <c r="Q7" s="2107"/>
      <c r="R7" s="2107"/>
      <c r="S7" s="2106">
        <f t="shared" ref="S7:S14" si="5">P7+Q7+R7</f>
        <v>0</v>
      </c>
      <c r="T7" s="2106">
        <f t="shared" ref="T7:T14" si="6">M7+O7+S7</f>
        <v>0</v>
      </c>
    </row>
    <row r="8" spans="1:21" s="1643" customFormat="1" ht="14.25" customHeight="1">
      <c r="A8" s="1927">
        <v>3</v>
      </c>
      <c r="B8" s="1931">
        <f>境外所得纳税调整后所得审核表!B8</f>
        <v>0</v>
      </c>
      <c r="C8" s="2106">
        <f>境外所得纳税调整后所得审核表!O8</f>
        <v>0</v>
      </c>
      <c r="D8" s="2106">
        <f>境外所得纳税调整后所得审核表!S8</f>
        <v>0</v>
      </c>
      <c r="E8" s="2106">
        <f>境外分支机构弥补亏损审核表!E11+境外分支机构弥补亏损审核表!N11</f>
        <v>0</v>
      </c>
      <c r="F8" s="2106">
        <f t="shared" si="0"/>
        <v>0</v>
      </c>
      <c r="G8" s="2107"/>
      <c r="H8" s="2106">
        <f t="shared" si="1"/>
        <v>0</v>
      </c>
      <c r="I8" s="2107"/>
      <c r="J8" s="2106">
        <f t="shared" si="2"/>
        <v>0</v>
      </c>
      <c r="K8" s="2106">
        <f>境外所得纳税调整后所得审核表!N8</f>
        <v>0</v>
      </c>
      <c r="L8" s="2107"/>
      <c r="M8" s="2106">
        <f t="shared" si="3"/>
        <v>0</v>
      </c>
      <c r="N8" s="2106">
        <f t="shared" si="4"/>
        <v>0</v>
      </c>
      <c r="O8" s="2106">
        <f>MIN(N8,跨年度结转抵免境外所得税审核表!N8)</f>
        <v>0</v>
      </c>
      <c r="P8" s="2107"/>
      <c r="Q8" s="2107"/>
      <c r="R8" s="2107"/>
      <c r="S8" s="2106">
        <f t="shared" si="5"/>
        <v>0</v>
      </c>
      <c r="T8" s="2106">
        <f t="shared" si="6"/>
        <v>0</v>
      </c>
    </row>
    <row r="9" spans="1:21" s="1643" customFormat="1" ht="14.25" customHeight="1">
      <c r="A9" s="1927">
        <v>4</v>
      </c>
      <c r="B9" s="1931">
        <f>境外所得纳税调整后所得审核表!B9</f>
        <v>0</v>
      </c>
      <c r="C9" s="2106">
        <f>境外所得纳税调整后所得审核表!O9</f>
        <v>0</v>
      </c>
      <c r="D9" s="2106">
        <f>境外所得纳税调整后所得审核表!S9</f>
        <v>0</v>
      </c>
      <c r="E9" s="2106">
        <f>境外分支机构弥补亏损审核表!E12+境外分支机构弥补亏损审核表!N12</f>
        <v>0</v>
      </c>
      <c r="F9" s="2106">
        <f t="shared" si="0"/>
        <v>0</v>
      </c>
      <c r="G9" s="2107"/>
      <c r="H9" s="2106">
        <f t="shared" si="1"/>
        <v>0</v>
      </c>
      <c r="I9" s="2107"/>
      <c r="J9" s="2106">
        <f t="shared" si="2"/>
        <v>0</v>
      </c>
      <c r="K9" s="2106">
        <f>境外所得纳税调整后所得审核表!N9</f>
        <v>0</v>
      </c>
      <c r="L9" s="2107"/>
      <c r="M9" s="2106">
        <f t="shared" si="3"/>
        <v>0</v>
      </c>
      <c r="N9" s="2106">
        <f t="shared" si="4"/>
        <v>0</v>
      </c>
      <c r="O9" s="2106">
        <f>MIN(N9,跨年度结转抵免境外所得税审核表!N9)</f>
        <v>0</v>
      </c>
      <c r="P9" s="2107"/>
      <c r="Q9" s="2107"/>
      <c r="R9" s="2107"/>
      <c r="S9" s="2106">
        <f t="shared" si="5"/>
        <v>0</v>
      </c>
      <c r="T9" s="2106">
        <f t="shared" si="6"/>
        <v>0</v>
      </c>
    </row>
    <row r="10" spans="1:21" s="1643" customFormat="1" ht="14.25" customHeight="1">
      <c r="A10" s="1927">
        <v>5</v>
      </c>
      <c r="B10" s="1931">
        <f>境外所得纳税调整后所得审核表!B10</f>
        <v>0</v>
      </c>
      <c r="C10" s="2106">
        <f>境外所得纳税调整后所得审核表!O10</f>
        <v>0</v>
      </c>
      <c r="D10" s="2106">
        <f>境外所得纳税调整后所得审核表!S10</f>
        <v>0</v>
      </c>
      <c r="E10" s="2106">
        <f>境外分支机构弥补亏损审核表!E13+境外分支机构弥补亏损审核表!N13</f>
        <v>0</v>
      </c>
      <c r="F10" s="2106">
        <f t="shared" si="0"/>
        <v>0</v>
      </c>
      <c r="G10" s="2107"/>
      <c r="H10" s="2106">
        <f t="shared" si="1"/>
        <v>0</v>
      </c>
      <c r="I10" s="2107"/>
      <c r="J10" s="2106">
        <f t="shared" si="2"/>
        <v>0</v>
      </c>
      <c r="K10" s="2106">
        <f>境外所得纳税调整后所得审核表!N10</f>
        <v>0</v>
      </c>
      <c r="L10" s="2107"/>
      <c r="M10" s="2106">
        <f t="shared" si="3"/>
        <v>0</v>
      </c>
      <c r="N10" s="2106">
        <f t="shared" si="4"/>
        <v>0</v>
      </c>
      <c r="O10" s="2106">
        <f>MIN(N10,跨年度结转抵免境外所得税审核表!N10)</f>
        <v>0</v>
      </c>
      <c r="P10" s="2107"/>
      <c r="Q10" s="2107"/>
      <c r="R10" s="2107"/>
      <c r="S10" s="2106">
        <f t="shared" si="5"/>
        <v>0</v>
      </c>
      <c r="T10" s="2106">
        <f t="shared" si="6"/>
        <v>0</v>
      </c>
    </row>
    <row r="11" spans="1:21" s="1643" customFormat="1" ht="14.25" customHeight="1">
      <c r="A11" s="1927">
        <v>6</v>
      </c>
      <c r="B11" s="1931">
        <f>境外所得纳税调整后所得审核表!B11</f>
        <v>0</v>
      </c>
      <c r="C11" s="2106">
        <f>境外所得纳税调整后所得审核表!O11</f>
        <v>0</v>
      </c>
      <c r="D11" s="2106">
        <f>境外所得纳税调整后所得审核表!S11</f>
        <v>0</v>
      </c>
      <c r="E11" s="2106">
        <f>境外分支机构弥补亏损审核表!E14+境外分支机构弥补亏损审核表!N14</f>
        <v>0</v>
      </c>
      <c r="F11" s="2106">
        <f t="shared" si="0"/>
        <v>0</v>
      </c>
      <c r="G11" s="2107"/>
      <c r="H11" s="2106">
        <f t="shared" si="1"/>
        <v>0</v>
      </c>
      <c r="I11" s="2107"/>
      <c r="J11" s="2106">
        <f t="shared" si="2"/>
        <v>0</v>
      </c>
      <c r="K11" s="2106">
        <f>境外所得纳税调整后所得审核表!N11</f>
        <v>0</v>
      </c>
      <c r="L11" s="2107"/>
      <c r="M11" s="2106">
        <f t="shared" si="3"/>
        <v>0</v>
      </c>
      <c r="N11" s="2106">
        <f t="shared" si="4"/>
        <v>0</v>
      </c>
      <c r="O11" s="2106">
        <f>MIN(N11,跨年度结转抵免境外所得税审核表!N11)</f>
        <v>0</v>
      </c>
      <c r="P11" s="2107"/>
      <c r="Q11" s="2107"/>
      <c r="R11" s="2107"/>
      <c r="S11" s="2106">
        <f t="shared" si="5"/>
        <v>0</v>
      </c>
      <c r="T11" s="2106">
        <f t="shared" si="6"/>
        <v>0</v>
      </c>
    </row>
    <row r="12" spans="1:21" s="1643" customFormat="1" ht="14.25" customHeight="1">
      <c r="A12" s="1927">
        <v>7</v>
      </c>
      <c r="B12" s="1931">
        <f>境外所得纳税调整后所得审核表!B12</f>
        <v>0</v>
      </c>
      <c r="C12" s="2106">
        <f>境外所得纳税调整后所得审核表!O12</f>
        <v>0</v>
      </c>
      <c r="D12" s="2106">
        <f>境外所得纳税调整后所得审核表!S12</f>
        <v>0</v>
      </c>
      <c r="E12" s="2106">
        <f>境外分支机构弥补亏损审核表!E15+境外分支机构弥补亏损审核表!N15</f>
        <v>0</v>
      </c>
      <c r="F12" s="2106">
        <f t="shared" si="0"/>
        <v>0</v>
      </c>
      <c r="G12" s="2107"/>
      <c r="H12" s="2106">
        <f t="shared" si="1"/>
        <v>0</v>
      </c>
      <c r="I12" s="2107"/>
      <c r="J12" s="2106">
        <f t="shared" si="2"/>
        <v>0</v>
      </c>
      <c r="K12" s="2106">
        <f>境外所得纳税调整后所得审核表!N12</f>
        <v>0</v>
      </c>
      <c r="L12" s="2107"/>
      <c r="M12" s="2106">
        <f t="shared" si="3"/>
        <v>0</v>
      </c>
      <c r="N12" s="2106">
        <f t="shared" si="4"/>
        <v>0</v>
      </c>
      <c r="O12" s="2106">
        <f>MIN(N12,跨年度结转抵免境外所得税审核表!N12)</f>
        <v>0</v>
      </c>
      <c r="P12" s="2107"/>
      <c r="Q12" s="2107"/>
      <c r="R12" s="2107"/>
      <c r="S12" s="2106">
        <f t="shared" si="5"/>
        <v>0</v>
      </c>
      <c r="T12" s="2106">
        <f t="shared" si="6"/>
        <v>0</v>
      </c>
    </row>
    <row r="13" spans="1:21" s="1643" customFormat="1" ht="14.25" customHeight="1">
      <c r="A13" s="1927">
        <v>8</v>
      </c>
      <c r="B13" s="1931">
        <f>境外所得纳税调整后所得审核表!B13</f>
        <v>0</v>
      </c>
      <c r="C13" s="2106">
        <f>境外所得纳税调整后所得审核表!O13</f>
        <v>0</v>
      </c>
      <c r="D13" s="2106">
        <f>境外所得纳税调整后所得审核表!S13</f>
        <v>0</v>
      </c>
      <c r="E13" s="2106">
        <f>境外分支机构弥补亏损审核表!E16+境外分支机构弥补亏损审核表!N16</f>
        <v>0</v>
      </c>
      <c r="F13" s="2106">
        <f t="shared" si="0"/>
        <v>0</v>
      </c>
      <c r="G13" s="2107"/>
      <c r="H13" s="2106">
        <f t="shared" si="1"/>
        <v>0</v>
      </c>
      <c r="I13" s="2107"/>
      <c r="J13" s="2106">
        <f t="shared" si="2"/>
        <v>0</v>
      </c>
      <c r="K13" s="2106">
        <f>境外所得纳税调整后所得审核表!N13</f>
        <v>0</v>
      </c>
      <c r="L13" s="2107"/>
      <c r="M13" s="2106">
        <f t="shared" si="3"/>
        <v>0</v>
      </c>
      <c r="N13" s="2106">
        <f t="shared" si="4"/>
        <v>0</v>
      </c>
      <c r="O13" s="2106">
        <f>MIN(N13,跨年度结转抵免境外所得税审核表!N13)</f>
        <v>0</v>
      </c>
      <c r="P13" s="2107"/>
      <c r="Q13" s="2107"/>
      <c r="R13" s="2107"/>
      <c r="S13" s="2106">
        <f t="shared" si="5"/>
        <v>0</v>
      </c>
      <c r="T13" s="2106">
        <f t="shared" si="6"/>
        <v>0</v>
      </c>
    </row>
    <row r="14" spans="1:21" s="1643" customFormat="1" ht="14.25" customHeight="1">
      <c r="A14" s="1927">
        <v>9</v>
      </c>
      <c r="B14" s="1931">
        <f>境外所得纳税调整后所得审核表!B14</f>
        <v>0</v>
      </c>
      <c r="C14" s="2106">
        <f>境外所得纳税调整后所得审核表!O14</f>
        <v>0</v>
      </c>
      <c r="D14" s="2106">
        <f>境外所得纳税调整后所得审核表!S14</f>
        <v>0</v>
      </c>
      <c r="E14" s="2106">
        <f>境外分支机构弥补亏损审核表!E17+境外分支机构弥补亏损审核表!N17</f>
        <v>0</v>
      </c>
      <c r="F14" s="2106">
        <f t="shared" si="0"/>
        <v>0</v>
      </c>
      <c r="G14" s="2107"/>
      <c r="H14" s="2106">
        <f t="shared" si="1"/>
        <v>0</v>
      </c>
      <c r="I14" s="2107"/>
      <c r="J14" s="2106">
        <f t="shared" si="2"/>
        <v>0</v>
      </c>
      <c r="K14" s="2106">
        <f>境外所得纳税调整后所得审核表!N14</f>
        <v>0</v>
      </c>
      <c r="L14" s="2107"/>
      <c r="M14" s="2106">
        <f t="shared" si="3"/>
        <v>0</v>
      </c>
      <c r="N14" s="2106">
        <f t="shared" si="4"/>
        <v>0</v>
      </c>
      <c r="O14" s="2106">
        <f>MIN(N14,跨年度结转抵免境外所得税审核表!N14)</f>
        <v>0</v>
      </c>
      <c r="P14" s="2107"/>
      <c r="Q14" s="2107"/>
      <c r="R14" s="2107"/>
      <c r="S14" s="2106">
        <f t="shared" si="5"/>
        <v>0</v>
      </c>
      <c r="T14" s="2106">
        <f t="shared" si="6"/>
        <v>0</v>
      </c>
    </row>
    <row r="15" spans="1:21" s="1643" customFormat="1" ht="14.25" customHeight="1">
      <c r="A15" s="1927">
        <v>10</v>
      </c>
      <c r="B15" s="1927" t="s">
        <v>5734</v>
      </c>
      <c r="C15" s="2106">
        <f>SUM(C6:C14)</f>
        <v>0</v>
      </c>
      <c r="D15" s="2106">
        <f t="shared" ref="D15:H15" si="7">SUM(D6:D14)</f>
        <v>0</v>
      </c>
      <c r="E15" s="2106">
        <f t="shared" si="7"/>
        <v>0</v>
      </c>
      <c r="F15" s="2106">
        <f t="shared" si="7"/>
        <v>0</v>
      </c>
      <c r="G15" s="2107"/>
      <c r="H15" s="2106">
        <f t="shared" si="7"/>
        <v>0</v>
      </c>
      <c r="I15" s="2107"/>
      <c r="J15" s="2106">
        <f t="shared" ref="J15:K15" si="8">SUM(J6:J14)</f>
        <v>0</v>
      </c>
      <c r="K15" s="2106">
        <f t="shared" si="8"/>
        <v>0</v>
      </c>
      <c r="L15" s="2107"/>
      <c r="M15" s="2106">
        <f t="shared" ref="M15" si="9">SUM(M6:M14)</f>
        <v>0</v>
      </c>
      <c r="N15" s="2106">
        <f t="shared" ref="N15" si="10">SUM(N6:N14)</f>
        <v>0</v>
      </c>
      <c r="O15" s="2106">
        <f t="shared" ref="O15" si="11">SUM(O6:O14)</f>
        <v>0</v>
      </c>
      <c r="P15" s="2106">
        <f t="shared" ref="P15" si="12">SUM(P6:P14)</f>
        <v>0</v>
      </c>
      <c r="Q15" s="2106">
        <f t="shared" ref="Q15" si="13">SUM(Q6:Q14)</f>
        <v>0</v>
      </c>
      <c r="R15" s="2106">
        <f t="shared" ref="R15" si="14">SUM(R6:R14)</f>
        <v>0</v>
      </c>
      <c r="S15" s="2106">
        <f t="shared" ref="S15" si="15">SUM(S6:S14)</f>
        <v>0</v>
      </c>
      <c r="T15" s="2106">
        <f t="shared" ref="T15" si="16">SUM(T6:T14)</f>
        <v>0</v>
      </c>
      <c r="U15" s="1799" t="s">
        <v>6654</v>
      </c>
    </row>
    <row r="16" spans="1:21" ht="100.5" customHeight="1">
      <c r="A16" s="1930"/>
      <c r="B16" s="1927" t="s">
        <v>5073</v>
      </c>
      <c r="C16" s="1930" t="s">
        <v>5984</v>
      </c>
      <c r="D16" s="1932" t="s">
        <v>5985</v>
      </c>
      <c r="E16" s="1932" t="s">
        <v>5986</v>
      </c>
      <c r="F16" s="1930"/>
      <c r="G16" s="1932" t="s">
        <v>5987</v>
      </c>
      <c r="H16" s="1930"/>
      <c r="I16" s="1930"/>
      <c r="J16" s="1932" t="s">
        <v>5988</v>
      </c>
      <c r="K16" s="1932" t="s">
        <v>5989</v>
      </c>
      <c r="L16" s="1930"/>
      <c r="M16" s="1930"/>
      <c r="N16" s="1930"/>
      <c r="O16" s="1932" t="s">
        <v>5990</v>
      </c>
      <c r="P16" s="1932"/>
      <c r="Q16" s="1930"/>
      <c r="R16" s="1930"/>
      <c r="S16" s="1930"/>
      <c r="T16" s="1932" t="s">
        <v>5991</v>
      </c>
    </row>
    <row r="17" spans="1:20">
      <c r="A17" s="3388"/>
      <c r="B17" s="3388"/>
      <c r="C17" s="3388"/>
      <c r="D17" s="3388"/>
      <c r="E17" s="3388"/>
      <c r="F17" s="3388"/>
      <c r="G17" s="3388"/>
      <c r="H17" s="3388"/>
      <c r="I17" s="3388"/>
      <c r="J17" s="3388"/>
      <c r="K17" s="3388"/>
      <c r="L17" s="3388"/>
      <c r="M17" s="3388"/>
      <c r="N17" s="3388"/>
      <c r="O17" s="3388"/>
      <c r="P17" s="3388"/>
      <c r="Q17" s="3388"/>
      <c r="R17" s="3388"/>
      <c r="S17" s="3388"/>
      <c r="T17" s="3388"/>
    </row>
    <row r="18" spans="1:20">
      <c r="A18" s="3388"/>
      <c r="B18" s="3388"/>
      <c r="C18" s="3388"/>
      <c r="D18" s="3388"/>
      <c r="E18" s="3388"/>
      <c r="F18" s="3388"/>
      <c r="G18" s="3388"/>
      <c r="H18" s="3388"/>
      <c r="I18" s="3388"/>
      <c r="J18" s="3388"/>
      <c r="K18" s="3388"/>
      <c r="L18" s="3388"/>
      <c r="M18" s="3388"/>
      <c r="N18" s="3388"/>
      <c r="O18" s="3388"/>
      <c r="P18" s="3388"/>
      <c r="Q18" s="3388"/>
      <c r="R18" s="3388"/>
      <c r="S18" s="3388"/>
      <c r="T18" s="3388"/>
    </row>
    <row r="19" spans="1:20">
      <c r="A19" s="3388"/>
      <c r="B19" s="3388"/>
      <c r="C19" s="3388"/>
      <c r="D19" s="3388"/>
      <c r="E19" s="3388"/>
      <c r="F19" s="3388"/>
      <c r="G19" s="3388"/>
      <c r="H19" s="3388"/>
      <c r="I19" s="3388"/>
      <c r="J19" s="3388"/>
      <c r="K19" s="3388"/>
      <c r="L19" s="3388"/>
      <c r="M19" s="3388"/>
      <c r="N19" s="3388"/>
      <c r="O19" s="3388"/>
      <c r="P19" s="3388"/>
      <c r="Q19" s="3388"/>
      <c r="R19" s="3388"/>
      <c r="S19" s="3388"/>
      <c r="T19" s="3388"/>
    </row>
    <row r="20" spans="1:20">
      <c r="A20" s="3388"/>
      <c r="B20" s="3388"/>
      <c r="C20" s="3388"/>
      <c r="D20" s="3388"/>
      <c r="E20" s="3388"/>
      <c r="F20" s="3388"/>
      <c r="G20" s="3388"/>
      <c r="H20" s="3388"/>
      <c r="I20" s="3388"/>
      <c r="J20" s="3388"/>
      <c r="K20" s="3388"/>
      <c r="L20" s="3388"/>
      <c r="M20" s="3388"/>
      <c r="N20" s="3388"/>
      <c r="O20" s="3388"/>
      <c r="P20" s="3388"/>
      <c r="Q20" s="3388"/>
      <c r="R20" s="3388"/>
      <c r="S20" s="3388"/>
      <c r="T20" s="3388"/>
    </row>
    <row r="21" spans="1:20">
      <c r="A21" s="3388"/>
      <c r="B21" s="3388"/>
      <c r="C21" s="3388"/>
      <c r="D21" s="3388"/>
      <c r="E21" s="3388"/>
      <c r="F21" s="3388"/>
      <c r="G21" s="3388"/>
      <c r="H21" s="3388"/>
      <c r="I21" s="3388"/>
      <c r="J21" s="3388"/>
      <c r="K21" s="3388"/>
      <c r="L21" s="3388"/>
      <c r="M21" s="3388"/>
      <c r="N21" s="3388"/>
      <c r="O21" s="3388"/>
      <c r="P21" s="3388"/>
      <c r="Q21" s="3388"/>
      <c r="R21" s="3388"/>
      <c r="S21" s="3388"/>
      <c r="T21" s="3388"/>
    </row>
    <row r="22" spans="1:20">
      <c r="A22" s="3388"/>
      <c r="B22" s="3388"/>
      <c r="C22" s="3388"/>
      <c r="D22" s="3388"/>
      <c r="E22" s="3388"/>
      <c r="F22" s="3388"/>
      <c r="G22" s="3388"/>
      <c r="H22" s="3388"/>
      <c r="I22" s="3388"/>
      <c r="J22" s="3388"/>
      <c r="K22" s="3388"/>
      <c r="L22" s="3388"/>
      <c r="M22" s="3388"/>
      <c r="N22" s="3388"/>
      <c r="O22" s="3388"/>
      <c r="P22" s="3388"/>
      <c r="Q22" s="3388"/>
      <c r="R22" s="3388"/>
      <c r="S22" s="3388"/>
      <c r="T22" s="3388"/>
    </row>
    <row r="23" spans="1:20">
      <c r="A23" s="3388"/>
      <c r="B23" s="3388"/>
      <c r="C23" s="3388"/>
      <c r="D23" s="3388"/>
      <c r="E23" s="3388"/>
      <c r="F23" s="3388"/>
      <c r="G23" s="3388"/>
      <c r="H23" s="3388"/>
      <c r="I23" s="3388"/>
      <c r="J23" s="3388"/>
      <c r="K23" s="3388"/>
      <c r="L23" s="3388"/>
      <c r="M23" s="3388"/>
      <c r="N23" s="3388"/>
      <c r="O23" s="3388"/>
      <c r="P23" s="3388"/>
      <c r="Q23" s="3388"/>
      <c r="R23" s="3388"/>
      <c r="S23" s="3388"/>
      <c r="T23" s="3388"/>
    </row>
    <row r="24" spans="1:20">
      <c r="A24" s="3388"/>
      <c r="B24" s="3388"/>
      <c r="C24" s="3388"/>
      <c r="D24" s="3388"/>
      <c r="E24" s="3388"/>
      <c r="F24" s="3388"/>
      <c r="G24" s="3388"/>
      <c r="H24" s="3388"/>
      <c r="I24" s="3388"/>
      <c r="J24" s="3388"/>
      <c r="K24" s="3388"/>
      <c r="L24" s="3388"/>
      <c r="M24" s="3388"/>
      <c r="N24" s="3388"/>
      <c r="O24" s="3388"/>
      <c r="P24" s="3388"/>
      <c r="Q24" s="3388"/>
      <c r="R24" s="3388"/>
      <c r="S24" s="3388"/>
      <c r="T24" s="3388"/>
    </row>
    <row r="25" spans="1:20">
      <c r="A25" s="3388"/>
      <c r="B25" s="3388"/>
      <c r="C25" s="3388"/>
      <c r="D25" s="3388"/>
      <c r="E25" s="3388"/>
      <c r="F25" s="3388"/>
      <c r="G25" s="3388"/>
      <c r="H25" s="3388"/>
      <c r="I25" s="3388"/>
      <c r="J25" s="3388"/>
      <c r="K25" s="3388"/>
      <c r="L25" s="3388"/>
      <c r="M25" s="3388"/>
      <c r="N25" s="3388"/>
      <c r="O25" s="3388"/>
      <c r="P25" s="3388"/>
      <c r="Q25" s="3388"/>
      <c r="R25" s="3388"/>
      <c r="S25" s="3388"/>
      <c r="T25" s="3388"/>
    </row>
    <row r="26" spans="1:20">
      <c r="A26" s="3388"/>
      <c r="B26" s="3388"/>
      <c r="C26" s="3388"/>
      <c r="D26" s="3388"/>
      <c r="E26" s="3388"/>
      <c r="F26" s="3388"/>
      <c r="G26" s="3388"/>
      <c r="H26" s="3388"/>
      <c r="I26" s="3388"/>
      <c r="J26" s="3388"/>
      <c r="K26" s="3388"/>
      <c r="L26" s="3388"/>
      <c r="M26" s="3388"/>
      <c r="N26" s="3388"/>
      <c r="O26" s="3388"/>
      <c r="P26" s="3388"/>
      <c r="Q26" s="3388"/>
      <c r="R26" s="3388"/>
      <c r="S26" s="3388"/>
      <c r="T26" s="3388"/>
    </row>
    <row r="27" spans="1:20">
      <c r="A27" s="3388"/>
      <c r="B27" s="3388"/>
      <c r="C27" s="3388"/>
      <c r="D27" s="3388"/>
      <c r="E27" s="3388"/>
      <c r="F27" s="3388"/>
      <c r="G27" s="3388"/>
      <c r="H27" s="3388"/>
      <c r="I27" s="3388"/>
      <c r="J27" s="3388"/>
      <c r="K27" s="3388"/>
      <c r="L27" s="3388"/>
      <c r="M27" s="3388"/>
      <c r="N27" s="3388"/>
      <c r="O27" s="3388"/>
      <c r="P27" s="3388"/>
      <c r="Q27" s="3388"/>
      <c r="R27" s="3388"/>
      <c r="S27" s="3388"/>
      <c r="T27" s="3388"/>
    </row>
    <row r="28" spans="1:20">
      <c r="A28" s="3388"/>
      <c r="B28" s="3388"/>
      <c r="C28" s="3388"/>
      <c r="D28" s="3388"/>
      <c r="E28" s="3388"/>
      <c r="F28" s="3388"/>
      <c r="G28" s="3388"/>
      <c r="H28" s="3388"/>
      <c r="I28" s="3388"/>
      <c r="J28" s="3388"/>
      <c r="K28" s="3388"/>
      <c r="L28" s="3388"/>
      <c r="M28" s="3388"/>
      <c r="N28" s="3388"/>
      <c r="O28" s="3388"/>
      <c r="P28" s="3388"/>
      <c r="Q28" s="3388"/>
      <c r="R28" s="3388"/>
      <c r="S28" s="3388"/>
      <c r="T28" s="3388"/>
    </row>
    <row r="29" spans="1:20">
      <c r="A29" s="3388"/>
      <c r="B29" s="3388"/>
      <c r="C29" s="3388"/>
      <c r="D29" s="3388"/>
      <c r="E29" s="3388"/>
      <c r="F29" s="3388"/>
      <c r="G29" s="3388"/>
      <c r="H29" s="3388"/>
      <c r="I29" s="3388"/>
      <c r="J29" s="3388"/>
      <c r="K29" s="3388"/>
      <c r="L29" s="3388"/>
      <c r="M29" s="3388"/>
      <c r="N29" s="3388"/>
      <c r="O29" s="3388"/>
      <c r="P29" s="3388"/>
      <c r="Q29" s="3388"/>
      <c r="R29" s="3388"/>
      <c r="S29" s="3388"/>
      <c r="T29" s="3388"/>
    </row>
    <row r="30" spans="1:20">
      <c r="A30" s="3388"/>
      <c r="B30" s="3388"/>
      <c r="C30" s="3388"/>
      <c r="D30" s="3388"/>
      <c r="E30" s="3388"/>
      <c r="F30" s="3388"/>
      <c r="G30" s="3388"/>
      <c r="H30" s="3388"/>
      <c r="I30" s="3388"/>
      <c r="J30" s="3388"/>
      <c r="K30" s="3388"/>
      <c r="L30" s="3388"/>
      <c r="M30" s="3388"/>
      <c r="N30" s="3388"/>
      <c r="O30" s="3388"/>
      <c r="P30" s="3388"/>
      <c r="Q30" s="3388"/>
      <c r="R30" s="3388"/>
      <c r="S30" s="3388"/>
      <c r="T30" s="3388"/>
    </row>
    <row r="31" spans="1:20">
      <c r="A31" s="3388"/>
      <c r="B31" s="3388"/>
      <c r="C31" s="3388"/>
      <c r="D31" s="3388"/>
      <c r="E31" s="3388"/>
      <c r="F31" s="3388"/>
      <c r="G31" s="3388"/>
      <c r="H31" s="3388"/>
      <c r="I31" s="3388"/>
      <c r="J31" s="3388"/>
      <c r="K31" s="3388"/>
      <c r="L31" s="3388"/>
      <c r="M31" s="3388"/>
      <c r="N31" s="3388"/>
      <c r="O31" s="3388"/>
      <c r="P31" s="3388"/>
      <c r="Q31" s="3388"/>
      <c r="R31" s="3388"/>
      <c r="S31" s="3388"/>
      <c r="T31" s="3388"/>
    </row>
    <row r="32" spans="1:20">
      <c r="A32" s="3388"/>
      <c r="B32" s="3388"/>
      <c r="C32" s="3388"/>
      <c r="D32" s="3388"/>
      <c r="E32" s="3388"/>
      <c r="F32" s="3388"/>
      <c r="G32" s="3388"/>
      <c r="H32" s="3388"/>
      <c r="I32" s="3388"/>
      <c r="J32" s="3388"/>
      <c r="K32" s="3388"/>
      <c r="L32" s="3388"/>
      <c r="M32" s="3388"/>
      <c r="N32" s="3388"/>
      <c r="O32" s="3388"/>
      <c r="P32" s="3388"/>
      <c r="Q32" s="3388"/>
      <c r="R32" s="3388"/>
      <c r="S32" s="3388"/>
      <c r="T32" s="3388"/>
    </row>
    <row r="33" spans="1:20">
      <c r="A33" s="3388"/>
      <c r="B33" s="3388"/>
      <c r="C33" s="3388"/>
      <c r="D33" s="3388"/>
      <c r="E33" s="3388"/>
      <c r="F33" s="3388"/>
      <c r="G33" s="3388"/>
      <c r="H33" s="3388"/>
      <c r="I33" s="3388"/>
      <c r="J33" s="3388"/>
      <c r="K33" s="3388"/>
      <c r="L33" s="3388"/>
      <c r="M33" s="3388"/>
      <c r="N33" s="3388"/>
      <c r="O33" s="3388"/>
      <c r="P33" s="3388"/>
      <c r="Q33" s="3388"/>
      <c r="R33" s="3388"/>
      <c r="S33" s="3388"/>
      <c r="T33" s="3388"/>
    </row>
    <row r="34" spans="1:20">
      <c r="A34" s="3388"/>
      <c r="B34" s="3388"/>
      <c r="C34" s="3388"/>
      <c r="D34" s="3388"/>
      <c r="E34" s="3388"/>
      <c r="F34" s="3388"/>
      <c r="G34" s="3388"/>
      <c r="H34" s="3388"/>
      <c r="I34" s="3388"/>
      <c r="J34" s="3388"/>
      <c r="K34" s="3388"/>
      <c r="L34" s="3388"/>
      <c r="M34" s="3388"/>
      <c r="N34" s="3388"/>
      <c r="O34" s="3388"/>
      <c r="P34" s="3388"/>
      <c r="Q34" s="3388"/>
      <c r="R34" s="3388"/>
      <c r="S34" s="3388"/>
      <c r="T34" s="3388"/>
    </row>
    <row r="35" spans="1:20">
      <c r="A35" s="3388"/>
      <c r="B35" s="3388"/>
      <c r="C35" s="3388"/>
      <c r="D35" s="3388"/>
      <c r="E35" s="3388"/>
      <c r="F35" s="3388"/>
      <c r="G35" s="3388"/>
      <c r="H35" s="3388"/>
      <c r="I35" s="3388"/>
      <c r="J35" s="3388"/>
      <c r="K35" s="3388"/>
      <c r="L35" s="3388"/>
      <c r="M35" s="3388"/>
      <c r="N35" s="3388"/>
      <c r="O35" s="3388"/>
      <c r="P35" s="3388"/>
      <c r="Q35" s="3388"/>
      <c r="R35" s="3388"/>
      <c r="S35" s="3388"/>
      <c r="T35" s="3388"/>
    </row>
    <row r="36" spans="1:20">
      <c r="A36" s="3388"/>
      <c r="B36" s="3388"/>
      <c r="C36" s="3388"/>
      <c r="D36" s="3388"/>
      <c r="E36" s="3388"/>
      <c r="F36" s="3388"/>
      <c r="G36" s="3388"/>
      <c r="H36" s="3388"/>
      <c r="I36" s="3388"/>
      <c r="J36" s="3388"/>
      <c r="K36" s="3388"/>
      <c r="L36" s="3388"/>
      <c r="M36" s="3388"/>
      <c r="N36" s="3388"/>
      <c r="O36" s="3388"/>
      <c r="P36" s="3388"/>
      <c r="Q36" s="3388"/>
      <c r="R36" s="3388"/>
      <c r="S36" s="3388"/>
      <c r="T36" s="3388"/>
    </row>
    <row r="37" spans="1:20">
      <c r="A37" s="3388"/>
      <c r="B37" s="3388"/>
      <c r="C37" s="3388"/>
      <c r="D37" s="3388"/>
      <c r="E37" s="3388"/>
      <c r="F37" s="3388"/>
      <c r="G37" s="3388"/>
      <c r="H37" s="3388"/>
      <c r="I37" s="3388"/>
      <c r="J37" s="3388"/>
      <c r="K37" s="3388"/>
      <c r="L37" s="3388"/>
      <c r="M37" s="3388"/>
      <c r="N37" s="3388"/>
      <c r="O37" s="3388"/>
      <c r="P37" s="3388"/>
      <c r="Q37" s="3388"/>
      <c r="R37" s="3388"/>
      <c r="S37" s="3388"/>
      <c r="T37" s="3388"/>
    </row>
    <row r="38" spans="1:20">
      <c r="A38" s="3388"/>
      <c r="B38" s="3388"/>
      <c r="C38" s="3388"/>
      <c r="D38" s="3388"/>
      <c r="E38" s="3388"/>
      <c r="F38" s="3388"/>
      <c r="G38" s="3388"/>
      <c r="H38" s="3388"/>
      <c r="I38" s="3388"/>
      <c r="J38" s="3388"/>
      <c r="K38" s="3388"/>
      <c r="L38" s="3388"/>
      <c r="M38" s="3388"/>
      <c r="N38" s="3388"/>
      <c r="O38" s="3388"/>
      <c r="P38" s="3388"/>
      <c r="Q38" s="3388"/>
      <c r="R38" s="3388"/>
      <c r="S38" s="3388"/>
      <c r="T38" s="3388"/>
    </row>
    <row r="39" spans="1:20">
      <c r="A39" s="3388"/>
      <c r="B39" s="3388"/>
      <c r="C39" s="3388"/>
      <c r="D39" s="3388"/>
      <c r="E39" s="3388"/>
      <c r="F39" s="3388"/>
      <c r="G39" s="3388"/>
      <c r="H39" s="3388"/>
      <c r="I39" s="3388"/>
      <c r="J39" s="3388"/>
      <c r="K39" s="3388"/>
      <c r="L39" s="3388"/>
      <c r="M39" s="3388"/>
      <c r="N39" s="3388"/>
      <c r="O39" s="3388"/>
      <c r="P39" s="3388"/>
      <c r="Q39" s="3388"/>
      <c r="R39" s="3388"/>
      <c r="S39" s="3388"/>
      <c r="T39" s="3388"/>
    </row>
    <row r="40" spans="1:20">
      <c r="A40" s="3388"/>
      <c r="B40" s="3388"/>
      <c r="C40" s="3388"/>
      <c r="D40" s="3388"/>
      <c r="E40" s="3388"/>
      <c r="F40" s="3388"/>
      <c r="G40" s="3388"/>
      <c r="H40" s="3388"/>
      <c r="I40" s="3388"/>
      <c r="J40" s="3388"/>
      <c r="K40" s="3388"/>
      <c r="L40" s="3388"/>
      <c r="M40" s="3388"/>
      <c r="N40" s="3388"/>
      <c r="O40" s="3388"/>
      <c r="P40" s="3388"/>
      <c r="Q40" s="3388"/>
      <c r="R40" s="3388"/>
      <c r="S40" s="3388"/>
      <c r="T40" s="3388"/>
    </row>
    <row r="41" spans="1:20">
      <c r="A41" s="3388"/>
      <c r="B41" s="3388"/>
      <c r="C41" s="3388"/>
      <c r="D41" s="3388"/>
      <c r="E41" s="3388"/>
      <c r="F41" s="3388"/>
      <c r="G41" s="3388"/>
      <c r="H41" s="3388"/>
      <c r="I41" s="3388"/>
      <c r="J41" s="3388"/>
      <c r="K41" s="3388"/>
      <c r="L41" s="3388"/>
      <c r="M41" s="3388"/>
      <c r="N41" s="3388"/>
      <c r="O41" s="3388"/>
      <c r="P41" s="3388"/>
      <c r="Q41" s="3388"/>
      <c r="R41" s="3388"/>
      <c r="S41" s="3388"/>
      <c r="T41" s="3388"/>
    </row>
    <row r="42" spans="1:20">
      <c r="A42" s="3388"/>
      <c r="B42" s="3388"/>
      <c r="C42" s="3388"/>
      <c r="D42" s="3388"/>
      <c r="E42" s="3388"/>
      <c r="F42" s="3388"/>
      <c r="G42" s="3388"/>
      <c r="H42" s="3388"/>
      <c r="I42" s="3388"/>
      <c r="J42" s="3388"/>
      <c r="K42" s="3388"/>
      <c r="L42" s="3388"/>
      <c r="M42" s="3388"/>
      <c r="N42" s="3388"/>
      <c r="O42" s="3388"/>
      <c r="P42" s="3388"/>
      <c r="Q42" s="3388"/>
      <c r="R42" s="3388"/>
      <c r="S42" s="3388"/>
      <c r="T42" s="3388"/>
    </row>
    <row r="43" spans="1:20">
      <c r="A43" s="3388"/>
      <c r="B43" s="3388"/>
      <c r="C43" s="3388"/>
      <c r="D43" s="3388"/>
      <c r="E43" s="3388"/>
      <c r="F43" s="3388"/>
      <c r="G43" s="3388"/>
      <c r="H43" s="3388"/>
      <c r="I43" s="3388"/>
      <c r="J43" s="3388"/>
      <c r="K43" s="3388"/>
      <c r="L43" s="3388"/>
      <c r="M43" s="3388"/>
      <c r="N43" s="3388"/>
      <c r="O43" s="3388"/>
      <c r="P43" s="3388"/>
      <c r="Q43" s="3388"/>
      <c r="R43" s="3388"/>
      <c r="S43" s="3388"/>
      <c r="T43" s="3388"/>
    </row>
    <row r="44" spans="1:20">
      <c r="A44" s="3388"/>
      <c r="B44" s="3388"/>
      <c r="C44" s="3388"/>
      <c r="D44" s="3388"/>
      <c r="E44" s="3388"/>
      <c r="F44" s="3388"/>
      <c r="G44" s="3388"/>
      <c r="H44" s="3388"/>
      <c r="I44" s="3388"/>
      <c r="J44" s="3388"/>
      <c r="K44" s="3388"/>
      <c r="L44" s="3388"/>
      <c r="M44" s="3388"/>
      <c r="N44" s="3388"/>
      <c r="O44" s="3388"/>
      <c r="P44" s="3388"/>
      <c r="Q44" s="3388"/>
      <c r="R44" s="3388"/>
      <c r="S44" s="3388"/>
      <c r="T44" s="3388"/>
    </row>
    <row r="45" spans="1:20">
      <c r="A45" s="3388"/>
      <c r="B45" s="3388"/>
      <c r="C45" s="3388"/>
      <c r="D45" s="3388"/>
      <c r="E45" s="3388"/>
      <c r="F45" s="3388"/>
      <c r="G45" s="3388"/>
      <c r="H45" s="3388"/>
      <c r="I45" s="3388"/>
      <c r="J45" s="3388"/>
      <c r="K45" s="3388"/>
      <c r="L45" s="3388"/>
      <c r="M45" s="3388"/>
      <c r="N45" s="3388"/>
      <c r="O45" s="3388"/>
      <c r="P45" s="3388"/>
      <c r="Q45" s="3388"/>
      <c r="R45" s="3388"/>
      <c r="S45" s="3388"/>
      <c r="T45" s="3388"/>
    </row>
    <row r="46" spans="1:20">
      <c r="A46" s="3388"/>
      <c r="B46" s="3388"/>
      <c r="C46" s="3388"/>
      <c r="D46" s="3388"/>
      <c r="E46" s="3388"/>
      <c r="F46" s="3388"/>
      <c r="G46" s="3388"/>
      <c r="H46" s="3388"/>
      <c r="I46" s="3388"/>
      <c r="J46" s="3388"/>
      <c r="K46" s="3388"/>
      <c r="L46" s="3388"/>
      <c r="M46" s="3388"/>
      <c r="N46" s="3388"/>
      <c r="O46" s="3388"/>
      <c r="P46" s="3388"/>
      <c r="Q46" s="3388"/>
      <c r="R46" s="3388"/>
      <c r="S46" s="3388"/>
      <c r="T46" s="3388"/>
    </row>
    <row r="47" spans="1:20">
      <c r="A47" s="3388"/>
      <c r="B47" s="3388"/>
      <c r="C47" s="3388"/>
      <c r="D47" s="3388"/>
      <c r="E47" s="3388"/>
      <c r="F47" s="3388"/>
      <c r="G47" s="3388"/>
      <c r="H47" s="3388"/>
      <c r="I47" s="3388"/>
      <c r="J47" s="3388"/>
      <c r="K47" s="3388"/>
      <c r="L47" s="3388"/>
      <c r="M47" s="3388"/>
      <c r="N47" s="3388"/>
      <c r="O47" s="3388"/>
      <c r="P47" s="3388"/>
      <c r="Q47" s="3388"/>
      <c r="R47" s="3388"/>
      <c r="S47" s="3388"/>
      <c r="T47" s="3388"/>
    </row>
    <row r="48" spans="1:20">
      <c r="A48" s="3388"/>
      <c r="B48" s="3388"/>
      <c r="C48" s="3388"/>
      <c r="D48" s="3388"/>
      <c r="E48" s="3388"/>
      <c r="F48" s="3388"/>
      <c r="G48" s="3388"/>
      <c r="H48" s="3388"/>
      <c r="I48" s="3388"/>
      <c r="J48" s="3388"/>
      <c r="K48" s="3388"/>
      <c r="L48" s="3388"/>
      <c r="M48" s="3388"/>
      <c r="N48" s="3388"/>
      <c r="O48" s="3388"/>
      <c r="P48" s="3388"/>
      <c r="Q48" s="3388"/>
      <c r="R48" s="3388"/>
      <c r="S48" s="3388"/>
      <c r="T48" s="3388"/>
    </row>
    <row r="49" spans="1:20">
      <c r="A49" s="3388"/>
      <c r="B49" s="3388"/>
      <c r="C49" s="3388"/>
      <c r="D49" s="3388"/>
      <c r="E49" s="3388"/>
      <c r="F49" s="3388"/>
      <c r="G49" s="3388"/>
      <c r="H49" s="3388"/>
      <c r="I49" s="3388"/>
      <c r="J49" s="3388"/>
      <c r="K49" s="3388"/>
      <c r="L49" s="3388"/>
      <c r="M49" s="3388"/>
      <c r="N49" s="3388"/>
      <c r="O49" s="3388"/>
      <c r="P49" s="3388"/>
      <c r="Q49" s="3388"/>
      <c r="R49" s="3388"/>
      <c r="S49" s="3388"/>
      <c r="T49" s="3388"/>
    </row>
    <row r="50" spans="1:20">
      <c r="A50" s="3388"/>
      <c r="B50" s="3388"/>
      <c r="C50" s="3388"/>
      <c r="D50" s="3388"/>
      <c r="E50" s="3388"/>
      <c r="F50" s="3388"/>
      <c r="G50" s="3388"/>
      <c r="H50" s="3388"/>
      <c r="I50" s="3388"/>
      <c r="J50" s="3388"/>
      <c r="K50" s="3388"/>
      <c r="L50" s="3388"/>
      <c r="M50" s="3388"/>
      <c r="N50" s="3388"/>
      <c r="O50" s="3388"/>
      <c r="P50" s="3388"/>
      <c r="Q50" s="3388"/>
      <c r="R50" s="3388"/>
      <c r="S50" s="3388"/>
      <c r="T50" s="3388"/>
    </row>
    <row r="51" spans="1:20">
      <c r="A51" s="3388"/>
      <c r="B51" s="3388"/>
      <c r="C51" s="3388"/>
      <c r="D51" s="3388"/>
      <c r="E51" s="3388"/>
      <c r="F51" s="3388"/>
      <c r="G51" s="3388"/>
      <c r="H51" s="3388"/>
      <c r="I51" s="3388"/>
      <c r="J51" s="3388"/>
      <c r="K51" s="3388"/>
      <c r="L51" s="3388"/>
      <c r="M51" s="3388"/>
      <c r="N51" s="3388"/>
      <c r="O51" s="3388"/>
      <c r="P51" s="3388"/>
      <c r="Q51" s="3388"/>
      <c r="R51" s="3388"/>
      <c r="S51" s="3388"/>
      <c r="T51" s="3388"/>
    </row>
    <row r="52" spans="1:20">
      <c r="A52" s="3388"/>
      <c r="B52" s="3388"/>
      <c r="C52" s="3388"/>
      <c r="D52" s="3388"/>
      <c r="E52" s="3388"/>
      <c r="F52" s="3388"/>
      <c r="G52" s="3388"/>
      <c r="H52" s="3388"/>
      <c r="I52" s="3388"/>
      <c r="J52" s="3388"/>
      <c r="K52" s="3388"/>
      <c r="L52" s="3388"/>
      <c r="M52" s="3388"/>
      <c r="N52" s="3388"/>
      <c r="O52" s="3388"/>
      <c r="P52" s="3388"/>
      <c r="Q52" s="3388"/>
      <c r="R52" s="3388"/>
      <c r="S52" s="3388"/>
      <c r="T52" s="3388"/>
    </row>
    <row r="53" spans="1:20">
      <c r="A53" s="3388"/>
      <c r="B53" s="3388"/>
      <c r="C53" s="3388"/>
      <c r="D53" s="3388"/>
      <c r="E53" s="3388"/>
      <c r="F53" s="3388"/>
      <c r="G53" s="3388"/>
      <c r="H53" s="3388"/>
      <c r="I53" s="3388"/>
      <c r="J53" s="3388"/>
      <c r="K53" s="3388"/>
      <c r="L53" s="3388"/>
      <c r="M53" s="3388"/>
      <c r="N53" s="3388"/>
      <c r="O53" s="3388"/>
      <c r="P53" s="3388"/>
      <c r="Q53" s="3388"/>
      <c r="R53" s="3388"/>
      <c r="S53" s="3388"/>
      <c r="T53" s="3388"/>
    </row>
    <row r="54" spans="1:20">
      <c r="A54" s="3388"/>
      <c r="B54" s="3388"/>
      <c r="C54" s="3388"/>
      <c r="D54" s="3388"/>
      <c r="E54" s="3388"/>
      <c r="F54" s="3388"/>
      <c r="G54" s="3388"/>
      <c r="H54" s="3388"/>
      <c r="I54" s="3388"/>
      <c r="J54" s="3388"/>
      <c r="K54" s="3388"/>
      <c r="L54" s="3388"/>
      <c r="M54" s="3388"/>
      <c r="N54" s="3388"/>
      <c r="O54" s="3388"/>
      <c r="P54" s="3388"/>
      <c r="Q54" s="3388"/>
      <c r="R54" s="3388"/>
      <c r="S54" s="3388"/>
      <c r="T54" s="3388"/>
    </row>
    <row r="55" spans="1:20">
      <c r="A55" s="3388"/>
      <c r="B55" s="3388"/>
      <c r="C55" s="3388"/>
      <c r="D55" s="3388"/>
      <c r="E55" s="3388"/>
      <c r="F55" s="3388"/>
      <c r="G55" s="3388"/>
      <c r="H55" s="3388"/>
      <c r="I55" s="3388"/>
      <c r="J55" s="3388"/>
      <c r="K55" s="3388"/>
      <c r="L55" s="3388"/>
      <c r="M55" s="3388"/>
      <c r="N55" s="3388"/>
      <c r="O55" s="3388"/>
      <c r="P55" s="3388"/>
      <c r="Q55" s="3388"/>
      <c r="R55" s="3388"/>
      <c r="S55" s="3388"/>
      <c r="T55" s="3388"/>
    </row>
    <row r="56" spans="1:20">
      <c r="A56" s="3388"/>
      <c r="B56" s="3388"/>
      <c r="C56" s="3388"/>
      <c r="D56" s="3388"/>
      <c r="E56" s="3388"/>
      <c r="F56" s="3388"/>
      <c r="G56" s="3388"/>
      <c r="H56" s="3388"/>
      <c r="I56" s="3388"/>
      <c r="J56" s="3388"/>
      <c r="K56" s="3388"/>
      <c r="L56" s="3388"/>
      <c r="M56" s="3388"/>
      <c r="N56" s="3388"/>
      <c r="O56" s="3388"/>
      <c r="P56" s="3388"/>
      <c r="Q56" s="3388"/>
      <c r="R56" s="3388"/>
      <c r="S56" s="3388"/>
      <c r="T56" s="3388"/>
    </row>
    <row r="57" spans="1:20">
      <c r="A57" s="3388"/>
      <c r="B57" s="3388"/>
      <c r="C57" s="3388"/>
      <c r="D57" s="3388"/>
      <c r="E57" s="3388"/>
      <c r="F57" s="3388"/>
      <c r="G57" s="3388"/>
      <c r="H57" s="3388"/>
      <c r="I57" s="3388"/>
      <c r="J57" s="3388"/>
      <c r="K57" s="3388"/>
      <c r="L57" s="3388"/>
      <c r="M57" s="3388"/>
      <c r="N57" s="3388"/>
      <c r="O57" s="3388"/>
      <c r="P57" s="3388"/>
      <c r="Q57" s="3388"/>
      <c r="R57" s="3388"/>
      <c r="S57" s="3388"/>
      <c r="T57" s="3388"/>
    </row>
    <row r="58" spans="1:20">
      <c r="A58" s="3388"/>
      <c r="B58" s="3388"/>
      <c r="C58" s="3388"/>
      <c r="D58" s="3388"/>
      <c r="E58" s="3388"/>
      <c r="F58" s="3388"/>
      <c r="G58" s="3388"/>
      <c r="H58" s="3388"/>
      <c r="I58" s="3388"/>
      <c r="J58" s="3388"/>
      <c r="K58" s="3388"/>
      <c r="L58" s="3388"/>
      <c r="M58" s="3388"/>
      <c r="N58" s="3388"/>
      <c r="O58" s="3388"/>
      <c r="P58" s="3388"/>
      <c r="Q58" s="3388"/>
      <c r="R58" s="3388"/>
      <c r="S58" s="3388"/>
      <c r="T58" s="3388"/>
    </row>
    <row r="59" spans="1:20">
      <c r="A59" s="3388"/>
      <c r="B59" s="3388"/>
      <c r="C59" s="3388"/>
      <c r="D59" s="3388"/>
      <c r="E59" s="3388"/>
      <c r="F59" s="3388"/>
      <c r="G59" s="3388"/>
      <c r="H59" s="3388"/>
      <c r="I59" s="3388"/>
      <c r="J59" s="3388"/>
      <c r="K59" s="3388"/>
      <c r="L59" s="3388"/>
      <c r="M59" s="3388"/>
      <c r="N59" s="3388"/>
      <c r="O59" s="3388"/>
      <c r="P59" s="3388"/>
      <c r="Q59" s="3388"/>
      <c r="R59" s="3388"/>
      <c r="S59" s="3388"/>
      <c r="T59" s="3388"/>
    </row>
    <row r="60" spans="1:20">
      <c r="A60" s="3388"/>
      <c r="B60" s="3388"/>
      <c r="C60" s="3388"/>
      <c r="D60" s="3388"/>
      <c r="E60" s="3388"/>
      <c r="F60" s="3388"/>
      <c r="G60" s="3388"/>
      <c r="H60" s="3388"/>
      <c r="I60" s="3388"/>
      <c r="J60" s="3388"/>
      <c r="K60" s="3388"/>
      <c r="L60" s="3388"/>
      <c r="M60" s="3388"/>
      <c r="N60" s="3388"/>
      <c r="O60" s="3388"/>
      <c r="P60" s="3388"/>
      <c r="Q60" s="3388"/>
      <c r="R60" s="3388"/>
      <c r="S60" s="3388"/>
      <c r="T60" s="3388"/>
    </row>
    <row r="61" spans="1:20">
      <c r="A61" s="3388"/>
      <c r="B61" s="3388"/>
      <c r="C61" s="3388"/>
      <c r="D61" s="3388"/>
      <c r="E61" s="3388"/>
      <c r="F61" s="3388"/>
      <c r="G61" s="3388"/>
      <c r="H61" s="3388"/>
      <c r="I61" s="3388"/>
      <c r="J61" s="3388"/>
      <c r="K61" s="3388"/>
      <c r="L61" s="3388"/>
      <c r="M61" s="3388"/>
      <c r="N61" s="3388"/>
      <c r="O61" s="3388"/>
      <c r="P61" s="3388"/>
      <c r="Q61" s="3388"/>
      <c r="R61" s="3388"/>
      <c r="S61" s="3388"/>
      <c r="T61" s="3388"/>
    </row>
    <row r="62" spans="1:20">
      <c r="A62" s="3388"/>
      <c r="B62" s="3388"/>
      <c r="C62" s="3388"/>
      <c r="D62" s="3388"/>
      <c r="E62" s="3388"/>
      <c r="F62" s="3388"/>
      <c r="G62" s="3388"/>
      <c r="H62" s="3388"/>
      <c r="I62" s="3388"/>
      <c r="J62" s="3388"/>
      <c r="K62" s="3388"/>
      <c r="L62" s="3388"/>
      <c r="M62" s="3388"/>
      <c r="N62" s="3388"/>
      <c r="O62" s="3388"/>
      <c r="P62" s="3388"/>
      <c r="Q62" s="3388"/>
      <c r="R62" s="3388"/>
      <c r="S62" s="3388"/>
      <c r="T62" s="3388"/>
    </row>
    <row r="63" spans="1:20">
      <c r="A63" s="3388"/>
      <c r="B63" s="3388"/>
      <c r="C63" s="3388"/>
      <c r="D63" s="3388"/>
      <c r="E63" s="3388"/>
      <c r="F63" s="3388"/>
      <c r="G63" s="3388"/>
      <c r="H63" s="3388"/>
      <c r="I63" s="3388"/>
      <c r="J63" s="3388"/>
      <c r="K63" s="3388"/>
      <c r="L63" s="3388"/>
      <c r="M63" s="3388"/>
      <c r="N63" s="3388"/>
      <c r="O63" s="3388"/>
      <c r="P63" s="3388"/>
      <c r="Q63" s="3388"/>
      <c r="R63" s="3388"/>
      <c r="S63" s="3388"/>
      <c r="T63" s="3388"/>
    </row>
  </sheetData>
  <mergeCells count="65">
    <mergeCell ref="A2:T2"/>
    <mergeCell ref="A3:A5"/>
    <mergeCell ref="B3:B4"/>
    <mergeCell ref="C3:C4"/>
    <mergeCell ref="D3:D4"/>
    <mergeCell ref="E3:E4"/>
    <mergeCell ref="F3:F4"/>
    <mergeCell ref="G3:G4"/>
    <mergeCell ref="H3:H4"/>
    <mergeCell ref="O3:O4"/>
    <mergeCell ref="P3:S3"/>
    <mergeCell ref="T3:T4"/>
    <mergeCell ref="I3:I4"/>
    <mergeCell ref="J3:J4"/>
    <mergeCell ref="K3:K4"/>
    <mergeCell ref="L3:L4"/>
    <mergeCell ref="M3:M4"/>
    <mergeCell ref="N3:N4"/>
    <mergeCell ref="A17:T17"/>
    <mergeCell ref="A24:T24"/>
    <mergeCell ref="A25:T25"/>
    <mergeCell ref="A26:T26"/>
    <mergeCell ref="A27:T27"/>
    <mergeCell ref="A28:T28"/>
    <mergeCell ref="A29:T29"/>
    <mergeCell ref="A18:T18"/>
    <mergeCell ref="A19:T19"/>
    <mergeCell ref="A20:T20"/>
    <mergeCell ref="A21:T21"/>
    <mergeCell ref="A22:T22"/>
    <mergeCell ref="A23:T23"/>
    <mergeCell ref="A41:T41"/>
    <mergeCell ref="A30:T30"/>
    <mergeCell ref="A31:T31"/>
    <mergeCell ref="A32:T32"/>
    <mergeCell ref="A33:T33"/>
    <mergeCell ref="A34:T34"/>
    <mergeCell ref="A35:T35"/>
    <mergeCell ref="A36:T36"/>
    <mergeCell ref="A37:T37"/>
    <mergeCell ref="A38:T38"/>
    <mergeCell ref="A39:T39"/>
    <mergeCell ref="A40:T40"/>
    <mergeCell ref="A53:T53"/>
    <mergeCell ref="A42:T42"/>
    <mergeCell ref="A43:T43"/>
    <mergeCell ref="A44:T44"/>
    <mergeCell ref="A45:T45"/>
    <mergeCell ref="A46:T46"/>
    <mergeCell ref="A47:T47"/>
    <mergeCell ref="A48:T48"/>
    <mergeCell ref="A49:T49"/>
    <mergeCell ref="A50:T50"/>
    <mergeCell ref="A51:T51"/>
    <mergeCell ref="A52:T52"/>
    <mergeCell ref="A60:T60"/>
    <mergeCell ref="A61:T61"/>
    <mergeCell ref="A62:T62"/>
    <mergeCell ref="A63:T63"/>
    <mergeCell ref="A54:T54"/>
    <mergeCell ref="A55:T55"/>
    <mergeCell ref="A56:T56"/>
    <mergeCell ref="A57:T57"/>
    <mergeCell ref="A58:T58"/>
    <mergeCell ref="A59:T59"/>
  </mergeCells>
  <phoneticPr fontId="59" type="noConversion"/>
  <hyperlinks>
    <hyperlink ref="U15" location="A108000境外所得税收抵免明细表!A1" display="A108000境外所得税收抵免明细表!A1"/>
  </hyperlinks>
  <printOptions horizontalCentered="1"/>
  <pageMargins left="0.74803149606299213" right="0.74803149606299213" top="0.62" bottom="0.52" header="0.42" footer="0.51181102362204722"/>
  <pageSetup paperSize="9" scale="9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2257" r:id="rId4" name="Button 1">
              <controlPr defaultSize="0" print="0" autoFill="0" autoPict="0" macro="[0]!ThisWorkbook.返回">
                <anchor moveWithCells="1">
                  <from>
                    <xdr:col>20</xdr:col>
                    <xdr:colOff>19050</xdr:colOff>
                    <xdr:row>0</xdr:row>
                    <xdr:rowOff>57150</xdr:rowOff>
                  </from>
                  <to>
                    <xdr:col>21</xdr:col>
                    <xdr:colOff>304800</xdr:colOff>
                    <xdr:row>1</xdr:row>
                    <xdr:rowOff>123825</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8">
    <tabColor rgb="FFFFFF00"/>
  </sheetPr>
  <dimension ref="A1:T16"/>
  <sheetViews>
    <sheetView workbookViewId="0">
      <selection activeCell="K5" sqref="K5"/>
    </sheetView>
  </sheetViews>
  <sheetFormatPr defaultColWidth="8.75" defaultRowHeight="12.75"/>
  <cols>
    <col min="1" max="1" width="5.25" style="1644" customWidth="1"/>
    <col min="2" max="2" width="9.375" style="1644" customWidth="1"/>
    <col min="3" max="19" width="10.25" style="1644" customWidth="1"/>
    <col min="20" max="256" width="8.75" style="1644"/>
    <col min="257" max="257" width="5.25" style="1644" customWidth="1"/>
    <col min="258" max="258" width="10.25" style="1644" customWidth="1"/>
    <col min="259" max="275" width="6.5" style="1644" customWidth="1"/>
    <col min="276" max="512" width="8.75" style="1644"/>
    <col min="513" max="513" width="5.25" style="1644" customWidth="1"/>
    <col min="514" max="514" width="10.25" style="1644" customWidth="1"/>
    <col min="515" max="531" width="6.5" style="1644" customWidth="1"/>
    <col min="532" max="768" width="8.75" style="1644"/>
    <col min="769" max="769" width="5.25" style="1644" customWidth="1"/>
    <col min="770" max="770" width="10.25" style="1644" customWidth="1"/>
    <col min="771" max="787" width="6.5" style="1644" customWidth="1"/>
    <col min="788" max="1024" width="8.75" style="1644"/>
    <col min="1025" max="1025" width="5.25" style="1644" customWidth="1"/>
    <col min="1026" max="1026" width="10.25" style="1644" customWidth="1"/>
    <col min="1027" max="1043" width="6.5" style="1644" customWidth="1"/>
    <col min="1044" max="1280" width="8.75" style="1644"/>
    <col min="1281" max="1281" width="5.25" style="1644" customWidth="1"/>
    <col min="1282" max="1282" width="10.25" style="1644" customWidth="1"/>
    <col min="1283" max="1299" width="6.5" style="1644" customWidth="1"/>
    <col min="1300" max="1536" width="8.75" style="1644"/>
    <col min="1537" max="1537" width="5.25" style="1644" customWidth="1"/>
    <col min="1538" max="1538" width="10.25" style="1644" customWidth="1"/>
    <col min="1539" max="1555" width="6.5" style="1644" customWidth="1"/>
    <col min="1556" max="1792" width="8.75" style="1644"/>
    <col min="1793" max="1793" width="5.25" style="1644" customWidth="1"/>
    <col min="1794" max="1794" width="10.25" style="1644" customWidth="1"/>
    <col min="1795" max="1811" width="6.5" style="1644" customWidth="1"/>
    <col min="1812" max="2048" width="8.75" style="1644"/>
    <col min="2049" max="2049" width="5.25" style="1644" customWidth="1"/>
    <col min="2050" max="2050" width="10.25" style="1644" customWidth="1"/>
    <col min="2051" max="2067" width="6.5" style="1644" customWidth="1"/>
    <col min="2068" max="2304" width="8.75" style="1644"/>
    <col min="2305" max="2305" width="5.25" style="1644" customWidth="1"/>
    <col min="2306" max="2306" width="10.25" style="1644" customWidth="1"/>
    <col min="2307" max="2323" width="6.5" style="1644" customWidth="1"/>
    <col min="2324" max="2560" width="8.75" style="1644"/>
    <col min="2561" max="2561" width="5.25" style="1644" customWidth="1"/>
    <col min="2562" max="2562" width="10.25" style="1644" customWidth="1"/>
    <col min="2563" max="2579" width="6.5" style="1644" customWidth="1"/>
    <col min="2580" max="2816" width="8.75" style="1644"/>
    <col min="2817" max="2817" width="5.25" style="1644" customWidth="1"/>
    <col min="2818" max="2818" width="10.25" style="1644" customWidth="1"/>
    <col min="2819" max="2835" width="6.5" style="1644" customWidth="1"/>
    <col min="2836" max="3072" width="8.75" style="1644"/>
    <col min="3073" max="3073" width="5.25" style="1644" customWidth="1"/>
    <col min="3074" max="3074" width="10.25" style="1644" customWidth="1"/>
    <col min="3075" max="3091" width="6.5" style="1644" customWidth="1"/>
    <col min="3092" max="3328" width="8.75" style="1644"/>
    <col min="3329" max="3329" width="5.25" style="1644" customWidth="1"/>
    <col min="3330" max="3330" width="10.25" style="1644" customWidth="1"/>
    <col min="3331" max="3347" width="6.5" style="1644" customWidth="1"/>
    <col min="3348" max="3584" width="8.75" style="1644"/>
    <col min="3585" max="3585" width="5.25" style="1644" customWidth="1"/>
    <col min="3586" max="3586" width="10.25" style="1644" customWidth="1"/>
    <col min="3587" max="3603" width="6.5" style="1644" customWidth="1"/>
    <col min="3604" max="3840" width="8.75" style="1644"/>
    <col min="3841" max="3841" width="5.25" style="1644" customWidth="1"/>
    <col min="3842" max="3842" width="10.25" style="1644" customWidth="1"/>
    <col min="3843" max="3859" width="6.5" style="1644" customWidth="1"/>
    <col min="3860" max="4096" width="8.75" style="1644"/>
    <col min="4097" max="4097" width="5.25" style="1644" customWidth="1"/>
    <col min="4098" max="4098" width="10.25" style="1644" customWidth="1"/>
    <col min="4099" max="4115" width="6.5" style="1644" customWidth="1"/>
    <col min="4116" max="4352" width="8.75" style="1644"/>
    <col min="4353" max="4353" width="5.25" style="1644" customWidth="1"/>
    <col min="4354" max="4354" width="10.25" style="1644" customWidth="1"/>
    <col min="4355" max="4371" width="6.5" style="1644" customWidth="1"/>
    <col min="4372" max="4608" width="8.75" style="1644"/>
    <col min="4609" max="4609" width="5.25" style="1644" customWidth="1"/>
    <col min="4610" max="4610" width="10.25" style="1644" customWidth="1"/>
    <col min="4611" max="4627" width="6.5" style="1644" customWidth="1"/>
    <col min="4628" max="4864" width="8.75" style="1644"/>
    <col min="4865" max="4865" width="5.25" style="1644" customWidth="1"/>
    <col min="4866" max="4866" width="10.25" style="1644" customWidth="1"/>
    <col min="4867" max="4883" width="6.5" style="1644" customWidth="1"/>
    <col min="4884" max="5120" width="8.75" style="1644"/>
    <col min="5121" max="5121" width="5.25" style="1644" customWidth="1"/>
    <col min="5122" max="5122" width="10.25" style="1644" customWidth="1"/>
    <col min="5123" max="5139" width="6.5" style="1644" customWidth="1"/>
    <col min="5140" max="5376" width="8.75" style="1644"/>
    <col min="5377" max="5377" width="5.25" style="1644" customWidth="1"/>
    <col min="5378" max="5378" width="10.25" style="1644" customWidth="1"/>
    <col min="5379" max="5395" width="6.5" style="1644" customWidth="1"/>
    <col min="5396" max="5632" width="8.75" style="1644"/>
    <col min="5633" max="5633" width="5.25" style="1644" customWidth="1"/>
    <col min="5634" max="5634" width="10.25" style="1644" customWidth="1"/>
    <col min="5635" max="5651" width="6.5" style="1644" customWidth="1"/>
    <col min="5652" max="5888" width="8.75" style="1644"/>
    <col min="5889" max="5889" width="5.25" style="1644" customWidth="1"/>
    <col min="5890" max="5890" width="10.25" style="1644" customWidth="1"/>
    <col min="5891" max="5907" width="6.5" style="1644" customWidth="1"/>
    <col min="5908" max="6144" width="8.75" style="1644"/>
    <col min="6145" max="6145" width="5.25" style="1644" customWidth="1"/>
    <col min="6146" max="6146" width="10.25" style="1644" customWidth="1"/>
    <col min="6147" max="6163" width="6.5" style="1644" customWidth="1"/>
    <col min="6164" max="6400" width="8.75" style="1644"/>
    <col min="6401" max="6401" width="5.25" style="1644" customWidth="1"/>
    <col min="6402" max="6402" width="10.25" style="1644" customWidth="1"/>
    <col min="6403" max="6419" width="6.5" style="1644" customWidth="1"/>
    <col min="6420" max="6656" width="8.75" style="1644"/>
    <col min="6657" max="6657" width="5.25" style="1644" customWidth="1"/>
    <col min="6658" max="6658" width="10.25" style="1644" customWidth="1"/>
    <col min="6659" max="6675" width="6.5" style="1644" customWidth="1"/>
    <col min="6676" max="6912" width="8.75" style="1644"/>
    <col min="6913" max="6913" width="5.25" style="1644" customWidth="1"/>
    <col min="6914" max="6914" width="10.25" style="1644" customWidth="1"/>
    <col min="6915" max="6931" width="6.5" style="1644" customWidth="1"/>
    <col min="6932" max="7168" width="8.75" style="1644"/>
    <col min="7169" max="7169" width="5.25" style="1644" customWidth="1"/>
    <col min="7170" max="7170" width="10.25" style="1644" customWidth="1"/>
    <col min="7171" max="7187" width="6.5" style="1644" customWidth="1"/>
    <col min="7188" max="7424" width="8.75" style="1644"/>
    <col min="7425" max="7425" width="5.25" style="1644" customWidth="1"/>
    <col min="7426" max="7426" width="10.25" style="1644" customWidth="1"/>
    <col min="7427" max="7443" width="6.5" style="1644" customWidth="1"/>
    <col min="7444" max="7680" width="8.75" style="1644"/>
    <col min="7681" max="7681" width="5.25" style="1644" customWidth="1"/>
    <col min="7682" max="7682" width="10.25" style="1644" customWidth="1"/>
    <col min="7683" max="7699" width="6.5" style="1644" customWidth="1"/>
    <col min="7700" max="7936" width="8.75" style="1644"/>
    <col min="7937" max="7937" width="5.25" style="1644" customWidth="1"/>
    <col min="7938" max="7938" width="10.25" style="1644" customWidth="1"/>
    <col min="7939" max="7955" width="6.5" style="1644" customWidth="1"/>
    <col min="7956" max="8192" width="8.75" style="1644"/>
    <col min="8193" max="8193" width="5.25" style="1644" customWidth="1"/>
    <col min="8194" max="8194" width="10.25" style="1644" customWidth="1"/>
    <col min="8195" max="8211" width="6.5" style="1644" customWidth="1"/>
    <col min="8212" max="8448" width="8.75" style="1644"/>
    <col min="8449" max="8449" width="5.25" style="1644" customWidth="1"/>
    <col min="8450" max="8450" width="10.25" style="1644" customWidth="1"/>
    <col min="8451" max="8467" width="6.5" style="1644" customWidth="1"/>
    <col min="8468" max="8704" width="8.75" style="1644"/>
    <col min="8705" max="8705" width="5.25" style="1644" customWidth="1"/>
    <col min="8706" max="8706" width="10.25" style="1644" customWidth="1"/>
    <col min="8707" max="8723" width="6.5" style="1644" customWidth="1"/>
    <col min="8724" max="8960" width="8.75" style="1644"/>
    <col min="8961" max="8961" width="5.25" style="1644" customWidth="1"/>
    <col min="8962" max="8962" width="10.25" style="1644" customWidth="1"/>
    <col min="8963" max="8979" width="6.5" style="1644" customWidth="1"/>
    <col min="8980" max="9216" width="8.75" style="1644"/>
    <col min="9217" max="9217" width="5.25" style="1644" customWidth="1"/>
    <col min="9218" max="9218" width="10.25" style="1644" customWidth="1"/>
    <col min="9219" max="9235" width="6.5" style="1644" customWidth="1"/>
    <col min="9236" max="9472" width="8.75" style="1644"/>
    <col min="9473" max="9473" width="5.25" style="1644" customWidth="1"/>
    <col min="9474" max="9474" width="10.25" style="1644" customWidth="1"/>
    <col min="9475" max="9491" width="6.5" style="1644" customWidth="1"/>
    <col min="9492" max="9728" width="8.75" style="1644"/>
    <col min="9729" max="9729" width="5.25" style="1644" customWidth="1"/>
    <col min="9730" max="9730" width="10.25" style="1644" customWidth="1"/>
    <col min="9731" max="9747" width="6.5" style="1644" customWidth="1"/>
    <col min="9748" max="9984" width="8.75" style="1644"/>
    <col min="9985" max="9985" width="5.25" style="1644" customWidth="1"/>
    <col min="9986" max="9986" width="10.25" style="1644" customWidth="1"/>
    <col min="9987" max="10003" width="6.5" style="1644" customWidth="1"/>
    <col min="10004" max="10240" width="8.75" style="1644"/>
    <col min="10241" max="10241" width="5.25" style="1644" customWidth="1"/>
    <col min="10242" max="10242" width="10.25" style="1644" customWidth="1"/>
    <col min="10243" max="10259" width="6.5" style="1644" customWidth="1"/>
    <col min="10260" max="10496" width="8.75" style="1644"/>
    <col min="10497" max="10497" width="5.25" style="1644" customWidth="1"/>
    <col min="10498" max="10498" width="10.25" style="1644" customWidth="1"/>
    <col min="10499" max="10515" width="6.5" style="1644" customWidth="1"/>
    <col min="10516" max="10752" width="8.75" style="1644"/>
    <col min="10753" max="10753" width="5.25" style="1644" customWidth="1"/>
    <col min="10754" max="10754" width="10.25" style="1644" customWidth="1"/>
    <col min="10755" max="10771" width="6.5" style="1644" customWidth="1"/>
    <col min="10772" max="11008" width="8.75" style="1644"/>
    <col min="11009" max="11009" width="5.25" style="1644" customWidth="1"/>
    <col min="11010" max="11010" width="10.25" style="1644" customWidth="1"/>
    <col min="11011" max="11027" width="6.5" style="1644" customWidth="1"/>
    <col min="11028" max="11264" width="8.75" style="1644"/>
    <col min="11265" max="11265" width="5.25" style="1644" customWidth="1"/>
    <col min="11266" max="11266" width="10.25" style="1644" customWidth="1"/>
    <col min="11267" max="11283" width="6.5" style="1644" customWidth="1"/>
    <col min="11284" max="11520" width="8.75" style="1644"/>
    <col min="11521" max="11521" width="5.25" style="1644" customWidth="1"/>
    <col min="11522" max="11522" width="10.25" style="1644" customWidth="1"/>
    <col min="11523" max="11539" width="6.5" style="1644" customWidth="1"/>
    <col min="11540" max="11776" width="8.75" style="1644"/>
    <col min="11777" max="11777" width="5.25" style="1644" customWidth="1"/>
    <col min="11778" max="11778" width="10.25" style="1644" customWidth="1"/>
    <col min="11779" max="11795" width="6.5" style="1644" customWidth="1"/>
    <col min="11796" max="12032" width="8.75" style="1644"/>
    <col min="12033" max="12033" width="5.25" style="1644" customWidth="1"/>
    <col min="12034" max="12034" width="10.25" style="1644" customWidth="1"/>
    <col min="12035" max="12051" width="6.5" style="1644" customWidth="1"/>
    <col min="12052" max="12288" width="8.75" style="1644"/>
    <col min="12289" max="12289" width="5.25" style="1644" customWidth="1"/>
    <col min="12290" max="12290" width="10.25" style="1644" customWidth="1"/>
    <col min="12291" max="12307" width="6.5" style="1644" customWidth="1"/>
    <col min="12308" max="12544" width="8.75" style="1644"/>
    <col min="12545" max="12545" width="5.25" style="1644" customWidth="1"/>
    <col min="12546" max="12546" width="10.25" style="1644" customWidth="1"/>
    <col min="12547" max="12563" width="6.5" style="1644" customWidth="1"/>
    <col min="12564" max="12800" width="8.75" style="1644"/>
    <col min="12801" max="12801" width="5.25" style="1644" customWidth="1"/>
    <col min="12802" max="12802" width="10.25" style="1644" customWidth="1"/>
    <col min="12803" max="12819" width="6.5" style="1644" customWidth="1"/>
    <col min="12820" max="13056" width="8.75" style="1644"/>
    <col min="13057" max="13057" width="5.25" style="1644" customWidth="1"/>
    <col min="13058" max="13058" width="10.25" style="1644" customWidth="1"/>
    <col min="13059" max="13075" width="6.5" style="1644" customWidth="1"/>
    <col min="13076" max="13312" width="8.75" style="1644"/>
    <col min="13313" max="13313" width="5.25" style="1644" customWidth="1"/>
    <col min="13314" max="13314" width="10.25" style="1644" customWidth="1"/>
    <col min="13315" max="13331" width="6.5" style="1644" customWidth="1"/>
    <col min="13332" max="13568" width="8.75" style="1644"/>
    <col min="13569" max="13569" width="5.25" style="1644" customWidth="1"/>
    <col min="13570" max="13570" width="10.25" style="1644" customWidth="1"/>
    <col min="13571" max="13587" width="6.5" style="1644" customWidth="1"/>
    <col min="13588" max="13824" width="8.75" style="1644"/>
    <col min="13825" max="13825" width="5.25" style="1644" customWidth="1"/>
    <col min="13826" max="13826" width="10.25" style="1644" customWidth="1"/>
    <col min="13827" max="13843" width="6.5" style="1644" customWidth="1"/>
    <col min="13844" max="14080" width="8.75" style="1644"/>
    <col min="14081" max="14081" width="5.25" style="1644" customWidth="1"/>
    <col min="14082" max="14082" width="10.25" style="1644" customWidth="1"/>
    <col min="14083" max="14099" width="6.5" style="1644" customWidth="1"/>
    <col min="14100" max="14336" width="8.75" style="1644"/>
    <col min="14337" max="14337" width="5.25" style="1644" customWidth="1"/>
    <col min="14338" max="14338" width="10.25" style="1644" customWidth="1"/>
    <col min="14339" max="14355" width="6.5" style="1644" customWidth="1"/>
    <col min="14356" max="14592" width="8.75" style="1644"/>
    <col min="14593" max="14593" width="5.25" style="1644" customWidth="1"/>
    <col min="14594" max="14594" width="10.25" style="1644" customWidth="1"/>
    <col min="14595" max="14611" width="6.5" style="1644" customWidth="1"/>
    <col min="14612" max="14848" width="8.75" style="1644"/>
    <col min="14849" max="14849" width="5.25" style="1644" customWidth="1"/>
    <col min="14850" max="14850" width="10.25" style="1644" customWidth="1"/>
    <col min="14851" max="14867" width="6.5" style="1644" customWidth="1"/>
    <col min="14868" max="15104" width="8.75" style="1644"/>
    <col min="15105" max="15105" width="5.25" style="1644" customWidth="1"/>
    <col min="15106" max="15106" width="10.25" style="1644" customWidth="1"/>
    <col min="15107" max="15123" width="6.5" style="1644" customWidth="1"/>
    <col min="15124" max="15360" width="8.75" style="1644"/>
    <col min="15361" max="15361" width="5.25" style="1644" customWidth="1"/>
    <col min="15362" max="15362" width="10.25" style="1644" customWidth="1"/>
    <col min="15363" max="15379" width="6.5" style="1644" customWidth="1"/>
    <col min="15380" max="15616" width="8.75" style="1644"/>
    <col min="15617" max="15617" width="5.25" style="1644" customWidth="1"/>
    <col min="15618" max="15618" width="10.25" style="1644" customWidth="1"/>
    <col min="15619" max="15635" width="6.5" style="1644" customWidth="1"/>
    <col min="15636" max="15872" width="8.75" style="1644"/>
    <col min="15873" max="15873" width="5.25" style="1644" customWidth="1"/>
    <col min="15874" max="15874" width="10.25" style="1644" customWidth="1"/>
    <col min="15875" max="15891" width="6.5" style="1644" customWidth="1"/>
    <col min="15892" max="16128" width="8.75" style="1644"/>
    <col min="16129" max="16129" width="5.25" style="1644" customWidth="1"/>
    <col min="16130" max="16130" width="10.25" style="1644" customWidth="1"/>
    <col min="16131" max="16147" width="6.5" style="1644" customWidth="1"/>
    <col min="16148" max="16384" width="8.75" style="1644"/>
  </cols>
  <sheetData>
    <row r="1" spans="1:20" s="1643" customFormat="1" ht="20.100000000000001" customHeight="1">
      <c r="A1" s="3396" t="str">
        <f>"索引号："&amp;档案索引!D18</f>
        <v>索引号：2B-13</v>
      </c>
      <c r="B1" s="3396"/>
      <c r="C1" s="3396"/>
      <c r="D1" s="3396"/>
      <c r="E1" s="3396"/>
      <c r="F1" s="3396"/>
      <c r="G1" s="3396"/>
      <c r="H1" s="3396"/>
      <c r="I1" s="3396"/>
      <c r="J1" s="3396"/>
      <c r="K1" s="3396"/>
      <c r="L1" s="3396"/>
      <c r="M1" s="3396"/>
      <c r="N1" s="3396"/>
      <c r="O1" s="3396"/>
      <c r="P1" s="3396"/>
      <c r="Q1" s="3396"/>
      <c r="R1" s="3396"/>
      <c r="S1" s="3396"/>
    </row>
    <row r="2" spans="1:20" s="1647" customFormat="1" ht="25.5" customHeight="1">
      <c r="A2" s="3391" t="s">
        <v>6121</v>
      </c>
      <c r="B2" s="3391"/>
      <c r="C2" s="3391"/>
      <c r="D2" s="3391"/>
      <c r="E2" s="3391"/>
      <c r="F2" s="3391"/>
      <c r="G2" s="3391"/>
      <c r="H2" s="3391"/>
      <c r="I2" s="3391"/>
      <c r="J2" s="3391"/>
      <c r="K2" s="3391"/>
      <c r="L2" s="3391"/>
      <c r="M2" s="3391"/>
      <c r="N2" s="3391"/>
      <c r="O2" s="3391"/>
      <c r="P2" s="3391"/>
      <c r="Q2" s="3391"/>
      <c r="R2" s="3391"/>
      <c r="S2" s="3392"/>
    </row>
    <row r="3" spans="1:20" s="1645" customFormat="1" ht="24" customHeight="1">
      <c r="A3" s="3393" t="s">
        <v>5847</v>
      </c>
      <c r="B3" s="3393" t="s">
        <v>5963</v>
      </c>
      <c r="C3" s="3394" t="s">
        <v>5993</v>
      </c>
      <c r="D3" s="3395"/>
      <c r="E3" s="3395"/>
      <c r="F3" s="3395"/>
      <c r="G3" s="3395"/>
      <c r="H3" s="3395"/>
      <c r="I3" s="3395"/>
      <c r="J3" s="3397"/>
      <c r="K3" s="3394" t="s">
        <v>5994</v>
      </c>
      <c r="L3" s="3395"/>
      <c r="M3" s="3395"/>
      <c r="N3" s="3397"/>
      <c r="O3" s="3393" t="s">
        <v>5964</v>
      </c>
      <c r="P3" s="3393" t="s">
        <v>5995</v>
      </c>
      <c r="Q3" s="3393" t="s">
        <v>5996</v>
      </c>
      <c r="R3" s="3393" t="s">
        <v>5997</v>
      </c>
      <c r="S3" s="3393" t="s">
        <v>5965</v>
      </c>
    </row>
    <row r="4" spans="1:20" s="1645" customFormat="1" ht="68.25" customHeight="1">
      <c r="A4" s="3393"/>
      <c r="B4" s="3393"/>
      <c r="C4" s="1928" t="s">
        <v>5998</v>
      </c>
      <c r="D4" s="1928" t="s">
        <v>5999</v>
      </c>
      <c r="E4" s="1928" t="s">
        <v>6000</v>
      </c>
      <c r="F4" s="1928" t="s">
        <v>6001</v>
      </c>
      <c r="G4" s="1928" t="s">
        <v>6002</v>
      </c>
      <c r="H4" s="1928" t="s">
        <v>6003</v>
      </c>
      <c r="I4" s="1928" t="s">
        <v>6004</v>
      </c>
      <c r="J4" s="1928" t="s">
        <v>1299</v>
      </c>
      <c r="K4" s="1928" t="s">
        <v>6005</v>
      </c>
      <c r="L4" s="1928" t="s">
        <v>6006</v>
      </c>
      <c r="M4" s="1928" t="s">
        <v>6007</v>
      </c>
      <c r="N4" s="1928" t="s">
        <v>1299</v>
      </c>
      <c r="O4" s="3393"/>
      <c r="P4" s="3393"/>
      <c r="Q4" s="3393"/>
      <c r="R4" s="3393"/>
      <c r="S4" s="3393"/>
    </row>
    <row r="5" spans="1:20" s="1645" customFormat="1" ht="49.5" customHeight="1">
      <c r="A5" s="3393"/>
      <c r="B5" s="1928">
        <v>1</v>
      </c>
      <c r="C5" s="1928">
        <v>2</v>
      </c>
      <c r="D5" s="1928">
        <v>3</v>
      </c>
      <c r="E5" s="1928">
        <v>4</v>
      </c>
      <c r="F5" s="1928">
        <v>5</v>
      </c>
      <c r="G5" s="1928">
        <v>6</v>
      </c>
      <c r="H5" s="1928">
        <v>7</v>
      </c>
      <c r="I5" s="1928">
        <v>8</v>
      </c>
      <c r="J5" s="1928" t="s">
        <v>6008</v>
      </c>
      <c r="K5" s="1928">
        <v>10</v>
      </c>
      <c r="L5" s="1928">
        <v>11</v>
      </c>
      <c r="M5" s="1928">
        <v>12</v>
      </c>
      <c r="N5" s="1928" t="s">
        <v>6009</v>
      </c>
      <c r="O5" s="1928" t="s">
        <v>6010</v>
      </c>
      <c r="P5" s="1928">
        <v>15</v>
      </c>
      <c r="Q5" s="1928">
        <v>16</v>
      </c>
      <c r="R5" s="1928">
        <v>17</v>
      </c>
      <c r="S5" s="1928" t="s">
        <v>6011</v>
      </c>
    </row>
    <row r="6" spans="1:20" s="1643" customFormat="1" ht="14.25" customHeight="1">
      <c r="A6" s="1927">
        <v>1</v>
      </c>
      <c r="B6" s="1646"/>
      <c r="C6" s="2107"/>
      <c r="D6" s="2107"/>
      <c r="E6" s="2107"/>
      <c r="F6" s="2107"/>
      <c r="G6" s="2107"/>
      <c r="H6" s="2107"/>
      <c r="I6" s="2107"/>
      <c r="J6" s="2106">
        <f>SUM(B6:I6)</f>
        <v>0</v>
      </c>
      <c r="K6" s="2107"/>
      <c r="L6" s="2107"/>
      <c r="M6" s="2107"/>
      <c r="N6" s="2106">
        <f>SUM(K6:M6)</f>
        <v>0</v>
      </c>
      <c r="O6" s="2106">
        <f>SUM(J6:L6)</f>
        <v>0</v>
      </c>
      <c r="P6" s="2107"/>
      <c r="Q6" s="2107"/>
      <c r="R6" s="2107"/>
      <c r="S6" s="2106">
        <f>O6+T8</f>
        <v>0</v>
      </c>
    </row>
    <row r="7" spans="1:20" s="1643" customFormat="1" ht="14.25" customHeight="1">
      <c r="A7" s="1927">
        <v>2</v>
      </c>
      <c r="B7" s="1646"/>
      <c r="C7" s="2107"/>
      <c r="D7" s="2107"/>
      <c r="E7" s="2107"/>
      <c r="F7" s="2107"/>
      <c r="G7" s="2107"/>
      <c r="H7" s="2107"/>
      <c r="I7" s="2107"/>
      <c r="J7" s="2106">
        <f t="shared" ref="J7:J14" si="0">SUM(B7:I7)</f>
        <v>0</v>
      </c>
      <c r="K7" s="2107"/>
      <c r="L7" s="2107"/>
      <c r="M7" s="2107"/>
      <c r="N7" s="2106">
        <f t="shared" ref="N7:N14" si="1">SUM(K7:M7)</f>
        <v>0</v>
      </c>
      <c r="O7" s="2106">
        <f t="shared" ref="O7:O14" si="2">SUM(J7:L7)</f>
        <v>0</v>
      </c>
      <c r="P7" s="2107"/>
      <c r="Q7" s="2107"/>
      <c r="R7" s="2107"/>
      <c r="S7" s="2106">
        <f t="shared" ref="S7:S14" si="3">O7+P7-Q7-R7</f>
        <v>0</v>
      </c>
    </row>
    <row r="8" spans="1:20" s="1643" customFormat="1" ht="14.25" customHeight="1">
      <c r="A8" s="1927">
        <v>3</v>
      </c>
      <c r="B8" s="1646"/>
      <c r="C8" s="2107"/>
      <c r="D8" s="2107"/>
      <c r="E8" s="2107"/>
      <c r="F8" s="2107"/>
      <c r="G8" s="2107"/>
      <c r="H8" s="2107"/>
      <c r="I8" s="2107"/>
      <c r="J8" s="2106">
        <f t="shared" si="0"/>
        <v>0</v>
      </c>
      <c r="K8" s="2107"/>
      <c r="L8" s="2107"/>
      <c r="M8" s="2107"/>
      <c r="N8" s="2106">
        <f t="shared" si="1"/>
        <v>0</v>
      </c>
      <c r="O8" s="2106">
        <f t="shared" si="2"/>
        <v>0</v>
      </c>
      <c r="P8" s="2107"/>
      <c r="Q8" s="2107"/>
      <c r="R8" s="2107"/>
      <c r="S8" s="2106">
        <f t="shared" si="3"/>
        <v>0</v>
      </c>
    </row>
    <row r="9" spans="1:20" s="1643" customFormat="1" ht="14.25" customHeight="1">
      <c r="A9" s="1927">
        <v>4</v>
      </c>
      <c r="B9" s="1646"/>
      <c r="C9" s="2107"/>
      <c r="D9" s="2107"/>
      <c r="E9" s="2107"/>
      <c r="F9" s="2107"/>
      <c r="G9" s="2107"/>
      <c r="H9" s="2107"/>
      <c r="I9" s="2107"/>
      <c r="J9" s="2106">
        <f t="shared" si="0"/>
        <v>0</v>
      </c>
      <c r="K9" s="2107"/>
      <c r="L9" s="2107"/>
      <c r="M9" s="2107"/>
      <c r="N9" s="2106">
        <f t="shared" si="1"/>
        <v>0</v>
      </c>
      <c r="O9" s="2106">
        <f t="shared" si="2"/>
        <v>0</v>
      </c>
      <c r="P9" s="2107"/>
      <c r="Q9" s="2107"/>
      <c r="R9" s="2107"/>
      <c r="S9" s="2106">
        <f t="shared" si="3"/>
        <v>0</v>
      </c>
    </row>
    <row r="10" spans="1:20" s="1643" customFormat="1" ht="14.25" customHeight="1">
      <c r="A10" s="1927">
        <v>5</v>
      </c>
      <c r="B10" s="1646"/>
      <c r="C10" s="2107"/>
      <c r="D10" s="2107"/>
      <c r="E10" s="2107"/>
      <c r="F10" s="2107"/>
      <c r="G10" s="2107"/>
      <c r="H10" s="2107"/>
      <c r="I10" s="2107"/>
      <c r="J10" s="2106">
        <f t="shared" si="0"/>
        <v>0</v>
      </c>
      <c r="K10" s="2107"/>
      <c r="L10" s="2107"/>
      <c r="M10" s="2107"/>
      <c r="N10" s="2106">
        <f t="shared" si="1"/>
        <v>0</v>
      </c>
      <c r="O10" s="2106">
        <f t="shared" si="2"/>
        <v>0</v>
      </c>
      <c r="P10" s="2107"/>
      <c r="Q10" s="2107"/>
      <c r="R10" s="2107"/>
      <c r="S10" s="2106">
        <f t="shared" si="3"/>
        <v>0</v>
      </c>
    </row>
    <row r="11" spans="1:20" s="1643" customFormat="1" ht="14.25" customHeight="1">
      <c r="A11" s="1927">
        <v>6</v>
      </c>
      <c r="B11" s="1646"/>
      <c r="C11" s="2107"/>
      <c r="D11" s="2107"/>
      <c r="E11" s="2107"/>
      <c r="F11" s="2107"/>
      <c r="G11" s="2107"/>
      <c r="H11" s="2107"/>
      <c r="I11" s="2107"/>
      <c r="J11" s="2106">
        <f t="shared" si="0"/>
        <v>0</v>
      </c>
      <c r="K11" s="2107"/>
      <c r="L11" s="2107"/>
      <c r="M11" s="2107"/>
      <c r="N11" s="2106">
        <f t="shared" si="1"/>
        <v>0</v>
      </c>
      <c r="O11" s="2106">
        <f t="shared" si="2"/>
        <v>0</v>
      </c>
      <c r="P11" s="2107"/>
      <c r="Q11" s="2107"/>
      <c r="R11" s="2107"/>
      <c r="S11" s="2106">
        <f t="shared" si="3"/>
        <v>0</v>
      </c>
    </row>
    <row r="12" spans="1:20" s="1643" customFormat="1" ht="14.25" customHeight="1">
      <c r="A12" s="1927">
        <v>7</v>
      </c>
      <c r="B12" s="1646"/>
      <c r="C12" s="2107"/>
      <c r="D12" s="2107"/>
      <c r="E12" s="2107"/>
      <c r="F12" s="2107"/>
      <c r="G12" s="2107"/>
      <c r="H12" s="2107"/>
      <c r="I12" s="2107"/>
      <c r="J12" s="2106">
        <f t="shared" si="0"/>
        <v>0</v>
      </c>
      <c r="K12" s="2107"/>
      <c r="L12" s="2107"/>
      <c r="M12" s="2107"/>
      <c r="N12" s="2106">
        <f t="shared" si="1"/>
        <v>0</v>
      </c>
      <c r="O12" s="2106">
        <f t="shared" si="2"/>
        <v>0</v>
      </c>
      <c r="P12" s="2107"/>
      <c r="Q12" s="2107"/>
      <c r="R12" s="2107"/>
      <c r="S12" s="2106">
        <f t="shared" si="3"/>
        <v>0</v>
      </c>
    </row>
    <row r="13" spans="1:20" s="1643" customFormat="1" ht="14.25" customHeight="1">
      <c r="A13" s="1927">
        <v>8</v>
      </c>
      <c r="B13" s="1646"/>
      <c r="C13" s="2107"/>
      <c r="D13" s="2107"/>
      <c r="E13" s="2107"/>
      <c r="F13" s="2107"/>
      <c r="G13" s="2107"/>
      <c r="H13" s="2107"/>
      <c r="I13" s="2107"/>
      <c r="J13" s="2106">
        <f t="shared" si="0"/>
        <v>0</v>
      </c>
      <c r="K13" s="2107"/>
      <c r="L13" s="2107"/>
      <c r="M13" s="2107"/>
      <c r="N13" s="2106">
        <f t="shared" si="1"/>
        <v>0</v>
      </c>
      <c r="O13" s="2106">
        <f t="shared" si="2"/>
        <v>0</v>
      </c>
      <c r="P13" s="2107"/>
      <c r="Q13" s="2107"/>
      <c r="R13" s="2107"/>
      <c r="S13" s="2106">
        <f t="shared" si="3"/>
        <v>0</v>
      </c>
    </row>
    <row r="14" spans="1:20" s="1643" customFormat="1" ht="14.25" customHeight="1">
      <c r="A14" s="1927">
        <v>9</v>
      </c>
      <c r="B14" s="1646"/>
      <c r="C14" s="2107"/>
      <c r="D14" s="2107"/>
      <c r="E14" s="2107"/>
      <c r="F14" s="2107"/>
      <c r="G14" s="2107"/>
      <c r="H14" s="2107"/>
      <c r="I14" s="2107"/>
      <c r="J14" s="2106">
        <f t="shared" si="0"/>
        <v>0</v>
      </c>
      <c r="K14" s="2107"/>
      <c r="L14" s="2107"/>
      <c r="M14" s="2107"/>
      <c r="N14" s="2106">
        <f t="shared" si="1"/>
        <v>0</v>
      </c>
      <c r="O14" s="2106">
        <f t="shared" si="2"/>
        <v>0</v>
      </c>
      <c r="P14" s="2107"/>
      <c r="Q14" s="2107"/>
      <c r="R14" s="2107"/>
      <c r="S14" s="2106">
        <f t="shared" si="3"/>
        <v>0</v>
      </c>
    </row>
    <row r="15" spans="1:20" s="1643" customFormat="1" ht="14.25" customHeight="1">
      <c r="A15" s="1927">
        <v>10</v>
      </c>
      <c r="B15" s="1927" t="s">
        <v>5656</v>
      </c>
      <c r="C15" s="2106">
        <f>SUM(C6:C14)</f>
        <v>0</v>
      </c>
      <c r="D15" s="2106">
        <f t="shared" ref="D15:S15" si="4">SUM(D6:D14)</f>
        <v>0</v>
      </c>
      <c r="E15" s="2106">
        <f t="shared" si="4"/>
        <v>0</v>
      </c>
      <c r="F15" s="2106">
        <f t="shared" si="4"/>
        <v>0</v>
      </c>
      <c r="G15" s="2106">
        <f t="shared" si="4"/>
        <v>0</v>
      </c>
      <c r="H15" s="2106">
        <f t="shared" si="4"/>
        <v>0</v>
      </c>
      <c r="I15" s="2106">
        <f t="shared" si="4"/>
        <v>0</v>
      </c>
      <c r="J15" s="2106">
        <f t="shared" si="4"/>
        <v>0</v>
      </c>
      <c r="K15" s="2106">
        <f t="shared" si="4"/>
        <v>0</v>
      </c>
      <c r="L15" s="2106">
        <f t="shared" si="4"/>
        <v>0</v>
      </c>
      <c r="M15" s="2106">
        <f t="shared" si="4"/>
        <v>0</v>
      </c>
      <c r="N15" s="2106">
        <f t="shared" si="4"/>
        <v>0</v>
      </c>
      <c r="O15" s="2106">
        <f t="shared" si="4"/>
        <v>0</v>
      </c>
      <c r="P15" s="2106">
        <f t="shared" si="4"/>
        <v>0</v>
      </c>
      <c r="Q15" s="2106">
        <f t="shared" si="4"/>
        <v>0</v>
      </c>
      <c r="R15" s="2106">
        <f t="shared" si="4"/>
        <v>0</v>
      </c>
      <c r="S15" s="2106">
        <f t="shared" si="4"/>
        <v>0</v>
      </c>
      <c r="T15" s="1799" t="s">
        <v>6656</v>
      </c>
    </row>
    <row r="16" spans="1:20" ht="192" customHeight="1">
      <c r="A16" s="1930"/>
      <c r="B16" s="1927" t="s">
        <v>5073</v>
      </c>
      <c r="C16" s="1930"/>
      <c r="D16" s="1930"/>
      <c r="E16" s="1930"/>
      <c r="F16" s="1930"/>
      <c r="G16" s="1930"/>
      <c r="H16" s="1930"/>
      <c r="I16" s="1930"/>
      <c r="J16" s="1930"/>
      <c r="K16" s="1930"/>
      <c r="L16" s="1930"/>
      <c r="M16" s="1930"/>
      <c r="N16" s="1932" t="s">
        <v>6012</v>
      </c>
      <c r="O16" s="1930" t="s">
        <v>6013</v>
      </c>
      <c r="P16" s="1930"/>
      <c r="Q16" s="1932" t="s">
        <v>6014</v>
      </c>
      <c r="R16" s="1930"/>
      <c r="S16" s="1932" t="s">
        <v>6015</v>
      </c>
    </row>
  </sheetData>
  <mergeCells count="11">
    <mergeCell ref="A1:S1"/>
    <mergeCell ref="A2:S2"/>
    <mergeCell ref="A3:A5"/>
    <mergeCell ref="B3:B4"/>
    <mergeCell ref="C3:J3"/>
    <mergeCell ref="K3:N3"/>
    <mergeCell ref="O3:O4"/>
    <mergeCell ref="P3:P4"/>
    <mergeCell ref="Q3:Q4"/>
    <mergeCell ref="R3:R4"/>
    <mergeCell ref="S3:S4"/>
  </mergeCells>
  <phoneticPr fontId="59" type="noConversion"/>
  <hyperlinks>
    <hyperlink ref="T15" location="A108010境外所得纳税调整后所得明细表!A1" display="A108010境外所得纳税调整后所得明细表!A1"/>
  </hyperlinks>
  <printOptions horizontalCentered="1"/>
  <pageMargins left="0.74803149606299213" right="0.74803149606299213" top="0.71" bottom="0.44" header="0.51181102362204722" footer="0.51181102362204722"/>
  <pageSetup paperSize="9" scale="9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3282" r:id="rId4" name="Button 2">
              <controlPr defaultSize="0" print="0" autoFill="0" autoPict="0" macro="[0]!ThisWorkbook.返回">
                <anchor moveWithCells="1">
                  <from>
                    <xdr:col>19</xdr:col>
                    <xdr:colOff>57150</xdr:colOff>
                    <xdr:row>0</xdr:row>
                    <xdr:rowOff>85725</xdr:rowOff>
                  </from>
                  <to>
                    <xdr:col>20</xdr:col>
                    <xdr:colOff>352425</xdr:colOff>
                    <xdr:row>1</xdr:row>
                    <xdr:rowOff>152400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9">
    <tabColor rgb="FFFFFF00"/>
  </sheetPr>
  <dimension ref="A1:U19"/>
  <sheetViews>
    <sheetView workbookViewId="0">
      <selection activeCell="E15" sqref="E15"/>
    </sheetView>
  </sheetViews>
  <sheetFormatPr defaultColWidth="8.75" defaultRowHeight="19.899999999999999" customHeight="1"/>
  <cols>
    <col min="1" max="1" width="5.25" style="1566" customWidth="1"/>
    <col min="2" max="2" width="9.375" style="1566" customWidth="1"/>
    <col min="3" max="20" width="10.25" style="1566" customWidth="1"/>
    <col min="21" max="256" width="8.75" style="1566"/>
    <col min="257" max="257" width="5.25" style="1566" customWidth="1"/>
    <col min="258" max="258" width="6" style="1566" customWidth="1"/>
    <col min="259" max="259" width="7.75" style="1566" customWidth="1"/>
    <col min="260" max="267" width="6" style="1566" customWidth="1"/>
    <col min="268" max="268" width="7.125" style="1566" customWidth="1"/>
    <col min="269" max="276" width="6" style="1566" customWidth="1"/>
    <col min="277" max="512" width="8.75" style="1566"/>
    <col min="513" max="513" width="5.25" style="1566" customWidth="1"/>
    <col min="514" max="514" width="6" style="1566" customWidth="1"/>
    <col min="515" max="515" width="7.75" style="1566" customWidth="1"/>
    <col min="516" max="523" width="6" style="1566" customWidth="1"/>
    <col min="524" max="524" width="7.125" style="1566" customWidth="1"/>
    <col min="525" max="532" width="6" style="1566" customWidth="1"/>
    <col min="533" max="768" width="8.75" style="1566"/>
    <col min="769" max="769" width="5.25" style="1566" customWidth="1"/>
    <col min="770" max="770" width="6" style="1566" customWidth="1"/>
    <col min="771" max="771" width="7.75" style="1566" customWidth="1"/>
    <col min="772" max="779" width="6" style="1566" customWidth="1"/>
    <col min="780" max="780" width="7.125" style="1566" customWidth="1"/>
    <col min="781" max="788" width="6" style="1566" customWidth="1"/>
    <col min="789" max="1024" width="8.75" style="1566"/>
    <col min="1025" max="1025" width="5.25" style="1566" customWidth="1"/>
    <col min="1026" max="1026" width="6" style="1566" customWidth="1"/>
    <col min="1027" max="1027" width="7.75" style="1566" customWidth="1"/>
    <col min="1028" max="1035" width="6" style="1566" customWidth="1"/>
    <col min="1036" max="1036" width="7.125" style="1566" customWidth="1"/>
    <col min="1037" max="1044" width="6" style="1566" customWidth="1"/>
    <col min="1045" max="1280" width="8.75" style="1566"/>
    <col min="1281" max="1281" width="5.25" style="1566" customWidth="1"/>
    <col min="1282" max="1282" width="6" style="1566" customWidth="1"/>
    <col min="1283" max="1283" width="7.75" style="1566" customWidth="1"/>
    <col min="1284" max="1291" width="6" style="1566" customWidth="1"/>
    <col min="1292" max="1292" width="7.125" style="1566" customWidth="1"/>
    <col min="1293" max="1300" width="6" style="1566" customWidth="1"/>
    <col min="1301" max="1536" width="8.75" style="1566"/>
    <col min="1537" max="1537" width="5.25" style="1566" customWidth="1"/>
    <col min="1538" max="1538" width="6" style="1566" customWidth="1"/>
    <col min="1539" max="1539" width="7.75" style="1566" customWidth="1"/>
    <col min="1540" max="1547" width="6" style="1566" customWidth="1"/>
    <col min="1548" max="1548" width="7.125" style="1566" customWidth="1"/>
    <col min="1549" max="1556" width="6" style="1566" customWidth="1"/>
    <col min="1557" max="1792" width="8.75" style="1566"/>
    <col min="1793" max="1793" width="5.25" style="1566" customWidth="1"/>
    <col min="1794" max="1794" width="6" style="1566" customWidth="1"/>
    <col min="1795" max="1795" width="7.75" style="1566" customWidth="1"/>
    <col min="1796" max="1803" width="6" style="1566" customWidth="1"/>
    <col min="1804" max="1804" width="7.125" style="1566" customWidth="1"/>
    <col min="1805" max="1812" width="6" style="1566" customWidth="1"/>
    <col min="1813" max="2048" width="8.75" style="1566"/>
    <col min="2049" max="2049" width="5.25" style="1566" customWidth="1"/>
    <col min="2050" max="2050" width="6" style="1566" customWidth="1"/>
    <col min="2051" max="2051" width="7.75" style="1566" customWidth="1"/>
    <col min="2052" max="2059" width="6" style="1566" customWidth="1"/>
    <col min="2060" max="2060" width="7.125" style="1566" customWidth="1"/>
    <col min="2061" max="2068" width="6" style="1566" customWidth="1"/>
    <col min="2069" max="2304" width="8.75" style="1566"/>
    <col min="2305" max="2305" width="5.25" style="1566" customWidth="1"/>
    <col min="2306" max="2306" width="6" style="1566" customWidth="1"/>
    <col min="2307" max="2307" width="7.75" style="1566" customWidth="1"/>
    <col min="2308" max="2315" width="6" style="1566" customWidth="1"/>
    <col min="2316" max="2316" width="7.125" style="1566" customWidth="1"/>
    <col min="2317" max="2324" width="6" style="1566" customWidth="1"/>
    <col min="2325" max="2560" width="8.75" style="1566"/>
    <col min="2561" max="2561" width="5.25" style="1566" customWidth="1"/>
    <col min="2562" max="2562" width="6" style="1566" customWidth="1"/>
    <col min="2563" max="2563" width="7.75" style="1566" customWidth="1"/>
    <col min="2564" max="2571" width="6" style="1566" customWidth="1"/>
    <col min="2572" max="2572" width="7.125" style="1566" customWidth="1"/>
    <col min="2573" max="2580" width="6" style="1566" customWidth="1"/>
    <col min="2581" max="2816" width="8.75" style="1566"/>
    <col min="2817" max="2817" width="5.25" style="1566" customWidth="1"/>
    <col min="2818" max="2818" width="6" style="1566" customWidth="1"/>
    <col min="2819" max="2819" width="7.75" style="1566" customWidth="1"/>
    <col min="2820" max="2827" width="6" style="1566" customWidth="1"/>
    <col min="2828" max="2828" width="7.125" style="1566" customWidth="1"/>
    <col min="2829" max="2836" width="6" style="1566" customWidth="1"/>
    <col min="2837" max="3072" width="8.75" style="1566"/>
    <col min="3073" max="3073" width="5.25" style="1566" customWidth="1"/>
    <col min="3074" max="3074" width="6" style="1566" customWidth="1"/>
    <col min="3075" max="3075" width="7.75" style="1566" customWidth="1"/>
    <col min="3076" max="3083" width="6" style="1566" customWidth="1"/>
    <col min="3084" max="3084" width="7.125" style="1566" customWidth="1"/>
    <col min="3085" max="3092" width="6" style="1566" customWidth="1"/>
    <col min="3093" max="3328" width="8.75" style="1566"/>
    <col min="3329" max="3329" width="5.25" style="1566" customWidth="1"/>
    <col min="3330" max="3330" width="6" style="1566" customWidth="1"/>
    <col min="3331" max="3331" width="7.75" style="1566" customWidth="1"/>
    <col min="3332" max="3339" width="6" style="1566" customWidth="1"/>
    <col min="3340" max="3340" width="7.125" style="1566" customWidth="1"/>
    <col min="3341" max="3348" width="6" style="1566" customWidth="1"/>
    <col min="3349" max="3584" width="8.75" style="1566"/>
    <col min="3585" max="3585" width="5.25" style="1566" customWidth="1"/>
    <col min="3586" max="3586" width="6" style="1566" customWidth="1"/>
    <col min="3587" max="3587" width="7.75" style="1566" customWidth="1"/>
    <col min="3588" max="3595" width="6" style="1566" customWidth="1"/>
    <col min="3596" max="3596" width="7.125" style="1566" customWidth="1"/>
    <col min="3597" max="3604" width="6" style="1566" customWidth="1"/>
    <col min="3605" max="3840" width="8.75" style="1566"/>
    <col min="3841" max="3841" width="5.25" style="1566" customWidth="1"/>
    <col min="3842" max="3842" width="6" style="1566" customWidth="1"/>
    <col min="3843" max="3843" width="7.75" style="1566" customWidth="1"/>
    <col min="3844" max="3851" width="6" style="1566" customWidth="1"/>
    <col min="3852" max="3852" width="7.125" style="1566" customWidth="1"/>
    <col min="3853" max="3860" width="6" style="1566" customWidth="1"/>
    <col min="3861" max="4096" width="8.75" style="1566"/>
    <col min="4097" max="4097" width="5.25" style="1566" customWidth="1"/>
    <col min="4098" max="4098" width="6" style="1566" customWidth="1"/>
    <col min="4099" max="4099" width="7.75" style="1566" customWidth="1"/>
    <col min="4100" max="4107" width="6" style="1566" customWidth="1"/>
    <col min="4108" max="4108" width="7.125" style="1566" customWidth="1"/>
    <col min="4109" max="4116" width="6" style="1566" customWidth="1"/>
    <col min="4117" max="4352" width="8.75" style="1566"/>
    <col min="4353" max="4353" width="5.25" style="1566" customWidth="1"/>
    <col min="4354" max="4354" width="6" style="1566" customWidth="1"/>
    <col min="4355" max="4355" width="7.75" style="1566" customWidth="1"/>
    <col min="4356" max="4363" width="6" style="1566" customWidth="1"/>
    <col min="4364" max="4364" width="7.125" style="1566" customWidth="1"/>
    <col min="4365" max="4372" width="6" style="1566" customWidth="1"/>
    <col min="4373" max="4608" width="8.75" style="1566"/>
    <col min="4609" max="4609" width="5.25" style="1566" customWidth="1"/>
    <col min="4610" max="4610" width="6" style="1566" customWidth="1"/>
    <col min="4611" max="4611" width="7.75" style="1566" customWidth="1"/>
    <col min="4612" max="4619" width="6" style="1566" customWidth="1"/>
    <col min="4620" max="4620" width="7.125" style="1566" customWidth="1"/>
    <col min="4621" max="4628" width="6" style="1566" customWidth="1"/>
    <col min="4629" max="4864" width="8.75" style="1566"/>
    <col min="4865" max="4865" width="5.25" style="1566" customWidth="1"/>
    <col min="4866" max="4866" width="6" style="1566" customWidth="1"/>
    <col min="4867" max="4867" width="7.75" style="1566" customWidth="1"/>
    <col min="4868" max="4875" width="6" style="1566" customWidth="1"/>
    <col min="4876" max="4876" width="7.125" style="1566" customWidth="1"/>
    <col min="4877" max="4884" width="6" style="1566" customWidth="1"/>
    <col min="4885" max="5120" width="8.75" style="1566"/>
    <col min="5121" max="5121" width="5.25" style="1566" customWidth="1"/>
    <col min="5122" max="5122" width="6" style="1566" customWidth="1"/>
    <col min="5123" max="5123" width="7.75" style="1566" customWidth="1"/>
    <col min="5124" max="5131" width="6" style="1566" customWidth="1"/>
    <col min="5132" max="5132" width="7.125" style="1566" customWidth="1"/>
    <col min="5133" max="5140" width="6" style="1566" customWidth="1"/>
    <col min="5141" max="5376" width="8.75" style="1566"/>
    <col min="5377" max="5377" width="5.25" style="1566" customWidth="1"/>
    <col min="5378" max="5378" width="6" style="1566" customWidth="1"/>
    <col min="5379" max="5379" width="7.75" style="1566" customWidth="1"/>
    <col min="5380" max="5387" width="6" style="1566" customWidth="1"/>
    <col min="5388" max="5388" width="7.125" style="1566" customWidth="1"/>
    <col min="5389" max="5396" width="6" style="1566" customWidth="1"/>
    <col min="5397" max="5632" width="8.75" style="1566"/>
    <col min="5633" max="5633" width="5.25" style="1566" customWidth="1"/>
    <col min="5634" max="5634" width="6" style="1566" customWidth="1"/>
    <col min="5635" max="5635" width="7.75" style="1566" customWidth="1"/>
    <col min="5636" max="5643" width="6" style="1566" customWidth="1"/>
    <col min="5644" max="5644" width="7.125" style="1566" customWidth="1"/>
    <col min="5645" max="5652" width="6" style="1566" customWidth="1"/>
    <col min="5653" max="5888" width="8.75" style="1566"/>
    <col min="5889" max="5889" width="5.25" style="1566" customWidth="1"/>
    <col min="5890" max="5890" width="6" style="1566" customWidth="1"/>
    <col min="5891" max="5891" width="7.75" style="1566" customWidth="1"/>
    <col min="5892" max="5899" width="6" style="1566" customWidth="1"/>
    <col min="5900" max="5900" width="7.125" style="1566" customWidth="1"/>
    <col min="5901" max="5908" width="6" style="1566" customWidth="1"/>
    <col min="5909" max="6144" width="8.75" style="1566"/>
    <col min="6145" max="6145" width="5.25" style="1566" customWidth="1"/>
    <col min="6146" max="6146" width="6" style="1566" customWidth="1"/>
    <col min="6147" max="6147" width="7.75" style="1566" customWidth="1"/>
    <col min="6148" max="6155" width="6" style="1566" customWidth="1"/>
    <col min="6156" max="6156" width="7.125" style="1566" customWidth="1"/>
    <col min="6157" max="6164" width="6" style="1566" customWidth="1"/>
    <col min="6165" max="6400" width="8.75" style="1566"/>
    <col min="6401" max="6401" width="5.25" style="1566" customWidth="1"/>
    <col min="6402" max="6402" width="6" style="1566" customWidth="1"/>
    <col min="6403" max="6403" width="7.75" style="1566" customWidth="1"/>
    <col min="6404" max="6411" width="6" style="1566" customWidth="1"/>
    <col min="6412" max="6412" width="7.125" style="1566" customWidth="1"/>
    <col min="6413" max="6420" width="6" style="1566" customWidth="1"/>
    <col min="6421" max="6656" width="8.75" style="1566"/>
    <col min="6657" max="6657" width="5.25" style="1566" customWidth="1"/>
    <col min="6658" max="6658" width="6" style="1566" customWidth="1"/>
    <col min="6659" max="6659" width="7.75" style="1566" customWidth="1"/>
    <col min="6660" max="6667" width="6" style="1566" customWidth="1"/>
    <col min="6668" max="6668" width="7.125" style="1566" customWidth="1"/>
    <col min="6669" max="6676" width="6" style="1566" customWidth="1"/>
    <col min="6677" max="6912" width="8.75" style="1566"/>
    <col min="6913" max="6913" width="5.25" style="1566" customWidth="1"/>
    <col min="6914" max="6914" width="6" style="1566" customWidth="1"/>
    <col min="6915" max="6915" width="7.75" style="1566" customWidth="1"/>
    <col min="6916" max="6923" width="6" style="1566" customWidth="1"/>
    <col min="6924" max="6924" width="7.125" style="1566" customWidth="1"/>
    <col min="6925" max="6932" width="6" style="1566" customWidth="1"/>
    <col min="6933" max="7168" width="8.75" style="1566"/>
    <col min="7169" max="7169" width="5.25" style="1566" customWidth="1"/>
    <col min="7170" max="7170" width="6" style="1566" customWidth="1"/>
    <col min="7171" max="7171" width="7.75" style="1566" customWidth="1"/>
    <col min="7172" max="7179" width="6" style="1566" customWidth="1"/>
    <col min="7180" max="7180" width="7.125" style="1566" customWidth="1"/>
    <col min="7181" max="7188" width="6" style="1566" customWidth="1"/>
    <col min="7189" max="7424" width="8.75" style="1566"/>
    <col min="7425" max="7425" width="5.25" style="1566" customWidth="1"/>
    <col min="7426" max="7426" width="6" style="1566" customWidth="1"/>
    <col min="7427" max="7427" width="7.75" style="1566" customWidth="1"/>
    <col min="7428" max="7435" width="6" style="1566" customWidth="1"/>
    <col min="7436" max="7436" width="7.125" style="1566" customWidth="1"/>
    <col min="7437" max="7444" width="6" style="1566" customWidth="1"/>
    <col min="7445" max="7680" width="8.75" style="1566"/>
    <col min="7681" max="7681" width="5.25" style="1566" customWidth="1"/>
    <col min="7682" max="7682" width="6" style="1566" customWidth="1"/>
    <col min="7683" max="7683" width="7.75" style="1566" customWidth="1"/>
    <col min="7684" max="7691" width="6" style="1566" customWidth="1"/>
    <col min="7692" max="7692" width="7.125" style="1566" customWidth="1"/>
    <col min="7693" max="7700" width="6" style="1566" customWidth="1"/>
    <col min="7701" max="7936" width="8.75" style="1566"/>
    <col min="7937" max="7937" width="5.25" style="1566" customWidth="1"/>
    <col min="7938" max="7938" width="6" style="1566" customWidth="1"/>
    <col min="7939" max="7939" width="7.75" style="1566" customWidth="1"/>
    <col min="7940" max="7947" width="6" style="1566" customWidth="1"/>
    <col min="7948" max="7948" width="7.125" style="1566" customWidth="1"/>
    <col min="7949" max="7956" width="6" style="1566" customWidth="1"/>
    <col min="7957" max="8192" width="8.75" style="1566"/>
    <col min="8193" max="8193" width="5.25" style="1566" customWidth="1"/>
    <col min="8194" max="8194" width="6" style="1566" customWidth="1"/>
    <col min="8195" max="8195" width="7.75" style="1566" customWidth="1"/>
    <col min="8196" max="8203" width="6" style="1566" customWidth="1"/>
    <col min="8204" max="8204" width="7.125" style="1566" customWidth="1"/>
    <col min="8205" max="8212" width="6" style="1566" customWidth="1"/>
    <col min="8213" max="8448" width="8.75" style="1566"/>
    <col min="8449" max="8449" width="5.25" style="1566" customWidth="1"/>
    <col min="8450" max="8450" width="6" style="1566" customWidth="1"/>
    <col min="8451" max="8451" width="7.75" style="1566" customWidth="1"/>
    <col min="8452" max="8459" width="6" style="1566" customWidth="1"/>
    <col min="8460" max="8460" width="7.125" style="1566" customWidth="1"/>
    <col min="8461" max="8468" width="6" style="1566" customWidth="1"/>
    <col min="8469" max="8704" width="8.75" style="1566"/>
    <col min="8705" max="8705" width="5.25" style="1566" customWidth="1"/>
    <col min="8706" max="8706" width="6" style="1566" customWidth="1"/>
    <col min="8707" max="8707" width="7.75" style="1566" customWidth="1"/>
    <col min="8708" max="8715" width="6" style="1566" customWidth="1"/>
    <col min="8716" max="8716" width="7.125" style="1566" customWidth="1"/>
    <col min="8717" max="8724" width="6" style="1566" customWidth="1"/>
    <col min="8725" max="8960" width="8.75" style="1566"/>
    <col min="8961" max="8961" width="5.25" style="1566" customWidth="1"/>
    <col min="8962" max="8962" width="6" style="1566" customWidth="1"/>
    <col min="8963" max="8963" width="7.75" style="1566" customWidth="1"/>
    <col min="8964" max="8971" width="6" style="1566" customWidth="1"/>
    <col min="8972" max="8972" width="7.125" style="1566" customWidth="1"/>
    <col min="8973" max="8980" width="6" style="1566" customWidth="1"/>
    <col min="8981" max="9216" width="8.75" style="1566"/>
    <col min="9217" max="9217" width="5.25" style="1566" customWidth="1"/>
    <col min="9218" max="9218" width="6" style="1566" customWidth="1"/>
    <col min="9219" max="9219" width="7.75" style="1566" customWidth="1"/>
    <col min="9220" max="9227" width="6" style="1566" customWidth="1"/>
    <col min="9228" max="9228" width="7.125" style="1566" customWidth="1"/>
    <col min="9229" max="9236" width="6" style="1566" customWidth="1"/>
    <col min="9237" max="9472" width="8.75" style="1566"/>
    <col min="9473" max="9473" width="5.25" style="1566" customWidth="1"/>
    <col min="9474" max="9474" width="6" style="1566" customWidth="1"/>
    <col min="9475" max="9475" width="7.75" style="1566" customWidth="1"/>
    <col min="9476" max="9483" width="6" style="1566" customWidth="1"/>
    <col min="9484" max="9484" width="7.125" style="1566" customWidth="1"/>
    <col min="9485" max="9492" width="6" style="1566" customWidth="1"/>
    <col min="9493" max="9728" width="8.75" style="1566"/>
    <col min="9729" max="9729" width="5.25" style="1566" customWidth="1"/>
    <col min="9730" max="9730" width="6" style="1566" customWidth="1"/>
    <col min="9731" max="9731" width="7.75" style="1566" customWidth="1"/>
    <col min="9732" max="9739" width="6" style="1566" customWidth="1"/>
    <col min="9740" max="9740" width="7.125" style="1566" customWidth="1"/>
    <col min="9741" max="9748" width="6" style="1566" customWidth="1"/>
    <col min="9749" max="9984" width="8.75" style="1566"/>
    <col min="9985" max="9985" width="5.25" style="1566" customWidth="1"/>
    <col min="9986" max="9986" width="6" style="1566" customWidth="1"/>
    <col min="9987" max="9987" width="7.75" style="1566" customWidth="1"/>
    <col min="9988" max="9995" width="6" style="1566" customWidth="1"/>
    <col min="9996" max="9996" width="7.125" style="1566" customWidth="1"/>
    <col min="9997" max="10004" width="6" style="1566" customWidth="1"/>
    <col min="10005" max="10240" width="8.75" style="1566"/>
    <col min="10241" max="10241" width="5.25" style="1566" customWidth="1"/>
    <col min="10242" max="10242" width="6" style="1566" customWidth="1"/>
    <col min="10243" max="10243" width="7.75" style="1566" customWidth="1"/>
    <col min="10244" max="10251" width="6" style="1566" customWidth="1"/>
    <col min="10252" max="10252" width="7.125" style="1566" customWidth="1"/>
    <col min="10253" max="10260" width="6" style="1566" customWidth="1"/>
    <col min="10261" max="10496" width="8.75" style="1566"/>
    <col min="10497" max="10497" width="5.25" style="1566" customWidth="1"/>
    <col min="10498" max="10498" width="6" style="1566" customWidth="1"/>
    <col min="10499" max="10499" width="7.75" style="1566" customWidth="1"/>
    <col min="10500" max="10507" width="6" style="1566" customWidth="1"/>
    <col min="10508" max="10508" width="7.125" style="1566" customWidth="1"/>
    <col min="10509" max="10516" width="6" style="1566" customWidth="1"/>
    <col min="10517" max="10752" width="8.75" style="1566"/>
    <col min="10753" max="10753" width="5.25" style="1566" customWidth="1"/>
    <col min="10754" max="10754" width="6" style="1566" customWidth="1"/>
    <col min="10755" max="10755" width="7.75" style="1566" customWidth="1"/>
    <col min="10756" max="10763" width="6" style="1566" customWidth="1"/>
    <col min="10764" max="10764" width="7.125" style="1566" customWidth="1"/>
    <col min="10765" max="10772" width="6" style="1566" customWidth="1"/>
    <col min="10773" max="11008" width="8.75" style="1566"/>
    <col min="11009" max="11009" width="5.25" style="1566" customWidth="1"/>
    <col min="11010" max="11010" width="6" style="1566" customWidth="1"/>
    <col min="11011" max="11011" width="7.75" style="1566" customWidth="1"/>
    <col min="11012" max="11019" width="6" style="1566" customWidth="1"/>
    <col min="11020" max="11020" width="7.125" style="1566" customWidth="1"/>
    <col min="11021" max="11028" width="6" style="1566" customWidth="1"/>
    <col min="11029" max="11264" width="8.75" style="1566"/>
    <col min="11265" max="11265" width="5.25" style="1566" customWidth="1"/>
    <col min="11266" max="11266" width="6" style="1566" customWidth="1"/>
    <col min="11267" max="11267" width="7.75" style="1566" customWidth="1"/>
    <col min="11268" max="11275" width="6" style="1566" customWidth="1"/>
    <col min="11276" max="11276" width="7.125" style="1566" customWidth="1"/>
    <col min="11277" max="11284" width="6" style="1566" customWidth="1"/>
    <col min="11285" max="11520" width="8.75" style="1566"/>
    <col min="11521" max="11521" width="5.25" style="1566" customWidth="1"/>
    <col min="11522" max="11522" width="6" style="1566" customWidth="1"/>
    <col min="11523" max="11523" width="7.75" style="1566" customWidth="1"/>
    <col min="11524" max="11531" width="6" style="1566" customWidth="1"/>
    <col min="11532" max="11532" width="7.125" style="1566" customWidth="1"/>
    <col min="11533" max="11540" width="6" style="1566" customWidth="1"/>
    <col min="11541" max="11776" width="8.75" style="1566"/>
    <col min="11777" max="11777" width="5.25" style="1566" customWidth="1"/>
    <col min="11778" max="11778" width="6" style="1566" customWidth="1"/>
    <col min="11779" max="11779" width="7.75" style="1566" customWidth="1"/>
    <col min="11780" max="11787" width="6" style="1566" customWidth="1"/>
    <col min="11788" max="11788" width="7.125" style="1566" customWidth="1"/>
    <col min="11789" max="11796" width="6" style="1566" customWidth="1"/>
    <col min="11797" max="12032" width="8.75" style="1566"/>
    <col min="12033" max="12033" width="5.25" style="1566" customWidth="1"/>
    <col min="12034" max="12034" width="6" style="1566" customWidth="1"/>
    <col min="12035" max="12035" width="7.75" style="1566" customWidth="1"/>
    <col min="12036" max="12043" width="6" style="1566" customWidth="1"/>
    <col min="12044" max="12044" width="7.125" style="1566" customWidth="1"/>
    <col min="12045" max="12052" width="6" style="1566" customWidth="1"/>
    <col min="12053" max="12288" width="8.75" style="1566"/>
    <col min="12289" max="12289" width="5.25" style="1566" customWidth="1"/>
    <col min="12290" max="12290" width="6" style="1566" customWidth="1"/>
    <col min="12291" max="12291" width="7.75" style="1566" customWidth="1"/>
    <col min="12292" max="12299" width="6" style="1566" customWidth="1"/>
    <col min="12300" max="12300" width="7.125" style="1566" customWidth="1"/>
    <col min="12301" max="12308" width="6" style="1566" customWidth="1"/>
    <col min="12309" max="12544" width="8.75" style="1566"/>
    <col min="12545" max="12545" width="5.25" style="1566" customWidth="1"/>
    <col min="12546" max="12546" width="6" style="1566" customWidth="1"/>
    <col min="12547" max="12547" width="7.75" style="1566" customWidth="1"/>
    <col min="12548" max="12555" width="6" style="1566" customWidth="1"/>
    <col min="12556" max="12556" width="7.125" style="1566" customWidth="1"/>
    <col min="12557" max="12564" width="6" style="1566" customWidth="1"/>
    <col min="12565" max="12800" width="8.75" style="1566"/>
    <col min="12801" max="12801" width="5.25" style="1566" customWidth="1"/>
    <col min="12802" max="12802" width="6" style="1566" customWidth="1"/>
    <col min="12803" max="12803" width="7.75" style="1566" customWidth="1"/>
    <col min="12804" max="12811" width="6" style="1566" customWidth="1"/>
    <col min="12812" max="12812" width="7.125" style="1566" customWidth="1"/>
    <col min="12813" max="12820" width="6" style="1566" customWidth="1"/>
    <col min="12821" max="13056" width="8.75" style="1566"/>
    <col min="13057" max="13057" width="5.25" style="1566" customWidth="1"/>
    <col min="13058" max="13058" width="6" style="1566" customWidth="1"/>
    <col min="13059" max="13059" width="7.75" style="1566" customWidth="1"/>
    <col min="13060" max="13067" width="6" style="1566" customWidth="1"/>
    <col min="13068" max="13068" width="7.125" style="1566" customWidth="1"/>
    <col min="13069" max="13076" width="6" style="1566" customWidth="1"/>
    <col min="13077" max="13312" width="8.75" style="1566"/>
    <col min="13313" max="13313" width="5.25" style="1566" customWidth="1"/>
    <col min="13314" max="13314" width="6" style="1566" customWidth="1"/>
    <col min="13315" max="13315" width="7.75" style="1566" customWidth="1"/>
    <col min="13316" max="13323" width="6" style="1566" customWidth="1"/>
    <col min="13324" max="13324" width="7.125" style="1566" customWidth="1"/>
    <col min="13325" max="13332" width="6" style="1566" customWidth="1"/>
    <col min="13333" max="13568" width="8.75" style="1566"/>
    <col min="13569" max="13569" width="5.25" style="1566" customWidth="1"/>
    <col min="13570" max="13570" width="6" style="1566" customWidth="1"/>
    <col min="13571" max="13571" width="7.75" style="1566" customWidth="1"/>
    <col min="13572" max="13579" width="6" style="1566" customWidth="1"/>
    <col min="13580" max="13580" width="7.125" style="1566" customWidth="1"/>
    <col min="13581" max="13588" width="6" style="1566" customWidth="1"/>
    <col min="13589" max="13824" width="8.75" style="1566"/>
    <col min="13825" max="13825" width="5.25" style="1566" customWidth="1"/>
    <col min="13826" max="13826" width="6" style="1566" customWidth="1"/>
    <col min="13827" max="13827" width="7.75" style="1566" customWidth="1"/>
    <col min="13828" max="13835" width="6" style="1566" customWidth="1"/>
    <col min="13836" max="13836" width="7.125" style="1566" customWidth="1"/>
    <col min="13837" max="13844" width="6" style="1566" customWidth="1"/>
    <col min="13845" max="14080" width="8.75" style="1566"/>
    <col min="14081" max="14081" width="5.25" style="1566" customWidth="1"/>
    <col min="14082" max="14082" width="6" style="1566" customWidth="1"/>
    <col min="14083" max="14083" width="7.75" style="1566" customWidth="1"/>
    <col min="14084" max="14091" width="6" style="1566" customWidth="1"/>
    <col min="14092" max="14092" width="7.125" style="1566" customWidth="1"/>
    <col min="14093" max="14100" width="6" style="1566" customWidth="1"/>
    <col min="14101" max="14336" width="8.75" style="1566"/>
    <col min="14337" max="14337" width="5.25" style="1566" customWidth="1"/>
    <col min="14338" max="14338" width="6" style="1566" customWidth="1"/>
    <col min="14339" max="14339" width="7.75" style="1566" customWidth="1"/>
    <col min="14340" max="14347" width="6" style="1566" customWidth="1"/>
    <col min="14348" max="14348" width="7.125" style="1566" customWidth="1"/>
    <col min="14349" max="14356" width="6" style="1566" customWidth="1"/>
    <col min="14357" max="14592" width="8.75" style="1566"/>
    <col min="14593" max="14593" width="5.25" style="1566" customWidth="1"/>
    <col min="14594" max="14594" width="6" style="1566" customWidth="1"/>
    <col min="14595" max="14595" width="7.75" style="1566" customWidth="1"/>
    <col min="14596" max="14603" width="6" style="1566" customWidth="1"/>
    <col min="14604" max="14604" width="7.125" style="1566" customWidth="1"/>
    <col min="14605" max="14612" width="6" style="1566" customWidth="1"/>
    <col min="14613" max="14848" width="8.75" style="1566"/>
    <col min="14849" max="14849" width="5.25" style="1566" customWidth="1"/>
    <col min="14850" max="14850" width="6" style="1566" customWidth="1"/>
    <col min="14851" max="14851" width="7.75" style="1566" customWidth="1"/>
    <col min="14852" max="14859" width="6" style="1566" customWidth="1"/>
    <col min="14860" max="14860" width="7.125" style="1566" customWidth="1"/>
    <col min="14861" max="14868" width="6" style="1566" customWidth="1"/>
    <col min="14869" max="15104" width="8.75" style="1566"/>
    <col min="15105" max="15105" width="5.25" style="1566" customWidth="1"/>
    <col min="15106" max="15106" width="6" style="1566" customWidth="1"/>
    <col min="15107" max="15107" width="7.75" style="1566" customWidth="1"/>
    <col min="15108" max="15115" width="6" style="1566" customWidth="1"/>
    <col min="15116" max="15116" width="7.125" style="1566" customWidth="1"/>
    <col min="15117" max="15124" width="6" style="1566" customWidth="1"/>
    <col min="15125" max="15360" width="8.75" style="1566"/>
    <col min="15361" max="15361" width="5.25" style="1566" customWidth="1"/>
    <col min="15362" max="15362" width="6" style="1566" customWidth="1"/>
    <col min="15363" max="15363" width="7.75" style="1566" customWidth="1"/>
    <col min="15364" max="15371" width="6" style="1566" customWidth="1"/>
    <col min="15372" max="15372" width="7.125" style="1566" customWidth="1"/>
    <col min="15373" max="15380" width="6" style="1566" customWidth="1"/>
    <col min="15381" max="15616" width="8.75" style="1566"/>
    <col min="15617" max="15617" width="5.25" style="1566" customWidth="1"/>
    <col min="15618" max="15618" width="6" style="1566" customWidth="1"/>
    <col min="15619" max="15619" width="7.75" style="1566" customWidth="1"/>
    <col min="15620" max="15627" width="6" style="1566" customWidth="1"/>
    <col min="15628" max="15628" width="7.125" style="1566" customWidth="1"/>
    <col min="15629" max="15636" width="6" style="1566" customWidth="1"/>
    <col min="15637" max="15872" width="8.75" style="1566"/>
    <col min="15873" max="15873" width="5.25" style="1566" customWidth="1"/>
    <col min="15874" max="15874" width="6" style="1566" customWidth="1"/>
    <col min="15875" max="15875" width="7.75" style="1566" customWidth="1"/>
    <col min="15876" max="15883" width="6" style="1566" customWidth="1"/>
    <col min="15884" max="15884" width="7.125" style="1566" customWidth="1"/>
    <col min="15885" max="15892" width="6" style="1566" customWidth="1"/>
    <col min="15893" max="16128" width="8.75" style="1566"/>
    <col min="16129" max="16129" width="5.25" style="1566" customWidth="1"/>
    <col min="16130" max="16130" width="6" style="1566" customWidth="1"/>
    <col min="16131" max="16131" width="7.75" style="1566" customWidth="1"/>
    <col min="16132" max="16139" width="6" style="1566" customWidth="1"/>
    <col min="16140" max="16140" width="7.125" style="1566" customWidth="1"/>
    <col min="16141" max="16148" width="6" style="1566" customWidth="1"/>
    <col min="16149" max="16384" width="8.75" style="1566"/>
  </cols>
  <sheetData>
    <row r="1" spans="1:20" s="1648" customFormat="1" ht="20.100000000000001" customHeight="1">
      <c r="A1" s="3396" t="str">
        <f>"索引号："&amp;档案索引!D19</f>
        <v>索引号：2B-14</v>
      </c>
      <c r="B1" s="3396"/>
      <c r="C1" s="3396"/>
      <c r="D1" s="3396"/>
      <c r="E1" s="3396"/>
      <c r="F1" s="3396"/>
      <c r="G1" s="3396"/>
      <c r="H1" s="3396"/>
      <c r="I1" s="3396"/>
      <c r="J1" s="3396"/>
      <c r="K1" s="3396"/>
      <c r="L1" s="3396"/>
      <c r="M1" s="3396"/>
      <c r="N1" s="3396"/>
      <c r="O1" s="3396"/>
      <c r="P1" s="3396"/>
      <c r="Q1" s="3396"/>
      <c r="R1" s="3396"/>
      <c r="S1" s="3396"/>
      <c r="T1" s="3396"/>
    </row>
    <row r="2" spans="1:20" s="1649" customFormat="1" ht="25.5" customHeight="1">
      <c r="A2" s="1936" t="s">
        <v>6122</v>
      </c>
      <c r="B2" s="1934"/>
      <c r="C2" s="1934"/>
      <c r="D2" s="1934"/>
      <c r="E2" s="1934"/>
      <c r="F2" s="1934"/>
      <c r="G2" s="1934"/>
      <c r="H2" s="1934"/>
      <c r="I2" s="1934"/>
      <c r="J2" s="1934"/>
      <c r="K2" s="1934"/>
      <c r="L2" s="1934"/>
      <c r="M2" s="1934"/>
      <c r="N2" s="1934"/>
      <c r="O2" s="1934"/>
      <c r="P2" s="1934"/>
      <c r="Q2" s="1934"/>
      <c r="R2" s="1934"/>
      <c r="S2" s="1934"/>
      <c r="T2" s="1935"/>
    </row>
    <row r="3" spans="1:20" s="1643" customFormat="1" ht="14.25" customHeight="1">
      <c r="A3" s="3389" t="s">
        <v>5847</v>
      </c>
      <c r="B3" s="3393" t="s">
        <v>5963</v>
      </c>
      <c r="C3" s="3393" t="s">
        <v>6018</v>
      </c>
      <c r="D3" s="3393"/>
      <c r="E3" s="3393"/>
      <c r="F3" s="3393"/>
      <c r="G3" s="3393" t="s">
        <v>6019</v>
      </c>
      <c r="H3" s="3393"/>
      <c r="I3" s="3393"/>
      <c r="J3" s="3393"/>
      <c r="K3" s="3393"/>
      <c r="L3" s="3393"/>
      <c r="M3" s="3393"/>
      <c r="N3" s="3393"/>
      <c r="O3" s="3393"/>
      <c r="P3" s="3393"/>
      <c r="Q3" s="3393"/>
      <c r="R3" s="3393"/>
      <c r="S3" s="3393"/>
      <c r="T3" s="3393"/>
    </row>
    <row r="4" spans="1:20" s="1643" customFormat="1" ht="14.25" customHeight="1">
      <c r="A4" s="3390"/>
      <c r="B4" s="3393"/>
      <c r="C4" s="3393" t="s">
        <v>6020</v>
      </c>
      <c r="D4" s="3393" t="s">
        <v>6021</v>
      </c>
      <c r="E4" s="3393" t="s">
        <v>6022</v>
      </c>
      <c r="F4" s="3393" t="s">
        <v>6023</v>
      </c>
      <c r="G4" s="3393" t="s">
        <v>6024</v>
      </c>
      <c r="H4" s="3393"/>
      <c r="I4" s="3393"/>
      <c r="J4" s="3393"/>
      <c r="K4" s="3393"/>
      <c r="L4" s="3393"/>
      <c r="M4" s="3393" t="s">
        <v>6025</v>
      </c>
      <c r="N4" s="3393" t="s">
        <v>6026</v>
      </c>
      <c r="O4" s="3393" t="s">
        <v>6027</v>
      </c>
      <c r="P4" s="3393"/>
      <c r="Q4" s="3393"/>
      <c r="R4" s="3393"/>
      <c r="S4" s="3393"/>
      <c r="T4" s="3393"/>
    </row>
    <row r="5" spans="1:20" s="1643" customFormat="1" ht="14.25" customHeight="1">
      <c r="A5" s="3390"/>
      <c r="B5" s="3393"/>
      <c r="C5" s="3393"/>
      <c r="D5" s="3393"/>
      <c r="E5" s="3393"/>
      <c r="F5" s="3393"/>
      <c r="G5" s="3393"/>
      <c r="H5" s="3393"/>
      <c r="I5" s="3393"/>
      <c r="J5" s="3393"/>
      <c r="K5" s="3393"/>
      <c r="L5" s="3393"/>
      <c r="M5" s="3393"/>
      <c r="N5" s="3393"/>
      <c r="O5" s="3393"/>
      <c r="P5" s="3393"/>
      <c r="Q5" s="3393"/>
      <c r="R5" s="3393"/>
      <c r="S5" s="3393"/>
      <c r="T5" s="3393"/>
    </row>
    <row r="6" spans="1:20" s="1643" customFormat="1" ht="14.25" customHeight="1">
      <c r="A6" s="3390"/>
      <c r="B6" s="3393"/>
      <c r="C6" s="3393"/>
      <c r="D6" s="3393"/>
      <c r="E6" s="3393"/>
      <c r="F6" s="3393"/>
      <c r="G6" s="3393"/>
      <c r="H6" s="3393"/>
      <c r="I6" s="3393"/>
      <c r="J6" s="3393"/>
      <c r="K6" s="3393"/>
      <c r="L6" s="3393"/>
      <c r="M6" s="3393"/>
      <c r="N6" s="3393"/>
      <c r="O6" s="3393"/>
      <c r="P6" s="3393"/>
      <c r="Q6" s="3393"/>
      <c r="R6" s="3393"/>
      <c r="S6" s="3393"/>
      <c r="T6" s="3393"/>
    </row>
    <row r="7" spans="1:20" s="1643" customFormat="1" ht="14.25" customHeight="1">
      <c r="A7" s="3390"/>
      <c r="B7" s="3393"/>
      <c r="C7" s="3393"/>
      <c r="D7" s="3393"/>
      <c r="E7" s="3393"/>
      <c r="F7" s="3393"/>
      <c r="G7" s="1927" t="s">
        <v>6028</v>
      </c>
      <c r="H7" s="1927" t="s">
        <v>6029</v>
      </c>
      <c r="I7" s="1927" t="s">
        <v>6030</v>
      </c>
      <c r="J7" s="1927" t="s">
        <v>6031</v>
      </c>
      <c r="K7" s="1927" t="s">
        <v>6032</v>
      </c>
      <c r="L7" s="1927" t="s">
        <v>6033</v>
      </c>
      <c r="M7" s="3393"/>
      <c r="N7" s="3393"/>
      <c r="O7" s="1927" t="s">
        <v>6029</v>
      </c>
      <c r="P7" s="1927" t="s">
        <v>6030</v>
      </c>
      <c r="Q7" s="1927" t="s">
        <v>6031</v>
      </c>
      <c r="R7" s="1927" t="s">
        <v>6032</v>
      </c>
      <c r="S7" s="1927" t="s">
        <v>1377</v>
      </c>
      <c r="T7" s="1927" t="s">
        <v>6033</v>
      </c>
    </row>
    <row r="8" spans="1:20" ht="39" customHeight="1">
      <c r="A8" s="3390"/>
      <c r="B8" s="1937">
        <v>1</v>
      </c>
      <c r="C8" s="1937">
        <v>2</v>
      </c>
      <c r="D8" s="1937">
        <v>3</v>
      </c>
      <c r="E8" s="1937">
        <v>4</v>
      </c>
      <c r="F8" s="1927" t="s">
        <v>6034</v>
      </c>
      <c r="G8" s="1937">
        <v>6</v>
      </c>
      <c r="H8" s="1937">
        <v>7</v>
      </c>
      <c r="I8" s="1937">
        <v>8</v>
      </c>
      <c r="J8" s="1937">
        <v>9</v>
      </c>
      <c r="K8" s="1937">
        <v>10</v>
      </c>
      <c r="L8" s="1928" t="s">
        <v>6035</v>
      </c>
      <c r="M8" s="1937">
        <v>12</v>
      </c>
      <c r="N8" s="1937">
        <v>13</v>
      </c>
      <c r="O8" s="1937">
        <v>14</v>
      </c>
      <c r="P8" s="1937">
        <v>15</v>
      </c>
      <c r="Q8" s="1937">
        <v>16</v>
      </c>
      <c r="R8" s="1937">
        <v>17</v>
      </c>
      <c r="S8" s="1937">
        <v>18</v>
      </c>
      <c r="T8" s="1928" t="s">
        <v>6036</v>
      </c>
    </row>
    <row r="9" spans="1:20" ht="14.25" customHeight="1">
      <c r="A9" s="1940">
        <v>1</v>
      </c>
      <c r="B9" s="1938">
        <f>境外所得纳税调整后所得审核表!B6</f>
        <v>0</v>
      </c>
      <c r="C9" s="2107"/>
      <c r="D9" s="2107"/>
      <c r="E9" s="2107"/>
      <c r="F9" s="2106">
        <f>SUM(C9:E9)</f>
        <v>0</v>
      </c>
      <c r="G9" s="2107"/>
      <c r="H9" s="2107"/>
      <c r="I9" s="2107"/>
      <c r="J9" s="2107"/>
      <c r="K9" s="2107"/>
      <c r="L9" s="2106">
        <f>SUM(G9:K9)</f>
        <v>0</v>
      </c>
      <c r="M9" s="2107"/>
      <c r="N9" s="2107"/>
      <c r="O9" s="2107"/>
      <c r="P9" s="2107"/>
      <c r="Q9" s="2107"/>
      <c r="R9" s="2107"/>
      <c r="S9" s="2107"/>
      <c r="T9" s="2106">
        <f>SUM(O9:S9)</f>
        <v>0</v>
      </c>
    </row>
    <row r="10" spans="1:20" ht="14.25" customHeight="1">
      <c r="A10" s="1940">
        <v>2</v>
      </c>
      <c r="B10" s="1938">
        <f>境外所得纳税调整后所得审核表!B7</f>
        <v>0</v>
      </c>
      <c r="C10" s="2107"/>
      <c r="D10" s="2107"/>
      <c r="E10" s="2107"/>
      <c r="F10" s="2106">
        <f t="shared" ref="F10:F17" si="0">SUM(C10:E10)</f>
        <v>0</v>
      </c>
      <c r="G10" s="2107"/>
      <c r="H10" s="2107"/>
      <c r="I10" s="2107"/>
      <c r="J10" s="2107"/>
      <c r="K10" s="2107"/>
      <c r="L10" s="2106">
        <f t="shared" ref="L10:L17" si="1">SUM(G10:K10)</f>
        <v>0</v>
      </c>
      <c r="M10" s="2107"/>
      <c r="N10" s="2107"/>
      <c r="O10" s="2107"/>
      <c r="P10" s="2107"/>
      <c r="Q10" s="2107"/>
      <c r="R10" s="2107"/>
      <c r="S10" s="2107"/>
      <c r="T10" s="2106">
        <f t="shared" ref="T10:T17" si="2">SUM(O10:S10)</f>
        <v>0</v>
      </c>
    </row>
    <row r="11" spans="1:20" ht="14.25" customHeight="1">
      <c r="A11" s="1940">
        <v>3</v>
      </c>
      <c r="B11" s="1938">
        <f>境外所得纳税调整后所得审核表!B8</f>
        <v>0</v>
      </c>
      <c r="C11" s="2107"/>
      <c r="D11" s="2107"/>
      <c r="E11" s="2107"/>
      <c r="F11" s="2106">
        <f t="shared" si="0"/>
        <v>0</v>
      </c>
      <c r="G11" s="2107"/>
      <c r="H11" s="2107"/>
      <c r="I11" s="2107"/>
      <c r="J11" s="2107"/>
      <c r="K11" s="2107"/>
      <c r="L11" s="2106">
        <f t="shared" si="1"/>
        <v>0</v>
      </c>
      <c r="M11" s="2107"/>
      <c r="N11" s="2107"/>
      <c r="O11" s="2107"/>
      <c r="P11" s="2107"/>
      <c r="Q11" s="2107"/>
      <c r="R11" s="2107"/>
      <c r="S11" s="2107"/>
      <c r="T11" s="2106">
        <f t="shared" si="2"/>
        <v>0</v>
      </c>
    </row>
    <row r="12" spans="1:20" ht="14.25" customHeight="1">
      <c r="A12" s="1940">
        <v>4</v>
      </c>
      <c r="B12" s="1938">
        <f>境外所得纳税调整后所得审核表!B9</f>
        <v>0</v>
      </c>
      <c r="C12" s="2107"/>
      <c r="D12" s="2107"/>
      <c r="E12" s="2107"/>
      <c r="F12" s="2106">
        <f t="shared" si="0"/>
        <v>0</v>
      </c>
      <c r="G12" s="2107"/>
      <c r="H12" s="2107"/>
      <c r="I12" s="2107"/>
      <c r="J12" s="2107"/>
      <c r="K12" s="2107"/>
      <c r="L12" s="2106">
        <f t="shared" si="1"/>
        <v>0</v>
      </c>
      <c r="M12" s="2107"/>
      <c r="N12" s="2107"/>
      <c r="O12" s="2107"/>
      <c r="P12" s="2107"/>
      <c r="Q12" s="2107"/>
      <c r="R12" s="2107"/>
      <c r="S12" s="2107"/>
      <c r="T12" s="2106">
        <f t="shared" si="2"/>
        <v>0</v>
      </c>
    </row>
    <row r="13" spans="1:20" ht="14.25" customHeight="1">
      <c r="A13" s="1940">
        <v>5</v>
      </c>
      <c r="B13" s="1938">
        <f>境外所得纳税调整后所得审核表!B10</f>
        <v>0</v>
      </c>
      <c r="C13" s="2107"/>
      <c r="D13" s="2107"/>
      <c r="E13" s="2107"/>
      <c r="F13" s="2106">
        <f t="shared" si="0"/>
        <v>0</v>
      </c>
      <c r="G13" s="2107"/>
      <c r="H13" s="2107"/>
      <c r="I13" s="2107"/>
      <c r="J13" s="2107"/>
      <c r="K13" s="2107"/>
      <c r="L13" s="2106">
        <f t="shared" si="1"/>
        <v>0</v>
      </c>
      <c r="M13" s="2107"/>
      <c r="N13" s="2107"/>
      <c r="O13" s="2107"/>
      <c r="P13" s="2107"/>
      <c r="Q13" s="2107"/>
      <c r="R13" s="2107"/>
      <c r="S13" s="2107"/>
      <c r="T13" s="2106">
        <f t="shared" si="2"/>
        <v>0</v>
      </c>
    </row>
    <row r="14" spans="1:20" ht="14.25" customHeight="1">
      <c r="A14" s="1940">
        <v>6</v>
      </c>
      <c r="B14" s="1938">
        <f>境外所得纳税调整后所得审核表!B11</f>
        <v>0</v>
      </c>
      <c r="C14" s="2107"/>
      <c r="D14" s="2107"/>
      <c r="E14" s="2107"/>
      <c r="F14" s="2106">
        <f t="shared" si="0"/>
        <v>0</v>
      </c>
      <c r="G14" s="2107"/>
      <c r="H14" s="2107"/>
      <c r="I14" s="2107"/>
      <c r="J14" s="2107"/>
      <c r="K14" s="2107"/>
      <c r="L14" s="2106">
        <f t="shared" si="1"/>
        <v>0</v>
      </c>
      <c r="M14" s="2107"/>
      <c r="N14" s="2107"/>
      <c r="O14" s="2107"/>
      <c r="P14" s="2107"/>
      <c r="Q14" s="2107"/>
      <c r="R14" s="2107"/>
      <c r="S14" s="2107"/>
      <c r="T14" s="2106">
        <f t="shared" si="2"/>
        <v>0</v>
      </c>
    </row>
    <row r="15" spans="1:20" ht="14.25" customHeight="1">
      <c r="A15" s="1940">
        <v>7</v>
      </c>
      <c r="B15" s="1938">
        <f>境外所得纳税调整后所得审核表!B12</f>
        <v>0</v>
      </c>
      <c r="C15" s="2107"/>
      <c r="D15" s="2107"/>
      <c r="E15" s="2107"/>
      <c r="F15" s="2106">
        <f t="shared" si="0"/>
        <v>0</v>
      </c>
      <c r="G15" s="2107"/>
      <c r="H15" s="2107"/>
      <c r="I15" s="2107"/>
      <c r="J15" s="2107"/>
      <c r="K15" s="2107"/>
      <c r="L15" s="2106">
        <f t="shared" si="1"/>
        <v>0</v>
      </c>
      <c r="M15" s="2107"/>
      <c r="N15" s="2107"/>
      <c r="O15" s="2107"/>
      <c r="P15" s="2107"/>
      <c r="Q15" s="2107"/>
      <c r="R15" s="2107"/>
      <c r="S15" s="2107"/>
      <c r="T15" s="2106">
        <f t="shared" si="2"/>
        <v>0</v>
      </c>
    </row>
    <row r="16" spans="1:20" ht="14.25" customHeight="1">
      <c r="A16" s="1940">
        <v>8</v>
      </c>
      <c r="B16" s="1938">
        <f>境外所得纳税调整后所得审核表!B13</f>
        <v>0</v>
      </c>
      <c r="C16" s="2107"/>
      <c r="D16" s="2107"/>
      <c r="E16" s="2107"/>
      <c r="F16" s="2106">
        <f t="shared" si="0"/>
        <v>0</v>
      </c>
      <c r="G16" s="2107"/>
      <c r="H16" s="2107"/>
      <c r="I16" s="2107"/>
      <c r="J16" s="2107"/>
      <c r="K16" s="2107"/>
      <c r="L16" s="2106">
        <f t="shared" si="1"/>
        <v>0</v>
      </c>
      <c r="M16" s="2107"/>
      <c r="N16" s="2107"/>
      <c r="O16" s="2107"/>
      <c r="P16" s="2107"/>
      <c r="Q16" s="2107"/>
      <c r="R16" s="2107"/>
      <c r="S16" s="2107"/>
      <c r="T16" s="2106">
        <f t="shared" si="2"/>
        <v>0</v>
      </c>
    </row>
    <row r="17" spans="1:21" ht="14.25" customHeight="1">
      <c r="A17" s="1940">
        <v>9</v>
      </c>
      <c r="B17" s="1938">
        <f>境外所得纳税调整后所得审核表!B14</f>
        <v>0</v>
      </c>
      <c r="C17" s="2107"/>
      <c r="D17" s="2107"/>
      <c r="E17" s="2107"/>
      <c r="F17" s="2106">
        <f t="shared" si="0"/>
        <v>0</v>
      </c>
      <c r="G17" s="2107"/>
      <c r="H17" s="2107"/>
      <c r="I17" s="2107"/>
      <c r="J17" s="2107"/>
      <c r="K17" s="2107"/>
      <c r="L17" s="2106">
        <f t="shared" si="1"/>
        <v>0</v>
      </c>
      <c r="M17" s="2107"/>
      <c r="N17" s="2107"/>
      <c r="O17" s="2107"/>
      <c r="P17" s="2107"/>
      <c r="Q17" s="2107"/>
      <c r="R17" s="2107"/>
      <c r="S17" s="2107"/>
      <c r="T17" s="2106">
        <f t="shared" si="2"/>
        <v>0</v>
      </c>
    </row>
    <row r="18" spans="1:21" ht="14.25" customHeight="1">
      <c r="A18" s="1940">
        <v>10</v>
      </c>
      <c r="B18" s="1940" t="s">
        <v>5656</v>
      </c>
      <c r="C18" s="2106">
        <f>SUM(C9:C17)</f>
        <v>0</v>
      </c>
      <c r="D18" s="2106">
        <f t="shared" ref="D18:F18" si="3">SUM(D9:D17)</f>
        <v>0</v>
      </c>
      <c r="E18" s="2106">
        <f t="shared" si="3"/>
        <v>0</v>
      </c>
      <c r="F18" s="2106">
        <f t="shared" si="3"/>
        <v>0</v>
      </c>
      <c r="G18" s="2106">
        <f t="shared" ref="G18" si="4">SUM(G9:G17)</f>
        <v>0</v>
      </c>
      <c r="H18" s="2106">
        <f t="shared" ref="H18" si="5">SUM(H9:H17)</f>
        <v>0</v>
      </c>
      <c r="I18" s="2106">
        <f t="shared" ref="I18" si="6">SUM(I9:I17)</f>
        <v>0</v>
      </c>
      <c r="J18" s="2106">
        <f t="shared" ref="J18" si="7">SUM(J9:J17)</f>
        <v>0</v>
      </c>
      <c r="K18" s="2106">
        <f t="shared" ref="K18" si="8">SUM(K9:K17)</f>
        <v>0</v>
      </c>
      <c r="L18" s="2106">
        <f t="shared" ref="L18" si="9">SUM(L9:L17)</f>
        <v>0</v>
      </c>
      <c r="M18" s="2106">
        <f t="shared" ref="M18" si="10">SUM(M9:M17)</f>
        <v>0</v>
      </c>
      <c r="N18" s="2106">
        <f t="shared" ref="N18" si="11">SUM(N9:N17)</f>
        <v>0</v>
      </c>
      <c r="O18" s="2106">
        <f t="shared" ref="O18" si="12">SUM(O9:O17)</f>
        <v>0</v>
      </c>
      <c r="P18" s="2106">
        <f t="shared" ref="P18" si="13">SUM(P9:P17)</f>
        <v>0</v>
      </c>
      <c r="Q18" s="2106">
        <f t="shared" ref="Q18" si="14">SUM(Q9:Q17)</f>
        <v>0</v>
      </c>
      <c r="R18" s="2106">
        <f t="shared" ref="R18" si="15">SUM(R9:R17)</f>
        <v>0</v>
      </c>
      <c r="S18" s="2106">
        <f t="shared" ref="S18" si="16">SUM(S9:S17)</f>
        <v>0</v>
      </c>
      <c r="T18" s="2106">
        <f t="shared" ref="T18" si="17">SUM(T9:T17)</f>
        <v>0</v>
      </c>
      <c r="U18" s="1799" t="s">
        <v>6657</v>
      </c>
    </row>
    <row r="19" spans="1:21" ht="106.5" customHeight="1">
      <c r="A19" s="1944"/>
      <c r="B19" s="1932" t="s">
        <v>6037</v>
      </c>
      <c r="C19" s="1944"/>
      <c r="D19" s="1927"/>
      <c r="E19" s="1927" t="s">
        <v>6038</v>
      </c>
      <c r="F19" s="1944"/>
      <c r="G19" s="1944"/>
      <c r="H19" s="1944"/>
      <c r="I19" s="1944"/>
      <c r="J19" s="1944"/>
      <c r="K19" s="1944"/>
      <c r="L19" s="1944"/>
      <c r="M19" s="1944"/>
      <c r="N19" s="1927"/>
      <c r="O19" s="1927"/>
      <c r="P19" s="1927"/>
      <c r="Q19" s="1944"/>
      <c r="R19" s="1944"/>
      <c r="S19" s="1944"/>
      <c r="T19" s="1944"/>
    </row>
  </sheetData>
  <mergeCells count="13">
    <mergeCell ref="A1:T1"/>
    <mergeCell ref="A3:A8"/>
    <mergeCell ref="B3:B7"/>
    <mergeCell ref="C3:F3"/>
    <mergeCell ref="G3:T3"/>
    <mergeCell ref="C4:C7"/>
    <mergeCell ref="D4:D7"/>
    <mergeCell ref="E4:E7"/>
    <mergeCell ref="F4:F7"/>
    <mergeCell ref="G4:L6"/>
    <mergeCell ref="M4:M7"/>
    <mergeCell ref="N4:N7"/>
    <mergeCell ref="O4:T6"/>
  </mergeCells>
  <phoneticPr fontId="59" type="noConversion"/>
  <hyperlinks>
    <hyperlink ref="U18" location="A108020境外分支机构弥补亏损明细表!A1" display="A108020境外分支机构弥补亏损明细表!A1"/>
  </hyperlinks>
  <printOptions horizontalCentered="1"/>
  <pageMargins left="0.74803149606299213" right="0.74803149606299213" top="0.98425196850393704" bottom="0.98425196850393704"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4305" r:id="rId4" name="Button 1">
              <controlPr defaultSize="0" print="0" autoFill="0" autoPict="0" macro="[0]!ThisWorkbook.返回">
                <anchor moveWithCells="1">
                  <from>
                    <xdr:col>20</xdr:col>
                    <xdr:colOff>66675</xdr:colOff>
                    <xdr:row>0</xdr:row>
                    <xdr:rowOff>104775</xdr:rowOff>
                  </from>
                  <to>
                    <xdr:col>21</xdr:col>
                    <xdr:colOff>361950</xdr:colOff>
                    <xdr:row>1</xdr:row>
                    <xdr:rowOff>171450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0">
    <tabColor rgb="FFFFFF00"/>
  </sheetPr>
  <dimension ref="A1:U16"/>
  <sheetViews>
    <sheetView workbookViewId="0">
      <selection activeCell="E12" sqref="E12"/>
    </sheetView>
  </sheetViews>
  <sheetFormatPr defaultRowHeight="12.75"/>
  <cols>
    <col min="1" max="1" width="5.25" style="1653" customWidth="1"/>
    <col min="2" max="2" width="9.375" style="1653" customWidth="1"/>
    <col min="3" max="20" width="10.25" style="1653" customWidth="1"/>
    <col min="21" max="256" width="9" style="1653"/>
    <col min="257" max="257" width="5.25" style="1653" customWidth="1"/>
    <col min="258" max="258" width="7.125" style="1653" customWidth="1"/>
    <col min="259" max="263" width="6.375" style="1653" customWidth="1"/>
    <col min="264" max="264" width="7.25" style="1653" customWidth="1"/>
    <col min="265" max="269" width="6.375" style="1653" customWidth="1"/>
    <col min="270" max="270" width="8.375" style="1653" customWidth="1"/>
    <col min="271" max="275" width="6.375" style="1653" customWidth="1"/>
    <col min="276" max="276" width="9.25" style="1653" customWidth="1"/>
    <col min="277" max="512" width="9" style="1653"/>
    <col min="513" max="513" width="5.25" style="1653" customWidth="1"/>
    <col min="514" max="514" width="7.125" style="1653" customWidth="1"/>
    <col min="515" max="519" width="6.375" style="1653" customWidth="1"/>
    <col min="520" max="520" width="7.25" style="1653" customWidth="1"/>
    <col min="521" max="525" width="6.375" style="1653" customWidth="1"/>
    <col min="526" max="526" width="8.375" style="1653" customWidth="1"/>
    <col min="527" max="531" width="6.375" style="1653" customWidth="1"/>
    <col min="532" max="532" width="9.25" style="1653" customWidth="1"/>
    <col min="533" max="768" width="9" style="1653"/>
    <col min="769" max="769" width="5.25" style="1653" customWidth="1"/>
    <col min="770" max="770" width="7.125" style="1653" customWidth="1"/>
    <col min="771" max="775" width="6.375" style="1653" customWidth="1"/>
    <col min="776" max="776" width="7.25" style="1653" customWidth="1"/>
    <col min="777" max="781" width="6.375" style="1653" customWidth="1"/>
    <col min="782" max="782" width="8.375" style="1653" customWidth="1"/>
    <col min="783" max="787" width="6.375" style="1653" customWidth="1"/>
    <col min="788" max="788" width="9.25" style="1653" customWidth="1"/>
    <col min="789" max="1024" width="9" style="1653"/>
    <col min="1025" max="1025" width="5.25" style="1653" customWidth="1"/>
    <col min="1026" max="1026" width="7.125" style="1653" customWidth="1"/>
    <col min="1027" max="1031" width="6.375" style="1653" customWidth="1"/>
    <col min="1032" max="1032" width="7.25" style="1653" customWidth="1"/>
    <col min="1033" max="1037" width="6.375" style="1653" customWidth="1"/>
    <col min="1038" max="1038" width="8.375" style="1653" customWidth="1"/>
    <col min="1039" max="1043" width="6.375" style="1653" customWidth="1"/>
    <col min="1044" max="1044" width="9.25" style="1653" customWidth="1"/>
    <col min="1045" max="1280" width="9" style="1653"/>
    <col min="1281" max="1281" width="5.25" style="1653" customWidth="1"/>
    <col min="1282" max="1282" width="7.125" style="1653" customWidth="1"/>
    <col min="1283" max="1287" width="6.375" style="1653" customWidth="1"/>
    <col min="1288" max="1288" width="7.25" style="1653" customWidth="1"/>
    <col min="1289" max="1293" width="6.375" style="1653" customWidth="1"/>
    <col min="1294" max="1294" width="8.375" style="1653" customWidth="1"/>
    <col min="1295" max="1299" width="6.375" style="1653" customWidth="1"/>
    <col min="1300" max="1300" width="9.25" style="1653" customWidth="1"/>
    <col min="1301" max="1536" width="9" style="1653"/>
    <col min="1537" max="1537" width="5.25" style="1653" customWidth="1"/>
    <col min="1538" max="1538" width="7.125" style="1653" customWidth="1"/>
    <col min="1539" max="1543" width="6.375" style="1653" customWidth="1"/>
    <col min="1544" max="1544" width="7.25" style="1653" customWidth="1"/>
    <col min="1545" max="1549" width="6.375" style="1653" customWidth="1"/>
    <col min="1550" max="1550" width="8.375" style="1653" customWidth="1"/>
    <col min="1551" max="1555" width="6.375" style="1653" customWidth="1"/>
    <col min="1556" max="1556" width="9.25" style="1653" customWidth="1"/>
    <col min="1557" max="1792" width="9" style="1653"/>
    <col min="1793" max="1793" width="5.25" style="1653" customWidth="1"/>
    <col min="1794" max="1794" width="7.125" style="1653" customWidth="1"/>
    <col min="1795" max="1799" width="6.375" style="1653" customWidth="1"/>
    <col min="1800" max="1800" width="7.25" style="1653" customWidth="1"/>
    <col min="1801" max="1805" width="6.375" style="1653" customWidth="1"/>
    <col min="1806" max="1806" width="8.375" style="1653" customWidth="1"/>
    <col min="1807" max="1811" width="6.375" style="1653" customWidth="1"/>
    <col min="1812" max="1812" width="9.25" style="1653" customWidth="1"/>
    <col min="1813" max="2048" width="9" style="1653"/>
    <col min="2049" max="2049" width="5.25" style="1653" customWidth="1"/>
    <col min="2050" max="2050" width="7.125" style="1653" customWidth="1"/>
    <col min="2051" max="2055" width="6.375" style="1653" customWidth="1"/>
    <col min="2056" max="2056" width="7.25" style="1653" customWidth="1"/>
    <col min="2057" max="2061" width="6.375" style="1653" customWidth="1"/>
    <col min="2062" max="2062" width="8.375" style="1653" customWidth="1"/>
    <col min="2063" max="2067" width="6.375" style="1653" customWidth="1"/>
    <col min="2068" max="2068" width="9.25" style="1653" customWidth="1"/>
    <col min="2069" max="2304" width="9" style="1653"/>
    <col min="2305" max="2305" width="5.25" style="1653" customWidth="1"/>
    <col min="2306" max="2306" width="7.125" style="1653" customWidth="1"/>
    <col min="2307" max="2311" width="6.375" style="1653" customWidth="1"/>
    <col min="2312" max="2312" width="7.25" style="1653" customWidth="1"/>
    <col min="2313" max="2317" width="6.375" style="1653" customWidth="1"/>
    <col min="2318" max="2318" width="8.375" style="1653" customWidth="1"/>
    <col min="2319" max="2323" width="6.375" style="1653" customWidth="1"/>
    <col min="2324" max="2324" width="9.25" style="1653" customWidth="1"/>
    <col min="2325" max="2560" width="9" style="1653"/>
    <col min="2561" max="2561" width="5.25" style="1653" customWidth="1"/>
    <col min="2562" max="2562" width="7.125" style="1653" customWidth="1"/>
    <col min="2563" max="2567" width="6.375" style="1653" customWidth="1"/>
    <col min="2568" max="2568" width="7.25" style="1653" customWidth="1"/>
    <col min="2569" max="2573" width="6.375" style="1653" customWidth="1"/>
    <col min="2574" max="2574" width="8.375" style="1653" customWidth="1"/>
    <col min="2575" max="2579" width="6.375" style="1653" customWidth="1"/>
    <col min="2580" max="2580" width="9.25" style="1653" customWidth="1"/>
    <col min="2581" max="2816" width="9" style="1653"/>
    <col min="2817" max="2817" width="5.25" style="1653" customWidth="1"/>
    <col min="2818" max="2818" width="7.125" style="1653" customWidth="1"/>
    <col min="2819" max="2823" width="6.375" style="1653" customWidth="1"/>
    <col min="2824" max="2824" width="7.25" style="1653" customWidth="1"/>
    <col min="2825" max="2829" width="6.375" style="1653" customWidth="1"/>
    <col min="2830" max="2830" width="8.375" style="1653" customWidth="1"/>
    <col min="2831" max="2835" width="6.375" style="1653" customWidth="1"/>
    <col min="2836" max="2836" width="9.25" style="1653" customWidth="1"/>
    <col min="2837" max="3072" width="9" style="1653"/>
    <col min="3073" max="3073" width="5.25" style="1653" customWidth="1"/>
    <col min="3074" max="3074" width="7.125" style="1653" customWidth="1"/>
    <col min="3075" max="3079" width="6.375" style="1653" customWidth="1"/>
    <col min="3080" max="3080" width="7.25" style="1653" customWidth="1"/>
    <col min="3081" max="3085" width="6.375" style="1653" customWidth="1"/>
    <col min="3086" max="3086" width="8.375" style="1653" customWidth="1"/>
    <col min="3087" max="3091" width="6.375" style="1653" customWidth="1"/>
    <col min="3092" max="3092" width="9.25" style="1653" customWidth="1"/>
    <col min="3093" max="3328" width="9" style="1653"/>
    <col min="3329" max="3329" width="5.25" style="1653" customWidth="1"/>
    <col min="3330" max="3330" width="7.125" style="1653" customWidth="1"/>
    <col min="3331" max="3335" width="6.375" style="1653" customWidth="1"/>
    <col min="3336" max="3336" width="7.25" style="1653" customWidth="1"/>
    <col min="3337" max="3341" width="6.375" style="1653" customWidth="1"/>
    <col min="3342" max="3342" width="8.375" style="1653" customWidth="1"/>
    <col min="3343" max="3347" width="6.375" style="1653" customWidth="1"/>
    <col min="3348" max="3348" width="9.25" style="1653" customWidth="1"/>
    <col min="3349" max="3584" width="9" style="1653"/>
    <col min="3585" max="3585" width="5.25" style="1653" customWidth="1"/>
    <col min="3586" max="3586" width="7.125" style="1653" customWidth="1"/>
    <col min="3587" max="3591" width="6.375" style="1653" customWidth="1"/>
    <col min="3592" max="3592" width="7.25" style="1653" customWidth="1"/>
    <col min="3593" max="3597" width="6.375" style="1653" customWidth="1"/>
    <col min="3598" max="3598" width="8.375" style="1653" customWidth="1"/>
    <col min="3599" max="3603" width="6.375" style="1653" customWidth="1"/>
    <col min="3604" max="3604" width="9.25" style="1653" customWidth="1"/>
    <col min="3605" max="3840" width="9" style="1653"/>
    <col min="3841" max="3841" width="5.25" style="1653" customWidth="1"/>
    <col min="3842" max="3842" width="7.125" style="1653" customWidth="1"/>
    <col min="3843" max="3847" width="6.375" style="1653" customWidth="1"/>
    <col min="3848" max="3848" width="7.25" style="1653" customWidth="1"/>
    <col min="3849" max="3853" width="6.375" style="1653" customWidth="1"/>
    <col min="3854" max="3854" width="8.375" style="1653" customWidth="1"/>
    <col min="3855" max="3859" width="6.375" style="1653" customWidth="1"/>
    <col min="3860" max="3860" width="9.25" style="1653" customWidth="1"/>
    <col min="3861" max="4096" width="9" style="1653"/>
    <col min="4097" max="4097" width="5.25" style="1653" customWidth="1"/>
    <col min="4098" max="4098" width="7.125" style="1653" customWidth="1"/>
    <col min="4099" max="4103" width="6.375" style="1653" customWidth="1"/>
    <col min="4104" max="4104" width="7.25" style="1653" customWidth="1"/>
    <col min="4105" max="4109" width="6.375" style="1653" customWidth="1"/>
    <col min="4110" max="4110" width="8.375" style="1653" customWidth="1"/>
    <col min="4111" max="4115" width="6.375" style="1653" customWidth="1"/>
    <col min="4116" max="4116" width="9.25" style="1653" customWidth="1"/>
    <col min="4117" max="4352" width="9" style="1653"/>
    <col min="4353" max="4353" width="5.25" style="1653" customWidth="1"/>
    <col min="4354" max="4354" width="7.125" style="1653" customWidth="1"/>
    <col min="4355" max="4359" width="6.375" style="1653" customWidth="1"/>
    <col min="4360" max="4360" width="7.25" style="1653" customWidth="1"/>
    <col min="4361" max="4365" width="6.375" style="1653" customWidth="1"/>
    <col min="4366" max="4366" width="8.375" style="1653" customWidth="1"/>
    <col min="4367" max="4371" width="6.375" style="1653" customWidth="1"/>
    <col min="4372" max="4372" width="9.25" style="1653" customWidth="1"/>
    <col min="4373" max="4608" width="9" style="1653"/>
    <col min="4609" max="4609" width="5.25" style="1653" customWidth="1"/>
    <col min="4610" max="4610" width="7.125" style="1653" customWidth="1"/>
    <col min="4611" max="4615" width="6.375" style="1653" customWidth="1"/>
    <col min="4616" max="4616" width="7.25" style="1653" customWidth="1"/>
    <col min="4617" max="4621" width="6.375" style="1653" customWidth="1"/>
    <col min="4622" max="4622" width="8.375" style="1653" customWidth="1"/>
    <col min="4623" max="4627" width="6.375" style="1653" customWidth="1"/>
    <col min="4628" max="4628" width="9.25" style="1653" customWidth="1"/>
    <col min="4629" max="4864" width="9" style="1653"/>
    <col min="4865" max="4865" width="5.25" style="1653" customWidth="1"/>
    <col min="4866" max="4866" width="7.125" style="1653" customWidth="1"/>
    <col min="4867" max="4871" width="6.375" style="1653" customWidth="1"/>
    <col min="4872" max="4872" width="7.25" style="1653" customWidth="1"/>
    <col min="4873" max="4877" width="6.375" style="1653" customWidth="1"/>
    <col min="4878" max="4878" width="8.375" style="1653" customWidth="1"/>
    <col min="4879" max="4883" width="6.375" style="1653" customWidth="1"/>
    <col min="4884" max="4884" width="9.25" style="1653" customWidth="1"/>
    <col min="4885" max="5120" width="9" style="1653"/>
    <col min="5121" max="5121" width="5.25" style="1653" customWidth="1"/>
    <col min="5122" max="5122" width="7.125" style="1653" customWidth="1"/>
    <col min="5123" max="5127" width="6.375" style="1653" customWidth="1"/>
    <col min="5128" max="5128" width="7.25" style="1653" customWidth="1"/>
    <col min="5129" max="5133" width="6.375" style="1653" customWidth="1"/>
    <col min="5134" max="5134" width="8.375" style="1653" customWidth="1"/>
    <col min="5135" max="5139" width="6.375" style="1653" customWidth="1"/>
    <col min="5140" max="5140" width="9.25" style="1653" customWidth="1"/>
    <col min="5141" max="5376" width="9" style="1653"/>
    <col min="5377" max="5377" width="5.25" style="1653" customWidth="1"/>
    <col min="5378" max="5378" width="7.125" style="1653" customWidth="1"/>
    <col min="5379" max="5383" width="6.375" style="1653" customWidth="1"/>
    <col min="5384" max="5384" width="7.25" style="1653" customWidth="1"/>
    <col min="5385" max="5389" width="6.375" style="1653" customWidth="1"/>
    <col min="5390" max="5390" width="8.375" style="1653" customWidth="1"/>
    <col min="5391" max="5395" width="6.375" style="1653" customWidth="1"/>
    <col min="5396" max="5396" width="9.25" style="1653" customWidth="1"/>
    <col min="5397" max="5632" width="9" style="1653"/>
    <col min="5633" max="5633" width="5.25" style="1653" customWidth="1"/>
    <col min="5634" max="5634" width="7.125" style="1653" customWidth="1"/>
    <col min="5635" max="5639" width="6.375" style="1653" customWidth="1"/>
    <col min="5640" max="5640" width="7.25" style="1653" customWidth="1"/>
    <col min="5641" max="5645" width="6.375" style="1653" customWidth="1"/>
    <col min="5646" max="5646" width="8.375" style="1653" customWidth="1"/>
    <col min="5647" max="5651" width="6.375" style="1653" customWidth="1"/>
    <col min="5652" max="5652" width="9.25" style="1653" customWidth="1"/>
    <col min="5653" max="5888" width="9" style="1653"/>
    <col min="5889" max="5889" width="5.25" style="1653" customWidth="1"/>
    <col min="5890" max="5890" width="7.125" style="1653" customWidth="1"/>
    <col min="5891" max="5895" width="6.375" style="1653" customWidth="1"/>
    <col min="5896" max="5896" width="7.25" style="1653" customWidth="1"/>
    <col min="5897" max="5901" width="6.375" style="1653" customWidth="1"/>
    <col min="5902" max="5902" width="8.375" style="1653" customWidth="1"/>
    <col min="5903" max="5907" width="6.375" style="1653" customWidth="1"/>
    <col min="5908" max="5908" width="9.25" style="1653" customWidth="1"/>
    <col min="5909" max="6144" width="9" style="1653"/>
    <col min="6145" max="6145" width="5.25" style="1653" customWidth="1"/>
    <col min="6146" max="6146" width="7.125" style="1653" customWidth="1"/>
    <col min="6147" max="6151" width="6.375" style="1653" customWidth="1"/>
    <col min="6152" max="6152" width="7.25" style="1653" customWidth="1"/>
    <col min="6153" max="6157" width="6.375" style="1653" customWidth="1"/>
    <col min="6158" max="6158" width="8.375" style="1653" customWidth="1"/>
    <col min="6159" max="6163" width="6.375" style="1653" customWidth="1"/>
    <col min="6164" max="6164" width="9.25" style="1653" customWidth="1"/>
    <col min="6165" max="6400" width="9" style="1653"/>
    <col min="6401" max="6401" width="5.25" style="1653" customWidth="1"/>
    <col min="6402" max="6402" width="7.125" style="1653" customWidth="1"/>
    <col min="6403" max="6407" width="6.375" style="1653" customWidth="1"/>
    <col min="6408" max="6408" width="7.25" style="1653" customWidth="1"/>
    <col min="6409" max="6413" width="6.375" style="1653" customWidth="1"/>
    <col min="6414" max="6414" width="8.375" style="1653" customWidth="1"/>
    <col min="6415" max="6419" width="6.375" style="1653" customWidth="1"/>
    <col min="6420" max="6420" width="9.25" style="1653" customWidth="1"/>
    <col min="6421" max="6656" width="9" style="1653"/>
    <col min="6657" max="6657" width="5.25" style="1653" customWidth="1"/>
    <col min="6658" max="6658" width="7.125" style="1653" customWidth="1"/>
    <col min="6659" max="6663" width="6.375" style="1653" customWidth="1"/>
    <col min="6664" max="6664" width="7.25" style="1653" customWidth="1"/>
    <col min="6665" max="6669" width="6.375" style="1653" customWidth="1"/>
    <col min="6670" max="6670" width="8.375" style="1653" customWidth="1"/>
    <col min="6671" max="6675" width="6.375" style="1653" customWidth="1"/>
    <col min="6676" max="6676" width="9.25" style="1653" customWidth="1"/>
    <col min="6677" max="6912" width="9" style="1653"/>
    <col min="6913" max="6913" width="5.25" style="1653" customWidth="1"/>
    <col min="6914" max="6914" width="7.125" style="1653" customWidth="1"/>
    <col min="6915" max="6919" width="6.375" style="1653" customWidth="1"/>
    <col min="6920" max="6920" width="7.25" style="1653" customWidth="1"/>
    <col min="6921" max="6925" width="6.375" style="1653" customWidth="1"/>
    <col min="6926" max="6926" width="8.375" style="1653" customWidth="1"/>
    <col min="6927" max="6931" width="6.375" style="1653" customWidth="1"/>
    <col min="6932" max="6932" width="9.25" style="1653" customWidth="1"/>
    <col min="6933" max="7168" width="9" style="1653"/>
    <col min="7169" max="7169" width="5.25" style="1653" customWidth="1"/>
    <col min="7170" max="7170" width="7.125" style="1653" customWidth="1"/>
    <col min="7171" max="7175" width="6.375" style="1653" customWidth="1"/>
    <col min="7176" max="7176" width="7.25" style="1653" customWidth="1"/>
    <col min="7177" max="7181" width="6.375" style="1653" customWidth="1"/>
    <col min="7182" max="7182" width="8.375" style="1653" customWidth="1"/>
    <col min="7183" max="7187" width="6.375" style="1653" customWidth="1"/>
    <col min="7188" max="7188" width="9.25" style="1653" customWidth="1"/>
    <col min="7189" max="7424" width="9" style="1653"/>
    <col min="7425" max="7425" width="5.25" style="1653" customWidth="1"/>
    <col min="7426" max="7426" width="7.125" style="1653" customWidth="1"/>
    <col min="7427" max="7431" width="6.375" style="1653" customWidth="1"/>
    <col min="7432" max="7432" width="7.25" style="1653" customWidth="1"/>
    <col min="7433" max="7437" width="6.375" style="1653" customWidth="1"/>
    <col min="7438" max="7438" width="8.375" style="1653" customWidth="1"/>
    <col min="7439" max="7443" width="6.375" style="1653" customWidth="1"/>
    <col min="7444" max="7444" width="9.25" style="1653" customWidth="1"/>
    <col min="7445" max="7680" width="9" style="1653"/>
    <col min="7681" max="7681" width="5.25" style="1653" customWidth="1"/>
    <col min="7682" max="7682" width="7.125" style="1653" customWidth="1"/>
    <col min="7683" max="7687" width="6.375" style="1653" customWidth="1"/>
    <col min="7688" max="7688" width="7.25" style="1653" customWidth="1"/>
    <col min="7689" max="7693" width="6.375" style="1653" customWidth="1"/>
    <col min="7694" max="7694" width="8.375" style="1653" customWidth="1"/>
    <col min="7695" max="7699" width="6.375" style="1653" customWidth="1"/>
    <col min="7700" max="7700" width="9.25" style="1653" customWidth="1"/>
    <col min="7701" max="7936" width="9" style="1653"/>
    <col min="7937" max="7937" width="5.25" style="1653" customWidth="1"/>
    <col min="7938" max="7938" width="7.125" style="1653" customWidth="1"/>
    <col min="7939" max="7943" width="6.375" style="1653" customWidth="1"/>
    <col min="7944" max="7944" width="7.25" style="1653" customWidth="1"/>
    <col min="7945" max="7949" width="6.375" style="1653" customWidth="1"/>
    <col min="7950" max="7950" width="8.375" style="1653" customWidth="1"/>
    <col min="7951" max="7955" width="6.375" style="1653" customWidth="1"/>
    <col min="7956" max="7956" width="9.25" style="1653" customWidth="1"/>
    <col min="7957" max="8192" width="9" style="1653"/>
    <col min="8193" max="8193" width="5.25" style="1653" customWidth="1"/>
    <col min="8194" max="8194" width="7.125" style="1653" customWidth="1"/>
    <col min="8195" max="8199" width="6.375" style="1653" customWidth="1"/>
    <col min="8200" max="8200" width="7.25" style="1653" customWidth="1"/>
    <col min="8201" max="8205" width="6.375" style="1653" customWidth="1"/>
    <col min="8206" max="8206" width="8.375" style="1653" customWidth="1"/>
    <col min="8207" max="8211" width="6.375" style="1653" customWidth="1"/>
    <col min="8212" max="8212" width="9.25" style="1653" customWidth="1"/>
    <col min="8213" max="8448" width="9" style="1653"/>
    <col min="8449" max="8449" width="5.25" style="1653" customWidth="1"/>
    <col min="8450" max="8450" width="7.125" style="1653" customWidth="1"/>
    <col min="8451" max="8455" width="6.375" style="1653" customWidth="1"/>
    <col min="8456" max="8456" width="7.25" style="1653" customWidth="1"/>
    <col min="8457" max="8461" width="6.375" style="1653" customWidth="1"/>
    <col min="8462" max="8462" width="8.375" style="1653" customWidth="1"/>
    <col min="8463" max="8467" width="6.375" style="1653" customWidth="1"/>
    <col min="8468" max="8468" width="9.25" style="1653" customWidth="1"/>
    <col min="8469" max="8704" width="9" style="1653"/>
    <col min="8705" max="8705" width="5.25" style="1653" customWidth="1"/>
    <col min="8706" max="8706" width="7.125" style="1653" customWidth="1"/>
    <col min="8707" max="8711" width="6.375" style="1653" customWidth="1"/>
    <col min="8712" max="8712" width="7.25" style="1653" customWidth="1"/>
    <col min="8713" max="8717" width="6.375" style="1653" customWidth="1"/>
    <col min="8718" max="8718" width="8.375" style="1653" customWidth="1"/>
    <col min="8719" max="8723" width="6.375" style="1653" customWidth="1"/>
    <col min="8724" max="8724" width="9.25" style="1653" customWidth="1"/>
    <col min="8725" max="8960" width="9" style="1653"/>
    <col min="8961" max="8961" width="5.25" style="1653" customWidth="1"/>
    <col min="8962" max="8962" width="7.125" style="1653" customWidth="1"/>
    <col min="8963" max="8967" width="6.375" style="1653" customWidth="1"/>
    <col min="8968" max="8968" width="7.25" style="1653" customWidth="1"/>
    <col min="8969" max="8973" width="6.375" style="1653" customWidth="1"/>
    <col min="8974" max="8974" width="8.375" style="1653" customWidth="1"/>
    <col min="8975" max="8979" width="6.375" style="1653" customWidth="1"/>
    <col min="8980" max="8980" width="9.25" style="1653" customWidth="1"/>
    <col min="8981" max="9216" width="9" style="1653"/>
    <col min="9217" max="9217" width="5.25" style="1653" customWidth="1"/>
    <col min="9218" max="9218" width="7.125" style="1653" customWidth="1"/>
    <col min="9219" max="9223" width="6.375" style="1653" customWidth="1"/>
    <col min="9224" max="9224" width="7.25" style="1653" customWidth="1"/>
    <col min="9225" max="9229" width="6.375" style="1653" customWidth="1"/>
    <col min="9230" max="9230" width="8.375" style="1653" customWidth="1"/>
    <col min="9231" max="9235" width="6.375" style="1653" customWidth="1"/>
    <col min="9236" max="9236" width="9.25" style="1653" customWidth="1"/>
    <col min="9237" max="9472" width="9" style="1653"/>
    <col min="9473" max="9473" width="5.25" style="1653" customWidth="1"/>
    <col min="9474" max="9474" width="7.125" style="1653" customWidth="1"/>
    <col min="9475" max="9479" width="6.375" style="1653" customWidth="1"/>
    <col min="9480" max="9480" width="7.25" style="1653" customWidth="1"/>
    <col min="9481" max="9485" width="6.375" style="1653" customWidth="1"/>
    <col min="9486" max="9486" width="8.375" style="1653" customWidth="1"/>
    <col min="9487" max="9491" width="6.375" style="1653" customWidth="1"/>
    <col min="9492" max="9492" width="9.25" style="1653" customWidth="1"/>
    <col min="9493" max="9728" width="9" style="1653"/>
    <col min="9729" max="9729" width="5.25" style="1653" customWidth="1"/>
    <col min="9730" max="9730" width="7.125" style="1653" customWidth="1"/>
    <col min="9731" max="9735" width="6.375" style="1653" customWidth="1"/>
    <col min="9736" max="9736" width="7.25" style="1653" customWidth="1"/>
    <col min="9737" max="9741" width="6.375" style="1653" customWidth="1"/>
    <col min="9742" max="9742" width="8.375" style="1653" customWidth="1"/>
    <col min="9743" max="9747" width="6.375" style="1653" customWidth="1"/>
    <col min="9748" max="9748" width="9.25" style="1653" customWidth="1"/>
    <col min="9749" max="9984" width="9" style="1653"/>
    <col min="9985" max="9985" width="5.25" style="1653" customWidth="1"/>
    <col min="9986" max="9986" width="7.125" style="1653" customWidth="1"/>
    <col min="9987" max="9991" width="6.375" style="1653" customWidth="1"/>
    <col min="9992" max="9992" width="7.25" style="1653" customWidth="1"/>
    <col min="9993" max="9997" width="6.375" style="1653" customWidth="1"/>
    <col min="9998" max="9998" width="8.375" style="1653" customWidth="1"/>
    <col min="9999" max="10003" width="6.375" style="1653" customWidth="1"/>
    <col min="10004" max="10004" width="9.25" style="1653" customWidth="1"/>
    <col min="10005" max="10240" width="9" style="1653"/>
    <col min="10241" max="10241" width="5.25" style="1653" customWidth="1"/>
    <col min="10242" max="10242" width="7.125" style="1653" customWidth="1"/>
    <col min="10243" max="10247" width="6.375" style="1653" customWidth="1"/>
    <col min="10248" max="10248" width="7.25" style="1653" customWidth="1"/>
    <col min="10249" max="10253" width="6.375" style="1653" customWidth="1"/>
    <col min="10254" max="10254" width="8.375" style="1653" customWidth="1"/>
    <col min="10255" max="10259" width="6.375" style="1653" customWidth="1"/>
    <col min="10260" max="10260" width="9.25" style="1653" customWidth="1"/>
    <col min="10261" max="10496" width="9" style="1653"/>
    <col min="10497" max="10497" width="5.25" style="1653" customWidth="1"/>
    <col min="10498" max="10498" width="7.125" style="1653" customWidth="1"/>
    <col min="10499" max="10503" width="6.375" style="1653" customWidth="1"/>
    <col min="10504" max="10504" width="7.25" style="1653" customWidth="1"/>
    <col min="10505" max="10509" width="6.375" style="1653" customWidth="1"/>
    <col min="10510" max="10510" width="8.375" style="1653" customWidth="1"/>
    <col min="10511" max="10515" width="6.375" style="1653" customWidth="1"/>
    <col min="10516" max="10516" width="9.25" style="1653" customWidth="1"/>
    <col min="10517" max="10752" width="9" style="1653"/>
    <col min="10753" max="10753" width="5.25" style="1653" customWidth="1"/>
    <col min="10754" max="10754" width="7.125" style="1653" customWidth="1"/>
    <col min="10755" max="10759" width="6.375" style="1653" customWidth="1"/>
    <col min="10760" max="10760" width="7.25" style="1653" customWidth="1"/>
    <col min="10761" max="10765" width="6.375" style="1653" customWidth="1"/>
    <col min="10766" max="10766" width="8.375" style="1653" customWidth="1"/>
    <col min="10767" max="10771" width="6.375" style="1653" customWidth="1"/>
    <col min="10772" max="10772" width="9.25" style="1653" customWidth="1"/>
    <col min="10773" max="11008" width="9" style="1653"/>
    <col min="11009" max="11009" width="5.25" style="1653" customWidth="1"/>
    <col min="11010" max="11010" width="7.125" style="1653" customWidth="1"/>
    <col min="11011" max="11015" width="6.375" style="1653" customWidth="1"/>
    <col min="11016" max="11016" width="7.25" style="1653" customWidth="1"/>
    <col min="11017" max="11021" width="6.375" style="1653" customWidth="1"/>
    <col min="11022" max="11022" width="8.375" style="1653" customWidth="1"/>
    <col min="11023" max="11027" width="6.375" style="1653" customWidth="1"/>
    <col min="11028" max="11028" width="9.25" style="1653" customWidth="1"/>
    <col min="11029" max="11264" width="9" style="1653"/>
    <col min="11265" max="11265" width="5.25" style="1653" customWidth="1"/>
    <col min="11266" max="11266" width="7.125" style="1653" customWidth="1"/>
    <col min="11267" max="11271" width="6.375" style="1653" customWidth="1"/>
    <col min="11272" max="11272" width="7.25" style="1653" customWidth="1"/>
    <col min="11273" max="11277" width="6.375" style="1653" customWidth="1"/>
    <col min="11278" max="11278" width="8.375" style="1653" customWidth="1"/>
    <col min="11279" max="11283" width="6.375" style="1653" customWidth="1"/>
    <col min="11284" max="11284" width="9.25" style="1653" customWidth="1"/>
    <col min="11285" max="11520" width="9" style="1653"/>
    <col min="11521" max="11521" width="5.25" style="1653" customWidth="1"/>
    <col min="11522" max="11522" width="7.125" style="1653" customWidth="1"/>
    <col min="11523" max="11527" width="6.375" style="1653" customWidth="1"/>
    <col min="11528" max="11528" width="7.25" style="1653" customWidth="1"/>
    <col min="11529" max="11533" width="6.375" style="1653" customWidth="1"/>
    <col min="11534" max="11534" width="8.375" style="1653" customWidth="1"/>
    <col min="11535" max="11539" width="6.375" style="1653" customWidth="1"/>
    <col min="11540" max="11540" width="9.25" style="1653" customWidth="1"/>
    <col min="11541" max="11776" width="9" style="1653"/>
    <col min="11777" max="11777" width="5.25" style="1653" customWidth="1"/>
    <col min="11778" max="11778" width="7.125" style="1653" customWidth="1"/>
    <col min="11779" max="11783" width="6.375" style="1653" customWidth="1"/>
    <col min="11784" max="11784" width="7.25" style="1653" customWidth="1"/>
    <col min="11785" max="11789" width="6.375" style="1653" customWidth="1"/>
    <col min="11790" max="11790" width="8.375" style="1653" customWidth="1"/>
    <col min="11791" max="11795" width="6.375" style="1653" customWidth="1"/>
    <col min="11796" max="11796" width="9.25" style="1653" customWidth="1"/>
    <col min="11797" max="12032" width="9" style="1653"/>
    <col min="12033" max="12033" width="5.25" style="1653" customWidth="1"/>
    <col min="12034" max="12034" width="7.125" style="1653" customWidth="1"/>
    <col min="12035" max="12039" width="6.375" style="1653" customWidth="1"/>
    <col min="12040" max="12040" width="7.25" style="1653" customWidth="1"/>
    <col min="12041" max="12045" width="6.375" style="1653" customWidth="1"/>
    <col min="12046" max="12046" width="8.375" style="1653" customWidth="1"/>
    <col min="12047" max="12051" width="6.375" style="1653" customWidth="1"/>
    <col min="12052" max="12052" width="9.25" style="1653" customWidth="1"/>
    <col min="12053" max="12288" width="9" style="1653"/>
    <col min="12289" max="12289" width="5.25" style="1653" customWidth="1"/>
    <col min="12290" max="12290" width="7.125" style="1653" customWidth="1"/>
    <col min="12291" max="12295" width="6.375" style="1653" customWidth="1"/>
    <col min="12296" max="12296" width="7.25" style="1653" customWidth="1"/>
    <col min="12297" max="12301" width="6.375" style="1653" customWidth="1"/>
    <col min="12302" max="12302" width="8.375" style="1653" customWidth="1"/>
    <col min="12303" max="12307" width="6.375" style="1653" customWidth="1"/>
    <col min="12308" max="12308" width="9.25" style="1653" customWidth="1"/>
    <col min="12309" max="12544" width="9" style="1653"/>
    <col min="12545" max="12545" width="5.25" style="1653" customWidth="1"/>
    <col min="12546" max="12546" width="7.125" style="1653" customWidth="1"/>
    <col min="12547" max="12551" width="6.375" style="1653" customWidth="1"/>
    <col min="12552" max="12552" width="7.25" style="1653" customWidth="1"/>
    <col min="12553" max="12557" width="6.375" style="1653" customWidth="1"/>
    <col min="12558" max="12558" width="8.375" style="1653" customWidth="1"/>
    <col min="12559" max="12563" width="6.375" style="1653" customWidth="1"/>
    <col min="12564" max="12564" width="9.25" style="1653" customWidth="1"/>
    <col min="12565" max="12800" width="9" style="1653"/>
    <col min="12801" max="12801" width="5.25" style="1653" customWidth="1"/>
    <col min="12802" max="12802" width="7.125" style="1653" customWidth="1"/>
    <col min="12803" max="12807" width="6.375" style="1653" customWidth="1"/>
    <col min="12808" max="12808" width="7.25" style="1653" customWidth="1"/>
    <col min="12809" max="12813" width="6.375" style="1653" customWidth="1"/>
    <col min="12814" max="12814" width="8.375" style="1653" customWidth="1"/>
    <col min="12815" max="12819" width="6.375" style="1653" customWidth="1"/>
    <col min="12820" max="12820" width="9.25" style="1653" customWidth="1"/>
    <col min="12821" max="13056" width="9" style="1653"/>
    <col min="13057" max="13057" width="5.25" style="1653" customWidth="1"/>
    <col min="13058" max="13058" width="7.125" style="1653" customWidth="1"/>
    <col min="13059" max="13063" width="6.375" style="1653" customWidth="1"/>
    <col min="13064" max="13064" width="7.25" style="1653" customWidth="1"/>
    <col min="13065" max="13069" width="6.375" style="1653" customWidth="1"/>
    <col min="13070" max="13070" width="8.375" style="1653" customWidth="1"/>
    <col min="13071" max="13075" width="6.375" style="1653" customWidth="1"/>
    <col min="13076" max="13076" width="9.25" style="1653" customWidth="1"/>
    <col min="13077" max="13312" width="9" style="1653"/>
    <col min="13313" max="13313" width="5.25" style="1653" customWidth="1"/>
    <col min="13314" max="13314" width="7.125" style="1653" customWidth="1"/>
    <col min="13315" max="13319" width="6.375" style="1653" customWidth="1"/>
    <col min="13320" max="13320" width="7.25" style="1653" customWidth="1"/>
    <col min="13321" max="13325" width="6.375" style="1653" customWidth="1"/>
    <col min="13326" max="13326" width="8.375" style="1653" customWidth="1"/>
    <col min="13327" max="13331" width="6.375" style="1653" customWidth="1"/>
    <col min="13332" max="13332" width="9.25" style="1653" customWidth="1"/>
    <col min="13333" max="13568" width="9" style="1653"/>
    <col min="13569" max="13569" width="5.25" style="1653" customWidth="1"/>
    <col min="13570" max="13570" width="7.125" style="1653" customWidth="1"/>
    <col min="13571" max="13575" width="6.375" style="1653" customWidth="1"/>
    <col min="13576" max="13576" width="7.25" style="1653" customWidth="1"/>
    <col min="13577" max="13581" width="6.375" style="1653" customWidth="1"/>
    <col min="13582" max="13582" width="8.375" style="1653" customWidth="1"/>
    <col min="13583" max="13587" width="6.375" style="1653" customWidth="1"/>
    <col min="13588" max="13588" width="9.25" style="1653" customWidth="1"/>
    <col min="13589" max="13824" width="9" style="1653"/>
    <col min="13825" max="13825" width="5.25" style="1653" customWidth="1"/>
    <col min="13826" max="13826" width="7.125" style="1653" customWidth="1"/>
    <col min="13827" max="13831" width="6.375" style="1653" customWidth="1"/>
    <col min="13832" max="13832" width="7.25" style="1653" customWidth="1"/>
    <col min="13833" max="13837" width="6.375" style="1653" customWidth="1"/>
    <col min="13838" max="13838" width="8.375" style="1653" customWidth="1"/>
    <col min="13839" max="13843" width="6.375" style="1653" customWidth="1"/>
    <col min="13844" max="13844" width="9.25" style="1653" customWidth="1"/>
    <col min="13845" max="14080" width="9" style="1653"/>
    <col min="14081" max="14081" width="5.25" style="1653" customWidth="1"/>
    <col min="14082" max="14082" width="7.125" style="1653" customWidth="1"/>
    <col min="14083" max="14087" width="6.375" style="1653" customWidth="1"/>
    <col min="14088" max="14088" width="7.25" style="1653" customWidth="1"/>
    <col min="14089" max="14093" width="6.375" style="1653" customWidth="1"/>
    <col min="14094" max="14094" width="8.375" style="1653" customWidth="1"/>
    <col min="14095" max="14099" width="6.375" style="1653" customWidth="1"/>
    <col min="14100" max="14100" width="9.25" style="1653" customWidth="1"/>
    <col min="14101" max="14336" width="9" style="1653"/>
    <col min="14337" max="14337" width="5.25" style="1653" customWidth="1"/>
    <col min="14338" max="14338" width="7.125" style="1653" customWidth="1"/>
    <col min="14339" max="14343" width="6.375" style="1653" customWidth="1"/>
    <col min="14344" max="14344" width="7.25" style="1653" customWidth="1"/>
    <col min="14345" max="14349" width="6.375" style="1653" customWidth="1"/>
    <col min="14350" max="14350" width="8.375" style="1653" customWidth="1"/>
    <col min="14351" max="14355" width="6.375" style="1653" customWidth="1"/>
    <col min="14356" max="14356" width="9.25" style="1653" customWidth="1"/>
    <col min="14357" max="14592" width="9" style="1653"/>
    <col min="14593" max="14593" width="5.25" style="1653" customWidth="1"/>
    <col min="14594" max="14594" width="7.125" style="1653" customWidth="1"/>
    <col min="14595" max="14599" width="6.375" style="1653" customWidth="1"/>
    <col min="14600" max="14600" width="7.25" style="1653" customWidth="1"/>
    <col min="14601" max="14605" width="6.375" style="1653" customWidth="1"/>
    <col min="14606" max="14606" width="8.375" style="1653" customWidth="1"/>
    <col min="14607" max="14611" width="6.375" style="1653" customWidth="1"/>
    <col min="14612" max="14612" width="9.25" style="1653" customWidth="1"/>
    <col min="14613" max="14848" width="9" style="1653"/>
    <col min="14849" max="14849" width="5.25" style="1653" customWidth="1"/>
    <col min="14850" max="14850" width="7.125" style="1653" customWidth="1"/>
    <col min="14851" max="14855" width="6.375" style="1653" customWidth="1"/>
    <col min="14856" max="14856" width="7.25" style="1653" customWidth="1"/>
    <col min="14857" max="14861" width="6.375" style="1653" customWidth="1"/>
    <col min="14862" max="14862" width="8.375" style="1653" customWidth="1"/>
    <col min="14863" max="14867" width="6.375" style="1653" customWidth="1"/>
    <col min="14868" max="14868" width="9.25" style="1653" customWidth="1"/>
    <col min="14869" max="15104" width="9" style="1653"/>
    <col min="15105" max="15105" width="5.25" style="1653" customWidth="1"/>
    <col min="15106" max="15106" width="7.125" style="1653" customWidth="1"/>
    <col min="15107" max="15111" width="6.375" style="1653" customWidth="1"/>
    <col min="15112" max="15112" width="7.25" style="1653" customWidth="1"/>
    <col min="15113" max="15117" width="6.375" style="1653" customWidth="1"/>
    <col min="15118" max="15118" width="8.375" style="1653" customWidth="1"/>
    <col min="15119" max="15123" width="6.375" style="1653" customWidth="1"/>
    <col min="15124" max="15124" width="9.25" style="1653" customWidth="1"/>
    <col min="15125" max="15360" width="9" style="1653"/>
    <col min="15361" max="15361" width="5.25" style="1653" customWidth="1"/>
    <col min="15362" max="15362" width="7.125" style="1653" customWidth="1"/>
    <col min="15363" max="15367" width="6.375" style="1653" customWidth="1"/>
    <col min="15368" max="15368" width="7.25" style="1653" customWidth="1"/>
    <col min="15369" max="15373" width="6.375" style="1653" customWidth="1"/>
    <col min="15374" max="15374" width="8.375" style="1653" customWidth="1"/>
    <col min="15375" max="15379" width="6.375" style="1653" customWidth="1"/>
    <col min="15380" max="15380" width="9.25" style="1653" customWidth="1"/>
    <col min="15381" max="15616" width="9" style="1653"/>
    <col min="15617" max="15617" width="5.25" style="1653" customWidth="1"/>
    <col min="15618" max="15618" width="7.125" style="1653" customWidth="1"/>
    <col min="15619" max="15623" width="6.375" style="1653" customWidth="1"/>
    <col min="15624" max="15624" width="7.25" style="1653" customWidth="1"/>
    <col min="15625" max="15629" width="6.375" style="1653" customWidth="1"/>
    <col min="15630" max="15630" width="8.375" style="1653" customWidth="1"/>
    <col min="15631" max="15635" width="6.375" style="1653" customWidth="1"/>
    <col min="15636" max="15636" width="9.25" style="1653" customWidth="1"/>
    <col min="15637" max="15872" width="9" style="1653"/>
    <col min="15873" max="15873" width="5.25" style="1653" customWidth="1"/>
    <col min="15874" max="15874" width="7.125" style="1653" customWidth="1"/>
    <col min="15875" max="15879" width="6.375" style="1653" customWidth="1"/>
    <col min="15880" max="15880" width="7.25" style="1653" customWidth="1"/>
    <col min="15881" max="15885" width="6.375" style="1653" customWidth="1"/>
    <col min="15886" max="15886" width="8.375" style="1653" customWidth="1"/>
    <col min="15887" max="15891" width="6.375" style="1653" customWidth="1"/>
    <col min="15892" max="15892" width="9.25" style="1653" customWidth="1"/>
    <col min="15893" max="16128" width="9" style="1653"/>
    <col min="16129" max="16129" width="5.25" style="1653" customWidth="1"/>
    <col min="16130" max="16130" width="7.125" style="1653" customWidth="1"/>
    <col min="16131" max="16135" width="6.375" style="1653" customWidth="1"/>
    <col min="16136" max="16136" width="7.25" style="1653" customWidth="1"/>
    <col min="16137" max="16141" width="6.375" style="1653" customWidth="1"/>
    <col min="16142" max="16142" width="8.375" style="1653" customWidth="1"/>
    <col min="16143" max="16147" width="6.375" style="1653" customWidth="1"/>
    <col min="16148" max="16148" width="9.25" style="1653" customWidth="1"/>
    <col min="16149" max="16384" width="9" style="1653"/>
  </cols>
  <sheetData>
    <row r="1" spans="1:21" s="1650" customFormat="1" ht="20.100000000000001" customHeight="1">
      <c r="A1" s="3396" t="str">
        <f>"索引号："&amp;档案索引!D20</f>
        <v>索引号：2B-15</v>
      </c>
      <c r="B1" s="3396"/>
      <c r="C1" s="3396"/>
      <c r="D1" s="3396"/>
      <c r="E1" s="3396"/>
      <c r="F1" s="3396"/>
      <c r="G1" s="3396"/>
      <c r="H1" s="3396"/>
      <c r="I1" s="3396"/>
      <c r="J1" s="3396"/>
      <c r="K1" s="3396"/>
      <c r="L1" s="3396"/>
      <c r="M1" s="3396"/>
      <c r="N1" s="3396"/>
      <c r="O1" s="3396"/>
      <c r="P1" s="3396"/>
      <c r="Q1" s="3396"/>
      <c r="R1" s="3396"/>
      <c r="S1" s="3396"/>
      <c r="T1" s="3396"/>
    </row>
    <row r="2" spans="1:21" s="1651" customFormat="1" ht="25.5" customHeight="1">
      <c r="A2" s="3398" t="s">
        <v>6123</v>
      </c>
      <c r="B2" s="3398"/>
      <c r="C2" s="3398"/>
      <c r="D2" s="3398"/>
      <c r="E2" s="3398"/>
      <c r="F2" s="3398"/>
      <c r="G2" s="3398"/>
      <c r="H2" s="3398"/>
      <c r="I2" s="3398"/>
      <c r="J2" s="3398"/>
      <c r="K2" s="3398"/>
      <c r="L2" s="3398"/>
      <c r="M2" s="3398"/>
      <c r="N2" s="3398"/>
      <c r="O2" s="3398"/>
      <c r="P2" s="3398"/>
      <c r="Q2" s="3398"/>
      <c r="R2" s="3398"/>
      <c r="S2" s="3398"/>
      <c r="T2" s="3399"/>
    </row>
    <row r="3" spans="1:21" s="1643" customFormat="1" ht="14.25" customHeight="1">
      <c r="A3" s="3393" t="s">
        <v>5847</v>
      </c>
      <c r="B3" s="3393" t="s">
        <v>5963</v>
      </c>
      <c r="C3" s="3393" t="s">
        <v>6041</v>
      </c>
      <c r="D3" s="3393"/>
      <c r="E3" s="3393"/>
      <c r="F3" s="3393"/>
      <c r="G3" s="3393"/>
      <c r="H3" s="3393"/>
      <c r="I3" s="3393" t="s">
        <v>6042</v>
      </c>
      <c r="J3" s="3393"/>
      <c r="K3" s="3393"/>
      <c r="L3" s="3393"/>
      <c r="M3" s="3393"/>
      <c r="N3" s="3393"/>
      <c r="O3" s="3393" t="s">
        <v>6043</v>
      </c>
      <c r="P3" s="3393"/>
      <c r="Q3" s="3393"/>
      <c r="R3" s="3393"/>
      <c r="S3" s="3393"/>
      <c r="T3" s="3393"/>
    </row>
    <row r="4" spans="1:21" s="1643" customFormat="1" ht="14.25" customHeight="1">
      <c r="A4" s="3393"/>
      <c r="B4" s="3393"/>
      <c r="C4" s="1927" t="s">
        <v>6028</v>
      </c>
      <c r="D4" s="1927" t="s">
        <v>6029</v>
      </c>
      <c r="E4" s="1927" t="s">
        <v>6030</v>
      </c>
      <c r="F4" s="1927" t="s">
        <v>6031</v>
      </c>
      <c r="G4" s="1927" t="s">
        <v>6032</v>
      </c>
      <c r="H4" s="1927" t="s">
        <v>1299</v>
      </c>
      <c r="I4" s="1927" t="s">
        <v>6028</v>
      </c>
      <c r="J4" s="1927" t="s">
        <v>6029</v>
      </c>
      <c r="K4" s="1927" t="s">
        <v>6030</v>
      </c>
      <c r="L4" s="1927" t="s">
        <v>6031</v>
      </c>
      <c r="M4" s="1927" t="s">
        <v>6032</v>
      </c>
      <c r="N4" s="1927" t="s">
        <v>1299</v>
      </c>
      <c r="O4" s="1927" t="s">
        <v>6029</v>
      </c>
      <c r="P4" s="1927" t="s">
        <v>6030</v>
      </c>
      <c r="Q4" s="1927" t="s">
        <v>6031</v>
      </c>
      <c r="R4" s="1927" t="s">
        <v>6032</v>
      </c>
      <c r="S4" s="1927" t="s">
        <v>1377</v>
      </c>
      <c r="T4" s="1927" t="s">
        <v>1299</v>
      </c>
    </row>
    <row r="5" spans="1:21" s="1643" customFormat="1" ht="42" customHeight="1">
      <c r="A5" s="3393"/>
      <c r="B5" s="1928">
        <v>1</v>
      </c>
      <c r="C5" s="1928">
        <v>2</v>
      </c>
      <c r="D5" s="1928">
        <v>3</v>
      </c>
      <c r="E5" s="1928">
        <v>4</v>
      </c>
      <c r="F5" s="1928">
        <v>5</v>
      </c>
      <c r="G5" s="1928">
        <v>6</v>
      </c>
      <c r="H5" s="1928" t="s">
        <v>6044</v>
      </c>
      <c r="I5" s="1928">
        <v>8</v>
      </c>
      <c r="J5" s="1928">
        <v>9</v>
      </c>
      <c r="K5" s="1928">
        <v>10</v>
      </c>
      <c r="L5" s="1928">
        <v>11</v>
      </c>
      <c r="M5" s="1928">
        <v>12</v>
      </c>
      <c r="N5" s="1928" t="s">
        <v>6045</v>
      </c>
      <c r="O5" s="1928" t="s">
        <v>6046</v>
      </c>
      <c r="P5" s="1928" t="s">
        <v>6047</v>
      </c>
      <c r="Q5" s="1928" t="s">
        <v>6048</v>
      </c>
      <c r="R5" s="1928" t="s">
        <v>6049</v>
      </c>
      <c r="S5" s="1928">
        <v>18</v>
      </c>
      <c r="T5" s="1928" t="s">
        <v>6036</v>
      </c>
    </row>
    <row r="6" spans="1:21" s="1643" customFormat="1" ht="14.25" customHeight="1">
      <c r="A6" s="1927">
        <v>1</v>
      </c>
      <c r="B6" s="1931">
        <f>境外所得纳税调整后所得审核表!B6</f>
        <v>0</v>
      </c>
      <c r="C6" s="2107"/>
      <c r="D6" s="2107"/>
      <c r="E6" s="2107"/>
      <c r="F6" s="2107"/>
      <c r="G6" s="2107"/>
      <c r="H6" s="2106">
        <f>SUM(C6:G6)</f>
        <v>0</v>
      </c>
      <c r="I6" s="2107"/>
      <c r="J6" s="2107"/>
      <c r="K6" s="2107"/>
      <c r="L6" s="2107"/>
      <c r="M6" s="2107"/>
      <c r="N6" s="2106">
        <f>SUM(I6:M6)</f>
        <v>0</v>
      </c>
      <c r="O6" s="2106">
        <f>D6-J6</f>
        <v>0</v>
      </c>
      <c r="P6" s="2106">
        <f t="shared" ref="P6:R6" si="0">E6-K6</f>
        <v>0</v>
      </c>
      <c r="Q6" s="2106">
        <f t="shared" si="0"/>
        <v>0</v>
      </c>
      <c r="R6" s="2106">
        <f t="shared" si="0"/>
        <v>0</v>
      </c>
      <c r="S6" s="2106">
        <f>境外所得税收抵免审核表!K6-境外所得税收抵免审核表!M6</f>
        <v>0</v>
      </c>
      <c r="T6" s="2106">
        <f>SUM(O6:S6)</f>
        <v>0</v>
      </c>
    </row>
    <row r="7" spans="1:21" s="1643" customFormat="1" ht="14.25" customHeight="1">
      <c r="A7" s="1927">
        <v>2</v>
      </c>
      <c r="B7" s="1931">
        <f>境外所得纳税调整后所得审核表!B7</f>
        <v>0</v>
      </c>
      <c r="C7" s="2107"/>
      <c r="D7" s="2107"/>
      <c r="E7" s="2107"/>
      <c r="F7" s="2107"/>
      <c r="G7" s="2107"/>
      <c r="H7" s="2106">
        <f t="shared" ref="H7:H14" si="1">SUM(C7:G7)</f>
        <v>0</v>
      </c>
      <c r="I7" s="2107"/>
      <c r="J7" s="2107"/>
      <c r="K7" s="2107"/>
      <c r="L7" s="2107"/>
      <c r="M7" s="2107"/>
      <c r="N7" s="2106">
        <f t="shared" ref="N7:N14" si="2">SUM(I7:M7)</f>
        <v>0</v>
      </c>
      <c r="O7" s="2106">
        <f t="shared" ref="O7:O14" si="3">D7-J7</f>
        <v>0</v>
      </c>
      <c r="P7" s="2106">
        <f t="shared" ref="P7:P14" si="4">E7-K7</f>
        <v>0</v>
      </c>
      <c r="Q7" s="2106">
        <f t="shared" ref="Q7:Q14" si="5">F7-L7</f>
        <v>0</v>
      </c>
      <c r="R7" s="2106">
        <f t="shared" ref="R7:R14" si="6">G7-M7</f>
        <v>0</v>
      </c>
      <c r="S7" s="2106">
        <f>境外所得税收抵免审核表!K7-境外所得税收抵免审核表!M7</f>
        <v>0</v>
      </c>
      <c r="T7" s="2106">
        <f t="shared" ref="T7:T14" si="7">SUM(O7:S7)</f>
        <v>0</v>
      </c>
    </row>
    <row r="8" spans="1:21" s="1643" customFormat="1" ht="14.25" customHeight="1">
      <c r="A8" s="1927">
        <v>3</v>
      </c>
      <c r="B8" s="1931">
        <f>境外所得纳税调整后所得审核表!B8</f>
        <v>0</v>
      </c>
      <c r="C8" s="2107"/>
      <c r="D8" s="2107"/>
      <c r="E8" s="2107"/>
      <c r="F8" s="2107"/>
      <c r="G8" s="2107"/>
      <c r="H8" s="2106">
        <f t="shared" si="1"/>
        <v>0</v>
      </c>
      <c r="I8" s="2107"/>
      <c r="J8" s="2107"/>
      <c r="K8" s="2107"/>
      <c r="L8" s="2107"/>
      <c r="M8" s="2107"/>
      <c r="N8" s="2106">
        <f t="shared" si="2"/>
        <v>0</v>
      </c>
      <c r="O8" s="2106">
        <f t="shared" si="3"/>
        <v>0</v>
      </c>
      <c r="P8" s="2106">
        <f t="shared" si="4"/>
        <v>0</v>
      </c>
      <c r="Q8" s="2106">
        <f t="shared" si="5"/>
        <v>0</v>
      </c>
      <c r="R8" s="2106">
        <f t="shared" si="6"/>
        <v>0</v>
      </c>
      <c r="S8" s="2106">
        <f>境外所得税收抵免审核表!K8-境外所得税收抵免审核表!M8</f>
        <v>0</v>
      </c>
      <c r="T8" s="2106">
        <f t="shared" si="7"/>
        <v>0</v>
      </c>
    </row>
    <row r="9" spans="1:21" s="1643" customFormat="1" ht="14.25" customHeight="1">
      <c r="A9" s="1927">
        <v>4</v>
      </c>
      <c r="B9" s="1931">
        <f>境外所得纳税调整后所得审核表!B9</f>
        <v>0</v>
      </c>
      <c r="C9" s="2107"/>
      <c r="D9" s="2107"/>
      <c r="E9" s="2107"/>
      <c r="F9" s="2107"/>
      <c r="G9" s="2107"/>
      <c r="H9" s="2106">
        <f t="shared" si="1"/>
        <v>0</v>
      </c>
      <c r="I9" s="2107"/>
      <c r="J9" s="2107"/>
      <c r="K9" s="2107"/>
      <c r="L9" s="2107"/>
      <c r="M9" s="2107"/>
      <c r="N9" s="2106">
        <f t="shared" si="2"/>
        <v>0</v>
      </c>
      <c r="O9" s="2106">
        <f t="shared" si="3"/>
        <v>0</v>
      </c>
      <c r="P9" s="2106">
        <f t="shared" si="4"/>
        <v>0</v>
      </c>
      <c r="Q9" s="2106">
        <f t="shared" si="5"/>
        <v>0</v>
      </c>
      <c r="R9" s="2106">
        <f t="shared" si="6"/>
        <v>0</v>
      </c>
      <c r="S9" s="2106">
        <f>境外所得税收抵免审核表!K9-境外所得税收抵免审核表!M9</f>
        <v>0</v>
      </c>
      <c r="T9" s="2106">
        <f t="shared" si="7"/>
        <v>0</v>
      </c>
    </row>
    <row r="10" spans="1:21" s="1643" customFormat="1" ht="14.25" customHeight="1">
      <c r="A10" s="1927">
        <v>5</v>
      </c>
      <c r="B10" s="1931">
        <f>境外所得纳税调整后所得审核表!B10</f>
        <v>0</v>
      </c>
      <c r="C10" s="2107"/>
      <c r="D10" s="2107"/>
      <c r="E10" s="2107"/>
      <c r="F10" s="2107"/>
      <c r="G10" s="2107"/>
      <c r="H10" s="2106">
        <f t="shared" si="1"/>
        <v>0</v>
      </c>
      <c r="I10" s="2107"/>
      <c r="J10" s="2107"/>
      <c r="K10" s="2107"/>
      <c r="L10" s="2107"/>
      <c r="M10" s="2107"/>
      <c r="N10" s="2106">
        <f t="shared" si="2"/>
        <v>0</v>
      </c>
      <c r="O10" s="2106">
        <f t="shared" si="3"/>
        <v>0</v>
      </c>
      <c r="P10" s="2106">
        <f t="shared" si="4"/>
        <v>0</v>
      </c>
      <c r="Q10" s="2106">
        <f t="shared" si="5"/>
        <v>0</v>
      </c>
      <c r="R10" s="2106">
        <f t="shared" si="6"/>
        <v>0</v>
      </c>
      <c r="S10" s="2106">
        <f>境外所得税收抵免审核表!K10-境外所得税收抵免审核表!M10</f>
        <v>0</v>
      </c>
      <c r="T10" s="2106">
        <f t="shared" si="7"/>
        <v>0</v>
      </c>
    </row>
    <row r="11" spans="1:21" s="1643" customFormat="1" ht="14.25" customHeight="1">
      <c r="A11" s="1927">
        <v>6</v>
      </c>
      <c r="B11" s="1931">
        <f>境外所得纳税调整后所得审核表!B11</f>
        <v>0</v>
      </c>
      <c r="C11" s="2107"/>
      <c r="D11" s="2107"/>
      <c r="E11" s="2107"/>
      <c r="F11" s="2107"/>
      <c r="G11" s="2107"/>
      <c r="H11" s="2106">
        <f t="shared" si="1"/>
        <v>0</v>
      </c>
      <c r="I11" s="2107"/>
      <c r="J11" s="2107"/>
      <c r="K11" s="2107"/>
      <c r="L11" s="2107"/>
      <c r="M11" s="2107"/>
      <c r="N11" s="2106">
        <f t="shared" si="2"/>
        <v>0</v>
      </c>
      <c r="O11" s="2106">
        <f t="shared" si="3"/>
        <v>0</v>
      </c>
      <c r="P11" s="2106">
        <f t="shared" si="4"/>
        <v>0</v>
      </c>
      <c r="Q11" s="2106">
        <f t="shared" si="5"/>
        <v>0</v>
      </c>
      <c r="R11" s="2106">
        <f t="shared" si="6"/>
        <v>0</v>
      </c>
      <c r="S11" s="2106">
        <f>境外所得税收抵免审核表!K11-境外所得税收抵免审核表!M11</f>
        <v>0</v>
      </c>
      <c r="T11" s="2106">
        <f t="shared" si="7"/>
        <v>0</v>
      </c>
    </row>
    <row r="12" spans="1:21" s="1643" customFormat="1" ht="14.25" customHeight="1">
      <c r="A12" s="1927">
        <v>7</v>
      </c>
      <c r="B12" s="1931">
        <f>境外所得纳税调整后所得审核表!B12</f>
        <v>0</v>
      </c>
      <c r="C12" s="2107"/>
      <c r="D12" s="2107"/>
      <c r="E12" s="2107"/>
      <c r="F12" s="2107"/>
      <c r="G12" s="2107"/>
      <c r="H12" s="2106">
        <f t="shared" si="1"/>
        <v>0</v>
      </c>
      <c r="I12" s="2107"/>
      <c r="J12" s="2107"/>
      <c r="K12" s="2107"/>
      <c r="L12" s="2107"/>
      <c r="M12" s="2107"/>
      <c r="N12" s="2106">
        <f t="shared" si="2"/>
        <v>0</v>
      </c>
      <c r="O12" s="2106">
        <f t="shared" si="3"/>
        <v>0</v>
      </c>
      <c r="P12" s="2106">
        <f t="shared" si="4"/>
        <v>0</v>
      </c>
      <c r="Q12" s="2106">
        <f t="shared" si="5"/>
        <v>0</v>
      </c>
      <c r="R12" s="2106">
        <f t="shared" si="6"/>
        <v>0</v>
      </c>
      <c r="S12" s="2106">
        <f>境外所得税收抵免审核表!K12-境外所得税收抵免审核表!M12</f>
        <v>0</v>
      </c>
      <c r="T12" s="2106">
        <f t="shared" si="7"/>
        <v>0</v>
      </c>
    </row>
    <row r="13" spans="1:21" s="1643" customFormat="1" ht="14.25" customHeight="1">
      <c r="A13" s="1927">
        <v>8</v>
      </c>
      <c r="B13" s="1931">
        <f>境外所得纳税调整后所得审核表!B13</f>
        <v>0</v>
      </c>
      <c r="C13" s="2107"/>
      <c r="D13" s="2107"/>
      <c r="E13" s="2107"/>
      <c r="F13" s="2107"/>
      <c r="G13" s="2107"/>
      <c r="H13" s="2106">
        <f t="shared" si="1"/>
        <v>0</v>
      </c>
      <c r="I13" s="2107"/>
      <c r="J13" s="2107"/>
      <c r="K13" s="2107"/>
      <c r="L13" s="2107"/>
      <c r="M13" s="2107"/>
      <c r="N13" s="2106">
        <f t="shared" si="2"/>
        <v>0</v>
      </c>
      <c r="O13" s="2106">
        <f t="shared" si="3"/>
        <v>0</v>
      </c>
      <c r="P13" s="2106">
        <f t="shared" si="4"/>
        <v>0</v>
      </c>
      <c r="Q13" s="2106">
        <f t="shared" si="5"/>
        <v>0</v>
      </c>
      <c r="R13" s="2106">
        <f t="shared" si="6"/>
        <v>0</v>
      </c>
      <c r="S13" s="2106">
        <f>境外所得税收抵免审核表!K13-境外所得税收抵免审核表!M13</f>
        <v>0</v>
      </c>
      <c r="T13" s="2106">
        <f t="shared" si="7"/>
        <v>0</v>
      </c>
    </row>
    <row r="14" spans="1:21" s="1652" customFormat="1" ht="14.25" customHeight="1">
      <c r="A14" s="1927">
        <v>9</v>
      </c>
      <c r="B14" s="1931">
        <f>境外所得纳税调整后所得审核表!B14</f>
        <v>0</v>
      </c>
      <c r="C14" s="2107"/>
      <c r="D14" s="2107"/>
      <c r="E14" s="2107"/>
      <c r="F14" s="2107"/>
      <c r="G14" s="2107"/>
      <c r="H14" s="2106">
        <f t="shared" si="1"/>
        <v>0</v>
      </c>
      <c r="I14" s="2107"/>
      <c r="J14" s="2107"/>
      <c r="K14" s="2107"/>
      <c r="L14" s="2107"/>
      <c r="M14" s="2107"/>
      <c r="N14" s="2106">
        <f t="shared" si="2"/>
        <v>0</v>
      </c>
      <c r="O14" s="2106">
        <f t="shared" si="3"/>
        <v>0</v>
      </c>
      <c r="P14" s="2106">
        <f t="shared" si="4"/>
        <v>0</v>
      </c>
      <c r="Q14" s="2106">
        <f t="shared" si="5"/>
        <v>0</v>
      </c>
      <c r="R14" s="2106">
        <f t="shared" si="6"/>
        <v>0</v>
      </c>
      <c r="S14" s="2106">
        <f>境外所得税收抵免审核表!K14-境外所得税收抵免审核表!M14</f>
        <v>0</v>
      </c>
      <c r="T14" s="2106">
        <f t="shared" si="7"/>
        <v>0</v>
      </c>
    </row>
    <row r="15" spans="1:21" s="1652" customFormat="1" ht="14.25" customHeight="1">
      <c r="A15" s="1927">
        <v>10</v>
      </c>
      <c r="B15" s="1940" t="s">
        <v>5656</v>
      </c>
      <c r="C15" s="2106">
        <f>SUM(C6:C14)</f>
        <v>0</v>
      </c>
      <c r="D15" s="2106">
        <f t="shared" ref="D15:T15" si="8">SUM(D6:D14)</f>
        <v>0</v>
      </c>
      <c r="E15" s="2106">
        <f t="shared" si="8"/>
        <v>0</v>
      </c>
      <c r="F15" s="2106">
        <f t="shared" si="8"/>
        <v>0</v>
      </c>
      <c r="G15" s="2106">
        <f t="shared" si="8"/>
        <v>0</v>
      </c>
      <c r="H15" s="2106">
        <f t="shared" si="8"/>
        <v>0</v>
      </c>
      <c r="I15" s="2106">
        <f t="shared" si="8"/>
        <v>0</v>
      </c>
      <c r="J15" s="2106">
        <f t="shared" si="8"/>
        <v>0</v>
      </c>
      <c r="K15" s="2106">
        <f t="shared" si="8"/>
        <v>0</v>
      </c>
      <c r="L15" s="2106">
        <f t="shared" si="8"/>
        <v>0</v>
      </c>
      <c r="M15" s="2106">
        <f t="shared" si="8"/>
        <v>0</v>
      </c>
      <c r="N15" s="2106">
        <f t="shared" si="8"/>
        <v>0</v>
      </c>
      <c r="O15" s="2106">
        <f t="shared" si="8"/>
        <v>0</v>
      </c>
      <c r="P15" s="2106">
        <f t="shared" si="8"/>
        <v>0</v>
      </c>
      <c r="Q15" s="2106">
        <f t="shared" si="8"/>
        <v>0</v>
      </c>
      <c r="R15" s="2106">
        <f t="shared" si="8"/>
        <v>0</v>
      </c>
      <c r="S15" s="2106">
        <f t="shared" si="8"/>
        <v>0</v>
      </c>
      <c r="T15" s="2106">
        <f t="shared" si="8"/>
        <v>0</v>
      </c>
      <c r="U15" s="1799" t="s">
        <v>6659</v>
      </c>
    </row>
    <row r="16" spans="1:21" s="1652" customFormat="1" ht="280.5" customHeight="1">
      <c r="A16" s="1941"/>
      <c r="B16" s="1941" t="s">
        <v>5073</v>
      </c>
      <c r="C16" s="1927"/>
      <c r="D16" s="1927"/>
      <c r="E16" s="1927"/>
      <c r="F16" s="1941"/>
      <c r="G16" s="1941"/>
      <c r="H16" s="1941"/>
      <c r="I16" s="1941"/>
      <c r="J16" s="1941"/>
      <c r="K16" s="1941"/>
      <c r="L16" s="1941"/>
      <c r="M16" s="1941"/>
      <c r="N16" s="1932" t="s">
        <v>6050</v>
      </c>
      <c r="O16" s="1927"/>
      <c r="P16" s="1927"/>
      <c r="Q16" s="1927"/>
      <c r="R16" s="1941"/>
      <c r="S16" s="1932" t="s">
        <v>6051</v>
      </c>
      <c r="T16" s="1941"/>
    </row>
  </sheetData>
  <mergeCells count="7">
    <mergeCell ref="A1:T1"/>
    <mergeCell ref="A2:T2"/>
    <mergeCell ref="A3:A5"/>
    <mergeCell ref="B3:B4"/>
    <mergeCell ref="C3:H3"/>
    <mergeCell ref="I3:N3"/>
    <mergeCell ref="O3:T3"/>
  </mergeCells>
  <phoneticPr fontId="59" type="noConversion"/>
  <hyperlinks>
    <hyperlink ref="U15" location="A108030跨年度结转抵免境外所得税明细表!A1" display="A108030跨年度结转抵免境外所得税明细表!A1"/>
  </hyperlinks>
  <printOptions horizontalCentered="1"/>
  <pageMargins left="0.55118110236220474" right="0.55118110236220474" top="0.8" bottom="0.52" header="0.51181102362204722" footer="0.51181102362204722"/>
  <pageSetup paperSize="9" scale="9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5329" r:id="rId4" name="Button 1">
              <controlPr defaultSize="0" print="0" autoFill="0" autoPict="0" macro="[0]!ThisWorkbook.返回">
                <anchor moveWithCells="1">
                  <from>
                    <xdr:col>20</xdr:col>
                    <xdr:colOff>57150</xdr:colOff>
                    <xdr:row>0</xdr:row>
                    <xdr:rowOff>66675</xdr:rowOff>
                  </from>
                  <to>
                    <xdr:col>21</xdr:col>
                    <xdr:colOff>323850</xdr:colOff>
                    <xdr:row>1</xdr:row>
                    <xdr:rowOff>133350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1">
    <tabColor rgb="FFFFFF00"/>
  </sheetPr>
  <dimension ref="A1:G20"/>
  <sheetViews>
    <sheetView workbookViewId="0">
      <selection activeCell="C10" sqref="C10"/>
    </sheetView>
  </sheetViews>
  <sheetFormatPr defaultRowHeight="14.25"/>
  <cols>
    <col min="1" max="1" width="5.25" style="1683" customWidth="1"/>
    <col min="2" max="2" width="56.125" style="1683" customWidth="1"/>
    <col min="3" max="3" width="19.25" style="1683" customWidth="1"/>
    <col min="4" max="4" width="22.5" style="1683" customWidth="1"/>
    <col min="5" max="256" width="9" style="1683"/>
    <col min="257" max="257" width="5.25" style="1683" customWidth="1"/>
    <col min="258" max="258" width="56.125" style="1683" customWidth="1"/>
    <col min="259" max="259" width="19.25" style="1683" customWidth="1"/>
    <col min="260" max="260" width="22.5" style="1683" customWidth="1"/>
    <col min="261" max="512" width="9" style="1683"/>
    <col min="513" max="513" width="5.25" style="1683" customWidth="1"/>
    <col min="514" max="514" width="56.125" style="1683" customWidth="1"/>
    <col min="515" max="515" width="19.25" style="1683" customWidth="1"/>
    <col min="516" max="516" width="22.5" style="1683" customWidth="1"/>
    <col min="517" max="768" width="9" style="1683"/>
    <col min="769" max="769" width="5.25" style="1683" customWidth="1"/>
    <col min="770" max="770" width="56.125" style="1683" customWidth="1"/>
    <col min="771" max="771" width="19.25" style="1683" customWidth="1"/>
    <col min="772" max="772" width="22.5" style="1683" customWidth="1"/>
    <col min="773" max="1024" width="9" style="1683"/>
    <col min="1025" max="1025" width="5.25" style="1683" customWidth="1"/>
    <col min="1026" max="1026" width="56.125" style="1683" customWidth="1"/>
    <col min="1027" max="1027" width="19.25" style="1683" customWidth="1"/>
    <col min="1028" max="1028" width="22.5" style="1683" customWidth="1"/>
    <col min="1029" max="1280" width="9" style="1683"/>
    <col min="1281" max="1281" width="5.25" style="1683" customWidth="1"/>
    <col min="1282" max="1282" width="56.125" style="1683" customWidth="1"/>
    <col min="1283" max="1283" width="19.25" style="1683" customWidth="1"/>
    <col min="1284" max="1284" width="22.5" style="1683" customWidth="1"/>
    <col min="1285" max="1536" width="9" style="1683"/>
    <col min="1537" max="1537" width="5.25" style="1683" customWidth="1"/>
    <col min="1538" max="1538" width="56.125" style="1683" customWidth="1"/>
    <col min="1539" max="1539" width="19.25" style="1683" customWidth="1"/>
    <col min="1540" max="1540" width="22.5" style="1683" customWidth="1"/>
    <col min="1541" max="1792" width="9" style="1683"/>
    <col min="1793" max="1793" width="5.25" style="1683" customWidth="1"/>
    <col min="1794" max="1794" width="56.125" style="1683" customWidth="1"/>
    <col min="1795" max="1795" width="19.25" style="1683" customWidth="1"/>
    <col min="1796" max="1796" width="22.5" style="1683" customWidth="1"/>
    <col min="1797" max="2048" width="9" style="1683"/>
    <col min="2049" max="2049" width="5.25" style="1683" customWidth="1"/>
    <col min="2050" max="2050" width="56.125" style="1683" customWidth="1"/>
    <col min="2051" max="2051" width="19.25" style="1683" customWidth="1"/>
    <col min="2052" max="2052" width="22.5" style="1683" customWidth="1"/>
    <col min="2053" max="2304" width="9" style="1683"/>
    <col min="2305" max="2305" width="5.25" style="1683" customWidth="1"/>
    <col min="2306" max="2306" width="56.125" style="1683" customWidth="1"/>
    <col min="2307" max="2307" width="19.25" style="1683" customWidth="1"/>
    <col min="2308" max="2308" width="22.5" style="1683" customWidth="1"/>
    <col min="2309" max="2560" width="9" style="1683"/>
    <col min="2561" max="2561" width="5.25" style="1683" customWidth="1"/>
    <col min="2562" max="2562" width="56.125" style="1683" customWidth="1"/>
    <col min="2563" max="2563" width="19.25" style="1683" customWidth="1"/>
    <col min="2564" max="2564" width="22.5" style="1683" customWidth="1"/>
    <col min="2565" max="2816" width="9" style="1683"/>
    <col min="2817" max="2817" width="5.25" style="1683" customWidth="1"/>
    <col min="2818" max="2818" width="56.125" style="1683" customWidth="1"/>
    <col min="2819" max="2819" width="19.25" style="1683" customWidth="1"/>
    <col min="2820" max="2820" width="22.5" style="1683" customWidth="1"/>
    <col min="2821" max="3072" width="9" style="1683"/>
    <col min="3073" max="3073" width="5.25" style="1683" customWidth="1"/>
    <col min="3074" max="3074" width="56.125" style="1683" customWidth="1"/>
    <col min="3075" max="3075" width="19.25" style="1683" customWidth="1"/>
    <col min="3076" max="3076" width="22.5" style="1683" customWidth="1"/>
    <col min="3077" max="3328" width="9" style="1683"/>
    <col min="3329" max="3329" width="5.25" style="1683" customWidth="1"/>
    <col min="3330" max="3330" width="56.125" style="1683" customWidth="1"/>
    <col min="3331" max="3331" width="19.25" style="1683" customWidth="1"/>
    <col min="3332" max="3332" width="22.5" style="1683" customWidth="1"/>
    <col min="3333" max="3584" width="9" style="1683"/>
    <col min="3585" max="3585" width="5.25" style="1683" customWidth="1"/>
    <col min="3586" max="3586" width="56.125" style="1683" customWidth="1"/>
    <col min="3587" max="3587" width="19.25" style="1683" customWidth="1"/>
    <col min="3588" max="3588" width="22.5" style="1683" customWidth="1"/>
    <col min="3589" max="3840" width="9" style="1683"/>
    <col min="3841" max="3841" width="5.25" style="1683" customWidth="1"/>
    <col min="3842" max="3842" width="56.125" style="1683" customWidth="1"/>
    <col min="3843" max="3843" width="19.25" style="1683" customWidth="1"/>
    <col min="3844" max="3844" width="22.5" style="1683" customWidth="1"/>
    <col min="3845" max="4096" width="9" style="1683"/>
    <col min="4097" max="4097" width="5.25" style="1683" customWidth="1"/>
    <col min="4098" max="4098" width="56.125" style="1683" customWidth="1"/>
    <col min="4099" max="4099" width="19.25" style="1683" customWidth="1"/>
    <col min="4100" max="4100" width="22.5" style="1683" customWidth="1"/>
    <col min="4101" max="4352" width="9" style="1683"/>
    <col min="4353" max="4353" width="5.25" style="1683" customWidth="1"/>
    <col min="4354" max="4354" width="56.125" style="1683" customWidth="1"/>
    <col min="4355" max="4355" width="19.25" style="1683" customWidth="1"/>
    <col min="4356" max="4356" width="22.5" style="1683" customWidth="1"/>
    <col min="4357" max="4608" width="9" style="1683"/>
    <col min="4609" max="4609" width="5.25" style="1683" customWidth="1"/>
    <col min="4610" max="4610" width="56.125" style="1683" customWidth="1"/>
    <col min="4611" max="4611" width="19.25" style="1683" customWidth="1"/>
    <col min="4612" max="4612" width="22.5" style="1683" customWidth="1"/>
    <col min="4613" max="4864" width="9" style="1683"/>
    <col min="4865" max="4865" width="5.25" style="1683" customWidth="1"/>
    <col min="4866" max="4866" width="56.125" style="1683" customWidth="1"/>
    <col min="4867" max="4867" width="19.25" style="1683" customWidth="1"/>
    <col min="4868" max="4868" width="22.5" style="1683" customWidth="1"/>
    <col min="4869" max="5120" width="9" style="1683"/>
    <col min="5121" max="5121" width="5.25" style="1683" customWidth="1"/>
    <col min="5122" max="5122" width="56.125" style="1683" customWidth="1"/>
    <col min="5123" max="5123" width="19.25" style="1683" customWidth="1"/>
    <col min="5124" max="5124" width="22.5" style="1683" customWidth="1"/>
    <col min="5125" max="5376" width="9" style="1683"/>
    <col min="5377" max="5377" width="5.25" style="1683" customWidth="1"/>
    <col min="5378" max="5378" width="56.125" style="1683" customWidth="1"/>
    <col min="5379" max="5379" width="19.25" style="1683" customWidth="1"/>
    <col min="5380" max="5380" width="22.5" style="1683" customWidth="1"/>
    <col min="5381" max="5632" width="9" style="1683"/>
    <col min="5633" max="5633" width="5.25" style="1683" customWidth="1"/>
    <col min="5634" max="5634" width="56.125" style="1683" customWidth="1"/>
    <col min="5635" max="5635" width="19.25" style="1683" customWidth="1"/>
    <col min="5636" max="5636" width="22.5" style="1683" customWidth="1"/>
    <col min="5637" max="5888" width="9" style="1683"/>
    <col min="5889" max="5889" width="5.25" style="1683" customWidth="1"/>
    <col min="5890" max="5890" width="56.125" style="1683" customWidth="1"/>
    <col min="5891" max="5891" width="19.25" style="1683" customWidth="1"/>
    <col min="5892" max="5892" width="22.5" style="1683" customWidth="1"/>
    <col min="5893" max="6144" width="9" style="1683"/>
    <col min="6145" max="6145" width="5.25" style="1683" customWidth="1"/>
    <col min="6146" max="6146" width="56.125" style="1683" customWidth="1"/>
    <col min="6147" max="6147" width="19.25" style="1683" customWidth="1"/>
    <col min="6148" max="6148" width="22.5" style="1683" customWidth="1"/>
    <col min="6149" max="6400" width="9" style="1683"/>
    <col min="6401" max="6401" width="5.25" style="1683" customWidth="1"/>
    <col min="6402" max="6402" width="56.125" style="1683" customWidth="1"/>
    <col min="6403" max="6403" width="19.25" style="1683" customWidth="1"/>
    <col min="6404" max="6404" width="22.5" style="1683" customWidth="1"/>
    <col min="6405" max="6656" width="9" style="1683"/>
    <col min="6657" max="6657" width="5.25" style="1683" customWidth="1"/>
    <col min="6658" max="6658" width="56.125" style="1683" customWidth="1"/>
    <col min="6659" max="6659" width="19.25" style="1683" customWidth="1"/>
    <col min="6660" max="6660" width="22.5" style="1683" customWidth="1"/>
    <col min="6661" max="6912" width="9" style="1683"/>
    <col min="6913" max="6913" width="5.25" style="1683" customWidth="1"/>
    <col min="6914" max="6914" width="56.125" style="1683" customWidth="1"/>
    <col min="6915" max="6915" width="19.25" style="1683" customWidth="1"/>
    <col min="6916" max="6916" width="22.5" style="1683" customWidth="1"/>
    <col min="6917" max="7168" width="9" style="1683"/>
    <col min="7169" max="7169" width="5.25" style="1683" customWidth="1"/>
    <col min="7170" max="7170" width="56.125" style="1683" customWidth="1"/>
    <col min="7171" max="7171" width="19.25" style="1683" customWidth="1"/>
    <col min="7172" max="7172" width="22.5" style="1683" customWidth="1"/>
    <col min="7173" max="7424" width="9" style="1683"/>
    <col min="7425" max="7425" width="5.25" style="1683" customWidth="1"/>
    <col min="7426" max="7426" width="56.125" style="1683" customWidth="1"/>
    <col min="7427" max="7427" width="19.25" style="1683" customWidth="1"/>
    <col min="7428" max="7428" width="22.5" style="1683" customWidth="1"/>
    <col min="7429" max="7680" width="9" style="1683"/>
    <col min="7681" max="7681" width="5.25" style="1683" customWidth="1"/>
    <col min="7682" max="7682" width="56.125" style="1683" customWidth="1"/>
    <col min="7683" max="7683" width="19.25" style="1683" customWidth="1"/>
    <col min="7684" max="7684" width="22.5" style="1683" customWidth="1"/>
    <col min="7685" max="7936" width="9" style="1683"/>
    <col min="7937" max="7937" width="5.25" style="1683" customWidth="1"/>
    <col min="7938" max="7938" width="56.125" style="1683" customWidth="1"/>
    <col min="7939" max="7939" width="19.25" style="1683" customWidth="1"/>
    <col min="7940" max="7940" width="22.5" style="1683" customWidth="1"/>
    <col min="7941" max="8192" width="9" style="1683"/>
    <col min="8193" max="8193" width="5.25" style="1683" customWidth="1"/>
    <col min="8194" max="8194" width="56.125" style="1683" customWidth="1"/>
    <col min="8195" max="8195" width="19.25" style="1683" customWidth="1"/>
    <col min="8196" max="8196" width="22.5" style="1683" customWidth="1"/>
    <col min="8197" max="8448" width="9" style="1683"/>
    <col min="8449" max="8449" width="5.25" style="1683" customWidth="1"/>
    <col min="8450" max="8450" width="56.125" style="1683" customWidth="1"/>
    <col min="8451" max="8451" width="19.25" style="1683" customWidth="1"/>
    <col min="8452" max="8452" width="22.5" style="1683" customWidth="1"/>
    <col min="8453" max="8704" width="9" style="1683"/>
    <col min="8705" max="8705" width="5.25" style="1683" customWidth="1"/>
    <col min="8706" max="8706" width="56.125" style="1683" customWidth="1"/>
    <col min="8707" max="8707" width="19.25" style="1683" customWidth="1"/>
    <col min="8708" max="8708" width="22.5" style="1683" customWidth="1"/>
    <col min="8709" max="8960" width="9" style="1683"/>
    <col min="8961" max="8961" width="5.25" style="1683" customWidth="1"/>
    <col min="8962" max="8962" width="56.125" style="1683" customWidth="1"/>
    <col min="8963" max="8963" width="19.25" style="1683" customWidth="1"/>
    <col min="8964" max="8964" width="22.5" style="1683" customWidth="1"/>
    <col min="8965" max="9216" width="9" style="1683"/>
    <col min="9217" max="9217" width="5.25" style="1683" customWidth="1"/>
    <col min="9218" max="9218" width="56.125" style="1683" customWidth="1"/>
    <col min="9219" max="9219" width="19.25" style="1683" customWidth="1"/>
    <col min="9220" max="9220" width="22.5" style="1683" customWidth="1"/>
    <col min="9221" max="9472" width="9" style="1683"/>
    <col min="9473" max="9473" width="5.25" style="1683" customWidth="1"/>
    <col min="9474" max="9474" width="56.125" style="1683" customWidth="1"/>
    <col min="9475" max="9475" width="19.25" style="1683" customWidth="1"/>
    <col min="9476" max="9476" width="22.5" style="1683" customWidth="1"/>
    <col min="9477" max="9728" width="9" style="1683"/>
    <col min="9729" max="9729" width="5.25" style="1683" customWidth="1"/>
    <col min="9730" max="9730" width="56.125" style="1683" customWidth="1"/>
    <col min="9731" max="9731" width="19.25" style="1683" customWidth="1"/>
    <col min="9732" max="9732" width="22.5" style="1683" customWidth="1"/>
    <col min="9733" max="9984" width="9" style="1683"/>
    <col min="9985" max="9985" width="5.25" style="1683" customWidth="1"/>
    <col min="9986" max="9986" width="56.125" style="1683" customWidth="1"/>
    <col min="9987" max="9987" width="19.25" style="1683" customWidth="1"/>
    <col min="9988" max="9988" width="22.5" style="1683" customWidth="1"/>
    <col min="9989" max="10240" width="9" style="1683"/>
    <col min="10241" max="10241" width="5.25" style="1683" customWidth="1"/>
    <col min="10242" max="10242" width="56.125" style="1683" customWidth="1"/>
    <col min="10243" max="10243" width="19.25" style="1683" customWidth="1"/>
    <col min="10244" max="10244" width="22.5" style="1683" customWidth="1"/>
    <col min="10245" max="10496" width="9" style="1683"/>
    <col min="10497" max="10497" width="5.25" style="1683" customWidth="1"/>
    <col min="10498" max="10498" width="56.125" style="1683" customWidth="1"/>
    <col min="10499" max="10499" width="19.25" style="1683" customWidth="1"/>
    <col min="10500" max="10500" width="22.5" style="1683" customWidth="1"/>
    <col min="10501" max="10752" width="9" style="1683"/>
    <col min="10753" max="10753" width="5.25" style="1683" customWidth="1"/>
    <col min="10754" max="10754" width="56.125" style="1683" customWidth="1"/>
    <col min="10755" max="10755" width="19.25" style="1683" customWidth="1"/>
    <col min="10756" max="10756" width="22.5" style="1683" customWidth="1"/>
    <col min="10757" max="11008" width="9" style="1683"/>
    <col min="11009" max="11009" width="5.25" style="1683" customWidth="1"/>
    <col min="11010" max="11010" width="56.125" style="1683" customWidth="1"/>
    <col min="11011" max="11011" width="19.25" style="1683" customWidth="1"/>
    <col min="11012" max="11012" width="22.5" style="1683" customWidth="1"/>
    <col min="11013" max="11264" width="9" style="1683"/>
    <col min="11265" max="11265" width="5.25" style="1683" customWidth="1"/>
    <col min="11266" max="11266" width="56.125" style="1683" customWidth="1"/>
    <col min="11267" max="11267" width="19.25" style="1683" customWidth="1"/>
    <col min="11268" max="11268" width="22.5" style="1683" customWidth="1"/>
    <col min="11269" max="11520" width="9" style="1683"/>
    <col min="11521" max="11521" width="5.25" style="1683" customWidth="1"/>
    <col min="11522" max="11522" width="56.125" style="1683" customWidth="1"/>
    <col min="11523" max="11523" width="19.25" style="1683" customWidth="1"/>
    <col min="11524" max="11524" width="22.5" style="1683" customWidth="1"/>
    <col min="11525" max="11776" width="9" style="1683"/>
    <col min="11777" max="11777" width="5.25" style="1683" customWidth="1"/>
    <col min="11778" max="11778" width="56.125" style="1683" customWidth="1"/>
    <col min="11779" max="11779" width="19.25" style="1683" customWidth="1"/>
    <col min="11780" max="11780" width="22.5" style="1683" customWidth="1"/>
    <col min="11781" max="12032" width="9" style="1683"/>
    <col min="12033" max="12033" width="5.25" style="1683" customWidth="1"/>
    <col min="12034" max="12034" width="56.125" style="1683" customWidth="1"/>
    <col min="12035" max="12035" width="19.25" style="1683" customWidth="1"/>
    <col min="12036" max="12036" width="22.5" style="1683" customWidth="1"/>
    <col min="12037" max="12288" width="9" style="1683"/>
    <col min="12289" max="12289" width="5.25" style="1683" customWidth="1"/>
    <col min="12290" max="12290" width="56.125" style="1683" customWidth="1"/>
    <col min="12291" max="12291" width="19.25" style="1683" customWidth="1"/>
    <col min="12292" max="12292" width="22.5" style="1683" customWidth="1"/>
    <col min="12293" max="12544" width="9" style="1683"/>
    <col min="12545" max="12545" width="5.25" style="1683" customWidth="1"/>
    <col min="12546" max="12546" width="56.125" style="1683" customWidth="1"/>
    <col min="12547" max="12547" width="19.25" style="1683" customWidth="1"/>
    <col min="12548" max="12548" width="22.5" style="1683" customWidth="1"/>
    <col min="12549" max="12800" width="9" style="1683"/>
    <col min="12801" max="12801" width="5.25" style="1683" customWidth="1"/>
    <col min="12802" max="12802" width="56.125" style="1683" customWidth="1"/>
    <col min="12803" max="12803" width="19.25" style="1683" customWidth="1"/>
    <col min="12804" max="12804" width="22.5" style="1683" customWidth="1"/>
    <col min="12805" max="13056" width="9" style="1683"/>
    <col min="13057" max="13057" width="5.25" style="1683" customWidth="1"/>
    <col min="13058" max="13058" width="56.125" style="1683" customWidth="1"/>
    <col min="13059" max="13059" width="19.25" style="1683" customWidth="1"/>
    <col min="13060" max="13060" width="22.5" style="1683" customWidth="1"/>
    <col min="13061" max="13312" width="9" style="1683"/>
    <col min="13313" max="13313" width="5.25" style="1683" customWidth="1"/>
    <col min="13314" max="13314" width="56.125" style="1683" customWidth="1"/>
    <col min="13315" max="13315" width="19.25" style="1683" customWidth="1"/>
    <col min="13316" max="13316" width="22.5" style="1683" customWidth="1"/>
    <col min="13317" max="13568" width="9" style="1683"/>
    <col min="13569" max="13569" width="5.25" style="1683" customWidth="1"/>
    <col min="13570" max="13570" width="56.125" style="1683" customWidth="1"/>
    <col min="13571" max="13571" width="19.25" style="1683" customWidth="1"/>
    <col min="13572" max="13572" width="22.5" style="1683" customWidth="1"/>
    <col min="13573" max="13824" width="9" style="1683"/>
    <col min="13825" max="13825" width="5.25" style="1683" customWidth="1"/>
    <col min="13826" max="13826" width="56.125" style="1683" customWidth="1"/>
    <col min="13827" max="13827" width="19.25" style="1683" customWidth="1"/>
    <col min="13828" max="13828" width="22.5" style="1683" customWidth="1"/>
    <col min="13829" max="14080" width="9" style="1683"/>
    <col min="14081" max="14081" width="5.25" style="1683" customWidth="1"/>
    <col min="14082" max="14082" width="56.125" style="1683" customWidth="1"/>
    <col min="14083" max="14083" width="19.25" style="1683" customWidth="1"/>
    <col min="14084" max="14084" width="22.5" style="1683" customWidth="1"/>
    <col min="14085" max="14336" width="9" style="1683"/>
    <col min="14337" max="14337" width="5.25" style="1683" customWidth="1"/>
    <col min="14338" max="14338" width="56.125" style="1683" customWidth="1"/>
    <col min="14339" max="14339" width="19.25" style="1683" customWidth="1"/>
    <col min="14340" max="14340" width="22.5" style="1683" customWidth="1"/>
    <col min="14341" max="14592" width="9" style="1683"/>
    <col min="14593" max="14593" width="5.25" style="1683" customWidth="1"/>
    <col min="14594" max="14594" width="56.125" style="1683" customWidth="1"/>
    <col min="14595" max="14595" width="19.25" style="1683" customWidth="1"/>
    <col min="14596" max="14596" width="22.5" style="1683" customWidth="1"/>
    <col min="14597" max="14848" width="9" style="1683"/>
    <col min="14849" max="14849" width="5.25" style="1683" customWidth="1"/>
    <col min="14850" max="14850" width="56.125" style="1683" customWidth="1"/>
    <col min="14851" max="14851" width="19.25" style="1683" customWidth="1"/>
    <col min="14852" max="14852" width="22.5" style="1683" customWidth="1"/>
    <col min="14853" max="15104" width="9" style="1683"/>
    <col min="15105" max="15105" width="5.25" style="1683" customWidth="1"/>
    <col min="15106" max="15106" width="56.125" style="1683" customWidth="1"/>
    <col min="15107" max="15107" width="19.25" style="1683" customWidth="1"/>
    <col min="15108" max="15108" width="22.5" style="1683" customWidth="1"/>
    <col min="15109" max="15360" width="9" style="1683"/>
    <col min="15361" max="15361" width="5.25" style="1683" customWidth="1"/>
    <col min="15362" max="15362" width="56.125" style="1683" customWidth="1"/>
    <col min="15363" max="15363" width="19.25" style="1683" customWidth="1"/>
    <col min="15364" max="15364" width="22.5" style="1683" customWidth="1"/>
    <col min="15365" max="15616" width="9" style="1683"/>
    <col min="15617" max="15617" width="5.25" style="1683" customWidth="1"/>
    <col min="15618" max="15618" width="56.125" style="1683" customWidth="1"/>
    <col min="15619" max="15619" width="19.25" style="1683" customWidth="1"/>
    <col min="15620" max="15620" width="22.5" style="1683" customWidth="1"/>
    <col min="15621" max="15872" width="9" style="1683"/>
    <col min="15873" max="15873" width="5.25" style="1683" customWidth="1"/>
    <col min="15874" max="15874" width="56.125" style="1683" customWidth="1"/>
    <col min="15875" max="15875" width="19.25" style="1683" customWidth="1"/>
    <col min="15876" max="15876" width="22.5" style="1683" customWidth="1"/>
    <col min="15877" max="16128" width="9" style="1683"/>
    <col min="16129" max="16129" width="5.25" style="1683" customWidth="1"/>
    <col min="16130" max="16130" width="56.125" style="1683" customWidth="1"/>
    <col min="16131" max="16131" width="19.25" style="1683" customWidth="1"/>
    <col min="16132" max="16132" width="22.5" style="1683" customWidth="1"/>
    <col min="16133" max="16384" width="9" style="1683"/>
  </cols>
  <sheetData>
    <row r="1" spans="1:7" s="1648" customFormat="1" ht="20.100000000000001" customHeight="1">
      <c r="A1" s="3400"/>
      <c r="B1" s="3400"/>
      <c r="C1" s="3400"/>
      <c r="D1" s="2217" t="str">
        <f>"索引号："&amp;档案索引!A45</f>
        <v>索引号：2A-25</v>
      </c>
    </row>
    <row r="2" spans="1:7" s="1649" customFormat="1" ht="25.5" customHeight="1">
      <c r="A2" s="3398" t="s">
        <v>6119</v>
      </c>
      <c r="B2" s="3398"/>
      <c r="C2" s="3398"/>
      <c r="D2" s="1942"/>
    </row>
    <row r="3" spans="1:7" s="1654" customFormat="1" ht="14.25" customHeight="1">
      <c r="A3" s="1940" t="s">
        <v>1994</v>
      </c>
      <c r="B3" s="1940" t="s">
        <v>5147</v>
      </c>
      <c r="C3" s="1940" t="s">
        <v>6054</v>
      </c>
      <c r="D3" s="1940" t="s">
        <v>5073</v>
      </c>
      <c r="G3" s="1655"/>
    </row>
    <row r="4" spans="1:7" s="1654" customFormat="1" ht="14.25" customHeight="1">
      <c r="A4" s="1940">
        <v>1</v>
      </c>
      <c r="B4" s="1943" t="s">
        <v>6055</v>
      </c>
      <c r="C4" s="2106">
        <f>IF(A000000企业基础信息表!B5="否",0,'A100000中华人民共和国企业所得税年度纳税申报表（A类）'!D34)</f>
        <v>0</v>
      </c>
      <c r="D4" s="1943" t="s">
        <v>6056</v>
      </c>
    </row>
    <row r="5" spans="1:7" s="1654" customFormat="1" ht="14.25" customHeight="1">
      <c r="A5" s="1940">
        <v>2</v>
      </c>
      <c r="B5" s="1943" t="s">
        <v>6057</v>
      </c>
      <c r="C5" s="2106">
        <f>IF(A000000企业基础信息表!B5="否",0,'A100000中华人民共和国企业所得税年度纳税申报表（A类）'!D32)</f>
        <v>0</v>
      </c>
      <c r="D5" s="1943" t="s">
        <v>6058</v>
      </c>
    </row>
    <row r="6" spans="1:7" s="1654" customFormat="1" ht="14.25" customHeight="1">
      <c r="A6" s="1940">
        <v>3</v>
      </c>
      <c r="B6" s="1943" t="s">
        <v>6059</v>
      </c>
      <c r="C6" s="2106">
        <f>IF(A000000企业基础信息表!B5="否",0,'A100000中华人民共和国企业所得税年度纳税申报表（A类）'!D33)</f>
        <v>0</v>
      </c>
      <c r="D6" s="1943" t="s">
        <v>6060</v>
      </c>
    </row>
    <row r="7" spans="1:7" s="1654" customFormat="1" ht="14.25" customHeight="1">
      <c r="A7" s="1940">
        <v>4</v>
      </c>
      <c r="B7" s="1944" t="s">
        <v>6061</v>
      </c>
      <c r="C7" s="2106">
        <f>C4-C5+C6</f>
        <v>0</v>
      </c>
      <c r="D7" s="1943"/>
    </row>
    <row r="8" spans="1:7" s="1654" customFormat="1" ht="14.25" customHeight="1">
      <c r="A8" s="1940">
        <v>5</v>
      </c>
      <c r="B8" s="1944" t="s">
        <v>6062</v>
      </c>
      <c r="C8" s="2106">
        <f>SUM(C9:C12)</f>
        <v>0</v>
      </c>
      <c r="D8" s="1943" t="s">
        <v>6063</v>
      </c>
      <c r="E8" s="1654">
        <f>'A100000中华人民共和国企业所得税年度纳税申报表（A类）'!D35</f>
        <v>0</v>
      </c>
    </row>
    <row r="9" spans="1:7" s="1654" customFormat="1" ht="14.25" customHeight="1">
      <c r="A9" s="1940">
        <v>6</v>
      </c>
      <c r="B9" s="1944" t="s">
        <v>6064</v>
      </c>
      <c r="C9" s="2107"/>
      <c r="D9" s="1943"/>
    </row>
    <row r="10" spans="1:7" s="1654" customFormat="1" ht="14.25" customHeight="1">
      <c r="A10" s="1940">
        <v>7</v>
      </c>
      <c r="B10" s="1944" t="s">
        <v>6065</v>
      </c>
      <c r="C10" s="2107"/>
      <c r="D10" s="1943"/>
    </row>
    <row r="11" spans="1:7" s="1654" customFormat="1" ht="14.25" customHeight="1">
      <c r="A11" s="1940">
        <v>8</v>
      </c>
      <c r="B11" s="1944" t="s">
        <v>6066</v>
      </c>
      <c r="C11" s="2107"/>
      <c r="D11" s="1943"/>
    </row>
    <row r="12" spans="1:7" s="1654" customFormat="1" ht="14.25" customHeight="1">
      <c r="A12" s="1940">
        <v>9</v>
      </c>
      <c r="B12" s="1944" t="s">
        <v>6067</v>
      </c>
      <c r="C12" s="2107"/>
      <c r="D12" s="1943"/>
    </row>
    <row r="13" spans="1:7" s="1654" customFormat="1" ht="14.25" customHeight="1">
      <c r="A13" s="1940">
        <v>10</v>
      </c>
      <c r="B13" s="1944" t="s">
        <v>6068</v>
      </c>
      <c r="C13" s="2107"/>
      <c r="D13" s="1943"/>
    </row>
    <row r="14" spans="1:7" s="1654" customFormat="1" ht="14.25" customHeight="1">
      <c r="A14" s="1940">
        <v>11</v>
      </c>
      <c r="B14" s="1944" t="s">
        <v>6069</v>
      </c>
      <c r="C14" s="2106">
        <f>C7-C8</f>
        <v>0</v>
      </c>
      <c r="D14" s="1943"/>
    </row>
    <row r="15" spans="1:7" s="1654" customFormat="1" ht="14.25" customHeight="1">
      <c r="A15" s="1940">
        <v>12</v>
      </c>
      <c r="B15" s="1944" t="s">
        <v>6070</v>
      </c>
      <c r="C15" s="2106">
        <f>ROUND(C14*0.25,2)</f>
        <v>0</v>
      </c>
      <c r="D15" s="1943" t="s">
        <v>6071</v>
      </c>
      <c r="E15" s="1654">
        <f>C15+C19</f>
        <v>0</v>
      </c>
      <c r="F15" s="1654">
        <f>'A100000中华人民共和国企业所得税年度纳税申报表（A类）'!D37</f>
        <v>0</v>
      </c>
    </row>
    <row r="16" spans="1:7" s="1654" customFormat="1" ht="14.25" customHeight="1">
      <c r="A16" s="1940">
        <v>13</v>
      </c>
      <c r="B16" s="1944" t="s">
        <v>6072</v>
      </c>
      <c r="C16" s="2106">
        <f>ROUND(C14*0.25,2)</f>
        <v>0</v>
      </c>
      <c r="D16" s="1943" t="s">
        <v>6073</v>
      </c>
      <c r="E16" s="1654">
        <f>'A100000中华人民共和国企业所得税年度纳税申报表（A类）'!D38</f>
        <v>0</v>
      </c>
    </row>
    <row r="17" spans="1:5" s="1654" customFormat="1" ht="14.25" customHeight="1">
      <c r="A17" s="1940">
        <v>14</v>
      </c>
      <c r="B17" s="1932" t="s">
        <v>6074</v>
      </c>
      <c r="C17" s="2106">
        <f>ROUND(C14*0.5,2)</f>
        <v>0</v>
      </c>
      <c r="D17" s="1943"/>
    </row>
    <row r="18" spans="1:5" s="1654" customFormat="1" ht="28.5" customHeight="1">
      <c r="A18" s="1940">
        <v>15</v>
      </c>
      <c r="B18" s="1932" t="s">
        <v>6075</v>
      </c>
      <c r="C18" s="2107"/>
      <c r="D18" s="2017" t="s">
        <v>6076</v>
      </c>
    </row>
    <row r="19" spans="1:5" s="1654" customFormat="1" ht="14.25" customHeight="1">
      <c r="A19" s="1940">
        <v>16</v>
      </c>
      <c r="B19" s="1944" t="s">
        <v>6077</v>
      </c>
      <c r="C19" s="2106">
        <f>C5-C6</f>
        <v>0</v>
      </c>
      <c r="D19" s="1943"/>
    </row>
    <row r="20" spans="1:5" s="1654" customFormat="1" ht="14.25" customHeight="1">
      <c r="A20" s="1940">
        <v>17</v>
      </c>
      <c r="B20" s="1944" t="s">
        <v>6078</v>
      </c>
      <c r="C20" s="2106">
        <f>C15+C16+C18+C19</f>
        <v>0</v>
      </c>
      <c r="D20" s="1943"/>
      <c r="E20" s="1799" t="s">
        <v>6661</v>
      </c>
    </row>
  </sheetData>
  <mergeCells count="2">
    <mergeCell ref="A1:C1"/>
    <mergeCell ref="A2:C2"/>
  </mergeCells>
  <phoneticPr fontId="59" type="noConversion"/>
  <hyperlinks>
    <hyperlink ref="E20" location="A109000跨地区经营汇总纳税企业年度分摊企业所得税明细表!A1" display="A109000跨地区经营汇总纳税企业年度分摊企业所得税明细表!A1"/>
  </hyperlinks>
  <printOptions horizontalCentered="1"/>
  <pageMargins left="0.74803149606299213" right="0.74803149606299213" top="0.98425196850393704" bottom="0.98425196850393704"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6353" r:id="rId4" name="Button 1">
              <controlPr defaultSize="0" print="0" autoFill="0" autoPict="0" macro="[0]!ThisWorkbook.返回">
                <anchor moveWithCells="1">
                  <from>
                    <xdr:col>4</xdr:col>
                    <xdr:colOff>19050</xdr:colOff>
                    <xdr:row>5</xdr:row>
                    <xdr:rowOff>0</xdr:rowOff>
                  </from>
                  <to>
                    <xdr:col>5</xdr:col>
                    <xdr:colOff>295275</xdr:colOff>
                    <xdr:row>6</xdr:row>
                    <xdr:rowOff>123825</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2">
    <tabColor rgb="FFFFFF00"/>
  </sheetPr>
  <dimension ref="A1:J556"/>
  <sheetViews>
    <sheetView workbookViewId="0">
      <selection activeCell="C9" sqref="C9"/>
    </sheetView>
  </sheetViews>
  <sheetFormatPr defaultColWidth="8" defaultRowHeight="14.25" customHeight="1" zeroHeight="1"/>
  <cols>
    <col min="1" max="1" width="5.25" style="1581" customWidth="1"/>
    <col min="2" max="2" width="20.375" style="1657" customWidth="1"/>
    <col min="3" max="3" width="17.625" style="1657" customWidth="1"/>
    <col min="4" max="6" width="12.375" style="1657" customWidth="1"/>
    <col min="7" max="7" width="8.75" style="1657" customWidth="1"/>
    <col min="8" max="8" width="12.375" style="1657" customWidth="1"/>
    <col min="9" max="9" width="14.125" style="1657" customWidth="1"/>
    <col min="10" max="256" width="8" style="1657"/>
    <col min="257" max="257" width="5.25" style="1657" customWidth="1"/>
    <col min="258" max="258" width="20.375" style="1657" customWidth="1"/>
    <col min="259" max="259" width="17.625" style="1657" customWidth="1"/>
    <col min="260" max="260" width="12.125" style="1657" customWidth="1"/>
    <col min="261" max="261" width="11.875" style="1657" customWidth="1"/>
    <col min="262" max="262" width="12.25" style="1657" customWidth="1"/>
    <col min="263" max="263" width="8.75" style="1657" customWidth="1"/>
    <col min="264" max="264" width="17.5" style="1657" customWidth="1"/>
    <col min="265" max="265" width="14.125" style="1657" customWidth="1"/>
    <col min="266" max="512" width="8" style="1657"/>
    <col min="513" max="513" width="5.25" style="1657" customWidth="1"/>
    <col min="514" max="514" width="20.375" style="1657" customWidth="1"/>
    <col min="515" max="515" width="17.625" style="1657" customWidth="1"/>
    <col min="516" max="516" width="12.125" style="1657" customWidth="1"/>
    <col min="517" max="517" width="11.875" style="1657" customWidth="1"/>
    <col min="518" max="518" width="12.25" style="1657" customWidth="1"/>
    <col min="519" max="519" width="8.75" style="1657" customWidth="1"/>
    <col min="520" max="520" width="17.5" style="1657" customWidth="1"/>
    <col min="521" max="521" width="14.125" style="1657" customWidth="1"/>
    <col min="522" max="768" width="8" style="1657"/>
    <col min="769" max="769" width="5.25" style="1657" customWidth="1"/>
    <col min="770" max="770" width="20.375" style="1657" customWidth="1"/>
    <col min="771" max="771" width="17.625" style="1657" customWidth="1"/>
    <col min="772" max="772" width="12.125" style="1657" customWidth="1"/>
    <col min="773" max="773" width="11.875" style="1657" customWidth="1"/>
    <col min="774" max="774" width="12.25" style="1657" customWidth="1"/>
    <col min="775" max="775" width="8.75" style="1657" customWidth="1"/>
    <col min="776" max="776" width="17.5" style="1657" customWidth="1"/>
    <col min="777" max="777" width="14.125" style="1657" customWidth="1"/>
    <col min="778" max="1024" width="8" style="1657"/>
    <col min="1025" max="1025" width="5.25" style="1657" customWidth="1"/>
    <col min="1026" max="1026" width="20.375" style="1657" customWidth="1"/>
    <col min="1027" max="1027" width="17.625" style="1657" customWidth="1"/>
    <col min="1028" max="1028" width="12.125" style="1657" customWidth="1"/>
    <col min="1029" max="1029" width="11.875" style="1657" customWidth="1"/>
    <col min="1030" max="1030" width="12.25" style="1657" customWidth="1"/>
    <col min="1031" max="1031" width="8.75" style="1657" customWidth="1"/>
    <col min="1032" max="1032" width="17.5" style="1657" customWidth="1"/>
    <col min="1033" max="1033" width="14.125" style="1657" customWidth="1"/>
    <col min="1034" max="1280" width="8" style="1657"/>
    <col min="1281" max="1281" width="5.25" style="1657" customWidth="1"/>
    <col min="1282" max="1282" width="20.375" style="1657" customWidth="1"/>
    <col min="1283" max="1283" width="17.625" style="1657" customWidth="1"/>
    <col min="1284" max="1284" width="12.125" style="1657" customWidth="1"/>
    <col min="1285" max="1285" width="11.875" style="1657" customWidth="1"/>
    <col min="1286" max="1286" width="12.25" style="1657" customWidth="1"/>
    <col min="1287" max="1287" width="8.75" style="1657" customWidth="1"/>
    <col min="1288" max="1288" width="17.5" style="1657" customWidth="1"/>
    <col min="1289" max="1289" width="14.125" style="1657" customWidth="1"/>
    <col min="1290" max="1536" width="8" style="1657"/>
    <col min="1537" max="1537" width="5.25" style="1657" customWidth="1"/>
    <col min="1538" max="1538" width="20.375" style="1657" customWidth="1"/>
    <col min="1539" max="1539" width="17.625" style="1657" customWidth="1"/>
    <col min="1540" max="1540" width="12.125" style="1657" customWidth="1"/>
    <col min="1541" max="1541" width="11.875" style="1657" customWidth="1"/>
    <col min="1542" max="1542" width="12.25" style="1657" customWidth="1"/>
    <col min="1543" max="1543" width="8.75" style="1657" customWidth="1"/>
    <col min="1544" max="1544" width="17.5" style="1657" customWidth="1"/>
    <col min="1545" max="1545" width="14.125" style="1657" customWidth="1"/>
    <col min="1546" max="1792" width="8" style="1657"/>
    <col min="1793" max="1793" width="5.25" style="1657" customWidth="1"/>
    <col min="1794" max="1794" width="20.375" style="1657" customWidth="1"/>
    <col min="1795" max="1795" width="17.625" style="1657" customWidth="1"/>
    <col min="1796" max="1796" width="12.125" style="1657" customWidth="1"/>
    <col min="1797" max="1797" width="11.875" style="1657" customWidth="1"/>
    <col min="1798" max="1798" width="12.25" style="1657" customWidth="1"/>
    <col min="1799" max="1799" width="8.75" style="1657" customWidth="1"/>
    <col min="1800" max="1800" width="17.5" style="1657" customWidth="1"/>
    <col min="1801" max="1801" width="14.125" style="1657" customWidth="1"/>
    <col min="1802" max="2048" width="8" style="1657"/>
    <col min="2049" max="2049" width="5.25" style="1657" customWidth="1"/>
    <col min="2050" max="2050" width="20.375" style="1657" customWidth="1"/>
    <col min="2051" max="2051" width="17.625" style="1657" customWidth="1"/>
    <col min="2052" max="2052" width="12.125" style="1657" customWidth="1"/>
    <col min="2053" max="2053" width="11.875" style="1657" customWidth="1"/>
    <col min="2054" max="2054" width="12.25" style="1657" customWidth="1"/>
    <col min="2055" max="2055" width="8.75" style="1657" customWidth="1"/>
    <col min="2056" max="2056" width="17.5" style="1657" customWidth="1"/>
    <col min="2057" max="2057" width="14.125" style="1657" customWidth="1"/>
    <col min="2058" max="2304" width="8" style="1657"/>
    <col min="2305" max="2305" width="5.25" style="1657" customWidth="1"/>
    <col min="2306" max="2306" width="20.375" style="1657" customWidth="1"/>
    <col min="2307" max="2307" width="17.625" style="1657" customWidth="1"/>
    <col min="2308" max="2308" width="12.125" style="1657" customWidth="1"/>
    <col min="2309" max="2309" width="11.875" style="1657" customWidth="1"/>
    <col min="2310" max="2310" width="12.25" style="1657" customWidth="1"/>
    <col min="2311" max="2311" width="8.75" style="1657" customWidth="1"/>
    <col min="2312" max="2312" width="17.5" style="1657" customWidth="1"/>
    <col min="2313" max="2313" width="14.125" style="1657" customWidth="1"/>
    <col min="2314" max="2560" width="8" style="1657"/>
    <col min="2561" max="2561" width="5.25" style="1657" customWidth="1"/>
    <col min="2562" max="2562" width="20.375" style="1657" customWidth="1"/>
    <col min="2563" max="2563" width="17.625" style="1657" customWidth="1"/>
    <col min="2564" max="2564" width="12.125" style="1657" customWidth="1"/>
    <col min="2565" max="2565" width="11.875" style="1657" customWidth="1"/>
    <col min="2566" max="2566" width="12.25" style="1657" customWidth="1"/>
    <col min="2567" max="2567" width="8.75" style="1657" customWidth="1"/>
    <col min="2568" max="2568" width="17.5" style="1657" customWidth="1"/>
    <col min="2569" max="2569" width="14.125" style="1657" customWidth="1"/>
    <col min="2570" max="2816" width="8" style="1657"/>
    <col min="2817" max="2817" width="5.25" style="1657" customWidth="1"/>
    <col min="2818" max="2818" width="20.375" style="1657" customWidth="1"/>
    <col min="2819" max="2819" width="17.625" style="1657" customWidth="1"/>
    <col min="2820" max="2820" width="12.125" style="1657" customWidth="1"/>
    <col min="2821" max="2821" width="11.875" style="1657" customWidth="1"/>
    <col min="2822" max="2822" width="12.25" style="1657" customWidth="1"/>
    <col min="2823" max="2823" width="8.75" style="1657" customWidth="1"/>
    <col min="2824" max="2824" width="17.5" style="1657" customWidth="1"/>
    <col min="2825" max="2825" width="14.125" style="1657" customWidth="1"/>
    <col min="2826" max="3072" width="8" style="1657"/>
    <col min="3073" max="3073" width="5.25" style="1657" customWidth="1"/>
    <col min="3074" max="3074" width="20.375" style="1657" customWidth="1"/>
    <col min="3075" max="3075" width="17.625" style="1657" customWidth="1"/>
    <col min="3076" max="3076" width="12.125" style="1657" customWidth="1"/>
    <col min="3077" max="3077" width="11.875" style="1657" customWidth="1"/>
    <col min="3078" max="3078" width="12.25" style="1657" customWidth="1"/>
    <col min="3079" max="3079" width="8.75" style="1657" customWidth="1"/>
    <col min="3080" max="3080" width="17.5" style="1657" customWidth="1"/>
    <col min="3081" max="3081" width="14.125" style="1657" customWidth="1"/>
    <col min="3082" max="3328" width="8" style="1657"/>
    <col min="3329" max="3329" width="5.25" style="1657" customWidth="1"/>
    <col min="3330" max="3330" width="20.375" style="1657" customWidth="1"/>
    <col min="3331" max="3331" width="17.625" style="1657" customWidth="1"/>
    <col min="3332" max="3332" width="12.125" style="1657" customWidth="1"/>
    <col min="3333" max="3333" width="11.875" style="1657" customWidth="1"/>
    <col min="3334" max="3334" width="12.25" style="1657" customWidth="1"/>
    <col min="3335" max="3335" width="8.75" style="1657" customWidth="1"/>
    <col min="3336" max="3336" width="17.5" style="1657" customWidth="1"/>
    <col min="3337" max="3337" width="14.125" style="1657" customWidth="1"/>
    <col min="3338" max="3584" width="8" style="1657"/>
    <col min="3585" max="3585" width="5.25" style="1657" customWidth="1"/>
    <col min="3586" max="3586" width="20.375" style="1657" customWidth="1"/>
    <col min="3587" max="3587" width="17.625" style="1657" customWidth="1"/>
    <col min="3588" max="3588" width="12.125" style="1657" customWidth="1"/>
    <col min="3589" max="3589" width="11.875" style="1657" customWidth="1"/>
    <col min="3590" max="3590" width="12.25" style="1657" customWidth="1"/>
    <col min="3591" max="3591" width="8.75" style="1657" customWidth="1"/>
    <col min="3592" max="3592" width="17.5" style="1657" customWidth="1"/>
    <col min="3593" max="3593" width="14.125" style="1657" customWidth="1"/>
    <col min="3594" max="3840" width="8" style="1657"/>
    <col min="3841" max="3841" width="5.25" style="1657" customWidth="1"/>
    <col min="3842" max="3842" width="20.375" style="1657" customWidth="1"/>
    <col min="3843" max="3843" width="17.625" style="1657" customWidth="1"/>
    <col min="3844" max="3844" width="12.125" style="1657" customWidth="1"/>
    <col min="3845" max="3845" width="11.875" style="1657" customWidth="1"/>
    <col min="3846" max="3846" width="12.25" style="1657" customWidth="1"/>
    <col min="3847" max="3847" width="8.75" style="1657" customWidth="1"/>
    <col min="3848" max="3848" width="17.5" style="1657" customWidth="1"/>
    <col min="3849" max="3849" width="14.125" style="1657" customWidth="1"/>
    <col min="3850" max="4096" width="8" style="1657"/>
    <col min="4097" max="4097" width="5.25" style="1657" customWidth="1"/>
    <col min="4098" max="4098" width="20.375" style="1657" customWidth="1"/>
    <col min="4099" max="4099" width="17.625" style="1657" customWidth="1"/>
    <col min="4100" max="4100" width="12.125" style="1657" customWidth="1"/>
    <col min="4101" max="4101" width="11.875" style="1657" customWidth="1"/>
    <col min="4102" max="4102" width="12.25" style="1657" customWidth="1"/>
    <col min="4103" max="4103" width="8.75" style="1657" customWidth="1"/>
    <col min="4104" max="4104" width="17.5" style="1657" customWidth="1"/>
    <col min="4105" max="4105" width="14.125" style="1657" customWidth="1"/>
    <col min="4106" max="4352" width="8" style="1657"/>
    <col min="4353" max="4353" width="5.25" style="1657" customWidth="1"/>
    <col min="4354" max="4354" width="20.375" style="1657" customWidth="1"/>
    <col min="4355" max="4355" width="17.625" style="1657" customWidth="1"/>
    <col min="4356" max="4356" width="12.125" style="1657" customWidth="1"/>
    <col min="4357" max="4357" width="11.875" style="1657" customWidth="1"/>
    <col min="4358" max="4358" width="12.25" style="1657" customWidth="1"/>
    <col min="4359" max="4359" width="8.75" style="1657" customWidth="1"/>
    <col min="4360" max="4360" width="17.5" style="1657" customWidth="1"/>
    <col min="4361" max="4361" width="14.125" style="1657" customWidth="1"/>
    <col min="4362" max="4608" width="8" style="1657"/>
    <col min="4609" max="4609" width="5.25" style="1657" customWidth="1"/>
    <col min="4610" max="4610" width="20.375" style="1657" customWidth="1"/>
    <col min="4611" max="4611" width="17.625" style="1657" customWidth="1"/>
    <col min="4612" max="4612" width="12.125" style="1657" customWidth="1"/>
    <col min="4613" max="4613" width="11.875" style="1657" customWidth="1"/>
    <col min="4614" max="4614" width="12.25" style="1657" customWidth="1"/>
    <col min="4615" max="4615" width="8.75" style="1657" customWidth="1"/>
    <col min="4616" max="4616" width="17.5" style="1657" customWidth="1"/>
    <col min="4617" max="4617" width="14.125" style="1657" customWidth="1"/>
    <col min="4618" max="4864" width="8" style="1657"/>
    <col min="4865" max="4865" width="5.25" style="1657" customWidth="1"/>
    <col min="4866" max="4866" width="20.375" style="1657" customWidth="1"/>
    <col min="4867" max="4867" width="17.625" style="1657" customWidth="1"/>
    <col min="4868" max="4868" width="12.125" style="1657" customWidth="1"/>
    <col min="4869" max="4869" width="11.875" style="1657" customWidth="1"/>
    <col min="4870" max="4870" width="12.25" style="1657" customWidth="1"/>
    <col min="4871" max="4871" width="8.75" style="1657" customWidth="1"/>
    <col min="4872" max="4872" width="17.5" style="1657" customWidth="1"/>
    <col min="4873" max="4873" width="14.125" style="1657" customWidth="1"/>
    <col min="4874" max="5120" width="8" style="1657"/>
    <col min="5121" max="5121" width="5.25" style="1657" customWidth="1"/>
    <col min="5122" max="5122" width="20.375" style="1657" customWidth="1"/>
    <col min="5123" max="5123" width="17.625" style="1657" customWidth="1"/>
    <col min="5124" max="5124" width="12.125" style="1657" customWidth="1"/>
    <col min="5125" max="5125" width="11.875" style="1657" customWidth="1"/>
    <col min="5126" max="5126" width="12.25" style="1657" customWidth="1"/>
    <col min="5127" max="5127" width="8.75" style="1657" customWidth="1"/>
    <col min="5128" max="5128" width="17.5" style="1657" customWidth="1"/>
    <col min="5129" max="5129" width="14.125" style="1657" customWidth="1"/>
    <col min="5130" max="5376" width="8" style="1657"/>
    <col min="5377" max="5377" width="5.25" style="1657" customWidth="1"/>
    <col min="5378" max="5378" width="20.375" style="1657" customWidth="1"/>
    <col min="5379" max="5379" width="17.625" style="1657" customWidth="1"/>
    <col min="5380" max="5380" width="12.125" style="1657" customWidth="1"/>
    <col min="5381" max="5381" width="11.875" style="1657" customWidth="1"/>
    <col min="5382" max="5382" width="12.25" style="1657" customWidth="1"/>
    <col min="5383" max="5383" width="8.75" style="1657" customWidth="1"/>
    <col min="5384" max="5384" width="17.5" style="1657" customWidth="1"/>
    <col min="5385" max="5385" width="14.125" style="1657" customWidth="1"/>
    <col min="5386" max="5632" width="8" style="1657"/>
    <col min="5633" max="5633" width="5.25" style="1657" customWidth="1"/>
    <col min="5634" max="5634" width="20.375" style="1657" customWidth="1"/>
    <col min="5635" max="5635" width="17.625" style="1657" customWidth="1"/>
    <col min="5636" max="5636" width="12.125" style="1657" customWidth="1"/>
    <col min="5637" max="5637" width="11.875" style="1657" customWidth="1"/>
    <col min="5638" max="5638" width="12.25" style="1657" customWidth="1"/>
    <col min="5639" max="5639" width="8.75" style="1657" customWidth="1"/>
    <col min="5640" max="5640" width="17.5" style="1657" customWidth="1"/>
    <col min="5641" max="5641" width="14.125" style="1657" customWidth="1"/>
    <col min="5642" max="5888" width="8" style="1657"/>
    <col min="5889" max="5889" width="5.25" style="1657" customWidth="1"/>
    <col min="5890" max="5890" width="20.375" style="1657" customWidth="1"/>
    <col min="5891" max="5891" width="17.625" style="1657" customWidth="1"/>
    <col min="5892" max="5892" width="12.125" style="1657" customWidth="1"/>
    <col min="5893" max="5893" width="11.875" style="1657" customWidth="1"/>
    <col min="5894" max="5894" width="12.25" style="1657" customWidth="1"/>
    <col min="5895" max="5895" width="8.75" style="1657" customWidth="1"/>
    <col min="5896" max="5896" width="17.5" style="1657" customWidth="1"/>
    <col min="5897" max="5897" width="14.125" style="1657" customWidth="1"/>
    <col min="5898" max="6144" width="8" style="1657"/>
    <col min="6145" max="6145" width="5.25" style="1657" customWidth="1"/>
    <col min="6146" max="6146" width="20.375" style="1657" customWidth="1"/>
    <col min="6147" max="6147" width="17.625" style="1657" customWidth="1"/>
    <col min="6148" max="6148" width="12.125" style="1657" customWidth="1"/>
    <col min="6149" max="6149" width="11.875" style="1657" customWidth="1"/>
    <col min="6150" max="6150" width="12.25" style="1657" customWidth="1"/>
    <col min="6151" max="6151" width="8.75" style="1657" customWidth="1"/>
    <col min="6152" max="6152" width="17.5" style="1657" customWidth="1"/>
    <col min="6153" max="6153" width="14.125" style="1657" customWidth="1"/>
    <col min="6154" max="6400" width="8" style="1657"/>
    <col min="6401" max="6401" width="5.25" style="1657" customWidth="1"/>
    <col min="6402" max="6402" width="20.375" style="1657" customWidth="1"/>
    <col min="6403" max="6403" width="17.625" style="1657" customWidth="1"/>
    <col min="6404" max="6404" width="12.125" style="1657" customWidth="1"/>
    <col min="6405" max="6405" width="11.875" style="1657" customWidth="1"/>
    <col min="6406" max="6406" width="12.25" style="1657" customWidth="1"/>
    <col min="6407" max="6407" width="8.75" style="1657" customWidth="1"/>
    <col min="6408" max="6408" width="17.5" style="1657" customWidth="1"/>
    <col min="6409" max="6409" width="14.125" style="1657" customWidth="1"/>
    <col min="6410" max="6656" width="8" style="1657"/>
    <col min="6657" max="6657" width="5.25" style="1657" customWidth="1"/>
    <col min="6658" max="6658" width="20.375" style="1657" customWidth="1"/>
    <col min="6659" max="6659" width="17.625" style="1657" customWidth="1"/>
    <col min="6660" max="6660" width="12.125" style="1657" customWidth="1"/>
    <col min="6661" max="6661" width="11.875" style="1657" customWidth="1"/>
    <col min="6662" max="6662" width="12.25" style="1657" customWidth="1"/>
    <col min="6663" max="6663" width="8.75" style="1657" customWidth="1"/>
    <col min="6664" max="6664" width="17.5" style="1657" customWidth="1"/>
    <col min="6665" max="6665" width="14.125" style="1657" customWidth="1"/>
    <col min="6666" max="6912" width="8" style="1657"/>
    <col min="6913" max="6913" width="5.25" style="1657" customWidth="1"/>
    <col min="6914" max="6914" width="20.375" style="1657" customWidth="1"/>
    <col min="6915" max="6915" width="17.625" style="1657" customWidth="1"/>
    <col min="6916" max="6916" width="12.125" style="1657" customWidth="1"/>
    <col min="6917" max="6917" width="11.875" style="1657" customWidth="1"/>
    <col min="6918" max="6918" width="12.25" style="1657" customWidth="1"/>
    <col min="6919" max="6919" width="8.75" style="1657" customWidth="1"/>
    <col min="6920" max="6920" width="17.5" style="1657" customWidth="1"/>
    <col min="6921" max="6921" width="14.125" style="1657" customWidth="1"/>
    <col min="6922" max="7168" width="8" style="1657"/>
    <col min="7169" max="7169" width="5.25" style="1657" customWidth="1"/>
    <col min="7170" max="7170" width="20.375" style="1657" customWidth="1"/>
    <col min="7171" max="7171" width="17.625" style="1657" customWidth="1"/>
    <col min="7172" max="7172" width="12.125" style="1657" customWidth="1"/>
    <col min="7173" max="7173" width="11.875" style="1657" customWidth="1"/>
    <col min="7174" max="7174" width="12.25" style="1657" customWidth="1"/>
    <col min="7175" max="7175" width="8.75" style="1657" customWidth="1"/>
    <col min="7176" max="7176" width="17.5" style="1657" customWidth="1"/>
    <col min="7177" max="7177" width="14.125" style="1657" customWidth="1"/>
    <col min="7178" max="7424" width="8" style="1657"/>
    <col min="7425" max="7425" width="5.25" style="1657" customWidth="1"/>
    <col min="7426" max="7426" width="20.375" style="1657" customWidth="1"/>
    <col min="7427" max="7427" width="17.625" style="1657" customWidth="1"/>
    <col min="7428" max="7428" width="12.125" style="1657" customWidth="1"/>
    <col min="7429" max="7429" width="11.875" style="1657" customWidth="1"/>
    <col min="7430" max="7430" width="12.25" style="1657" customWidth="1"/>
    <col min="7431" max="7431" width="8.75" style="1657" customWidth="1"/>
    <col min="7432" max="7432" width="17.5" style="1657" customWidth="1"/>
    <col min="7433" max="7433" width="14.125" style="1657" customWidth="1"/>
    <col min="7434" max="7680" width="8" style="1657"/>
    <col min="7681" max="7681" width="5.25" style="1657" customWidth="1"/>
    <col min="7682" max="7682" width="20.375" style="1657" customWidth="1"/>
    <col min="7683" max="7683" width="17.625" style="1657" customWidth="1"/>
    <col min="7684" max="7684" width="12.125" style="1657" customWidth="1"/>
    <col min="7685" max="7685" width="11.875" style="1657" customWidth="1"/>
    <col min="7686" max="7686" width="12.25" style="1657" customWidth="1"/>
    <col min="7687" max="7687" width="8.75" style="1657" customWidth="1"/>
    <col min="7688" max="7688" width="17.5" style="1657" customWidth="1"/>
    <col min="7689" max="7689" width="14.125" style="1657" customWidth="1"/>
    <col min="7690" max="7936" width="8" style="1657"/>
    <col min="7937" max="7937" width="5.25" style="1657" customWidth="1"/>
    <col min="7938" max="7938" width="20.375" style="1657" customWidth="1"/>
    <col min="7939" max="7939" width="17.625" style="1657" customWidth="1"/>
    <col min="7940" max="7940" width="12.125" style="1657" customWidth="1"/>
    <col min="7941" max="7941" width="11.875" style="1657" customWidth="1"/>
    <col min="7942" max="7942" width="12.25" style="1657" customWidth="1"/>
    <col min="7943" max="7943" width="8.75" style="1657" customWidth="1"/>
    <col min="7944" max="7944" width="17.5" style="1657" customWidth="1"/>
    <col min="7945" max="7945" width="14.125" style="1657" customWidth="1"/>
    <col min="7946" max="8192" width="8" style="1657"/>
    <col min="8193" max="8193" width="5.25" style="1657" customWidth="1"/>
    <col min="8194" max="8194" width="20.375" style="1657" customWidth="1"/>
    <col min="8195" max="8195" width="17.625" style="1657" customWidth="1"/>
    <col min="8196" max="8196" width="12.125" style="1657" customWidth="1"/>
    <col min="8197" max="8197" width="11.875" style="1657" customWidth="1"/>
    <col min="8198" max="8198" width="12.25" style="1657" customWidth="1"/>
    <col min="8199" max="8199" width="8.75" style="1657" customWidth="1"/>
    <col min="8200" max="8200" width="17.5" style="1657" customWidth="1"/>
    <col min="8201" max="8201" width="14.125" style="1657" customWidth="1"/>
    <col min="8202" max="8448" width="8" style="1657"/>
    <col min="8449" max="8449" width="5.25" style="1657" customWidth="1"/>
    <col min="8450" max="8450" width="20.375" style="1657" customWidth="1"/>
    <col min="8451" max="8451" width="17.625" style="1657" customWidth="1"/>
    <col min="8452" max="8452" width="12.125" style="1657" customWidth="1"/>
    <col min="8453" max="8453" width="11.875" style="1657" customWidth="1"/>
    <col min="8454" max="8454" width="12.25" style="1657" customWidth="1"/>
    <col min="8455" max="8455" width="8.75" style="1657" customWidth="1"/>
    <col min="8456" max="8456" width="17.5" style="1657" customWidth="1"/>
    <col min="8457" max="8457" width="14.125" style="1657" customWidth="1"/>
    <col min="8458" max="8704" width="8" style="1657"/>
    <col min="8705" max="8705" width="5.25" style="1657" customWidth="1"/>
    <col min="8706" max="8706" width="20.375" style="1657" customWidth="1"/>
    <col min="8707" max="8707" width="17.625" style="1657" customWidth="1"/>
    <col min="8708" max="8708" width="12.125" style="1657" customWidth="1"/>
    <col min="8709" max="8709" width="11.875" style="1657" customWidth="1"/>
    <col min="8710" max="8710" width="12.25" style="1657" customWidth="1"/>
    <col min="8711" max="8711" width="8.75" style="1657" customWidth="1"/>
    <col min="8712" max="8712" width="17.5" style="1657" customWidth="1"/>
    <col min="8713" max="8713" width="14.125" style="1657" customWidth="1"/>
    <col min="8714" max="8960" width="8" style="1657"/>
    <col min="8961" max="8961" width="5.25" style="1657" customWidth="1"/>
    <col min="8962" max="8962" width="20.375" style="1657" customWidth="1"/>
    <col min="8963" max="8963" width="17.625" style="1657" customWidth="1"/>
    <col min="8964" max="8964" width="12.125" style="1657" customWidth="1"/>
    <col min="8965" max="8965" width="11.875" style="1657" customWidth="1"/>
    <col min="8966" max="8966" width="12.25" style="1657" customWidth="1"/>
    <col min="8967" max="8967" width="8.75" style="1657" customWidth="1"/>
    <col min="8968" max="8968" width="17.5" style="1657" customWidth="1"/>
    <col min="8969" max="8969" width="14.125" style="1657" customWidth="1"/>
    <col min="8970" max="9216" width="8" style="1657"/>
    <col min="9217" max="9217" width="5.25" style="1657" customWidth="1"/>
    <col min="9218" max="9218" width="20.375" style="1657" customWidth="1"/>
    <col min="9219" max="9219" width="17.625" style="1657" customWidth="1"/>
    <col min="9220" max="9220" width="12.125" style="1657" customWidth="1"/>
    <col min="9221" max="9221" width="11.875" style="1657" customWidth="1"/>
    <col min="9222" max="9222" width="12.25" style="1657" customWidth="1"/>
    <col min="9223" max="9223" width="8.75" style="1657" customWidth="1"/>
    <col min="9224" max="9224" width="17.5" style="1657" customWidth="1"/>
    <col min="9225" max="9225" width="14.125" style="1657" customWidth="1"/>
    <col min="9226" max="9472" width="8" style="1657"/>
    <col min="9473" max="9473" width="5.25" style="1657" customWidth="1"/>
    <col min="9474" max="9474" width="20.375" style="1657" customWidth="1"/>
    <col min="9475" max="9475" width="17.625" style="1657" customWidth="1"/>
    <col min="9476" max="9476" width="12.125" style="1657" customWidth="1"/>
    <col min="9477" max="9477" width="11.875" style="1657" customWidth="1"/>
    <col min="9478" max="9478" width="12.25" style="1657" customWidth="1"/>
    <col min="9479" max="9479" width="8.75" style="1657" customWidth="1"/>
    <col min="9480" max="9480" width="17.5" style="1657" customWidth="1"/>
    <col min="9481" max="9481" width="14.125" style="1657" customWidth="1"/>
    <col min="9482" max="9728" width="8" style="1657"/>
    <col min="9729" max="9729" width="5.25" style="1657" customWidth="1"/>
    <col min="9730" max="9730" width="20.375" style="1657" customWidth="1"/>
    <col min="9731" max="9731" width="17.625" style="1657" customWidth="1"/>
    <col min="9732" max="9732" width="12.125" style="1657" customWidth="1"/>
    <col min="9733" max="9733" width="11.875" style="1657" customWidth="1"/>
    <col min="9734" max="9734" width="12.25" style="1657" customWidth="1"/>
    <col min="9735" max="9735" width="8.75" style="1657" customWidth="1"/>
    <col min="9736" max="9736" width="17.5" style="1657" customWidth="1"/>
    <col min="9737" max="9737" width="14.125" style="1657" customWidth="1"/>
    <col min="9738" max="9984" width="8" style="1657"/>
    <col min="9985" max="9985" width="5.25" style="1657" customWidth="1"/>
    <col min="9986" max="9986" width="20.375" style="1657" customWidth="1"/>
    <col min="9987" max="9987" width="17.625" style="1657" customWidth="1"/>
    <col min="9988" max="9988" width="12.125" style="1657" customWidth="1"/>
    <col min="9989" max="9989" width="11.875" style="1657" customWidth="1"/>
    <col min="9990" max="9990" width="12.25" style="1657" customWidth="1"/>
    <col min="9991" max="9991" width="8.75" style="1657" customWidth="1"/>
    <col min="9992" max="9992" width="17.5" style="1657" customWidth="1"/>
    <col min="9993" max="9993" width="14.125" style="1657" customWidth="1"/>
    <col min="9994" max="10240" width="8" style="1657"/>
    <col min="10241" max="10241" width="5.25" style="1657" customWidth="1"/>
    <col min="10242" max="10242" width="20.375" style="1657" customWidth="1"/>
    <col min="10243" max="10243" width="17.625" style="1657" customWidth="1"/>
    <col min="10244" max="10244" width="12.125" style="1657" customWidth="1"/>
    <col min="10245" max="10245" width="11.875" style="1657" customWidth="1"/>
    <col min="10246" max="10246" width="12.25" style="1657" customWidth="1"/>
    <col min="10247" max="10247" width="8.75" style="1657" customWidth="1"/>
    <col min="10248" max="10248" width="17.5" style="1657" customWidth="1"/>
    <col min="10249" max="10249" width="14.125" style="1657" customWidth="1"/>
    <col min="10250" max="10496" width="8" style="1657"/>
    <col min="10497" max="10497" width="5.25" style="1657" customWidth="1"/>
    <col min="10498" max="10498" width="20.375" style="1657" customWidth="1"/>
    <col min="10499" max="10499" width="17.625" style="1657" customWidth="1"/>
    <col min="10500" max="10500" width="12.125" style="1657" customWidth="1"/>
    <col min="10501" max="10501" width="11.875" style="1657" customWidth="1"/>
    <col min="10502" max="10502" width="12.25" style="1657" customWidth="1"/>
    <col min="10503" max="10503" width="8.75" style="1657" customWidth="1"/>
    <col min="10504" max="10504" width="17.5" style="1657" customWidth="1"/>
    <col min="10505" max="10505" width="14.125" style="1657" customWidth="1"/>
    <col min="10506" max="10752" width="8" style="1657"/>
    <col min="10753" max="10753" width="5.25" style="1657" customWidth="1"/>
    <col min="10754" max="10754" width="20.375" style="1657" customWidth="1"/>
    <col min="10755" max="10755" width="17.625" style="1657" customWidth="1"/>
    <col min="10756" max="10756" width="12.125" style="1657" customWidth="1"/>
    <col min="10757" max="10757" width="11.875" style="1657" customWidth="1"/>
    <col min="10758" max="10758" width="12.25" style="1657" customWidth="1"/>
    <col min="10759" max="10759" width="8.75" style="1657" customWidth="1"/>
    <col min="10760" max="10760" width="17.5" style="1657" customWidth="1"/>
    <col min="10761" max="10761" width="14.125" style="1657" customWidth="1"/>
    <col min="10762" max="11008" width="8" style="1657"/>
    <col min="11009" max="11009" width="5.25" style="1657" customWidth="1"/>
    <col min="11010" max="11010" width="20.375" style="1657" customWidth="1"/>
    <col min="11011" max="11011" width="17.625" style="1657" customWidth="1"/>
    <col min="11012" max="11012" width="12.125" style="1657" customWidth="1"/>
    <col min="11013" max="11013" width="11.875" style="1657" customWidth="1"/>
    <col min="11014" max="11014" width="12.25" style="1657" customWidth="1"/>
    <col min="11015" max="11015" width="8.75" style="1657" customWidth="1"/>
    <col min="11016" max="11016" width="17.5" style="1657" customWidth="1"/>
    <col min="11017" max="11017" width="14.125" style="1657" customWidth="1"/>
    <col min="11018" max="11264" width="8" style="1657"/>
    <col min="11265" max="11265" width="5.25" style="1657" customWidth="1"/>
    <col min="11266" max="11266" width="20.375" style="1657" customWidth="1"/>
    <col min="11267" max="11267" width="17.625" style="1657" customWidth="1"/>
    <col min="11268" max="11268" width="12.125" style="1657" customWidth="1"/>
    <col min="11269" max="11269" width="11.875" style="1657" customWidth="1"/>
    <col min="11270" max="11270" width="12.25" style="1657" customWidth="1"/>
    <col min="11271" max="11271" width="8.75" style="1657" customWidth="1"/>
    <col min="11272" max="11272" width="17.5" style="1657" customWidth="1"/>
    <col min="11273" max="11273" width="14.125" style="1657" customWidth="1"/>
    <col min="11274" max="11520" width="8" style="1657"/>
    <col min="11521" max="11521" width="5.25" style="1657" customWidth="1"/>
    <col min="11522" max="11522" width="20.375" style="1657" customWidth="1"/>
    <col min="11523" max="11523" width="17.625" style="1657" customWidth="1"/>
    <col min="11524" max="11524" width="12.125" style="1657" customWidth="1"/>
    <col min="11525" max="11525" width="11.875" style="1657" customWidth="1"/>
    <col min="11526" max="11526" width="12.25" style="1657" customWidth="1"/>
    <col min="11527" max="11527" width="8.75" style="1657" customWidth="1"/>
    <col min="11528" max="11528" width="17.5" style="1657" customWidth="1"/>
    <col min="11529" max="11529" width="14.125" style="1657" customWidth="1"/>
    <col min="11530" max="11776" width="8" style="1657"/>
    <col min="11777" max="11777" width="5.25" style="1657" customWidth="1"/>
    <col min="11778" max="11778" width="20.375" style="1657" customWidth="1"/>
    <col min="11779" max="11779" width="17.625" style="1657" customWidth="1"/>
    <col min="11780" max="11780" width="12.125" style="1657" customWidth="1"/>
    <col min="11781" max="11781" width="11.875" style="1657" customWidth="1"/>
    <col min="11782" max="11782" width="12.25" style="1657" customWidth="1"/>
    <col min="11783" max="11783" width="8.75" style="1657" customWidth="1"/>
    <col min="11784" max="11784" width="17.5" style="1657" customWidth="1"/>
    <col min="11785" max="11785" width="14.125" style="1657" customWidth="1"/>
    <col min="11786" max="12032" width="8" style="1657"/>
    <col min="12033" max="12033" width="5.25" style="1657" customWidth="1"/>
    <col min="12034" max="12034" width="20.375" style="1657" customWidth="1"/>
    <col min="12035" max="12035" width="17.625" style="1657" customWidth="1"/>
    <col min="12036" max="12036" width="12.125" style="1657" customWidth="1"/>
    <col min="12037" max="12037" width="11.875" style="1657" customWidth="1"/>
    <col min="12038" max="12038" width="12.25" style="1657" customWidth="1"/>
    <col min="12039" max="12039" width="8.75" style="1657" customWidth="1"/>
    <col min="12040" max="12040" width="17.5" style="1657" customWidth="1"/>
    <col min="12041" max="12041" width="14.125" style="1657" customWidth="1"/>
    <col min="12042" max="12288" width="8" style="1657"/>
    <col min="12289" max="12289" width="5.25" style="1657" customWidth="1"/>
    <col min="12290" max="12290" width="20.375" style="1657" customWidth="1"/>
    <col min="12291" max="12291" width="17.625" style="1657" customWidth="1"/>
    <col min="12292" max="12292" width="12.125" style="1657" customWidth="1"/>
    <col min="12293" max="12293" width="11.875" style="1657" customWidth="1"/>
    <col min="12294" max="12294" width="12.25" style="1657" customWidth="1"/>
    <col min="12295" max="12295" width="8.75" style="1657" customWidth="1"/>
    <col min="12296" max="12296" width="17.5" style="1657" customWidth="1"/>
    <col min="12297" max="12297" width="14.125" style="1657" customWidth="1"/>
    <col min="12298" max="12544" width="8" style="1657"/>
    <col min="12545" max="12545" width="5.25" style="1657" customWidth="1"/>
    <col min="12546" max="12546" width="20.375" style="1657" customWidth="1"/>
    <col min="12547" max="12547" width="17.625" style="1657" customWidth="1"/>
    <col min="12548" max="12548" width="12.125" style="1657" customWidth="1"/>
    <col min="12549" max="12549" width="11.875" style="1657" customWidth="1"/>
    <col min="12550" max="12550" width="12.25" style="1657" customWidth="1"/>
    <col min="12551" max="12551" width="8.75" style="1657" customWidth="1"/>
    <col min="12552" max="12552" width="17.5" style="1657" customWidth="1"/>
    <col min="12553" max="12553" width="14.125" style="1657" customWidth="1"/>
    <col min="12554" max="12800" width="8" style="1657"/>
    <col min="12801" max="12801" width="5.25" style="1657" customWidth="1"/>
    <col min="12802" max="12802" width="20.375" style="1657" customWidth="1"/>
    <col min="12803" max="12803" width="17.625" style="1657" customWidth="1"/>
    <col min="12804" max="12804" width="12.125" style="1657" customWidth="1"/>
    <col min="12805" max="12805" width="11.875" style="1657" customWidth="1"/>
    <col min="12806" max="12806" width="12.25" style="1657" customWidth="1"/>
    <col min="12807" max="12807" width="8.75" style="1657" customWidth="1"/>
    <col min="12808" max="12808" width="17.5" style="1657" customWidth="1"/>
    <col min="12809" max="12809" width="14.125" style="1657" customWidth="1"/>
    <col min="12810" max="13056" width="8" style="1657"/>
    <col min="13057" max="13057" width="5.25" style="1657" customWidth="1"/>
    <col min="13058" max="13058" width="20.375" style="1657" customWidth="1"/>
    <col min="13059" max="13059" width="17.625" style="1657" customWidth="1"/>
    <col min="13060" max="13060" width="12.125" style="1657" customWidth="1"/>
    <col min="13061" max="13061" width="11.875" style="1657" customWidth="1"/>
    <col min="13062" max="13062" width="12.25" style="1657" customWidth="1"/>
    <col min="13063" max="13063" width="8.75" style="1657" customWidth="1"/>
    <col min="13064" max="13064" width="17.5" style="1657" customWidth="1"/>
    <col min="13065" max="13065" width="14.125" style="1657" customWidth="1"/>
    <col min="13066" max="13312" width="8" style="1657"/>
    <col min="13313" max="13313" width="5.25" style="1657" customWidth="1"/>
    <col min="13314" max="13314" width="20.375" style="1657" customWidth="1"/>
    <col min="13315" max="13315" width="17.625" style="1657" customWidth="1"/>
    <col min="13316" max="13316" width="12.125" style="1657" customWidth="1"/>
    <col min="13317" max="13317" width="11.875" style="1657" customWidth="1"/>
    <col min="13318" max="13318" width="12.25" style="1657" customWidth="1"/>
    <col min="13319" max="13319" width="8.75" style="1657" customWidth="1"/>
    <col min="13320" max="13320" width="17.5" style="1657" customWidth="1"/>
    <col min="13321" max="13321" width="14.125" style="1657" customWidth="1"/>
    <col min="13322" max="13568" width="8" style="1657"/>
    <col min="13569" max="13569" width="5.25" style="1657" customWidth="1"/>
    <col min="13570" max="13570" width="20.375" style="1657" customWidth="1"/>
    <col min="13571" max="13571" width="17.625" style="1657" customWidth="1"/>
    <col min="13572" max="13572" width="12.125" style="1657" customWidth="1"/>
    <col min="13573" max="13573" width="11.875" style="1657" customWidth="1"/>
    <col min="13574" max="13574" width="12.25" style="1657" customWidth="1"/>
    <col min="13575" max="13575" width="8.75" style="1657" customWidth="1"/>
    <col min="13576" max="13576" width="17.5" style="1657" customWidth="1"/>
    <col min="13577" max="13577" width="14.125" style="1657" customWidth="1"/>
    <col min="13578" max="13824" width="8" style="1657"/>
    <col min="13825" max="13825" width="5.25" style="1657" customWidth="1"/>
    <col min="13826" max="13826" width="20.375" style="1657" customWidth="1"/>
    <col min="13827" max="13827" width="17.625" style="1657" customWidth="1"/>
    <col min="13828" max="13828" width="12.125" style="1657" customWidth="1"/>
    <col min="13829" max="13829" width="11.875" style="1657" customWidth="1"/>
    <col min="13830" max="13830" width="12.25" style="1657" customWidth="1"/>
    <col min="13831" max="13831" width="8.75" style="1657" customWidth="1"/>
    <col min="13832" max="13832" width="17.5" style="1657" customWidth="1"/>
    <col min="13833" max="13833" width="14.125" style="1657" customWidth="1"/>
    <col min="13834" max="14080" width="8" style="1657"/>
    <col min="14081" max="14081" width="5.25" style="1657" customWidth="1"/>
    <col min="14082" max="14082" width="20.375" style="1657" customWidth="1"/>
    <col min="14083" max="14083" width="17.625" style="1657" customWidth="1"/>
    <col min="14084" max="14084" width="12.125" style="1657" customWidth="1"/>
    <col min="14085" max="14085" width="11.875" style="1657" customWidth="1"/>
    <col min="14086" max="14086" width="12.25" style="1657" customWidth="1"/>
    <col min="14087" max="14087" width="8.75" style="1657" customWidth="1"/>
    <col min="14088" max="14088" width="17.5" style="1657" customWidth="1"/>
    <col min="14089" max="14089" width="14.125" style="1657" customWidth="1"/>
    <col min="14090" max="14336" width="8" style="1657"/>
    <col min="14337" max="14337" width="5.25" style="1657" customWidth="1"/>
    <col min="14338" max="14338" width="20.375" style="1657" customWidth="1"/>
    <col min="14339" max="14339" width="17.625" style="1657" customWidth="1"/>
    <col min="14340" max="14340" width="12.125" style="1657" customWidth="1"/>
    <col min="14341" max="14341" width="11.875" style="1657" customWidth="1"/>
    <col min="14342" max="14342" width="12.25" style="1657" customWidth="1"/>
    <col min="14343" max="14343" width="8.75" style="1657" customWidth="1"/>
    <col min="14344" max="14344" width="17.5" style="1657" customWidth="1"/>
    <col min="14345" max="14345" width="14.125" style="1657" customWidth="1"/>
    <col min="14346" max="14592" width="8" style="1657"/>
    <col min="14593" max="14593" width="5.25" style="1657" customWidth="1"/>
    <col min="14594" max="14594" width="20.375" style="1657" customWidth="1"/>
    <col min="14595" max="14595" width="17.625" style="1657" customWidth="1"/>
    <col min="14596" max="14596" width="12.125" style="1657" customWidth="1"/>
    <col min="14597" max="14597" width="11.875" style="1657" customWidth="1"/>
    <col min="14598" max="14598" width="12.25" style="1657" customWidth="1"/>
    <col min="14599" max="14599" width="8.75" style="1657" customWidth="1"/>
    <col min="14600" max="14600" width="17.5" style="1657" customWidth="1"/>
    <col min="14601" max="14601" width="14.125" style="1657" customWidth="1"/>
    <col min="14602" max="14848" width="8" style="1657"/>
    <col min="14849" max="14849" width="5.25" style="1657" customWidth="1"/>
    <col min="14850" max="14850" width="20.375" style="1657" customWidth="1"/>
    <col min="14851" max="14851" width="17.625" style="1657" customWidth="1"/>
    <col min="14852" max="14852" width="12.125" style="1657" customWidth="1"/>
    <col min="14853" max="14853" width="11.875" style="1657" customWidth="1"/>
    <col min="14854" max="14854" width="12.25" style="1657" customWidth="1"/>
    <col min="14855" max="14855" width="8.75" style="1657" customWidth="1"/>
    <col min="14856" max="14856" width="17.5" style="1657" customWidth="1"/>
    <col min="14857" max="14857" width="14.125" style="1657" customWidth="1"/>
    <col min="14858" max="15104" width="8" style="1657"/>
    <col min="15105" max="15105" width="5.25" style="1657" customWidth="1"/>
    <col min="15106" max="15106" width="20.375" style="1657" customWidth="1"/>
    <col min="15107" max="15107" width="17.625" style="1657" customWidth="1"/>
    <col min="15108" max="15108" width="12.125" style="1657" customWidth="1"/>
    <col min="15109" max="15109" width="11.875" style="1657" customWidth="1"/>
    <col min="15110" max="15110" width="12.25" style="1657" customWidth="1"/>
    <col min="15111" max="15111" width="8.75" style="1657" customWidth="1"/>
    <col min="15112" max="15112" width="17.5" style="1657" customWidth="1"/>
    <col min="15113" max="15113" width="14.125" style="1657" customWidth="1"/>
    <col min="15114" max="15360" width="8" style="1657"/>
    <col min="15361" max="15361" width="5.25" style="1657" customWidth="1"/>
    <col min="15362" max="15362" width="20.375" style="1657" customWidth="1"/>
    <col min="15363" max="15363" width="17.625" style="1657" customWidth="1"/>
    <col min="15364" max="15364" width="12.125" style="1657" customWidth="1"/>
    <col min="15365" max="15365" width="11.875" style="1657" customWidth="1"/>
    <col min="15366" max="15366" width="12.25" style="1657" customWidth="1"/>
    <col min="15367" max="15367" width="8.75" style="1657" customWidth="1"/>
    <col min="15368" max="15368" width="17.5" style="1657" customWidth="1"/>
    <col min="15369" max="15369" width="14.125" style="1657" customWidth="1"/>
    <col min="15370" max="15616" width="8" style="1657"/>
    <col min="15617" max="15617" width="5.25" style="1657" customWidth="1"/>
    <col min="15618" max="15618" width="20.375" style="1657" customWidth="1"/>
    <col min="15619" max="15619" width="17.625" style="1657" customWidth="1"/>
    <col min="15620" max="15620" width="12.125" style="1657" customWidth="1"/>
    <col min="15621" max="15621" width="11.875" style="1657" customWidth="1"/>
    <col min="15622" max="15622" width="12.25" style="1657" customWidth="1"/>
    <col min="15623" max="15623" width="8.75" style="1657" customWidth="1"/>
    <col min="15624" max="15624" width="17.5" style="1657" customWidth="1"/>
    <col min="15625" max="15625" width="14.125" style="1657" customWidth="1"/>
    <col min="15626" max="15872" width="8" style="1657"/>
    <col min="15873" max="15873" width="5.25" style="1657" customWidth="1"/>
    <col min="15874" max="15874" width="20.375" style="1657" customWidth="1"/>
    <col min="15875" max="15875" width="17.625" style="1657" customWidth="1"/>
    <col min="15876" max="15876" width="12.125" style="1657" customWidth="1"/>
    <col min="15877" max="15877" width="11.875" style="1657" customWidth="1"/>
    <col min="15878" max="15878" width="12.25" style="1657" customWidth="1"/>
    <col min="15879" max="15879" width="8.75" style="1657" customWidth="1"/>
    <col min="15880" max="15880" width="17.5" style="1657" customWidth="1"/>
    <col min="15881" max="15881" width="14.125" style="1657" customWidth="1"/>
    <col min="15882" max="16128" width="8" style="1657"/>
    <col min="16129" max="16129" width="5.25" style="1657" customWidth="1"/>
    <col min="16130" max="16130" width="20.375" style="1657" customWidth="1"/>
    <col min="16131" max="16131" width="17.625" style="1657" customWidth="1"/>
    <col min="16132" max="16132" width="12.125" style="1657" customWidth="1"/>
    <col min="16133" max="16133" width="11.875" style="1657" customWidth="1"/>
    <col min="16134" max="16134" width="12.25" style="1657" customWidth="1"/>
    <col min="16135" max="16135" width="8.75" style="1657" customWidth="1"/>
    <col min="16136" max="16136" width="17.5" style="1657" customWidth="1"/>
    <col min="16137" max="16137" width="14.125" style="1657" customWidth="1"/>
    <col min="16138" max="16384" width="8" style="1657"/>
  </cols>
  <sheetData>
    <row r="1" spans="1:9" ht="20.100000000000001" customHeight="1">
      <c r="A1" s="3330"/>
      <c r="B1" s="3330"/>
      <c r="C1" s="3330"/>
      <c r="D1" s="3330"/>
      <c r="E1" s="3330"/>
      <c r="F1" s="3330"/>
      <c r="G1" s="3330"/>
      <c r="H1" s="3330"/>
      <c r="I1" s="1831" t="str">
        <f>"索引号："&amp;档案索引!A46</f>
        <v>索引号：2A-26</v>
      </c>
    </row>
    <row r="2" spans="1:9" ht="25.5" customHeight="1">
      <c r="A2" s="3406" t="s">
        <v>2579</v>
      </c>
      <c r="B2" s="3406"/>
      <c r="C2" s="3406"/>
      <c r="D2" s="3406"/>
      <c r="E2" s="3406"/>
      <c r="F2" s="3406"/>
      <c r="G2" s="3406"/>
      <c r="H2" s="3406"/>
      <c r="I2" s="1831"/>
    </row>
    <row r="3" spans="1:9" s="1581" customFormat="1" ht="14.25" customHeight="1">
      <c r="A3" s="3407" t="str">
        <f>"税款所属期间： "&amp;基本情况!B7</f>
        <v>税款所属期间： 2015年01月01日至2015年12月31日</v>
      </c>
      <c r="B3" s="3407"/>
      <c r="C3" s="3407"/>
      <c r="D3" s="3407"/>
      <c r="E3" s="3407"/>
      <c r="F3" s="3407"/>
      <c r="G3" s="3407"/>
      <c r="H3" s="3407"/>
      <c r="I3" s="1832"/>
    </row>
    <row r="4" spans="1:9" s="1581" customFormat="1" ht="14.25" customHeight="1">
      <c r="A4" s="3408" t="str">
        <f>"总机构名称（盖章）: "&amp;基本情况!B23</f>
        <v xml:space="preserve">总机构名称（盖章）: </v>
      </c>
      <c r="B4" s="3408"/>
      <c r="C4" s="3409"/>
      <c r="D4" s="3409"/>
      <c r="E4" s="1832"/>
      <c r="F4" s="1833"/>
      <c r="G4" s="1833"/>
      <c r="H4" s="1834" t="s">
        <v>6080</v>
      </c>
      <c r="I4" s="1832"/>
    </row>
    <row r="5" spans="1:9" s="1581" customFormat="1" ht="21" customHeight="1">
      <c r="A5" s="3401" t="s">
        <v>6081</v>
      </c>
      <c r="B5" s="3401"/>
      <c r="C5" s="1835" t="s">
        <v>1649</v>
      </c>
      <c r="D5" s="3401" t="s">
        <v>2585</v>
      </c>
      <c r="E5" s="3401"/>
      <c r="F5" s="3401" t="s">
        <v>2586</v>
      </c>
      <c r="G5" s="3401"/>
      <c r="H5" s="1836" t="s">
        <v>2587</v>
      </c>
      <c r="I5" s="1836" t="s">
        <v>5073</v>
      </c>
    </row>
    <row r="6" spans="1:9" s="1658" customFormat="1" ht="24" customHeight="1">
      <c r="A6" s="3402"/>
      <c r="B6" s="3402"/>
      <c r="C6" s="2103">
        <f>跨地区经营汇总纳税企业年度分摊企业所得税审核表!C14</f>
        <v>0</v>
      </c>
      <c r="D6" s="3403">
        <f>跨地区经营汇总纳税企业年度分摊企业所得税审核表!C15</f>
        <v>0</v>
      </c>
      <c r="E6" s="3403"/>
      <c r="F6" s="3403">
        <f>跨地区经营汇总纳税企业年度分摊企业所得税审核表!C16</f>
        <v>0</v>
      </c>
      <c r="G6" s="3403"/>
      <c r="H6" s="2103">
        <f>跨地区经营汇总纳税企业年度分摊企业所得税审核表!C17</f>
        <v>0</v>
      </c>
      <c r="I6" s="2018" t="s">
        <v>6082</v>
      </c>
    </row>
    <row r="7" spans="1:9" s="1658" customFormat="1" ht="14.25" customHeight="1">
      <c r="A7" s="3404" t="s">
        <v>2589</v>
      </c>
      <c r="B7" s="3405" t="s">
        <v>6083</v>
      </c>
      <c r="C7" s="3401" t="s">
        <v>2591</v>
      </c>
      <c r="D7" s="3405" t="s">
        <v>2592</v>
      </c>
      <c r="E7" s="3405"/>
      <c r="F7" s="3405"/>
      <c r="G7" s="3401" t="s">
        <v>6084</v>
      </c>
      <c r="H7" s="3401" t="s">
        <v>2641</v>
      </c>
      <c r="I7" s="3401"/>
    </row>
    <row r="8" spans="1:9" s="1658" customFormat="1" ht="14.25" customHeight="1">
      <c r="A8" s="3404"/>
      <c r="B8" s="3405"/>
      <c r="C8" s="3401"/>
      <c r="D8" s="1878" t="s">
        <v>2609</v>
      </c>
      <c r="E8" s="1878" t="s">
        <v>6085</v>
      </c>
      <c r="F8" s="1878" t="s">
        <v>6086</v>
      </c>
      <c r="G8" s="3401"/>
      <c r="H8" s="3401"/>
      <c r="I8" s="3401"/>
    </row>
    <row r="9" spans="1:9" s="1581" customFormat="1" ht="14.25" customHeight="1">
      <c r="A9" s="3404"/>
      <c r="B9" s="1684"/>
      <c r="C9" s="1684"/>
      <c r="D9" s="2108"/>
      <c r="E9" s="2108"/>
      <c r="F9" s="2108"/>
      <c r="G9" s="2106">
        <f>IFERROR(ROUND((D9/D$23*0.35+E9/E$23*0.35+F9/F$23*0.3)*100,4),0)</f>
        <v>0</v>
      </c>
      <c r="H9" s="2106">
        <f>ROUND(H$6*G9/100,2)</f>
        <v>0</v>
      </c>
      <c r="I9" s="2019"/>
    </row>
    <row r="10" spans="1:9" s="1581" customFormat="1" ht="14.25" customHeight="1">
      <c r="A10" s="3404"/>
      <c r="B10" s="1684"/>
      <c r="C10" s="1684"/>
      <c r="D10" s="2108"/>
      <c r="E10" s="2108"/>
      <c r="F10" s="2108"/>
      <c r="G10" s="2106">
        <f t="shared" ref="G10:G22" si="0">IFERROR(ROUND((D10/D$23*0.35+E10/E$23*0.35+F10/F$23*0.3)*100,4),0)</f>
        <v>0</v>
      </c>
      <c r="H10" s="2106">
        <f t="shared" ref="H10:H22" si="1">ROUND(H$6*G10/100,2)</f>
        <v>0</v>
      </c>
      <c r="I10" s="2019"/>
    </row>
    <row r="11" spans="1:9" s="1581" customFormat="1" ht="14.25" customHeight="1">
      <c r="A11" s="3404"/>
      <c r="B11" s="1684"/>
      <c r="C11" s="1684"/>
      <c r="D11" s="2108"/>
      <c r="E11" s="2108"/>
      <c r="F11" s="2108"/>
      <c r="G11" s="2106">
        <f t="shared" si="0"/>
        <v>0</v>
      </c>
      <c r="H11" s="2106">
        <f t="shared" si="1"/>
        <v>0</v>
      </c>
      <c r="I11" s="2019"/>
    </row>
    <row r="12" spans="1:9" s="1581" customFormat="1" ht="14.25" customHeight="1">
      <c r="A12" s="3404"/>
      <c r="B12" s="1685"/>
      <c r="C12" s="1685"/>
      <c r="D12" s="2108"/>
      <c r="E12" s="2108"/>
      <c r="F12" s="2108"/>
      <c r="G12" s="2106">
        <f t="shared" si="0"/>
        <v>0</v>
      </c>
      <c r="H12" s="2106">
        <f t="shared" si="1"/>
        <v>0</v>
      </c>
      <c r="I12" s="2019"/>
    </row>
    <row r="13" spans="1:9" s="1581" customFormat="1" ht="14.25" customHeight="1">
      <c r="A13" s="3404"/>
      <c r="B13" s="1685"/>
      <c r="C13" s="1685"/>
      <c r="D13" s="2108"/>
      <c r="E13" s="2108"/>
      <c r="F13" s="2108"/>
      <c r="G13" s="2106">
        <f t="shared" si="0"/>
        <v>0</v>
      </c>
      <c r="H13" s="2106">
        <f t="shared" si="1"/>
        <v>0</v>
      </c>
      <c r="I13" s="2019"/>
    </row>
    <row r="14" spans="1:9" s="1581" customFormat="1" ht="14.25" customHeight="1">
      <c r="A14" s="3404"/>
      <c r="B14" s="1685"/>
      <c r="C14" s="1685"/>
      <c r="D14" s="2108"/>
      <c r="E14" s="2108"/>
      <c r="F14" s="2108"/>
      <c r="G14" s="2106">
        <f t="shared" si="0"/>
        <v>0</v>
      </c>
      <c r="H14" s="2106">
        <f t="shared" si="1"/>
        <v>0</v>
      </c>
      <c r="I14" s="2019"/>
    </row>
    <row r="15" spans="1:9" s="1581" customFormat="1" ht="14.25" customHeight="1">
      <c r="A15" s="3404"/>
      <c r="B15" s="1685"/>
      <c r="C15" s="1685"/>
      <c r="D15" s="2108"/>
      <c r="E15" s="2108"/>
      <c r="F15" s="2108"/>
      <c r="G15" s="2106">
        <f t="shared" si="0"/>
        <v>0</v>
      </c>
      <c r="H15" s="2106">
        <f t="shared" si="1"/>
        <v>0</v>
      </c>
      <c r="I15" s="2019"/>
    </row>
    <row r="16" spans="1:9" s="1581" customFormat="1" ht="14.25" customHeight="1">
      <c r="A16" s="3404"/>
      <c r="B16" s="1685"/>
      <c r="C16" s="1685"/>
      <c r="D16" s="2108"/>
      <c r="E16" s="2108"/>
      <c r="F16" s="2108"/>
      <c r="G16" s="2106">
        <f t="shared" si="0"/>
        <v>0</v>
      </c>
      <c r="H16" s="2106">
        <f t="shared" si="1"/>
        <v>0</v>
      </c>
      <c r="I16" s="2019"/>
    </row>
    <row r="17" spans="1:10" s="1581" customFormat="1" ht="14.25" customHeight="1">
      <c r="A17" s="3404"/>
      <c r="B17" s="1685"/>
      <c r="C17" s="1685"/>
      <c r="D17" s="2108"/>
      <c r="E17" s="2108"/>
      <c r="F17" s="2108"/>
      <c r="G17" s="2106">
        <f t="shared" si="0"/>
        <v>0</v>
      </c>
      <c r="H17" s="2106">
        <f t="shared" si="1"/>
        <v>0</v>
      </c>
      <c r="I17" s="2019"/>
    </row>
    <row r="18" spans="1:10" s="1581" customFormat="1" ht="14.25" customHeight="1">
      <c r="A18" s="3404"/>
      <c r="B18" s="1685"/>
      <c r="C18" s="1685"/>
      <c r="D18" s="2108"/>
      <c r="E18" s="2108"/>
      <c r="F18" s="2108"/>
      <c r="G18" s="2106">
        <f t="shared" si="0"/>
        <v>0</v>
      </c>
      <c r="H18" s="2106">
        <f t="shared" si="1"/>
        <v>0</v>
      </c>
      <c r="I18" s="2019"/>
    </row>
    <row r="19" spans="1:10" s="1581" customFormat="1" ht="14.25" customHeight="1">
      <c r="A19" s="3404"/>
      <c r="B19" s="1685"/>
      <c r="C19" s="1685"/>
      <c r="D19" s="2108"/>
      <c r="E19" s="2108"/>
      <c r="F19" s="2108"/>
      <c r="G19" s="2106">
        <f t="shared" si="0"/>
        <v>0</v>
      </c>
      <c r="H19" s="2106">
        <f t="shared" si="1"/>
        <v>0</v>
      </c>
      <c r="I19" s="2019"/>
    </row>
    <row r="20" spans="1:10" s="1581" customFormat="1" ht="14.25" customHeight="1">
      <c r="A20" s="3404"/>
      <c r="B20" s="1685"/>
      <c r="C20" s="1685"/>
      <c r="D20" s="2108"/>
      <c r="E20" s="2108"/>
      <c r="F20" s="2108"/>
      <c r="G20" s="2106">
        <f t="shared" si="0"/>
        <v>0</v>
      </c>
      <c r="H20" s="2106">
        <f t="shared" si="1"/>
        <v>0</v>
      </c>
      <c r="I20" s="2019"/>
    </row>
    <row r="21" spans="1:10" s="1581" customFormat="1" ht="14.25" customHeight="1">
      <c r="A21" s="3404"/>
      <c r="B21" s="1685"/>
      <c r="C21" s="1685"/>
      <c r="D21" s="2108"/>
      <c r="E21" s="2108"/>
      <c r="F21" s="2108"/>
      <c r="G21" s="2106">
        <f t="shared" si="0"/>
        <v>0</v>
      </c>
      <c r="H21" s="2106">
        <f t="shared" si="1"/>
        <v>0</v>
      </c>
      <c r="I21" s="2019"/>
    </row>
    <row r="22" spans="1:10" s="1581" customFormat="1" ht="14.25" customHeight="1">
      <c r="A22" s="3404"/>
      <c r="B22" s="1685"/>
      <c r="C22" s="1685"/>
      <c r="D22" s="2108"/>
      <c r="E22" s="2108"/>
      <c r="F22" s="2108"/>
      <c r="G22" s="2106">
        <f t="shared" si="0"/>
        <v>0</v>
      </c>
      <c r="H22" s="2106">
        <f t="shared" si="1"/>
        <v>0</v>
      </c>
      <c r="I22" s="2019"/>
    </row>
    <row r="23" spans="1:10" s="1581" customFormat="1" ht="14.25" customHeight="1">
      <c r="A23" s="3404"/>
      <c r="B23" s="1835" t="s">
        <v>5656</v>
      </c>
      <c r="C23" s="1946" t="s">
        <v>1260</v>
      </c>
      <c r="D23" s="2106">
        <f>SUM(D9:D22)</f>
        <v>0</v>
      </c>
      <c r="E23" s="2106">
        <f t="shared" ref="E23:H23" si="2">SUM(E9:E22)</f>
        <v>0</v>
      </c>
      <c r="F23" s="2106">
        <f t="shared" si="2"/>
        <v>0</v>
      </c>
      <c r="G23" s="2106">
        <f t="shared" si="2"/>
        <v>0</v>
      </c>
      <c r="H23" s="2106">
        <f t="shared" si="2"/>
        <v>0</v>
      </c>
      <c r="I23" s="2019"/>
      <c r="J23" s="1799" t="s">
        <v>6663</v>
      </c>
    </row>
    <row r="24" spans="1:10" ht="14.25" customHeight="1"/>
    <row r="25" spans="1:10" ht="14.25" customHeight="1"/>
    <row r="26" spans="1:10" ht="14.25" customHeight="1"/>
    <row r="27" spans="1:10" ht="14.25" customHeight="1"/>
    <row r="28" spans="1:10" ht="14.25" customHeight="1"/>
    <row r="29" spans="1:10" ht="14.25" customHeight="1"/>
    <row r="30" spans="1:10" ht="14.25" customHeight="1"/>
    <row r="31" spans="1:10" ht="14.25" customHeight="1"/>
    <row r="32" spans="1:10"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row r="453"/>
    <row r="454"/>
    <row r="455"/>
    <row r="456"/>
    <row r="457"/>
    <row r="458"/>
    <row r="459"/>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sheetData>
  <mergeCells count="18">
    <mergeCell ref="A5:B5"/>
    <mergeCell ref="D5:E5"/>
    <mergeCell ref="F5:G5"/>
    <mergeCell ref="A1:H1"/>
    <mergeCell ref="A2:H2"/>
    <mergeCell ref="A3:H3"/>
    <mergeCell ref="A4:B4"/>
    <mergeCell ref="C4:D4"/>
    <mergeCell ref="H7:H8"/>
    <mergeCell ref="I7:I8"/>
    <mergeCell ref="A6:B6"/>
    <mergeCell ref="D6:E6"/>
    <mergeCell ref="F6:G6"/>
    <mergeCell ref="A7:A23"/>
    <mergeCell ref="B7:B8"/>
    <mergeCell ref="C7:C8"/>
    <mergeCell ref="D7:F7"/>
    <mergeCell ref="G7:G8"/>
  </mergeCells>
  <phoneticPr fontId="59" type="noConversion"/>
  <hyperlinks>
    <hyperlink ref="J23" location="A109010企业所得税汇总纳税分支机构所得税分配表!A1" display="A109010企业所得税汇总纳税分支机构所得税分配表!A1"/>
  </hyperlinks>
  <printOptions horizontalCentered="1"/>
  <pageMargins left="0.74803149606299213" right="0.74803149606299213" top="0.98425196850393704" bottom="0.98425196850393704"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7377" r:id="rId4" name="Button 1">
              <controlPr defaultSize="0" print="0" autoFill="0" autoPict="0" macro="[0]!ThisWorkbook.返回">
                <anchor moveWithCells="1">
                  <from>
                    <xdr:col>9</xdr:col>
                    <xdr:colOff>152400</xdr:colOff>
                    <xdr:row>1</xdr:row>
                    <xdr:rowOff>19050</xdr:rowOff>
                  </from>
                  <to>
                    <xdr:col>11</xdr:col>
                    <xdr:colOff>0</xdr:colOff>
                    <xdr:row>2</xdr:row>
                    <xdr:rowOff>19050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5"/>
  <dimension ref="A1:L64"/>
  <sheetViews>
    <sheetView workbookViewId="0">
      <selection activeCell="I14" sqref="I14:K15"/>
    </sheetView>
  </sheetViews>
  <sheetFormatPr defaultRowHeight="14.25"/>
  <cols>
    <col min="1" max="1" width="5" style="501" customWidth="1"/>
    <col min="2" max="2" width="31.125" style="501" customWidth="1"/>
    <col min="3" max="8" width="13.625" style="501" customWidth="1"/>
    <col min="9" max="9" width="30.5" customWidth="1"/>
  </cols>
  <sheetData>
    <row r="1" spans="1:12">
      <c r="A1" s="471"/>
      <c r="B1" s="471"/>
      <c r="C1" s="471"/>
      <c r="D1" s="471"/>
      <c r="E1" s="471"/>
      <c r="F1" s="471"/>
      <c r="G1" s="471"/>
      <c r="H1" s="2218" t="str">
        <f>"索引号："&amp;档案索引!A47</f>
        <v>索引号：2A-27</v>
      </c>
      <c r="I1" s="83"/>
      <c r="J1" s="83"/>
      <c r="K1" s="83"/>
    </row>
    <row r="2" spans="1:12" ht="22.5">
      <c r="A2" s="3063" t="s">
        <v>6677</v>
      </c>
      <c r="B2" s="3063"/>
      <c r="C2" s="3063"/>
      <c r="D2" s="3063"/>
      <c r="E2" s="3063"/>
      <c r="F2" s="3063"/>
      <c r="G2" s="3063"/>
      <c r="H2" s="3063"/>
      <c r="I2" s="83"/>
      <c r="J2" s="83"/>
      <c r="K2" s="83"/>
    </row>
    <row r="3" spans="1:12" ht="27.75" customHeight="1">
      <c r="A3" s="471"/>
      <c r="B3" s="3410" t="str">
        <f>"税款所属期间："&amp;基本情况!B7</f>
        <v>税款所属期间：2015年01月01日至2015年12月31日</v>
      </c>
      <c r="C3" s="3410"/>
      <c r="D3" s="3410"/>
      <c r="E3" s="3410"/>
      <c r="F3" s="3411" t="s">
        <v>945</v>
      </c>
      <c r="G3" s="3411"/>
      <c r="H3" s="3411"/>
      <c r="I3" s="83"/>
      <c r="J3" s="83"/>
      <c r="K3" s="83"/>
    </row>
    <row r="4" spans="1:12" ht="19.5" customHeight="1">
      <c r="A4" s="2730" t="s">
        <v>658</v>
      </c>
      <c r="B4" s="2730" t="s">
        <v>946</v>
      </c>
      <c r="C4" s="1744" t="s">
        <v>1270</v>
      </c>
      <c r="D4" s="1744" t="s">
        <v>947</v>
      </c>
      <c r="E4" s="1744" t="s">
        <v>948</v>
      </c>
      <c r="F4" s="1744" t="s">
        <v>1273</v>
      </c>
      <c r="G4" s="1744"/>
      <c r="H4" s="1744" t="s">
        <v>1548</v>
      </c>
      <c r="I4" s="83"/>
      <c r="J4" s="83"/>
      <c r="K4" s="83"/>
    </row>
    <row r="5" spans="1:12" ht="19.5" customHeight="1">
      <c r="A5" s="2730"/>
      <c r="B5" s="2730"/>
      <c r="C5" s="1744">
        <v>1</v>
      </c>
      <c r="D5" s="1744">
        <v>2</v>
      </c>
      <c r="E5" s="1744">
        <v>3</v>
      </c>
      <c r="F5" s="1744">
        <v>4</v>
      </c>
      <c r="G5" s="1744">
        <v>5</v>
      </c>
      <c r="H5" s="1744">
        <v>6</v>
      </c>
      <c r="I5" s="1062" t="s">
        <v>404</v>
      </c>
      <c r="J5" s="83"/>
      <c r="K5" s="83"/>
    </row>
    <row r="6" spans="1:12" ht="19.5" customHeight="1">
      <c r="A6" s="1744">
        <v>1</v>
      </c>
      <c r="B6" s="795" t="s">
        <v>949</v>
      </c>
      <c r="C6" s="1225"/>
      <c r="D6" s="1225"/>
      <c r="E6" s="1225"/>
      <c r="F6" s="1225"/>
      <c r="G6" s="1225"/>
      <c r="H6" s="1063">
        <f>E6-D6-G6</f>
        <v>0</v>
      </c>
      <c r="I6" s="83"/>
      <c r="J6" s="83"/>
      <c r="K6" s="83"/>
    </row>
    <row r="7" spans="1:12" ht="19.5" customHeight="1">
      <c r="A7" s="1744">
        <v>2</v>
      </c>
      <c r="B7" s="795" t="s">
        <v>1015</v>
      </c>
      <c r="C7" s="1225"/>
      <c r="D7" s="1225"/>
      <c r="E7" s="1225"/>
      <c r="F7" s="1225"/>
      <c r="G7" s="1225"/>
      <c r="H7" s="1063">
        <f>E7-D7-G7</f>
        <v>0</v>
      </c>
      <c r="I7" s="83"/>
      <c r="J7" s="83"/>
      <c r="K7" s="83"/>
    </row>
    <row r="8" spans="1:12" ht="19.5" customHeight="1">
      <c r="A8" s="1744">
        <v>3</v>
      </c>
      <c r="B8" s="795" t="s">
        <v>950</v>
      </c>
      <c r="C8" s="1225"/>
      <c r="D8" s="1225"/>
      <c r="E8" s="1225"/>
      <c r="F8" s="1225"/>
      <c r="G8" s="1225"/>
      <c r="H8" s="1063">
        <f t="shared" ref="H8:H21" si="0">E8-D8-G8</f>
        <v>0</v>
      </c>
      <c r="I8" s="83"/>
      <c r="J8" s="83"/>
      <c r="K8" s="83"/>
    </row>
    <row r="9" spans="1:12" ht="19.5" customHeight="1">
      <c r="A9" s="1744">
        <v>4</v>
      </c>
      <c r="B9" s="795" t="s">
        <v>951</v>
      </c>
      <c r="C9" s="1225"/>
      <c r="D9" s="1225"/>
      <c r="E9" s="1225"/>
      <c r="F9" s="1225"/>
      <c r="G9" s="1225"/>
      <c r="H9" s="1063">
        <f t="shared" si="0"/>
        <v>0</v>
      </c>
      <c r="I9" s="83"/>
      <c r="J9" s="83"/>
      <c r="K9" s="83"/>
    </row>
    <row r="10" spans="1:12" ht="19.5" customHeight="1">
      <c r="A10" s="1744">
        <v>5</v>
      </c>
      <c r="B10" s="795" t="s">
        <v>952</v>
      </c>
      <c r="C10" s="1225"/>
      <c r="D10" s="1064" t="s">
        <v>522</v>
      </c>
      <c r="E10" s="1225"/>
      <c r="F10" s="1225"/>
      <c r="G10" s="1225"/>
      <c r="H10" s="1226"/>
      <c r="I10" s="494" t="s">
        <v>953</v>
      </c>
      <c r="J10" s="83"/>
      <c r="K10" s="83"/>
    </row>
    <row r="11" spans="1:12" ht="19.5" customHeight="1">
      <c r="A11" s="1744">
        <v>6</v>
      </c>
      <c r="B11" s="795" t="s">
        <v>954</v>
      </c>
      <c r="C11" s="1225"/>
      <c r="D11" s="1225"/>
      <c r="E11" s="1225"/>
      <c r="F11" s="1225"/>
      <c r="G11" s="1225"/>
      <c r="H11" s="1063">
        <f t="shared" si="0"/>
        <v>0</v>
      </c>
      <c r="I11" s="83"/>
      <c r="J11" s="83"/>
      <c r="K11" s="83"/>
    </row>
    <row r="12" spans="1:12" ht="19.5" customHeight="1">
      <c r="A12" s="1744">
        <v>7</v>
      </c>
      <c r="B12" s="795" t="s">
        <v>955</v>
      </c>
      <c r="C12" s="1225"/>
      <c r="D12" s="1225"/>
      <c r="E12" s="1225"/>
      <c r="F12" s="1225"/>
      <c r="G12" s="1225"/>
      <c r="H12" s="1063">
        <f t="shared" si="0"/>
        <v>0</v>
      </c>
      <c r="I12" s="1752" t="s">
        <v>956</v>
      </c>
      <c r="J12" s="83"/>
      <c r="K12" s="83"/>
    </row>
    <row r="13" spans="1:12" ht="19.5" customHeight="1">
      <c r="A13" s="1744">
        <v>8</v>
      </c>
      <c r="B13" s="795" t="s">
        <v>957</v>
      </c>
      <c r="C13" s="1225"/>
      <c r="D13" s="1225"/>
      <c r="E13" s="1225"/>
      <c r="F13" s="1225"/>
      <c r="G13" s="1225"/>
      <c r="H13" s="1063">
        <f t="shared" si="0"/>
        <v>0</v>
      </c>
      <c r="I13" s="83" t="s">
        <v>469</v>
      </c>
      <c r="J13" s="83"/>
      <c r="K13" s="83"/>
    </row>
    <row r="14" spans="1:12" ht="19.5" customHeight="1">
      <c r="A14" s="1744">
        <v>9</v>
      </c>
      <c r="B14" s="795" t="s">
        <v>958</v>
      </c>
      <c r="C14" s="1225"/>
      <c r="D14" s="1225"/>
      <c r="E14" s="1225"/>
      <c r="F14" s="1225"/>
      <c r="G14" s="1225"/>
      <c r="H14" s="1063">
        <f t="shared" si="0"/>
        <v>0</v>
      </c>
      <c r="I14" s="2930" t="s">
        <v>959</v>
      </c>
      <c r="J14" s="2930"/>
      <c r="K14" s="2930"/>
      <c r="L14" s="674"/>
    </row>
    <row r="15" spans="1:12" ht="19.5" customHeight="1">
      <c r="A15" s="1744">
        <v>10</v>
      </c>
      <c r="B15" s="795" t="s">
        <v>960</v>
      </c>
      <c r="C15" s="1225"/>
      <c r="D15" s="1225"/>
      <c r="E15" s="1225"/>
      <c r="F15" s="1225"/>
      <c r="G15" s="1225"/>
      <c r="H15" s="1063">
        <f t="shared" si="0"/>
        <v>0</v>
      </c>
      <c r="I15" s="2930"/>
      <c r="J15" s="2930"/>
      <c r="K15" s="2930"/>
      <c r="L15" s="674"/>
    </row>
    <row r="16" spans="1:12" ht="19.5" customHeight="1">
      <c r="A16" s="1744">
        <v>11</v>
      </c>
      <c r="B16" s="795" t="s">
        <v>961</v>
      </c>
      <c r="C16" s="1225"/>
      <c r="D16" s="1225"/>
      <c r="E16" s="1225"/>
      <c r="F16" s="1225"/>
      <c r="G16" s="1225"/>
      <c r="H16" s="1063">
        <f t="shared" si="0"/>
        <v>0</v>
      </c>
      <c r="I16" s="1746"/>
      <c r="J16" s="593"/>
      <c r="K16" s="593"/>
      <c r="L16" s="674"/>
    </row>
    <row r="17" spans="1:11" ht="19.5" customHeight="1">
      <c r="A17" s="1744">
        <v>12</v>
      </c>
      <c r="B17" s="795" t="s">
        <v>962</v>
      </c>
      <c r="C17" s="1225"/>
      <c r="D17" s="1225"/>
      <c r="E17" s="1225"/>
      <c r="F17" s="1225"/>
      <c r="G17" s="1225"/>
      <c r="H17" s="1063">
        <f t="shared" si="0"/>
        <v>0</v>
      </c>
      <c r="I17" s="83"/>
      <c r="J17" s="83"/>
      <c r="K17" s="83"/>
    </row>
    <row r="18" spans="1:11" ht="19.5" customHeight="1">
      <c r="A18" s="1744">
        <v>13</v>
      </c>
      <c r="B18" s="795" t="s">
        <v>963</v>
      </c>
      <c r="C18" s="1225"/>
      <c r="D18" s="1225"/>
      <c r="E18" s="1225"/>
      <c r="F18" s="1225"/>
      <c r="G18" s="1225"/>
      <c r="H18" s="1063">
        <f t="shared" si="0"/>
        <v>0</v>
      </c>
      <c r="I18" s="83"/>
      <c r="J18" s="83"/>
      <c r="K18" s="83"/>
    </row>
    <row r="19" spans="1:11" ht="19.5" customHeight="1">
      <c r="A19" s="1744">
        <v>14</v>
      </c>
      <c r="B19" s="795" t="s">
        <v>964</v>
      </c>
      <c r="C19" s="1225"/>
      <c r="D19" s="1225"/>
      <c r="E19" s="1225"/>
      <c r="F19" s="1225"/>
      <c r="G19" s="1225"/>
      <c r="H19" s="1063">
        <f t="shared" si="0"/>
        <v>0</v>
      </c>
      <c r="I19" s="83"/>
      <c r="J19" s="83"/>
      <c r="K19" s="83"/>
    </row>
    <row r="20" spans="1:11" ht="19.5" customHeight="1">
      <c r="A20" s="1744">
        <v>15</v>
      </c>
      <c r="B20" s="795" t="s">
        <v>965</v>
      </c>
      <c r="C20" s="1225"/>
      <c r="D20" s="1225"/>
      <c r="E20" s="1225"/>
      <c r="F20" s="1225"/>
      <c r="G20" s="1225"/>
      <c r="H20" s="1063">
        <f t="shared" si="0"/>
        <v>0</v>
      </c>
      <c r="I20" s="83"/>
      <c r="J20" s="83"/>
      <c r="K20" s="83"/>
    </row>
    <row r="21" spans="1:11" ht="19.5" customHeight="1">
      <c r="A21" s="1744">
        <v>16</v>
      </c>
      <c r="B21" s="795" t="s">
        <v>1314</v>
      </c>
      <c r="C21" s="1225"/>
      <c r="D21" s="1225"/>
      <c r="E21" s="1225"/>
      <c r="F21" s="1225"/>
      <c r="G21" s="1225"/>
      <c r="H21" s="1063">
        <f t="shared" si="0"/>
        <v>0</v>
      </c>
      <c r="I21" s="83"/>
      <c r="J21" s="83"/>
      <c r="K21" s="83"/>
    </row>
    <row r="22" spans="1:11" ht="19.5" customHeight="1">
      <c r="A22" s="1744">
        <v>17</v>
      </c>
      <c r="B22" s="795" t="s">
        <v>715</v>
      </c>
      <c r="C22" s="1063">
        <f>SUM(C6:C21)</f>
        <v>0</v>
      </c>
      <c r="D22" s="1063">
        <f>SUM(D6:D21)</f>
        <v>0</v>
      </c>
      <c r="E22" s="1063">
        <f>SUM(E6:E21)</f>
        <v>0</v>
      </c>
      <c r="F22" s="1063">
        <f>SUM(F6:F21)</f>
        <v>0</v>
      </c>
      <c r="G22" s="2355"/>
      <c r="H22" s="1063">
        <f>SUM(H6:H21)</f>
        <v>0</v>
      </c>
      <c r="I22" s="83"/>
      <c r="J22" s="83"/>
      <c r="K22" s="83"/>
    </row>
    <row r="23" spans="1:11" s="502" customFormat="1">
      <c r="A23" s="1033"/>
      <c r="B23" s="1033"/>
      <c r="C23" s="1033"/>
      <c r="D23" s="1033"/>
      <c r="E23" s="1033"/>
      <c r="F23" s="1033"/>
      <c r="G23" s="1033"/>
      <c r="H23" s="1033"/>
    </row>
    <row r="24" spans="1:11" s="502" customFormat="1">
      <c r="A24" s="1033"/>
      <c r="B24" s="1033"/>
      <c r="C24" s="1033"/>
      <c r="D24" s="1033"/>
      <c r="E24" s="1033"/>
      <c r="F24" s="1033"/>
      <c r="G24" s="1033"/>
      <c r="H24" s="1033"/>
    </row>
    <row r="25" spans="1:11" s="502" customFormat="1">
      <c r="A25" s="1033"/>
      <c r="B25" s="1033"/>
      <c r="C25" s="1033"/>
      <c r="D25" s="1033"/>
      <c r="E25" s="1033"/>
      <c r="F25" s="1033"/>
      <c r="G25" s="1033"/>
      <c r="H25" s="1033"/>
    </row>
    <row r="26" spans="1:11" s="502" customFormat="1">
      <c r="A26" s="1033"/>
      <c r="B26" s="1033"/>
      <c r="C26" s="1033"/>
      <c r="D26" s="1033"/>
      <c r="E26" s="1033"/>
      <c r="F26" s="1033"/>
      <c r="G26" s="1033"/>
      <c r="H26" s="1033"/>
    </row>
    <row r="27" spans="1:11" s="502" customFormat="1">
      <c r="A27" s="1033"/>
      <c r="B27" s="1033"/>
      <c r="C27" s="1033"/>
      <c r="D27" s="1033"/>
      <c r="E27" s="1033"/>
      <c r="F27" s="1033"/>
      <c r="G27" s="1033"/>
      <c r="H27" s="1033"/>
    </row>
    <row r="28" spans="1:11" s="502" customFormat="1">
      <c r="A28" s="1033"/>
      <c r="B28" s="1033"/>
      <c r="C28" s="1033"/>
      <c r="D28" s="1033"/>
      <c r="E28" s="1033"/>
      <c r="F28" s="1033"/>
      <c r="G28" s="1033"/>
      <c r="H28" s="1033"/>
    </row>
    <row r="29" spans="1:11" s="502" customFormat="1">
      <c r="A29" s="1033"/>
      <c r="B29" s="1033"/>
      <c r="C29" s="1033"/>
      <c r="D29" s="1033"/>
      <c r="E29" s="1033"/>
      <c r="F29" s="1033"/>
      <c r="G29" s="1033"/>
      <c r="H29" s="1033"/>
    </row>
    <row r="30" spans="1:11" s="502" customFormat="1">
      <c r="A30" s="1033"/>
      <c r="B30" s="1033"/>
      <c r="C30" s="1033"/>
      <c r="D30" s="1033"/>
      <c r="E30" s="1033"/>
      <c r="F30" s="1033"/>
      <c r="G30" s="1033"/>
      <c r="H30" s="1033"/>
    </row>
    <row r="31" spans="1:11" s="502" customFormat="1">
      <c r="A31" s="1033"/>
      <c r="B31" s="1033"/>
      <c r="C31" s="1033"/>
      <c r="D31" s="1033"/>
      <c r="E31" s="1033"/>
      <c r="F31" s="1033"/>
      <c r="G31" s="1033"/>
      <c r="H31" s="1033"/>
    </row>
    <row r="32" spans="1:11" s="502" customFormat="1">
      <c r="A32" s="1033"/>
      <c r="B32" s="1033"/>
      <c r="C32" s="1033"/>
      <c r="D32" s="1033"/>
      <c r="E32" s="1033"/>
      <c r="F32" s="1033"/>
      <c r="G32" s="1033"/>
      <c r="H32" s="1033"/>
    </row>
    <row r="33" spans="1:8" s="502" customFormat="1">
      <c r="A33" s="1033"/>
      <c r="B33" s="1033"/>
      <c r="C33" s="1033"/>
      <c r="D33" s="1033"/>
      <c r="E33" s="1033"/>
      <c r="F33" s="1033"/>
      <c r="G33" s="1033"/>
      <c r="H33" s="1033"/>
    </row>
    <row r="34" spans="1:8" s="502" customFormat="1">
      <c r="A34" s="1033"/>
      <c r="B34" s="1033"/>
      <c r="C34" s="1033"/>
      <c r="D34" s="1033"/>
      <c r="E34" s="1033"/>
      <c r="F34" s="1033"/>
      <c r="G34" s="1033"/>
      <c r="H34" s="1033"/>
    </row>
    <row r="35" spans="1:8" s="502" customFormat="1">
      <c r="A35" s="1033"/>
      <c r="B35" s="1033"/>
      <c r="C35" s="1033"/>
      <c r="D35" s="1033"/>
      <c r="E35" s="1033"/>
      <c r="F35" s="1033"/>
      <c r="G35" s="1033"/>
      <c r="H35" s="1033"/>
    </row>
    <row r="36" spans="1:8" s="502" customFormat="1">
      <c r="A36" s="1033"/>
      <c r="B36" s="1033"/>
      <c r="C36" s="1033"/>
      <c r="D36" s="1033"/>
      <c r="E36" s="1033"/>
      <c r="F36" s="1033"/>
      <c r="G36" s="1033"/>
      <c r="H36" s="1033"/>
    </row>
    <row r="37" spans="1:8" s="502" customFormat="1">
      <c r="A37" s="1033"/>
      <c r="B37" s="1033"/>
      <c r="C37" s="1033"/>
      <c r="D37" s="1033"/>
      <c r="E37" s="1033"/>
      <c r="F37" s="1033"/>
      <c r="G37" s="1033"/>
      <c r="H37" s="1033"/>
    </row>
    <row r="38" spans="1:8" s="502" customFormat="1">
      <c r="A38" s="1033"/>
      <c r="B38" s="1033"/>
      <c r="C38" s="1033"/>
      <c r="D38" s="1033"/>
      <c r="E38" s="1033"/>
      <c r="F38" s="1033"/>
      <c r="G38" s="1033"/>
      <c r="H38" s="1033"/>
    </row>
    <row r="39" spans="1:8" s="502" customFormat="1">
      <c r="A39" s="1033"/>
      <c r="B39" s="1033"/>
      <c r="C39" s="1033"/>
      <c r="D39" s="1033"/>
      <c r="E39" s="1033"/>
      <c r="F39" s="1033"/>
      <c r="G39" s="1033"/>
      <c r="H39" s="1033"/>
    </row>
    <row r="40" spans="1:8" s="502" customFormat="1">
      <c r="A40" s="1033"/>
      <c r="B40" s="1033"/>
      <c r="C40" s="1033"/>
      <c r="D40" s="1033"/>
      <c r="E40" s="1033"/>
      <c r="F40" s="1033"/>
      <c r="G40" s="1033"/>
      <c r="H40" s="1033"/>
    </row>
    <row r="41" spans="1:8" s="502" customFormat="1">
      <c r="A41" s="1033"/>
      <c r="B41" s="1033"/>
      <c r="C41" s="1033"/>
      <c r="D41" s="1033"/>
      <c r="E41" s="1033"/>
      <c r="F41" s="1033"/>
      <c r="G41" s="1033"/>
      <c r="H41" s="1033"/>
    </row>
    <row r="42" spans="1:8" s="502" customFormat="1">
      <c r="A42" s="1033"/>
      <c r="B42" s="1033"/>
      <c r="C42" s="1033"/>
      <c r="D42" s="1033"/>
      <c r="E42" s="1033"/>
      <c r="F42" s="1033"/>
      <c r="G42" s="1033"/>
      <c r="H42" s="1033"/>
    </row>
    <row r="43" spans="1:8" s="502" customFormat="1">
      <c r="A43" s="1033"/>
      <c r="B43" s="1033"/>
      <c r="C43" s="1033"/>
      <c r="D43" s="1033"/>
      <c r="E43" s="1033"/>
      <c r="F43" s="1033"/>
      <c r="G43" s="1033"/>
      <c r="H43" s="1033"/>
    </row>
    <row r="44" spans="1:8" s="502" customFormat="1">
      <c r="A44" s="1033"/>
      <c r="B44" s="1033"/>
      <c r="C44" s="1033"/>
      <c r="D44" s="1033"/>
      <c r="E44" s="1033"/>
      <c r="F44" s="1033"/>
      <c r="G44" s="1033"/>
      <c r="H44" s="1033"/>
    </row>
    <row r="45" spans="1:8" s="502" customFormat="1">
      <c r="A45" s="1033"/>
      <c r="B45" s="1033"/>
      <c r="C45" s="1033"/>
      <c r="D45" s="1033"/>
      <c r="E45" s="1033"/>
      <c r="F45" s="1033"/>
      <c r="G45" s="1033"/>
      <c r="H45" s="1033"/>
    </row>
    <row r="46" spans="1:8" s="502" customFormat="1">
      <c r="A46" s="1033"/>
      <c r="B46" s="1033"/>
      <c r="C46" s="1033"/>
      <c r="D46" s="1033"/>
      <c r="E46" s="1033"/>
      <c r="F46" s="1033"/>
      <c r="G46" s="1033"/>
      <c r="H46" s="1033"/>
    </row>
    <row r="47" spans="1:8" s="502" customFormat="1">
      <c r="A47" s="1033"/>
      <c r="B47" s="1033"/>
      <c r="C47" s="1033"/>
      <c r="D47" s="1033"/>
      <c r="E47" s="1033"/>
      <c r="F47" s="1033"/>
      <c r="G47" s="1033"/>
      <c r="H47" s="1033"/>
    </row>
    <row r="48" spans="1:8" s="502" customFormat="1">
      <c r="A48" s="1033"/>
      <c r="B48" s="1033"/>
      <c r="C48" s="1033"/>
      <c r="D48" s="1033"/>
      <c r="E48" s="1033"/>
      <c r="F48" s="1033"/>
      <c r="G48" s="1033"/>
      <c r="H48" s="1033"/>
    </row>
    <row r="49" spans="1:8" s="502" customFormat="1">
      <c r="A49" s="1033"/>
      <c r="B49" s="1033"/>
      <c r="C49" s="1033"/>
      <c r="D49" s="1033"/>
      <c r="E49" s="1033"/>
      <c r="F49" s="1033"/>
      <c r="G49" s="1033"/>
      <c r="H49" s="1033"/>
    </row>
    <row r="50" spans="1:8" s="502" customFormat="1">
      <c r="A50" s="1033"/>
      <c r="B50" s="1033"/>
      <c r="C50" s="1033"/>
      <c r="D50" s="1033"/>
      <c r="E50" s="1033"/>
      <c r="F50" s="1033"/>
      <c r="G50" s="1033"/>
      <c r="H50" s="1033"/>
    </row>
    <row r="51" spans="1:8" s="502" customFormat="1">
      <c r="A51" s="1033"/>
      <c r="B51" s="1033"/>
      <c r="C51" s="1033"/>
      <c r="D51" s="1033"/>
      <c r="E51" s="1033"/>
      <c r="F51" s="1033"/>
      <c r="G51" s="1033"/>
      <c r="H51" s="1033"/>
    </row>
    <row r="52" spans="1:8" s="502" customFormat="1">
      <c r="A52" s="1033"/>
      <c r="B52" s="1033"/>
      <c r="C52" s="1033"/>
      <c r="D52" s="1033"/>
      <c r="E52" s="1033"/>
      <c r="F52" s="1033"/>
      <c r="G52" s="1033"/>
      <c r="H52" s="1033"/>
    </row>
    <row r="53" spans="1:8" s="502" customFormat="1">
      <c r="A53" s="1033"/>
      <c r="B53" s="1033"/>
      <c r="C53" s="1033"/>
      <c r="D53" s="1033"/>
      <c r="E53" s="1033"/>
      <c r="F53" s="1033"/>
      <c r="G53" s="1033"/>
      <c r="H53" s="1033"/>
    </row>
    <row r="54" spans="1:8" s="502" customFormat="1">
      <c r="A54" s="1033"/>
      <c r="B54" s="1033"/>
      <c r="C54" s="1033"/>
      <c r="D54" s="1033"/>
      <c r="E54" s="1033"/>
      <c r="F54" s="1033"/>
      <c r="G54" s="1033"/>
      <c r="H54" s="1033"/>
    </row>
    <row r="55" spans="1:8" s="502" customFormat="1">
      <c r="A55" s="1033"/>
      <c r="B55" s="1033"/>
      <c r="C55" s="1033"/>
      <c r="D55" s="1033"/>
      <c r="E55" s="1033"/>
      <c r="F55" s="1033"/>
      <c r="G55" s="1033"/>
      <c r="H55" s="1033"/>
    </row>
    <row r="56" spans="1:8" s="502" customFormat="1">
      <c r="A56" s="1033"/>
      <c r="B56" s="1033"/>
      <c r="C56" s="1033"/>
      <c r="D56" s="1033"/>
      <c r="E56" s="1033"/>
      <c r="F56" s="1033"/>
      <c r="G56" s="1033"/>
      <c r="H56" s="1033"/>
    </row>
    <row r="57" spans="1:8" s="502" customFormat="1">
      <c r="A57" s="1033"/>
      <c r="B57" s="1033"/>
      <c r="C57" s="1033"/>
      <c r="D57" s="1033"/>
      <c r="E57" s="1033"/>
      <c r="F57" s="1033"/>
      <c r="G57" s="1033"/>
      <c r="H57" s="1033"/>
    </row>
    <row r="58" spans="1:8" s="502" customFormat="1">
      <c r="A58" s="1033"/>
      <c r="B58" s="1033"/>
      <c r="C58" s="1033"/>
      <c r="D58" s="1033"/>
      <c r="E58" s="1033"/>
      <c r="F58" s="1033"/>
      <c r="G58" s="1033"/>
      <c r="H58" s="1033"/>
    </row>
    <row r="59" spans="1:8" s="502" customFormat="1">
      <c r="A59" s="1033"/>
      <c r="B59" s="1033"/>
      <c r="C59" s="1033"/>
      <c r="D59" s="1033"/>
      <c r="E59" s="1033"/>
      <c r="F59" s="1033"/>
      <c r="G59" s="1033"/>
      <c r="H59" s="1033"/>
    </row>
    <row r="60" spans="1:8" s="502" customFormat="1">
      <c r="A60" s="1033"/>
      <c r="B60" s="1033"/>
      <c r="C60" s="1033"/>
      <c r="D60" s="1033"/>
      <c r="E60" s="1033"/>
      <c r="F60" s="1033"/>
      <c r="G60" s="1033"/>
      <c r="H60" s="1033"/>
    </row>
    <row r="61" spans="1:8" s="502" customFormat="1">
      <c r="A61" s="1033"/>
      <c r="B61" s="1033"/>
      <c r="C61" s="1033"/>
      <c r="D61" s="1033"/>
      <c r="E61" s="1033"/>
      <c r="F61" s="1033"/>
      <c r="G61" s="1033"/>
      <c r="H61" s="1033"/>
    </row>
    <row r="62" spans="1:8" s="502" customFormat="1">
      <c r="A62" s="1033"/>
      <c r="B62" s="1033"/>
      <c r="C62" s="1033"/>
      <c r="D62" s="1033"/>
      <c r="E62" s="1033"/>
      <c r="F62" s="1033"/>
      <c r="G62" s="1033"/>
      <c r="H62" s="1033"/>
    </row>
    <row r="63" spans="1:8" s="502" customFormat="1">
      <c r="A63" s="1033"/>
      <c r="B63" s="1033"/>
      <c r="C63" s="1033"/>
      <c r="D63" s="1033"/>
      <c r="E63" s="1033"/>
      <c r="F63" s="1033"/>
      <c r="G63" s="1033"/>
      <c r="H63" s="1033"/>
    </row>
    <row r="64" spans="1:8" s="502" customFormat="1">
      <c r="A64" s="1033"/>
      <c r="B64" s="1033"/>
      <c r="C64" s="1033"/>
      <c r="D64" s="1033"/>
      <c r="E64" s="1033"/>
      <c r="F64" s="1033"/>
      <c r="G64" s="1033"/>
      <c r="H64" s="1033"/>
    </row>
  </sheetData>
  <sheetProtection selectLockedCells="1" selectUnlockedCells="1"/>
  <mergeCells count="6">
    <mergeCell ref="I14:K15"/>
    <mergeCell ref="A2:H2"/>
    <mergeCell ref="B3:E3"/>
    <mergeCell ref="F3:H3"/>
    <mergeCell ref="A4:A5"/>
    <mergeCell ref="B4:B5"/>
  </mergeCells>
  <phoneticPr fontId="59" type="noConversion"/>
  <hyperlinks>
    <hyperlink ref="I10" location="其他事项!B17" display="其他事项!B17"/>
    <hyperlink ref="I12" location="纳税调整明细表!G56" display="纳税调整明细表!G56"/>
  </hyperlinks>
  <pageMargins left="0.78740157480314965" right="0.35433070866141736" top="0.74803149606299213" bottom="0.11811023622047245" header="0.51181102362204722" footer="0.51181102362204722"/>
  <pageSetup paperSize="9" firstPageNumber="0" orientation="landscape" blackAndWhite="1"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01089" r:id="rId4" name="Button 1">
              <controlPr defaultSize="0" print="0" autoFill="0" autoPict="0" macro="[0]!ThisWorkbook.返回">
                <anchor moveWithCells="1">
                  <from>
                    <xdr:col>8</xdr:col>
                    <xdr:colOff>76200</xdr:colOff>
                    <xdr:row>6</xdr:row>
                    <xdr:rowOff>123825</xdr:rowOff>
                  </from>
                  <to>
                    <xdr:col>8</xdr:col>
                    <xdr:colOff>895350</xdr:colOff>
                    <xdr:row>7</xdr:row>
                    <xdr:rowOff>190500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4"/>
  <dimension ref="A1:M17"/>
  <sheetViews>
    <sheetView workbookViewId="0">
      <selection activeCell="H9" sqref="H9"/>
    </sheetView>
  </sheetViews>
  <sheetFormatPr defaultRowHeight="14.25"/>
  <cols>
    <col min="1" max="1" width="3.75" customWidth="1"/>
    <col min="2" max="2" width="46.25" customWidth="1"/>
    <col min="3" max="7" width="14.75" customWidth="1"/>
    <col min="8" max="8" width="12.25" customWidth="1"/>
  </cols>
  <sheetData>
    <row r="1" spans="1:13">
      <c r="A1" s="471"/>
      <c r="B1" s="471"/>
      <c r="C1" s="471"/>
      <c r="D1" s="471"/>
      <c r="E1" s="471"/>
      <c r="F1" s="471"/>
      <c r="G1" s="2218" t="str">
        <f>"索引号："&amp;档案索引!A48</f>
        <v>索引号：2A-28</v>
      </c>
      <c r="H1" s="83"/>
      <c r="I1" s="83"/>
      <c r="J1" s="83"/>
      <c r="K1" s="83"/>
      <c r="L1" s="83"/>
      <c r="M1" s="83"/>
    </row>
    <row r="2" spans="1:13" ht="22.5">
      <c r="A2" s="3063" t="s">
        <v>6278</v>
      </c>
      <c r="B2" s="3063"/>
      <c r="C2" s="3063"/>
      <c r="D2" s="3063"/>
      <c r="E2" s="3063"/>
      <c r="F2" s="3063"/>
      <c r="G2" s="3063"/>
      <c r="H2" s="83"/>
      <c r="I2" s="83"/>
      <c r="J2" s="83"/>
      <c r="K2" s="83"/>
      <c r="L2" s="83"/>
      <c r="M2" s="83"/>
    </row>
    <row r="3" spans="1:13">
      <c r="A3" s="471"/>
      <c r="B3" s="3412"/>
      <c r="C3" s="3412"/>
      <c r="D3" s="3412"/>
      <c r="E3" s="3412"/>
      <c r="F3" s="471"/>
      <c r="G3" s="471"/>
      <c r="H3" s="83"/>
      <c r="I3" s="83"/>
      <c r="J3" s="83"/>
      <c r="K3" s="83"/>
      <c r="L3" s="83"/>
      <c r="M3" s="83"/>
    </row>
    <row r="4" spans="1:13">
      <c r="A4" s="471"/>
      <c r="B4" s="3413" t="str">
        <f>"税款所属期间："&amp;基本情况!B7</f>
        <v>税款所属期间：2015年01月01日至2015年12月31日</v>
      </c>
      <c r="C4" s="3413"/>
      <c r="D4" s="3413"/>
      <c r="E4" s="3413"/>
      <c r="F4" s="3414" t="s">
        <v>113</v>
      </c>
      <c r="G4" s="3414"/>
      <c r="H4" s="83"/>
      <c r="I4" s="83"/>
      <c r="J4" s="83"/>
      <c r="K4" s="83"/>
      <c r="L4" s="83"/>
      <c r="M4" s="83"/>
    </row>
    <row r="5" spans="1:13" ht="15.2" customHeight="1">
      <c r="A5" s="2730" t="s">
        <v>658</v>
      </c>
      <c r="B5" s="2730" t="s">
        <v>114</v>
      </c>
      <c r="C5" s="2730" t="s">
        <v>115</v>
      </c>
      <c r="D5" s="2730"/>
      <c r="E5" s="2730" t="s">
        <v>116</v>
      </c>
      <c r="F5" s="2730"/>
      <c r="G5" s="3066" t="s">
        <v>117</v>
      </c>
      <c r="H5" s="83"/>
      <c r="I5" s="83"/>
      <c r="J5" s="83"/>
      <c r="K5" s="83"/>
      <c r="L5" s="83"/>
      <c r="M5" s="83"/>
    </row>
    <row r="6" spans="1:13" ht="35.25" customHeight="1">
      <c r="A6" s="2730"/>
      <c r="B6" s="2730"/>
      <c r="C6" s="1705" t="s">
        <v>118</v>
      </c>
      <c r="D6" s="1704" t="s">
        <v>1274</v>
      </c>
      <c r="E6" s="1705" t="s">
        <v>118</v>
      </c>
      <c r="F6" s="1704" t="s">
        <v>1274</v>
      </c>
      <c r="G6" s="3066"/>
      <c r="H6" s="83"/>
      <c r="I6" s="83"/>
      <c r="J6" s="83"/>
      <c r="K6" s="83"/>
      <c r="L6" s="83"/>
      <c r="M6" s="83"/>
    </row>
    <row r="7" spans="1:13" ht="21" customHeight="1">
      <c r="A7" s="2730"/>
      <c r="B7" s="2730"/>
      <c r="C7" s="1704">
        <v>1</v>
      </c>
      <c r="D7" s="1704">
        <v>2</v>
      </c>
      <c r="E7" s="1704">
        <v>3</v>
      </c>
      <c r="F7" s="1704">
        <v>4</v>
      </c>
      <c r="G7" s="1704">
        <v>5</v>
      </c>
      <c r="H7" s="1062" t="s">
        <v>404</v>
      </c>
      <c r="I7" s="83"/>
      <c r="J7" s="83"/>
      <c r="K7" s="83"/>
      <c r="L7" s="83"/>
      <c r="M7" s="83"/>
    </row>
    <row r="8" spans="1:13" ht="25.5" customHeight="1">
      <c r="A8" s="1704">
        <v>1</v>
      </c>
      <c r="B8" s="795" t="s">
        <v>119</v>
      </c>
      <c r="C8" s="1063">
        <f>SUM(C9:C11)</f>
        <v>0</v>
      </c>
      <c r="D8" s="1063">
        <f>SUM(D9:D11)</f>
        <v>0</v>
      </c>
      <c r="E8" s="1063">
        <f>SUM(E9:E11)</f>
        <v>0</v>
      </c>
      <c r="F8" s="1063">
        <f>SUM(F9:F11)</f>
        <v>0</v>
      </c>
      <c r="G8" s="1063">
        <f>(F8-D8)-(E8-C8)</f>
        <v>0</v>
      </c>
      <c r="H8" s="83"/>
      <c r="I8" s="83"/>
      <c r="J8" s="83"/>
      <c r="K8" s="83"/>
      <c r="L8" s="83"/>
      <c r="M8" s="83"/>
    </row>
    <row r="9" spans="1:13" ht="25.5" customHeight="1">
      <c r="A9" s="1704">
        <v>2</v>
      </c>
      <c r="B9" s="795" t="s">
        <v>120</v>
      </c>
      <c r="C9" s="1227"/>
      <c r="D9" s="1227"/>
      <c r="E9" s="1227"/>
      <c r="F9" s="1227"/>
      <c r="G9" s="1063">
        <f t="shared" ref="G9:G16" si="0">(F9-D9)-(E9-C9)</f>
        <v>0</v>
      </c>
      <c r="H9" s="2501" t="s">
        <v>6165</v>
      </c>
      <c r="I9" s="83"/>
      <c r="J9" s="83"/>
      <c r="K9" s="83"/>
      <c r="L9" s="83"/>
      <c r="M9" s="83"/>
    </row>
    <row r="10" spans="1:13" ht="25.5" customHeight="1">
      <c r="A10" s="1704">
        <v>3</v>
      </c>
      <c r="B10" s="795" t="s">
        <v>121</v>
      </c>
      <c r="C10" s="1227"/>
      <c r="D10" s="1227"/>
      <c r="E10" s="1227"/>
      <c r="F10" s="1227"/>
      <c r="G10" s="1063">
        <f t="shared" si="0"/>
        <v>0</v>
      </c>
      <c r="H10" s="83"/>
      <c r="I10" s="83"/>
      <c r="J10" s="83"/>
      <c r="K10" s="83"/>
      <c r="L10" s="83"/>
      <c r="M10" s="83"/>
    </row>
    <row r="11" spans="1:13" ht="25.5" customHeight="1">
      <c r="A11" s="1704">
        <v>4</v>
      </c>
      <c r="B11" s="795" t="s">
        <v>122</v>
      </c>
      <c r="C11" s="1227"/>
      <c r="D11" s="1227"/>
      <c r="E11" s="1227"/>
      <c r="F11" s="1227"/>
      <c r="G11" s="1063">
        <f t="shared" si="0"/>
        <v>0</v>
      </c>
      <c r="H11" s="83" t="s">
        <v>469</v>
      </c>
      <c r="I11" s="83"/>
      <c r="J11" s="83"/>
      <c r="K11" s="83"/>
      <c r="L11" s="83"/>
      <c r="M11" s="83"/>
    </row>
    <row r="12" spans="1:13" ht="25.5" customHeight="1">
      <c r="A12" s="1704">
        <v>5</v>
      </c>
      <c r="B12" s="795" t="s">
        <v>123</v>
      </c>
      <c r="C12" s="1063">
        <f>SUM(C13:C15)</f>
        <v>0</v>
      </c>
      <c r="D12" s="1063">
        <f>SUM(D13:D15)</f>
        <v>0</v>
      </c>
      <c r="E12" s="1063">
        <f>SUM(E13:E15)</f>
        <v>0</v>
      </c>
      <c r="F12" s="1063">
        <f>SUM(F13:F15)</f>
        <v>0</v>
      </c>
      <c r="G12" s="1063">
        <f>(D12-F12)-(C12-E12)</f>
        <v>0</v>
      </c>
      <c r="H12" s="2930" t="s">
        <v>124</v>
      </c>
      <c r="I12" s="2930"/>
      <c r="J12" s="2930"/>
      <c r="K12" s="2930"/>
      <c r="L12" s="2930"/>
      <c r="M12" s="2930"/>
    </row>
    <row r="13" spans="1:13" ht="25.5" customHeight="1">
      <c r="A13" s="1704">
        <v>6</v>
      </c>
      <c r="B13" s="795" t="s">
        <v>125</v>
      </c>
      <c r="C13" s="1227"/>
      <c r="D13" s="1227"/>
      <c r="E13" s="1227"/>
      <c r="F13" s="1227"/>
      <c r="G13" s="1063">
        <f>(D13-F13)-(C13-E13)</f>
        <v>0</v>
      </c>
      <c r="H13" s="2930"/>
      <c r="I13" s="2930"/>
      <c r="J13" s="2930"/>
      <c r="K13" s="2930"/>
      <c r="L13" s="2930"/>
      <c r="M13" s="2930"/>
    </row>
    <row r="14" spans="1:13" ht="25.5" customHeight="1">
      <c r="A14" s="1704">
        <v>7</v>
      </c>
      <c r="B14" s="795" t="s">
        <v>121</v>
      </c>
      <c r="C14" s="1227"/>
      <c r="D14" s="1227"/>
      <c r="E14" s="1227"/>
      <c r="F14" s="1227"/>
      <c r="G14" s="1063">
        <f>(D14-F14)-(C14-E14)</f>
        <v>0</v>
      </c>
      <c r="H14" s="2930" t="s">
        <v>126</v>
      </c>
      <c r="I14" s="2930"/>
      <c r="J14" s="2930"/>
      <c r="K14" s="2930"/>
      <c r="L14" s="2930"/>
      <c r="M14" s="2930"/>
    </row>
    <row r="15" spans="1:13" ht="25.5" customHeight="1">
      <c r="A15" s="1704">
        <v>8</v>
      </c>
      <c r="B15" s="795" t="s">
        <v>127</v>
      </c>
      <c r="C15" s="1227"/>
      <c r="D15" s="1227"/>
      <c r="E15" s="1227"/>
      <c r="F15" s="1227"/>
      <c r="G15" s="1063">
        <f>(D15-F15)-(C15-E15)</f>
        <v>0</v>
      </c>
      <c r="H15" s="83"/>
      <c r="I15" s="83"/>
      <c r="J15" s="83"/>
      <c r="K15" s="83"/>
      <c r="L15" s="83"/>
      <c r="M15" s="83"/>
    </row>
    <row r="16" spans="1:13" ht="25.5" customHeight="1">
      <c r="A16" s="1704">
        <v>9</v>
      </c>
      <c r="B16" s="795" t="s">
        <v>128</v>
      </c>
      <c r="C16" s="1227"/>
      <c r="D16" s="1227"/>
      <c r="E16" s="1227"/>
      <c r="F16" s="1227"/>
      <c r="G16" s="1063">
        <f t="shared" si="0"/>
        <v>0</v>
      </c>
      <c r="H16" s="83"/>
      <c r="I16" s="83"/>
      <c r="J16" s="83"/>
      <c r="K16" s="83"/>
      <c r="L16" s="83"/>
      <c r="M16" s="83"/>
    </row>
    <row r="17" spans="1:13" ht="29.25" customHeight="1">
      <c r="A17" s="1704">
        <v>10</v>
      </c>
      <c r="B17" s="795" t="s">
        <v>715</v>
      </c>
      <c r="C17" s="1063">
        <f>C8+C12+C16</f>
        <v>0</v>
      </c>
      <c r="D17" s="1063">
        <f>D8+D12+D16</f>
        <v>0</v>
      </c>
      <c r="E17" s="1063">
        <f>E8+E12+E16</f>
        <v>0</v>
      </c>
      <c r="F17" s="1063">
        <f>F8+F12+F16</f>
        <v>0</v>
      </c>
      <c r="G17" s="1063">
        <f>G8+G12+G16</f>
        <v>0</v>
      </c>
      <c r="H17" s="83"/>
      <c r="I17" s="83"/>
      <c r="J17" s="83"/>
      <c r="K17" s="83"/>
      <c r="L17" s="83"/>
      <c r="M17" s="83"/>
    </row>
  </sheetData>
  <sheetProtection selectLockedCells="1" selectUnlockedCells="1"/>
  <mergeCells count="11">
    <mergeCell ref="H12:M13"/>
    <mergeCell ref="H14:M14"/>
    <mergeCell ref="A2:G2"/>
    <mergeCell ref="B3:E3"/>
    <mergeCell ref="B4:E4"/>
    <mergeCell ref="F4:G4"/>
    <mergeCell ref="A5:A7"/>
    <mergeCell ref="B5:B7"/>
    <mergeCell ref="C5:D5"/>
    <mergeCell ref="E5:F5"/>
    <mergeCell ref="G5:G6"/>
  </mergeCells>
  <phoneticPr fontId="59" type="noConversion"/>
  <hyperlinks>
    <hyperlink ref="H9" location="利润!A25" display="利润"/>
  </hyperlinks>
  <pageMargins left="0.78740157480314965" right="0.35433070866141736" top="0.74" bottom="0.11811023622047245" header="0.51181102362204722" footer="0.51181102362204722"/>
  <pageSetup paperSize="9" firstPageNumber="0" orientation="landscape" blackAndWhite="1"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9233" r:id="rId4" name="Button 1">
              <controlPr defaultSize="0" print="0" autoFill="0" autoPict="0" macro="[0]!ThisWorkbook.返回">
                <anchor moveWithCells="1" sizeWithCells="1">
                  <from>
                    <xdr:col>7</xdr:col>
                    <xdr:colOff>142875</xdr:colOff>
                    <xdr:row>0</xdr:row>
                    <xdr:rowOff>66675</xdr:rowOff>
                  </from>
                  <to>
                    <xdr:col>7</xdr:col>
                    <xdr:colOff>847725</xdr:colOff>
                    <xdr:row>1</xdr:row>
                    <xdr:rowOff>219075</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dimension ref="A1:O67"/>
  <sheetViews>
    <sheetView topLeftCell="E1" workbookViewId="0">
      <selection activeCell="I10" sqref="I10"/>
    </sheetView>
  </sheetViews>
  <sheetFormatPr defaultColWidth="9" defaultRowHeight="14.25"/>
  <cols>
    <col min="1" max="1" width="3.875" style="797" customWidth="1"/>
    <col min="2" max="2" width="16.5" style="798" customWidth="1"/>
    <col min="3" max="3" width="22.875" style="798" customWidth="1"/>
    <col min="4" max="4" width="27.5" style="798" customWidth="1"/>
    <col min="5" max="5" width="20.375" style="798" customWidth="1"/>
    <col min="6" max="7" width="21.25" style="798" customWidth="1"/>
    <col min="8" max="8" width="18.625" style="798" customWidth="1"/>
    <col min="9" max="9" width="21.25" style="798" customWidth="1"/>
    <col min="10" max="10" width="16.875" style="798" customWidth="1"/>
    <col min="11" max="12" width="25.5" style="797" customWidth="1"/>
    <col min="13" max="16384" width="9" style="797"/>
  </cols>
  <sheetData>
    <row r="1" spans="1:15" ht="24.75">
      <c r="C1" s="799"/>
      <c r="D1" s="799"/>
      <c r="E1" s="799"/>
      <c r="F1" s="799"/>
      <c r="G1" s="799"/>
      <c r="H1" s="799"/>
      <c r="I1" s="799"/>
      <c r="J1" s="1094"/>
      <c r="K1" s="3415" t="s">
        <v>1661</v>
      </c>
      <c r="L1" s="3415"/>
      <c r="M1" s="800"/>
      <c r="N1" s="800"/>
      <c r="O1" s="800"/>
    </row>
    <row r="4" spans="1:15" ht="14.25" customHeight="1" thickBot="1">
      <c r="B4" s="801" t="s">
        <v>50</v>
      </c>
      <c r="C4" s="3428" t="s">
        <v>51</v>
      </c>
      <c r="D4" s="3428"/>
      <c r="E4" s="3428"/>
      <c r="F4" s="3428"/>
      <c r="G4" s="3428"/>
      <c r="H4" s="3428"/>
      <c r="I4" s="3428"/>
      <c r="J4" s="802"/>
      <c r="K4" s="803"/>
      <c r="L4" s="804"/>
    </row>
    <row r="5" spans="1:15" s="805" customFormat="1" ht="19.5" customHeight="1" thickBot="1">
      <c r="B5" s="3416" t="s">
        <v>52</v>
      </c>
      <c r="C5" s="3427" t="s">
        <v>53</v>
      </c>
      <c r="D5" s="3425"/>
      <c r="E5" s="3426"/>
      <c r="F5" s="3421" t="s">
        <v>6610</v>
      </c>
      <c r="G5" s="3422"/>
      <c r="H5" s="3425" t="s">
        <v>53</v>
      </c>
      <c r="I5" s="3426"/>
      <c r="J5" s="3417" t="s">
        <v>6607</v>
      </c>
      <c r="K5" s="806"/>
      <c r="L5" s="807"/>
    </row>
    <row r="6" spans="1:15" s="805" customFormat="1" ht="19.5" customHeight="1">
      <c r="B6" s="3416"/>
      <c r="C6" s="3419" t="s">
        <v>54</v>
      </c>
      <c r="D6" s="3420"/>
      <c r="E6" s="808" t="s">
        <v>55</v>
      </c>
      <c r="F6" s="3423"/>
      <c r="G6" s="3424"/>
      <c r="H6" s="1797" t="s">
        <v>33</v>
      </c>
      <c r="I6" s="809" t="s">
        <v>56</v>
      </c>
      <c r="J6" s="3418"/>
      <c r="K6" s="806"/>
      <c r="L6" s="807"/>
    </row>
    <row r="7" spans="1:15" s="805" customFormat="1" ht="14.25" customHeight="1">
      <c r="A7" s="810"/>
      <c r="B7" s="2146" t="s">
        <v>57</v>
      </c>
      <c r="C7" s="2147" t="s">
        <v>58</v>
      </c>
      <c r="D7" s="2147" t="s">
        <v>6127</v>
      </c>
      <c r="E7" s="2148" t="s">
        <v>302</v>
      </c>
      <c r="F7" s="2149" t="s">
        <v>6687</v>
      </c>
      <c r="G7" s="2150" t="s">
        <v>5070</v>
      </c>
      <c r="H7" s="2151" t="s">
        <v>345</v>
      </c>
      <c r="I7" s="2148" t="s">
        <v>369</v>
      </c>
      <c r="J7" s="2152" t="s">
        <v>59</v>
      </c>
      <c r="K7" s="797"/>
      <c r="L7" s="807"/>
    </row>
    <row r="8" spans="1:15" s="805" customFormat="1" ht="14.25" customHeight="1">
      <c r="A8" s="810"/>
      <c r="B8" s="2146" t="s">
        <v>60</v>
      </c>
      <c r="C8" s="2147" t="s">
        <v>1350</v>
      </c>
      <c r="D8" s="2147" t="s">
        <v>6128</v>
      </c>
      <c r="E8" s="2148" t="s">
        <v>682</v>
      </c>
      <c r="F8" s="2153" t="s">
        <v>2649</v>
      </c>
      <c r="G8" s="2150" t="s">
        <v>5146</v>
      </c>
      <c r="H8" s="2151" t="s">
        <v>61</v>
      </c>
      <c r="I8" s="2147" t="s">
        <v>373</v>
      </c>
      <c r="J8" s="2152" t="s">
        <v>663</v>
      </c>
      <c r="K8" s="797"/>
      <c r="L8" s="807"/>
    </row>
    <row r="9" spans="1:15" s="805" customFormat="1" ht="14.25" customHeight="1">
      <c r="A9" s="810"/>
      <c r="B9" s="2146" t="s">
        <v>62</v>
      </c>
      <c r="C9" s="2147" t="s">
        <v>63</v>
      </c>
      <c r="D9" s="2147" t="s">
        <v>6129</v>
      </c>
      <c r="E9" s="2148" t="s">
        <v>64</v>
      </c>
      <c r="F9" s="2154" t="s">
        <v>1658</v>
      </c>
      <c r="G9" s="2150" t="s">
        <v>5186</v>
      </c>
      <c r="H9" s="2151" t="s">
        <v>349</v>
      </c>
      <c r="I9" s="2147" t="s">
        <v>377</v>
      </c>
      <c r="J9" s="2152" t="s">
        <v>408</v>
      </c>
      <c r="K9" s="797"/>
      <c r="L9" s="807"/>
    </row>
    <row r="10" spans="1:15" s="805" customFormat="1" ht="14.25" customHeight="1">
      <c r="A10" s="810"/>
      <c r="B10" s="2146" t="s">
        <v>459</v>
      </c>
      <c r="C10" s="2147" t="s">
        <v>65</v>
      </c>
      <c r="D10" s="2147" t="s">
        <v>6130</v>
      </c>
      <c r="E10" s="2148" t="s">
        <v>1315</v>
      </c>
      <c r="F10" s="2150" t="s">
        <v>1997</v>
      </c>
      <c r="G10" s="2150" t="s">
        <v>5626</v>
      </c>
      <c r="H10" s="2151" t="s">
        <v>353</v>
      </c>
      <c r="I10" s="2155" t="s">
        <v>66</v>
      </c>
      <c r="J10" s="2152" t="s">
        <v>1564</v>
      </c>
      <c r="K10" s="797"/>
      <c r="L10" s="807"/>
    </row>
    <row r="11" spans="1:15" s="805" customFormat="1" ht="14.25" customHeight="1">
      <c r="A11" s="810"/>
      <c r="B11" s="2146" t="s">
        <v>67</v>
      </c>
      <c r="C11" s="2147" t="s">
        <v>359</v>
      </c>
      <c r="D11" s="2147" t="s">
        <v>6131</v>
      </c>
      <c r="E11" s="2148" t="s">
        <v>68</v>
      </c>
      <c r="F11" s="2150" t="s">
        <v>5118</v>
      </c>
      <c r="G11" s="2150" t="s">
        <v>5721</v>
      </c>
      <c r="H11" s="2151" t="s">
        <v>357</v>
      </c>
      <c r="I11" s="2147" t="s">
        <v>385</v>
      </c>
      <c r="J11" s="2152" t="s">
        <v>689</v>
      </c>
      <c r="K11" s="797"/>
      <c r="L11" s="807"/>
    </row>
    <row r="12" spans="1:15" s="805" customFormat="1" ht="14.25" customHeight="1">
      <c r="A12" s="810"/>
      <c r="B12" s="2146" t="s">
        <v>69</v>
      </c>
      <c r="C12" s="2147" t="s">
        <v>70</v>
      </c>
      <c r="D12" s="2147" t="s">
        <v>6132</v>
      </c>
      <c r="E12" s="2148" t="s">
        <v>71</v>
      </c>
      <c r="F12" s="2150" t="s">
        <v>5223</v>
      </c>
      <c r="G12" s="2150" t="s">
        <v>5738</v>
      </c>
      <c r="H12" s="2151" t="s">
        <v>361</v>
      </c>
      <c r="I12" s="811"/>
      <c r="J12" s="2152" t="s">
        <v>7382</v>
      </c>
      <c r="K12" s="797"/>
      <c r="L12" s="807"/>
    </row>
    <row r="13" spans="1:15" s="805" customFormat="1" ht="14.25" customHeight="1">
      <c r="A13" s="810"/>
      <c r="B13" s="2146" t="s">
        <v>304</v>
      </c>
      <c r="C13" s="2147" t="s">
        <v>73</v>
      </c>
      <c r="D13" s="2147" t="s">
        <v>6133</v>
      </c>
      <c r="E13" s="2148" t="s">
        <v>686</v>
      </c>
      <c r="F13" s="2150" t="s">
        <v>934</v>
      </c>
      <c r="G13" s="2150" t="s">
        <v>5786</v>
      </c>
      <c r="H13" s="2151" t="s">
        <v>74</v>
      </c>
      <c r="J13" s="2152" t="s">
        <v>6201</v>
      </c>
      <c r="K13" s="797"/>
      <c r="L13" s="807"/>
    </row>
    <row r="14" spans="1:15" s="805" customFormat="1" ht="14.25" customHeight="1">
      <c r="A14" s="810"/>
      <c r="B14" s="2146" t="s">
        <v>76</v>
      </c>
      <c r="C14" s="2147" t="s">
        <v>77</v>
      </c>
      <c r="D14" s="2156" t="s">
        <v>6137</v>
      </c>
      <c r="E14" s="2148" t="s">
        <v>78</v>
      </c>
      <c r="F14" s="2150" t="s">
        <v>5323</v>
      </c>
      <c r="G14" s="2150" t="s">
        <v>5834</v>
      </c>
      <c r="H14" s="2151" t="s">
        <v>1282</v>
      </c>
      <c r="I14" s="811"/>
      <c r="J14" s="2152" t="s">
        <v>6202</v>
      </c>
      <c r="K14" s="797"/>
      <c r="L14" s="807"/>
    </row>
    <row r="15" spans="1:15" s="805" customFormat="1" ht="14.25" customHeight="1">
      <c r="A15" s="810"/>
      <c r="B15" s="2146" t="s">
        <v>79</v>
      </c>
      <c r="C15" s="2147" t="s">
        <v>80</v>
      </c>
      <c r="D15" s="2156" t="s">
        <v>6134</v>
      </c>
      <c r="E15" s="2148" t="s">
        <v>692</v>
      </c>
      <c r="F15" s="2150" t="s">
        <v>5359</v>
      </c>
      <c r="G15" s="2150" t="s">
        <v>5843</v>
      </c>
      <c r="H15" s="2151"/>
      <c r="I15" s="811"/>
      <c r="J15" s="2152" t="s">
        <v>6203</v>
      </c>
      <c r="K15" s="797"/>
      <c r="L15" s="807"/>
    </row>
    <row r="16" spans="1:15" s="805" customFormat="1" ht="14.25" customHeight="1">
      <c r="A16" s="810"/>
      <c r="B16" s="2146" t="s">
        <v>81</v>
      </c>
      <c r="C16" s="2147" t="s">
        <v>375</v>
      </c>
      <c r="D16" s="2147" t="s">
        <v>6135</v>
      </c>
      <c r="E16" s="2148" t="s">
        <v>326</v>
      </c>
      <c r="F16" s="2150" t="s">
        <v>5381</v>
      </c>
      <c r="G16" s="2150" t="s">
        <v>5941</v>
      </c>
      <c r="H16" s="2151"/>
      <c r="I16" s="811"/>
      <c r="J16" s="2152" t="s">
        <v>6204</v>
      </c>
      <c r="K16" s="797"/>
      <c r="L16" s="807"/>
    </row>
    <row r="17" spans="1:12" s="805" customFormat="1" ht="14.25" customHeight="1">
      <c r="A17" s="810"/>
      <c r="B17" s="2146" t="s">
        <v>324</v>
      </c>
      <c r="C17" s="2147" t="s">
        <v>379</v>
      </c>
      <c r="D17" s="2147" t="s">
        <v>6136</v>
      </c>
      <c r="E17" s="2148" t="s">
        <v>330</v>
      </c>
      <c r="F17" s="2150" t="s">
        <v>5407</v>
      </c>
      <c r="G17" s="2150" t="s">
        <v>5962</v>
      </c>
      <c r="H17" s="1792"/>
      <c r="I17" s="812"/>
      <c r="J17" s="2152" t="s">
        <v>6205</v>
      </c>
      <c r="K17" s="797"/>
      <c r="L17" s="807"/>
    </row>
    <row r="18" spans="1:12" s="805" customFormat="1" ht="14.25" customHeight="1">
      <c r="A18" s="810"/>
      <c r="B18" s="2146" t="s">
        <v>328</v>
      </c>
      <c r="C18" s="2156" t="s">
        <v>383</v>
      </c>
      <c r="D18" s="2156" t="s">
        <v>6138</v>
      </c>
      <c r="E18" s="2148" t="s">
        <v>334</v>
      </c>
      <c r="F18" s="2150" t="s">
        <v>5430</v>
      </c>
      <c r="G18" s="2157" t="s">
        <v>5992</v>
      </c>
      <c r="H18" s="1792"/>
      <c r="I18" s="812"/>
      <c r="J18" s="2152" t="s">
        <v>6206</v>
      </c>
      <c r="K18" s="797"/>
      <c r="L18" s="807"/>
    </row>
    <row r="19" spans="1:12" s="805" customFormat="1" ht="14.25" customHeight="1">
      <c r="A19" s="810"/>
      <c r="B19" s="2146" t="s">
        <v>332</v>
      </c>
      <c r="C19" s="2156" t="s">
        <v>83</v>
      </c>
      <c r="D19" s="2156" t="s">
        <v>6139</v>
      </c>
      <c r="E19" s="2148" t="s">
        <v>338</v>
      </c>
      <c r="F19" s="2150" t="s">
        <v>5451</v>
      </c>
      <c r="G19" s="2150" t="s">
        <v>6017</v>
      </c>
      <c r="H19" s="1792"/>
      <c r="I19" s="812"/>
      <c r="J19" s="2152" t="s">
        <v>6207</v>
      </c>
      <c r="K19" s="797"/>
      <c r="L19" s="806"/>
    </row>
    <row r="20" spans="1:12" s="805" customFormat="1" ht="14.25" customHeight="1">
      <c r="A20" s="810"/>
      <c r="B20" s="2146" t="s">
        <v>336</v>
      </c>
      <c r="C20" s="2147" t="s">
        <v>666</v>
      </c>
      <c r="D20" s="2158" t="s">
        <v>6140</v>
      </c>
      <c r="E20" s="2148" t="s">
        <v>6198</v>
      </c>
      <c r="F20" s="2150" t="s">
        <v>5470</v>
      </c>
      <c r="G20" s="2150" t="s">
        <v>6040</v>
      </c>
      <c r="H20" s="1792"/>
      <c r="I20" s="812"/>
      <c r="J20" s="2152" t="s">
        <v>6220</v>
      </c>
      <c r="K20" s="797"/>
      <c r="L20" s="806"/>
    </row>
    <row r="21" spans="1:12" s="805" customFormat="1" ht="14.25" customHeight="1">
      <c r="A21" s="810"/>
      <c r="B21" s="2146" t="s">
        <v>87</v>
      </c>
      <c r="C21" s="2147" t="s">
        <v>86</v>
      </c>
      <c r="D21" s="2158" t="s">
        <v>6141</v>
      </c>
      <c r="E21" s="2148"/>
      <c r="F21" s="2150" t="s">
        <v>6608</v>
      </c>
      <c r="G21" s="2150"/>
      <c r="H21" s="1792"/>
      <c r="I21" s="812"/>
      <c r="J21" s="2152" t="s">
        <v>2601</v>
      </c>
      <c r="K21" s="797"/>
      <c r="L21" s="806"/>
    </row>
    <row r="22" spans="1:12" s="805" customFormat="1" ht="14.25" customHeight="1">
      <c r="A22" s="810"/>
      <c r="B22" s="2159" t="s">
        <v>90</v>
      </c>
      <c r="C22" s="2156" t="s">
        <v>88</v>
      </c>
      <c r="D22" s="2160" t="s">
        <v>6858</v>
      </c>
      <c r="E22" s="2148"/>
      <c r="F22" s="2150" t="s">
        <v>6609</v>
      </c>
      <c r="G22" s="2150"/>
      <c r="H22" s="1792"/>
      <c r="I22" s="812"/>
      <c r="J22" s="2152" t="s">
        <v>6221</v>
      </c>
      <c r="K22" s="797"/>
      <c r="L22" s="806"/>
    </row>
    <row r="23" spans="1:12" ht="14.25" customHeight="1">
      <c r="A23" s="810"/>
      <c r="B23" s="2161" t="s">
        <v>92</v>
      </c>
      <c r="C23" s="2156" t="s">
        <v>482</v>
      </c>
      <c r="D23" s="2158" t="s">
        <v>6144</v>
      </c>
      <c r="E23" s="2148"/>
      <c r="F23" s="2150" t="s">
        <v>5531</v>
      </c>
      <c r="G23" s="2150"/>
      <c r="H23" s="1792"/>
      <c r="I23" s="812"/>
      <c r="J23" s="2152" t="s">
        <v>6222</v>
      </c>
      <c r="L23" s="803"/>
    </row>
    <row r="24" spans="1:12">
      <c r="A24" s="810"/>
      <c r="B24" s="2159" t="s">
        <v>1307</v>
      </c>
      <c r="C24" s="2158" t="s">
        <v>1455</v>
      </c>
      <c r="D24" s="2158" t="s">
        <v>6145</v>
      </c>
      <c r="E24" s="2148"/>
      <c r="F24" s="2150" t="s">
        <v>5557</v>
      </c>
      <c r="G24" s="2150"/>
      <c r="H24" s="1792"/>
      <c r="I24" s="812"/>
      <c r="J24" s="2152" t="s">
        <v>6223</v>
      </c>
    </row>
    <row r="25" spans="1:12">
      <c r="A25" s="810"/>
      <c r="B25" s="2161" t="s">
        <v>655</v>
      </c>
      <c r="C25" s="2147" t="s">
        <v>6125</v>
      </c>
      <c r="D25" s="2158" t="s">
        <v>6121</v>
      </c>
      <c r="E25" s="2148"/>
      <c r="F25" s="2150" t="s">
        <v>5576</v>
      </c>
      <c r="G25" s="2150"/>
      <c r="H25" s="1792"/>
      <c r="I25" s="812"/>
      <c r="J25" s="2152" t="s">
        <v>6224</v>
      </c>
    </row>
    <row r="26" spans="1:12">
      <c r="A26" s="810"/>
      <c r="B26" s="2162" t="s">
        <v>93</v>
      </c>
      <c r="C26" s="2147" t="s">
        <v>6126</v>
      </c>
      <c r="D26" s="2158" t="s">
        <v>6142</v>
      </c>
      <c r="E26" s="2163"/>
      <c r="F26" s="2150" t="s">
        <v>5598</v>
      </c>
      <c r="G26" s="2150"/>
      <c r="H26" s="1793"/>
      <c r="I26" s="1694"/>
      <c r="J26" s="1695"/>
    </row>
    <row r="27" spans="1:12">
      <c r="A27" s="810"/>
      <c r="B27" s="2161" t="s">
        <v>6152</v>
      </c>
      <c r="C27" s="2147" t="s">
        <v>6102</v>
      </c>
      <c r="D27" s="2158" t="s">
        <v>6143</v>
      </c>
      <c r="E27" s="1790"/>
      <c r="F27" s="2150" t="s">
        <v>1372</v>
      </c>
      <c r="G27" s="2150"/>
      <c r="H27" s="1794"/>
      <c r="I27" s="1697"/>
      <c r="J27" s="1698"/>
    </row>
    <row r="28" spans="1:12">
      <c r="A28" s="810"/>
      <c r="B28" s="2162" t="s">
        <v>6197</v>
      </c>
      <c r="C28" s="2147" t="s">
        <v>6103</v>
      </c>
      <c r="D28" s="2158" t="s">
        <v>6147</v>
      </c>
      <c r="E28" s="1790"/>
      <c r="F28" s="2150" t="s">
        <v>5661</v>
      </c>
      <c r="G28" s="2157"/>
      <c r="H28" s="1794"/>
      <c r="I28" s="1697"/>
      <c r="J28" s="1698"/>
    </row>
    <row r="29" spans="1:12">
      <c r="A29" s="810"/>
      <c r="B29" s="2162" t="s">
        <v>6199</v>
      </c>
      <c r="C29" s="1697"/>
      <c r="D29" s="2160" t="s">
        <v>6146</v>
      </c>
      <c r="E29" s="1790"/>
      <c r="F29" s="2157" t="s">
        <v>5696</v>
      </c>
      <c r="G29" s="2150"/>
      <c r="H29" s="1794"/>
      <c r="I29" s="1697"/>
      <c r="J29" s="1698"/>
    </row>
    <row r="30" spans="1:12">
      <c r="A30" s="810"/>
      <c r="B30" s="1696"/>
      <c r="C30" s="1697"/>
      <c r="D30" s="2158" t="s">
        <v>6678</v>
      </c>
      <c r="E30" s="1790"/>
      <c r="F30" s="2150" t="s">
        <v>5755</v>
      </c>
      <c r="G30" s="2150"/>
      <c r="H30" s="1794"/>
      <c r="I30" s="1697"/>
      <c r="J30" s="1698"/>
    </row>
    <row r="31" spans="1:12">
      <c r="A31" s="810"/>
      <c r="B31" s="1696"/>
      <c r="C31" s="1697"/>
      <c r="D31" s="2158" t="s">
        <v>6679</v>
      </c>
      <c r="E31" s="1790"/>
      <c r="F31" s="2150" t="s">
        <v>5846</v>
      </c>
      <c r="G31" s="2150"/>
      <c r="H31" s="1794"/>
      <c r="I31" s="1697"/>
      <c r="J31" s="1698"/>
    </row>
    <row r="32" spans="1:12">
      <c r="A32" s="810"/>
      <c r="B32" s="1696"/>
      <c r="C32" s="1697"/>
      <c r="D32" s="2158"/>
      <c r="E32" s="1790"/>
      <c r="F32" s="2150" t="s">
        <v>5885</v>
      </c>
      <c r="G32" s="2164"/>
      <c r="H32" s="1794"/>
      <c r="I32" s="1697"/>
      <c r="J32" s="1698"/>
    </row>
    <row r="33" spans="1:10">
      <c r="A33" s="810"/>
      <c r="B33" s="2077"/>
      <c r="C33" s="2078"/>
      <c r="D33" s="2160"/>
      <c r="E33" s="2079"/>
      <c r="F33" s="2150" t="s">
        <v>6053</v>
      </c>
      <c r="G33" s="2165"/>
      <c r="H33" s="2080"/>
      <c r="I33" s="2078"/>
      <c r="J33" s="2081"/>
    </row>
    <row r="34" spans="1:10" ht="15" thickBot="1">
      <c r="A34" s="810"/>
      <c r="B34" s="1699"/>
      <c r="C34" s="1700"/>
      <c r="D34" s="2166"/>
      <c r="E34" s="1791"/>
      <c r="F34" s="2167" t="s">
        <v>2579</v>
      </c>
      <c r="G34" s="2168"/>
      <c r="H34" s="1795"/>
      <c r="I34" s="1700"/>
      <c r="J34" s="1701"/>
    </row>
    <row r="35" spans="1:10">
      <c r="F35" s="1796"/>
      <c r="J35" s="797"/>
    </row>
    <row r="36" spans="1:10">
      <c r="G36" s="797"/>
      <c r="H36" s="797"/>
      <c r="I36" s="797"/>
      <c r="J36" s="797"/>
    </row>
    <row r="37" spans="1:10">
      <c r="G37" s="797"/>
      <c r="H37" s="797"/>
      <c r="I37" s="797"/>
      <c r="J37" s="797"/>
    </row>
    <row r="38" spans="1:10">
      <c r="G38" s="797"/>
      <c r="H38" s="797"/>
      <c r="I38" s="797"/>
      <c r="J38" s="797"/>
    </row>
    <row r="39" spans="1:10">
      <c r="G39" s="797"/>
      <c r="H39" s="797"/>
      <c r="I39" s="797"/>
      <c r="J39" s="797"/>
    </row>
    <row r="40" spans="1:10">
      <c r="G40" s="797"/>
      <c r="H40" s="797"/>
      <c r="I40" s="797"/>
      <c r="J40" s="797"/>
    </row>
    <row r="41" spans="1:10">
      <c r="G41" s="797"/>
      <c r="H41" s="797"/>
      <c r="I41" s="797"/>
      <c r="J41" s="797"/>
    </row>
    <row r="42" spans="1:10">
      <c r="G42" s="797"/>
      <c r="H42" s="797"/>
      <c r="I42" s="797"/>
      <c r="J42" s="797"/>
    </row>
    <row r="43" spans="1:10">
      <c r="G43" s="797"/>
      <c r="H43" s="797"/>
      <c r="I43" s="797"/>
      <c r="J43" s="797"/>
    </row>
    <row r="44" spans="1:10">
      <c r="G44" s="797"/>
      <c r="H44" s="797"/>
      <c r="I44" s="797"/>
      <c r="J44" s="797"/>
    </row>
    <row r="45" spans="1:10">
      <c r="G45" s="797"/>
      <c r="H45" s="797"/>
      <c r="I45" s="797"/>
      <c r="J45" s="797"/>
    </row>
    <row r="46" spans="1:10">
      <c r="G46" s="797"/>
      <c r="H46" s="797"/>
      <c r="I46" s="797"/>
      <c r="J46" s="797"/>
    </row>
    <row r="47" spans="1:10">
      <c r="G47" s="797"/>
      <c r="H47" s="797"/>
      <c r="I47" s="797"/>
      <c r="J47" s="797"/>
    </row>
    <row r="48" spans="1:10">
      <c r="G48" s="797"/>
      <c r="H48" s="797"/>
      <c r="I48" s="797"/>
      <c r="J48" s="797"/>
    </row>
    <row r="49" spans="7:10">
      <c r="G49" s="797"/>
      <c r="H49" s="797"/>
      <c r="I49" s="797"/>
      <c r="J49" s="797"/>
    </row>
    <row r="50" spans="7:10">
      <c r="G50" s="797"/>
      <c r="H50" s="797"/>
      <c r="I50" s="797"/>
      <c r="J50" s="797"/>
    </row>
    <row r="51" spans="7:10">
      <c r="G51" s="797"/>
      <c r="H51" s="797"/>
      <c r="I51" s="797"/>
      <c r="J51" s="797"/>
    </row>
    <row r="52" spans="7:10">
      <c r="G52" s="797"/>
      <c r="H52" s="797"/>
      <c r="I52" s="797"/>
      <c r="J52" s="797"/>
    </row>
    <row r="53" spans="7:10">
      <c r="G53" s="797"/>
      <c r="H53" s="797"/>
      <c r="I53" s="797"/>
      <c r="J53" s="797"/>
    </row>
    <row r="54" spans="7:10">
      <c r="G54" s="797"/>
      <c r="H54" s="797"/>
      <c r="I54" s="797"/>
      <c r="J54" s="797"/>
    </row>
    <row r="55" spans="7:10">
      <c r="G55" s="797"/>
      <c r="H55" s="797"/>
      <c r="I55" s="797"/>
      <c r="J55" s="797"/>
    </row>
    <row r="56" spans="7:10">
      <c r="G56" s="797"/>
      <c r="H56" s="797"/>
      <c r="I56" s="797"/>
      <c r="J56" s="797"/>
    </row>
    <row r="57" spans="7:10">
      <c r="G57" s="797"/>
      <c r="H57" s="797"/>
      <c r="I57" s="797"/>
      <c r="J57" s="797"/>
    </row>
    <row r="58" spans="7:10">
      <c r="G58" s="797"/>
      <c r="H58" s="797"/>
      <c r="I58" s="797"/>
      <c r="J58" s="797"/>
    </row>
    <row r="59" spans="7:10">
      <c r="G59" s="797"/>
      <c r="H59" s="797"/>
      <c r="I59" s="797"/>
      <c r="J59" s="797"/>
    </row>
    <row r="60" spans="7:10">
      <c r="G60" s="797"/>
      <c r="H60" s="797"/>
      <c r="I60" s="797"/>
      <c r="J60" s="797"/>
    </row>
    <row r="61" spans="7:10">
      <c r="G61" s="797"/>
      <c r="H61" s="797"/>
      <c r="I61" s="797"/>
      <c r="J61" s="797"/>
    </row>
    <row r="62" spans="7:10">
      <c r="G62" s="797"/>
      <c r="H62" s="797"/>
      <c r="I62" s="797"/>
      <c r="J62" s="797"/>
    </row>
    <row r="63" spans="7:10">
      <c r="G63" s="797"/>
      <c r="H63" s="797"/>
      <c r="I63" s="797"/>
      <c r="J63" s="797"/>
    </row>
    <row r="64" spans="7:10">
      <c r="G64" s="797"/>
      <c r="H64" s="797"/>
      <c r="I64" s="797"/>
      <c r="J64" s="797"/>
    </row>
    <row r="65" spans="7:10">
      <c r="G65" s="797"/>
      <c r="H65" s="797"/>
      <c r="I65" s="797"/>
      <c r="J65" s="797"/>
    </row>
    <row r="66" spans="7:10">
      <c r="G66" s="797"/>
      <c r="H66" s="797"/>
      <c r="I66" s="797"/>
      <c r="J66" s="797"/>
    </row>
    <row r="67" spans="7:10">
      <c r="G67" s="797"/>
      <c r="H67" s="797"/>
      <c r="I67" s="797"/>
      <c r="J67" s="797"/>
    </row>
  </sheetData>
  <sheetProtection selectLockedCells="1" selectUnlockedCells="1"/>
  <mergeCells count="8">
    <mergeCell ref="K1:L1"/>
    <mergeCell ref="B5:B6"/>
    <mergeCell ref="J5:J6"/>
    <mergeCell ref="C6:D6"/>
    <mergeCell ref="F5:G6"/>
    <mergeCell ref="H5:I5"/>
    <mergeCell ref="C5:E5"/>
    <mergeCell ref="C4:I4"/>
  </mergeCells>
  <phoneticPr fontId="59" type="noConversion"/>
  <hyperlinks>
    <hyperlink ref="B7" location="档案封面!A1" display="档案封面"/>
    <hyperlink ref="C7" location="工资福利!A1" display="工资三项经费审核表"/>
    <hyperlink ref="E7" location="主营收支!A1" display="主营业务收支审核表"/>
    <hyperlink ref="H7" location="货币资金!A1" display="货币资金审核表"/>
    <hyperlink ref="I7" location="应付!A1" display="应付账款审核表"/>
    <hyperlink ref="J7" location="报告封面!a1" display="报告封面"/>
    <hyperlink ref="B8" location="档案索引!A1" display="档案索引"/>
    <hyperlink ref="C8" location="招待!A1" display="业务招待费审核表"/>
    <hyperlink ref="E8" location="收入与申报核对表!A1" display="收入与申报核对表"/>
    <hyperlink ref="H8" location="银行调节!A1" display="银行存款余额调节表"/>
    <hyperlink ref="I8" location="预收!A1" display="预收账款审核表"/>
    <hyperlink ref="B9" location="基本情况!A1" display="基本情况表"/>
    <hyperlink ref="C9" location="固资折旧!A1" display="固定资产累计折旧审核表"/>
    <hyperlink ref="E9" location="毛利分析!A1" display="主营业务毛利分析表"/>
    <hyperlink ref="H9" location="应收!A1" display="应收账款审核表"/>
    <hyperlink ref="I9" location="其他应付!A1" display="其他应付款审核表"/>
    <hyperlink ref="J9" location="企业情况表!a1" display="企业情况表"/>
    <hyperlink ref="B10" location="待办事项!A1" display="待办事项"/>
    <hyperlink ref="C10" location="折旧测算!A1" display="折旧测算表"/>
    <hyperlink ref="E10" location="制造费用、生产成本!A1" display="制造费用、生产成本审核表"/>
    <hyperlink ref="H10" location="预付!A1" display="预付账款审核表"/>
    <hyperlink ref="I10" location="实收公积!A1" display="实收资本资本公积盈余公积审核表"/>
    <hyperlink ref="J10" location="事项说明!a1" display="事项说明"/>
    <hyperlink ref="B11" location="签发单!A1" display="签发单"/>
    <hyperlink ref="C11" location="无形长摊!A1" display="无形资产、长期待摊费用审核表"/>
    <hyperlink ref="E11" location="成本倒轧!A1" display="成本倒轧表"/>
    <hyperlink ref="H11" location="其他应收!A1" display="其他应收款审核表"/>
    <hyperlink ref="I11" location="未分利润!A1" display="未分配利润审核表"/>
    <hyperlink ref="B12" location="三级复核!A1" display="三级复核"/>
    <hyperlink ref="C12" location="社保!A1" display="社保住房公积金审核表"/>
    <hyperlink ref="E12" location="存货计价测试!A1" display="存货计价测试表"/>
    <hyperlink ref="H12" location="存货!A1" display="存货审核表"/>
    <hyperlink ref="B13" location="业务约定!A1" display="业务约定书"/>
    <hyperlink ref="C13" location="社保明细工资人数!A1" display="社保明细工资人数审核表"/>
    <hyperlink ref="E13" location="主营税金!A1" display="主营税金审核表"/>
    <hyperlink ref="H13" location="待摊预提!A1" display="待摊费用预提费用审核表"/>
    <hyperlink ref="B14" location="当局声明!A1" display="管理当局声明"/>
    <hyperlink ref="C14" location="广宣!A1" display="广告费业务宣传费审核表"/>
    <hyperlink ref="E14" location="税费缴纳测算!A1" display="税费缴纳测算审核表"/>
    <hyperlink ref="H14" location="在建工程审核表!A1" display="在建工程审核表"/>
    <hyperlink ref="B15" location="计划!A1" display="整体工作计划"/>
    <hyperlink ref="C15" location="捐赠!A1" display="捐赠赞助支出审核表"/>
    <hyperlink ref="E15" location="其他业务!A1" display="其他业务利润审核表"/>
    <hyperlink ref="B16" location="内控!A1" display="内控调查问卷"/>
    <hyperlink ref="C16" location="利息!A1" display="利息支出审核表"/>
    <hyperlink ref="E16" location="营业费用!A1" display="营业费用审核表"/>
    <hyperlink ref="B17" location="审核问卷!A1" display="审核调查问卷"/>
    <hyperlink ref="C17" location="租金!A1" display="租金支出审核表"/>
    <hyperlink ref="E17" location="管理费用!A1" display="管理费用审核表"/>
    <hyperlink ref="B18" location="重大问题!A1" display="重大问题请示报告"/>
    <hyperlink ref="C18" location="补亏!A1" display="弥补亏损审核表"/>
    <hyperlink ref="E18" location="财务费用!A1" display="财务费用审核表"/>
    <hyperlink ref="B19" location="交换意见!A1" display="与客户交换意见记录"/>
    <hyperlink ref="E19" location="营外收支!A1" display="营业外收支审核表"/>
    <hyperlink ref="B20" location="资料清单!A1" display="客户提供资料一览表"/>
    <hyperlink ref="B21" location="审核标识!A1" display="审核标识说明书"/>
    <hyperlink ref="B22" location="现金证明!A1" display="现金证明书"/>
    <hyperlink ref="B23" location="盘点表!A1" display="资产盘点表"/>
    <hyperlink ref="B24" location="资产负债!A1" display="资产负债表"/>
    <hyperlink ref="B25" location="利润!A1" display="利润及利润分配表"/>
    <hyperlink ref="B26" location="使用说明!A1" display="使用说明"/>
    <hyperlink ref="C19" location="其他事项!A1" display="其他事项"/>
    <hyperlink ref="C20" location="纳税申报数据!A1" display="纳税申报数据"/>
    <hyperlink ref="C21" location="通用记录!A1" display="通用工作记录"/>
    <hyperlink ref="C22" location="凭证检查!A1" display="凭证检查底稿"/>
    <hyperlink ref="C23" location="无限期结转扣除项目审核表!A1" display="无限期结转扣除项目审核表"/>
    <hyperlink ref="C24" location="跨年度确认所得情况表!A1" display="跨年度确认所得情况表"/>
    <hyperlink ref="J8" location="报告正文!a1" display="报告正文"/>
    <hyperlink ref="G7" location="A101020金融企业收入明细表!A1" display="    金融企业收入明细表"/>
    <hyperlink ref="G8" location="A102020金融企业支出明细表!A1" display="    金融企业支出明细表"/>
    <hyperlink ref="G9" location="A103000事业单位、民间非营利组织收入、支出明细表!A1" display="    事业单位、民间非营利组织收入、支出明细表"/>
    <hyperlink ref="G10" location="A105120特殊行业准备金纳税调整明细表!A1" display="        特殊行业准备金纳税调整明细表"/>
    <hyperlink ref="G12" location="A107013金融保险等机构取得涉农利息保费收入优惠明细表!A1" display="        金融、保险等机构取得的涉农利息、保费收入优惠明细表"/>
    <hyperlink ref="G11" location="A107012综合利用资源生产产品取得的收入优惠明细表!A1" display="        综合利用资源生产产品取得的收入优惠明细表"/>
    <hyperlink ref="G15" location="A107040减免所得税优惠明细表!A1" display="    减免所得税优惠明细表"/>
    <hyperlink ref="G14" location="A107030抵扣应纳税所得额明细表!A1" display="    抵扣应纳税所得额明细表"/>
    <hyperlink ref="G13" location="A107020所得减免优惠明细表!A1" display="    所得减免优惠明细表"/>
    <hyperlink ref="G20" location="A108030跨年度结转抵免境外所得税明细表!A1" display="        跨年度结转抵免境外所得税明细表"/>
    <hyperlink ref="G19" location="A108020境外分支机构弥补亏损明细表!A1" display="        境外分支机构弥补亏损明细表"/>
    <hyperlink ref="G17" location="A108000境外所得税收抵免明细表!A1" display="    境外所得税收抵免明细表"/>
    <hyperlink ref="G18" location="A108010境外所得纳税调整后所得明细表!A1" display="        境外所得纳税调整后所得明细表"/>
    <hyperlink ref="G16" location="A107050税额抵免优惠明细表!A1" display="    税额抵免优惠明细表"/>
    <hyperlink ref="C25" location="视同销售和房地产开发企业特定业务审核表!A1" display="视同销售和房开企业特定业务"/>
    <hyperlink ref="C26" location="未按权责发生制确认收入审核表!A1" display="未按权责发生制确认收入审核表"/>
    <hyperlink ref="C27" location="投资收益审核表!A1" display="投资收益审核表"/>
    <hyperlink ref="C28" location="专项用途财政性资金审核表!A1" display="专项用途财政性资金审核表"/>
    <hyperlink ref="D7" location="固定资产加速折旧审核表!A1" display="固定资产加速折旧审核表"/>
    <hyperlink ref="D8" location="资产损失税前扣除审核表!A1" display="资产损失税前扣除审核表"/>
    <hyperlink ref="D9" location="'资产损失（专项申报）税前扣除审核表'!A1" display="资产损失（专项申报）审核表"/>
    <hyperlink ref="D10" location="企业重组审核表!A1" display="企业重组审核表"/>
    <hyperlink ref="D11" location="政策性搬迁审核表!A1" display="政策性搬迁审核表"/>
    <hyperlink ref="D12" location="特殊行业准备金审核表!A1" display="特殊行业准备金审核表"/>
    <hyperlink ref="D13" location="免税、减计收入及加计扣除优惠审核表!A1" display="免税、减计收入及加计扣除优惠"/>
    <hyperlink ref="D14" location="股息红利优惠审核表!A1" display="股息红利优惠审核表"/>
    <hyperlink ref="D15" location="综合利用资源生产产品取得的收入优惠审核表!A1" display="综合利用资源生产产品取得收入"/>
    <hyperlink ref="D16" location="金融保险等机构取得涉农利息保费收入优惠审核表!A1" display="金融保险机构涉农利息保费收入"/>
    <hyperlink ref="D17" location="研发费用加计扣除优惠审核表!A1" display="研发费用加计扣除优惠审核表"/>
    <hyperlink ref="D18" location="所得减免优惠审核表!A1" display="所得减免优惠审核表"/>
    <hyperlink ref="D19" location="抵扣应纳税所得额审核表!A1" display="抵扣应纳税所得额审核表"/>
    <hyperlink ref="D20" location="减免所得税优惠审核表!A1" display="减免所得税优惠审核表"/>
    <hyperlink ref="D21" location="高新技术企业优惠情况审核表!A1" display="高新技术企业优惠情况审核表"/>
    <hyperlink ref="D22" location="软件、集成电路企业优惠情况审核表!A1" display="软件、集成电路企业优惠情况审核"/>
    <hyperlink ref="D23" location="税额抵免优惠审核表!A1" display="税额抵免优惠审核表"/>
    <hyperlink ref="D24" location="境外所得税收抵免审核表!A1" display="境外所得税收抵免审核表"/>
    <hyperlink ref="D25" location="境外所得纳税调整后所得审核表!A1" display="境外所得纳税调整后所得审核表"/>
    <hyperlink ref="D26" location="境外分支机构弥补亏损审核表!A1" display="境外分支机构弥补亏损审核表"/>
    <hyperlink ref="D27" location="跨年度结转抵免境外所得税审核表!A1" display="跨年度结转抵免境外所得税审核表"/>
    <hyperlink ref="D28" location="跨地区经营汇总纳税企业年度分摊企业所得税审核表!A1" display="汇总纳税分摊企业所得税审核表"/>
    <hyperlink ref="D29" location="企业所得税汇总纳税分支机构所得税分配表!A1" display="汇总纳税分支机构所得税分配表"/>
    <hyperlink ref="D31" location="公允价值变动审定表!A1" display="公允价值变动审定表"/>
    <hyperlink ref="D30" location="减值准备审核表!A1" display="减值准备审核表"/>
    <hyperlink ref="F7" location="企业所得税年度纳税申报表填报表单!A1" display="企业所得税年度纳税申报表填报表单!A1"/>
    <hyperlink ref="F32" location="A107042软件、集成电路企业优惠情况及明细表!A1" display="        软件、集成电路企业优惠情况及明细表"/>
    <hyperlink ref="F31" location="A107041高新技术企业优惠情况及明细表!A1" display="        高新技术企业优惠情况及明细表"/>
    <hyperlink ref="F30" location="A107014研发费用加计扣除优惠明细表!A1" display="        研发费用加计扣除优惠明细表"/>
    <hyperlink ref="F27" location="A106000企业所得税弥补亏损明细表!A1" display="    企业所得税弥补亏损明细表"/>
    <hyperlink ref="F28" location="A107010免税、减计收入及加计扣除优惠明细表!A1" display="    免税、减计收入及加计扣除优惠明细表"/>
    <hyperlink ref="F29" location="A107011股息红利优惠明细表!A1" display="        符合条件的居民企业之间的股息、红利等权益性投资收益优惠明细表"/>
    <hyperlink ref="F12" location="A104000期间费用明细表!A1" display="    期间费用明细表"/>
    <hyperlink ref="F13" location="A105000纳税调整项目明细表!A1" display="    纳税调整项目明细表"/>
    <hyperlink ref="F14" location="A105010视同销售和房地产开发企业特定业务纳税调整明细表!A1" display="        视同销售和房地产开发企业特定业务纳税调整明细表"/>
    <hyperlink ref="F15" location="A105020未按权责发生制确认收入纳税调整明细表!A1" display="        未按权责发生制确认收入纳税调整明细表"/>
    <hyperlink ref="F16" location="A105030投资收益纳税调整明细表!A1" display="        投资收益纳税调整明细表"/>
    <hyperlink ref="F17" location="A105040专项用途财政性资金纳税调整表!A1" display="        专项用途财政性资金纳税调整明细表"/>
    <hyperlink ref="F18" location="A105050职工薪酬纳税调整明细表!A1" display="        职工薪酬纳税调整明细表"/>
    <hyperlink ref="F19" location="A105060广告费和业务宣传费跨年度纳税调整明细表!A1" display="        广告费和业务宣传费跨年度纳税调整明细表"/>
    <hyperlink ref="F20" location="A105070捐赠支出纳税调整明细表!A1" display="        捐赠支出纳税调整明细表"/>
    <hyperlink ref="F21" location="A105080资产折旧、摊销情况及纳税调整明细表!A1" display="        资产折旧、摊销情况及纳税调整明细表"/>
    <hyperlink ref="F22" location="A105081固定资产加速折旧、扣除明细表!A1" display="            固定资产加速折旧、扣除明细表"/>
    <hyperlink ref="F23" location="A105090资产损失税前扣除及纳税调整明细表!A1" display="        资产损失税前扣除及纳税调整明细表"/>
    <hyperlink ref="F24" location="'A105091资产损失（专项申报）税前扣除及纳税调整明细表'!A1" display="            资产损失（专项申报）税前扣除及纳税调整明细表"/>
    <hyperlink ref="F26" location="A105110政策性搬迁纳税调整明细表!A1" display="        政策性搬迁纳税调整明细表"/>
    <hyperlink ref="F25" location="A105100企业重组纳税调整明细表!A1" display="        企业重组纳税调整明细表"/>
    <hyperlink ref="F11" location="A102010一般企业成本支出明细表!A1" display="    一般企业成本支出明细表"/>
    <hyperlink ref="F10" location="A101010一般企业收入明细表!A1" display="    一般企业收入明细表"/>
    <hyperlink ref="F9" location="'A100000中华人民共和国企业所得税年度纳税申报表（A类）'!A1" display="中华人民共和国企业所得税年度纳税申报表（A类）"/>
    <hyperlink ref="F34" location="A109010企业所得税汇总纳税分支机构所得税分配表!A1" display="        企业所得税汇总纳税分支机构所得税分配表"/>
    <hyperlink ref="F33" location="A109000跨地区经营汇总纳税企业年度分摊企业所得税明细表!A1" display="    跨地区经营汇总纳税企业年度分摊企业所得税明细表"/>
    <hyperlink ref="F8" location="A000000企业基础信息表!A1" display="企业基础信息表"/>
    <hyperlink ref="B27" location="地税、基本情况!A1" display="地税、基本情况"/>
    <hyperlink ref="B28" location="余额表!A1" display="余额表"/>
    <hyperlink ref="B29" location="检查表!A1" display="检查表"/>
    <hyperlink ref="E20" location="税金申报明细!A1" display="税金申报明细"/>
    <hyperlink ref="J11" location="企业各税审核汇总表!A1" display="企业各税审核汇总表"/>
    <hyperlink ref="J12" location="'基本情况（封面）'!A1" display="'基本情况（封面）'"/>
    <hyperlink ref="J13" location="'1.保留意见'!A1" display="1.保留意见"/>
    <hyperlink ref="J14" location="'2.否定意见'!A1" display="2.否定意见"/>
    <hyperlink ref="J15" location="'3.无保留意见'!A1" display="3.无保留意见"/>
    <hyperlink ref="J16" location="'4.无法表明意见'!A1" display="4.无法表明意见"/>
    <hyperlink ref="J17" location="'(二)企业基本情况和审核事项说明'!A1" display="(二)企业基本情况和审核事项说明"/>
    <hyperlink ref="J18" location="'(二)附表-科目说明'!A1" display="(二)附表-科目说明"/>
    <hyperlink ref="J19" location="'(二)附表-纳税调整额的审核'!A1" display="(二)附表-纳税调整额的审核"/>
    <hyperlink ref="J20" location="'(三)子表12.企业所得税汇总纳税分支机构所得税分配表'!A1" display="(三)子表12.企业所得税汇总纳税分支机构所得税分配表"/>
    <hyperlink ref="J21" location="'分支机构企业所得税申报表（A类）'!A1" display="分支机构企业所得税申报表（A类）"/>
    <hyperlink ref="J22" location="'(四)无限期结转扣除项目情况表'!A1" display="(四)无限期结转扣除项目情况表"/>
    <hyperlink ref="J23" location="'(五)跨年度确认所得情况表'!A1" display="(五)跨年度确认所得情况表"/>
    <hyperlink ref="J24" location="'（六）企业各税（费）审核汇总表'!A1" display="（六）企业各税（费）审核汇总表"/>
    <hyperlink ref="J25" location="'（七）社会保险费明细表'!A1" display="（七）社会保险费明细表"/>
  </hyperlinks>
  <pageMargins left="0.78740157480314965" right="0.35433070866141736" top="0.51181102362204722" bottom="0.11811023622047245" header="0.51181102362204722" footer="0.51181102362204722"/>
  <pageSetup paperSize="9" firstPageNumber="0" orientation="landscape" blackAndWhite="1"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809" r:id="rId4" name="Button 1">
              <controlPr defaultSize="0" print="0" autoFill="0" autoPict="0" macro="[0]!模块2.返">
                <anchor moveWithCells="1" sizeWithCells="1">
                  <from>
                    <xdr:col>3</xdr:col>
                    <xdr:colOff>66675</xdr:colOff>
                    <xdr:row>0</xdr:row>
                    <xdr:rowOff>66675</xdr:rowOff>
                  </from>
                  <to>
                    <xdr:col>3</xdr:col>
                    <xdr:colOff>1304925</xdr:colOff>
                    <xdr:row>2</xdr:row>
                    <xdr:rowOff>0</xdr:rowOff>
                  </to>
                </anchor>
              </controlPr>
            </control>
          </mc:Choice>
        </mc:AlternateContent>
        <mc:AlternateContent xmlns:mc="http://schemas.openxmlformats.org/markup-compatibility/2006">
          <mc:Choice Requires="x14">
            <control shapeId="119810" r:id="rId5" name="Button 2">
              <controlPr defaultSize="0" print="0" autoFill="0" autoPict="0" macro="[0]!ThisWorkbook.返回">
                <anchor moveWithCells="1" sizeWithCells="1">
                  <from>
                    <xdr:col>7</xdr:col>
                    <xdr:colOff>161925</xdr:colOff>
                    <xdr:row>0</xdr:row>
                    <xdr:rowOff>95250</xdr:rowOff>
                  </from>
                  <to>
                    <xdr:col>7</xdr:col>
                    <xdr:colOff>962025</xdr:colOff>
                    <xdr:row>2</xdr:row>
                    <xdr:rowOff>0</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3"/>
  <dimension ref="A1:H183"/>
  <sheetViews>
    <sheetView topLeftCell="A76" workbookViewId="0">
      <selection activeCell="C97" sqref="C97"/>
    </sheetView>
  </sheetViews>
  <sheetFormatPr defaultRowHeight="14.25"/>
  <cols>
    <col min="1" max="1" width="12.625" customWidth="1"/>
    <col min="3" max="3" width="19.875" customWidth="1"/>
    <col min="4" max="4" width="63" customWidth="1"/>
  </cols>
  <sheetData>
    <row r="1" spans="1:8">
      <c r="A1" t="s">
        <v>6150</v>
      </c>
      <c r="B1" s="1702"/>
      <c r="C1" s="1708"/>
      <c r="D1" s="1708" t="s">
        <v>2647</v>
      </c>
    </row>
    <row r="2" spans="1:8">
      <c r="A2" t="s">
        <v>57</v>
      </c>
      <c r="C2" s="1707" t="s">
        <v>6288</v>
      </c>
      <c r="D2" s="1544" t="s">
        <v>2649</v>
      </c>
      <c r="E2" t="e">
        <f ca="1">VLOOKUP(TRIM(C2),H:H,1,0)</f>
        <v>#N/A</v>
      </c>
      <c r="G2" t="s">
        <v>6167</v>
      </c>
      <c r="H2" t="str">
        <f ca="1">TRIM(INDIRECT("'"&amp;G2&amp;"'!A1"))</f>
        <v>视同销售和房地产开发企业特定业务审核表</v>
      </c>
    </row>
    <row r="3" spans="1:8">
      <c r="A3" t="s">
        <v>459</v>
      </c>
      <c r="C3" s="1707" t="s">
        <v>6287</v>
      </c>
      <c r="D3" s="1544" t="s">
        <v>2651</v>
      </c>
      <c r="E3" t="e">
        <f t="shared" ref="E3:E42" ca="1" si="0">VLOOKUP(TRIM(C3),H:H,1,0)</f>
        <v>#N/A</v>
      </c>
      <c r="G3" t="s">
        <v>6168</v>
      </c>
      <c r="H3" t="str">
        <f t="shared" ref="H3:H28" ca="1" si="1">TRIM(INDIRECT("'"&amp;G3&amp;"'!A1"))</f>
        <v/>
      </c>
    </row>
    <row r="4" spans="1:8">
      <c r="A4" t="s">
        <v>60</v>
      </c>
      <c r="C4" s="1707" t="s">
        <v>6286</v>
      </c>
      <c r="D4" s="1544" t="s">
        <v>2652</v>
      </c>
      <c r="E4" t="e">
        <f t="shared" ca="1" si="0"/>
        <v>#N/A</v>
      </c>
      <c r="G4" t="s">
        <v>6169</v>
      </c>
      <c r="H4" t="str">
        <f t="shared" ca="1" si="1"/>
        <v/>
      </c>
    </row>
    <row r="5" spans="1:8">
      <c r="A5" t="s">
        <v>67</v>
      </c>
      <c r="C5" s="1707" t="s">
        <v>2653</v>
      </c>
      <c r="D5" s="1544" t="s">
        <v>2654</v>
      </c>
      <c r="E5" t="e">
        <f t="shared" ca="1" si="0"/>
        <v>#N/A</v>
      </c>
      <c r="G5" t="s">
        <v>6170</v>
      </c>
      <c r="H5" t="str">
        <f t="shared" ca="1" si="1"/>
        <v/>
      </c>
    </row>
    <row r="6" spans="1:8">
      <c r="A6" t="s">
        <v>69</v>
      </c>
      <c r="C6" s="1707" t="s">
        <v>2655</v>
      </c>
      <c r="D6" s="1544" t="s">
        <v>2656</v>
      </c>
      <c r="E6" t="e">
        <f t="shared" ca="1" si="0"/>
        <v>#N/A</v>
      </c>
      <c r="G6" t="s">
        <v>6171</v>
      </c>
      <c r="H6" t="str">
        <f t="shared" ca="1" si="1"/>
        <v/>
      </c>
    </row>
    <row r="7" spans="1:8">
      <c r="A7" t="s">
        <v>6151</v>
      </c>
      <c r="C7" s="1707" t="s">
        <v>2657</v>
      </c>
      <c r="D7" s="1544" t="s">
        <v>2658</v>
      </c>
      <c r="E7" t="e">
        <f t="shared" ca="1" si="0"/>
        <v>#N/A</v>
      </c>
      <c r="G7" t="s">
        <v>6172</v>
      </c>
      <c r="H7" t="str">
        <f t="shared" ca="1" si="1"/>
        <v/>
      </c>
    </row>
    <row r="8" spans="1:8">
      <c r="A8" t="s">
        <v>6152</v>
      </c>
      <c r="C8" s="1707" t="s">
        <v>2659</v>
      </c>
      <c r="D8" s="1544" t="s">
        <v>2660</v>
      </c>
      <c r="E8" t="e">
        <f t="shared" ca="1" si="0"/>
        <v>#N/A</v>
      </c>
      <c r="G8" t="s">
        <v>6173</v>
      </c>
      <c r="H8" t="str">
        <f t="shared" ca="1" si="1"/>
        <v/>
      </c>
    </row>
    <row r="9" spans="1:8">
      <c r="A9" t="s">
        <v>6153</v>
      </c>
      <c r="C9" s="1707" t="s">
        <v>2661</v>
      </c>
      <c r="D9" s="1544" t="s">
        <v>2662</v>
      </c>
      <c r="E9" t="e">
        <f t="shared" ca="1" si="0"/>
        <v>#N/A</v>
      </c>
      <c r="G9" t="s">
        <v>6174</v>
      </c>
      <c r="H9" t="str">
        <f t="shared" ca="1" si="1"/>
        <v/>
      </c>
    </row>
    <row r="10" spans="1:8">
      <c r="A10" t="s">
        <v>6154</v>
      </c>
      <c r="C10" s="1707" t="s">
        <v>2663</v>
      </c>
      <c r="D10" s="1544" t="s">
        <v>2664</v>
      </c>
      <c r="E10" t="e">
        <f t="shared" ca="1" si="0"/>
        <v>#N/A</v>
      </c>
      <c r="G10" t="s">
        <v>6175</v>
      </c>
      <c r="H10" t="str">
        <f t="shared" ca="1" si="1"/>
        <v/>
      </c>
    </row>
    <row r="11" spans="1:8">
      <c r="A11" t="s">
        <v>6155</v>
      </c>
      <c r="C11" s="1707" t="s">
        <v>2665</v>
      </c>
      <c r="D11" s="1544" t="s">
        <v>2666</v>
      </c>
      <c r="E11" t="e">
        <f t="shared" ca="1" si="0"/>
        <v>#N/A</v>
      </c>
      <c r="G11" t="s">
        <v>6176</v>
      </c>
      <c r="H11" t="str">
        <f t="shared" ca="1" si="1"/>
        <v/>
      </c>
    </row>
    <row r="12" spans="1:8">
      <c r="A12" t="s">
        <v>6156</v>
      </c>
      <c r="C12" s="1707" t="s">
        <v>2667</v>
      </c>
      <c r="D12" s="1544" t="s">
        <v>2668</v>
      </c>
      <c r="E12" t="e">
        <f t="shared" ca="1" si="0"/>
        <v>#N/A</v>
      </c>
      <c r="G12" t="s">
        <v>6177</v>
      </c>
      <c r="H12" t="str">
        <f t="shared" ca="1" si="1"/>
        <v>b</v>
      </c>
    </row>
    <row r="13" spans="1:8">
      <c r="A13" t="s">
        <v>6157</v>
      </c>
      <c r="C13" s="1707" t="s">
        <v>2669</v>
      </c>
      <c r="D13" s="1544" t="s">
        <v>2670</v>
      </c>
      <c r="E13" t="e">
        <f t="shared" ca="1" si="0"/>
        <v>#N/A</v>
      </c>
      <c r="G13" t="s">
        <v>6178</v>
      </c>
      <c r="H13" t="str">
        <f t="shared" ca="1" si="1"/>
        <v>索引号：2B-2</v>
      </c>
    </row>
    <row r="14" spans="1:8">
      <c r="A14" t="s">
        <v>6158</v>
      </c>
      <c r="C14" s="1707" t="s">
        <v>2671</v>
      </c>
      <c r="D14" s="1544" t="s">
        <v>2672</v>
      </c>
      <c r="E14" t="e">
        <f t="shared" ca="1" si="0"/>
        <v>#N/A</v>
      </c>
      <c r="G14" t="s">
        <v>6179</v>
      </c>
      <c r="H14" t="str">
        <f t="shared" ca="1" si="1"/>
        <v/>
      </c>
    </row>
    <row r="15" spans="1:8">
      <c r="A15" t="s">
        <v>6159</v>
      </c>
      <c r="C15" s="1707" t="s">
        <v>2673</v>
      </c>
      <c r="D15" s="1544" t="s">
        <v>2674</v>
      </c>
      <c r="E15" s="1722" t="e">
        <f t="shared" ca="1" si="0"/>
        <v>#N/A</v>
      </c>
      <c r="G15" t="s">
        <v>6180</v>
      </c>
      <c r="H15" t="str">
        <f t="shared" ca="1" si="1"/>
        <v/>
      </c>
    </row>
    <row r="16" spans="1:8">
      <c r="A16" t="s">
        <v>6160</v>
      </c>
      <c r="C16" s="1707" t="s">
        <v>2675</v>
      </c>
      <c r="D16" s="1544" t="s">
        <v>2676</v>
      </c>
      <c r="E16" s="1711" t="e">
        <f t="shared" ca="1" si="0"/>
        <v>#N/A</v>
      </c>
      <c r="G16" t="s">
        <v>6181</v>
      </c>
      <c r="H16" t="str">
        <f t="shared" ca="1" si="1"/>
        <v/>
      </c>
    </row>
    <row r="17" spans="1:8">
      <c r="A17" t="s">
        <v>6161</v>
      </c>
      <c r="C17" s="1707" t="s">
        <v>2677</v>
      </c>
      <c r="D17" s="1544" t="s">
        <v>2678</v>
      </c>
      <c r="E17" s="1711" t="e">
        <f t="shared" ca="1" si="0"/>
        <v>#N/A</v>
      </c>
      <c r="G17" t="s">
        <v>6182</v>
      </c>
      <c r="H17" t="str">
        <f t="shared" ca="1" si="1"/>
        <v/>
      </c>
    </row>
    <row r="18" spans="1:8">
      <c r="A18" t="s">
        <v>6162</v>
      </c>
      <c r="C18" s="1707" t="s">
        <v>2679</v>
      </c>
      <c r="D18" s="1544" t="s">
        <v>2680</v>
      </c>
      <c r="E18" s="1711" t="e">
        <f t="shared" ca="1" si="0"/>
        <v>#N/A</v>
      </c>
      <c r="G18" t="s">
        <v>6183</v>
      </c>
      <c r="H18" t="str">
        <f t="shared" ca="1" si="1"/>
        <v/>
      </c>
    </row>
    <row r="19" spans="1:8">
      <c r="A19" t="s">
        <v>6163</v>
      </c>
      <c r="C19" s="1707" t="s">
        <v>2681</v>
      </c>
      <c r="D19" s="1544" t="s">
        <v>2682</v>
      </c>
      <c r="E19" t="e">
        <f t="shared" ca="1" si="0"/>
        <v>#N/A</v>
      </c>
      <c r="G19" t="s">
        <v>6184</v>
      </c>
      <c r="H19" t="str">
        <f t="shared" ca="1" si="1"/>
        <v/>
      </c>
    </row>
    <row r="20" spans="1:8">
      <c r="A20" t="s">
        <v>1356</v>
      </c>
      <c r="C20" s="1707" t="s">
        <v>2683</v>
      </c>
      <c r="D20" s="1544" t="s">
        <v>2684</v>
      </c>
      <c r="E20" t="e">
        <f t="shared" ca="1" si="0"/>
        <v>#N/A</v>
      </c>
      <c r="G20" t="s">
        <v>6185</v>
      </c>
      <c r="H20" t="str">
        <f t="shared" ca="1" si="1"/>
        <v/>
      </c>
    </row>
    <row r="21" spans="1:8">
      <c r="A21" t="s">
        <v>93</v>
      </c>
      <c r="C21" s="1707" t="s">
        <v>2685</v>
      </c>
      <c r="D21" s="1544" t="s">
        <v>2686</v>
      </c>
      <c r="E21" t="e">
        <f t="shared" ca="1" si="0"/>
        <v>#N/A</v>
      </c>
      <c r="G21" t="s">
        <v>6186</v>
      </c>
      <c r="H21" t="str">
        <f t="shared" ca="1" si="1"/>
        <v/>
      </c>
    </row>
    <row r="22" spans="1:8">
      <c r="A22" t="s">
        <v>6164</v>
      </c>
      <c r="C22" s="1707" t="s">
        <v>2687</v>
      </c>
      <c r="D22" s="1544" t="s">
        <v>2688</v>
      </c>
      <c r="E22" t="e">
        <f t="shared" ca="1" si="0"/>
        <v>#N/A</v>
      </c>
      <c r="G22" t="s">
        <v>6187</v>
      </c>
      <c r="H22" t="str">
        <f t="shared" ca="1" si="1"/>
        <v/>
      </c>
    </row>
    <row r="23" spans="1:8">
      <c r="A23" t="s">
        <v>6165</v>
      </c>
      <c r="C23" s="1707" t="s">
        <v>2689</v>
      </c>
      <c r="D23" s="1544" t="s">
        <v>2690</v>
      </c>
      <c r="E23" t="e">
        <f t="shared" ca="1" si="0"/>
        <v>#N/A</v>
      </c>
      <c r="G23" t="s">
        <v>6188</v>
      </c>
      <c r="H23" t="str">
        <f t="shared" ca="1" si="1"/>
        <v/>
      </c>
    </row>
    <row r="24" spans="1:8">
      <c r="A24" t="s">
        <v>666</v>
      </c>
      <c r="C24" s="1707" t="s">
        <v>2691</v>
      </c>
      <c r="D24" s="1544" t="s">
        <v>2692</v>
      </c>
      <c r="E24" t="e">
        <f t="shared" ca="1" si="0"/>
        <v>#N/A</v>
      </c>
      <c r="G24" t="s">
        <v>6189</v>
      </c>
      <c r="H24" t="str">
        <f t="shared" ca="1" si="1"/>
        <v>索引号：2B-13</v>
      </c>
    </row>
    <row r="25" spans="1:8">
      <c r="A25" t="s">
        <v>1510</v>
      </c>
      <c r="C25" s="1707" t="s">
        <v>2693</v>
      </c>
      <c r="D25" s="1544" t="s">
        <v>2694</v>
      </c>
      <c r="E25" s="1711" t="e">
        <f t="shared" ca="1" si="0"/>
        <v>#N/A</v>
      </c>
      <c r="G25" t="s">
        <v>6190</v>
      </c>
      <c r="H25" t="str">
        <f t="shared" ca="1" si="1"/>
        <v>索引号：2B-14</v>
      </c>
    </row>
    <row r="26" spans="1:8">
      <c r="A26" t="s">
        <v>1729</v>
      </c>
      <c r="C26" s="1707" t="s">
        <v>2695</v>
      </c>
      <c r="D26" s="1544" t="s">
        <v>2696</v>
      </c>
      <c r="E26" t="e">
        <f t="shared" ca="1" si="0"/>
        <v>#N/A</v>
      </c>
      <c r="G26" t="s">
        <v>6191</v>
      </c>
      <c r="H26" t="str">
        <f t="shared" ca="1" si="1"/>
        <v>索引号：2B-15</v>
      </c>
    </row>
    <row r="27" spans="1:8">
      <c r="A27" t="s">
        <v>1656</v>
      </c>
      <c r="C27" s="1707" t="s">
        <v>2697</v>
      </c>
      <c r="D27" s="1545" t="s">
        <v>2698</v>
      </c>
      <c r="E27" t="e">
        <f t="shared" ca="1" si="0"/>
        <v>#N/A</v>
      </c>
      <c r="G27" t="s">
        <v>6192</v>
      </c>
      <c r="H27" t="str">
        <f t="shared" ca="1" si="1"/>
        <v/>
      </c>
    </row>
    <row r="28" spans="1:8">
      <c r="A28" t="s">
        <v>1730</v>
      </c>
      <c r="C28" s="1707" t="s">
        <v>2699</v>
      </c>
      <c r="D28" s="1544" t="s">
        <v>2700</v>
      </c>
      <c r="E28" t="e">
        <f t="shared" ca="1" si="0"/>
        <v>#N/A</v>
      </c>
      <c r="G28" t="s">
        <v>2579</v>
      </c>
      <c r="H28" t="str">
        <f t="shared" ca="1" si="1"/>
        <v/>
      </c>
    </row>
    <row r="29" spans="1:8">
      <c r="A29" t="s">
        <v>1731</v>
      </c>
      <c r="C29" s="1707" t="s">
        <v>2701</v>
      </c>
      <c r="D29" s="1544" t="s">
        <v>2702</v>
      </c>
      <c r="E29" t="e">
        <f t="shared" ca="1" si="0"/>
        <v>#N/A</v>
      </c>
    </row>
    <row r="30" spans="1:8">
      <c r="A30" t="s">
        <v>1505</v>
      </c>
      <c r="C30" s="1707" t="s">
        <v>2703</v>
      </c>
      <c r="D30" s="1544" t="s">
        <v>2704</v>
      </c>
      <c r="E30" t="e">
        <f t="shared" ca="1" si="0"/>
        <v>#N/A</v>
      </c>
    </row>
    <row r="31" spans="1:8">
      <c r="A31" t="s">
        <v>267</v>
      </c>
      <c r="C31" s="1707" t="s">
        <v>2705</v>
      </c>
      <c r="D31" s="1544" t="s">
        <v>2706</v>
      </c>
      <c r="E31" t="e">
        <f t="shared" ca="1" si="0"/>
        <v>#N/A</v>
      </c>
    </row>
    <row r="32" spans="1:8">
      <c r="A32" t="s">
        <v>1732</v>
      </c>
      <c r="C32" s="1707" t="s">
        <v>2707</v>
      </c>
      <c r="D32" s="1544" t="s">
        <v>2708</v>
      </c>
      <c r="E32" t="e">
        <f t="shared" ca="1" si="0"/>
        <v>#N/A</v>
      </c>
    </row>
    <row r="33" spans="1:5">
      <c r="A33" t="s">
        <v>1385</v>
      </c>
      <c r="C33" s="1707" t="s">
        <v>2709</v>
      </c>
      <c r="D33" s="1544" t="s">
        <v>2710</v>
      </c>
      <c r="E33" t="e">
        <f t="shared" ca="1" si="0"/>
        <v>#N/A</v>
      </c>
    </row>
    <row r="34" spans="1:5">
      <c r="A34" t="s">
        <v>1733</v>
      </c>
      <c r="C34" s="1707" t="s">
        <v>2711</v>
      </c>
      <c r="D34" s="1544" t="s">
        <v>2712</v>
      </c>
      <c r="E34" t="e">
        <f t="shared" ca="1" si="0"/>
        <v>#N/A</v>
      </c>
    </row>
    <row r="35" spans="1:5">
      <c r="A35" t="s">
        <v>485</v>
      </c>
      <c r="C35" s="1707" t="s">
        <v>2713</v>
      </c>
      <c r="D35" s="1544" t="s">
        <v>2714</v>
      </c>
      <c r="E35" t="e">
        <f t="shared" ca="1" si="0"/>
        <v>#N/A</v>
      </c>
    </row>
    <row r="36" spans="1:5">
      <c r="A36" t="s">
        <v>6166</v>
      </c>
      <c r="C36" s="1707" t="s">
        <v>2715</v>
      </c>
      <c r="D36" s="1544" t="s">
        <v>2716</v>
      </c>
      <c r="E36" t="e">
        <f t="shared" ca="1" si="0"/>
        <v>#N/A</v>
      </c>
    </row>
    <row r="37" spans="1:5">
      <c r="A37" t="s">
        <v>482</v>
      </c>
      <c r="C37" s="1707" t="s">
        <v>2717</v>
      </c>
      <c r="D37" s="1544" t="s">
        <v>2718</v>
      </c>
      <c r="E37" t="e">
        <f t="shared" ca="1" si="0"/>
        <v>#N/A</v>
      </c>
    </row>
    <row r="38" spans="1:5">
      <c r="A38" t="s">
        <v>1455</v>
      </c>
      <c r="C38" s="1707" t="s">
        <v>2719</v>
      </c>
      <c r="D38" s="1545" t="s">
        <v>2720</v>
      </c>
      <c r="E38" t="e">
        <f t="shared" ca="1" si="0"/>
        <v>#N/A</v>
      </c>
    </row>
    <row r="39" spans="1:5">
      <c r="A39" t="s">
        <v>6167</v>
      </c>
      <c r="C39" s="1707" t="s">
        <v>2721</v>
      </c>
      <c r="D39" s="1544" t="s">
        <v>2722</v>
      </c>
      <c r="E39" t="e">
        <f t="shared" ca="1" si="0"/>
        <v>#N/A</v>
      </c>
    </row>
    <row r="40" spans="1:5">
      <c r="A40" t="s">
        <v>6168</v>
      </c>
      <c r="C40" s="1707" t="s">
        <v>2723</v>
      </c>
      <c r="D40" s="1544" t="s">
        <v>2724</v>
      </c>
      <c r="E40" t="e">
        <f t="shared" ca="1" si="0"/>
        <v>#N/A</v>
      </c>
    </row>
    <row r="41" spans="1:5">
      <c r="A41" t="s">
        <v>6169</v>
      </c>
      <c r="C41" s="1707" t="s">
        <v>2725</v>
      </c>
      <c r="D41" s="1544" t="s">
        <v>2726</v>
      </c>
      <c r="E41" t="e">
        <f t="shared" ca="1" si="0"/>
        <v>#N/A</v>
      </c>
    </row>
    <row r="42" spans="1:5">
      <c r="A42" t="s">
        <v>6170</v>
      </c>
      <c r="C42" s="1707" t="s">
        <v>2727</v>
      </c>
      <c r="D42" s="1546" t="s">
        <v>2728</v>
      </c>
      <c r="E42" t="e">
        <f t="shared" ca="1" si="0"/>
        <v>#N/A</v>
      </c>
    </row>
    <row r="43" spans="1:5">
      <c r="A43" t="s">
        <v>6171</v>
      </c>
    </row>
    <row r="44" spans="1:5">
      <c r="A44" t="s">
        <v>6172</v>
      </c>
    </row>
    <row r="45" spans="1:5">
      <c r="A45" t="s">
        <v>6173</v>
      </c>
    </row>
    <row r="46" spans="1:5">
      <c r="A46" t="s">
        <v>6174</v>
      </c>
    </row>
    <row r="47" spans="1:5">
      <c r="A47" t="s">
        <v>6175</v>
      </c>
    </row>
    <row r="48" spans="1:5">
      <c r="A48" t="s">
        <v>6176</v>
      </c>
    </row>
    <row r="49" spans="1:1">
      <c r="A49" t="s">
        <v>6177</v>
      </c>
    </row>
    <row r="50" spans="1:1">
      <c r="A50" t="s">
        <v>6178</v>
      </c>
    </row>
    <row r="51" spans="1:1">
      <c r="A51" t="s">
        <v>6179</v>
      </c>
    </row>
    <row r="52" spans="1:1">
      <c r="A52" t="s">
        <v>6180</v>
      </c>
    </row>
    <row r="53" spans="1:1">
      <c r="A53" t="s">
        <v>6181</v>
      </c>
    </row>
    <row r="54" spans="1:1">
      <c r="A54" t="s">
        <v>6182</v>
      </c>
    </row>
    <row r="55" spans="1:1">
      <c r="A55" t="s">
        <v>6183</v>
      </c>
    </row>
    <row r="56" spans="1:1">
      <c r="A56" t="s">
        <v>6184</v>
      </c>
    </row>
    <row r="57" spans="1:1">
      <c r="A57" t="s">
        <v>6185</v>
      </c>
    </row>
    <row r="58" spans="1:1">
      <c r="A58" t="s">
        <v>6186</v>
      </c>
    </row>
    <row r="59" spans="1:1">
      <c r="A59" t="s">
        <v>6187</v>
      </c>
    </row>
    <row r="60" spans="1:1">
      <c r="A60" t="s">
        <v>6188</v>
      </c>
    </row>
    <row r="61" spans="1:1">
      <c r="A61" t="s">
        <v>6189</v>
      </c>
    </row>
    <row r="62" spans="1:1">
      <c r="A62" t="s">
        <v>6190</v>
      </c>
    </row>
    <row r="63" spans="1:1">
      <c r="A63" t="s">
        <v>6191</v>
      </c>
    </row>
    <row r="64" spans="1:1">
      <c r="A64" t="s">
        <v>6192</v>
      </c>
    </row>
    <row r="65" spans="1:1">
      <c r="A65" t="s">
        <v>2579</v>
      </c>
    </row>
    <row r="66" spans="1:1">
      <c r="A66" t="s">
        <v>83</v>
      </c>
    </row>
    <row r="67" spans="1:1">
      <c r="A67" t="s">
        <v>6193</v>
      </c>
    </row>
    <row r="68" spans="1:1">
      <c r="A68" t="s">
        <v>6194</v>
      </c>
    </row>
    <row r="69" spans="1:1">
      <c r="A69" t="s">
        <v>1734</v>
      </c>
    </row>
    <row r="70" spans="1:1">
      <c r="A70" t="s">
        <v>682</v>
      </c>
    </row>
    <row r="71" spans="1:1">
      <c r="A71" t="s">
        <v>1735</v>
      </c>
    </row>
    <row r="72" spans="1:1">
      <c r="A72" t="s">
        <v>1736</v>
      </c>
    </row>
    <row r="73" spans="1:1">
      <c r="A73" t="s">
        <v>1737</v>
      </c>
    </row>
    <row r="74" spans="1:1">
      <c r="A74" t="s">
        <v>1738</v>
      </c>
    </row>
    <row r="75" spans="1:1">
      <c r="A75" t="s">
        <v>6195</v>
      </c>
    </row>
    <row r="76" spans="1:1">
      <c r="A76" t="s">
        <v>257</v>
      </c>
    </row>
    <row r="77" spans="1:1">
      <c r="A77" t="s">
        <v>1739</v>
      </c>
    </row>
    <row r="78" spans="1:1">
      <c r="A78" t="s">
        <v>868</v>
      </c>
    </row>
    <row r="79" spans="1:1">
      <c r="A79" t="s">
        <v>1311</v>
      </c>
    </row>
    <row r="80" spans="1:1">
      <c r="A80" t="s">
        <v>980</v>
      </c>
    </row>
    <row r="81" spans="1:1">
      <c r="A81" t="s">
        <v>1740</v>
      </c>
    </row>
    <row r="82" spans="1:1">
      <c r="A82" t="s">
        <v>1741</v>
      </c>
    </row>
    <row r="83" spans="1:1">
      <c r="A83" t="s">
        <v>1405</v>
      </c>
    </row>
    <row r="84" spans="1:1">
      <c r="A84" t="s">
        <v>6196</v>
      </c>
    </row>
    <row r="85" spans="1:1">
      <c r="A85" t="s">
        <v>1742</v>
      </c>
    </row>
    <row r="86" spans="1:1">
      <c r="A86" t="s">
        <v>1743</v>
      </c>
    </row>
    <row r="87" spans="1:1">
      <c r="A87" t="s">
        <v>1744</v>
      </c>
    </row>
    <row r="88" spans="1:1">
      <c r="A88" t="s">
        <v>1745</v>
      </c>
    </row>
    <row r="89" spans="1:1">
      <c r="A89" t="s">
        <v>1746</v>
      </c>
    </row>
    <row r="90" spans="1:1">
      <c r="A90" t="s">
        <v>1282</v>
      </c>
    </row>
    <row r="91" spans="1:1">
      <c r="A91" t="s">
        <v>1747</v>
      </c>
    </row>
    <row r="92" spans="1:1">
      <c r="A92" t="s">
        <v>1748</v>
      </c>
    </row>
    <row r="93" spans="1:1">
      <c r="A93" t="s">
        <v>1749</v>
      </c>
    </row>
    <row r="94" spans="1:1">
      <c r="A94" t="s">
        <v>1750</v>
      </c>
    </row>
    <row r="95" spans="1:1">
      <c r="A95" t="s">
        <v>1751</v>
      </c>
    </row>
    <row r="96" spans="1:1">
      <c r="A96" s="1711" t="s">
        <v>59</v>
      </c>
    </row>
    <row r="97" spans="1:1">
      <c r="A97" s="1711" t="s">
        <v>663</v>
      </c>
    </row>
    <row r="98" spans="1:1">
      <c r="A98" s="1711" t="s">
        <v>408</v>
      </c>
    </row>
    <row r="99" spans="1:1">
      <c r="A99" s="1711" t="s">
        <v>1564</v>
      </c>
    </row>
    <row r="100" spans="1:1">
      <c r="A100" t="s">
        <v>661</v>
      </c>
    </row>
    <row r="101" spans="1:1">
      <c r="A101" t="s">
        <v>72</v>
      </c>
    </row>
    <row r="102" spans="1:1">
      <c r="A102" t="s">
        <v>75</v>
      </c>
    </row>
    <row r="103" spans="1:1">
      <c r="A103" t="s">
        <v>1310</v>
      </c>
    </row>
    <row r="104" spans="1:1">
      <c r="A104" t="s">
        <v>22</v>
      </c>
    </row>
    <row r="105" spans="1:1">
      <c r="A105" t="s">
        <v>1511</v>
      </c>
    </row>
    <row r="106" spans="1:1">
      <c r="A106" t="s">
        <v>82</v>
      </c>
    </row>
    <row r="107" spans="1:1">
      <c r="A107" t="s">
        <v>84</v>
      </c>
    </row>
    <row r="108" spans="1:1">
      <c r="A108" t="s">
        <v>85</v>
      </c>
    </row>
    <row r="109" spans="1:1">
      <c r="A109" t="s">
        <v>632</v>
      </c>
    </row>
    <row r="110" spans="1:1">
      <c r="A110" t="s">
        <v>89</v>
      </c>
    </row>
    <row r="111" spans="1:1">
      <c r="A111" t="s">
        <v>91</v>
      </c>
    </row>
    <row r="112" spans="1:1">
      <c r="A112" t="s">
        <v>689</v>
      </c>
    </row>
    <row r="113" spans="1:1">
      <c r="A113" t="s">
        <v>6197</v>
      </c>
    </row>
    <row r="114" spans="1:1">
      <c r="A114" t="s">
        <v>6198</v>
      </c>
    </row>
    <row r="115" spans="1:1">
      <c r="A115" t="s">
        <v>6199</v>
      </c>
    </row>
    <row r="116" spans="1:1">
      <c r="A116" t="s">
        <v>6200</v>
      </c>
    </row>
    <row r="117" spans="1:1">
      <c r="A117" t="s">
        <v>6201</v>
      </c>
    </row>
    <row r="118" spans="1:1">
      <c r="A118" t="s">
        <v>6202</v>
      </c>
    </row>
    <row r="119" spans="1:1">
      <c r="A119" t="s">
        <v>6203</v>
      </c>
    </row>
    <row r="120" spans="1:1">
      <c r="A120" t="s">
        <v>6204</v>
      </c>
    </row>
    <row r="121" spans="1:1">
      <c r="A121" t="s">
        <v>6205</v>
      </c>
    </row>
    <row r="122" spans="1:1">
      <c r="A122" t="s">
        <v>6206</v>
      </c>
    </row>
    <row r="123" spans="1:1">
      <c r="A123" t="s">
        <v>6207</v>
      </c>
    </row>
    <row r="124" spans="1:1">
      <c r="A124" t="s">
        <v>6208</v>
      </c>
    </row>
    <row r="125" spans="1:1">
      <c r="A125" t="s">
        <v>6209</v>
      </c>
    </row>
    <row r="126" spans="1:1">
      <c r="A126" t="s">
        <v>6210</v>
      </c>
    </row>
    <row r="127" spans="1:1">
      <c r="A127" t="s">
        <v>6211</v>
      </c>
    </row>
    <row r="128" spans="1:1">
      <c r="A128" t="s">
        <v>6212</v>
      </c>
    </row>
    <row r="129" spans="1:1">
      <c r="A129" t="s">
        <v>6213</v>
      </c>
    </row>
    <row r="130" spans="1:1">
      <c r="A130" t="s">
        <v>6214</v>
      </c>
    </row>
    <row r="131" spans="1:1">
      <c r="A131" t="s">
        <v>6215</v>
      </c>
    </row>
    <row r="132" spans="1:1">
      <c r="A132" t="s">
        <v>6216</v>
      </c>
    </row>
    <row r="133" spans="1:1">
      <c r="A133" t="s">
        <v>6217</v>
      </c>
    </row>
    <row r="134" spans="1:1">
      <c r="A134" t="s">
        <v>6218</v>
      </c>
    </row>
    <row r="135" spans="1:1">
      <c r="A135" t="s">
        <v>6219</v>
      </c>
    </row>
    <row r="136" spans="1:1">
      <c r="A136" t="s">
        <v>6220</v>
      </c>
    </row>
    <row r="137" spans="1:1">
      <c r="A137" t="s">
        <v>2601</v>
      </c>
    </row>
    <row r="138" spans="1:1">
      <c r="A138" t="s">
        <v>6221</v>
      </c>
    </row>
    <row r="139" spans="1:1">
      <c r="A139" t="s">
        <v>6222</v>
      </c>
    </row>
    <row r="140" spans="1:1">
      <c r="A140" t="s">
        <v>6223</v>
      </c>
    </row>
    <row r="141" spans="1:1">
      <c r="A141" t="s">
        <v>6224</v>
      </c>
    </row>
    <row r="142" spans="1:1">
      <c r="A142" t="s">
        <v>6149</v>
      </c>
    </row>
    <row r="143" spans="1:1">
      <c r="A143" t="s">
        <v>6225</v>
      </c>
    </row>
    <row r="144" spans="1:1">
      <c r="A144" t="s">
        <v>6226</v>
      </c>
    </row>
    <row r="145" spans="1:1">
      <c r="A145" t="s">
        <v>6227</v>
      </c>
    </row>
    <row r="146" spans="1:1">
      <c r="A146" t="s">
        <v>6228</v>
      </c>
    </row>
    <row r="147" spans="1:1">
      <c r="A147" t="s">
        <v>6229</v>
      </c>
    </row>
    <row r="148" spans="1:1">
      <c r="A148" t="s">
        <v>6230</v>
      </c>
    </row>
    <row r="149" spans="1:1">
      <c r="A149" t="s">
        <v>6231</v>
      </c>
    </row>
    <row r="150" spans="1:1">
      <c r="A150" t="s">
        <v>6232</v>
      </c>
    </row>
    <row r="151" spans="1:1">
      <c r="A151" t="s">
        <v>6233</v>
      </c>
    </row>
    <row r="152" spans="1:1">
      <c r="A152" t="s">
        <v>6234</v>
      </c>
    </row>
    <row r="153" spans="1:1">
      <c r="A153" t="s">
        <v>6235</v>
      </c>
    </row>
    <row r="154" spans="1:1">
      <c r="A154" t="s">
        <v>6236</v>
      </c>
    </row>
    <row r="155" spans="1:1">
      <c r="A155" t="s">
        <v>6237</v>
      </c>
    </row>
    <row r="156" spans="1:1">
      <c r="A156" t="s">
        <v>6238</v>
      </c>
    </row>
    <row r="157" spans="1:1">
      <c r="A157" t="s">
        <v>6239</v>
      </c>
    </row>
    <row r="158" spans="1:1">
      <c r="A158" t="s">
        <v>6240</v>
      </c>
    </row>
    <row r="159" spans="1:1">
      <c r="A159" t="s">
        <v>6241</v>
      </c>
    </row>
    <row r="160" spans="1:1">
      <c r="A160" t="s">
        <v>6242</v>
      </c>
    </row>
    <row r="161" spans="1:1">
      <c r="A161" t="s">
        <v>6243</v>
      </c>
    </row>
    <row r="162" spans="1:1">
      <c r="A162" t="s">
        <v>6244</v>
      </c>
    </row>
    <row r="163" spans="1:1">
      <c r="A163" t="s">
        <v>6245</v>
      </c>
    </row>
    <row r="164" spans="1:1">
      <c r="A164" t="s">
        <v>6246</v>
      </c>
    </row>
    <row r="165" spans="1:1">
      <c r="A165" t="s">
        <v>6247</v>
      </c>
    </row>
    <row r="166" spans="1:1">
      <c r="A166" t="s">
        <v>6248</v>
      </c>
    </row>
    <row r="167" spans="1:1">
      <c r="A167" t="s">
        <v>6249</v>
      </c>
    </row>
    <row r="168" spans="1:1">
      <c r="A168" t="s">
        <v>6250</v>
      </c>
    </row>
    <row r="169" spans="1:1">
      <c r="A169" t="s">
        <v>6251</v>
      </c>
    </row>
    <row r="170" spans="1:1">
      <c r="A170" t="s">
        <v>6252</v>
      </c>
    </row>
    <row r="171" spans="1:1">
      <c r="A171" t="s">
        <v>6253</v>
      </c>
    </row>
    <row r="172" spans="1:1">
      <c r="A172" t="s">
        <v>6254</v>
      </c>
    </row>
    <row r="173" spans="1:1">
      <c r="A173" t="s">
        <v>6255</v>
      </c>
    </row>
    <row r="174" spans="1:1">
      <c r="A174" t="s">
        <v>6256</v>
      </c>
    </row>
    <row r="175" spans="1:1">
      <c r="A175" t="s">
        <v>6257</v>
      </c>
    </row>
    <row r="176" spans="1:1">
      <c r="A176" t="s">
        <v>6258</v>
      </c>
    </row>
    <row r="177" spans="1:1">
      <c r="A177" t="s">
        <v>6259</v>
      </c>
    </row>
    <row r="178" spans="1:1">
      <c r="A178" t="s">
        <v>6260</v>
      </c>
    </row>
    <row r="179" spans="1:1">
      <c r="A179" t="s">
        <v>6261</v>
      </c>
    </row>
    <row r="180" spans="1:1">
      <c r="A180" t="s">
        <v>6262</v>
      </c>
    </row>
    <row r="181" spans="1:1">
      <c r="A181" t="s">
        <v>6263</v>
      </c>
    </row>
    <row r="182" spans="1:1">
      <c r="A182" t="s">
        <v>6264</v>
      </c>
    </row>
    <row r="183" spans="1:1">
      <c r="A183" t="s">
        <v>6265</v>
      </c>
    </row>
  </sheetData>
  <phoneticPr fontId="59" type="noConversion"/>
  <hyperlinks>
    <hyperlink ref="D2" location="A000000企业基础信息表!A1" display="企业基础信息表"/>
    <hyperlink ref="D3" location="'A100000中华人民共和国企业所得税年度纳税申报表（A类）'!A1" display="中华人民共和国企业所得税年度纳税申报表（A类）"/>
    <hyperlink ref="D4" location="A101010一般企业收入明细表!A1" display="    一般企业收入明细表"/>
    <hyperlink ref="D5" location="A101020金融企业收入明细表!A1" display="    金融企业收入明细表"/>
    <hyperlink ref="D6" location="A102010一般企业成本支出明细表!A1" display="    一般企业成本支出明细表"/>
    <hyperlink ref="D7" location="A102020金融企业支出明细表!A1" display="    金融企业支出明细表"/>
    <hyperlink ref="D8" location="A103000事业单位、民间非营利组织收入、支出明细表!A1" display="    事业单位、民间非营利组织收入、支出明细表"/>
    <hyperlink ref="D9" location="A104000期间费用明细表!A1" display="    期间费用明细表"/>
    <hyperlink ref="D10" location="A105000纳税调整项目明细表!A1" display="    纳税调整项目明细表"/>
    <hyperlink ref="D11" location="A105010视同销售和房地产开发企业特定业务纳税调整明细表!A1" display="        视同销售和房地产开发企业特定业务纳税调整明细表"/>
    <hyperlink ref="D12" location="A105020未按权责发生制确认收入纳税调整明细表!A1" display="        未按权责发生制确认收入纳税调整明细表"/>
    <hyperlink ref="D13" location="A105030投资收益纳税调整明细表!A1" display="        投资收益纳税调整明细表"/>
    <hyperlink ref="D14" location="A105040专项用途财政性资金纳税调整表!A1" display="        专项用途财政性资金纳税调整明细表"/>
    <hyperlink ref="D15" location="A105050职工薪酬纳税调整明细表!A1" display="        职工薪酬纳税调整明细表"/>
    <hyperlink ref="D16" location="A105060广告费和业务宣传费跨年度纳税调整明细表!A1" display="        广告费和业务宣传费跨年度纳税调整明细表"/>
    <hyperlink ref="D17" location="A105070捐赠支出纳税调整明细表!A1" display="        捐赠支出纳税调整明细表"/>
    <hyperlink ref="D18" location="A105080资产折旧、摊销情况及纳税调整明细表!A1" display="        资产折旧、摊销情况及纳税调整明细表"/>
    <hyperlink ref="D19" location="A105081固定资产加速折旧、扣除明细表!A1" display="            固定资产加速折旧、扣除明细表"/>
    <hyperlink ref="D20" location="A105090资产损失税前扣除及纳税调整明细表!A1" display="        资产损失税前扣除及纳税调整明细表"/>
    <hyperlink ref="D21" location="'A105091资产损失（专项申报）税前扣除及纳税调整明细表'!A1" display="            资产损失（专项申报）税前扣除及纳税调整明细表"/>
    <hyperlink ref="D42" location="A109010企业所得税汇总纳税分支机构所得税分配表!A1" display="        企业所得税汇总纳税分支机构所得税分配表"/>
    <hyperlink ref="D41" location="A109000跨地区经营汇总纳税企业年度分摊企业所得税明细表!A1" display="    跨地区经营汇总纳税企业年度分摊企业所得税明细表"/>
    <hyperlink ref="D40" location="A108030跨年度结转抵免境外所得税明细表!A1" display="        跨年度结转抵免境外所得税明细表"/>
    <hyperlink ref="D39" location="A108020境外分支机构弥补亏损明细表!A1" display="        境外分支机构弥补亏损明细表"/>
    <hyperlink ref="D37" location="A108000境外所得税收抵免明细表!A1" display="    境外所得税收抵免明细表"/>
    <hyperlink ref="D38" location="A108010境外所得纳税调整后所得明细表!A1" display="        境外所得纳税调整后所得明细表"/>
    <hyperlink ref="D36" location="A107050税额抵免优惠明细表!A1" display="    税额抵免优惠明细表"/>
    <hyperlink ref="D35" location="A107042软件、集成电路企业优惠情况及明细表!A1" display="        软件、集成电路企业优惠情况及明细表"/>
    <hyperlink ref="D34" location="A107041高新技术企业优惠情况及明细表!A1" display="        高新技术企业优惠情况及明细表"/>
    <hyperlink ref="D33" location="A107040减免所得税优惠明细表!A1" display="    减免所得税优惠明细表"/>
    <hyperlink ref="D32" location="A107030抵扣应纳税所得额明细表!A1" display="    抵扣应纳税所得额明细表"/>
    <hyperlink ref="D31" location="A107020所得减免优惠明细表!A1" display="    所得减免优惠明细表"/>
    <hyperlink ref="D30" location="A107014研发费用加计扣除优惠明细表!A1" display="        研发费用加计扣除优惠明细表"/>
    <hyperlink ref="D29" location="A107013金融保险等机构取得涉农利息保费收入优惠明细表!A1" display="        金融、保险等机构取得的涉农利息、保费收入优惠明细表"/>
    <hyperlink ref="D28" location="A107012综合利用资源生产产品取得的收入优惠明细表!A1" display="        综合利用资源生产产品取得的收入优惠明细表"/>
    <hyperlink ref="D26" location="A107010免税、减计收入及加计扣除优惠明细表!A1" display="    免税、减计收入及加计扣除优惠明细表"/>
    <hyperlink ref="D25" location="A106000企业所得税弥补亏损明细表!A1" display="    企业所得税弥补亏损明细表"/>
    <hyperlink ref="D24" location="A105120特殊行业准备金纳税调整明细表!A1" display="        特殊行业准备金纳税调整明细表"/>
    <hyperlink ref="D23" location="A105110政策性搬迁纳税调整明细表!A1" display="        政策性搬迁纳税调整明细表"/>
    <hyperlink ref="D22" location="A105100企业重组纳税调整明细表!A1" display="        企业重组纳税调整明细表"/>
    <hyperlink ref="D27" location="A107011股息红利优惠明细表!A1" display="        符合条件的居民企业之间的股息、红利等权益性投资收益优惠明细表"/>
  </hyperlinks>
  <pageMargins left="0.7" right="0.7" top="0.75" bottom="0.75" header="0.3" footer="0.3"/>
  <drawing r:id="rId1"/>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A1:M94"/>
  <sheetViews>
    <sheetView topLeftCell="A22" workbookViewId="0">
      <selection sqref="A1:H1"/>
    </sheetView>
  </sheetViews>
  <sheetFormatPr defaultRowHeight="14.25"/>
  <cols>
    <col min="1" max="1" width="3.625" style="772" customWidth="1"/>
    <col min="2" max="2" width="6.875" style="772" customWidth="1"/>
    <col min="3" max="3" width="13.125" style="772" customWidth="1"/>
    <col min="4" max="4" width="12.5" style="772" customWidth="1"/>
    <col min="5" max="6" width="12.75" style="772" customWidth="1"/>
    <col min="7" max="8" width="13.125" style="772" customWidth="1"/>
    <col min="9" max="9" width="34.75" style="132" customWidth="1"/>
    <col min="10" max="10" width="17.25" customWidth="1"/>
  </cols>
  <sheetData>
    <row r="1" spans="1:13" ht="30.75" customHeight="1">
      <c r="A1" s="3063" t="s">
        <v>302</v>
      </c>
      <c r="B1" s="3063"/>
      <c r="C1" s="3063"/>
      <c r="D1" s="3063"/>
      <c r="E1" s="3063"/>
      <c r="F1" s="3063"/>
      <c r="G1" s="3063"/>
      <c r="H1" s="3063"/>
      <c r="I1" s="813"/>
      <c r="J1" s="83"/>
      <c r="K1" s="83"/>
      <c r="L1" s="83"/>
    </row>
    <row r="2" spans="1:13" s="503" customFormat="1" ht="13.5" customHeight="1">
      <c r="A2" s="814"/>
      <c r="B2" s="814"/>
      <c r="C2" s="814"/>
      <c r="D2" s="814"/>
      <c r="E2" s="814"/>
      <c r="F2" s="814"/>
      <c r="G2" s="134" t="s">
        <v>1070</v>
      </c>
      <c r="H2" s="815" t="str">
        <f>档案索引!D22</f>
        <v>3-1</v>
      </c>
      <c r="I2" s="816"/>
      <c r="J2" s="145"/>
      <c r="K2" s="145"/>
      <c r="L2" s="145"/>
    </row>
    <row r="3" spans="1:13" s="503" customFormat="1" ht="20.25" customHeight="1">
      <c r="A3" s="3007" t="s">
        <v>460</v>
      </c>
      <c r="B3" s="3007"/>
      <c r="C3" s="3436" t="str">
        <f>基本情况!B2</f>
        <v/>
      </c>
      <c r="D3" s="3436"/>
      <c r="E3" s="137"/>
      <c r="F3" s="3441" t="s">
        <v>1084</v>
      </c>
      <c r="G3" s="3442"/>
      <c r="H3" s="486" t="s">
        <v>462</v>
      </c>
      <c r="I3" s="816"/>
      <c r="J3" s="145"/>
      <c r="K3" s="145"/>
      <c r="L3" s="145"/>
    </row>
    <row r="4" spans="1:13" s="503" customFormat="1" ht="20.25" customHeight="1">
      <c r="A4" s="3007"/>
      <c r="B4" s="3007"/>
      <c r="C4" s="3436"/>
      <c r="D4" s="3436"/>
      <c r="E4" s="159" t="s">
        <v>463</v>
      </c>
      <c r="F4" s="3439">
        <f>基本情况!B12</f>
        <v>0</v>
      </c>
      <c r="G4" s="3440"/>
      <c r="H4" s="817" t="str">
        <f>TEXT(基本情况!B21,"yyyy-mm-dd")</f>
        <v>2016-03-03</v>
      </c>
      <c r="I4" s="818" t="s">
        <v>404</v>
      </c>
      <c r="J4" s="145"/>
      <c r="K4" s="145"/>
      <c r="L4" s="145"/>
    </row>
    <row r="5" spans="1:13" s="503" customFormat="1" ht="20.25" customHeight="1">
      <c r="A5" s="3005" t="s">
        <v>464</v>
      </c>
      <c r="B5" s="3005"/>
      <c r="C5" s="2735" t="str">
        <f>基本情况!B7</f>
        <v>2015年01月01日至2015年12月31日</v>
      </c>
      <c r="D5" s="2735"/>
      <c r="E5" s="141" t="s">
        <v>465</v>
      </c>
      <c r="F5" s="3437">
        <f>基本情况!B11</f>
        <v>0</v>
      </c>
      <c r="G5" s="3438"/>
      <c r="H5" s="817" t="str">
        <f>TEXT(基本情况!B22,"yyyy-mm-dd")</f>
        <v>2016-04-10</v>
      </c>
      <c r="I5" s="233" t="s">
        <v>666</v>
      </c>
      <c r="J5" s="145"/>
      <c r="K5" s="145"/>
      <c r="L5" s="145"/>
    </row>
    <row r="6" spans="1:13" s="503" customFormat="1" ht="7.5" customHeight="1">
      <c r="A6" s="3066"/>
      <c r="B6" s="3066"/>
      <c r="C6" s="3066"/>
      <c r="D6" s="3066"/>
      <c r="E6" s="3066"/>
      <c r="F6" s="3066"/>
      <c r="G6" s="3066"/>
      <c r="H6" s="3066"/>
      <c r="I6" s="816"/>
      <c r="J6" s="145"/>
      <c r="K6" s="145"/>
      <c r="L6" s="145"/>
    </row>
    <row r="7" spans="1:13" s="503" customFormat="1" ht="20.25" customHeight="1">
      <c r="A7" s="2938" t="s">
        <v>678</v>
      </c>
      <c r="B7" s="2938"/>
      <c r="C7" s="819" t="s">
        <v>94</v>
      </c>
      <c r="D7" s="820" t="s">
        <v>95</v>
      </c>
      <c r="E7" s="820" t="s">
        <v>6091</v>
      </c>
      <c r="F7" s="820" t="s">
        <v>96</v>
      </c>
      <c r="G7" s="1668" t="s">
        <v>6087</v>
      </c>
      <c r="H7" s="773" t="s">
        <v>715</v>
      </c>
      <c r="I7" s="494"/>
      <c r="J7" s="145"/>
      <c r="K7" s="145"/>
      <c r="L7" s="145"/>
    </row>
    <row r="8" spans="1:13" s="503" customFormat="1" ht="15.75" customHeight="1">
      <c r="A8" s="3012" t="s">
        <v>968</v>
      </c>
      <c r="B8" s="137" t="s">
        <v>680</v>
      </c>
      <c r="C8" s="1662"/>
      <c r="D8" s="1662"/>
      <c r="E8" s="1662"/>
      <c r="F8" s="1662"/>
      <c r="G8" s="1669"/>
      <c r="H8" s="1663">
        <f>SUM(C8:G8)</f>
        <v>0</v>
      </c>
      <c r="I8" s="233" t="s">
        <v>686</v>
      </c>
      <c r="J8" s="145"/>
      <c r="K8" s="145"/>
      <c r="L8" s="145"/>
    </row>
    <row r="9" spans="1:13" s="503" customFormat="1" ht="15.75" customHeight="1">
      <c r="A9" s="3012"/>
      <c r="B9" s="159" t="s">
        <v>684</v>
      </c>
      <c r="C9" s="1661"/>
      <c r="D9" s="1661"/>
      <c r="E9" s="1661"/>
      <c r="F9" s="1661"/>
      <c r="G9" s="1670"/>
      <c r="H9" s="1664">
        <f t="shared" ref="H9:H22" si="0">SUM(C9:G9)</f>
        <v>0</v>
      </c>
      <c r="I9" s="233" t="s">
        <v>682</v>
      </c>
      <c r="J9" s="145"/>
      <c r="K9" s="145"/>
      <c r="L9" s="145"/>
    </row>
    <row r="10" spans="1:13" s="503" customFormat="1" ht="15.75" customHeight="1">
      <c r="A10" s="3012"/>
      <c r="B10" s="159" t="s">
        <v>688</v>
      </c>
      <c r="C10" s="1661"/>
      <c r="D10" s="1661"/>
      <c r="E10" s="1661"/>
      <c r="F10" s="1661"/>
      <c r="G10" s="1670"/>
      <c r="H10" s="1664">
        <f t="shared" si="0"/>
        <v>0</v>
      </c>
      <c r="I10" s="494" t="s">
        <v>72</v>
      </c>
      <c r="J10" s="145"/>
      <c r="K10" s="145"/>
      <c r="L10" s="145"/>
    </row>
    <row r="11" spans="1:13" s="503" customFormat="1" ht="15.75" customHeight="1">
      <c r="A11" s="3012"/>
      <c r="B11" s="159" t="s">
        <v>691</v>
      </c>
      <c r="C11" s="1661"/>
      <c r="D11" s="1661"/>
      <c r="E11" s="1661"/>
      <c r="F11" s="1661"/>
      <c r="G11" s="1670"/>
      <c r="H11" s="1664">
        <f t="shared" si="0"/>
        <v>0</v>
      </c>
      <c r="I11" s="233" t="s">
        <v>655</v>
      </c>
      <c r="J11" s="145"/>
      <c r="K11" s="145"/>
      <c r="L11" s="145"/>
    </row>
    <row r="12" spans="1:13" s="503" customFormat="1" ht="15.75" customHeight="1">
      <c r="A12" s="3012"/>
      <c r="B12" s="159" t="s">
        <v>694</v>
      </c>
      <c r="C12" s="1661"/>
      <c r="D12" s="1661"/>
      <c r="E12" s="1661"/>
      <c r="F12" s="1661"/>
      <c r="G12" s="1670"/>
      <c r="H12" s="1664">
        <f t="shared" si="0"/>
        <v>0</v>
      </c>
      <c r="I12" s="494" t="s">
        <v>689</v>
      </c>
      <c r="J12" s="145"/>
      <c r="K12" s="145"/>
      <c r="L12" s="145"/>
    </row>
    <row r="13" spans="1:13" s="503" customFormat="1" ht="15.75" customHeight="1">
      <c r="A13" s="3012"/>
      <c r="B13" s="159" t="s">
        <v>698</v>
      </c>
      <c r="C13" s="1661"/>
      <c r="D13" s="1661"/>
      <c r="E13" s="1661"/>
      <c r="F13" s="1661"/>
      <c r="G13" s="1670"/>
      <c r="H13" s="1664">
        <f t="shared" si="0"/>
        <v>0</v>
      </c>
      <c r="I13" s="494" t="s">
        <v>969</v>
      </c>
      <c r="J13" s="145"/>
      <c r="K13" s="145"/>
      <c r="L13" s="145"/>
    </row>
    <row r="14" spans="1:13" s="503" customFormat="1" ht="15.75" customHeight="1">
      <c r="A14" s="3012"/>
      <c r="B14" s="159" t="s">
        <v>700</v>
      </c>
      <c r="C14" s="1661"/>
      <c r="D14" s="1661"/>
      <c r="E14" s="1661"/>
      <c r="F14" s="1661"/>
      <c r="G14" s="1670"/>
      <c r="H14" s="1664">
        <f t="shared" si="0"/>
        <v>0</v>
      </c>
      <c r="I14" s="816"/>
      <c r="J14" s="145"/>
      <c r="K14" s="145"/>
      <c r="L14" s="145"/>
    </row>
    <row r="15" spans="1:13" s="503" customFormat="1" ht="15.75" customHeight="1">
      <c r="A15" s="3012"/>
      <c r="B15" s="159" t="s">
        <v>703</v>
      </c>
      <c r="C15" s="1661"/>
      <c r="D15" s="1661"/>
      <c r="E15" s="1661"/>
      <c r="F15" s="1661"/>
      <c r="G15" s="1670"/>
      <c r="H15" s="1664">
        <f t="shared" si="0"/>
        <v>0</v>
      </c>
      <c r="I15" s="3431" t="s">
        <v>990</v>
      </c>
      <c r="J15" s="3431"/>
      <c r="K15" s="3431"/>
      <c r="L15" s="3431"/>
      <c r="M15" s="750"/>
    </row>
    <row r="16" spans="1:13" s="503" customFormat="1" ht="15.75" customHeight="1">
      <c r="A16" s="3012"/>
      <c r="B16" s="159" t="s">
        <v>706</v>
      </c>
      <c r="C16" s="1661"/>
      <c r="D16" s="1661"/>
      <c r="E16" s="1661"/>
      <c r="F16" s="1661"/>
      <c r="G16" s="1670"/>
      <c r="H16" s="1664">
        <f t="shared" si="0"/>
        <v>0</v>
      </c>
      <c r="I16" s="3431"/>
      <c r="J16" s="3431"/>
      <c r="K16" s="3431"/>
      <c r="L16" s="3431"/>
      <c r="M16" s="750"/>
    </row>
    <row r="17" spans="1:13" s="503" customFormat="1" ht="15.75" customHeight="1">
      <c r="A17" s="3012"/>
      <c r="B17" s="822" t="s">
        <v>991</v>
      </c>
      <c r="C17" s="1661"/>
      <c r="D17" s="1661"/>
      <c r="E17" s="1661"/>
      <c r="F17" s="1661"/>
      <c r="G17" s="1670"/>
      <c r="H17" s="1664">
        <f t="shared" si="0"/>
        <v>0</v>
      </c>
      <c r="I17" s="3431"/>
      <c r="J17" s="3431"/>
      <c r="K17" s="3431"/>
      <c r="L17" s="3431"/>
      <c r="M17" s="750"/>
    </row>
    <row r="18" spans="1:13" s="503" customFormat="1" ht="15.75" customHeight="1">
      <c r="A18" s="3012"/>
      <c r="B18" s="823" t="s">
        <v>992</v>
      </c>
      <c r="C18" s="1661"/>
      <c r="D18" s="1661"/>
      <c r="E18" s="1661"/>
      <c r="F18" s="1661"/>
      <c r="G18" s="1670"/>
      <c r="H18" s="1664">
        <f t="shared" si="0"/>
        <v>0</v>
      </c>
      <c r="I18" s="3431"/>
      <c r="J18" s="3431"/>
      <c r="K18" s="3431"/>
      <c r="L18" s="3431"/>
      <c r="M18" s="750"/>
    </row>
    <row r="19" spans="1:13" s="503" customFormat="1" ht="15.75" customHeight="1">
      <c r="A19" s="3012"/>
      <c r="B19" s="823" t="s">
        <v>993</v>
      </c>
      <c r="C19" s="1661"/>
      <c r="D19" s="1661"/>
      <c r="E19" s="1661"/>
      <c r="F19" s="1661"/>
      <c r="G19" s="1670"/>
      <c r="H19" s="1664">
        <f t="shared" si="0"/>
        <v>0</v>
      </c>
      <c r="I19" s="3431"/>
      <c r="J19" s="3431"/>
      <c r="K19" s="3431"/>
      <c r="L19" s="3431"/>
      <c r="M19" s="750"/>
    </row>
    <row r="20" spans="1:13" s="503" customFormat="1" ht="15.75" customHeight="1">
      <c r="A20" s="3012"/>
      <c r="B20" s="159" t="s">
        <v>994</v>
      </c>
      <c r="C20" s="1665">
        <f>SUM(C8:C19)</f>
        <v>0</v>
      </c>
      <c r="D20" s="1665">
        <f>SUM(D8:D19)</f>
        <v>0</v>
      </c>
      <c r="E20" s="1665">
        <f>SUM(E8:E19)</f>
        <v>0</v>
      </c>
      <c r="F20" s="1665">
        <f>SUM(F8:F19)</f>
        <v>0</v>
      </c>
      <c r="G20" s="1665">
        <f>SUM(G8:G19)</f>
        <v>0</v>
      </c>
      <c r="H20" s="1664">
        <f t="shared" si="0"/>
        <v>0</v>
      </c>
      <c r="I20" s="3431"/>
      <c r="J20" s="3431"/>
      <c r="K20" s="3431"/>
      <c r="L20" s="3431"/>
      <c r="M20" s="750"/>
    </row>
    <row r="21" spans="1:13" s="503" customFormat="1" ht="15.75" customHeight="1">
      <c r="A21" s="3012"/>
      <c r="B21" s="2219" t="s">
        <v>6683</v>
      </c>
      <c r="C21" s="1825"/>
      <c r="D21" s="1826" t="s">
        <v>6684</v>
      </c>
      <c r="E21" s="1826" t="s">
        <v>6685</v>
      </c>
      <c r="F21" s="1826" t="s">
        <v>6685</v>
      </c>
      <c r="G21" s="1827" t="s">
        <v>6685</v>
      </c>
      <c r="H21" s="1818">
        <f>SUM(C21:G21)</f>
        <v>0</v>
      </c>
      <c r="I21" s="3431"/>
      <c r="J21" s="3431"/>
      <c r="K21" s="3431"/>
      <c r="L21" s="3431"/>
      <c r="M21" s="750"/>
    </row>
    <row r="22" spans="1:13" s="503" customFormat="1" ht="15.75" customHeight="1">
      <c r="A22" s="3012"/>
      <c r="B22" s="1745" t="s">
        <v>995</v>
      </c>
      <c r="C22" s="1661"/>
      <c r="D22" s="1661"/>
      <c r="E22" s="1661"/>
      <c r="F22" s="1661"/>
      <c r="G22" s="1670"/>
      <c r="H22" s="1664">
        <f t="shared" si="0"/>
        <v>0</v>
      </c>
      <c r="I22" s="3431"/>
      <c r="J22" s="3431"/>
      <c r="K22" s="3431"/>
      <c r="L22" s="3431"/>
      <c r="M22" s="750"/>
    </row>
    <row r="23" spans="1:13" s="503" customFormat="1" ht="15.75" customHeight="1">
      <c r="A23" s="3038"/>
      <c r="B23" s="606" t="s">
        <v>515</v>
      </c>
      <c r="C23" s="1817">
        <f t="shared" ref="C23:H23" si="1">C20+C22</f>
        <v>0</v>
      </c>
      <c r="D23" s="1817">
        <f t="shared" si="1"/>
        <v>0</v>
      </c>
      <c r="E23" s="1817">
        <f t="shared" si="1"/>
        <v>0</v>
      </c>
      <c r="F23" s="1817">
        <f t="shared" si="1"/>
        <v>0</v>
      </c>
      <c r="G23" s="1817">
        <f t="shared" si="1"/>
        <v>0</v>
      </c>
      <c r="H23" s="1818">
        <f t="shared" si="1"/>
        <v>0</v>
      </c>
      <c r="I23" s="3431"/>
      <c r="J23" s="3431"/>
      <c r="K23" s="3431"/>
      <c r="L23" s="3431"/>
      <c r="M23" s="750"/>
    </row>
    <row r="24" spans="1:13" s="503" customFormat="1" ht="15.75" hidden="1" customHeight="1">
      <c r="A24" s="1747"/>
      <c r="B24" s="1819"/>
      <c r="C24" s="1820"/>
      <c r="D24" s="1821"/>
      <c r="E24" s="1821"/>
      <c r="F24" s="1821"/>
      <c r="G24" s="1822"/>
      <c r="H24" s="1667"/>
      <c r="I24" s="3431"/>
      <c r="J24" s="3431"/>
      <c r="K24" s="3431"/>
      <c r="L24" s="3431"/>
      <c r="M24" s="750"/>
    </row>
    <row r="25" spans="1:13" s="503" customFormat="1" ht="15.75" customHeight="1">
      <c r="A25" s="3012" t="s">
        <v>996</v>
      </c>
      <c r="B25" s="825" t="s">
        <v>997</v>
      </c>
      <c r="C25" s="1662"/>
      <c r="D25" s="1662"/>
      <c r="E25" s="1662"/>
      <c r="F25" s="1662"/>
      <c r="G25" s="1669"/>
      <c r="H25" s="1663">
        <f>SUM(C25:G25)</f>
        <v>0</v>
      </c>
      <c r="I25" s="3431"/>
      <c r="J25" s="3431"/>
      <c r="K25" s="3431"/>
      <c r="L25" s="3431"/>
      <c r="M25" s="750"/>
    </row>
    <row r="26" spans="1:13" s="503" customFormat="1" ht="15.75" customHeight="1">
      <c r="A26" s="3012"/>
      <c r="B26" s="823" t="s">
        <v>998</v>
      </c>
      <c r="C26" s="1661"/>
      <c r="D26" s="1661"/>
      <c r="E26" s="1661"/>
      <c r="F26" s="1661"/>
      <c r="G26" s="1670"/>
      <c r="H26" s="1664">
        <f t="shared" ref="H26:H39" si="2">SUM(C26:G26)</f>
        <v>0</v>
      </c>
      <c r="I26" s="3431"/>
      <c r="J26" s="3431"/>
      <c r="K26" s="3431"/>
      <c r="L26" s="3431"/>
      <c r="M26" s="750"/>
    </row>
    <row r="27" spans="1:13" s="503" customFormat="1" ht="15.75" customHeight="1">
      <c r="A27" s="3012"/>
      <c r="B27" s="823" t="s">
        <v>999</v>
      </c>
      <c r="C27" s="1661"/>
      <c r="D27" s="1661"/>
      <c r="E27" s="1661"/>
      <c r="F27" s="1661"/>
      <c r="G27" s="1670"/>
      <c r="H27" s="1664">
        <f t="shared" si="2"/>
        <v>0</v>
      </c>
      <c r="I27" s="3431"/>
      <c r="J27" s="3431"/>
      <c r="K27" s="3431"/>
      <c r="L27" s="3431"/>
    </row>
    <row r="28" spans="1:13" s="503" customFormat="1" ht="15.75" customHeight="1">
      <c r="A28" s="3012"/>
      <c r="B28" s="823" t="s">
        <v>1000</v>
      </c>
      <c r="C28" s="1661"/>
      <c r="D28" s="1661"/>
      <c r="E28" s="1661"/>
      <c r="F28" s="1661"/>
      <c r="G28" s="1670"/>
      <c r="H28" s="1664">
        <f t="shared" si="2"/>
        <v>0</v>
      </c>
      <c r="I28" s="3431"/>
      <c r="J28" s="3431"/>
      <c r="K28" s="3431"/>
      <c r="L28" s="3431"/>
    </row>
    <row r="29" spans="1:13" s="503" customFormat="1" ht="15.75" customHeight="1">
      <c r="A29" s="3012"/>
      <c r="B29" s="823" t="s">
        <v>1001</v>
      </c>
      <c r="C29" s="1661"/>
      <c r="D29" s="1661"/>
      <c r="E29" s="1661"/>
      <c r="F29" s="1661"/>
      <c r="G29" s="1670"/>
      <c r="H29" s="1664">
        <f t="shared" si="2"/>
        <v>0</v>
      </c>
      <c r="I29" s="2930" t="s">
        <v>1667</v>
      </c>
      <c r="J29" s="2930"/>
      <c r="K29" s="2930"/>
      <c r="L29" s="2930"/>
      <c r="M29" s="588"/>
    </row>
    <row r="30" spans="1:13" s="503" customFormat="1" ht="15.75" customHeight="1">
      <c r="A30" s="3012"/>
      <c r="B30" s="823" t="s">
        <v>1668</v>
      </c>
      <c r="C30" s="1661"/>
      <c r="D30" s="1661"/>
      <c r="E30" s="1661"/>
      <c r="F30" s="1661"/>
      <c r="G30" s="1670"/>
      <c r="H30" s="1664">
        <f t="shared" si="2"/>
        <v>0</v>
      </c>
      <c r="I30" s="2930"/>
      <c r="J30" s="2930"/>
      <c r="K30" s="2930"/>
      <c r="L30" s="2930"/>
      <c r="M30" s="588"/>
    </row>
    <row r="31" spans="1:13" s="503" customFormat="1" ht="15.75" customHeight="1">
      <c r="A31" s="3012"/>
      <c r="B31" s="823" t="s">
        <v>1669</v>
      </c>
      <c r="C31" s="1661"/>
      <c r="D31" s="1661"/>
      <c r="E31" s="1661"/>
      <c r="F31" s="1661"/>
      <c r="G31" s="1670"/>
      <c r="H31" s="1664">
        <f t="shared" si="2"/>
        <v>0</v>
      </c>
      <c r="I31" s="2930"/>
      <c r="J31" s="2930"/>
      <c r="K31" s="2930"/>
      <c r="L31" s="2930"/>
      <c r="M31" s="588"/>
    </row>
    <row r="32" spans="1:13" s="503" customFormat="1" ht="15.75" customHeight="1">
      <c r="A32" s="3012"/>
      <c r="B32" s="823" t="s">
        <v>1670</v>
      </c>
      <c r="C32" s="1661"/>
      <c r="D32" s="1661"/>
      <c r="E32" s="1661"/>
      <c r="F32" s="1661"/>
      <c r="G32" s="1670"/>
      <c r="H32" s="1664">
        <f t="shared" si="2"/>
        <v>0</v>
      </c>
      <c r="I32" s="2930"/>
      <c r="J32" s="2930"/>
      <c r="K32" s="2930"/>
      <c r="L32" s="2930"/>
      <c r="M32" s="588"/>
    </row>
    <row r="33" spans="1:13" s="503" customFormat="1" ht="15.75" customHeight="1">
      <c r="A33" s="3012"/>
      <c r="B33" s="823" t="s">
        <v>1671</v>
      </c>
      <c r="C33" s="1661"/>
      <c r="D33" s="1661"/>
      <c r="E33" s="1661"/>
      <c r="F33" s="1661"/>
      <c r="G33" s="1670"/>
      <c r="H33" s="1664">
        <f t="shared" si="2"/>
        <v>0</v>
      </c>
      <c r="I33" s="2930"/>
      <c r="J33" s="2930"/>
      <c r="K33" s="2930"/>
      <c r="L33" s="2930"/>
      <c r="M33" s="588"/>
    </row>
    <row r="34" spans="1:13" s="503" customFormat="1" ht="15.75" customHeight="1">
      <c r="A34" s="3012"/>
      <c r="B34" s="822" t="s">
        <v>991</v>
      </c>
      <c r="C34" s="1661"/>
      <c r="D34" s="1661"/>
      <c r="E34" s="1661"/>
      <c r="F34" s="1661"/>
      <c r="G34" s="1670"/>
      <c r="H34" s="1664">
        <f t="shared" si="2"/>
        <v>0</v>
      </c>
      <c r="I34" s="2930"/>
      <c r="J34" s="2930"/>
      <c r="K34" s="2930"/>
      <c r="L34" s="2930"/>
      <c r="M34" s="588"/>
    </row>
    <row r="35" spans="1:13" s="503" customFormat="1" ht="15.75" customHeight="1">
      <c r="A35" s="3012"/>
      <c r="B35" s="823" t="s">
        <v>992</v>
      </c>
      <c r="C35" s="1661"/>
      <c r="D35" s="1661"/>
      <c r="E35" s="1661"/>
      <c r="F35" s="1661"/>
      <c r="G35" s="1670"/>
      <c r="H35" s="1664">
        <f t="shared" si="2"/>
        <v>0</v>
      </c>
      <c r="I35" s="2930"/>
      <c r="J35" s="2930"/>
      <c r="K35" s="2930"/>
      <c r="L35" s="2930"/>
      <c r="M35" s="588"/>
    </row>
    <row r="36" spans="1:13" s="503" customFormat="1" ht="15.75" customHeight="1">
      <c r="A36" s="3012"/>
      <c r="B36" s="823" t="s">
        <v>993</v>
      </c>
      <c r="C36" s="1661"/>
      <c r="D36" s="1661"/>
      <c r="E36" s="1661"/>
      <c r="F36" s="1661"/>
      <c r="G36" s="1670"/>
      <c r="H36" s="1664">
        <f t="shared" si="2"/>
        <v>0</v>
      </c>
      <c r="I36" s="2930"/>
      <c r="J36" s="2930"/>
      <c r="K36" s="2930"/>
      <c r="L36" s="2930"/>
      <c r="M36" s="588"/>
    </row>
    <row r="37" spans="1:13" s="503" customFormat="1" ht="15.75" customHeight="1">
      <c r="A37" s="3012"/>
      <c r="B37" s="159" t="s">
        <v>994</v>
      </c>
      <c r="C37" s="1665">
        <f>SUM(C25:C36)</f>
        <v>0</v>
      </c>
      <c r="D37" s="1665">
        <f>SUM(D25:D36)</f>
        <v>0</v>
      </c>
      <c r="E37" s="1665">
        <f>SUM(E25:E36)</f>
        <v>0</v>
      </c>
      <c r="F37" s="1665">
        <f>SUM(F25:F36)</f>
        <v>0</v>
      </c>
      <c r="G37" s="1665">
        <f>SUM(G25:G36)</f>
        <v>0</v>
      </c>
      <c r="H37" s="1664">
        <f t="shared" si="2"/>
        <v>0</v>
      </c>
      <c r="I37" s="2930"/>
      <c r="J37" s="2930"/>
      <c r="K37" s="2930"/>
      <c r="L37" s="2930"/>
      <c r="M37" s="588"/>
    </row>
    <row r="38" spans="1:13" s="503" customFormat="1" ht="15.75" customHeight="1">
      <c r="A38" s="3012"/>
      <c r="B38" s="2219" t="s">
        <v>6683</v>
      </c>
      <c r="C38" s="1825"/>
      <c r="D38" s="1826" t="s">
        <v>6684</v>
      </c>
      <c r="E38" s="1826" t="s">
        <v>6685</v>
      </c>
      <c r="F38" s="1826" t="s">
        <v>6685</v>
      </c>
      <c r="G38" s="1827" t="s">
        <v>6685</v>
      </c>
      <c r="H38" s="1818">
        <f>SUM(C38:G38)</f>
        <v>0</v>
      </c>
      <c r="I38" s="2930"/>
      <c r="J38" s="2930"/>
      <c r="K38" s="2930"/>
      <c r="L38" s="2930"/>
      <c r="M38" s="1749"/>
    </row>
    <row r="39" spans="1:13" s="503" customFormat="1" ht="15.75" customHeight="1">
      <c r="A39" s="3012"/>
      <c r="B39" s="159" t="s">
        <v>995</v>
      </c>
      <c r="C39" s="1661"/>
      <c r="D39" s="1661"/>
      <c r="E39" s="1661"/>
      <c r="F39" s="1661"/>
      <c r="G39" s="1661"/>
      <c r="H39" s="1664">
        <f t="shared" si="2"/>
        <v>0</v>
      </c>
      <c r="I39" s="2930"/>
      <c r="J39" s="2930"/>
      <c r="K39" s="2930"/>
      <c r="L39" s="2930"/>
      <c r="M39" s="588"/>
    </row>
    <row r="40" spans="1:13" s="503" customFormat="1" ht="15.75" customHeight="1">
      <c r="A40" s="3012"/>
      <c r="B40" s="141" t="s">
        <v>515</v>
      </c>
      <c r="C40" s="1666">
        <f t="shared" ref="C40:H40" si="3">C37+C39</f>
        <v>0</v>
      </c>
      <c r="D40" s="1666">
        <f t="shared" si="3"/>
        <v>0</v>
      </c>
      <c r="E40" s="1666">
        <f t="shared" si="3"/>
        <v>0</v>
      </c>
      <c r="F40" s="1666">
        <f t="shared" si="3"/>
        <v>0</v>
      </c>
      <c r="G40" s="1666">
        <f t="shared" si="3"/>
        <v>0</v>
      </c>
      <c r="H40" s="1667">
        <f t="shared" si="3"/>
        <v>0</v>
      </c>
      <c r="I40" s="2930"/>
      <c r="J40" s="2930"/>
      <c r="K40" s="2930"/>
      <c r="L40" s="2930"/>
    </row>
    <row r="41" spans="1:13" s="503" customFormat="1" ht="20.25" customHeight="1">
      <c r="A41" s="3012" t="s">
        <v>654</v>
      </c>
      <c r="B41" s="3012"/>
      <c r="C41" s="3433" t="str">
        <f>IF(H20&lt;&gt;利润!C5,"收入账载数与会计报表数相差"&amp;DOLLAR(H20-利润!C5,2)&amp;"元！","收入账载数与会计报表数相符！")</f>
        <v>收入账载数与会计报表数相符！</v>
      </c>
      <c r="D41" s="3433"/>
      <c r="E41" s="3433"/>
      <c r="F41" s="3433"/>
      <c r="G41" s="3433"/>
      <c r="H41" s="3433"/>
      <c r="I41" s="145"/>
      <c r="J41" s="145"/>
      <c r="K41" s="145"/>
      <c r="L41" s="145"/>
    </row>
    <row r="42" spans="1:13" s="503" customFormat="1" ht="20.25" customHeight="1">
      <c r="A42" s="3012"/>
      <c r="B42" s="3012"/>
      <c r="C42" s="3430" t="str">
        <f>IF(H37&lt;&gt;利润!C6,"成本账载数与会计报表数相差"&amp;DOLLAR(H37-利润!C6,2)&amp;"元！","成本账载数与会计报表数相符！")</f>
        <v>成本账载数与会计报表数相符！</v>
      </c>
      <c r="D42" s="3430"/>
      <c r="E42" s="3430"/>
      <c r="F42" s="3430"/>
      <c r="G42" s="3430"/>
      <c r="H42" s="3430"/>
      <c r="I42" s="145" t="s">
        <v>469</v>
      </c>
      <c r="J42" s="145"/>
      <c r="K42" s="145"/>
      <c r="L42" s="145"/>
    </row>
    <row r="43" spans="1:13" s="503" customFormat="1" ht="15" customHeight="1">
      <c r="A43" s="3007" t="s">
        <v>1344</v>
      </c>
      <c r="B43" s="3007"/>
      <c r="C43" s="3434" t="s">
        <v>1672</v>
      </c>
      <c r="D43" s="3434"/>
      <c r="E43" s="3432" t="str">
        <f>IF(OR(H20&lt;&gt;利润!C5,H37&lt;&gt;利润!C6),"、E","")</f>
        <v/>
      </c>
      <c r="F43" s="3432"/>
      <c r="G43" s="3432"/>
      <c r="H43" s="3432"/>
      <c r="I43" s="145" t="s">
        <v>1673</v>
      </c>
      <c r="J43" s="145"/>
      <c r="K43" s="145"/>
      <c r="L43" s="145"/>
    </row>
    <row r="44" spans="1:13" s="503" customFormat="1" ht="20.25" customHeight="1">
      <c r="A44" s="3007"/>
      <c r="B44" s="3007"/>
      <c r="C44" s="3435"/>
      <c r="D44" s="3435"/>
      <c r="E44" s="3435"/>
      <c r="F44" s="3435"/>
      <c r="G44" s="3435"/>
      <c r="H44" s="3435"/>
      <c r="I44" s="2930" t="s">
        <v>1674</v>
      </c>
      <c r="J44" s="2930"/>
      <c r="K44" s="2930"/>
      <c r="L44" s="2930"/>
    </row>
    <row r="45" spans="1:13" s="503" customFormat="1" ht="6.75" customHeight="1">
      <c r="A45" s="3007"/>
      <c r="B45" s="3007"/>
      <c r="C45" s="3435"/>
      <c r="D45" s="3435"/>
      <c r="E45" s="3435"/>
      <c r="F45" s="3435"/>
      <c r="G45" s="3435"/>
      <c r="H45" s="3435"/>
      <c r="I45" s="2930"/>
      <c r="J45" s="2930"/>
      <c r="K45" s="2930"/>
      <c r="L45" s="2930"/>
    </row>
    <row r="46" spans="1:13" s="503" customFormat="1" ht="12" customHeight="1">
      <c r="A46" s="3007"/>
      <c r="B46" s="3007"/>
      <c r="C46" s="3435"/>
      <c r="D46" s="3435"/>
      <c r="E46" s="3435"/>
      <c r="F46" s="3435"/>
      <c r="G46" s="3435"/>
      <c r="H46" s="3435"/>
      <c r="I46" s="2930" t="s">
        <v>1675</v>
      </c>
      <c r="J46" s="2930"/>
      <c r="K46" s="2930"/>
      <c r="L46" s="2930"/>
    </row>
    <row r="47" spans="1:13" s="503" customFormat="1" ht="20.25" customHeight="1">
      <c r="A47" s="3007"/>
      <c r="B47" s="3007"/>
      <c r="C47" s="3435"/>
      <c r="D47" s="3435"/>
      <c r="E47" s="3435"/>
      <c r="F47" s="3435"/>
      <c r="G47" s="3435"/>
      <c r="H47" s="3435"/>
      <c r="I47" s="2930"/>
      <c r="J47" s="2930"/>
      <c r="K47" s="2930"/>
      <c r="L47" s="2930"/>
    </row>
    <row r="48" spans="1:13" s="503" customFormat="1" ht="20.25" customHeight="1">
      <c r="A48" s="3429" t="s">
        <v>587</v>
      </c>
      <c r="B48" s="3429"/>
      <c r="C48" s="3430" t="str">
        <f>IF(AND(H22=0,H39=0),"不存在调整事项,认可！","调整后认可！")</f>
        <v>不存在调整事项,认可！</v>
      </c>
      <c r="D48" s="3430"/>
      <c r="E48" s="3430"/>
      <c r="F48" s="3430"/>
      <c r="G48" s="3430"/>
      <c r="H48" s="3430"/>
      <c r="I48" s="3122" t="s">
        <v>1676</v>
      </c>
      <c r="J48" s="3122"/>
      <c r="K48" s="3122"/>
      <c r="L48" s="3122"/>
    </row>
    <row r="49" spans="1:12" s="503" customFormat="1" ht="13.5">
      <c r="A49" s="772"/>
      <c r="B49" s="772"/>
      <c r="C49" s="772"/>
      <c r="D49" s="772"/>
      <c r="E49" s="772"/>
      <c r="F49" s="772"/>
      <c r="G49" s="772"/>
      <c r="H49" s="772"/>
      <c r="I49" s="3122"/>
      <c r="J49" s="3122"/>
      <c r="K49" s="3122"/>
      <c r="L49" s="3122"/>
    </row>
    <row r="50" spans="1:12" s="503" customFormat="1" ht="40.5" customHeight="1">
      <c r="A50" s="772"/>
      <c r="B50" s="772"/>
      <c r="C50" s="772"/>
      <c r="D50" s="772"/>
      <c r="E50" s="772"/>
      <c r="F50" s="772"/>
      <c r="G50" s="772"/>
      <c r="H50" s="772"/>
      <c r="I50" s="3122"/>
      <c r="J50" s="3122"/>
      <c r="K50" s="3122"/>
      <c r="L50" s="3122"/>
    </row>
    <row r="51" spans="1:12" s="503" customFormat="1" ht="33.75" customHeight="1">
      <c r="A51" s="772"/>
      <c r="B51" s="772"/>
      <c r="C51" s="772"/>
      <c r="D51" s="772"/>
      <c r="E51" s="772"/>
      <c r="F51" s="772"/>
      <c r="G51" s="772"/>
      <c r="H51" s="772"/>
      <c r="I51" s="3122" t="s">
        <v>1663</v>
      </c>
      <c r="J51" s="3122"/>
      <c r="K51" s="3122"/>
      <c r="L51" s="3122"/>
    </row>
    <row r="52" spans="1:12" s="503" customFormat="1" ht="43.5" customHeight="1">
      <c r="A52" s="772"/>
      <c r="B52" s="772"/>
      <c r="C52" s="772"/>
      <c r="D52" s="772"/>
      <c r="E52" s="772"/>
      <c r="F52" s="772"/>
      <c r="G52" s="772"/>
      <c r="H52" s="772"/>
      <c r="I52" s="3122"/>
      <c r="J52" s="3122"/>
      <c r="K52" s="3122"/>
      <c r="L52" s="3122"/>
    </row>
    <row r="53" spans="1:12" s="503" customFormat="1" ht="27.75" customHeight="1">
      <c r="A53" s="772"/>
      <c r="B53" s="772"/>
      <c r="C53" s="772"/>
      <c r="D53" s="772"/>
      <c r="E53" s="772"/>
      <c r="F53" s="772"/>
      <c r="G53" s="772"/>
      <c r="H53" s="772"/>
      <c r="I53" s="3122"/>
      <c r="J53" s="3122"/>
      <c r="K53" s="3122"/>
      <c r="L53" s="3122"/>
    </row>
    <row r="54" spans="1:12" s="503" customFormat="1" ht="27.75" customHeight="1">
      <c r="A54" s="772"/>
      <c r="B54" s="772"/>
      <c r="C54" s="772"/>
      <c r="D54" s="772"/>
      <c r="E54" s="772"/>
      <c r="F54" s="772"/>
      <c r="G54" s="772"/>
      <c r="H54" s="772"/>
      <c r="I54" s="3122"/>
      <c r="J54" s="3122"/>
      <c r="K54" s="3122"/>
      <c r="L54" s="3122"/>
    </row>
    <row r="55" spans="1:12" s="503" customFormat="1" ht="27.75" customHeight="1">
      <c r="A55" s="772"/>
      <c r="B55" s="772"/>
      <c r="C55" s="772"/>
      <c r="D55" s="772"/>
      <c r="E55" s="772"/>
      <c r="F55" s="772"/>
      <c r="G55" s="772"/>
      <c r="H55" s="772"/>
      <c r="I55" s="3122" t="s">
        <v>1664</v>
      </c>
      <c r="J55" s="3122"/>
      <c r="K55" s="3122"/>
      <c r="L55" s="3122"/>
    </row>
    <row r="56" spans="1:12" s="503" customFormat="1" ht="39" customHeight="1">
      <c r="A56" s="772"/>
      <c r="B56" s="772"/>
      <c r="C56" s="772"/>
      <c r="D56" s="772"/>
      <c r="E56" s="772"/>
      <c r="F56" s="772"/>
      <c r="G56" s="772"/>
      <c r="H56" s="772"/>
      <c r="I56" s="749"/>
      <c r="J56" s="749"/>
      <c r="K56" s="749"/>
      <c r="L56" s="749"/>
    </row>
    <row r="57" spans="1:12" s="503" customFormat="1" ht="27.75" customHeight="1">
      <c r="A57" s="772"/>
      <c r="B57" s="772"/>
      <c r="C57" s="772"/>
      <c r="D57" s="772"/>
      <c r="E57" s="772"/>
      <c r="F57" s="772"/>
      <c r="G57" s="772"/>
      <c r="H57" s="772"/>
      <c r="I57" s="816"/>
      <c r="J57" s="145"/>
      <c r="K57" s="145"/>
      <c r="L57" s="145"/>
    </row>
    <row r="58" spans="1:12" s="503" customFormat="1" ht="44.25" customHeight="1">
      <c r="A58" s="772"/>
      <c r="B58" s="772"/>
      <c r="C58" s="772"/>
      <c r="D58" s="772"/>
      <c r="E58" s="772"/>
      <c r="F58" s="772"/>
      <c r="G58" s="772"/>
      <c r="H58" s="772"/>
      <c r="I58" s="816"/>
      <c r="J58" s="145"/>
      <c r="K58" s="145"/>
      <c r="L58" s="145"/>
    </row>
    <row r="59" spans="1:12" s="503" customFormat="1" ht="46.5" customHeight="1">
      <c r="A59" s="772"/>
      <c r="B59" s="772"/>
      <c r="C59" s="772"/>
      <c r="D59" s="772"/>
      <c r="E59" s="772"/>
      <c r="F59" s="772"/>
      <c r="G59" s="772"/>
      <c r="H59" s="772"/>
      <c r="I59" s="816"/>
      <c r="J59" s="145"/>
      <c r="K59" s="145"/>
      <c r="L59" s="145"/>
    </row>
    <row r="60" spans="1:12" s="503" customFormat="1" ht="30" customHeight="1">
      <c r="A60" s="772"/>
      <c r="B60" s="772"/>
      <c r="C60" s="772"/>
      <c r="D60" s="772"/>
      <c r="E60" s="772"/>
      <c r="F60" s="772"/>
      <c r="G60" s="772"/>
      <c r="H60" s="772"/>
      <c r="I60" s="816"/>
      <c r="J60" s="145"/>
      <c r="K60" s="145"/>
      <c r="L60" s="145"/>
    </row>
    <row r="61" spans="1:12" s="503" customFormat="1" ht="22.5" customHeight="1">
      <c r="A61" s="772"/>
      <c r="B61" s="772"/>
      <c r="C61" s="772"/>
      <c r="D61" s="772"/>
      <c r="E61" s="772"/>
      <c r="F61" s="772"/>
      <c r="G61" s="772"/>
      <c r="H61" s="772"/>
      <c r="I61" s="688"/>
    </row>
    <row r="62" spans="1:12" s="503" customFormat="1" ht="22.5" customHeight="1">
      <c r="A62" s="772"/>
      <c r="B62" s="772"/>
      <c r="C62" s="772"/>
      <c r="D62" s="772"/>
      <c r="E62" s="772"/>
      <c r="F62" s="772"/>
      <c r="G62" s="772"/>
      <c r="H62" s="772"/>
      <c r="I62" s="688"/>
    </row>
    <row r="63" spans="1:12" s="503" customFormat="1" ht="22.5" customHeight="1">
      <c r="A63" s="772"/>
      <c r="B63" s="772"/>
      <c r="C63" s="772"/>
      <c r="D63" s="772"/>
      <c r="E63" s="772"/>
      <c r="F63" s="772"/>
      <c r="G63" s="772"/>
      <c r="H63" s="772"/>
      <c r="I63" s="688"/>
    </row>
    <row r="64" spans="1:12" s="503" customFormat="1" ht="22.5" customHeight="1">
      <c r="A64" s="772"/>
      <c r="B64" s="772"/>
      <c r="C64" s="772"/>
      <c r="D64" s="772"/>
      <c r="E64" s="772"/>
      <c r="F64" s="772"/>
      <c r="G64" s="772"/>
      <c r="H64" s="772"/>
      <c r="I64" s="688"/>
    </row>
    <row r="65" spans="1:9" s="503" customFormat="1" ht="22.5" customHeight="1">
      <c r="A65" s="772"/>
      <c r="B65" s="772"/>
      <c r="C65" s="772"/>
      <c r="D65" s="772"/>
      <c r="E65" s="772"/>
      <c r="F65" s="772"/>
      <c r="G65" s="772"/>
      <c r="H65" s="772"/>
      <c r="I65" s="688"/>
    </row>
    <row r="66" spans="1:9" s="503" customFormat="1" ht="22.5" customHeight="1">
      <c r="A66" s="772"/>
      <c r="B66" s="772"/>
      <c r="C66" s="772"/>
      <c r="D66" s="772"/>
      <c r="E66" s="772"/>
      <c r="F66" s="772"/>
      <c r="G66" s="772"/>
      <c r="H66" s="772"/>
      <c r="I66" s="688"/>
    </row>
    <row r="67" spans="1:9" s="503" customFormat="1" ht="22.5" customHeight="1">
      <c r="A67" s="772"/>
      <c r="B67" s="772"/>
      <c r="C67" s="772"/>
      <c r="D67" s="772"/>
      <c r="E67" s="772"/>
      <c r="F67" s="772"/>
      <c r="G67" s="772"/>
      <c r="H67" s="772"/>
      <c r="I67" s="688"/>
    </row>
    <row r="68" spans="1:9" s="503" customFormat="1" ht="22.5" customHeight="1">
      <c r="A68" s="772"/>
      <c r="B68" s="772"/>
      <c r="C68" s="772"/>
      <c r="D68" s="772"/>
      <c r="E68" s="772"/>
      <c r="F68" s="772"/>
      <c r="G68" s="772"/>
      <c r="H68" s="772"/>
      <c r="I68" s="688"/>
    </row>
    <row r="69" spans="1:9" s="503" customFormat="1" ht="22.5" customHeight="1">
      <c r="A69" s="772"/>
      <c r="B69" s="772"/>
      <c r="C69" s="772"/>
      <c r="D69" s="772"/>
      <c r="E69" s="772"/>
      <c r="F69" s="772"/>
      <c r="G69" s="772"/>
      <c r="H69" s="772"/>
      <c r="I69" s="688"/>
    </row>
    <row r="70" spans="1:9" s="503" customFormat="1" ht="22.5" customHeight="1">
      <c r="A70" s="772"/>
      <c r="B70" s="772"/>
      <c r="C70" s="772"/>
      <c r="D70" s="772"/>
      <c r="E70" s="772"/>
      <c r="F70" s="772"/>
      <c r="G70" s="772"/>
      <c r="H70" s="772"/>
      <c r="I70" s="688"/>
    </row>
    <row r="71" spans="1:9" s="503" customFormat="1" ht="22.5" customHeight="1">
      <c r="A71" s="772"/>
      <c r="B71" s="772"/>
      <c r="C71" s="772"/>
      <c r="D71" s="772"/>
      <c r="E71" s="772"/>
      <c r="F71" s="772"/>
      <c r="G71" s="772"/>
      <c r="H71" s="772"/>
      <c r="I71" s="688"/>
    </row>
    <row r="72" spans="1:9" s="503" customFormat="1" ht="22.5" customHeight="1">
      <c r="A72" s="772"/>
      <c r="B72" s="772"/>
      <c r="C72" s="772"/>
      <c r="D72" s="772"/>
      <c r="E72" s="772"/>
      <c r="F72" s="772"/>
      <c r="G72" s="772"/>
      <c r="H72" s="772"/>
      <c r="I72" s="688"/>
    </row>
    <row r="73" spans="1:9" ht="22.5" customHeight="1"/>
    <row r="74" spans="1:9" ht="22.5" customHeight="1"/>
    <row r="75" spans="1:9" ht="22.5" customHeight="1"/>
    <row r="76" spans="1:9" ht="22.5" customHeight="1"/>
    <row r="77" spans="1:9" ht="22.5" customHeight="1"/>
    <row r="78" spans="1:9" ht="22.5" customHeight="1"/>
    <row r="79" spans="1:9" ht="22.5" customHeight="1"/>
    <row r="80" spans="1:9" ht="22.5" customHeight="1"/>
    <row r="81" ht="22.5" customHeight="1"/>
    <row r="82" ht="22.5" customHeight="1"/>
    <row r="83" ht="22.5" customHeight="1"/>
    <row r="84" ht="22.5" customHeight="1"/>
    <row r="85" ht="22.5" customHeight="1"/>
    <row r="86" ht="22.5" customHeight="1"/>
    <row r="87" ht="22.5" customHeight="1"/>
    <row r="88" ht="22.5" customHeight="1"/>
    <row r="89" ht="22.5" customHeight="1"/>
    <row r="90" ht="22.5" customHeight="1"/>
    <row r="91" ht="22.5" customHeight="1"/>
    <row r="92" ht="22.5" customHeight="1"/>
    <row r="93" ht="22.5" customHeight="1"/>
    <row r="94" ht="22.5" customHeight="1"/>
  </sheetData>
  <sheetProtection selectLockedCells="1" selectUnlockedCells="1"/>
  <mergeCells count="28">
    <mergeCell ref="A6:H6"/>
    <mergeCell ref="A1:H1"/>
    <mergeCell ref="A3:B4"/>
    <mergeCell ref="C3:D4"/>
    <mergeCell ref="A5:B5"/>
    <mergeCell ref="C5:D5"/>
    <mergeCell ref="F5:G5"/>
    <mergeCell ref="F4:G4"/>
    <mergeCell ref="F3:G3"/>
    <mergeCell ref="A7:B7"/>
    <mergeCell ref="A8:A23"/>
    <mergeCell ref="I46:L47"/>
    <mergeCell ref="I15:L28"/>
    <mergeCell ref="A25:A40"/>
    <mergeCell ref="I29:L40"/>
    <mergeCell ref="I44:L45"/>
    <mergeCell ref="E43:H43"/>
    <mergeCell ref="A41:B42"/>
    <mergeCell ref="C41:H41"/>
    <mergeCell ref="C42:H42"/>
    <mergeCell ref="A43:B47"/>
    <mergeCell ref="C43:D43"/>
    <mergeCell ref="C44:H47"/>
    <mergeCell ref="I48:L50"/>
    <mergeCell ref="A48:B48"/>
    <mergeCell ref="C48:H48"/>
    <mergeCell ref="I51:L54"/>
    <mergeCell ref="I55:L55"/>
  </mergeCells>
  <phoneticPr fontId="59" type="noConversion"/>
  <dataValidations count="2">
    <dataValidation allowBlank="1" showErrorMessage="1" sqref="F4">
      <formula1>0</formula1>
      <formula2>0</formula2>
    </dataValidation>
    <dataValidation allowBlank="1" showErrorMessage="1" promptTitle="存在调整事项时" prompt="_x000a_选择 “E”" sqref="E43:H43">
      <formula1>0</formula1>
      <formula2>0</formula2>
    </dataValidation>
  </dataValidations>
  <hyperlinks>
    <hyperlink ref="I5" location="纳税申报数据!A1" display="纳税申报数据"/>
    <hyperlink ref="I8" location="主营税金!A1" display="主营税金审核表"/>
    <hyperlink ref="I9" location="收入与申报核对表!A1" display="收入与申报核对表"/>
    <hyperlink ref="I10" location="收入明细表!A1" display="收入明细表"/>
    <hyperlink ref="I11" location="利润!A1" display="利润及利润分配表"/>
    <hyperlink ref="I12" location="企业各税审核汇总表!A1" display="企业各税审核汇总表"/>
    <hyperlink ref="I13" location="成本费用明细表!A1" display="成本费用明细表!A1"/>
  </hyperlinks>
  <pageMargins left="0.78740157480314965" right="0.16" top="0.51181102362204722" bottom="0.11811023622047245" header="0.51181102362204722" footer="0.51181102362204722"/>
  <pageSetup paperSize="9" scale="98" firstPageNumber="0" fitToHeight="0" orientation="portrait" blackAndWhite="1"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2082" r:id="rId4" name="Button 2">
              <controlPr defaultSize="0" print="0" autoFill="0" autoPict="0" macro="[0]!ThisWorkbook.返回">
                <anchor moveWithCells="1">
                  <from>
                    <xdr:col>8</xdr:col>
                    <xdr:colOff>1133475</xdr:colOff>
                    <xdr:row>1</xdr:row>
                    <xdr:rowOff>28575</xdr:rowOff>
                  </from>
                  <to>
                    <xdr:col>8</xdr:col>
                    <xdr:colOff>1962150</xdr:colOff>
                    <xdr:row>2</xdr:row>
                    <xdr:rowOff>161925</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dimension ref="A1:N28"/>
  <sheetViews>
    <sheetView workbookViewId="0">
      <selection activeCell="L7" sqref="L7"/>
    </sheetView>
  </sheetViews>
  <sheetFormatPr defaultColWidth="9" defaultRowHeight="12"/>
  <cols>
    <col min="1" max="1" width="3.125" style="503" customWidth="1"/>
    <col min="2" max="2" width="1.875" style="503" customWidth="1"/>
    <col min="3" max="3" width="25.5" style="503" customWidth="1"/>
    <col min="4" max="11" width="11.625" style="503" customWidth="1"/>
    <col min="12" max="12" width="27.25" style="503" customWidth="1"/>
    <col min="13" max="16384" width="9" style="503"/>
  </cols>
  <sheetData>
    <row r="1" spans="1:14" ht="33.75" customHeight="1">
      <c r="A1" s="3063" t="s">
        <v>306</v>
      </c>
      <c r="B1" s="3063"/>
      <c r="C1" s="3063"/>
      <c r="D1" s="3063"/>
      <c r="E1" s="3063"/>
      <c r="F1" s="3063"/>
      <c r="G1" s="3063"/>
      <c r="H1" s="3063"/>
      <c r="I1" s="3063"/>
      <c r="J1" s="3063"/>
      <c r="K1" s="3063"/>
      <c r="L1" s="3449"/>
      <c r="M1" s="145"/>
      <c r="N1" s="145"/>
    </row>
    <row r="2" spans="1:14" ht="15" customHeight="1">
      <c r="A2" s="3007" t="s">
        <v>242</v>
      </c>
      <c r="B2" s="3007"/>
      <c r="C2" s="2733" t="str">
        <f>主营收支!C3</f>
        <v/>
      </c>
      <c r="D2" s="2733"/>
      <c r="E2" s="2733"/>
      <c r="F2" s="2733"/>
      <c r="G2" s="2733"/>
      <c r="H2" s="826"/>
      <c r="I2" s="137" t="s">
        <v>1301</v>
      </c>
      <c r="J2" s="137" t="s">
        <v>1071</v>
      </c>
      <c r="K2" s="486" t="s">
        <v>289</v>
      </c>
      <c r="L2" s="3449"/>
      <c r="M2" s="145"/>
      <c r="N2" s="145"/>
    </row>
    <row r="3" spans="1:14" ht="15" customHeight="1">
      <c r="A3" s="3007"/>
      <c r="B3" s="3007"/>
      <c r="C3" s="2733"/>
      <c r="D3" s="2733"/>
      <c r="E3" s="2733"/>
      <c r="F3" s="2733"/>
      <c r="G3" s="2733"/>
      <c r="H3" s="159" t="s">
        <v>463</v>
      </c>
      <c r="I3" s="511">
        <f>基本情况!B12</f>
        <v>0</v>
      </c>
      <c r="J3" s="560" t="str">
        <f>TEXT(基本情况!B21,"yyyy-mm-dd")</f>
        <v>2016-03-03</v>
      </c>
      <c r="K3" s="3450" t="str">
        <f>档案索引!D23</f>
        <v>3-2</v>
      </c>
      <c r="L3" s="3449"/>
      <c r="M3" s="145"/>
      <c r="N3" s="145"/>
    </row>
    <row r="4" spans="1:14" ht="15" customHeight="1">
      <c r="A4" s="3005" t="s">
        <v>243</v>
      </c>
      <c r="B4" s="3005"/>
      <c r="C4" s="2735" t="str">
        <f>主营收支!C5</f>
        <v>2015年01月01日至2015年12月31日</v>
      </c>
      <c r="D4" s="2735"/>
      <c r="E4" s="2735"/>
      <c r="F4" s="2735"/>
      <c r="G4" s="2735"/>
      <c r="H4" s="141" t="s">
        <v>465</v>
      </c>
      <c r="I4" s="514">
        <f>基本情况!B11</f>
        <v>0</v>
      </c>
      <c r="J4" s="514" t="str">
        <f>TEXT(基本情况!B22,"yyyy-mm-dd")</f>
        <v>2016-04-10</v>
      </c>
      <c r="K4" s="3450"/>
      <c r="L4" s="3449"/>
      <c r="M4" s="145"/>
      <c r="N4" s="145"/>
    </row>
    <row r="5" spans="1:14" ht="7.5" customHeight="1">
      <c r="A5" s="2730"/>
      <c r="B5" s="2730"/>
      <c r="C5" s="2730"/>
      <c r="D5" s="2730"/>
      <c r="E5" s="2730"/>
      <c r="F5" s="2730"/>
      <c r="G5" s="2730"/>
      <c r="H5" s="2730"/>
      <c r="I5" s="2730"/>
      <c r="J5" s="2730"/>
      <c r="K5" s="2730"/>
      <c r="L5" s="3449"/>
      <c r="M5" s="145"/>
      <c r="N5" s="145"/>
    </row>
    <row r="6" spans="1:14" ht="18" customHeight="1">
      <c r="A6" s="2938" t="s">
        <v>678</v>
      </c>
      <c r="B6" s="2938"/>
      <c r="C6" s="3205" t="s">
        <v>244</v>
      </c>
      <c r="D6" s="2734" t="s">
        <v>245</v>
      </c>
      <c r="E6" s="2734"/>
      <c r="F6" s="2734"/>
      <c r="G6" s="3205" t="s">
        <v>246</v>
      </c>
      <c r="H6" s="3177" t="s">
        <v>247</v>
      </c>
      <c r="I6" s="3177" t="s">
        <v>1517</v>
      </c>
      <c r="J6" s="3177" t="s">
        <v>248</v>
      </c>
      <c r="K6" s="3451" t="s">
        <v>249</v>
      </c>
      <c r="L6" s="89" t="s">
        <v>404</v>
      </c>
      <c r="M6" s="145"/>
      <c r="N6" s="145"/>
    </row>
    <row r="7" spans="1:14" ht="18" customHeight="1">
      <c r="A7" s="2938"/>
      <c r="B7" s="2938"/>
      <c r="C7" s="3205"/>
      <c r="D7" s="141" t="s">
        <v>250</v>
      </c>
      <c r="E7" s="827" t="s">
        <v>251</v>
      </c>
      <c r="F7" s="141" t="s">
        <v>252</v>
      </c>
      <c r="G7" s="3205"/>
      <c r="H7" s="3177"/>
      <c r="I7" s="3177"/>
      <c r="J7" s="3177"/>
      <c r="K7" s="3451"/>
      <c r="L7" s="233" t="s">
        <v>666</v>
      </c>
      <c r="M7" s="145"/>
      <c r="N7" s="145"/>
    </row>
    <row r="8" spans="1:14" ht="14.45" customHeight="1">
      <c r="A8" s="3012" t="s">
        <v>12</v>
      </c>
      <c r="B8" s="510">
        <v>1</v>
      </c>
      <c r="C8" s="510" t="s">
        <v>253</v>
      </c>
      <c r="D8" s="1167"/>
      <c r="E8" s="1167"/>
      <c r="F8" s="1168"/>
      <c r="G8" s="828">
        <f>纳税申报数据!D6</f>
        <v>0</v>
      </c>
      <c r="H8" s="828">
        <f>G8-D8-E8-F8</f>
        <v>0</v>
      </c>
      <c r="I8" s="1168"/>
      <c r="J8" s="828">
        <f t="shared" ref="J8:J23" si="0">D8+E8+F8+I8</f>
        <v>0</v>
      </c>
      <c r="K8" s="1728"/>
      <c r="L8" s="494" t="s">
        <v>254</v>
      </c>
      <c r="M8" s="145"/>
      <c r="N8" s="145"/>
    </row>
    <row r="9" spans="1:14" ht="14.45" customHeight="1">
      <c r="A9" s="3012"/>
      <c r="B9" s="829">
        <v>2</v>
      </c>
      <c r="C9" s="829" t="s">
        <v>6289</v>
      </c>
      <c r="D9" s="1123"/>
      <c r="E9" s="1123"/>
      <c r="F9" s="1123"/>
      <c r="G9" s="589">
        <f>纳税申报数据!F23</f>
        <v>0</v>
      </c>
      <c r="H9" s="589">
        <f>G9-D9-E9-F9</f>
        <v>0</v>
      </c>
      <c r="I9" s="1123"/>
      <c r="J9" s="589">
        <f t="shared" si="0"/>
        <v>0</v>
      </c>
      <c r="K9" s="695" t="s">
        <v>522</v>
      </c>
      <c r="L9" s="233" t="s">
        <v>686</v>
      </c>
      <c r="M9" s="145"/>
      <c r="N9" s="145"/>
    </row>
    <row r="10" spans="1:14" ht="14.45" customHeight="1">
      <c r="A10" s="3012"/>
      <c r="B10" s="829">
        <v>3</v>
      </c>
      <c r="C10" s="829" t="s">
        <v>255</v>
      </c>
      <c r="D10" s="1123"/>
      <c r="E10" s="830">
        <f>纳税申报数据!H18</f>
        <v>0</v>
      </c>
      <c r="F10" s="1123"/>
      <c r="G10" s="589">
        <f>纳税申报数据!H23</f>
        <v>0</v>
      </c>
      <c r="H10" s="589">
        <f>G10-D10-E10-F10</f>
        <v>0</v>
      </c>
      <c r="I10" s="1123"/>
      <c r="J10" s="589">
        <f t="shared" si="0"/>
        <v>0</v>
      </c>
      <c r="K10" s="1727"/>
      <c r="L10" s="494" t="s">
        <v>689</v>
      </c>
      <c r="M10" s="145"/>
      <c r="N10" s="145"/>
    </row>
    <row r="11" spans="1:14" ht="14.45" customHeight="1">
      <c r="A11" s="3012"/>
      <c r="B11" s="829">
        <v>4</v>
      </c>
      <c r="C11" s="829" t="s">
        <v>256</v>
      </c>
      <c r="D11" s="1123"/>
      <c r="E11" s="1123"/>
      <c r="F11" s="1123"/>
      <c r="G11" s="589">
        <f>纳税申报数据!D9+纳税申报数据!D8</f>
        <v>0</v>
      </c>
      <c r="H11" s="589">
        <f>G11-D11-E11-F11</f>
        <v>0</v>
      </c>
      <c r="I11" s="1123"/>
      <c r="J11" s="589">
        <f t="shared" si="0"/>
        <v>0</v>
      </c>
      <c r="K11" s="695" t="s">
        <v>522</v>
      </c>
      <c r="L11" s="233" t="s">
        <v>302</v>
      </c>
      <c r="M11" s="145"/>
      <c r="N11" s="145"/>
    </row>
    <row r="12" spans="1:14" ht="14.45" customHeight="1">
      <c r="A12" s="3012"/>
      <c r="B12" s="831">
        <v>5</v>
      </c>
      <c r="C12" s="831" t="s">
        <v>252</v>
      </c>
      <c r="D12" s="1125"/>
      <c r="E12" s="1125"/>
      <c r="F12" s="1125"/>
      <c r="G12" s="1169"/>
      <c r="H12" s="589">
        <f>G12-D12-E12-F12</f>
        <v>0</v>
      </c>
      <c r="I12" s="1125"/>
      <c r="J12" s="589">
        <f t="shared" si="0"/>
        <v>0</v>
      </c>
      <c r="K12" s="695" t="s">
        <v>522</v>
      </c>
      <c r="L12" s="233" t="s">
        <v>257</v>
      </c>
      <c r="M12" s="145"/>
      <c r="N12" s="145"/>
    </row>
    <row r="13" spans="1:14" ht="18" customHeight="1">
      <c r="A13" s="3012"/>
      <c r="B13" s="832"/>
      <c r="C13" s="141" t="s">
        <v>1299</v>
      </c>
      <c r="D13" s="824">
        <f t="shared" ref="D13:J13" si="1">SUM(D8:D12)</f>
        <v>0</v>
      </c>
      <c r="E13" s="824">
        <f t="shared" si="1"/>
        <v>0</v>
      </c>
      <c r="F13" s="824">
        <f t="shared" si="1"/>
        <v>0</v>
      </c>
      <c r="G13" s="824">
        <f t="shared" si="1"/>
        <v>0</v>
      </c>
      <c r="H13" s="824">
        <f t="shared" si="1"/>
        <v>0</v>
      </c>
      <c r="I13" s="824">
        <f t="shared" si="1"/>
        <v>0</v>
      </c>
      <c r="J13" s="824">
        <f t="shared" si="1"/>
        <v>0</v>
      </c>
      <c r="K13" s="695" t="s">
        <v>522</v>
      </c>
      <c r="L13" s="233" t="s">
        <v>692</v>
      </c>
      <c r="M13" s="145"/>
      <c r="N13" s="145"/>
    </row>
    <row r="14" spans="1:14" ht="14.45" customHeight="1">
      <c r="A14" s="3012" t="s">
        <v>1289</v>
      </c>
      <c r="B14" s="510">
        <v>1</v>
      </c>
      <c r="C14" s="833" t="s">
        <v>258</v>
      </c>
      <c r="D14" s="1168"/>
      <c r="E14" s="1168"/>
      <c r="F14" s="1168"/>
      <c r="G14" s="834">
        <f t="shared" ref="G14:G21" si="2">SUM(D14:F14)-K14</f>
        <v>0</v>
      </c>
      <c r="H14" s="834">
        <f t="shared" ref="H14:H23" si="3">G14-D14-E14-F14</f>
        <v>0</v>
      </c>
      <c r="I14" s="1170"/>
      <c r="J14" s="834">
        <f t="shared" si="0"/>
        <v>0</v>
      </c>
      <c r="K14" s="1171"/>
      <c r="L14" s="233" t="s">
        <v>655</v>
      </c>
      <c r="M14" s="145"/>
      <c r="N14" s="145"/>
    </row>
    <row r="15" spans="1:14" ht="14.45" customHeight="1">
      <c r="A15" s="3012"/>
      <c r="B15" s="835"/>
      <c r="C15" s="829" t="s">
        <v>259</v>
      </c>
      <c r="D15" s="1121"/>
      <c r="E15" s="1121"/>
      <c r="F15" s="1121"/>
      <c r="G15" s="589">
        <f t="shared" si="2"/>
        <v>0</v>
      </c>
      <c r="H15" s="589">
        <f t="shared" si="3"/>
        <v>0</v>
      </c>
      <c r="I15" s="1123"/>
      <c r="J15" s="589">
        <f t="shared" si="0"/>
        <v>0</v>
      </c>
      <c r="K15" s="1172"/>
      <c r="L15" s="233"/>
      <c r="M15" s="145"/>
      <c r="N15" s="145"/>
    </row>
    <row r="16" spans="1:14" ht="14.45" customHeight="1">
      <c r="A16" s="3012"/>
      <c r="B16" s="835">
        <v>2</v>
      </c>
      <c r="C16" s="829" t="s">
        <v>260</v>
      </c>
      <c r="D16" s="1121"/>
      <c r="E16" s="1121"/>
      <c r="F16" s="1121"/>
      <c r="G16" s="589">
        <f t="shared" si="2"/>
        <v>0</v>
      </c>
      <c r="H16" s="589">
        <f t="shared" si="3"/>
        <v>0</v>
      </c>
      <c r="I16" s="1123"/>
      <c r="J16" s="589">
        <f t="shared" si="0"/>
        <v>0</v>
      </c>
      <c r="K16" s="1172"/>
      <c r="L16" s="233"/>
      <c r="M16" s="145"/>
      <c r="N16" s="145"/>
    </row>
    <row r="17" spans="1:14" ht="14.45" customHeight="1">
      <c r="A17" s="3012"/>
      <c r="B17" s="829">
        <v>3</v>
      </c>
      <c r="C17" s="829" t="s">
        <v>261</v>
      </c>
      <c r="D17" s="1123"/>
      <c r="E17" s="1123"/>
      <c r="F17" s="1123"/>
      <c r="G17" s="589">
        <f t="shared" si="2"/>
        <v>0</v>
      </c>
      <c r="H17" s="589">
        <f t="shared" si="3"/>
        <v>0</v>
      </c>
      <c r="I17" s="1123"/>
      <c r="J17" s="589">
        <f t="shared" si="0"/>
        <v>0</v>
      </c>
      <c r="K17" s="1108"/>
      <c r="L17" s="233"/>
      <c r="M17" s="145"/>
      <c r="N17" s="145"/>
    </row>
    <row r="18" spans="1:14" ht="14.45" customHeight="1">
      <c r="A18" s="3012"/>
      <c r="B18" s="829"/>
      <c r="C18" s="159" t="s">
        <v>262</v>
      </c>
      <c r="D18" s="1123"/>
      <c r="E18" s="1123"/>
      <c r="F18" s="1123"/>
      <c r="G18" s="589">
        <f t="shared" si="2"/>
        <v>0</v>
      </c>
      <c r="H18" s="589">
        <f t="shared" si="3"/>
        <v>0</v>
      </c>
      <c r="I18" s="1123"/>
      <c r="J18" s="589">
        <f t="shared" si="0"/>
        <v>0</v>
      </c>
      <c r="K18" s="1108"/>
      <c r="L18" s="233"/>
      <c r="M18" s="145"/>
      <c r="N18" s="145"/>
    </row>
    <row r="19" spans="1:14" ht="14.45" customHeight="1">
      <c r="A19" s="3012"/>
      <c r="B19" s="829"/>
      <c r="C19" s="159" t="s">
        <v>6089</v>
      </c>
      <c r="D19" s="1123"/>
      <c r="E19" s="1123"/>
      <c r="F19" s="1123"/>
      <c r="G19" s="589">
        <f t="shared" si="2"/>
        <v>0</v>
      </c>
      <c r="H19" s="589">
        <f t="shared" si="3"/>
        <v>0</v>
      </c>
      <c r="I19" s="1123"/>
      <c r="J19" s="589">
        <f t="shared" si="0"/>
        <v>0</v>
      </c>
      <c r="K19" s="1108"/>
      <c r="L19" s="233"/>
      <c r="M19" s="145"/>
      <c r="N19" s="145"/>
    </row>
    <row r="20" spans="1:14" ht="14.45" customHeight="1">
      <c r="A20" s="3012"/>
      <c r="B20" s="829">
        <v>4</v>
      </c>
      <c r="C20" s="829" t="s">
        <v>263</v>
      </c>
      <c r="D20" s="1123"/>
      <c r="E20" s="1123"/>
      <c r="F20" s="1123"/>
      <c r="G20" s="589">
        <f t="shared" si="2"/>
        <v>0</v>
      </c>
      <c r="H20" s="589">
        <f t="shared" si="3"/>
        <v>0</v>
      </c>
      <c r="I20" s="1123"/>
      <c r="J20" s="589">
        <f t="shared" si="0"/>
        <v>0</v>
      </c>
      <c r="K20" s="1108"/>
      <c r="L20" s="145"/>
      <c r="M20" s="145"/>
      <c r="N20" s="145"/>
    </row>
    <row r="21" spans="1:14" ht="14.45" customHeight="1">
      <c r="A21" s="3012"/>
      <c r="B21" s="829">
        <v>5</v>
      </c>
      <c r="C21" s="829" t="s">
        <v>264</v>
      </c>
      <c r="D21" s="1123"/>
      <c r="E21" s="1123"/>
      <c r="F21" s="1123"/>
      <c r="G21" s="589">
        <f t="shared" si="2"/>
        <v>0</v>
      </c>
      <c r="H21" s="589">
        <f t="shared" si="3"/>
        <v>0</v>
      </c>
      <c r="I21" s="1123"/>
      <c r="J21" s="589">
        <f t="shared" si="0"/>
        <v>0</v>
      </c>
      <c r="K21" s="1109"/>
      <c r="L21" s="145" t="s">
        <v>469</v>
      </c>
      <c r="M21" s="145"/>
      <c r="N21" s="145"/>
    </row>
    <row r="22" spans="1:14" ht="14.45" customHeight="1">
      <c r="A22" s="3012"/>
      <c r="B22" s="829">
        <v>6</v>
      </c>
      <c r="C22" s="829" t="s">
        <v>256</v>
      </c>
      <c r="D22" s="1123"/>
      <c r="E22" s="1123"/>
      <c r="F22" s="1123"/>
      <c r="G22" s="589">
        <f>SUM(D22:F22)</f>
        <v>0</v>
      </c>
      <c r="H22" s="589">
        <f t="shared" si="3"/>
        <v>0</v>
      </c>
      <c r="I22" s="1123"/>
      <c r="J22" s="589">
        <f t="shared" si="0"/>
        <v>0</v>
      </c>
      <c r="K22" s="695" t="s">
        <v>522</v>
      </c>
      <c r="L22" s="836"/>
      <c r="M22" s="145"/>
      <c r="N22" s="145"/>
    </row>
    <row r="23" spans="1:14" ht="14.45" customHeight="1">
      <c r="A23" s="3012"/>
      <c r="B23" s="829">
        <v>7</v>
      </c>
      <c r="C23" s="831" t="s">
        <v>252</v>
      </c>
      <c r="D23" s="1125"/>
      <c r="E23" s="1125"/>
      <c r="F23" s="1125"/>
      <c r="G23" s="1169"/>
      <c r="H23" s="589">
        <f t="shared" si="3"/>
        <v>0</v>
      </c>
      <c r="I23" s="1125"/>
      <c r="J23" s="589">
        <f t="shared" si="0"/>
        <v>0</v>
      </c>
      <c r="K23" s="1173"/>
      <c r="L23" s="836"/>
      <c r="M23" s="145"/>
      <c r="N23" s="145"/>
    </row>
    <row r="24" spans="1:14" ht="19.5" customHeight="1">
      <c r="A24" s="3012"/>
      <c r="B24" s="2736" t="s">
        <v>1299</v>
      </c>
      <c r="C24" s="2736"/>
      <c r="D24" s="824">
        <f t="shared" ref="D24:J24" si="4">SUM(D14:D17)+SUM(D20:D23)</f>
        <v>0</v>
      </c>
      <c r="E24" s="824">
        <f t="shared" si="4"/>
        <v>0</v>
      </c>
      <c r="F24" s="824">
        <f t="shared" si="4"/>
        <v>0</v>
      </c>
      <c r="G24" s="824">
        <f t="shared" si="4"/>
        <v>0</v>
      </c>
      <c r="H24" s="824">
        <f t="shared" si="4"/>
        <v>0</v>
      </c>
      <c r="I24" s="824">
        <f t="shared" si="4"/>
        <v>0</v>
      </c>
      <c r="J24" s="824">
        <f t="shared" si="4"/>
        <v>0</v>
      </c>
      <c r="K24" s="597">
        <f>SUM(K14:K17)+SUM(K20:K21)+K23</f>
        <v>0</v>
      </c>
      <c r="L24" s="836"/>
      <c r="M24" s="145"/>
      <c r="N24" s="145"/>
    </row>
    <row r="25" spans="1:14" ht="18" customHeight="1">
      <c r="A25" s="2938" t="s">
        <v>715</v>
      </c>
      <c r="B25" s="2938"/>
      <c r="C25" s="2938"/>
      <c r="D25" s="591">
        <f t="shared" ref="D25:J25" si="5">D13+D24</f>
        <v>0</v>
      </c>
      <c r="E25" s="591">
        <f t="shared" si="5"/>
        <v>0</v>
      </c>
      <c r="F25" s="591">
        <f t="shared" si="5"/>
        <v>0</v>
      </c>
      <c r="G25" s="591">
        <f t="shared" si="5"/>
        <v>0</v>
      </c>
      <c r="H25" s="591">
        <f t="shared" si="5"/>
        <v>0</v>
      </c>
      <c r="I25" s="591">
        <f t="shared" si="5"/>
        <v>0</v>
      </c>
      <c r="J25" s="591">
        <f t="shared" si="5"/>
        <v>0</v>
      </c>
      <c r="K25" s="534">
        <f>K24</f>
        <v>0</v>
      </c>
      <c r="L25" s="837"/>
      <c r="M25" s="145"/>
      <c r="N25" s="145"/>
    </row>
    <row r="26" spans="1:14" ht="18" customHeight="1">
      <c r="A26" s="3011" t="s">
        <v>265</v>
      </c>
      <c r="B26" s="3011"/>
      <c r="C26" s="3011"/>
      <c r="D26" s="3445" t="str">
        <f>IF(AND(D13&lt;&gt;0,D25&lt;&gt;主营收支!H20),"主营业务收入申报数与账载数相差"&amp;DOLLAR(主营收支!H20-D13,2)&amp;"元！，请检查！","")</f>
        <v/>
      </c>
      <c r="E26" s="3445"/>
      <c r="F26" s="3445"/>
      <c r="G26" s="3445"/>
      <c r="H26" s="3446" t="str">
        <f>IF(AND(E13&lt;&gt;0,E25&lt;&gt;其他业务!C18),"其他业务收入申报数与账载数相差"&amp;DOLLAR(其他业务!C18-E13,2)&amp;"元！，请检查！","")</f>
        <v/>
      </c>
      <c r="I26" s="3446"/>
      <c r="J26" s="3446"/>
      <c r="K26" s="3446"/>
      <c r="L26" s="494"/>
      <c r="M26" s="145"/>
      <c r="N26" s="145"/>
    </row>
    <row r="27" spans="1:14" ht="18" customHeight="1">
      <c r="A27" s="3054" t="s">
        <v>266</v>
      </c>
      <c r="B27" s="3054"/>
      <c r="C27" s="3054"/>
      <c r="D27" s="3447" t="str">
        <f>IF(AND(D24&lt;&gt;0,D25&lt;&gt;主营收支!H20),"主营业务收入申报数与账载数相差"&amp;DOLLAR(主营收支!H20-D24,2)&amp;"元！，请检查！","")</f>
        <v/>
      </c>
      <c r="E27" s="3447"/>
      <c r="F27" s="3447"/>
      <c r="G27" s="3447"/>
      <c r="H27" s="3448" t="str">
        <f>IF(AND(E24&lt;&gt;0,E25&lt;&gt;其他业务!C18),"其他业务收入申报数与账载数相差"&amp;DOLLAR(其他业务!C18-E24,2)&amp;"元！，请检查！","")</f>
        <v/>
      </c>
      <c r="I27" s="3448"/>
      <c r="J27" s="3448"/>
      <c r="K27" s="3448"/>
      <c r="L27" s="494"/>
      <c r="M27" s="145"/>
      <c r="N27" s="145"/>
    </row>
    <row r="28" spans="1:14" ht="43.5" customHeight="1">
      <c r="A28" s="838" t="s">
        <v>1300</v>
      </c>
      <c r="B28" s="3443"/>
      <c r="C28" s="3444"/>
      <c r="D28" s="3444"/>
      <c r="E28" s="3444"/>
      <c r="F28" s="3444"/>
      <c r="G28" s="3444"/>
      <c r="H28" s="3444"/>
      <c r="I28" s="3444"/>
      <c r="J28" s="3444"/>
      <c r="K28" s="3444"/>
      <c r="L28" s="494"/>
      <c r="M28" s="145"/>
      <c r="N28" s="145"/>
    </row>
  </sheetData>
  <sheetProtection selectLockedCells="1" selectUnlockedCells="1"/>
  <mergeCells count="27">
    <mergeCell ref="G6:G7"/>
    <mergeCell ref="J6:J7"/>
    <mergeCell ref="K6:K7"/>
    <mergeCell ref="A1:K1"/>
    <mergeCell ref="H6:H7"/>
    <mergeCell ref="I6:I7"/>
    <mergeCell ref="L1:L5"/>
    <mergeCell ref="A2:B3"/>
    <mergeCell ref="C2:G3"/>
    <mergeCell ref="K3:K4"/>
    <mergeCell ref="A4:B4"/>
    <mergeCell ref="C4:G4"/>
    <mergeCell ref="A5:K5"/>
    <mergeCell ref="A25:C25"/>
    <mergeCell ref="A6:B7"/>
    <mergeCell ref="C6:C7"/>
    <mergeCell ref="D6:F6"/>
    <mergeCell ref="A8:A13"/>
    <mergeCell ref="A14:A24"/>
    <mergeCell ref="B24:C24"/>
    <mergeCell ref="B28:K28"/>
    <mergeCell ref="A26:C26"/>
    <mergeCell ref="D26:G26"/>
    <mergeCell ref="H26:K26"/>
    <mergeCell ref="A27:C27"/>
    <mergeCell ref="D27:G27"/>
    <mergeCell ref="H27:K27"/>
  </mergeCells>
  <phoneticPr fontId="59" type="noConversion"/>
  <dataValidations disablePrompts="1" count="1">
    <dataValidation allowBlank="1" showErrorMessage="1" sqref="I3">
      <formula1>0</formula1>
      <formula2>0</formula2>
    </dataValidation>
  </dataValidations>
  <hyperlinks>
    <hyperlink ref="L7" location="纳税申报数据!A1" display="纳税申报数据"/>
    <hyperlink ref="L8" location="地税申报数据!A1" display="地税申报数据"/>
    <hyperlink ref="L9" location="主营税金!A1" display="主营税金审核表"/>
    <hyperlink ref="L10" location="企业各税审核汇总表!A1" display="企业各税审核汇总表"/>
    <hyperlink ref="L11" location="主营收支!A1" display="主营业务收支审核表"/>
    <hyperlink ref="L12" location="税费缴纳测算!A1" display="税费缴纳测算"/>
    <hyperlink ref="L13" location="其他业务!A1" display="其他业务利润审核表"/>
    <hyperlink ref="L14" location="利润!A1" display="利润及利润分配表"/>
  </hyperlinks>
  <pageMargins left="0.78740157480314965" right="0.35433070866141736" top="0.73" bottom="0.11811023622047245" header="0.51181102362204722" footer="0.51181102362204722"/>
  <pageSetup paperSize="9" firstPageNumber="0" orientation="landscape" blackAndWhite="1"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3024" r:id="rId4" name="Button 16">
              <controlPr defaultSize="0" print="0" autoFill="0" autoPict="0" macro="[0]!ThisWorkbook.返回">
                <anchor moveWithCells="1">
                  <from>
                    <xdr:col>9</xdr:col>
                    <xdr:colOff>76200</xdr:colOff>
                    <xdr:row>0</xdr:row>
                    <xdr:rowOff>47625</xdr:rowOff>
                  </from>
                  <to>
                    <xdr:col>10</xdr:col>
                    <xdr:colOff>190500</xdr:colOff>
                    <xdr:row>0</xdr:row>
                    <xdr:rowOff>314325</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AA168"/>
  <sheetViews>
    <sheetView workbookViewId="0">
      <selection activeCell="I21" sqref="I21"/>
    </sheetView>
  </sheetViews>
  <sheetFormatPr defaultRowHeight="14.25"/>
  <cols>
    <col min="1" max="1" width="4.625" customWidth="1"/>
    <col min="2" max="2" width="6.875" customWidth="1"/>
    <col min="3" max="6" width="13" customWidth="1"/>
    <col min="7" max="7" width="13.625" customWidth="1"/>
  </cols>
  <sheetData>
    <row r="1" spans="1:27" ht="22.5">
      <c r="A1" s="3063" t="s">
        <v>64</v>
      </c>
      <c r="B1" s="3063"/>
      <c r="C1" s="3063"/>
      <c r="D1" s="3063"/>
      <c r="E1" s="3063"/>
      <c r="F1" s="3063"/>
      <c r="G1" s="3063"/>
      <c r="H1" s="707"/>
      <c r="I1" s="707"/>
      <c r="J1" s="707"/>
      <c r="K1" s="707"/>
      <c r="L1" s="707"/>
      <c r="M1" s="707"/>
      <c r="N1" s="707"/>
      <c r="O1" s="706"/>
      <c r="P1" s="706"/>
      <c r="Q1" s="706"/>
      <c r="R1" s="706"/>
      <c r="S1" s="706"/>
      <c r="T1" s="706"/>
      <c r="U1" s="706"/>
      <c r="V1" s="706"/>
      <c r="W1" s="706"/>
      <c r="X1" s="706"/>
      <c r="Y1" s="706"/>
      <c r="Z1" s="706"/>
      <c r="AA1" s="706"/>
    </row>
    <row r="2" spans="1:27">
      <c r="A2" s="814"/>
      <c r="B2" s="814"/>
      <c r="C2" s="814"/>
      <c r="D2" s="814"/>
      <c r="E2" s="814"/>
      <c r="F2" s="134" t="s">
        <v>1070</v>
      </c>
      <c r="G2" s="839"/>
      <c r="H2" s="707"/>
      <c r="I2" s="707"/>
      <c r="J2" s="707"/>
      <c r="K2" s="707"/>
      <c r="L2" s="707"/>
      <c r="M2" s="707"/>
      <c r="N2" s="707"/>
      <c r="O2" s="706"/>
      <c r="P2" s="706"/>
      <c r="Q2" s="706"/>
      <c r="R2" s="706"/>
      <c r="S2" s="706"/>
      <c r="T2" s="706"/>
      <c r="U2" s="706"/>
      <c r="V2" s="706"/>
      <c r="W2" s="706"/>
      <c r="X2" s="706"/>
      <c r="Y2" s="706"/>
      <c r="Z2" s="706"/>
      <c r="AA2" s="706"/>
    </row>
    <row r="3" spans="1:27" ht="15.2" customHeight="1">
      <c r="A3" s="3007" t="s">
        <v>460</v>
      </c>
      <c r="B3" s="3007"/>
      <c r="C3" s="3436" t="str">
        <f>基本情况!B2</f>
        <v/>
      </c>
      <c r="D3" s="3436"/>
      <c r="E3" s="137"/>
      <c r="F3" s="137" t="s">
        <v>1084</v>
      </c>
      <c r="G3" s="486" t="s">
        <v>462</v>
      </c>
      <c r="H3" s="707"/>
      <c r="I3" s="707"/>
      <c r="J3" s="707"/>
      <c r="K3" s="707"/>
      <c r="L3" s="707"/>
      <c r="M3" s="707"/>
      <c r="N3" s="707"/>
      <c r="O3" s="706"/>
      <c r="P3" s="706"/>
      <c r="Q3" s="706"/>
      <c r="R3" s="706"/>
      <c r="S3" s="706"/>
      <c r="T3" s="706"/>
      <c r="U3" s="706"/>
      <c r="V3" s="706"/>
      <c r="W3" s="706"/>
      <c r="X3" s="706"/>
      <c r="Y3" s="706"/>
      <c r="Z3" s="706"/>
      <c r="AA3" s="706"/>
    </row>
    <row r="4" spans="1:27">
      <c r="A4" s="3007"/>
      <c r="B4" s="3007"/>
      <c r="C4" s="3436"/>
      <c r="D4" s="3436"/>
      <c r="E4" s="159" t="s">
        <v>463</v>
      </c>
      <c r="F4" s="511">
        <f>基本情况!B12</f>
        <v>0</v>
      </c>
      <c r="G4" s="817" t="str">
        <f>TEXT(基本情况!B21,"yyyy-mm-dd")</f>
        <v>2016-03-03</v>
      </c>
      <c r="H4" s="707"/>
      <c r="I4" s="707"/>
      <c r="J4" s="707"/>
      <c r="K4" s="707"/>
      <c r="L4" s="707"/>
      <c r="M4" s="707"/>
      <c r="N4" s="707"/>
      <c r="O4" s="706"/>
      <c r="P4" s="706"/>
      <c r="Q4" s="706"/>
      <c r="R4" s="706"/>
      <c r="S4" s="706"/>
      <c r="T4" s="706"/>
      <c r="U4" s="706"/>
      <c r="V4" s="706"/>
      <c r="W4" s="706"/>
      <c r="X4" s="706"/>
      <c r="Y4" s="706"/>
      <c r="Z4" s="706"/>
      <c r="AA4" s="706"/>
    </row>
    <row r="5" spans="1:27" ht="17.25" customHeight="1">
      <c r="A5" s="3005" t="s">
        <v>464</v>
      </c>
      <c r="B5" s="3005"/>
      <c r="C5" s="2735" t="str">
        <f>基本情况!B7</f>
        <v>2015年01月01日至2015年12月31日</v>
      </c>
      <c r="D5" s="2735"/>
      <c r="E5" s="141" t="s">
        <v>465</v>
      </c>
      <c r="F5" s="514">
        <f>基本情况!B11</f>
        <v>0</v>
      </c>
      <c r="G5" s="817" t="str">
        <f>TEXT(基本情况!B22,"yyyy-mm-dd")</f>
        <v>2016-04-10</v>
      </c>
      <c r="H5" s="840"/>
      <c r="I5" s="707"/>
      <c r="J5" s="707"/>
      <c r="K5" s="707"/>
      <c r="L5" s="707"/>
      <c r="M5" s="707"/>
      <c r="N5" s="707"/>
      <c r="O5" s="706"/>
      <c r="P5" s="706"/>
      <c r="Q5" s="706"/>
      <c r="R5" s="706"/>
      <c r="S5" s="706"/>
      <c r="T5" s="706"/>
      <c r="U5" s="706"/>
      <c r="V5" s="706"/>
      <c r="W5" s="706"/>
      <c r="X5" s="706"/>
      <c r="Y5" s="706"/>
      <c r="Z5" s="706"/>
      <c r="AA5" s="706"/>
    </row>
    <row r="6" spans="1:27" ht="7.5" customHeight="1">
      <c r="A6" s="3066"/>
      <c r="B6" s="3066"/>
      <c r="C6" s="3066"/>
      <c r="D6" s="3066"/>
      <c r="E6" s="3066"/>
      <c r="F6" s="3066"/>
      <c r="G6" s="3066"/>
      <c r="H6" s="707"/>
      <c r="I6" s="707"/>
      <c r="J6" s="707"/>
      <c r="K6" s="707"/>
      <c r="L6" s="707"/>
      <c r="M6" s="707"/>
      <c r="N6" s="707"/>
      <c r="O6" s="706"/>
      <c r="P6" s="706"/>
      <c r="Q6" s="706"/>
      <c r="R6" s="706"/>
      <c r="S6" s="706"/>
      <c r="T6" s="706"/>
      <c r="U6" s="706"/>
      <c r="V6" s="706"/>
      <c r="W6" s="706"/>
      <c r="X6" s="706"/>
      <c r="Y6" s="706"/>
      <c r="Z6" s="706"/>
      <c r="AA6" s="706"/>
    </row>
    <row r="7" spans="1:27" ht="24" customHeight="1">
      <c r="A7" s="2938" t="s">
        <v>678</v>
      </c>
      <c r="B7" s="2938"/>
      <c r="C7" s="841" t="s">
        <v>94</v>
      </c>
      <c r="D7" s="842" t="s">
        <v>95</v>
      </c>
      <c r="E7" s="842" t="s">
        <v>96</v>
      </c>
      <c r="F7" s="842" t="s">
        <v>97</v>
      </c>
      <c r="G7" s="569" t="s">
        <v>468</v>
      </c>
      <c r="H7" s="840" t="s">
        <v>404</v>
      </c>
      <c r="I7" s="707"/>
      <c r="J7" s="707"/>
      <c r="K7" s="707"/>
      <c r="L7" s="707"/>
      <c r="M7" s="707"/>
      <c r="N7" s="707"/>
      <c r="O7" s="706"/>
      <c r="P7" s="706"/>
      <c r="Q7" s="706"/>
      <c r="R7" s="706"/>
      <c r="S7" s="706"/>
      <c r="T7" s="706"/>
      <c r="U7" s="706"/>
      <c r="V7" s="706"/>
      <c r="W7" s="706"/>
      <c r="X7" s="706"/>
      <c r="Y7" s="706"/>
      <c r="Z7" s="706"/>
      <c r="AA7" s="706"/>
    </row>
    <row r="8" spans="1:27" ht="17.25" customHeight="1">
      <c r="A8" s="3012" t="s">
        <v>1165</v>
      </c>
      <c r="B8" s="137" t="s">
        <v>680</v>
      </c>
      <c r="C8" s="1174" t="str">
        <f>IF(ISERROR(ROUND(1-主营收支!C25/主营收支!C8,4)),"",ROUND(1-主营收支!C25/主营收支!C8,4))</f>
        <v/>
      </c>
      <c r="D8" s="1174" t="str">
        <f>IF(ISERROR(ROUND(1-主营收支!D25/主营收支!D8,4)),"",ROUND(1-主营收支!D25/主营收支!D8,4))</f>
        <v/>
      </c>
      <c r="E8" s="1174" t="str">
        <f>IF(ISERROR(ROUND(1-主营收支!E25/主营收支!E8,4)),"",ROUND(1-主营收支!E25/主营收支!E8,4))</f>
        <v/>
      </c>
      <c r="F8" s="1174" t="str">
        <f>IF(ISERROR(ROUND(1-主营收支!F25/主营收支!F8,4)),"",ROUND(1-主营收支!F25/主营收支!F8,4))</f>
        <v/>
      </c>
      <c r="G8" s="843"/>
      <c r="H8" s="707"/>
      <c r="I8" s="707"/>
      <c r="J8" s="707"/>
      <c r="K8" s="707"/>
      <c r="L8" s="707"/>
      <c r="M8" s="707"/>
      <c r="N8" s="707"/>
      <c r="O8" s="706"/>
      <c r="P8" s="706"/>
      <c r="Q8" s="706"/>
      <c r="R8" s="706"/>
      <c r="S8" s="706"/>
      <c r="T8" s="706"/>
      <c r="U8" s="706"/>
      <c r="V8" s="706"/>
      <c r="W8" s="706"/>
      <c r="X8" s="706"/>
      <c r="Y8" s="706"/>
      <c r="Z8" s="706"/>
      <c r="AA8" s="706"/>
    </row>
    <row r="9" spans="1:27" ht="17.25" customHeight="1">
      <c r="A9" s="3012"/>
      <c r="B9" s="159" t="s">
        <v>684</v>
      </c>
      <c r="C9" s="1175" t="str">
        <f>IF(ISERROR(ROUND(1-主营收支!C26/主营收支!C9,4)),"",ROUND(1-主营收支!C26/主营收支!C9,4))</f>
        <v/>
      </c>
      <c r="D9" s="1175" t="str">
        <f>IF(ISERROR(ROUND(1-主营收支!D26/主营收支!D9,4)),"",ROUND(1-主营收支!D26/主营收支!D9,4))</f>
        <v/>
      </c>
      <c r="E9" s="1175" t="str">
        <f>IF(ISERROR(ROUND(1-主营收支!E26/主营收支!E9,4)),"",ROUND(1-主营收支!E26/主营收支!E9,4))</f>
        <v/>
      </c>
      <c r="F9" s="1175" t="str">
        <f>IF(ISERROR(ROUND(1-主营收支!F26/主营收支!F9,4)),"",ROUND(1-主营收支!F26/主营收支!F9,4))</f>
        <v/>
      </c>
      <c r="G9" s="531"/>
      <c r="H9" s="707"/>
      <c r="I9" s="707"/>
      <c r="J9" s="707"/>
      <c r="K9" s="707"/>
      <c r="L9" s="707"/>
      <c r="M9" s="707"/>
      <c r="N9" s="707"/>
      <c r="O9" s="706"/>
      <c r="P9" s="706"/>
      <c r="Q9" s="706"/>
      <c r="R9" s="706"/>
      <c r="S9" s="706"/>
      <c r="T9" s="706"/>
      <c r="U9" s="706"/>
      <c r="V9" s="706"/>
      <c r="W9" s="706"/>
      <c r="X9" s="706"/>
      <c r="Y9" s="706"/>
      <c r="Z9" s="706"/>
      <c r="AA9" s="706"/>
    </row>
    <row r="10" spans="1:27" ht="17.25" customHeight="1">
      <c r="A10" s="3012"/>
      <c r="B10" s="159" t="s">
        <v>688</v>
      </c>
      <c r="C10" s="1175" t="str">
        <f>IF(ISERROR(ROUND(1-主营收支!C27/主营收支!C10,4)),"",ROUND(1-主营收支!C27/主营收支!C10,4))</f>
        <v/>
      </c>
      <c r="D10" s="1175" t="str">
        <f>IF(ISERROR(ROUND(1-主营收支!D27/主营收支!D10,4)),"",ROUND(1-主营收支!D27/主营收支!D10,4))</f>
        <v/>
      </c>
      <c r="E10" s="1175" t="str">
        <f>IF(ISERROR(ROUND(1-主营收支!E27/主营收支!E10,4)),"",ROUND(1-主营收支!E27/主营收支!E10,4))</f>
        <v/>
      </c>
      <c r="F10" s="1175" t="str">
        <f>IF(ISERROR(ROUND(1-主营收支!F27/主营收支!F10,4)),"",ROUND(1-主营收支!F27/主营收支!F10,4))</f>
        <v/>
      </c>
      <c r="G10" s="531"/>
      <c r="H10" s="707"/>
      <c r="I10" s="707"/>
      <c r="J10" s="707"/>
      <c r="K10" s="707"/>
      <c r="L10" s="707"/>
      <c r="M10" s="707"/>
      <c r="N10" s="707"/>
      <c r="O10" s="706"/>
      <c r="P10" s="706"/>
      <c r="Q10" s="706"/>
      <c r="R10" s="706"/>
      <c r="S10" s="706"/>
      <c r="T10" s="706"/>
      <c r="U10" s="706"/>
      <c r="V10" s="706"/>
      <c r="W10" s="706"/>
      <c r="X10" s="706"/>
      <c r="Y10" s="706"/>
      <c r="Z10" s="706"/>
      <c r="AA10" s="706"/>
    </row>
    <row r="11" spans="1:27" ht="17.25" customHeight="1">
      <c r="A11" s="3012"/>
      <c r="B11" s="159" t="s">
        <v>691</v>
      </c>
      <c r="C11" s="1175" t="str">
        <f>IF(ISERROR(ROUND(1-主营收支!C28/主营收支!C11,4)),"",ROUND(1-主营收支!C28/主营收支!C11,4))</f>
        <v/>
      </c>
      <c r="D11" s="1175" t="str">
        <f>IF(ISERROR(ROUND(1-主营收支!D28/主营收支!D11,4)),"",ROUND(1-主营收支!D28/主营收支!D11,4))</f>
        <v/>
      </c>
      <c r="E11" s="1175" t="str">
        <f>IF(ISERROR(ROUND(1-主营收支!E28/主营收支!E11,4)),"",ROUND(1-主营收支!E28/主营收支!E11,4))</f>
        <v/>
      </c>
      <c r="F11" s="1175" t="str">
        <f>IF(ISERROR(ROUND(1-主营收支!F28/主营收支!F11,4)),"",ROUND(1-主营收支!F28/主营收支!F11,4))</f>
        <v/>
      </c>
      <c r="G11" s="531"/>
      <c r="H11" s="707"/>
      <c r="I11" s="707"/>
      <c r="J11" s="707"/>
      <c r="K11" s="707"/>
      <c r="L11" s="707"/>
      <c r="M11" s="707"/>
      <c r="N11" s="707"/>
      <c r="O11" s="706"/>
      <c r="P11" s="706"/>
      <c r="Q11" s="706"/>
      <c r="R11" s="706"/>
      <c r="S11" s="706"/>
      <c r="T11" s="706"/>
      <c r="U11" s="706"/>
      <c r="V11" s="706"/>
      <c r="W11" s="706"/>
      <c r="X11" s="706"/>
      <c r="Y11" s="706"/>
      <c r="Z11" s="706"/>
      <c r="AA11" s="706"/>
    </row>
    <row r="12" spans="1:27" ht="17.25" customHeight="1">
      <c r="A12" s="3012"/>
      <c r="B12" s="159" t="s">
        <v>694</v>
      </c>
      <c r="C12" s="1175" t="str">
        <f>IF(ISERROR(ROUND(1-主营收支!C29/主营收支!C12,4)),"",ROUND(1-主营收支!C29/主营收支!C12,4))</f>
        <v/>
      </c>
      <c r="D12" s="1175" t="str">
        <f>IF(ISERROR(ROUND(1-主营收支!D29/主营收支!D12,4)),"",ROUND(1-主营收支!D29/主营收支!D12,4))</f>
        <v/>
      </c>
      <c r="E12" s="1175" t="str">
        <f>IF(ISERROR(ROUND(1-主营收支!E29/主营收支!E12,4)),"",ROUND(1-主营收支!E29/主营收支!E12,4))</f>
        <v/>
      </c>
      <c r="F12" s="1175" t="str">
        <f>IF(ISERROR(ROUND(1-主营收支!F29/主营收支!F12,4)),"",ROUND(1-主营收支!F29/主营收支!F12,4))</f>
        <v/>
      </c>
      <c r="G12" s="531"/>
      <c r="H12" s="707"/>
      <c r="I12" s="707"/>
      <c r="J12" s="707"/>
      <c r="K12" s="707"/>
      <c r="L12" s="707"/>
      <c r="M12" s="707"/>
      <c r="N12" s="707"/>
      <c r="O12" s="706"/>
      <c r="P12" s="706"/>
      <c r="Q12" s="706"/>
      <c r="R12" s="706"/>
      <c r="S12" s="706"/>
      <c r="T12" s="706"/>
      <c r="U12" s="706"/>
      <c r="V12" s="706"/>
      <c r="W12" s="706"/>
      <c r="X12" s="706"/>
      <c r="Y12" s="706"/>
      <c r="Z12" s="706"/>
      <c r="AA12" s="706"/>
    </row>
    <row r="13" spans="1:27" ht="17.25" customHeight="1">
      <c r="A13" s="3012"/>
      <c r="B13" s="159" t="s">
        <v>698</v>
      </c>
      <c r="C13" s="1175" t="str">
        <f>IF(ISERROR(ROUND(1-主营收支!C30/主营收支!C13,4)),"",ROUND(1-主营收支!C30/主营收支!C13,4))</f>
        <v/>
      </c>
      <c r="D13" s="1175" t="str">
        <f>IF(ISERROR(ROUND(1-主营收支!D30/主营收支!D13,4)),"",ROUND(1-主营收支!D30/主营收支!D13,4))</f>
        <v/>
      </c>
      <c r="E13" s="1175" t="str">
        <f>IF(ISERROR(ROUND(1-主营收支!E30/主营收支!E13,4)),"",ROUND(1-主营收支!E30/主营收支!E13,4))</f>
        <v/>
      </c>
      <c r="F13" s="1175" t="str">
        <f>IF(ISERROR(ROUND(1-主营收支!F30/主营收支!F13,4)),"",ROUND(1-主营收支!F30/主营收支!F13,4))</f>
        <v/>
      </c>
      <c r="G13" s="531"/>
      <c r="H13" s="707"/>
      <c r="I13" s="707"/>
      <c r="J13" s="707"/>
      <c r="K13" s="707"/>
      <c r="L13" s="707"/>
      <c r="M13" s="707"/>
      <c r="N13" s="707"/>
      <c r="O13" s="706"/>
      <c r="P13" s="706"/>
      <c r="Q13" s="706"/>
      <c r="R13" s="706"/>
      <c r="S13" s="706"/>
      <c r="T13" s="706"/>
      <c r="U13" s="706"/>
      <c r="V13" s="706"/>
      <c r="W13" s="706"/>
      <c r="X13" s="706"/>
      <c r="Y13" s="706"/>
      <c r="Z13" s="706"/>
      <c r="AA13" s="706"/>
    </row>
    <row r="14" spans="1:27" ht="17.25" customHeight="1">
      <c r="A14" s="3012"/>
      <c r="B14" s="159" t="s">
        <v>700</v>
      </c>
      <c r="C14" s="1175" t="str">
        <f>IF(ISERROR(ROUND(1-主营收支!C31/主营收支!C14,4)),"",ROUND(1-主营收支!C31/主营收支!C14,4))</f>
        <v/>
      </c>
      <c r="D14" s="1175" t="str">
        <f>IF(ISERROR(ROUND(1-主营收支!D31/主营收支!D14,4)),"",ROUND(1-主营收支!D31/主营收支!D14,4))</f>
        <v/>
      </c>
      <c r="E14" s="1175" t="str">
        <f>IF(ISERROR(ROUND(1-主营收支!E31/主营收支!E14,4)),"",ROUND(1-主营收支!E31/主营收支!E14,4))</f>
        <v/>
      </c>
      <c r="F14" s="1175" t="str">
        <f>IF(ISERROR(ROUND(1-主营收支!F31/主营收支!F14,4)),"",ROUND(1-主营收支!F31/主营收支!F14,4))</f>
        <v/>
      </c>
      <c r="G14" s="531"/>
      <c r="H14" s="707"/>
      <c r="I14" s="707"/>
      <c r="J14" s="707"/>
      <c r="K14" s="707"/>
      <c r="L14" s="707"/>
      <c r="M14" s="707"/>
      <c r="N14" s="707"/>
      <c r="O14" s="706"/>
      <c r="P14" s="706"/>
      <c r="Q14" s="706"/>
      <c r="R14" s="706"/>
      <c r="S14" s="706"/>
      <c r="T14" s="706"/>
      <c r="U14" s="706"/>
      <c r="V14" s="706"/>
      <c r="W14" s="706"/>
      <c r="X14" s="706"/>
      <c r="Y14" s="706"/>
      <c r="Z14" s="706"/>
      <c r="AA14" s="706"/>
    </row>
    <row r="15" spans="1:27" ht="17.25" customHeight="1">
      <c r="A15" s="3012"/>
      <c r="B15" s="159" t="s">
        <v>703</v>
      </c>
      <c r="C15" s="1175" t="str">
        <f>IF(ISERROR(ROUND(1-主营收支!C32/主营收支!C15,4)),"",ROUND(1-主营收支!C32/主营收支!C15,4))</f>
        <v/>
      </c>
      <c r="D15" s="1175" t="str">
        <f>IF(ISERROR(ROUND(1-主营收支!D32/主营收支!D15,4)),"",ROUND(1-主营收支!D32/主营收支!D15,4))</f>
        <v/>
      </c>
      <c r="E15" s="1175" t="str">
        <f>IF(ISERROR(ROUND(1-主营收支!E32/主营收支!E15,4)),"",ROUND(1-主营收支!E32/主营收支!E15,4))</f>
        <v/>
      </c>
      <c r="F15" s="1175" t="str">
        <f>IF(ISERROR(ROUND(1-主营收支!F32/主营收支!F15,4)),"",ROUND(1-主营收支!F32/主营收支!F15,4))</f>
        <v/>
      </c>
      <c r="G15" s="531"/>
      <c r="H15" s="707"/>
      <c r="I15" s="707"/>
      <c r="J15" s="707"/>
      <c r="K15" s="707"/>
      <c r="L15" s="707"/>
      <c r="M15" s="707"/>
      <c r="N15" s="707"/>
      <c r="O15" s="706"/>
      <c r="P15" s="706"/>
      <c r="Q15" s="706"/>
      <c r="R15" s="706"/>
      <c r="S15" s="706"/>
      <c r="T15" s="706"/>
      <c r="U15" s="706"/>
      <c r="V15" s="706"/>
      <c r="W15" s="706"/>
      <c r="X15" s="706"/>
      <c r="Y15" s="706"/>
      <c r="Z15" s="706"/>
      <c r="AA15" s="706"/>
    </row>
    <row r="16" spans="1:27" ht="17.25" customHeight="1">
      <c r="A16" s="3012"/>
      <c r="B16" s="159" t="s">
        <v>706</v>
      </c>
      <c r="C16" s="1175" t="str">
        <f>IF(ISERROR(ROUND(1-主营收支!C33/主营收支!C16,4)),"",ROUND(1-主营收支!C33/主营收支!C16,4))</f>
        <v/>
      </c>
      <c r="D16" s="1175" t="str">
        <f>IF(ISERROR(ROUND(1-主营收支!D33/主营收支!D16,4)),"",ROUND(1-主营收支!D33/主营收支!D16,4))</f>
        <v/>
      </c>
      <c r="E16" s="1175" t="str">
        <f>IF(ISERROR(ROUND(1-主营收支!E33/主营收支!E16,4)),"",ROUND(1-主营收支!E33/主营收支!E16,4))</f>
        <v/>
      </c>
      <c r="F16" s="1175" t="str">
        <f>IF(ISERROR(ROUND(1-主营收支!F33/主营收支!F16,4)),"",ROUND(1-主营收支!F33/主营收支!F16,4))</f>
        <v/>
      </c>
      <c r="G16" s="531"/>
      <c r="H16" s="707"/>
      <c r="I16" s="707"/>
      <c r="J16" s="707"/>
      <c r="K16" s="707"/>
      <c r="L16" s="707"/>
      <c r="M16" s="707"/>
      <c r="N16" s="707"/>
      <c r="O16" s="706"/>
      <c r="P16" s="706"/>
      <c r="Q16" s="706"/>
      <c r="R16" s="706"/>
      <c r="S16" s="706"/>
      <c r="T16" s="706"/>
      <c r="U16" s="706"/>
      <c r="V16" s="706"/>
      <c r="W16" s="706"/>
      <c r="X16" s="706"/>
      <c r="Y16" s="706"/>
      <c r="Z16" s="706"/>
      <c r="AA16" s="706"/>
    </row>
    <row r="17" spans="1:27" ht="17.25" customHeight="1">
      <c r="A17" s="3012"/>
      <c r="B17" s="822" t="s">
        <v>991</v>
      </c>
      <c r="C17" s="1175" t="str">
        <f>IF(ISERROR(ROUND(1-主营收支!C34/主营收支!C17,4)),"",ROUND(1-主营收支!C34/主营收支!C17,4))</f>
        <v/>
      </c>
      <c r="D17" s="1175" t="str">
        <f>IF(ISERROR(ROUND(1-主营收支!D34/主营收支!D17,4)),"",ROUND(1-主营收支!D34/主营收支!D17,4))</f>
        <v/>
      </c>
      <c r="E17" s="1175" t="str">
        <f>IF(ISERROR(ROUND(1-主营收支!E34/主营收支!E17,4)),"",ROUND(1-主营收支!E34/主营收支!E17,4))</f>
        <v/>
      </c>
      <c r="F17" s="1175" t="str">
        <f>IF(ISERROR(ROUND(1-主营收支!F34/主营收支!F17,4)),"",ROUND(1-主营收支!F34/主营收支!F17,4))</f>
        <v/>
      </c>
      <c r="G17" s="531"/>
      <c r="H17" s="707"/>
      <c r="I17" s="707"/>
      <c r="J17" s="707"/>
      <c r="K17" s="707"/>
      <c r="L17" s="707"/>
      <c r="M17" s="707"/>
      <c r="N17" s="707"/>
      <c r="O17" s="706"/>
      <c r="P17" s="706"/>
      <c r="Q17" s="706"/>
      <c r="R17" s="706"/>
      <c r="S17" s="706"/>
      <c r="T17" s="706"/>
      <c r="U17" s="706"/>
      <c r="V17" s="706"/>
      <c r="W17" s="706"/>
      <c r="X17" s="706"/>
      <c r="Y17" s="706"/>
      <c r="Z17" s="706"/>
      <c r="AA17" s="706"/>
    </row>
    <row r="18" spans="1:27" ht="17.25" customHeight="1">
      <c r="A18" s="3012"/>
      <c r="B18" s="823" t="s">
        <v>992</v>
      </c>
      <c r="C18" s="1175" t="str">
        <f>IF(ISERROR(ROUND(1-主营收支!C35/主营收支!C18,4)),"",ROUND(1-主营收支!C35/主营收支!C18,4))</f>
        <v/>
      </c>
      <c r="D18" s="1175" t="str">
        <f>IF(ISERROR(ROUND(1-主营收支!D35/主营收支!D18,4)),"",ROUND(1-主营收支!D35/主营收支!D18,4))</f>
        <v/>
      </c>
      <c r="E18" s="1175" t="str">
        <f>IF(ISERROR(ROUND(1-主营收支!E35/主营收支!E18,4)),"",ROUND(1-主营收支!E35/主营收支!E18,4))</f>
        <v/>
      </c>
      <c r="F18" s="1175" t="str">
        <f>IF(ISERROR(ROUND(1-主营收支!F35/主营收支!F18,4)),"",ROUND(1-主营收支!F35/主营收支!F18,4))</f>
        <v/>
      </c>
      <c r="G18" s="531"/>
      <c r="H18" s="707"/>
      <c r="I18" s="707"/>
      <c r="J18" s="707"/>
      <c r="K18" s="707"/>
      <c r="L18" s="707"/>
      <c r="M18" s="707"/>
      <c r="N18" s="707"/>
      <c r="O18" s="706"/>
      <c r="P18" s="706"/>
      <c r="Q18" s="706"/>
      <c r="R18" s="706"/>
      <c r="S18" s="706"/>
      <c r="T18" s="706"/>
      <c r="U18" s="706"/>
      <c r="V18" s="706"/>
      <c r="W18" s="706"/>
      <c r="X18" s="706"/>
      <c r="Y18" s="706"/>
      <c r="Z18" s="706"/>
      <c r="AA18" s="706"/>
    </row>
    <row r="19" spans="1:27" ht="17.25" customHeight="1">
      <c r="A19" s="3012"/>
      <c r="B19" s="823" t="s">
        <v>993</v>
      </c>
      <c r="C19" s="1175" t="str">
        <f>IF(ISERROR(ROUND(1-主营收支!C36/主营收支!C19,4)),"",ROUND(1-主营收支!C36/主营收支!C19,4))</f>
        <v/>
      </c>
      <c r="D19" s="1175" t="str">
        <f>IF(ISERROR(ROUND(1-主营收支!D36/主营收支!D19,4)),"",ROUND(1-主营收支!D36/主营收支!D19,4))</f>
        <v/>
      </c>
      <c r="E19" s="1175" t="str">
        <f>IF(ISERROR(ROUND(1-主营收支!E36/主营收支!E19,4)),"",ROUND(1-主营收支!E36/主营收支!E19,4))</f>
        <v/>
      </c>
      <c r="F19" s="1175" t="str">
        <f>IF(ISERROR(ROUND(1-主营收支!F36/主营收支!F19,4)),"",ROUND(1-主营收支!F36/主营收支!F19,4))</f>
        <v/>
      </c>
      <c r="G19" s="531"/>
      <c r="H19" s="707"/>
      <c r="I19" s="707"/>
      <c r="J19" s="707"/>
      <c r="K19" s="707"/>
      <c r="L19" s="707"/>
      <c r="M19" s="707"/>
      <c r="N19" s="707"/>
      <c r="O19" s="706"/>
      <c r="P19" s="706"/>
      <c r="Q19" s="706"/>
      <c r="R19" s="706"/>
      <c r="S19" s="706"/>
      <c r="T19" s="706"/>
      <c r="U19" s="706"/>
      <c r="V19" s="706"/>
      <c r="W19" s="706"/>
      <c r="X19" s="706"/>
      <c r="Y19" s="706"/>
      <c r="Z19" s="706"/>
      <c r="AA19" s="706"/>
    </row>
    <row r="20" spans="1:27" ht="17.25" customHeight="1">
      <c r="A20" s="3012"/>
      <c r="B20" s="159" t="s">
        <v>1166</v>
      </c>
      <c r="C20" s="1176" t="str">
        <f>IF(ISERROR(ROUND(1-主营收支!C37/主营收支!C20,4)),"",ROUND(1-主营收支!C37/主营收支!C20,4))</f>
        <v/>
      </c>
      <c r="D20" s="1176" t="str">
        <f>IF(ISERROR(ROUND(1-主营收支!D37/主营收支!D20,4)),"",ROUND(1-主营收支!D37/主营收支!D20,4))</f>
        <v/>
      </c>
      <c r="E20" s="1176" t="str">
        <f>IF(ISERROR(ROUND(1-主营收支!E37/主营收支!E20,4)),"",ROUND(1-主营收支!E37/主营收支!E20,4))</f>
        <v/>
      </c>
      <c r="F20" s="1176" t="str">
        <f>IF(ISERROR(ROUND(1-主营收支!F37/主营收支!F20,4)),"",ROUND(1-主营收支!F37/主营收支!F20,4))</f>
        <v/>
      </c>
      <c r="G20" s="777"/>
      <c r="H20" s="707"/>
      <c r="I20" s="707"/>
      <c r="J20" s="707"/>
      <c r="K20" s="707"/>
      <c r="L20" s="707"/>
      <c r="M20" s="707"/>
      <c r="N20" s="707"/>
      <c r="O20" s="706"/>
      <c r="P20" s="706"/>
      <c r="Q20" s="706"/>
      <c r="R20" s="706"/>
      <c r="S20" s="706"/>
      <c r="T20" s="706"/>
      <c r="U20" s="706"/>
      <c r="V20" s="706"/>
      <c r="W20" s="706"/>
      <c r="X20" s="706"/>
      <c r="Y20" s="706"/>
      <c r="Z20" s="706"/>
      <c r="AA20" s="706"/>
    </row>
    <row r="21" spans="1:27" ht="24" customHeight="1">
      <c r="A21" s="3012" t="s">
        <v>678</v>
      </c>
      <c r="B21" s="3012"/>
      <c r="C21" s="743" t="s">
        <v>1167</v>
      </c>
      <c r="D21" s="743"/>
      <c r="E21" s="743"/>
      <c r="F21" s="743"/>
      <c r="G21" s="773" t="s">
        <v>468</v>
      </c>
      <c r="H21" s="707"/>
      <c r="I21" s="707"/>
      <c r="J21" s="707"/>
      <c r="K21" s="707"/>
      <c r="L21" s="707"/>
      <c r="M21" s="707"/>
      <c r="N21" s="707"/>
      <c r="O21" s="706"/>
      <c r="P21" s="706"/>
      <c r="Q21" s="706"/>
      <c r="R21" s="706"/>
      <c r="S21" s="706"/>
      <c r="T21" s="706"/>
      <c r="U21" s="706"/>
      <c r="V21" s="706"/>
      <c r="W21" s="706"/>
      <c r="X21" s="706"/>
      <c r="Y21" s="706"/>
      <c r="Z21" s="706"/>
      <c r="AA21" s="706"/>
    </row>
    <row r="22" spans="1:27" ht="17.25" customHeight="1">
      <c r="A22" s="3012" t="s">
        <v>1168</v>
      </c>
      <c r="B22" s="137" t="s">
        <v>1169</v>
      </c>
      <c r="C22" s="1177"/>
      <c r="D22" s="1177"/>
      <c r="E22" s="1177"/>
      <c r="F22" s="1177"/>
      <c r="G22" s="844"/>
      <c r="H22" s="707"/>
      <c r="I22" s="707"/>
      <c r="J22" s="707"/>
      <c r="K22" s="707"/>
      <c r="L22" s="707"/>
      <c r="M22" s="707"/>
      <c r="N22" s="707"/>
      <c r="O22" s="706"/>
      <c r="P22" s="706"/>
      <c r="Q22" s="706"/>
      <c r="R22" s="706"/>
      <c r="S22" s="706"/>
      <c r="T22" s="706"/>
      <c r="U22" s="706"/>
      <c r="V22" s="706"/>
      <c r="W22" s="706"/>
      <c r="X22" s="706"/>
      <c r="Y22" s="706"/>
      <c r="Z22" s="706"/>
      <c r="AA22" s="706"/>
    </row>
    <row r="23" spans="1:27" ht="17.25" customHeight="1">
      <c r="A23" s="3012"/>
      <c r="B23" s="823"/>
      <c r="C23" s="1112"/>
      <c r="D23" s="1112"/>
      <c r="E23" s="1112"/>
      <c r="F23" s="1112"/>
      <c r="G23" s="531"/>
      <c r="H23" s="707"/>
      <c r="I23" s="707"/>
      <c r="J23" s="707"/>
      <c r="K23" s="707"/>
      <c r="L23" s="707"/>
      <c r="M23" s="707"/>
      <c r="N23" s="707"/>
      <c r="O23" s="706"/>
      <c r="P23" s="706"/>
      <c r="Q23" s="706"/>
      <c r="R23" s="706"/>
      <c r="S23" s="706"/>
      <c r="T23" s="706"/>
      <c r="U23" s="706"/>
      <c r="V23" s="706"/>
      <c r="W23" s="706"/>
      <c r="X23" s="706"/>
      <c r="Y23" s="706"/>
      <c r="Z23" s="706"/>
      <c r="AA23" s="706"/>
    </row>
    <row r="24" spans="1:27" ht="17.25" customHeight="1">
      <c r="A24" s="3012"/>
      <c r="B24" s="823"/>
      <c r="C24" s="1112"/>
      <c r="D24" s="1112"/>
      <c r="E24" s="1112"/>
      <c r="F24" s="1112"/>
      <c r="G24" s="531"/>
      <c r="H24" s="707"/>
      <c r="I24" s="707"/>
      <c r="J24" s="707"/>
      <c r="K24" s="707"/>
      <c r="L24" s="707"/>
      <c r="M24" s="707"/>
      <c r="N24" s="707"/>
      <c r="O24" s="706"/>
      <c r="P24" s="706"/>
      <c r="Q24" s="706"/>
      <c r="R24" s="706"/>
      <c r="S24" s="706"/>
      <c r="T24" s="706"/>
      <c r="U24" s="706"/>
      <c r="V24" s="706"/>
      <c r="W24" s="706"/>
      <c r="X24" s="706"/>
      <c r="Y24" s="706"/>
      <c r="Z24" s="706"/>
      <c r="AA24" s="706"/>
    </row>
    <row r="25" spans="1:27" ht="17.25" customHeight="1">
      <c r="A25" s="3012"/>
      <c r="B25" s="823"/>
      <c r="C25" s="1112"/>
      <c r="D25" s="1112"/>
      <c r="E25" s="1112"/>
      <c r="F25" s="1112"/>
      <c r="G25" s="531"/>
      <c r="H25" s="707"/>
      <c r="I25" s="707"/>
      <c r="J25" s="707"/>
      <c r="K25" s="707"/>
      <c r="L25" s="707"/>
      <c r="M25" s="707"/>
      <c r="N25" s="707"/>
      <c r="O25" s="706"/>
      <c r="P25" s="706"/>
      <c r="Q25" s="706"/>
      <c r="R25" s="706"/>
      <c r="S25" s="706"/>
      <c r="T25" s="706"/>
      <c r="U25" s="706"/>
      <c r="V25" s="706"/>
      <c r="W25" s="706"/>
      <c r="X25" s="706"/>
      <c r="Y25" s="706"/>
      <c r="Z25" s="706"/>
      <c r="AA25" s="706"/>
    </row>
    <row r="26" spans="1:27" ht="17.25" customHeight="1">
      <c r="A26" s="3012"/>
      <c r="B26" s="823"/>
      <c r="C26" s="1112"/>
      <c r="D26" s="1112"/>
      <c r="E26" s="1112"/>
      <c r="F26" s="1112"/>
      <c r="G26" s="531"/>
      <c r="H26" s="707"/>
      <c r="I26" s="707"/>
      <c r="J26" s="707"/>
      <c r="K26" s="707"/>
      <c r="L26" s="707"/>
      <c r="M26" s="707"/>
      <c r="N26" s="707"/>
      <c r="O26" s="706"/>
      <c r="P26" s="706"/>
      <c r="Q26" s="706"/>
      <c r="R26" s="706"/>
      <c r="S26" s="706"/>
      <c r="T26" s="706"/>
      <c r="U26" s="706"/>
      <c r="V26" s="706"/>
      <c r="W26" s="706"/>
      <c r="X26" s="706"/>
      <c r="Y26" s="706"/>
      <c r="Z26" s="706"/>
      <c r="AA26" s="706"/>
    </row>
    <row r="27" spans="1:27" ht="17.25" customHeight="1">
      <c r="A27" s="3012"/>
      <c r="B27" s="823"/>
      <c r="C27" s="1112"/>
      <c r="D27" s="1112"/>
      <c r="E27" s="1112"/>
      <c r="F27" s="1112"/>
      <c r="G27" s="531"/>
      <c r="H27" s="707"/>
      <c r="I27" s="707"/>
      <c r="J27" s="707"/>
      <c r="K27" s="707"/>
      <c r="L27" s="707"/>
      <c r="M27" s="707"/>
      <c r="N27" s="707"/>
      <c r="O27" s="706"/>
      <c r="P27" s="706"/>
      <c r="Q27" s="706"/>
      <c r="R27" s="706"/>
      <c r="S27" s="706"/>
      <c r="T27" s="706"/>
      <c r="U27" s="706"/>
      <c r="V27" s="706"/>
      <c r="W27" s="706"/>
      <c r="X27" s="706"/>
      <c r="Y27" s="706"/>
      <c r="Z27" s="706"/>
      <c r="AA27" s="706"/>
    </row>
    <row r="28" spans="1:27" ht="17.25" customHeight="1">
      <c r="A28" s="3012"/>
      <c r="B28" s="823"/>
      <c r="C28" s="1112"/>
      <c r="D28" s="1112"/>
      <c r="E28" s="1112"/>
      <c r="F28" s="1112"/>
      <c r="G28" s="531"/>
      <c r="H28" s="707"/>
      <c r="I28" s="707"/>
      <c r="J28" s="707"/>
      <c r="K28" s="707"/>
      <c r="L28" s="707"/>
      <c r="M28" s="707"/>
      <c r="N28" s="707"/>
      <c r="O28" s="706"/>
      <c r="P28" s="706"/>
      <c r="Q28" s="706"/>
      <c r="R28" s="706"/>
      <c r="S28" s="706"/>
      <c r="T28" s="706"/>
      <c r="U28" s="706"/>
      <c r="V28" s="706"/>
      <c r="W28" s="706"/>
      <c r="X28" s="706"/>
      <c r="Y28" s="706"/>
      <c r="Z28" s="706"/>
      <c r="AA28" s="706"/>
    </row>
    <row r="29" spans="1:27" ht="17.25" customHeight="1">
      <c r="A29" s="3012"/>
      <c r="B29" s="823"/>
      <c r="C29" s="1112"/>
      <c r="D29" s="1112"/>
      <c r="E29" s="1112"/>
      <c r="F29" s="1112"/>
      <c r="G29" s="531"/>
      <c r="H29" s="707"/>
      <c r="I29" s="707"/>
      <c r="J29" s="707"/>
      <c r="K29" s="707"/>
      <c r="L29" s="707"/>
      <c r="M29" s="707"/>
      <c r="N29" s="707"/>
      <c r="O29" s="706"/>
      <c r="P29" s="706"/>
      <c r="Q29" s="706"/>
      <c r="R29" s="706"/>
      <c r="S29" s="706"/>
      <c r="T29" s="706"/>
      <c r="U29" s="706"/>
      <c r="V29" s="706"/>
      <c r="W29" s="706"/>
      <c r="X29" s="706"/>
      <c r="Y29" s="706"/>
      <c r="Z29" s="706"/>
      <c r="AA29" s="706"/>
    </row>
    <row r="30" spans="1:27" ht="17.25" customHeight="1">
      <c r="A30" s="3012"/>
      <c r="B30" s="823"/>
      <c r="C30" s="1112"/>
      <c r="D30" s="1112"/>
      <c r="E30" s="1112"/>
      <c r="F30" s="1112"/>
      <c r="G30" s="531"/>
      <c r="H30" s="707"/>
      <c r="I30" s="707"/>
      <c r="J30" s="707"/>
      <c r="K30" s="707"/>
      <c r="L30" s="707"/>
      <c r="M30" s="707"/>
      <c r="N30" s="707"/>
      <c r="O30" s="706"/>
      <c r="P30" s="706"/>
      <c r="Q30" s="706"/>
      <c r="R30" s="706"/>
      <c r="S30" s="706"/>
      <c r="T30" s="706"/>
      <c r="U30" s="706"/>
      <c r="V30" s="706"/>
      <c r="W30" s="706"/>
      <c r="X30" s="706"/>
      <c r="Y30" s="706"/>
      <c r="Z30" s="706"/>
      <c r="AA30" s="706"/>
    </row>
    <row r="31" spans="1:27" ht="17.25" customHeight="1">
      <c r="A31" s="3012"/>
      <c r="B31" s="822"/>
      <c r="C31" s="1112"/>
      <c r="D31" s="1112"/>
      <c r="E31" s="1112"/>
      <c r="F31" s="1112"/>
      <c r="G31" s="531"/>
      <c r="H31" s="707"/>
      <c r="I31" s="707"/>
      <c r="J31" s="707"/>
      <c r="K31" s="707"/>
      <c r="L31" s="707"/>
      <c r="M31" s="707"/>
      <c r="N31" s="707"/>
      <c r="O31" s="706"/>
      <c r="P31" s="706"/>
      <c r="Q31" s="706"/>
      <c r="R31" s="706"/>
      <c r="S31" s="706"/>
      <c r="T31" s="706"/>
      <c r="U31" s="706"/>
      <c r="V31" s="706"/>
      <c r="W31" s="706"/>
      <c r="X31" s="706"/>
      <c r="Y31" s="706"/>
      <c r="Z31" s="706"/>
      <c r="AA31" s="706"/>
    </row>
    <row r="32" spans="1:27" ht="17.25" customHeight="1">
      <c r="A32" s="3012"/>
      <c r="B32" s="823"/>
      <c r="C32" s="1112"/>
      <c r="D32" s="1112"/>
      <c r="E32" s="1112"/>
      <c r="F32" s="1112"/>
      <c r="G32" s="531"/>
      <c r="H32" s="707"/>
      <c r="I32" s="707"/>
      <c r="J32" s="707"/>
      <c r="K32" s="707"/>
      <c r="L32" s="707"/>
      <c r="M32" s="707"/>
      <c r="N32" s="707"/>
      <c r="O32" s="706"/>
      <c r="P32" s="706"/>
      <c r="Q32" s="706"/>
      <c r="R32" s="706"/>
      <c r="S32" s="706"/>
      <c r="T32" s="706"/>
      <c r="U32" s="706"/>
      <c r="V32" s="706"/>
      <c r="W32" s="706"/>
      <c r="X32" s="706"/>
      <c r="Y32" s="706"/>
      <c r="Z32" s="706"/>
      <c r="AA32" s="706"/>
    </row>
    <row r="33" spans="1:27" ht="17.25" customHeight="1">
      <c r="A33" s="3012"/>
      <c r="B33" s="823"/>
      <c r="C33" s="1112"/>
      <c r="D33" s="1112"/>
      <c r="E33" s="1112"/>
      <c r="F33" s="1112"/>
      <c r="G33" s="531"/>
      <c r="H33" s="707"/>
      <c r="I33" s="707"/>
      <c r="J33" s="707"/>
      <c r="K33" s="707"/>
      <c r="L33" s="707"/>
      <c r="M33" s="707"/>
      <c r="N33" s="707"/>
      <c r="O33" s="706"/>
      <c r="P33" s="706"/>
      <c r="Q33" s="706"/>
      <c r="R33" s="706"/>
      <c r="S33" s="706"/>
      <c r="T33" s="706"/>
      <c r="U33" s="706"/>
      <c r="V33" s="706"/>
      <c r="W33" s="706"/>
      <c r="X33" s="706"/>
      <c r="Y33" s="706"/>
      <c r="Z33" s="706"/>
      <c r="AA33" s="706"/>
    </row>
    <row r="34" spans="1:27" ht="24" customHeight="1">
      <c r="A34" s="3012"/>
      <c r="B34" s="159" t="s">
        <v>1299</v>
      </c>
      <c r="C34" s="526">
        <f>SUM(C22:C33)</f>
        <v>0</v>
      </c>
      <c r="D34" s="526">
        <f>SUM(D22:D33)</f>
        <v>0</v>
      </c>
      <c r="E34" s="526">
        <f>SUM(E22:E33)</f>
        <v>0</v>
      </c>
      <c r="F34" s="526">
        <f>SUM(F22:F33)</f>
        <v>0</v>
      </c>
      <c r="G34" s="845"/>
      <c r="H34" s="707"/>
      <c r="I34" s="707"/>
      <c r="J34" s="707"/>
      <c r="K34" s="707"/>
      <c r="L34" s="707"/>
      <c r="M34" s="707"/>
      <c r="N34" s="707"/>
      <c r="O34" s="706"/>
      <c r="P34" s="706"/>
      <c r="Q34" s="706"/>
      <c r="R34" s="706"/>
      <c r="S34" s="706"/>
      <c r="T34" s="706"/>
      <c r="U34" s="706"/>
      <c r="V34" s="706"/>
      <c r="W34" s="706"/>
      <c r="X34" s="706"/>
      <c r="Y34" s="706"/>
      <c r="Z34" s="706"/>
      <c r="AA34" s="706"/>
    </row>
    <row r="35" spans="1:27" ht="14.25" customHeight="1">
      <c r="A35" s="3012" t="s">
        <v>1170</v>
      </c>
      <c r="B35" s="3012"/>
      <c r="C35" s="3453"/>
      <c r="D35" s="3453"/>
      <c r="E35" s="3453"/>
      <c r="F35" s="3453"/>
      <c r="G35" s="3453"/>
      <c r="H35" s="707"/>
      <c r="I35" s="707"/>
      <c r="J35" s="707"/>
      <c r="K35" s="707"/>
      <c r="L35" s="707"/>
      <c r="M35" s="707"/>
      <c r="N35" s="707"/>
      <c r="O35" s="706"/>
      <c r="P35" s="706"/>
      <c r="Q35" s="706"/>
      <c r="R35" s="706"/>
      <c r="S35" s="706"/>
      <c r="T35" s="706"/>
      <c r="U35" s="706"/>
      <c r="V35" s="706"/>
      <c r="W35" s="706"/>
      <c r="X35" s="706"/>
      <c r="Y35" s="706"/>
      <c r="Z35" s="706"/>
      <c r="AA35" s="706"/>
    </row>
    <row r="36" spans="1:27">
      <c r="A36" s="3012"/>
      <c r="B36" s="3012"/>
      <c r="C36" s="3454"/>
      <c r="D36" s="3454"/>
      <c r="E36" s="3454"/>
      <c r="F36" s="3454"/>
      <c r="G36" s="3454"/>
      <c r="H36" s="707"/>
      <c r="I36" s="707"/>
      <c r="J36" s="707"/>
      <c r="K36" s="707"/>
      <c r="L36" s="707"/>
      <c r="M36" s="707"/>
      <c r="N36" s="707"/>
      <c r="O36" s="706"/>
      <c r="P36" s="706"/>
      <c r="Q36" s="706"/>
      <c r="R36" s="706"/>
      <c r="S36" s="706"/>
      <c r="T36" s="706"/>
      <c r="U36" s="706"/>
      <c r="V36" s="706"/>
      <c r="W36" s="706"/>
      <c r="X36" s="706"/>
      <c r="Y36" s="706"/>
      <c r="Z36" s="706"/>
      <c r="AA36" s="706"/>
    </row>
    <row r="37" spans="1:27">
      <c r="A37" s="3012"/>
      <c r="B37" s="3012"/>
      <c r="C37" s="3455"/>
      <c r="D37" s="3455"/>
      <c r="E37" s="3455"/>
      <c r="F37" s="3455"/>
      <c r="G37" s="3455"/>
      <c r="H37" s="707"/>
      <c r="I37" s="707"/>
      <c r="J37" s="707"/>
      <c r="K37" s="707"/>
      <c r="L37" s="707"/>
      <c r="M37" s="707"/>
      <c r="N37" s="707"/>
      <c r="O37" s="706"/>
      <c r="P37" s="706"/>
      <c r="Q37" s="706"/>
      <c r="R37" s="706"/>
      <c r="S37" s="706"/>
      <c r="T37" s="706"/>
      <c r="U37" s="706"/>
      <c r="V37" s="706"/>
      <c r="W37" s="706"/>
      <c r="X37" s="706"/>
      <c r="Y37" s="706"/>
      <c r="Z37" s="706"/>
      <c r="AA37" s="706"/>
    </row>
    <row r="38" spans="1:27">
      <c r="A38" s="3012"/>
      <c r="B38" s="3012"/>
      <c r="C38" s="3454"/>
      <c r="D38" s="3454"/>
      <c r="E38" s="3454"/>
      <c r="F38" s="3454"/>
      <c r="G38" s="3454"/>
      <c r="H38" s="707"/>
      <c r="I38" s="707"/>
      <c r="J38" s="707"/>
      <c r="K38" s="707"/>
      <c r="L38" s="707"/>
      <c r="M38" s="707"/>
      <c r="N38" s="707"/>
      <c r="O38" s="706"/>
      <c r="P38" s="706"/>
      <c r="Q38" s="706"/>
      <c r="R38" s="706"/>
      <c r="S38" s="706"/>
      <c r="T38" s="706"/>
      <c r="U38" s="706"/>
      <c r="V38" s="706"/>
      <c r="W38" s="706"/>
      <c r="X38" s="706"/>
      <c r="Y38" s="706"/>
      <c r="Z38" s="706"/>
      <c r="AA38" s="706"/>
    </row>
    <row r="39" spans="1:27">
      <c r="A39" s="3012"/>
      <c r="B39" s="3012"/>
      <c r="C39" s="3454"/>
      <c r="D39" s="3454"/>
      <c r="E39" s="3454"/>
      <c r="F39" s="3454"/>
      <c r="G39" s="3454"/>
      <c r="H39" s="707"/>
      <c r="I39" s="707"/>
      <c r="J39" s="707"/>
      <c r="K39" s="707"/>
      <c r="L39" s="707"/>
      <c r="M39" s="707"/>
      <c r="N39" s="707"/>
      <c r="O39" s="706"/>
      <c r="P39" s="706"/>
      <c r="Q39" s="706"/>
      <c r="R39" s="706"/>
      <c r="S39" s="706"/>
      <c r="T39" s="706"/>
      <c r="U39" s="706"/>
      <c r="V39" s="706"/>
      <c r="W39" s="706"/>
      <c r="X39" s="706"/>
      <c r="Y39" s="706"/>
      <c r="Z39" s="706"/>
      <c r="AA39" s="706"/>
    </row>
    <row r="40" spans="1:27">
      <c r="A40" s="3012"/>
      <c r="B40" s="3012"/>
      <c r="C40" s="3452"/>
      <c r="D40" s="3452"/>
      <c r="E40" s="3452"/>
      <c r="F40" s="3452"/>
      <c r="G40" s="3452"/>
      <c r="H40" s="707"/>
      <c r="I40" s="707"/>
      <c r="J40" s="707"/>
      <c r="K40" s="707"/>
      <c r="L40" s="707"/>
      <c r="M40" s="707"/>
      <c r="N40" s="707"/>
      <c r="O40" s="706"/>
      <c r="P40" s="706"/>
      <c r="Q40" s="706"/>
      <c r="R40" s="706"/>
      <c r="S40" s="706"/>
      <c r="T40" s="706"/>
      <c r="U40" s="706"/>
      <c r="V40" s="706"/>
      <c r="W40" s="706"/>
      <c r="X40" s="706"/>
      <c r="Y40" s="706"/>
      <c r="Z40" s="706"/>
      <c r="AA40" s="706"/>
    </row>
    <row r="41" spans="1:27">
      <c r="A41" s="707"/>
      <c r="B41" s="707"/>
      <c r="C41" s="707"/>
      <c r="D41" s="707"/>
      <c r="E41" s="707"/>
      <c r="F41" s="707"/>
      <c r="G41" s="707"/>
      <c r="H41" s="707"/>
      <c r="I41" s="707"/>
      <c r="J41" s="707"/>
      <c r="K41" s="707"/>
      <c r="L41" s="707"/>
      <c r="M41" s="707"/>
      <c r="N41" s="707"/>
      <c r="O41" s="706"/>
      <c r="P41" s="706"/>
      <c r="Q41" s="706"/>
      <c r="R41" s="706"/>
      <c r="S41" s="706"/>
      <c r="T41" s="706"/>
      <c r="U41" s="706"/>
      <c r="V41" s="706"/>
      <c r="W41" s="706"/>
      <c r="X41" s="706"/>
      <c r="Y41" s="706"/>
      <c r="Z41" s="706"/>
      <c r="AA41" s="706"/>
    </row>
    <row r="42" spans="1:27">
      <c r="A42" s="707"/>
      <c r="B42" s="707"/>
      <c r="C42" s="707"/>
      <c r="D42" s="707"/>
      <c r="E42" s="707"/>
      <c r="F42" s="707"/>
      <c r="G42" s="707"/>
      <c r="H42" s="707"/>
      <c r="I42" s="707"/>
      <c r="J42" s="707"/>
      <c r="K42" s="707"/>
      <c r="L42" s="707"/>
      <c r="M42" s="707"/>
      <c r="N42" s="707"/>
      <c r="O42" s="706"/>
      <c r="P42" s="706"/>
      <c r="Q42" s="706"/>
      <c r="R42" s="706"/>
      <c r="S42" s="706"/>
      <c r="T42" s="706"/>
      <c r="U42" s="706"/>
      <c r="V42" s="706"/>
      <c r="W42" s="706"/>
      <c r="X42" s="706"/>
      <c r="Y42" s="706"/>
      <c r="Z42" s="706"/>
      <c r="AA42" s="706"/>
    </row>
    <row r="43" spans="1:27">
      <c r="A43" s="707"/>
      <c r="B43" s="707"/>
      <c r="C43" s="707"/>
      <c r="D43" s="707"/>
      <c r="E43" s="707"/>
      <c r="F43" s="707"/>
      <c r="G43" s="707"/>
      <c r="H43" s="707"/>
      <c r="I43" s="707"/>
      <c r="J43" s="707"/>
      <c r="K43" s="707"/>
      <c r="L43" s="707"/>
      <c r="M43" s="707"/>
      <c r="N43" s="707"/>
      <c r="O43" s="706"/>
      <c r="P43" s="706"/>
      <c r="Q43" s="706"/>
      <c r="R43" s="706"/>
      <c r="S43" s="706"/>
      <c r="T43" s="706"/>
      <c r="U43" s="706"/>
      <c r="V43" s="706"/>
      <c r="W43" s="706"/>
      <c r="X43" s="706"/>
      <c r="Y43" s="706"/>
      <c r="Z43" s="706"/>
      <c r="AA43" s="706"/>
    </row>
    <row r="44" spans="1:27">
      <c r="A44" s="707"/>
      <c r="B44" s="707"/>
      <c r="C44" s="707"/>
      <c r="D44" s="707"/>
      <c r="E44" s="707"/>
      <c r="F44" s="707"/>
      <c r="G44" s="707"/>
      <c r="H44" s="707"/>
      <c r="I44" s="707"/>
      <c r="J44" s="707"/>
      <c r="K44" s="707"/>
      <c r="L44" s="707"/>
      <c r="M44" s="707"/>
      <c r="N44" s="707"/>
      <c r="O44" s="706"/>
      <c r="P44" s="706"/>
      <c r="Q44" s="706"/>
      <c r="R44" s="706"/>
      <c r="S44" s="706"/>
      <c r="T44" s="706"/>
      <c r="U44" s="706"/>
      <c r="V44" s="706"/>
      <c r="W44" s="706"/>
      <c r="X44" s="706"/>
      <c r="Y44" s="706"/>
      <c r="Z44" s="706"/>
      <c r="AA44" s="706"/>
    </row>
    <row r="45" spans="1:27">
      <c r="A45" s="707"/>
      <c r="B45" s="707"/>
      <c r="C45" s="707"/>
      <c r="D45" s="707"/>
      <c r="E45" s="707"/>
      <c r="F45" s="707"/>
      <c r="G45" s="707"/>
      <c r="H45" s="707"/>
      <c r="I45" s="707"/>
      <c r="J45" s="707"/>
      <c r="K45" s="707"/>
      <c r="L45" s="707"/>
      <c r="M45" s="707"/>
      <c r="N45" s="707"/>
      <c r="O45" s="706"/>
      <c r="P45" s="706"/>
      <c r="Q45" s="706"/>
      <c r="R45" s="706"/>
      <c r="S45" s="706"/>
      <c r="T45" s="706"/>
      <c r="U45" s="706"/>
      <c r="V45" s="706"/>
      <c r="W45" s="706"/>
      <c r="X45" s="706"/>
      <c r="Y45" s="706"/>
      <c r="Z45" s="706"/>
      <c r="AA45" s="706"/>
    </row>
    <row r="46" spans="1:27">
      <c r="A46" s="707"/>
      <c r="B46" s="707"/>
      <c r="C46" s="707"/>
      <c r="D46" s="707"/>
      <c r="E46" s="707"/>
      <c r="F46" s="707"/>
      <c r="G46" s="707"/>
      <c r="H46" s="707"/>
      <c r="I46" s="707"/>
      <c r="J46" s="707"/>
      <c r="K46" s="707"/>
      <c r="L46" s="707"/>
      <c r="M46" s="707"/>
      <c r="N46" s="707"/>
      <c r="O46" s="706"/>
      <c r="P46" s="706"/>
      <c r="Q46" s="706"/>
      <c r="R46" s="706"/>
      <c r="S46" s="706"/>
      <c r="T46" s="706"/>
      <c r="U46" s="706"/>
      <c r="V46" s="706"/>
      <c r="W46" s="706"/>
      <c r="X46" s="706"/>
      <c r="Y46" s="706"/>
      <c r="Z46" s="706"/>
      <c r="AA46" s="706"/>
    </row>
    <row r="47" spans="1:27">
      <c r="A47" s="707"/>
      <c r="B47" s="707"/>
      <c r="C47" s="707"/>
      <c r="D47" s="707"/>
      <c r="E47" s="707"/>
      <c r="F47" s="707"/>
      <c r="G47" s="707"/>
      <c r="H47" s="707"/>
      <c r="I47" s="707"/>
      <c r="J47" s="707"/>
      <c r="K47" s="707"/>
      <c r="L47" s="707"/>
      <c r="M47" s="707"/>
      <c r="N47" s="707"/>
      <c r="O47" s="706"/>
      <c r="P47" s="706"/>
      <c r="Q47" s="706"/>
      <c r="R47" s="706"/>
      <c r="S47" s="706"/>
      <c r="T47" s="706"/>
      <c r="U47" s="706"/>
      <c r="V47" s="706"/>
      <c r="W47" s="706"/>
      <c r="X47" s="706"/>
      <c r="Y47" s="706"/>
      <c r="Z47" s="706"/>
      <c r="AA47" s="706"/>
    </row>
    <row r="48" spans="1:27">
      <c r="A48" s="707"/>
      <c r="B48" s="707"/>
      <c r="C48" s="707"/>
      <c r="D48" s="707"/>
      <c r="E48" s="707"/>
      <c r="F48" s="707"/>
      <c r="G48" s="707"/>
      <c r="H48" s="707"/>
      <c r="I48" s="707"/>
      <c r="J48" s="707"/>
      <c r="K48" s="707"/>
      <c r="L48" s="707"/>
      <c r="M48" s="707"/>
      <c r="N48" s="707"/>
      <c r="O48" s="706"/>
      <c r="P48" s="706"/>
      <c r="Q48" s="706"/>
      <c r="R48" s="706"/>
      <c r="S48" s="706"/>
      <c r="T48" s="706"/>
      <c r="U48" s="706"/>
      <c r="V48" s="706"/>
      <c r="W48" s="706"/>
      <c r="X48" s="706"/>
      <c r="Y48" s="706"/>
      <c r="Z48" s="706"/>
      <c r="AA48" s="706"/>
    </row>
    <row r="49" spans="1:27">
      <c r="A49" s="707"/>
      <c r="B49" s="707"/>
      <c r="C49" s="707"/>
      <c r="D49" s="707"/>
      <c r="E49" s="707"/>
      <c r="F49" s="707"/>
      <c r="G49" s="707"/>
      <c r="H49" s="707"/>
      <c r="I49" s="707"/>
      <c r="J49" s="707"/>
      <c r="K49" s="707"/>
      <c r="L49" s="707"/>
      <c r="M49" s="707"/>
      <c r="N49" s="707"/>
      <c r="O49" s="706"/>
      <c r="P49" s="706"/>
      <c r="Q49" s="706"/>
      <c r="R49" s="706"/>
      <c r="S49" s="706"/>
      <c r="T49" s="706"/>
      <c r="U49" s="706"/>
      <c r="V49" s="706"/>
      <c r="W49" s="706"/>
      <c r="X49" s="706"/>
      <c r="Y49" s="706"/>
      <c r="Z49" s="706"/>
      <c r="AA49" s="706"/>
    </row>
    <row r="50" spans="1:27">
      <c r="A50" s="707"/>
      <c r="B50" s="707"/>
      <c r="C50" s="707"/>
      <c r="D50" s="707"/>
      <c r="E50" s="707"/>
      <c r="F50" s="707"/>
      <c r="G50" s="707"/>
      <c r="H50" s="707"/>
      <c r="I50" s="707"/>
      <c r="J50" s="707"/>
      <c r="K50" s="707"/>
      <c r="L50" s="707"/>
      <c r="M50" s="707"/>
      <c r="N50" s="707"/>
      <c r="O50" s="706"/>
      <c r="P50" s="706"/>
      <c r="Q50" s="706"/>
      <c r="R50" s="706"/>
      <c r="S50" s="706"/>
      <c r="T50" s="706"/>
      <c r="U50" s="706"/>
      <c r="V50" s="706"/>
      <c r="W50" s="706"/>
      <c r="X50" s="706"/>
      <c r="Y50" s="706"/>
      <c r="Z50" s="706"/>
      <c r="AA50" s="706"/>
    </row>
    <row r="51" spans="1:27">
      <c r="A51" s="707"/>
      <c r="B51" s="707"/>
      <c r="C51" s="707"/>
      <c r="D51" s="707"/>
      <c r="E51" s="707"/>
      <c r="F51" s="707"/>
      <c r="G51" s="707"/>
      <c r="H51" s="707"/>
      <c r="I51" s="707"/>
      <c r="J51" s="707"/>
      <c r="K51" s="707"/>
      <c r="L51" s="707"/>
      <c r="M51" s="707"/>
      <c r="N51" s="707"/>
      <c r="O51" s="706"/>
      <c r="P51" s="706"/>
      <c r="Q51" s="706"/>
      <c r="R51" s="706"/>
      <c r="S51" s="706"/>
      <c r="T51" s="706"/>
      <c r="U51" s="706"/>
      <c r="V51" s="706"/>
      <c r="W51" s="706"/>
      <c r="X51" s="706"/>
      <c r="Y51" s="706"/>
      <c r="Z51" s="706"/>
      <c r="AA51" s="706"/>
    </row>
    <row r="52" spans="1:27">
      <c r="A52" s="707"/>
      <c r="B52" s="707"/>
      <c r="C52" s="707"/>
      <c r="D52" s="707"/>
      <c r="E52" s="707"/>
      <c r="F52" s="707"/>
      <c r="G52" s="707"/>
      <c r="H52" s="707"/>
      <c r="I52" s="707"/>
      <c r="J52" s="707"/>
      <c r="K52" s="707"/>
      <c r="L52" s="707"/>
      <c r="M52" s="707"/>
      <c r="N52" s="707"/>
      <c r="O52" s="706"/>
      <c r="P52" s="706"/>
      <c r="Q52" s="706"/>
      <c r="R52" s="706"/>
      <c r="S52" s="706"/>
      <c r="T52" s="706"/>
      <c r="U52" s="706"/>
      <c r="V52" s="706"/>
      <c r="W52" s="706"/>
      <c r="X52" s="706"/>
      <c r="Y52" s="706"/>
      <c r="Z52" s="706"/>
      <c r="AA52" s="706"/>
    </row>
    <row r="53" spans="1:27">
      <c r="A53" s="707"/>
      <c r="B53" s="707"/>
      <c r="C53" s="707"/>
      <c r="D53" s="707"/>
      <c r="E53" s="707"/>
      <c r="F53" s="707"/>
      <c r="G53" s="707"/>
      <c r="H53" s="707"/>
      <c r="I53" s="707"/>
      <c r="J53" s="707"/>
      <c r="K53" s="707"/>
      <c r="L53" s="707"/>
      <c r="M53" s="707"/>
      <c r="N53" s="707"/>
      <c r="O53" s="706"/>
      <c r="P53" s="706"/>
      <c r="Q53" s="706"/>
      <c r="R53" s="706"/>
      <c r="S53" s="706"/>
      <c r="T53" s="706"/>
      <c r="U53" s="706"/>
      <c r="V53" s="706"/>
      <c r="W53" s="706"/>
      <c r="X53" s="706"/>
      <c r="Y53" s="706"/>
      <c r="Z53" s="706"/>
      <c r="AA53" s="706"/>
    </row>
    <row r="54" spans="1:27">
      <c r="A54" s="707"/>
      <c r="B54" s="707"/>
      <c r="C54" s="707"/>
      <c r="D54" s="707"/>
      <c r="E54" s="707"/>
      <c r="F54" s="707"/>
      <c r="G54" s="707"/>
      <c r="H54" s="707"/>
      <c r="I54" s="707"/>
      <c r="J54" s="707"/>
      <c r="K54" s="707"/>
      <c r="L54" s="707"/>
      <c r="M54" s="707"/>
      <c r="N54" s="707"/>
      <c r="O54" s="706"/>
      <c r="P54" s="706"/>
      <c r="Q54" s="706"/>
      <c r="R54" s="706"/>
      <c r="S54" s="706"/>
      <c r="T54" s="706"/>
      <c r="U54" s="706"/>
      <c r="V54" s="706"/>
      <c r="W54" s="706"/>
      <c r="X54" s="706"/>
      <c r="Y54" s="706"/>
      <c r="Z54" s="706"/>
      <c r="AA54" s="706"/>
    </row>
    <row r="55" spans="1:27">
      <c r="A55" s="707"/>
      <c r="B55" s="707"/>
      <c r="C55" s="707"/>
      <c r="D55" s="707"/>
      <c r="E55" s="707"/>
      <c r="F55" s="707"/>
      <c r="G55" s="707"/>
      <c r="H55" s="707"/>
      <c r="I55" s="707"/>
      <c r="J55" s="707"/>
      <c r="K55" s="707"/>
      <c r="L55" s="707"/>
      <c r="M55" s="707"/>
      <c r="N55" s="707"/>
      <c r="O55" s="706"/>
      <c r="P55" s="706"/>
      <c r="Q55" s="706"/>
      <c r="R55" s="706"/>
      <c r="S55" s="706"/>
      <c r="T55" s="706"/>
      <c r="U55" s="706"/>
      <c r="V55" s="706"/>
      <c r="W55" s="706"/>
      <c r="X55" s="706"/>
      <c r="Y55" s="706"/>
      <c r="Z55" s="706"/>
      <c r="AA55" s="706"/>
    </row>
    <row r="56" spans="1:27">
      <c r="A56" s="707"/>
      <c r="B56" s="707"/>
      <c r="C56" s="707"/>
      <c r="D56" s="707"/>
      <c r="E56" s="707"/>
      <c r="F56" s="707"/>
      <c r="G56" s="707"/>
      <c r="H56" s="707"/>
      <c r="I56" s="707"/>
      <c r="J56" s="707"/>
      <c r="K56" s="707"/>
      <c r="L56" s="707"/>
      <c r="M56" s="707"/>
      <c r="N56" s="707"/>
      <c r="O56" s="706"/>
      <c r="P56" s="706"/>
      <c r="Q56" s="706"/>
      <c r="R56" s="706"/>
      <c r="S56" s="706"/>
      <c r="T56" s="706"/>
      <c r="U56" s="706"/>
      <c r="V56" s="706"/>
      <c r="W56" s="706"/>
      <c r="X56" s="706"/>
      <c r="Y56" s="706"/>
      <c r="Z56" s="706"/>
      <c r="AA56" s="706"/>
    </row>
    <row r="57" spans="1:27">
      <c r="A57" s="707"/>
      <c r="B57" s="707"/>
      <c r="C57" s="707"/>
      <c r="D57" s="707"/>
      <c r="E57" s="707"/>
      <c r="F57" s="707"/>
      <c r="G57" s="707"/>
      <c r="H57" s="707"/>
      <c r="I57" s="707"/>
      <c r="J57" s="707"/>
      <c r="K57" s="707"/>
      <c r="L57" s="707"/>
      <c r="M57" s="707"/>
      <c r="N57" s="707"/>
      <c r="O57" s="706"/>
      <c r="P57" s="706"/>
      <c r="Q57" s="706"/>
      <c r="R57" s="706"/>
      <c r="S57" s="706"/>
      <c r="T57" s="706"/>
      <c r="U57" s="706"/>
      <c r="V57" s="706"/>
      <c r="W57" s="706"/>
      <c r="X57" s="706"/>
      <c r="Y57" s="706"/>
      <c r="Z57" s="706"/>
      <c r="AA57" s="706"/>
    </row>
    <row r="58" spans="1:27">
      <c r="A58" s="707"/>
      <c r="B58" s="707"/>
      <c r="C58" s="707"/>
      <c r="D58" s="707"/>
      <c r="E58" s="707"/>
      <c r="F58" s="707"/>
      <c r="G58" s="707"/>
      <c r="H58" s="707"/>
      <c r="I58" s="707"/>
      <c r="J58" s="707"/>
      <c r="K58" s="707"/>
      <c r="L58" s="707"/>
      <c r="M58" s="707"/>
      <c r="N58" s="707"/>
      <c r="O58" s="706"/>
      <c r="P58" s="706"/>
      <c r="Q58" s="706"/>
      <c r="R58" s="706"/>
      <c r="S58" s="706"/>
      <c r="T58" s="706"/>
      <c r="U58" s="706"/>
      <c r="V58" s="706"/>
      <c r="W58" s="706"/>
      <c r="X58" s="706"/>
      <c r="Y58" s="706"/>
      <c r="Z58" s="706"/>
      <c r="AA58" s="706"/>
    </row>
    <row r="59" spans="1:27">
      <c r="A59" s="707"/>
      <c r="B59" s="707"/>
      <c r="C59" s="707"/>
      <c r="D59" s="707"/>
      <c r="E59" s="707"/>
      <c r="F59" s="707"/>
      <c r="G59" s="707"/>
      <c r="H59" s="707"/>
      <c r="I59" s="707"/>
      <c r="J59" s="707"/>
      <c r="K59" s="707"/>
      <c r="L59" s="707"/>
      <c r="M59" s="707"/>
      <c r="N59" s="707"/>
      <c r="O59" s="706"/>
      <c r="P59" s="706"/>
      <c r="Q59" s="706"/>
      <c r="R59" s="706"/>
      <c r="S59" s="706"/>
      <c r="T59" s="706"/>
      <c r="U59" s="706"/>
      <c r="V59" s="706"/>
      <c r="W59" s="706"/>
      <c r="X59" s="706"/>
      <c r="Y59" s="706"/>
      <c r="Z59" s="706"/>
      <c r="AA59" s="706"/>
    </row>
    <row r="60" spans="1:27">
      <c r="A60" s="706"/>
      <c r="B60" s="706"/>
      <c r="C60" s="706"/>
      <c r="D60" s="706"/>
      <c r="E60" s="706"/>
      <c r="F60" s="706"/>
      <c r="G60" s="706"/>
      <c r="H60" s="706"/>
      <c r="I60" s="706"/>
      <c r="J60" s="706"/>
      <c r="K60" s="706"/>
      <c r="L60" s="706"/>
      <c r="M60" s="706"/>
      <c r="N60" s="706"/>
      <c r="O60" s="706"/>
      <c r="P60" s="706"/>
      <c r="Q60" s="706"/>
      <c r="R60" s="706"/>
      <c r="S60" s="706"/>
      <c r="T60" s="706"/>
      <c r="U60" s="706"/>
      <c r="V60" s="706"/>
      <c r="W60" s="706"/>
      <c r="X60" s="706"/>
      <c r="Y60" s="706"/>
      <c r="Z60" s="706"/>
      <c r="AA60" s="706"/>
    </row>
    <row r="61" spans="1:27">
      <c r="A61" s="706"/>
      <c r="B61" s="706"/>
      <c r="C61" s="706"/>
      <c r="D61" s="706"/>
      <c r="E61" s="706"/>
      <c r="F61" s="706"/>
      <c r="G61" s="706"/>
      <c r="H61" s="706"/>
      <c r="I61" s="706"/>
      <c r="J61" s="706"/>
      <c r="K61" s="706"/>
      <c r="L61" s="706"/>
      <c r="M61" s="706"/>
      <c r="N61" s="706"/>
      <c r="O61" s="706"/>
      <c r="P61" s="706"/>
      <c r="Q61" s="706"/>
      <c r="R61" s="706"/>
      <c r="S61" s="706"/>
      <c r="T61" s="706"/>
      <c r="U61" s="706"/>
      <c r="V61" s="706"/>
      <c r="W61" s="706"/>
      <c r="X61" s="706"/>
      <c r="Y61" s="706"/>
      <c r="Z61" s="706"/>
      <c r="AA61" s="706"/>
    </row>
    <row r="62" spans="1:27">
      <c r="A62" s="706"/>
      <c r="B62" s="706"/>
      <c r="C62" s="706"/>
      <c r="D62" s="706"/>
      <c r="E62" s="706"/>
      <c r="F62" s="706"/>
      <c r="G62" s="706"/>
      <c r="H62" s="706"/>
      <c r="I62" s="706"/>
      <c r="J62" s="706"/>
      <c r="K62" s="706"/>
      <c r="L62" s="706"/>
      <c r="M62" s="706"/>
      <c r="N62" s="706"/>
      <c r="O62" s="706"/>
      <c r="P62" s="706"/>
      <c r="Q62" s="706"/>
      <c r="R62" s="706"/>
      <c r="S62" s="706"/>
      <c r="T62" s="706"/>
      <c r="U62" s="706"/>
      <c r="V62" s="706"/>
      <c r="W62" s="706"/>
      <c r="X62" s="706"/>
      <c r="Y62" s="706"/>
      <c r="Z62" s="706"/>
      <c r="AA62" s="706"/>
    </row>
    <row r="63" spans="1:27">
      <c r="A63" s="706"/>
      <c r="B63" s="706"/>
      <c r="C63" s="706"/>
      <c r="D63" s="706"/>
      <c r="E63" s="706"/>
      <c r="F63" s="706"/>
      <c r="G63" s="706"/>
      <c r="H63" s="706"/>
      <c r="I63" s="706"/>
      <c r="J63" s="706"/>
      <c r="K63" s="706"/>
      <c r="L63" s="706"/>
      <c r="M63" s="706"/>
      <c r="N63" s="706"/>
      <c r="O63" s="706"/>
      <c r="P63" s="706"/>
      <c r="Q63" s="706"/>
      <c r="R63" s="706"/>
      <c r="S63" s="706"/>
      <c r="T63" s="706"/>
      <c r="U63" s="706"/>
      <c r="V63" s="706"/>
      <c r="W63" s="706"/>
      <c r="X63" s="706"/>
      <c r="Y63" s="706"/>
      <c r="Z63" s="706"/>
      <c r="AA63" s="706"/>
    </row>
    <row r="64" spans="1:27">
      <c r="A64" s="706"/>
      <c r="B64" s="706"/>
      <c r="C64" s="706"/>
      <c r="D64" s="706"/>
      <c r="E64" s="706"/>
      <c r="F64" s="706"/>
      <c r="G64" s="706"/>
      <c r="H64" s="706"/>
      <c r="I64" s="706"/>
      <c r="J64" s="706"/>
      <c r="K64" s="706"/>
      <c r="L64" s="706"/>
      <c r="M64" s="706"/>
      <c r="N64" s="706"/>
      <c r="O64" s="706"/>
      <c r="P64" s="706"/>
      <c r="Q64" s="706"/>
      <c r="R64" s="706"/>
      <c r="S64" s="706"/>
      <c r="T64" s="706"/>
      <c r="U64" s="706"/>
      <c r="V64" s="706"/>
      <c r="W64" s="706"/>
      <c r="X64" s="706"/>
      <c r="Y64" s="706"/>
      <c r="Z64" s="706"/>
      <c r="AA64" s="706"/>
    </row>
    <row r="65" spans="1:27">
      <c r="A65" s="706"/>
      <c r="B65" s="706"/>
      <c r="C65" s="706"/>
      <c r="D65" s="706"/>
      <c r="E65" s="706"/>
      <c r="F65" s="706"/>
      <c r="G65" s="706"/>
      <c r="H65" s="706"/>
      <c r="I65" s="706"/>
      <c r="J65" s="706"/>
      <c r="K65" s="706"/>
      <c r="L65" s="706"/>
      <c r="M65" s="706"/>
      <c r="N65" s="706"/>
      <c r="O65" s="706"/>
      <c r="P65" s="706"/>
      <c r="Q65" s="706"/>
      <c r="R65" s="706"/>
      <c r="S65" s="706"/>
      <c r="T65" s="706"/>
      <c r="U65" s="706"/>
      <c r="V65" s="706"/>
      <c r="W65" s="706"/>
      <c r="X65" s="706"/>
      <c r="Y65" s="706"/>
      <c r="Z65" s="706"/>
      <c r="AA65" s="706"/>
    </row>
    <row r="66" spans="1:27">
      <c r="A66" s="706"/>
      <c r="B66" s="706"/>
      <c r="C66" s="706"/>
      <c r="D66" s="706"/>
      <c r="E66" s="706"/>
      <c r="F66" s="706"/>
      <c r="G66" s="706"/>
      <c r="H66" s="706"/>
      <c r="I66" s="706"/>
      <c r="J66" s="706"/>
      <c r="K66" s="706"/>
      <c r="L66" s="706"/>
      <c r="M66" s="706"/>
      <c r="N66" s="706"/>
      <c r="O66" s="706"/>
      <c r="P66" s="706"/>
      <c r="Q66" s="706"/>
      <c r="R66" s="706"/>
      <c r="S66" s="706"/>
      <c r="T66" s="706"/>
      <c r="U66" s="706"/>
      <c r="V66" s="706"/>
      <c r="W66" s="706"/>
      <c r="X66" s="706"/>
      <c r="Y66" s="706"/>
      <c r="Z66" s="706"/>
      <c r="AA66" s="706"/>
    </row>
    <row r="67" spans="1:27">
      <c r="A67" s="706"/>
      <c r="B67" s="706"/>
      <c r="C67" s="706"/>
      <c r="D67" s="706"/>
      <c r="E67" s="706"/>
      <c r="F67" s="706"/>
      <c r="G67" s="706"/>
      <c r="H67" s="706"/>
      <c r="I67" s="706"/>
      <c r="J67" s="706"/>
      <c r="K67" s="706"/>
      <c r="L67" s="706"/>
      <c r="M67" s="706"/>
      <c r="N67" s="706"/>
      <c r="O67" s="706"/>
      <c r="P67" s="706"/>
      <c r="Q67" s="706"/>
      <c r="R67" s="706"/>
      <c r="S67" s="706"/>
      <c r="T67" s="706"/>
      <c r="U67" s="706"/>
      <c r="V67" s="706"/>
      <c r="W67" s="706"/>
      <c r="X67" s="706"/>
      <c r="Y67" s="706"/>
      <c r="Z67" s="706"/>
      <c r="AA67" s="706"/>
    </row>
    <row r="68" spans="1:27">
      <c r="A68" s="706"/>
      <c r="B68" s="706"/>
      <c r="C68" s="706"/>
      <c r="D68" s="706"/>
      <c r="E68" s="706"/>
      <c r="F68" s="706"/>
      <c r="G68" s="706"/>
      <c r="H68" s="706"/>
      <c r="I68" s="706"/>
      <c r="J68" s="706"/>
      <c r="K68" s="706"/>
      <c r="L68" s="706"/>
      <c r="M68" s="706"/>
      <c r="N68" s="706"/>
      <c r="O68" s="706"/>
      <c r="P68" s="706"/>
      <c r="Q68" s="706"/>
      <c r="R68" s="706"/>
      <c r="S68" s="706"/>
      <c r="T68" s="706"/>
      <c r="U68" s="706"/>
      <c r="V68" s="706"/>
      <c r="W68" s="706"/>
      <c r="X68" s="706"/>
      <c r="Y68" s="706"/>
      <c r="Z68" s="706"/>
      <c r="AA68" s="706"/>
    </row>
    <row r="69" spans="1:27">
      <c r="A69" s="706"/>
      <c r="B69" s="706"/>
      <c r="C69" s="706"/>
      <c r="D69" s="706"/>
      <c r="E69" s="706"/>
      <c r="F69" s="706"/>
      <c r="G69" s="706"/>
      <c r="H69" s="706"/>
      <c r="I69" s="706"/>
      <c r="J69" s="706"/>
      <c r="K69" s="706"/>
      <c r="L69" s="706"/>
      <c r="M69" s="706"/>
      <c r="N69" s="706"/>
      <c r="O69" s="706"/>
      <c r="P69" s="706"/>
      <c r="Q69" s="706"/>
      <c r="R69" s="706"/>
      <c r="S69" s="706"/>
      <c r="T69" s="706"/>
      <c r="U69" s="706"/>
      <c r="V69" s="706"/>
      <c r="W69" s="706"/>
      <c r="X69" s="706"/>
      <c r="Y69" s="706"/>
      <c r="Z69" s="706"/>
      <c r="AA69" s="706"/>
    </row>
    <row r="70" spans="1:27">
      <c r="A70" s="706"/>
      <c r="B70" s="706"/>
      <c r="C70" s="706"/>
      <c r="D70" s="706"/>
      <c r="E70" s="706"/>
      <c r="F70" s="706"/>
      <c r="G70" s="706"/>
      <c r="H70" s="706"/>
      <c r="I70" s="706"/>
      <c r="J70" s="706"/>
      <c r="K70" s="706"/>
      <c r="L70" s="706"/>
      <c r="M70" s="706"/>
      <c r="N70" s="706"/>
      <c r="O70" s="706"/>
      <c r="P70" s="706"/>
      <c r="Q70" s="706"/>
      <c r="R70" s="706"/>
      <c r="S70" s="706"/>
      <c r="T70" s="706"/>
      <c r="U70" s="706"/>
      <c r="V70" s="706"/>
      <c r="W70" s="706"/>
      <c r="X70" s="706"/>
      <c r="Y70" s="706"/>
      <c r="Z70" s="706"/>
      <c r="AA70" s="706"/>
    </row>
    <row r="71" spans="1:27">
      <c r="A71" s="706"/>
      <c r="B71" s="706"/>
      <c r="C71" s="706"/>
      <c r="D71" s="706"/>
      <c r="E71" s="706"/>
      <c r="F71" s="706"/>
      <c r="G71" s="706"/>
      <c r="H71" s="706"/>
      <c r="I71" s="706"/>
      <c r="J71" s="706"/>
      <c r="K71" s="706"/>
      <c r="L71" s="706"/>
      <c r="M71" s="706"/>
      <c r="N71" s="706"/>
      <c r="O71" s="706"/>
      <c r="P71" s="706"/>
      <c r="Q71" s="706"/>
      <c r="R71" s="706"/>
      <c r="S71" s="706"/>
      <c r="T71" s="706"/>
      <c r="U71" s="706"/>
      <c r="V71" s="706"/>
      <c r="W71" s="706"/>
      <c r="X71" s="706"/>
      <c r="Y71" s="706"/>
      <c r="Z71" s="706"/>
      <c r="AA71" s="706"/>
    </row>
    <row r="72" spans="1:27">
      <c r="A72" s="706"/>
      <c r="B72" s="706"/>
      <c r="C72" s="706"/>
      <c r="D72" s="706"/>
      <c r="E72" s="706"/>
      <c r="F72" s="706"/>
      <c r="G72" s="706"/>
      <c r="H72" s="706"/>
      <c r="I72" s="706"/>
      <c r="J72" s="706"/>
      <c r="K72" s="706"/>
      <c r="L72" s="706"/>
      <c r="M72" s="706"/>
      <c r="N72" s="706"/>
      <c r="O72" s="706"/>
      <c r="P72" s="706"/>
      <c r="Q72" s="706"/>
      <c r="R72" s="706"/>
      <c r="S72" s="706"/>
      <c r="T72" s="706"/>
      <c r="U72" s="706"/>
      <c r="V72" s="706"/>
      <c r="W72" s="706"/>
      <c r="X72" s="706"/>
      <c r="Y72" s="706"/>
      <c r="Z72" s="706"/>
      <c r="AA72" s="706"/>
    </row>
    <row r="73" spans="1:27">
      <c r="A73" s="706"/>
      <c r="B73" s="706"/>
      <c r="C73" s="706"/>
      <c r="D73" s="706"/>
      <c r="E73" s="706"/>
      <c r="F73" s="706"/>
      <c r="G73" s="706"/>
      <c r="H73" s="706"/>
      <c r="I73" s="706"/>
      <c r="J73" s="706"/>
      <c r="K73" s="706"/>
      <c r="L73" s="706"/>
      <c r="M73" s="706"/>
      <c r="N73" s="706"/>
      <c r="O73" s="706"/>
      <c r="P73" s="706"/>
      <c r="Q73" s="706"/>
      <c r="R73" s="706"/>
      <c r="S73" s="706"/>
      <c r="T73" s="706"/>
      <c r="U73" s="706"/>
      <c r="V73" s="706"/>
      <c r="W73" s="706"/>
      <c r="X73" s="706"/>
      <c r="Y73" s="706"/>
      <c r="Z73" s="706"/>
      <c r="AA73" s="706"/>
    </row>
    <row r="74" spans="1:27">
      <c r="A74" s="706"/>
      <c r="B74" s="706"/>
      <c r="C74" s="706"/>
      <c r="D74" s="706"/>
      <c r="E74" s="706"/>
      <c r="F74" s="706"/>
      <c r="G74" s="706"/>
      <c r="H74" s="706"/>
      <c r="I74" s="706"/>
      <c r="J74" s="706"/>
      <c r="K74" s="706"/>
      <c r="L74" s="706"/>
      <c r="M74" s="706"/>
      <c r="N74" s="706"/>
      <c r="O74" s="706"/>
      <c r="P74" s="706"/>
      <c r="Q74" s="706"/>
      <c r="R74" s="706"/>
      <c r="S74" s="706"/>
      <c r="T74" s="706"/>
      <c r="U74" s="706"/>
      <c r="V74" s="706"/>
      <c r="W74" s="706"/>
      <c r="X74" s="706"/>
      <c r="Y74" s="706"/>
      <c r="Z74" s="706"/>
      <c r="AA74" s="706"/>
    </row>
    <row r="75" spans="1:27">
      <c r="A75" s="706"/>
      <c r="B75" s="706"/>
      <c r="C75" s="706"/>
      <c r="D75" s="706"/>
      <c r="E75" s="706"/>
      <c r="F75" s="706"/>
      <c r="G75" s="706"/>
      <c r="H75" s="706"/>
      <c r="I75" s="706"/>
      <c r="J75" s="706"/>
      <c r="K75" s="706"/>
      <c r="L75" s="706"/>
      <c r="M75" s="706"/>
      <c r="N75" s="706"/>
      <c r="O75" s="706"/>
      <c r="P75" s="706"/>
      <c r="Q75" s="706"/>
      <c r="R75" s="706"/>
      <c r="S75" s="706"/>
      <c r="T75" s="706"/>
      <c r="U75" s="706"/>
      <c r="V75" s="706"/>
      <c r="W75" s="706"/>
      <c r="X75" s="706"/>
      <c r="Y75" s="706"/>
      <c r="Z75" s="706"/>
      <c r="AA75" s="706"/>
    </row>
    <row r="76" spans="1:27">
      <c r="A76" s="706"/>
      <c r="B76" s="706"/>
      <c r="C76" s="706"/>
      <c r="D76" s="706"/>
      <c r="E76" s="706"/>
      <c r="F76" s="706"/>
      <c r="G76" s="706"/>
      <c r="H76" s="706"/>
      <c r="I76" s="706"/>
      <c r="J76" s="706"/>
      <c r="K76" s="706"/>
      <c r="L76" s="706"/>
      <c r="M76" s="706"/>
      <c r="N76" s="706"/>
      <c r="O76" s="706"/>
      <c r="P76" s="706"/>
      <c r="Q76" s="706"/>
      <c r="R76" s="706"/>
      <c r="S76" s="706"/>
      <c r="T76" s="706"/>
      <c r="U76" s="706"/>
      <c r="V76" s="706"/>
      <c r="W76" s="706"/>
      <c r="X76" s="706"/>
      <c r="Y76" s="706"/>
      <c r="Z76" s="706"/>
      <c r="AA76" s="706"/>
    </row>
    <row r="77" spans="1:27">
      <c r="A77" s="706"/>
      <c r="B77" s="706"/>
      <c r="C77" s="706"/>
      <c r="D77" s="706"/>
      <c r="E77" s="706"/>
      <c r="F77" s="706"/>
      <c r="G77" s="706"/>
      <c r="H77" s="706"/>
      <c r="I77" s="706"/>
      <c r="J77" s="706"/>
      <c r="K77" s="706"/>
      <c r="L77" s="706"/>
      <c r="M77" s="706"/>
      <c r="N77" s="706"/>
      <c r="O77" s="706"/>
      <c r="P77" s="706"/>
      <c r="Q77" s="706"/>
      <c r="R77" s="706"/>
      <c r="S77" s="706"/>
      <c r="T77" s="706"/>
      <c r="U77" s="706"/>
      <c r="V77" s="706"/>
      <c r="W77" s="706"/>
      <c r="X77" s="706"/>
      <c r="Y77" s="706"/>
      <c r="Z77" s="706"/>
      <c r="AA77" s="706"/>
    </row>
    <row r="78" spans="1:27">
      <c r="A78" s="706"/>
      <c r="B78" s="706"/>
      <c r="C78" s="706"/>
      <c r="D78" s="706"/>
      <c r="E78" s="706"/>
      <c r="F78" s="706"/>
      <c r="G78" s="706"/>
      <c r="H78" s="706"/>
      <c r="I78" s="706"/>
      <c r="J78" s="706"/>
      <c r="K78" s="706"/>
      <c r="L78" s="706"/>
      <c r="M78" s="706"/>
      <c r="N78" s="706"/>
      <c r="O78" s="706"/>
      <c r="P78" s="706"/>
      <c r="Q78" s="706"/>
      <c r="R78" s="706"/>
      <c r="S78" s="706"/>
      <c r="T78" s="706"/>
      <c r="U78" s="706"/>
      <c r="V78" s="706"/>
      <c r="W78" s="706"/>
      <c r="X78" s="706"/>
      <c r="Y78" s="706"/>
      <c r="Z78" s="706"/>
      <c r="AA78" s="706"/>
    </row>
    <row r="79" spans="1:27">
      <c r="A79" s="706"/>
      <c r="B79" s="706"/>
      <c r="C79" s="706"/>
      <c r="D79" s="706"/>
      <c r="E79" s="706"/>
      <c r="F79" s="706"/>
      <c r="G79" s="706"/>
      <c r="H79" s="706"/>
      <c r="I79" s="706"/>
      <c r="J79" s="706"/>
      <c r="K79" s="706"/>
      <c r="L79" s="706"/>
      <c r="M79" s="706"/>
      <c r="N79" s="706"/>
      <c r="O79" s="706"/>
      <c r="P79" s="706"/>
      <c r="Q79" s="706"/>
      <c r="R79" s="706"/>
      <c r="S79" s="706"/>
      <c r="T79" s="706"/>
      <c r="U79" s="706"/>
      <c r="V79" s="706"/>
      <c r="W79" s="706"/>
      <c r="X79" s="706"/>
      <c r="Y79" s="706"/>
      <c r="Z79" s="706"/>
      <c r="AA79" s="706"/>
    </row>
    <row r="80" spans="1:27">
      <c r="A80" s="706"/>
      <c r="B80" s="706"/>
      <c r="C80" s="706"/>
      <c r="D80" s="706"/>
      <c r="E80" s="706"/>
      <c r="F80" s="706"/>
      <c r="G80" s="706"/>
      <c r="H80" s="706"/>
      <c r="I80" s="706"/>
      <c r="J80" s="706"/>
      <c r="K80" s="706"/>
      <c r="L80" s="706"/>
      <c r="M80" s="706"/>
      <c r="N80" s="706"/>
      <c r="O80" s="706"/>
      <c r="P80" s="706"/>
      <c r="Q80" s="706"/>
      <c r="R80" s="706"/>
      <c r="S80" s="706"/>
      <c r="T80" s="706"/>
      <c r="U80" s="706"/>
      <c r="V80" s="706"/>
      <c r="W80" s="706"/>
      <c r="X80" s="706"/>
      <c r="Y80" s="706"/>
      <c r="Z80" s="706"/>
      <c r="AA80" s="706"/>
    </row>
    <row r="81" spans="1:27">
      <c r="A81" s="706"/>
      <c r="B81" s="706"/>
      <c r="C81" s="706"/>
      <c r="D81" s="706"/>
      <c r="E81" s="706"/>
      <c r="F81" s="706"/>
      <c r="G81" s="706"/>
      <c r="H81" s="706"/>
      <c r="I81" s="706"/>
      <c r="J81" s="706"/>
      <c r="K81" s="706"/>
      <c r="L81" s="706"/>
      <c r="M81" s="706"/>
      <c r="N81" s="706"/>
      <c r="O81" s="706"/>
      <c r="P81" s="706"/>
      <c r="Q81" s="706"/>
      <c r="R81" s="706"/>
      <c r="S81" s="706"/>
      <c r="T81" s="706"/>
      <c r="U81" s="706"/>
      <c r="V81" s="706"/>
      <c r="W81" s="706"/>
      <c r="X81" s="706"/>
      <c r="Y81" s="706"/>
      <c r="Z81" s="706"/>
      <c r="AA81" s="706"/>
    </row>
    <row r="82" spans="1:27">
      <c r="A82" s="706"/>
      <c r="B82" s="706"/>
      <c r="C82" s="706"/>
      <c r="D82" s="706"/>
      <c r="E82" s="706"/>
      <c r="F82" s="706"/>
      <c r="G82" s="706"/>
      <c r="H82" s="706"/>
      <c r="I82" s="706"/>
      <c r="J82" s="706"/>
      <c r="K82" s="706"/>
      <c r="L82" s="706"/>
      <c r="M82" s="706"/>
      <c r="N82" s="706"/>
      <c r="O82" s="706"/>
      <c r="P82" s="706"/>
      <c r="Q82" s="706"/>
      <c r="R82" s="706"/>
      <c r="S82" s="706"/>
      <c r="T82" s="706"/>
      <c r="U82" s="706"/>
      <c r="V82" s="706"/>
      <c r="W82" s="706"/>
      <c r="X82" s="706"/>
      <c r="Y82" s="706"/>
      <c r="Z82" s="706"/>
      <c r="AA82" s="706"/>
    </row>
    <row r="83" spans="1:27">
      <c r="A83" s="706"/>
      <c r="B83" s="706"/>
      <c r="C83" s="706"/>
      <c r="D83" s="706"/>
      <c r="E83" s="706"/>
      <c r="F83" s="706"/>
      <c r="G83" s="706"/>
      <c r="H83" s="706"/>
      <c r="I83" s="706"/>
      <c r="J83" s="706"/>
      <c r="K83" s="706"/>
      <c r="L83" s="706"/>
      <c r="M83" s="706"/>
      <c r="N83" s="706"/>
      <c r="O83" s="706"/>
      <c r="P83" s="706"/>
      <c r="Q83" s="706"/>
      <c r="R83" s="706"/>
      <c r="S83" s="706"/>
      <c r="T83" s="706"/>
      <c r="U83" s="706"/>
      <c r="V83" s="706"/>
      <c r="W83" s="706"/>
      <c r="X83" s="706"/>
      <c r="Y83" s="706"/>
      <c r="Z83" s="706"/>
      <c r="AA83" s="706"/>
    </row>
    <row r="84" spans="1:27">
      <c r="A84" s="706"/>
      <c r="B84" s="706"/>
      <c r="C84" s="706"/>
      <c r="D84" s="706"/>
      <c r="E84" s="706"/>
      <c r="F84" s="706"/>
      <c r="G84" s="706"/>
      <c r="H84" s="706"/>
      <c r="I84" s="706"/>
      <c r="J84" s="706"/>
      <c r="K84" s="706"/>
      <c r="L84" s="706"/>
      <c r="M84" s="706"/>
      <c r="N84" s="706"/>
      <c r="O84" s="706"/>
      <c r="P84" s="706"/>
      <c r="Q84" s="706"/>
      <c r="R84" s="706"/>
      <c r="S84" s="706"/>
      <c r="T84" s="706"/>
      <c r="U84" s="706"/>
      <c r="V84" s="706"/>
      <c r="W84" s="706"/>
      <c r="X84" s="706"/>
      <c r="Y84" s="706"/>
      <c r="Z84" s="706"/>
      <c r="AA84" s="706"/>
    </row>
    <row r="85" spans="1:27">
      <c r="A85" s="706"/>
      <c r="B85" s="706"/>
      <c r="C85" s="706"/>
      <c r="D85" s="706"/>
      <c r="E85" s="706"/>
      <c r="F85" s="706"/>
      <c r="G85" s="706"/>
      <c r="H85" s="706"/>
      <c r="I85" s="706"/>
      <c r="J85" s="706"/>
      <c r="K85" s="706"/>
      <c r="L85" s="706"/>
      <c r="M85" s="706"/>
      <c r="N85" s="706"/>
      <c r="O85" s="706"/>
      <c r="P85" s="706"/>
      <c r="Q85" s="706"/>
      <c r="R85" s="706"/>
      <c r="S85" s="706"/>
      <c r="T85" s="706"/>
      <c r="U85" s="706"/>
      <c r="V85" s="706"/>
      <c r="W85" s="706"/>
      <c r="X85" s="706"/>
      <c r="Y85" s="706"/>
      <c r="Z85" s="706"/>
      <c r="AA85" s="706"/>
    </row>
    <row r="86" spans="1:27">
      <c r="A86" s="706"/>
      <c r="B86" s="706"/>
      <c r="C86" s="706"/>
      <c r="D86" s="706"/>
      <c r="E86" s="706"/>
      <c r="F86" s="706"/>
      <c r="G86" s="706"/>
      <c r="H86" s="706"/>
      <c r="I86" s="706"/>
      <c r="J86" s="706"/>
      <c r="K86" s="706"/>
      <c r="L86" s="706"/>
      <c r="M86" s="706"/>
      <c r="N86" s="706"/>
      <c r="O86" s="706"/>
      <c r="P86" s="706"/>
      <c r="Q86" s="706"/>
      <c r="R86" s="706"/>
      <c r="S86" s="706"/>
      <c r="T86" s="706"/>
      <c r="U86" s="706"/>
      <c r="V86" s="706"/>
      <c r="W86" s="706"/>
      <c r="X86" s="706"/>
      <c r="Y86" s="706"/>
      <c r="Z86" s="706"/>
      <c r="AA86" s="706"/>
    </row>
    <row r="87" spans="1:27">
      <c r="A87" s="706"/>
      <c r="B87" s="706"/>
      <c r="C87" s="706"/>
      <c r="D87" s="706"/>
      <c r="E87" s="706"/>
      <c r="F87" s="706"/>
      <c r="G87" s="706"/>
      <c r="H87" s="706"/>
      <c r="I87" s="706"/>
      <c r="J87" s="706"/>
      <c r="K87" s="706"/>
      <c r="L87" s="706"/>
      <c r="M87" s="706"/>
      <c r="N87" s="706"/>
      <c r="O87" s="706"/>
      <c r="P87" s="706"/>
      <c r="Q87" s="706"/>
      <c r="R87" s="706"/>
      <c r="S87" s="706"/>
      <c r="T87" s="706"/>
      <c r="U87" s="706"/>
      <c r="V87" s="706"/>
      <c r="W87" s="706"/>
      <c r="X87" s="706"/>
      <c r="Y87" s="706"/>
      <c r="Z87" s="706"/>
      <c r="AA87" s="706"/>
    </row>
    <row r="88" spans="1:27">
      <c r="A88" s="706"/>
      <c r="B88" s="706"/>
      <c r="C88" s="706"/>
      <c r="D88" s="706"/>
      <c r="E88" s="706"/>
      <c r="F88" s="706"/>
      <c r="G88" s="706"/>
      <c r="H88" s="706"/>
      <c r="I88" s="706"/>
      <c r="J88" s="706"/>
      <c r="K88" s="706"/>
      <c r="L88" s="706"/>
      <c r="M88" s="706"/>
      <c r="N88" s="706"/>
      <c r="O88" s="706"/>
      <c r="P88" s="706"/>
      <c r="Q88" s="706"/>
      <c r="R88" s="706"/>
      <c r="S88" s="706"/>
      <c r="T88" s="706"/>
      <c r="U88" s="706"/>
      <c r="V88" s="706"/>
      <c r="W88" s="706"/>
      <c r="X88" s="706"/>
      <c r="Y88" s="706"/>
      <c r="Z88" s="706"/>
      <c r="AA88" s="706"/>
    </row>
    <row r="89" spans="1:27">
      <c r="A89" s="706"/>
      <c r="B89" s="706"/>
      <c r="C89" s="706"/>
      <c r="D89" s="706"/>
      <c r="E89" s="706"/>
      <c r="F89" s="706"/>
      <c r="G89" s="706"/>
      <c r="H89" s="706"/>
      <c r="I89" s="706"/>
      <c r="J89" s="706"/>
      <c r="K89" s="706"/>
      <c r="L89" s="706"/>
      <c r="M89" s="706"/>
      <c r="N89" s="706"/>
      <c r="O89" s="706"/>
      <c r="P89" s="706"/>
      <c r="Q89" s="706"/>
      <c r="R89" s="706"/>
      <c r="S89" s="706"/>
      <c r="T89" s="706"/>
      <c r="U89" s="706"/>
      <c r="V89" s="706"/>
      <c r="W89" s="706"/>
      <c r="X89" s="706"/>
      <c r="Y89" s="706"/>
      <c r="Z89" s="706"/>
      <c r="AA89" s="706"/>
    </row>
    <row r="90" spans="1:27">
      <c r="A90" s="706"/>
      <c r="B90" s="706"/>
      <c r="C90" s="706"/>
      <c r="D90" s="706"/>
      <c r="E90" s="706"/>
      <c r="F90" s="706"/>
      <c r="G90" s="706"/>
      <c r="H90" s="706"/>
      <c r="I90" s="706"/>
      <c r="J90" s="706"/>
      <c r="K90" s="706"/>
      <c r="L90" s="706"/>
      <c r="M90" s="706"/>
      <c r="N90" s="706"/>
      <c r="O90" s="706"/>
      <c r="P90" s="706"/>
      <c r="Q90" s="706"/>
      <c r="R90" s="706"/>
      <c r="S90" s="706"/>
      <c r="T90" s="706"/>
      <c r="U90" s="706"/>
      <c r="V90" s="706"/>
      <c r="W90" s="706"/>
      <c r="X90" s="706"/>
      <c r="Y90" s="706"/>
      <c r="Z90" s="706"/>
      <c r="AA90" s="706"/>
    </row>
    <row r="91" spans="1:27">
      <c r="A91" s="706"/>
      <c r="B91" s="706"/>
      <c r="C91" s="706"/>
      <c r="D91" s="706"/>
      <c r="E91" s="706"/>
      <c r="F91" s="706"/>
      <c r="G91" s="706"/>
      <c r="H91" s="706"/>
      <c r="I91" s="706"/>
      <c r="J91" s="706"/>
      <c r="K91" s="706"/>
      <c r="L91" s="706"/>
      <c r="M91" s="706"/>
      <c r="N91" s="706"/>
      <c r="O91" s="706"/>
      <c r="P91" s="706"/>
      <c r="Q91" s="706"/>
      <c r="R91" s="706"/>
      <c r="S91" s="706"/>
      <c r="T91" s="706"/>
      <c r="U91" s="706"/>
      <c r="V91" s="706"/>
      <c r="W91" s="706"/>
      <c r="X91" s="706"/>
      <c r="Y91" s="706"/>
      <c r="Z91" s="706"/>
      <c r="AA91" s="706"/>
    </row>
    <row r="92" spans="1:27">
      <c r="A92" s="706"/>
      <c r="B92" s="706"/>
      <c r="C92" s="706"/>
      <c r="D92" s="706"/>
      <c r="E92" s="706"/>
      <c r="F92" s="706"/>
      <c r="G92" s="706"/>
      <c r="H92" s="706"/>
      <c r="I92" s="706"/>
      <c r="J92" s="706"/>
      <c r="K92" s="706"/>
      <c r="L92" s="706"/>
      <c r="M92" s="706"/>
      <c r="N92" s="706"/>
      <c r="O92" s="706"/>
      <c r="P92" s="706"/>
      <c r="Q92" s="706"/>
      <c r="R92" s="706"/>
      <c r="S92" s="706"/>
      <c r="T92" s="706"/>
      <c r="U92" s="706"/>
      <c r="V92" s="706"/>
      <c r="W92" s="706"/>
      <c r="X92" s="706"/>
      <c r="Y92" s="706"/>
      <c r="Z92" s="706"/>
      <c r="AA92" s="706"/>
    </row>
    <row r="93" spans="1:27">
      <c r="A93" s="706"/>
      <c r="B93" s="706"/>
      <c r="C93" s="706"/>
      <c r="D93" s="706"/>
      <c r="E93" s="706"/>
      <c r="F93" s="706"/>
      <c r="G93" s="706"/>
      <c r="H93" s="706"/>
      <c r="I93" s="706"/>
      <c r="J93" s="706"/>
      <c r="K93" s="706"/>
      <c r="L93" s="706"/>
      <c r="M93" s="706"/>
      <c r="N93" s="706"/>
      <c r="O93" s="706"/>
      <c r="P93" s="706"/>
      <c r="Q93" s="706"/>
      <c r="R93" s="706"/>
      <c r="S93" s="706"/>
      <c r="T93" s="706"/>
      <c r="U93" s="706"/>
      <c r="V93" s="706"/>
      <c r="W93" s="706"/>
      <c r="X93" s="706"/>
      <c r="Y93" s="706"/>
      <c r="Z93" s="706"/>
      <c r="AA93" s="706"/>
    </row>
    <row r="94" spans="1:27">
      <c r="A94" s="706"/>
      <c r="B94" s="706"/>
      <c r="C94" s="706"/>
      <c r="D94" s="706"/>
      <c r="E94" s="706"/>
      <c r="F94" s="706"/>
      <c r="G94" s="706"/>
      <c r="H94" s="706"/>
      <c r="I94" s="706"/>
      <c r="J94" s="706"/>
      <c r="K94" s="706"/>
      <c r="L94" s="706"/>
      <c r="M94" s="706"/>
      <c r="N94" s="706"/>
      <c r="O94" s="706"/>
      <c r="P94" s="706"/>
      <c r="Q94" s="706"/>
      <c r="R94" s="706"/>
      <c r="S94" s="706"/>
      <c r="T94" s="706"/>
      <c r="U94" s="706"/>
      <c r="V94" s="706"/>
      <c r="W94" s="706"/>
      <c r="X94" s="706"/>
      <c r="Y94" s="706"/>
      <c r="Z94" s="706"/>
      <c r="AA94" s="706"/>
    </row>
    <row r="95" spans="1:27">
      <c r="A95" s="706"/>
      <c r="B95" s="706"/>
      <c r="C95" s="706"/>
      <c r="D95" s="706"/>
      <c r="E95" s="706"/>
      <c r="F95" s="706"/>
      <c r="G95" s="706"/>
      <c r="H95" s="706"/>
      <c r="I95" s="706"/>
      <c r="J95" s="706"/>
      <c r="K95" s="706"/>
      <c r="L95" s="706"/>
      <c r="M95" s="706"/>
      <c r="N95" s="706"/>
      <c r="O95" s="706"/>
      <c r="P95" s="706"/>
      <c r="Q95" s="706"/>
      <c r="R95" s="706"/>
      <c r="S95" s="706"/>
      <c r="T95" s="706"/>
      <c r="U95" s="706"/>
      <c r="V95" s="706"/>
      <c r="W95" s="706"/>
      <c r="X95" s="706"/>
      <c r="Y95" s="706"/>
      <c r="Z95" s="706"/>
      <c r="AA95" s="706"/>
    </row>
    <row r="96" spans="1:27">
      <c r="A96" s="706"/>
      <c r="B96" s="706"/>
      <c r="C96" s="706"/>
      <c r="D96" s="706"/>
      <c r="E96" s="706"/>
      <c r="F96" s="706"/>
      <c r="G96" s="706"/>
      <c r="H96" s="706"/>
      <c r="I96" s="706"/>
      <c r="J96" s="706"/>
      <c r="K96" s="706"/>
      <c r="L96" s="706"/>
      <c r="M96" s="706"/>
      <c r="N96" s="706"/>
      <c r="O96" s="706"/>
      <c r="P96" s="706"/>
      <c r="Q96" s="706"/>
      <c r="R96" s="706"/>
      <c r="S96" s="706"/>
      <c r="T96" s="706"/>
      <c r="U96" s="706"/>
      <c r="V96" s="706"/>
      <c r="W96" s="706"/>
      <c r="X96" s="706"/>
      <c r="Y96" s="706"/>
      <c r="Z96" s="706"/>
      <c r="AA96" s="706"/>
    </row>
    <row r="97" spans="1:27">
      <c r="A97" s="706"/>
      <c r="B97" s="706"/>
      <c r="C97" s="706"/>
      <c r="D97" s="706"/>
      <c r="E97" s="706"/>
      <c r="F97" s="706"/>
      <c r="G97" s="706"/>
      <c r="H97" s="706"/>
      <c r="I97" s="706"/>
      <c r="J97" s="706"/>
      <c r="K97" s="706"/>
      <c r="L97" s="706"/>
      <c r="M97" s="706"/>
      <c r="N97" s="706"/>
      <c r="O97" s="706"/>
      <c r="P97" s="706"/>
      <c r="Q97" s="706"/>
      <c r="R97" s="706"/>
      <c r="S97" s="706"/>
      <c r="T97" s="706"/>
      <c r="U97" s="706"/>
      <c r="V97" s="706"/>
      <c r="W97" s="706"/>
      <c r="X97" s="706"/>
      <c r="Y97" s="706"/>
      <c r="Z97" s="706"/>
      <c r="AA97" s="706"/>
    </row>
    <row r="98" spans="1:27">
      <c r="A98" s="706"/>
      <c r="B98" s="706"/>
      <c r="C98" s="706"/>
      <c r="D98" s="706"/>
      <c r="E98" s="706"/>
      <c r="F98" s="706"/>
      <c r="G98" s="706"/>
      <c r="H98" s="706"/>
      <c r="I98" s="706"/>
      <c r="J98" s="706"/>
      <c r="K98" s="706"/>
      <c r="L98" s="706"/>
      <c r="M98" s="706"/>
      <c r="N98" s="706"/>
      <c r="O98" s="706"/>
      <c r="P98" s="706"/>
      <c r="Q98" s="706"/>
      <c r="R98" s="706"/>
      <c r="S98" s="706"/>
      <c r="T98" s="706"/>
      <c r="U98" s="706"/>
      <c r="V98" s="706"/>
      <c r="W98" s="706"/>
      <c r="X98" s="706"/>
      <c r="Y98" s="706"/>
      <c r="Z98" s="706"/>
      <c r="AA98" s="706"/>
    </row>
    <row r="99" spans="1:27">
      <c r="A99" s="706"/>
      <c r="B99" s="706"/>
      <c r="C99" s="706"/>
      <c r="D99" s="706"/>
      <c r="E99" s="706"/>
      <c r="F99" s="706"/>
      <c r="G99" s="706"/>
      <c r="H99" s="706"/>
      <c r="I99" s="706"/>
      <c r="J99" s="706"/>
      <c r="K99" s="706"/>
      <c r="L99" s="706"/>
      <c r="M99" s="706"/>
      <c r="N99" s="706"/>
      <c r="O99" s="706"/>
      <c r="P99" s="706"/>
      <c r="Q99" s="706"/>
      <c r="R99" s="706"/>
      <c r="S99" s="706"/>
      <c r="T99" s="706"/>
      <c r="U99" s="706"/>
      <c r="V99" s="706"/>
      <c r="W99" s="706"/>
      <c r="X99" s="706"/>
      <c r="Y99" s="706"/>
      <c r="Z99" s="706"/>
      <c r="AA99" s="706"/>
    </row>
    <row r="100" spans="1:27">
      <c r="A100" s="706"/>
      <c r="B100" s="706"/>
      <c r="C100" s="706"/>
      <c r="D100" s="706"/>
      <c r="E100" s="706"/>
      <c r="F100" s="706"/>
      <c r="G100" s="706"/>
      <c r="H100" s="706"/>
      <c r="I100" s="706"/>
      <c r="J100" s="706"/>
      <c r="K100" s="706"/>
      <c r="L100" s="706"/>
      <c r="M100" s="706"/>
      <c r="N100" s="706"/>
      <c r="O100" s="706"/>
      <c r="P100" s="706"/>
      <c r="Q100" s="706"/>
      <c r="R100" s="706"/>
      <c r="S100" s="706"/>
      <c r="T100" s="706"/>
      <c r="U100" s="706"/>
      <c r="V100" s="706"/>
      <c r="W100" s="706"/>
      <c r="X100" s="706"/>
      <c r="Y100" s="706"/>
      <c r="Z100" s="706"/>
      <c r="AA100" s="706"/>
    </row>
    <row r="101" spans="1:27">
      <c r="A101" s="706"/>
      <c r="B101" s="706"/>
      <c r="C101" s="706"/>
      <c r="D101" s="706"/>
      <c r="E101" s="706"/>
      <c r="F101" s="706"/>
      <c r="G101" s="706"/>
      <c r="H101" s="706"/>
      <c r="I101" s="706"/>
      <c r="J101" s="706"/>
      <c r="K101" s="706"/>
      <c r="L101" s="706"/>
      <c r="M101" s="706"/>
      <c r="N101" s="706"/>
      <c r="O101" s="706"/>
      <c r="P101" s="706"/>
      <c r="Q101" s="706"/>
      <c r="R101" s="706"/>
      <c r="S101" s="706"/>
      <c r="T101" s="706"/>
      <c r="U101" s="706"/>
      <c r="V101" s="706"/>
      <c r="W101" s="706"/>
      <c r="X101" s="706"/>
      <c r="Y101" s="706"/>
      <c r="Z101" s="706"/>
      <c r="AA101" s="706"/>
    </row>
    <row r="102" spans="1:27">
      <c r="A102" s="706"/>
      <c r="B102" s="706"/>
      <c r="C102" s="706"/>
      <c r="D102" s="706"/>
      <c r="E102" s="706"/>
      <c r="F102" s="706"/>
      <c r="G102" s="706"/>
      <c r="H102" s="706"/>
      <c r="I102" s="706"/>
      <c r="J102" s="706"/>
      <c r="K102" s="706"/>
      <c r="L102" s="706"/>
      <c r="M102" s="706"/>
      <c r="N102" s="706"/>
      <c r="O102" s="706"/>
      <c r="P102" s="706"/>
      <c r="Q102" s="706"/>
      <c r="R102" s="706"/>
      <c r="S102" s="706"/>
      <c r="T102" s="706"/>
      <c r="U102" s="706"/>
      <c r="V102" s="706"/>
      <c r="W102" s="706"/>
      <c r="X102" s="706"/>
      <c r="Y102" s="706"/>
      <c r="Z102" s="706"/>
      <c r="AA102" s="706"/>
    </row>
    <row r="103" spans="1:27">
      <c r="A103" s="706"/>
      <c r="B103" s="706"/>
      <c r="C103" s="706"/>
      <c r="D103" s="706"/>
      <c r="E103" s="706"/>
      <c r="F103" s="706"/>
      <c r="G103" s="706"/>
      <c r="H103" s="706"/>
      <c r="I103" s="706"/>
      <c r="J103" s="706"/>
      <c r="K103" s="706"/>
      <c r="L103" s="706"/>
      <c r="M103" s="706"/>
      <c r="N103" s="706"/>
      <c r="O103" s="706"/>
      <c r="P103" s="706"/>
      <c r="Q103" s="706"/>
      <c r="R103" s="706"/>
      <c r="S103" s="706"/>
      <c r="T103" s="706"/>
      <c r="U103" s="706"/>
      <c r="V103" s="706"/>
      <c r="W103" s="706"/>
      <c r="X103" s="706"/>
      <c r="Y103" s="706"/>
      <c r="Z103" s="706"/>
      <c r="AA103" s="706"/>
    </row>
    <row r="104" spans="1:27">
      <c r="A104" s="706"/>
      <c r="B104" s="706"/>
      <c r="C104" s="706"/>
      <c r="D104" s="706"/>
      <c r="E104" s="706"/>
      <c r="F104" s="706"/>
      <c r="G104" s="706"/>
      <c r="H104" s="706"/>
      <c r="I104" s="706"/>
      <c r="J104" s="706"/>
      <c r="K104" s="706"/>
      <c r="L104" s="706"/>
      <c r="M104" s="706"/>
      <c r="N104" s="706"/>
      <c r="O104" s="706"/>
      <c r="P104" s="706"/>
      <c r="Q104" s="706"/>
      <c r="R104" s="706"/>
      <c r="S104" s="706"/>
      <c r="T104" s="706"/>
      <c r="U104" s="706"/>
      <c r="V104" s="706"/>
      <c r="W104" s="706"/>
      <c r="X104" s="706"/>
      <c r="Y104" s="706"/>
      <c r="Z104" s="706"/>
      <c r="AA104" s="706"/>
    </row>
    <row r="105" spans="1:27">
      <c r="A105" s="706"/>
      <c r="B105" s="706"/>
      <c r="C105" s="706"/>
      <c r="D105" s="706"/>
      <c r="E105" s="706"/>
      <c r="F105" s="706"/>
      <c r="G105" s="706"/>
      <c r="H105" s="706"/>
      <c r="I105" s="706"/>
      <c r="J105" s="706"/>
      <c r="K105" s="706"/>
      <c r="L105" s="706"/>
      <c r="M105" s="706"/>
      <c r="N105" s="706"/>
      <c r="O105" s="706"/>
      <c r="P105" s="706"/>
      <c r="Q105" s="706"/>
      <c r="R105" s="706"/>
      <c r="S105" s="706"/>
      <c r="T105" s="706"/>
      <c r="U105" s="706"/>
      <c r="V105" s="706"/>
      <c r="W105" s="706"/>
      <c r="X105" s="706"/>
      <c r="Y105" s="706"/>
      <c r="Z105" s="706"/>
      <c r="AA105" s="706"/>
    </row>
    <row r="106" spans="1:27">
      <c r="A106" s="706"/>
      <c r="B106" s="706"/>
      <c r="C106" s="706"/>
      <c r="D106" s="706"/>
      <c r="E106" s="706"/>
      <c r="F106" s="706"/>
      <c r="G106" s="706"/>
      <c r="H106" s="706"/>
      <c r="I106" s="706"/>
      <c r="J106" s="706"/>
      <c r="K106" s="706"/>
      <c r="L106" s="706"/>
      <c r="M106" s="706"/>
      <c r="N106" s="706"/>
      <c r="O106" s="706"/>
      <c r="P106" s="706"/>
      <c r="Q106" s="706"/>
      <c r="R106" s="706"/>
      <c r="S106" s="706"/>
      <c r="T106" s="706"/>
      <c r="U106" s="706"/>
      <c r="V106" s="706"/>
      <c r="W106" s="706"/>
      <c r="X106" s="706"/>
      <c r="Y106" s="706"/>
      <c r="Z106" s="706"/>
      <c r="AA106" s="706"/>
    </row>
    <row r="107" spans="1:27">
      <c r="A107" s="706"/>
      <c r="B107" s="706"/>
      <c r="C107" s="706"/>
      <c r="D107" s="706"/>
      <c r="E107" s="706"/>
      <c r="F107" s="706"/>
      <c r="G107" s="706"/>
      <c r="H107" s="706"/>
      <c r="I107" s="706"/>
      <c r="J107" s="706"/>
      <c r="K107" s="706"/>
      <c r="L107" s="706"/>
      <c r="M107" s="706"/>
      <c r="N107" s="706"/>
      <c r="O107" s="706"/>
      <c r="P107" s="706"/>
      <c r="Q107" s="706"/>
      <c r="R107" s="706"/>
      <c r="S107" s="706"/>
      <c r="T107" s="706"/>
      <c r="U107" s="706"/>
      <c r="V107" s="706"/>
      <c r="W107" s="706"/>
      <c r="X107" s="706"/>
      <c r="Y107" s="706"/>
      <c r="Z107" s="706"/>
      <c r="AA107" s="706"/>
    </row>
    <row r="108" spans="1:27">
      <c r="A108" s="706"/>
      <c r="B108" s="706"/>
      <c r="C108" s="706"/>
      <c r="D108" s="706"/>
      <c r="E108" s="706"/>
      <c r="F108" s="706"/>
      <c r="G108" s="706"/>
      <c r="H108" s="706"/>
      <c r="I108" s="706"/>
      <c r="J108" s="706"/>
      <c r="K108" s="706"/>
      <c r="L108" s="706"/>
      <c r="M108" s="706"/>
      <c r="N108" s="706"/>
      <c r="O108" s="706"/>
      <c r="P108" s="706"/>
      <c r="Q108" s="706"/>
      <c r="R108" s="706"/>
      <c r="S108" s="706"/>
      <c r="T108" s="706"/>
      <c r="U108" s="706"/>
      <c r="V108" s="706"/>
      <c r="W108" s="706"/>
      <c r="X108" s="706"/>
      <c r="Y108" s="706"/>
      <c r="Z108" s="706"/>
      <c r="AA108" s="706"/>
    </row>
    <row r="109" spans="1:27">
      <c r="A109" s="706"/>
      <c r="B109" s="706"/>
      <c r="C109" s="706"/>
      <c r="D109" s="706"/>
      <c r="E109" s="706"/>
      <c r="F109" s="706"/>
      <c r="G109" s="706"/>
      <c r="H109" s="706"/>
      <c r="I109" s="706"/>
      <c r="J109" s="706"/>
      <c r="K109" s="706"/>
      <c r="L109" s="706"/>
      <c r="M109" s="706"/>
      <c r="N109" s="706"/>
      <c r="O109" s="706"/>
      <c r="P109" s="706"/>
      <c r="Q109" s="706"/>
      <c r="R109" s="706"/>
      <c r="S109" s="706"/>
      <c r="T109" s="706"/>
      <c r="U109" s="706"/>
      <c r="V109" s="706"/>
      <c r="W109" s="706"/>
      <c r="X109" s="706"/>
      <c r="Y109" s="706"/>
      <c r="Z109" s="706"/>
      <c r="AA109" s="706"/>
    </row>
    <row r="110" spans="1:27">
      <c r="A110" s="706"/>
      <c r="B110" s="706"/>
      <c r="C110" s="706"/>
      <c r="D110" s="706"/>
      <c r="E110" s="706"/>
      <c r="F110" s="706"/>
      <c r="G110" s="706"/>
      <c r="H110" s="706"/>
      <c r="I110" s="706"/>
      <c r="J110" s="706"/>
      <c r="K110" s="706"/>
      <c r="L110" s="706"/>
      <c r="M110" s="706"/>
      <c r="N110" s="706"/>
      <c r="O110" s="706"/>
      <c r="P110" s="706"/>
      <c r="Q110" s="706"/>
      <c r="R110" s="706"/>
      <c r="S110" s="706"/>
      <c r="T110" s="706"/>
      <c r="U110" s="706"/>
      <c r="V110" s="706"/>
      <c r="W110" s="706"/>
      <c r="X110" s="706"/>
      <c r="Y110" s="706"/>
      <c r="Z110" s="706"/>
      <c r="AA110" s="706"/>
    </row>
    <row r="111" spans="1:27">
      <c r="A111" s="706"/>
      <c r="B111" s="706"/>
      <c r="C111" s="706"/>
      <c r="D111" s="706"/>
      <c r="E111" s="706"/>
      <c r="F111" s="706"/>
      <c r="G111" s="706"/>
      <c r="H111" s="706"/>
      <c r="I111" s="706"/>
      <c r="J111" s="706"/>
      <c r="K111" s="706"/>
      <c r="L111" s="706"/>
      <c r="M111" s="706"/>
      <c r="N111" s="706"/>
      <c r="O111" s="706"/>
      <c r="P111" s="706"/>
      <c r="Q111" s="706"/>
      <c r="R111" s="706"/>
      <c r="S111" s="706"/>
      <c r="T111" s="706"/>
      <c r="U111" s="706"/>
      <c r="V111" s="706"/>
      <c r="W111" s="706"/>
      <c r="X111" s="706"/>
      <c r="Y111" s="706"/>
      <c r="Z111" s="706"/>
      <c r="AA111" s="706"/>
    </row>
    <row r="112" spans="1:27">
      <c r="A112" s="706"/>
      <c r="B112" s="706"/>
      <c r="C112" s="706"/>
      <c r="D112" s="706"/>
      <c r="E112" s="706"/>
      <c r="F112" s="706"/>
      <c r="G112" s="706"/>
      <c r="H112" s="706"/>
      <c r="I112" s="706"/>
      <c r="J112" s="706"/>
      <c r="K112" s="706"/>
      <c r="L112" s="706"/>
      <c r="M112" s="706"/>
      <c r="N112" s="706"/>
      <c r="O112" s="706"/>
      <c r="P112" s="706"/>
      <c r="Q112" s="706"/>
      <c r="R112" s="706"/>
      <c r="S112" s="706"/>
      <c r="T112" s="706"/>
      <c r="U112" s="706"/>
      <c r="V112" s="706"/>
      <c r="W112" s="706"/>
      <c r="X112" s="706"/>
      <c r="Y112" s="706"/>
      <c r="Z112" s="706"/>
      <c r="AA112" s="706"/>
    </row>
    <row r="113" spans="1:27">
      <c r="A113" s="706"/>
      <c r="B113" s="706"/>
      <c r="C113" s="706"/>
      <c r="D113" s="706"/>
      <c r="E113" s="706"/>
      <c r="F113" s="706"/>
      <c r="G113" s="706"/>
      <c r="H113" s="706"/>
      <c r="I113" s="706"/>
      <c r="J113" s="706"/>
      <c r="K113" s="706"/>
      <c r="L113" s="706"/>
      <c r="M113" s="706"/>
      <c r="N113" s="706"/>
      <c r="O113" s="706"/>
      <c r="P113" s="706"/>
      <c r="Q113" s="706"/>
      <c r="R113" s="706"/>
      <c r="S113" s="706"/>
      <c r="T113" s="706"/>
      <c r="U113" s="706"/>
      <c r="V113" s="706"/>
      <c r="W113" s="706"/>
      <c r="X113" s="706"/>
      <c r="Y113" s="706"/>
      <c r="Z113" s="706"/>
      <c r="AA113" s="706"/>
    </row>
    <row r="114" spans="1:27">
      <c r="A114" s="706"/>
      <c r="B114" s="706"/>
      <c r="C114" s="706"/>
      <c r="D114" s="706"/>
      <c r="E114" s="706"/>
      <c r="F114" s="706"/>
      <c r="G114" s="706"/>
      <c r="H114" s="706"/>
      <c r="I114" s="706"/>
      <c r="J114" s="706"/>
      <c r="K114" s="706"/>
      <c r="L114" s="706"/>
      <c r="M114" s="706"/>
      <c r="N114" s="706"/>
      <c r="O114" s="706"/>
      <c r="P114" s="706"/>
      <c r="Q114" s="706"/>
      <c r="R114" s="706"/>
      <c r="S114" s="706"/>
      <c r="T114" s="706"/>
      <c r="U114" s="706"/>
      <c r="V114" s="706"/>
      <c r="W114" s="706"/>
      <c r="X114" s="706"/>
      <c r="Y114" s="706"/>
      <c r="Z114" s="706"/>
      <c r="AA114" s="706"/>
    </row>
    <row r="115" spans="1:27">
      <c r="A115" s="706"/>
      <c r="B115" s="706"/>
      <c r="C115" s="706"/>
      <c r="D115" s="706"/>
      <c r="E115" s="706"/>
      <c r="F115" s="706"/>
      <c r="G115" s="706"/>
      <c r="H115" s="706"/>
      <c r="I115" s="706"/>
      <c r="J115" s="706"/>
      <c r="K115" s="706"/>
      <c r="L115" s="706"/>
      <c r="M115" s="706"/>
      <c r="N115" s="706"/>
      <c r="O115" s="706"/>
      <c r="P115" s="706"/>
      <c r="Q115" s="706"/>
      <c r="R115" s="706"/>
      <c r="S115" s="706"/>
      <c r="T115" s="706"/>
      <c r="U115" s="706"/>
      <c r="V115" s="706"/>
      <c r="W115" s="706"/>
      <c r="X115" s="706"/>
      <c r="Y115" s="706"/>
      <c r="Z115" s="706"/>
      <c r="AA115" s="706"/>
    </row>
    <row r="116" spans="1:27">
      <c r="A116" s="706"/>
      <c r="B116" s="706"/>
      <c r="C116" s="706"/>
      <c r="D116" s="706"/>
      <c r="E116" s="706"/>
      <c r="F116" s="706"/>
      <c r="G116" s="706"/>
      <c r="H116" s="706"/>
      <c r="I116" s="706"/>
      <c r="J116" s="706"/>
      <c r="K116" s="706"/>
      <c r="L116" s="706"/>
      <c r="M116" s="706"/>
      <c r="N116" s="706"/>
      <c r="O116" s="706"/>
      <c r="P116" s="706"/>
      <c r="Q116" s="706"/>
      <c r="R116" s="706"/>
      <c r="S116" s="706"/>
      <c r="T116" s="706"/>
      <c r="U116" s="706"/>
      <c r="V116" s="706"/>
      <c r="W116" s="706"/>
      <c r="X116" s="706"/>
      <c r="Y116" s="706"/>
      <c r="Z116" s="706"/>
      <c r="AA116" s="706"/>
    </row>
    <row r="117" spans="1:27">
      <c r="A117" s="706"/>
      <c r="B117" s="706"/>
      <c r="C117" s="706"/>
      <c r="D117" s="706"/>
      <c r="E117" s="706"/>
      <c r="F117" s="706"/>
      <c r="G117" s="706"/>
      <c r="H117" s="706"/>
      <c r="I117" s="706"/>
      <c r="J117" s="706"/>
      <c r="K117" s="706"/>
      <c r="L117" s="706"/>
      <c r="M117" s="706"/>
      <c r="N117" s="706"/>
      <c r="O117" s="706"/>
      <c r="P117" s="706"/>
      <c r="Q117" s="706"/>
      <c r="R117" s="706"/>
      <c r="S117" s="706"/>
      <c r="T117" s="706"/>
      <c r="U117" s="706"/>
      <c r="V117" s="706"/>
      <c r="W117" s="706"/>
      <c r="X117" s="706"/>
      <c r="Y117" s="706"/>
      <c r="Z117" s="706"/>
      <c r="AA117" s="706"/>
    </row>
    <row r="118" spans="1:27">
      <c r="A118" s="706"/>
      <c r="B118" s="706"/>
      <c r="C118" s="706"/>
      <c r="D118" s="706"/>
      <c r="E118" s="706"/>
      <c r="F118" s="706"/>
      <c r="G118" s="706"/>
      <c r="H118" s="706"/>
      <c r="I118" s="706"/>
      <c r="J118" s="706"/>
      <c r="K118" s="706"/>
      <c r="L118" s="706"/>
      <c r="M118" s="706"/>
      <c r="N118" s="706"/>
      <c r="O118" s="706"/>
      <c r="P118" s="706"/>
      <c r="Q118" s="706"/>
      <c r="R118" s="706"/>
      <c r="S118" s="706"/>
      <c r="T118" s="706"/>
      <c r="U118" s="706"/>
      <c r="V118" s="706"/>
      <c r="W118" s="706"/>
      <c r="X118" s="706"/>
      <c r="Y118" s="706"/>
      <c r="Z118" s="706"/>
      <c r="AA118" s="706"/>
    </row>
    <row r="119" spans="1:27">
      <c r="A119" s="706"/>
      <c r="B119" s="706"/>
      <c r="C119" s="706"/>
      <c r="D119" s="706"/>
      <c r="E119" s="706"/>
      <c r="F119" s="706"/>
      <c r="G119" s="706"/>
      <c r="H119" s="706"/>
      <c r="I119" s="706"/>
      <c r="J119" s="706"/>
      <c r="K119" s="706"/>
      <c r="L119" s="706"/>
      <c r="M119" s="706"/>
      <c r="N119" s="706"/>
      <c r="O119" s="706"/>
      <c r="P119" s="706"/>
      <c r="Q119" s="706"/>
      <c r="R119" s="706"/>
      <c r="S119" s="706"/>
      <c r="T119" s="706"/>
      <c r="U119" s="706"/>
      <c r="V119" s="706"/>
      <c r="W119" s="706"/>
      <c r="X119" s="706"/>
      <c r="Y119" s="706"/>
      <c r="Z119" s="706"/>
      <c r="AA119" s="706"/>
    </row>
    <row r="120" spans="1:27">
      <c r="A120" s="706"/>
      <c r="B120" s="706"/>
      <c r="C120" s="706"/>
      <c r="D120" s="706"/>
      <c r="E120" s="706"/>
      <c r="F120" s="706"/>
      <c r="G120" s="706"/>
      <c r="H120" s="706"/>
      <c r="I120" s="706"/>
      <c r="J120" s="706"/>
      <c r="K120" s="706"/>
      <c r="L120" s="706"/>
      <c r="M120" s="706"/>
      <c r="N120" s="706"/>
      <c r="O120" s="706"/>
      <c r="P120" s="706"/>
      <c r="Q120" s="706"/>
      <c r="R120" s="706"/>
      <c r="S120" s="706"/>
      <c r="T120" s="706"/>
      <c r="U120" s="706"/>
      <c r="V120" s="706"/>
      <c r="W120" s="706"/>
      <c r="X120" s="706"/>
      <c r="Y120" s="706"/>
      <c r="Z120" s="706"/>
      <c r="AA120" s="706"/>
    </row>
    <row r="121" spans="1:27">
      <c r="A121" s="706"/>
      <c r="B121" s="706"/>
      <c r="C121" s="706"/>
      <c r="D121" s="706"/>
      <c r="E121" s="706"/>
      <c r="F121" s="706"/>
      <c r="G121" s="706"/>
      <c r="H121" s="706"/>
      <c r="I121" s="706"/>
      <c r="J121" s="706"/>
      <c r="K121" s="706"/>
      <c r="L121" s="706"/>
      <c r="M121" s="706"/>
      <c r="N121" s="706"/>
      <c r="O121" s="706"/>
      <c r="P121" s="706"/>
      <c r="Q121" s="706"/>
      <c r="R121" s="706"/>
      <c r="S121" s="706"/>
      <c r="T121" s="706"/>
      <c r="U121" s="706"/>
      <c r="V121" s="706"/>
      <c r="W121" s="706"/>
      <c r="X121" s="706"/>
      <c r="Y121" s="706"/>
      <c r="Z121" s="706"/>
      <c r="AA121" s="706"/>
    </row>
    <row r="122" spans="1:27">
      <c r="A122" s="706"/>
      <c r="B122" s="706"/>
      <c r="C122" s="706"/>
      <c r="D122" s="706"/>
      <c r="E122" s="706"/>
      <c r="F122" s="706"/>
      <c r="G122" s="706"/>
      <c r="H122" s="706"/>
      <c r="I122" s="706"/>
      <c r="J122" s="706"/>
      <c r="K122" s="706"/>
      <c r="L122" s="706"/>
      <c r="M122" s="706"/>
      <c r="N122" s="706"/>
      <c r="O122" s="706"/>
      <c r="P122" s="706"/>
      <c r="Q122" s="706"/>
      <c r="R122" s="706"/>
      <c r="S122" s="706"/>
      <c r="T122" s="706"/>
      <c r="U122" s="706"/>
      <c r="V122" s="706"/>
      <c r="W122" s="706"/>
      <c r="X122" s="706"/>
      <c r="Y122" s="706"/>
      <c r="Z122" s="706"/>
      <c r="AA122" s="706"/>
    </row>
    <row r="123" spans="1:27">
      <c r="A123" s="706"/>
      <c r="B123" s="706"/>
      <c r="C123" s="706"/>
      <c r="D123" s="706"/>
      <c r="E123" s="706"/>
      <c r="F123" s="706"/>
      <c r="G123" s="706"/>
      <c r="H123" s="706"/>
      <c r="I123" s="706"/>
      <c r="J123" s="706"/>
      <c r="K123" s="706"/>
      <c r="L123" s="706"/>
      <c r="M123" s="706"/>
      <c r="N123" s="706"/>
      <c r="O123" s="706"/>
      <c r="P123" s="706"/>
      <c r="Q123" s="706"/>
      <c r="R123" s="706"/>
      <c r="S123" s="706"/>
      <c r="T123" s="706"/>
      <c r="U123" s="706"/>
      <c r="V123" s="706"/>
      <c r="W123" s="706"/>
      <c r="X123" s="706"/>
      <c r="Y123" s="706"/>
      <c r="Z123" s="706"/>
      <c r="AA123" s="706"/>
    </row>
    <row r="124" spans="1:27">
      <c r="A124" s="706"/>
      <c r="B124" s="706"/>
      <c r="C124" s="706"/>
      <c r="D124" s="706"/>
      <c r="E124" s="706"/>
      <c r="F124" s="706"/>
      <c r="G124" s="706"/>
      <c r="H124" s="706"/>
      <c r="I124" s="706"/>
      <c r="J124" s="706"/>
      <c r="K124" s="706"/>
      <c r="L124" s="706"/>
      <c r="M124" s="706"/>
      <c r="N124" s="706"/>
      <c r="O124" s="706"/>
      <c r="P124" s="706"/>
      <c r="Q124" s="706"/>
      <c r="R124" s="706"/>
      <c r="S124" s="706"/>
      <c r="T124" s="706"/>
      <c r="U124" s="706"/>
      <c r="V124" s="706"/>
      <c r="W124" s="706"/>
      <c r="X124" s="706"/>
      <c r="Y124" s="706"/>
      <c r="Z124" s="706"/>
      <c r="AA124" s="706"/>
    </row>
    <row r="125" spans="1:27">
      <c r="A125" s="706"/>
      <c r="B125" s="706"/>
      <c r="C125" s="706"/>
      <c r="D125" s="706"/>
      <c r="E125" s="706"/>
      <c r="F125" s="706"/>
      <c r="G125" s="706"/>
      <c r="H125" s="706"/>
      <c r="I125" s="706"/>
      <c r="J125" s="706"/>
      <c r="K125" s="706"/>
      <c r="L125" s="706"/>
      <c r="M125" s="706"/>
      <c r="N125" s="706"/>
      <c r="O125" s="706"/>
      <c r="P125" s="706"/>
      <c r="Q125" s="706"/>
      <c r="R125" s="706"/>
      <c r="S125" s="706"/>
      <c r="T125" s="706"/>
      <c r="U125" s="706"/>
      <c r="V125" s="706"/>
      <c r="W125" s="706"/>
      <c r="X125" s="706"/>
      <c r="Y125" s="706"/>
      <c r="Z125" s="706"/>
      <c r="AA125" s="706"/>
    </row>
    <row r="126" spans="1:27">
      <c r="A126" s="706"/>
      <c r="B126" s="706"/>
      <c r="C126" s="706"/>
      <c r="D126" s="706"/>
      <c r="E126" s="706"/>
      <c r="F126" s="706"/>
      <c r="G126" s="706"/>
      <c r="H126" s="706"/>
      <c r="I126" s="706"/>
      <c r="J126" s="706"/>
      <c r="K126" s="706"/>
      <c r="L126" s="706"/>
      <c r="M126" s="706"/>
      <c r="N126" s="706"/>
      <c r="O126" s="706"/>
      <c r="P126" s="706"/>
      <c r="Q126" s="706"/>
      <c r="R126" s="706"/>
      <c r="S126" s="706"/>
      <c r="T126" s="706"/>
      <c r="U126" s="706"/>
      <c r="V126" s="706"/>
      <c r="W126" s="706"/>
      <c r="X126" s="706"/>
      <c r="Y126" s="706"/>
      <c r="Z126" s="706"/>
      <c r="AA126" s="706"/>
    </row>
    <row r="127" spans="1:27">
      <c r="A127" s="706"/>
      <c r="B127" s="706"/>
      <c r="C127" s="706"/>
      <c r="D127" s="706"/>
      <c r="E127" s="706"/>
      <c r="F127" s="706"/>
      <c r="G127" s="706"/>
      <c r="H127" s="706"/>
      <c r="I127" s="706"/>
      <c r="J127" s="706"/>
      <c r="K127" s="706"/>
      <c r="L127" s="706"/>
      <c r="M127" s="706"/>
      <c r="N127" s="706"/>
      <c r="O127" s="706"/>
      <c r="P127" s="706"/>
      <c r="Q127" s="706"/>
      <c r="R127" s="706"/>
      <c r="S127" s="706"/>
      <c r="T127" s="706"/>
      <c r="U127" s="706"/>
      <c r="V127" s="706"/>
      <c r="W127" s="706"/>
      <c r="X127" s="706"/>
      <c r="Y127" s="706"/>
      <c r="Z127" s="706"/>
      <c r="AA127" s="706"/>
    </row>
    <row r="128" spans="1:27">
      <c r="A128" s="706"/>
      <c r="B128" s="706"/>
      <c r="C128" s="706"/>
      <c r="D128" s="706"/>
      <c r="E128" s="706"/>
      <c r="F128" s="706"/>
      <c r="G128" s="706"/>
      <c r="H128" s="706"/>
      <c r="I128" s="706"/>
      <c r="J128" s="706"/>
      <c r="K128" s="706"/>
      <c r="L128" s="706"/>
      <c r="M128" s="706"/>
      <c r="N128" s="706"/>
      <c r="O128" s="706"/>
      <c r="P128" s="706"/>
      <c r="Q128" s="706"/>
      <c r="R128" s="706"/>
      <c r="S128" s="706"/>
      <c r="T128" s="706"/>
      <c r="U128" s="706"/>
      <c r="V128" s="706"/>
      <c r="W128" s="706"/>
      <c r="X128" s="706"/>
      <c r="Y128" s="706"/>
      <c r="Z128" s="706"/>
      <c r="AA128" s="706"/>
    </row>
    <row r="129" spans="1:27">
      <c r="A129" s="706"/>
      <c r="B129" s="706"/>
      <c r="C129" s="706"/>
      <c r="D129" s="706"/>
      <c r="E129" s="706"/>
      <c r="F129" s="706"/>
      <c r="G129" s="706"/>
      <c r="H129" s="706"/>
      <c r="I129" s="706"/>
      <c r="J129" s="706"/>
      <c r="K129" s="706"/>
      <c r="L129" s="706"/>
      <c r="M129" s="706"/>
      <c r="N129" s="706"/>
      <c r="O129" s="706"/>
      <c r="P129" s="706"/>
      <c r="Q129" s="706"/>
      <c r="R129" s="706"/>
      <c r="S129" s="706"/>
      <c r="T129" s="706"/>
      <c r="U129" s="706"/>
      <c r="V129" s="706"/>
      <c r="W129" s="706"/>
      <c r="X129" s="706"/>
      <c r="Y129" s="706"/>
      <c r="Z129" s="706"/>
      <c r="AA129" s="706"/>
    </row>
    <row r="130" spans="1:27">
      <c r="A130" s="706"/>
      <c r="B130" s="706"/>
      <c r="C130" s="706"/>
      <c r="D130" s="706"/>
      <c r="E130" s="706"/>
      <c r="F130" s="706"/>
      <c r="G130" s="706"/>
      <c r="H130" s="706"/>
      <c r="I130" s="706"/>
      <c r="J130" s="706"/>
      <c r="K130" s="706"/>
      <c r="L130" s="706"/>
      <c r="M130" s="706"/>
      <c r="N130" s="706"/>
      <c r="O130" s="706"/>
      <c r="P130" s="706"/>
      <c r="Q130" s="706"/>
      <c r="R130" s="706"/>
      <c r="S130" s="706"/>
      <c r="T130" s="706"/>
      <c r="U130" s="706"/>
      <c r="V130" s="706"/>
      <c r="W130" s="706"/>
      <c r="X130" s="706"/>
      <c r="Y130" s="706"/>
      <c r="Z130" s="706"/>
      <c r="AA130" s="706"/>
    </row>
    <row r="131" spans="1:27">
      <c r="A131" s="706"/>
      <c r="B131" s="706"/>
      <c r="C131" s="706"/>
      <c r="D131" s="706"/>
      <c r="E131" s="706"/>
      <c r="F131" s="706"/>
      <c r="G131" s="706"/>
      <c r="H131" s="706"/>
      <c r="I131" s="706"/>
      <c r="J131" s="706"/>
      <c r="K131" s="706"/>
      <c r="L131" s="706"/>
      <c r="M131" s="706"/>
      <c r="N131" s="706"/>
      <c r="O131" s="706"/>
      <c r="P131" s="706"/>
      <c r="Q131" s="706"/>
      <c r="R131" s="706"/>
      <c r="S131" s="706"/>
      <c r="T131" s="706"/>
      <c r="U131" s="706"/>
      <c r="V131" s="706"/>
      <c r="W131" s="706"/>
      <c r="X131" s="706"/>
      <c r="Y131" s="706"/>
      <c r="Z131" s="706"/>
      <c r="AA131" s="706"/>
    </row>
    <row r="132" spans="1:27">
      <c r="A132" s="706"/>
      <c r="B132" s="706"/>
      <c r="C132" s="706"/>
      <c r="D132" s="706"/>
      <c r="E132" s="706"/>
      <c r="F132" s="706"/>
      <c r="G132" s="706"/>
      <c r="H132" s="706"/>
      <c r="I132" s="706"/>
      <c r="J132" s="706"/>
      <c r="K132" s="706"/>
      <c r="L132" s="706"/>
      <c r="M132" s="706"/>
      <c r="N132" s="706"/>
      <c r="O132" s="706"/>
      <c r="P132" s="706"/>
      <c r="Q132" s="706"/>
      <c r="R132" s="706"/>
      <c r="S132" s="706"/>
      <c r="T132" s="706"/>
      <c r="U132" s="706"/>
      <c r="V132" s="706"/>
      <c r="W132" s="706"/>
      <c r="X132" s="706"/>
      <c r="Y132" s="706"/>
      <c r="Z132" s="706"/>
      <c r="AA132" s="706"/>
    </row>
    <row r="133" spans="1:27">
      <c r="A133" s="706"/>
      <c r="B133" s="706"/>
      <c r="C133" s="706"/>
      <c r="D133" s="706"/>
      <c r="E133" s="706"/>
      <c r="F133" s="706"/>
      <c r="G133" s="706"/>
      <c r="H133" s="706"/>
      <c r="I133" s="706"/>
      <c r="J133" s="706"/>
      <c r="K133" s="706"/>
      <c r="L133" s="706"/>
      <c r="M133" s="706"/>
      <c r="N133" s="706"/>
      <c r="O133" s="706"/>
      <c r="P133" s="706"/>
      <c r="Q133" s="706"/>
      <c r="R133" s="706"/>
      <c r="S133" s="706"/>
      <c r="T133" s="706"/>
      <c r="U133" s="706"/>
      <c r="V133" s="706"/>
      <c r="W133" s="706"/>
      <c r="X133" s="706"/>
      <c r="Y133" s="706"/>
      <c r="Z133" s="706"/>
      <c r="AA133" s="706"/>
    </row>
    <row r="134" spans="1:27">
      <c r="A134" s="706"/>
      <c r="B134" s="706"/>
      <c r="C134" s="706"/>
      <c r="D134" s="706"/>
      <c r="E134" s="706"/>
      <c r="F134" s="706"/>
      <c r="G134" s="706"/>
      <c r="H134" s="706"/>
      <c r="I134" s="706"/>
      <c r="J134" s="706"/>
      <c r="K134" s="706"/>
      <c r="L134" s="706"/>
      <c r="M134" s="706"/>
      <c r="N134" s="706"/>
      <c r="O134" s="706"/>
      <c r="P134" s="706"/>
      <c r="Q134" s="706"/>
      <c r="R134" s="706"/>
      <c r="S134" s="706"/>
      <c r="T134" s="706"/>
      <c r="U134" s="706"/>
      <c r="V134" s="706"/>
      <c r="W134" s="706"/>
      <c r="X134" s="706"/>
      <c r="Y134" s="706"/>
      <c r="Z134" s="706"/>
      <c r="AA134" s="706"/>
    </row>
    <row r="135" spans="1:27">
      <c r="A135" s="706"/>
      <c r="B135" s="706"/>
      <c r="C135" s="706"/>
      <c r="D135" s="706"/>
      <c r="E135" s="706"/>
      <c r="F135" s="706"/>
      <c r="G135" s="706"/>
      <c r="H135" s="706"/>
      <c r="I135" s="706"/>
      <c r="J135" s="706"/>
      <c r="K135" s="706"/>
      <c r="L135" s="706"/>
      <c r="M135" s="706"/>
      <c r="N135" s="706"/>
      <c r="O135" s="706"/>
      <c r="P135" s="706"/>
      <c r="Q135" s="706"/>
      <c r="R135" s="706"/>
      <c r="S135" s="706"/>
      <c r="T135" s="706"/>
      <c r="U135" s="706"/>
      <c r="V135" s="706"/>
      <c r="W135" s="706"/>
      <c r="X135" s="706"/>
      <c r="Y135" s="706"/>
      <c r="Z135" s="706"/>
      <c r="AA135" s="706"/>
    </row>
    <row r="136" spans="1:27">
      <c r="A136" s="706"/>
      <c r="B136" s="706"/>
      <c r="C136" s="706"/>
      <c r="D136" s="706"/>
      <c r="E136" s="706"/>
      <c r="F136" s="706"/>
      <c r="G136" s="706"/>
      <c r="H136" s="706"/>
      <c r="I136" s="706"/>
      <c r="J136" s="706"/>
      <c r="K136" s="706"/>
      <c r="L136" s="706"/>
      <c r="M136" s="706"/>
      <c r="N136" s="706"/>
      <c r="O136" s="706"/>
      <c r="P136" s="706"/>
      <c r="Q136" s="706"/>
      <c r="R136" s="706"/>
      <c r="S136" s="706"/>
      <c r="T136" s="706"/>
      <c r="U136" s="706"/>
      <c r="V136" s="706"/>
      <c r="W136" s="706"/>
      <c r="X136" s="706"/>
      <c r="Y136" s="706"/>
      <c r="Z136" s="706"/>
      <c r="AA136" s="706"/>
    </row>
    <row r="137" spans="1:27">
      <c r="A137" s="706"/>
      <c r="B137" s="706"/>
      <c r="C137" s="706"/>
      <c r="D137" s="706"/>
      <c r="E137" s="706"/>
      <c r="F137" s="706"/>
      <c r="G137" s="706"/>
      <c r="H137" s="706"/>
      <c r="I137" s="706"/>
      <c r="J137" s="706"/>
      <c r="K137" s="706"/>
      <c r="L137" s="706"/>
      <c r="M137" s="706"/>
      <c r="N137" s="706"/>
      <c r="O137" s="706"/>
      <c r="P137" s="706"/>
      <c r="Q137" s="706"/>
      <c r="R137" s="706"/>
      <c r="S137" s="706"/>
      <c r="T137" s="706"/>
      <c r="U137" s="706"/>
      <c r="V137" s="706"/>
      <c r="W137" s="706"/>
      <c r="X137" s="706"/>
      <c r="Y137" s="706"/>
      <c r="Z137" s="706"/>
      <c r="AA137" s="706"/>
    </row>
    <row r="138" spans="1:27">
      <c r="A138" s="706"/>
      <c r="B138" s="706"/>
      <c r="C138" s="706"/>
      <c r="D138" s="706"/>
      <c r="E138" s="706"/>
      <c r="F138" s="706"/>
      <c r="G138" s="706"/>
      <c r="H138" s="706"/>
      <c r="I138" s="706"/>
      <c r="J138" s="706"/>
      <c r="K138" s="706"/>
      <c r="L138" s="706"/>
      <c r="M138" s="706"/>
      <c r="N138" s="706"/>
      <c r="O138" s="706"/>
      <c r="P138" s="706"/>
      <c r="Q138" s="706"/>
      <c r="R138" s="706"/>
      <c r="S138" s="706"/>
      <c r="T138" s="706"/>
      <c r="U138" s="706"/>
      <c r="V138" s="706"/>
      <c r="W138" s="706"/>
      <c r="X138" s="706"/>
      <c r="Y138" s="706"/>
      <c r="Z138" s="706"/>
      <c r="AA138" s="706"/>
    </row>
    <row r="139" spans="1:27">
      <c r="A139" s="706"/>
      <c r="B139" s="706"/>
      <c r="C139" s="706"/>
      <c r="D139" s="706"/>
      <c r="E139" s="706"/>
      <c r="F139" s="706"/>
      <c r="G139" s="706"/>
      <c r="H139" s="706"/>
      <c r="I139" s="706"/>
      <c r="J139" s="706"/>
      <c r="K139" s="706"/>
      <c r="L139" s="706"/>
      <c r="M139" s="706"/>
      <c r="N139" s="706"/>
      <c r="O139" s="706"/>
      <c r="P139" s="706"/>
      <c r="Q139" s="706"/>
      <c r="R139" s="706"/>
      <c r="S139" s="706"/>
      <c r="T139" s="706"/>
      <c r="U139" s="706"/>
      <c r="V139" s="706"/>
      <c r="W139" s="706"/>
      <c r="X139" s="706"/>
      <c r="Y139" s="706"/>
      <c r="Z139" s="706"/>
      <c r="AA139" s="706"/>
    </row>
    <row r="140" spans="1:27">
      <c r="A140" s="706"/>
      <c r="B140" s="706"/>
      <c r="C140" s="706"/>
      <c r="D140" s="706"/>
      <c r="E140" s="706"/>
      <c r="F140" s="706"/>
      <c r="G140" s="706"/>
      <c r="H140" s="706"/>
      <c r="I140" s="706"/>
      <c r="J140" s="706"/>
      <c r="K140" s="706"/>
      <c r="L140" s="706"/>
      <c r="M140" s="706"/>
      <c r="N140" s="706"/>
      <c r="O140" s="706"/>
      <c r="P140" s="706"/>
      <c r="Q140" s="706"/>
      <c r="R140" s="706"/>
      <c r="S140" s="706"/>
      <c r="T140" s="706"/>
      <c r="U140" s="706"/>
      <c r="V140" s="706"/>
      <c r="W140" s="706"/>
      <c r="X140" s="706"/>
      <c r="Y140" s="706"/>
      <c r="Z140" s="706"/>
      <c r="AA140" s="706"/>
    </row>
    <row r="141" spans="1:27">
      <c r="A141" s="706"/>
      <c r="B141" s="706"/>
      <c r="C141" s="706"/>
      <c r="D141" s="706"/>
      <c r="E141" s="706"/>
      <c r="F141" s="706"/>
      <c r="G141" s="706"/>
      <c r="H141" s="706"/>
      <c r="I141" s="706"/>
      <c r="J141" s="706"/>
      <c r="K141" s="706"/>
      <c r="L141" s="706"/>
      <c r="M141" s="706"/>
      <c r="N141" s="706"/>
      <c r="O141" s="706"/>
      <c r="P141" s="706"/>
      <c r="Q141" s="706"/>
      <c r="R141" s="706"/>
      <c r="S141" s="706"/>
      <c r="T141" s="706"/>
      <c r="U141" s="706"/>
      <c r="V141" s="706"/>
      <c r="W141" s="706"/>
      <c r="X141" s="706"/>
      <c r="Y141" s="706"/>
      <c r="Z141" s="706"/>
      <c r="AA141" s="706"/>
    </row>
    <row r="142" spans="1:27">
      <c r="A142" s="706"/>
      <c r="B142" s="706"/>
      <c r="C142" s="706"/>
      <c r="D142" s="706"/>
      <c r="E142" s="706"/>
      <c r="F142" s="706"/>
      <c r="G142" s="706"/>
      <c r="H142" s="706"/>
      <c r="I142" s="706"/>
      <c r="J142" s="706"/>
      <c r="K142" s="706"/>
      <c r="L142" s="706"/>
      <c r="M142" s="706"/>
      <c r="N142" s="706"/>
      <c r="O142" s="706"/>
      <c r="P142" s="706"/>
      <c r="Q142" s="706"/>
      <c r="R142" s="706"/>
      <c r="S142" s="706"/>
      <c r="T142" s="706"/>
      <c r="U142" s="706"/>
      <c r="V142" s="706"/>
      <c r="W142" s="706"/>
      <c r="X142" s="706"/>
      <c r="Y142" s="706"/>
      <c r="Z142" s="706"/>
      <c r="AA142" s="706"/>
    </row>
    <row r="143" spans="1:27">
      <c r="A143" s="706"/>
      <c r="B143" s="706"/>
      <c r="C143" s="706"/>
      <c r="D143" s="706"/>
      <c r="E143" s="706"/>
      <c r="F143" s="706"/>
      <c r="G143" s="706"/>
      <c r="H143" s="706"/>
      <c r="I143" s="706"/>
      <c r="J143" s="706"/>
      <c r="K143" s="706"/>
      <c r="L143" s="706"/>
      <c r="M143" s="706"/>
      <c r="N143" s="706"/>
      <c r="O143" s="706"/>
      <c r="P143" s="706"/>
      <c r="Q143" s="706"/>
      <c r="R143" s="706"/>
      <c r="S143" s="706"/>
      <c r="T143" s="706"/>
      <c r="U143" s="706"/>
      <c r="V143" s="706"/>
      <c r="W143" s="706"/>
      <c r="X143" s="706"/>
      <c r="Y143" s="706"/>
      <c r="Z143" s="706"/>
      <c r="AA143" s="706"/>
    </row>
    <row r="144" spans="1:27">
      <c r="A144" s="706"/>
      <c r="B144" s="706"/>
      <c r="C144" s="706"/>
      <c r="D144" s="706"/>
      <c r="E144" s="706"/>
      <c r="F144" s="706"/>
      <c r="G144" s="706"/>
      <c r="H144" s="706"/>
      <c r="I144" s="706"/>
      <c r="J144" s="706"/>
      <c r="K144" s="706"/>
      <c r="L144" s="706"/>
      <c r="M144" s="706"/>
      <c r="N144" s="706"/>
      <c r="O144" s="706"/>
      <c r="P144" s="706"/>
      <c r="Q144" s="706"/>
      <c r="R144" s="706"/>
      <c r="S144" s="706"/>
      <c r="T144" s="706"/>
      <c r="U144" s="706"/>
      <c r="V144" s="706"/>
      <c r="W144" s="706"/>
      <c r="X144" s="706"/>
      <c r="Y144" s="706"/>
      <c r="Z144" s="706"/>
      <c r="AA144" s="706"/>
    </row>
    <row r="145" spans="1:27">
      <c r="A145" s="706"/>
      <c r="B145" s="706"/>
      <c r="C145" s="706"/>
      <c r="D145" s="706"/>
      <c r="E145" s="706"/>
      <c r="F145" s="706"/>
      <c r="G145" s="706"/>
      <c r="H145" s="706"/>
      <c r="I145" s="706"/>
      <c r="J145" s="706"/>
      <c r="K145" s="706"/>
      <c r="L145" s="706"/>
      <c r="M145" s="706"/>
      <c r="N145" s="706"/>
      <c r="O145" s="706"/>
      <c r="P145" s="706"/>
      <c r="Q145" s="706"/>
      <c r="R145" s="706"/>
      <c r="S145" s="706"/>
      <c r="T145" s="706"/>
      <c r="U145" s="706"/>
      <c r="V145" s="706"/>
      <c r="W145" s="706"/>
      <c r="X145" s="706"/>
      <c r="Y145" s="706"/>
      <c r="Z145" s="706"/>
      <c r="AA145" s="706"/>
    </row>
    <row r="146" spans="1:27">
      <c r="A146" s="706"/>
      <c r="B146" s="706"/>
      <c r="C146" s="706"/>
      <c r="D146" s="706"/>
      <c r="E146" s="706"/>
      <c r="F146" s="706"/>
      <c r="G146" s="706"/>
      <c r="H146" s="706"/>
      <c r="I146" s="706"/>
      <c r="J146" s="706"/>
      <c r="K146" s="706"/>
      <c r="L146" s="706"/>
      <c r="M146" s="706"/>
      <c r="N146" s="706"/>
      <c r="O146" s="706"/>
      <c r="P146" s="706"/>
      <c r="Q146" s="706"/>
      <c r="R146" s="706"/>
      <c r="S146" s="706"/>
      <c r="T146" s="706"/>
      <c r="U146" s="706"/>
      <c r="V146" s="706"/>
      <c r="W146" s="706"/>
      <c r="X146" s="706"/>
      <c r="Y146" s="706"/>
      <c r="Z146" s="706"/>
      <c r="AA146" s="706"/>
    </row>
    <row r="147" spans="1:27">
      <c r="A147" s="706"/>
      <c r="B147" s="706"/>
      <c r="C147" s="706"/>
      <c r="D147" s="706"/>
      <c r="E147" s="706"/>
      <c r="F147" s="706"/>
      <c r="G147" s="706"/>
      <c r="H147" s="706"/>
      <c r="I147" s="706"/>
      <c r="J147" s="706"/>
      <c r="K147" s="706"/>
      <c r="L147" s="706"/>
      <c r="M147" s="706"/>
      <c r="N147" s="706"/>
      <c r="O147" s="706"/>
      <c r="P147" s="706"/>
      <c r="Q147" s="706"/>
      <c r="R147" s="706"/>
      <c r="S147" s="706"/>
      <c r="T147" s="706"/>
      <c r="U147" s="706"/>
      <c r="V147" s="706"/>
      <c r="W147" s="706"/>
      <c r="X147" s="706"/>
      <c r="Y147" s="706"/>
      <c r="Z147" s="706"/>
      <c r="AA147" s="706"/>
    </row>
    <row r="148" spans="1:27">
      <c r="A148" s="706"/>
      <c r="B148" s="706"/>
      <c r="C148" s="706"/>
      <c r="D148" s="706"/>
      <c r="E148" s="706"/>
      <c r="F148" s="706"/>
      <c r="G148" s="706"/>
      <c r="H148" s="706"/>
      <c r="I148" s="706"/>
      <c r="J148" s="706"/>
      <c r="K148" s="706"/>
      <c r="L148" s="706"/>
      <c r="M148" s="706"/>
      <c r="N148" s="706"/>
      <c r="O148" s="706"/>
      <c r="P148" s="706"/>
      <c r="Q148" s="706"/>
      <c r="R148" s="706"/>
      <c r="S148" s="706"/>
      <c r="T148" s="706"/>
      <c r="U148" s="706"/>
      <c r="V148" s="706"/>
      <c r="W148" s="706"/>
      <c r="X148" s="706"/>
      <c r="Y148" s="706"/>
      <c r="Z148" s="706"/>
      <c r="AA148" s="706"/>
    </row>
    <row r="149" spans="1:27">
      <c r="A149" s="706"/>
      <c r="B149" s="706"/>
      <c r="C149" s="706"/>
      <c r="D149" s="706"/>
      <c r="E149" s="706"/>
      <c r="F149" s="706"/>
      <c r="G149" s="706"/>
      <c r="H149" s="706"/>
      <c r="I149" s="706"/>
      <c r="J149" s="706"/>
      <c r="K149" s="706"/>
      <c r="L149" s="706"/>
      <c r="M149" s="706"/>
      <c r="N149" s="706"/>
      <c r="O149" s="706"/>
      <c r="P149" s="706"/>
      <c r="Q149" s="706"/>
      <c r="R149" s="706"/>
      <c r="S149" s="706"/>
      <c r="T149" s="706"/>
      <c r="U149" s="706"/>
      <c r="V149" s="706"/>
      <c r="W149" s="706"/>
      <c r="X149" s="706"/>
      <c r="Y149" s="706"/>
      <c r="Z149" s="706"/>
      <c r="AA149" s="706"/>
    </row>
    <row r="150" spans="1:27">
      <c r="A150" s="706"/>
      <c r="B150" s="706"/>
      <c r="C150" s="706"/>
      <c r="D150" s="706"/>
      <c r="E150" s="706"/>
      <c r="F150" s="706"/>
      <c r="G150" s="706"/>
      <c r="H150" s="706"/>
      <c r="I150" s="706"/>
      <c r="J150" s="706"/>
      <c r="K150" s="706"/>
      <c r="L150" s="706"/>
      <c r="M150" s="706"/>
      <c r="N150" s="706"/>
      <c r="O150" s="706"/>
      <c r="P150" s="706"/>
      <c r="Q150" s="706"/>
      <c r="R150" s="706"/>
      <c r="S150" s="706"/>
      <c r="T150" s="706"/>
      <c r="U150" s="706"/>
      <c r="V150" s="706"/>
      <c r="W150" s="706"/>
      <c r="X150" s="706"/>
      <c r="Y150" s="706"/>
      <c r="Z150" s="706"/>
      <c r="AA150" s="706"/>
    </row>
    <row r="151" spans="1:27">
      <c r="A151" s="706"/>
      <c r="B151" s="706"/>
      <c r="C151" s="706"/>
      <c r="D151" s="706"/>
      <c r="E151" s="706"/>
      <c r="F151" s="706"/>
      <c r="G151" s="706"/>
      <c r="H151" s="706"/>
      <c r="I151" s="706"/>
      <c r="J151" s="706"/>
      <c r="K151" s="706"/>
      <c r="L151" s="706"/>
      <c r="M151" s="706"/>
      <c r="N151" s="706"/>
      <c r="O151" s="706"/>
      <c r="P151" s="706"/>
      <c r="Q151" s="706"/>
      <c r="R151" s="706"/>
      <c r="S151" s="706"/>
      <c r="T151" s="706"/>
      <c r="U151" s="706"/>
      <c r="V151" s="706"/>
      <c r="W151" s="706"/>
      <c r="X151" s="706"/>
      <c r="Y151" s="706"/>
      <c r="Z151" s="706"/>
      <c r="AA151" s="706"/>
    </row>
    <row r="152" spans="1:27">
      <c r="A152" s="706"/>
      <c r="B152" s="706"/>
      <c r="C152" s="706"/>
      <c r="D152" s="706"/>
      <c r="E152" s="706"/>
      <c r="F152" s="706"/>
      <c r="G152" s="706"/>
      <c r="H152" s="706"/>
      <c r="I152" s="706"/>
      <c r="J152" s="706"/>
      <c r="K152" s="706"/>
      <c r="L152" s="706"/>
      <c r="M152" s="706"/>
      <c r="N152" s="706"/>
      <c r="O152" s="706"/>
      <c r="P152" s="706"/>
      <c r="Q152" s="706"/>
      <c r="R152" s="706"/>
      <c r="S152" s="706"/>
      <c r="T152" s="706"/>
      <c r="U152" s="706"/>
      <c r="V152" s="706"/>
      <c r="W152" s="706"/>
      <c r="X152" s="706"/>
      <c r="Y152" s="706"/>
      <c r="Z152" s="706"/>
      <c r="AA152" s="706"/>
    </row>
    <row r="153" spans="1:27">
      <c r="A153" s="706"/>
      <c r="B153" s="706"/>
      <c r="C153" s="706"/>
      <c r="D153" s="706"/>
      <c r="E153" s="706"/>
      <c r="F153" s="706"/>
      <c r="G153" s="706"/>
      <c r="H153" s="706"/>
      <c r="I153" s="706"/>
      <c r="J153" s="706"/>
      <c r="K153" s="706"/>
      <c r="L153" s="706"/>
      <c r="M153" s="706"/>
      <c r="N153" s="706"/>
      <c r="O153" s="706"/>
      <c r="P153" s="706"/>
      <c r="Q153" s="706"/>
      <c r="R153" s="706"/>
      <c r="S153" s="706"/>
      <c r="T153" s="706"/>
      <c r="U153" s="706"/>
      <c r="V153" s="706"/>
      <c r="W153" s="706"/>
      <c r="X153" s="706"/>
      <c r="Y153" s="706"/>
      <c r="Z153" s="706"/>
      <c r="AA153" s="706"/>
    </row>
    <row r="154" spans="1:27">
      <c r="A154" s="706"/>
      <c r="B154" s="706"/>
      <c r="C154" s="706"/>
      <c r="D154" s="706"/>
      <c r="E154" s="706"/>
      <c r="F154" s="706"/>
      <c r="G154" s="706"/>
      <c r="H154" s="706"/>
      <c r="I154" s="706"/>
      <c r="J154" s="706"/>
      <c r="K154" s="706"/>
      <c r="L154" s="706"/>
      <c r="M154" s="706"/>
      <c r="N154" s="706"/>
      <c r="O154" s="706"/>
      <c r="P154" s="706"/>
      <c r="Q154" s="706"/>
      <c r="R154" s="706"/>
      <c r="S154" s="706"/>
      <c r="T154" s="706"/>
      <c r="U154" s="706"/>
      <c r="V154" s="706"/>
      <c r="W154" s="706"/>
      <c r="X154" s="706"/>
      <c r="Y154" s="706"/>
      <c r="Z154" s="706"/>
      <c r="AA154" s="706"/>
    </row>
    <row r="155" spans="1:27">
      <c r="A155" s="706"/>
      <c r="B155" s="706"/>
      <c r="C155" s="706"/>
      <c r="D155" s="706"/>
      <c r="E155" s="706"/>
      <c r="F155" s="706"/>
      <c r="G155" s="706"/>
      <c r="H155" s="706"/>
      <c r="I155" s="706"/>
      <c r="J155" s="706"/>
      <c r="K155" s="706"/>
      <c r="L155" s="706"/>
      <c r="M155" s="706"/>
      <c r="N155" s="706"/>
      <c r="O155" s="706"/>
      <c r="P155" s="706"/>
      <c r="Q155" s="706"/>
      <c r="R155" s="706"/>
      <c r="S155" s="706"/>
      <c r="T155" s="706"/>
      <c r="U155" s="706"/>
      <c r="V155" s="706"/>
      <c r="W155" s="706"/>
      <c r="X155" s="706"/>
      <c r="Y155" s="706"/>
      <c r="Z155" s="706"/>
      <c r="AA155" s="706"/>
    </row>
    <row r="156" spans="1:27">
      <c r="A156" s="706"/>
      <c r="B156" s="706"/>
      <c r="C156" s="706"/>
      <c r="D156" s="706"/>
      <c r="E156" s="706"/>
      <c r="F156" s="706"/>
      <c r="G156" s="706"/>
      <c r="H156" s="706"/>
      <c r="I156" s="706"/>
      <c r="J156" s="706"/>
      <c r="K156" s="706"/>
      <c r="L156" s="706"/>
      <c r="M156" s="706"/>
      <c r="N156" s="706"/>
      <c r="O156" s="706"/>
      <c r="P156" s="706"/>
      <c r="Q156" s="706"/>
      <c r="R156" s="706"/>
      <c r="S156" s="706"/>
      <c r="T156" s="706"/>
      <c r="U156" s="706"/>
      <c r="V156" s="706"/>
      <c r="W156" s="706"/>
      <c r="X156" s="706"/>
      <c r="Y156" s="706"/>
      <c r="Z156" s="706"/>
      <c r="AA156" s="706"/>
    </row>
    <row r="157" spans="1:27">
      <c r="A157" s="706"/>
      <c r="B157" s="706"/>
      <c r="C157" s="706"/>
      <c r="D157" s="706"/>
      <c r="E157" s="706"/>
      <c r="F157" s="706"/>
      <c r="G157" s="706"/>
      <c r="H157" s="706"/>
      <c r="I157" s="706"/>
      <c r="J157" s="706"/>
      <c r="K157" s="706"/>
      <c r="L157" s="706"/>
      <c r="M157" s="706"/>
      <c r="N157" s="706"/>
      <c r="O157" s="706"/>
      <c r="P157" s="706"/>
      <c r="Q157" s="706"/>
      <c r="R157" s="706"/>
      <c r="S157" s="706"/>
      <c r="T157" s="706"/>
      <c r="U157" s="706"/>
      <c r="V157" s="706"/>
      <c r="W157" s="706"/>
      <c r="X157" s="706"/>
      <c r="Y157" s="706"/>
      <c r="Z157" s="706"/>
      <c r="AA157" s="706"/>
    </row>
    <row r="158" spans="1:27">
      <c r="A158" s="706"/>
      <c r="B158" s="706"/>
      <c r="C158" s="706"/>
      <c r="D158" s="706"/>
      <c r="E158" s="706"/>
      <c r="F158" s="706"/>
      <c r="G158" s="706"/>
      <c r="H158" s="706"/>
      <c r="I158" s="706"/>
      <c r="J158" s="706"/>
      <c r="K158" s="706"/>
      <c r="L158" s="706"/>
      <c r="M158" s="706"/>
      <c r="N158" s="706"/>
      <c r="O158" s="706"/>
      <c r="P158" s="706"/>
      <c r="Q158" s="706"/>
      <c r="R158" s="706"/>
      <c r="S158" s="706"/>
      <c r="T158" s="706"/>
      <c r="U158" s="706"/>
      <c r="V158" s="706"/>
      <c r="W158" s="706"/>
      <c r="X158" s="706"/>
      <c r="Y158" s="706"/>
      <c r="Z158" s="706"/>
      <c r="AA158" s="706"/>
    </row>
    <row r="159" spans="1:27">
      <c r="A159" s="706"/>
      <c r="B159" s="706"/>
      <c r="C159" s="706"/>
      <c r="D159" s="706"/>
      <c r="E159" s="706"/>
      <c r="F159" s="706"/>
      <c r="G159" s="706"/>
      <c r="H159" s="706"/>
      <c r="I159" s="706"/>
      <c r="J159" s="706"/>
      <c r="K159" s="706"/>
      <c r="L159" s="706"/>
      <c r="M159" s="706"/>
      <c r="N159" s="706"/>
      <c r="O159" s="706"/>
      <c r="P159" s="706"/>
      <c r="Q159" s="706"/>
      <c r="R159" s="706"/>
      <c r="S159" s="706"/>
      <c r="T159" s="706"/>
      <c r="U159" s="706"/>
      <c r="V159" s="706"/>
      <c r="W159" s="706"/>
      <c r="X159" s="706"/>
      <c r="Y159" s="706"/>
      <c r="Z159" s="706"/>
      <c r="AA159" s="706"/>
    </row>
    <row r="160" spans="1:27">
      <c r="A160" s="706"/>
      <c r="B160" s="706"/>
      <c r="C160" s="706"/>
      <c r="D160" s="706"/>
      <c r="E160" s="706"/>
      <c r="F160" s="706"/>
      <c r="G160" s="706"/>
      <c r="H160" s="706"/>
      <c r="I160" s="706"/>
      <c r="J160" s="706"/>
      <c r="K160" s="706"/>
      <c r="L160" s="706"/>
      <c r="M160" s="706"/>
      <c r="N160" s="706"/>
      <c r="O160" s="706"/>
      <c r="P160" s="706"/>
      <c r="Q160" s="706"/>
      <c r="R160" s="706"/>
      <c r="S160" s="706"/>
      <c r="T160" s="706"/>
      <c r="U160" s="706"/>
      <c r="V160" s="706"/>
      <c r="W160" s="706"/>
      <c r="X160" s="706"/>
      <c r="Y160" s="706"/>
      <c r="Z160" s="706"/>
      <c r="AA160" s="706"/>
    </row>
    <row r="161" spans="1:27">
      <c r="A161" s="706"/>
      <c r="B161" s="706"/>
      <c r="C161" s="706"/>
      <c r="D161" s="706"/>
      <c r="E161" s="706"/>
      <c r="F161" s="706"/>
      <c r="G161" s="706"/>
      <c r="H161" s="706"/>
      <c r="I161" s="706"/>
      <c r="J161" s="706"/>
      <c r="K161" s="706"/>
      <c r="L161" s="706"/>
      <c r="M161" s="706"/>
      <c r="N161" s="706"/>
      <c r="O161" s="706"/>
      <c r="P161" s="706"/>
      <c r="Q161" s="706"/>
      <c r="R161" s="706"/>
      <c r="S161" s="706"/>
      <c r="T161" s="706"/>
      <c r="U161" s="706"/>
      <c r="V161" s="706"/>
      <c r="W161" s="706"/>
      <c r="X161" s="706"/>
      <c r="Y161" s="706"/>
      <c r="Z161" s="706"/>
      <c r="AA161" s="706"/>
    </row>
    <row r="162" spans="1:27">
      <c r="A162" s="706"/>
      <c r="B162" s="706"/>
      <c r="C162" s="706"/>
      <c r="D162" s="706"/>
      <c r="E162" s="706"/>
      <c r="F162" s="706"/>
      <c r="G162" s="706"/>
      <c r="H162" s="706"/>
      <c r="I162" s="706"/>
      <c r="J162" s="706"/>
      <c r="K162" s="706"/>
      <c r="L162" s="706"/>
      <c r="M162" s="706"/>
      <c r="N162" s="706"/>
      <c r="O162" s="706"/>
      <c r="P162" s="706"/>
      <c r="Q162" s="706"/>
      <c r="R162" s="706"/>
      <c r="S162" s="706"/>
      <c r="T162" s="706"/>
      <c r="U162" s="706"/>
      <c r="V162" s="706"/>
      <c r="W162" s="706"/>
      <c r="X162" s="706"/>
      <c r="Y162" s="706"/>
      <c r="Z162" s="706"/>
      <c r="AA162" s="706"/>
    </row>
    <row r="163" spans="1:27">
      <c r="A163" s="706"/>
      <c r="B163" s="706"/>
      <c r="C163" s="706"/>
      <c r="D163" s="706"/>
      <c r="E163" s="706"/>
      <c r="F163" s="706"/>
      <c r="G163" s="706"/>
      <c r="H163" s="706"/>
      <c r="I163" s="706"/>
      <c r="J163" s="706"/>
      <c r="K163" s="706"/>
      <c r="L163" s="706"/>
      <c r="M163" s="706"/>
      <c r="N163" s="706"/>
      <c r="O163" s="706"/>
      <c r="P163" s="706"/>
      <c r="Q163" s="706"/>
      <c r="R163" s="706"/>
      <c r="S163" s="706"/>
      <c r="T163" s="706"/>
      <c r="U163" s="706"/>
      <c r="V163" s="706"/>
      <c r="W163" s="706"/>
      <c r="X163" s="706"/>
      <c r="Y163" s="706"/>
      <c r="Z163" s="706"/>
      <c r="AA163" s="706"/>
    </row>
    <row r="164" spans="1:27">
      <c r="A164" s="706"/>
      <c r="B164" s="706"/>
      <c r="C164" s="706"/>
      <c r="D164" s="706"/>
      <c r="E164" s="706"/>
      <c r="F164" s="706"/>
      <c r="G164" s="706"/>
      <c r="H164" s="706"/>
      <c r="I164" s="706"/>
      <c r="J164" s="706"/>
      <c r="K164" s="706"/>
      <c r="L164" s="706"/>
      <c r="M164" s="706"/>
      <c r="N164" s="706"/>
      <c r="O164" s="706"/>
      <c r="P164" s="706"/>
      <c r="Q164" s="706"/>
      <c r="R164" s="706"/>
      <c r="S164" s="706"/>
      <c r="T164" s="706"/>
      <c r="U164" s="706"/>
      <c r="V164" s="706"/>
      <c r="W164" s="706"/>
      <c r="X164" s="706"/>
      <c r="Y164" s="706"/>
      <c r="Z164" s="706"/>
      <c r="AA164" s="706"/>
    </row>
    <row r="165" spans="1:27">
      <c r="A165" s="706"/>
      <c r="B165" s="706"/>
      <c r="C165" s="706"/>
      <c r="D165" s="706"/>
      <c r="E165" s="706"/>
      <c r="F165" s="706"/>
      <c r="G165" s="706"/>
      <c r="H165" s="706"/>
      <c r="I165" s="706"/>
      <c r="J165" s="706"/>
      <c r="K165" s="706"/>
      <c r="L165" s="706"/>
      <c r="M165" s="706"/>
      <c r="N165" s="706"/>
      <c r="O165" s="706"/>
      <c r="P165" s="706"/>
      <c r="Q165" s="706"/>
      <c r="R165" s="706"/>
      <c r="S165" s="706"/>
      <c r="T165" s="706"/>
      <c r="U165" s="706"/>
      <c r="V165" s="706"/>
      <c r="W165" s="706"/>
      <c r="X165" s="706"/>
      <c r="Y165" s="706"/>
      <c r="Z165" s="706"/>
      <c r="AA165" s="706"/>
    </row>
    <row r="166" spans="1:27">
      <c r="A166" s="706"/>
      <c r="B166" s="706"/>
      <c r="C166" s="706"/>
      <c r="D166" s="706"/>
      <c r="E166" s="706"/>
      <c r="F166" s="706"/>
      <c r="G166" s="706"/>
      <c r="H166" s="706"/>
      <c r="I166" s="706"/>
      <c r="J166" s="706"/>
      <c r="K166" s="706"/>
      <c r="L166" s="706"/>
      <c r="M166" s="706"/>
      <c r="N166" s="706"/>
      <c r="O166" s="706"/>
      <c r="P166" s="706"/>
      <c r="Q166" s="706"/>
      <c r="R166" s="706"/>
      <c r="S166" s="706"/>
      <c r="T166" s="706"/>
      <c r="U166" s="706"/>
      <c r="V166" s="706"/>
      <c r="W166" s="706"/>
      <c r="X166" s="706"/>
      <c r="Y166" s="706"/>
      <c r="Z166" s="706"/>
      <c r="AA166" s="706"/>
    </row>
    <row r="167" spans="1:27">
      <c r="A167" s="706"/>
      <c r="B167" s="706"/>
      <c r="C167" s="706"/>
      <c r="D167" s="706"/>
      <c r="E167" s="706"/>
      <c r="F167" s="706"/>
      <c r="G167" s="706"/>
      <c r="H167" s="706"/>
      <c r="I167" s="706"/>
      <c r="J167" s="706"/>
      <c r="K167" s="706"/>
      <c r="L167" s="706"/>
      <c r="M167" s="706"/>
      <c r="N167" s="706"/>
      <c r="O167" s="706"/>
      <c r="P167" s="706"/>
      <c r="Q167" s="706"/>
      <c r="R167" s="706"/>
      <c r="S167" s="706"/>
      <c r="T167" s="706"/>
      <c r="U167" s="706"/>
      <c r="V167" s="706"/>
      <c r="W167" s="706"/>
      <c r="X167" s="706"/>
      <c r="Y167" s="706"/>
      <c r="Z167" s="706"/>
      <c r="AA167" s="706"/>
    </row>
    <row r="168" spans="1:27">
      <c r="A168" s="706"/>
      <c r="B168" s="706"/>
      <c r="C168" s="706"/>
      <c r="D168" s="706"/>
      <c r="E168" s="706"/>
      <c r="F168" s="706"/>
      <c r="G168" s="706"/>
      <c r="H168" s="706"/>
      <c r="I168" s="706"/>
      <c r="J168" s="706"/>
      <c r="K168" s="706"/>
      <c r="L168" s="706"/>
      <c r="M168" s="706"/>
      <c r="N168" s="706"/>
      <c r="O168" s="706"/>
      <c r="P168" s="706"/>
      <c r="Q168" s="706"/>
      <c r="R168" s="706"/>
      <c r="S168" s="706"/>
      <c r="T168" s="706"/>
      <c r="U168" s="706"/>
      <c r="V168" s="706"/>
      <c r="W168" s="706"/>
      <c r="X168" s="706"/>
      <c r="Y168" s="706"/>
      <c r="Z168" s="706"/>
      <c r="AA168" s="706"/>
    </row>
  </sheetData>
  <sheetProtection selectLockedCells="1" selectUnlockedCells="1"/>
  <mergeCells count="17">
    <mergeCell ref="A6:G6"/>
    <mergeCell ref="A1:G1"/>
    <mergeCell ref="A3:B4"/>
    <mergeCell ref="C3:D4"/>
    <mergeCell ref="A5:B5"/>
    <mergeCell ref="C5:D5"/>
    <mergeCell ref="C40:G40"/>
    <mergeCell ref="A7:B7"/>
    <mergeCell ref="A8:A20"/>
    <mergeCell ref="A21:B21"/>
    <mergeCell ref="A22:A34"/>
    <mergeCell ref="A35:B40"/>
    <mergeCell ref="C35:G35"/>
    <mergeCell ref="C36:G36"/>
    <mergeCell ref="C37:G37"/>
    <mergeCell ref="C38:G38"/>
    <mergeCell ref="C39:G39"/>
  </mergeCells>
  <phoneticPr fontId="59" type="noConversion"/>
  <dataValidations count="1">
    <dataValidation allowBlank="1" showErrorMessage="1" sqref="F4">
      <formula1>0</formula1>
      <formula2>0</formula2>
    </dataValidation>
  </dataValidations>
  <pageMargins left="0.78740157480314965" right="0.35433070866141736" top="0.51181102362204722" bottom="0.11811023622047245" header="0.51181102362204722" footer="0.51181102362204722"/>
  <pageSetup paperSize="9" firstPageNumber="0" orientation="portrait" blackAndWhite="1"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035" r:id="rId4" name="Button 3">
              <controlPr defaultSize="0" print="0" autoFill="0" autoPict="0" macro="[0]!ThisWorkbook.返回">
                <anchor moveWithCells="1" sizeWithCells="1">
                  <from>
                    <xdr:col>9</xdr:col>
                    <xdr:colOff>171450</xdr:colOff>
                    <xdr:row>1</xdr:row>
                    <xdr:rowOff>152400</xdr:rowOff>
                  </from>
                  <to>
                    <xdr:col>10</xdr:col>
                    <xdr:colOff>219075</xdr:colOff>
                    <xdr:row>3</xdr:row>
                    <xdr:rowOff>133350</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BC95"/>
  <sheetViews>
    <sheetView topLeftCell="A10" workbookViewId="0">
      <selection sqref="A1:G1"/>
    </sheetView>
  </sheetViews>
  <sheetFormatPr defaultRowHeight="14.25"/>
  <cols>
    <col min="1" max="1" width="11.25" customWidth="1"/>
    <col min="2" max="2" width="10.875" customWidth="1"/>
    <col min="3" max="4" width="13.75" customWidth="1"/>
    <col min="5" max="5" width="10.875" customWidth="1"/>
    <col min="6" max="6" width="10.625" customWidth="1"/>
    <col min="7" max="7" width="13.75" customWidth="1"/>
  </cols>
  <sheetData>
    <row r="1" spans="1:55" ht="22.5">
      <c r="A1" s="3063" t="s">
        <v>1315</v>
      </c>
      <c r="B1" s="3063"/>
      <c r="C1" s="3063"/>
      <c r="D1" s="3063"/>
      <c r="E1" s="3063"/>
      <c r="F1" s="3063"/>
      <c r="G1" s="3063"/>
      <c r="H1" s="707"/>
      <c r="I1" s="707"/>
      <c r="J1" s="707"/>
      <c r="K1" s="707"/>
      <c r="L1" s="707"/>
      <c r="M1" s="707"/>
      <c r="N1" s="706"/>
      <c r="O1" s="706"/>
      <c r="P1" s="706"/>
      <c r="Q1" s="706"/>
      <c r="R1" s="706"/>
      <c r="S1" s="706"/>
      <c r="T1" s="706"/>
      <c r="U1" s="706"/>
      <c r="V1" s="706"/>
      <c r="W1" s="706"/>
      <c r="X1" s="706"/>
      <c r="Y1" s="706"/>
      <c r="Z1" s="706"/>
      <c r="AA1" s="706"/>
      <c r="AB1" s="706"/>
      <c r="AC1" s="706"/>
      <c r="AD1" s="706"/>
      <c r="AE1" s="706"/>
      <c r="AF1" s="706"/>
      <c r="AG1" s="706"/>
      <c r="AH1" s="706"/>
      <c r="AI1" s="706"/>
      <c r="AJ1" s="706"/>
      <c r="AK1" s="706"/>
      <c r="AL1" s="706"/>
      <c r="AM1" s="706"/>
      <c r="AN1" s="706"/>
      <c r="AO1" s="706"/>
      <c r="AP1" s="706"/>
      <c r="AQ1" s="706"/>
      <c r="AR1" s="706"/>
      <c r="AS1" s="706"/>
      <c r="AT1" s="706"/>
      <c r="AU1" s="706"/>
      <c r="AV1" s="706"/>
      <c r="AW1" s="706"/>
      <c r="AX1" s="706"/>
      <c r="AY1" s="706"/>
      <c r="AZ1" s="706"/>
      <c r="BA1" s="706"/>
      <c r="BB1" s="706"/>
      <c r="BC1" s="706"/>
    </row>
    <row r="2" spans="1:55">
      <c r="A2" s="484"/>
      <c r="B2" s="484"/>
      <c r="C2" s="484"/>
      <c r="D2" s="484"/>
      <c r="E2" s="484"/>
      <c r="F2" s="846" t="s">
        <v>1578</v>
      </c>
      <c r="G2" s="847" t="str">
        <f>档案索引!D24</f>
        <v>3-3</v>
      </c>
      <c r="H2" s="707"/>
      <c r="I2" s="707"/>
      <c r="J2" s="707"/>
      <c r="K2" s="707"/>
      <c r="L2" s="707"/>
      <c r="M2" s="707"/>
      <c r="N2" s="706"/>
      <c r="O2" s="706"/>
      <c r="P2" s="706"/>
      <c r="Q2" s="706"/>
      <c r="R2" s="706"/>
      <c r="S2" s="706"/>
      <c r="T2" s="706"/>
      <c r="U2" s="706"/>
      <c r="V2" s="706"/>
      <c r="W2" s="706"/>
      <c r="X2" s="706"/>
      <c r="Y2" s="706"/>
      <c r="Z2" s="706"/>
      <c r="AA2" s="706"/>
      <c r="AB2" s="706"/>
      <c r="AC2" s="706"/>
      <c r="AD2" s="706"/>
      <c r="AE2" s="706"/>
      <c r="AF2" s="706"/>
      <c r="AG2" s="706"/>
      <c r="AH2" s="706"/>
      <c r="AI2" s="706"/>
      <c r="AJ2" s="706"/>
      <c r="AK2" s="706"/>
      <c r="AL2" s="706"/>
      <c r="AM2" s="706"/>
      <c r="AN2" s="706"/>
      <c r="AO2" s="706"/>
      <c r="AP2" s="706"/>
      <c r="AQ2" s="706"/>
      <c r="AR2" s="706"/>
      <c r="AS2" s="706"/>
      <c r="AT2" s="706"/>
      <c r="AU2" s="706"/>
      <c r="AV2" s="706"/>
      <c r="AW2" s="706"/>
      <c r="AX2" s="706"/>
      <c r="AY2" s="706"/>
      <c r="AZ2" s="706"/>
      <c r="BA2" s="706"/>
      <c r="BB2" s="706"/>
      <c r="BC2" s="706"/>
    </row>
    <row r="3" spans="1:55" ht="15.2" customHeight="1">
      <c r="A3" s="3007" t="s">
        <v>460</v>
      </c>
      <c r="B3" s="3436" t="str">
        <f>基本情况!B2</f>
        <v/>
      </c>
      <c r="C3" s="3436"/>
      <c r="D3" s="3436"/>
      <c r="E3" s="137"/>
      <c r="F3" s="137" t="s">
        <v>1084</v>
      </c>
      <c r="G3" s="486" t="s">
        <v>462</v>
      </c>
      <c r="H3" s="707"/>
      <c r="I3" s="707"/>
      <c r="J3" s="707"/>
      <c r="K3" s="707"/>
      <c r="L3" s="707"/>
      <c r="M3" s="707"/>
      <c r="N3" s="706"/>
      <c r="O3" s="706"/>
      <c r="P3" s="706"/>
      <c r="Q3" s="706"/>
      <c r="R3" s="706"/>
      <c r="S3" s="706"/>
      <c r="T3" s="706"/>
      <c r="U3" s="706"/>
      <c r="V3" s="706"/>
      <c r="W3" s="706"/>
      <c r="X3" s="706"/>
      <c r="Y3" s="706"/>
      <c r="Z3" s="706"/>
      <c r="AA3" s="706"/>
      <c r="AB3" s="706"/>
      <c r="AC3" s="706"/>
      <c r="AD3" s="706"/>
      <c r="AE3" s="706"/>
      <c r="AF3" s="706"/>
      <c r="AG3" s="706"/>
      <c r="AH3" s="706"/>
      <c r="AI3" s="706"/>
      <c r="AJ3" s="706"/>
      <c r="AK3" s="706"/>
      <c r="AL3" s="706"/>
      <c r="AM3" s="706"/>
      <c r="AN3" s="706"/>
      <c r="AO3" s="706"/>
      <c r="AP3" s="706"/>
      <c r="AQ3" s="706"/>
      <c r="AR3" s="706"/>
      <c r="AS3" s="706"/>
      <c r="AT3" s="706"/>
      <c r="AU3" s="706"/>
      <c r="AV3" s="706"/>
      <c r="AW3" s="706"/>
      <c r="AX3" s="706"/>
      <c r="AY3" s="706"/>
      <c r="AZ3" s="706"/>
      <c r="BA3" s="706"/>
      <c r="BB3" s="706"/>
      <c r="BC3" s="706"/>
    </row>
    <row r="4" spans="1:55" ht="14.25" customHeight="1">
      <c r="A4" s="3007"/>
      <c r="B4" s="3436"/>
      <c r="C4" s="3436"/>
      <c r="D4" s="3436"/>
      <c r="E4" s="159" t="s">
        <v>463</v>
      </c>
      <c r="F4" s="511">
        <f>基本情况!B12</f>
        <v>0</v>
      </c>
      <c r="G4" s="817" t="str">
        <f>TEXT(基本情况!B21,"yyyy-mm-dd")</f>
        <v>2016-03-03</v>
      </c>
      <c r="H4" s="707"/>
      <c r="I4" s="707"/>
      <c r="J4" s="707"/>
      <c r="K4" s="707"/>
      <c r="L4" s="707"/>
      <c r="M4" s="707"/>
      <c r="N4" s="706"/>
      <c r="O4" s="706"/>
      <c r="P4" s="706"/>
      <c r="Q4" s="706"/>
      <c r="R4" s="706"/>
      <c r="S4" s="706"/>
      <c r="T4" s="706"/>
      <c r="U4" s="706"/>
      <c r="V4" s="706"/>
      <c r="W4" s="706"/>
      <c r="X4" s="706"/>
      <c r="Y4" s="706"/>
      <c r="Z4" s="706"/>
      <c r="AA4" s="706"/>
      <c r="AB4" s="706"/>
      <c r="AC4" s="706"/>
      <c r="AD4" s="706"/>
      <c r="AE4" s="706"/>
      <c r="AF4" s="706"/>
      <c r="AG4" s="706"/>
      <c r="AH4" s="706"/>
      <c r="AI4" s="706"/>
      <c r="AJ4" s="706"/>
      <c r="AK4" s="706"/>
      <c r="AL4" s="706"/>
      <c r="AM4" s="706"/>
      <c r="AN4" s="706"/>
      <c r="AO4" s="706"/>
      <c r="AP4" s="706"/>
      <c r="AQ4" s="706"/>
      <c r="AR4" s="706"/>
      <c r="AS4" s="706"/>
      <c r="AT4" s="706"/>
      <c r="AU4" s="706"/>
      <c r="AV4" s="706"/>
      <c r="AW4" s="706"/>
      <c r="AX4" s="706"/>
      <c r="AY4" s="706"/>
      <c r="AZ4" s="706"/>
      <c r="BA4" s="706"/>
      <c r="BB4" s="706"/>
      <c r="BC4" s="706"/>
    </row>
    <row r="5" spans="1:55" ht="14.25" customHeight="1">
      <c r="A5" s="529" t="s">
        <v>464</v>
      </c>
      <c r="B5" s="3456" t="str">
        <f>基本情况!B7</f>
        <v>2015年01月01日至2015年12月31日</v>
      </c>
      <c r="C5" s="3456"/>
      <c r="D5" s="3456"/>
      <c r="E5" s="141" t="s">
        <v>465</v>
      </c>
      <c r="F5" s="514">
        <f>基本情况!B11</f>
        <v>0</v>
      </c>
      <c r="G5" s="848" t="str">
        <f>TEXT(基本情况!B22,"yyyy-mm-dd")</f>
        <v>2016-04-10</v>
      </c>
      <c r="H5" s="840"/>
      <c r="I5" s="707"/>
      <c r="J5" s="707"/>
      <c r="K5" s="707"/>
      <c r="L5" s="707"/>
      <c r="M5" s="707"/>
      <c r="N5" s="706"/>
      <c r="O5" s="706"/>
      <c r="P5" s="706"/>
      <c r="Q5" s="706"/>
      <c r="R5" s="706"/>
      <c r="S5" s="706"/>
      <c r="T5" s="706"/>
      <c r="U5" s="706"/>
      <c r="V5" s="706"/>
      <c r="W5" s="706"/>
      <c r="X5" s="706"/>
      <c r="Y5" s="706"/>
      <c r="Z5" s="706"/>
      <c r="AA5" s="706"/>
      <c r="AB5" s="706"/>
      <c r="AC5" s="706"/>
      <c r="AD5" s="706"/>
      <c r="AE5" s="706"/>
      <c r="AF5" s="706"/>
      <c r="AG5" s="706"/>
      <c r="AH5" s="706"/>
      <c r="AI5" s="706"/>
      <c r="AJ5" s="706"/>
      <c r="AK5" s="706"/>
      <c r="AL5" s="706"/>
      <c r="AM5" s="706"/>
      <c r="AN5" s="706"/>
      <c r="AO5" s="706"/>
      <c r="AP5" s="706"/>
      <c r="AQ5" s="706"/>
      <c r="AR5" s="706"/>
      <c r="AS5" s="706"/>
      <c r="AT5" s="706"/>
      <c r="AU5" s="706"/>
      <c r="AV5" s="706"/>
      <c r="AW5" s="840" t="s">
        <v>404</v>
      </c>
      <c r="AX5" s="706"/>
      <c r="AY5" s="706"/>
      <c r="AZ5" s="706"/>
      <c r="BA5" s="706"/>
      <c r="BB5" s="706"/>
      <c r="BC5" s="706"/>
    </row>
    <row r="6" spans="1:55" ht="7.5" customHeight="1">
      <c r="A6" s="3066"/>
      <c r="B6" s="3066"/>
      <c r="C6" s="3066"/>
      <c r="D6" s="3066"/>
      <c r="E6" s="3066"/>
      <c r="F6" s="3066"/>
      <c r="G6" s="3066"/>
      <c r="H6" s="707"/>
      <c r="I6" s="707"/>
      <c r="J6" s="707"/>
      <c r="K6" s="707"/>
      <c r="L6" s="707"/>
      <c r="M6" s="707"/>
      <c r="N6" s="706"/>
      <c r="O6" s="706"/>
      <c r="P6" s="706"/>
      <c r="Q6" s="706"/>
      <c r="R6" s="706"/>
      <c r="S6" s="706"/>
      <c r="T6" s="706"/>
      <c r="U6" s="706"/>
      <c r="V6" s="706"/>
      <c r="W6" s="706"/>
      <c r="X6" s="706"/>
      <c r="Y6" s="706"/>
      <c r="Z6" s="706"/>
      <c r="AA6" s="706"/>
      <c r="AB6" s="706"/>
      <c r="AC6" s="706"/>
      <c r="AD6" s="706"/>
      <c r="AE6" s="706"/>
      <c r="AF6" s="706"/>
      <c r="AG6" s="706"/>
      <c r="AH6" s="706"/>
      <c r="AI6" s="706"/>
      <c r="AJ6" s="706"/>
      <c r="AK6" s="706"/>
      <c r="AL6" s="706"/>
      <c r="AM6" s="706"/>
      <c r="AN6" s="706"/>
      <c r="AO6" s="706"/>
      <c r="AP6" s="706"/>
      <c r="AQ6" s="706"/>
      <c r="AR6" s="706"/>
      <c r="AS6" s="706"/>
      <c r="AT6" s="706"/>
      <c r="AU6" s="706"/>
      <c r="AV6" s="706"/>
      <c r="AW6" s="706"/>
      <c r="AX6" s="706"/>
      <c r="AY6" s="706"/>
      <c r="AZ6" s="706"/>
      <c r="BA6" s="706"/>
      <c r="BB6" s="706"/>
      <c r="BC6" s="706"/>
    </row>
    <row r="7" spans="1:55">
      <c r="A7" s="533" t="s">
        <v>678</v>
      </c>
      <c r="B7" s="583" t="s">
        <v>1270</v>
      </c>
      <c r="C7" s="820" t="s">
        <v>10</v>
      </c>
      <c r="D7" s="820" t="s">
        <v>11</v>
      </c>
      <c r="E7" s="820" t="s">
        <v>1273</v>
      </c>
      <c r="F7" s="820" t="s">
        <v>995</v>
      </c>
      <c r="G7" s="773" t="s">
        <v>515</v>
      </c>
      <c r="H7" s="840" t="s">
        <v>404</v>
      </c>
      <c r="I7" s="707"/>
      <c r="J7" s="707"/>
      <c r="K7" s="707"/>
      <c r="L7" s="707"/>
      <c r="M7" s="707"/>
      <c r="N7" s="706"/>
      <c r="O7" s="706"/>
      <c r="P7" s="706"/>
      <c r="Q7" s="706"/>
      <c r="R7" s="706"/>
      <c r="S7" s="706"/>
      <c r="T7" s="706"/>
      <c r="U7" s="706"/>
      <c r="V7" s="706"/>
      <c r="W7" s="706"/>
      <c r="X7" s="706"/>
      <c r="Y7" s="706"/>
      <c r="Z7" s="706"/>
      <c r="AA7" s="706"/>
      <c r="AB7" s="706"/>
      <c r="AC7" s="706"/>
      <c r="AD7" s="706"/>
      <c r="AE7" s="706"/>
      <c r="AF7" s="706"/>
      <c r="AG7" s="706"/>
      <c r="AH7" s="706"/>
      <c r="AI7" s="706"/>
      <c r="AJ7" s="706"/>
      <c r="AK7" s="706"/>
      <c r="AL7" s="706"/>
      <c r="AM7" s="706"/>
      <c r="AN7" s="706"/>
      <c r="AO7" s="706"/>
      <c r="AP7" s="706"/>
      <c r="AQ7" s="706"/>
      <c r="AR7" s="706"/>
      <c r="AS7" s="706"/>
      <c r="AT7" s="706"/>
      <c r="AU7" s="706"/>
      <c r="AV7" s="706"/>
      <c r="AW7" s="706"/>
      <c r="AX7" s="706"/>
      <c r="AY7" s="706"/>
      <c r="AZ7" s="706"/>
      <c r="BA7" s="706"/>
      <c r="BB7" s="706"/>
      <c r="BC7" s="706"/>
    </row>
    <row r="8" spans="1:55" ht="14.25" customHeight="1">
      <c r="A8" s="504" t="s">
        <v>1306</v>
      </c>
      <c r="B8" s="774">
        <f>B9+B13</f>
        <v>0</v>
      </c>
      <c r="C8" s="774">
        <f>C9+C13</f>
        <v>0</v>
      </c>
      <c r="D8" s="774">
        <f>D9+D13</f>
        <v>0</v>
      </c>
      <c r="E8" s="774">
        <f>B8+C8-D8</f>
        <v>0</v>
      </c>
      <c r="F8" s="774">
        <f>F9+F13</f>
        <v>0</v>
      </c>
      <c r="G8" s="775">
        <f>E8+F8</f>
        <v>0</v>
      </c>
      <c r="H8" s="707"/>
      <c r="I8" s="707"/>
      <c r="J8" s="707"/>
      <c r="K8" s="707"/>
      <c r="L8" s="707"/>
      <c r="M8" s="707"/>
      <c r="N8" s="706"/>
      <c r="O8" s="706"/>
      <c r="P8" s="706"/>
      <c r="Q8" s="706"/>
      <c r="R8" s="706"/>
      <c r="S8" s="706"/>
      <c r="T8" s="706"/>
      <c r="U8" s="706"/>
      <c r="V8" s="706"/>
      <c r="W8" s="706"/>
      <c r="X8" s="706"/>
      <c r="Y8" s="706"/>
      <c r="Z8" s="706"/>
      <c r="AA8" s="706"/>
      <c r="AB8" s="706"/>
      <c r="AC8" s="706"/>
      <c r="AD8" s="706"/>
      <c r="AE8" s="706"/>
      <c r="AF8" s="706"/>
      <c r="AG8" s="706"/>
      <c r="AH8" s="706"/>
      <c r="AI8" s="706"/>
      <c r="AJ8" s="706"/>
      <c r="AK8" s="706"/>
      <c r="AL8" s="706"/>
      <c r="AM8" s="706"/>
      <c r="AN8" s="706"/>
      <c r="AO8" s="706"/>
      <c r="AP8" s="706"/>
      <c r="AQ8" s="706"/>
      <c r="AR8" s="706"/>
      <c r="AS8" s="706"/>
      <c r="AT8" s="706"/>
      <c r="AU8" s="706"/>
      <c r="AV8" s="706"/>
      <c r="AW8" s="706"/>
      <c r="AX8" s="706"/>
      <c r="AY8" s="706"/>
      <c r="AZ8" s="706"/>
      <c r="BA8" s="706"/>
      <c r="BB8" s="706"/>
      <c r="BC8" s="706"/>
    </row>
    <row r="9" spans="1:55">
      <c r="A9" s="849" t="s">
        <v>1171</v>
      </c>
      <c r="B9" s="526">
        <f>SUM(B10:B12)</f>
        <v>0</v>
      </c>
      <c r="C9" s="526">
        <f>SUM(C10:C12)</f>
        <v>0</v>
      </c>
      <c r="D9" s="526">
        <f>SUM(D10:D12)</f>
        <v>0</v>
      </c>
      <c r="E9" s="526">
        <f t="shared" ref="E9:E40" si="0">B9+C9-D9</f>
        <v>0</v>
      </c>
      <c r="F9" s="526">
        <f>SUM(F10:F12)</f>
        <v>0</v>
      </c>
      <c r="G9" s="700">
        <f>E9+F9</f>
        <v>0</v>
      </c>
      <c r="H9" s="707"/>
      <c r="I9" s="707"/>
      <c r="J9" s="850"/>
      <c r="K9" s="707"/>
      <c r="L9" s="707"/>
      <c r="M9" s="707"/>
      <c r="N9" s="706"/>
      <c r="O9" s="706"/>
      <c r="P9" s="706"/>
      <c r="Q9" s="706"/>
      <c r="R9" s="706"/>
      <c r="S9" s="706"/>
      <c r="T9" s="706"/>
      <c r="U9" s="706"/>
      <c r="V9" s="706"/>
      <c r="W9" s="706"/>
      <c r="X9" s="706"/>
      <c r="Y9" s="706"/>
      <c r="Z9" s="706"/>
      <c r="AA9" s="706"/>
      <c r="AB9" s="706"/>
      <c r="AC9" s="706"/>
      <c r="AD9" s="706"/>
      <c r="AE9" s="706"/>
      <c r="AF9" s="706"/>
      <c r="AG9" s="706"/>
      <c r="AH9" s="706"/>
      <c r="AI9" s="706"/>
      <c r="AJ9" s="706"/>
      <c r="AK9" s="706"/>
      <c r="AL9" s="706"/>
      <c r="AM9" s="706"/>
      <c r="AN9" s="706"/>
      <c r="AO9" s="706"/>
      <c r="AP9" s="706"/>
      <c r="AQ9" s="706"/>
      <c r="AR9" s="706"/>
      <c r="AS9" s="706"/>
      <c r="AT9" s="706"/>
      <c r="AU9" s="706"/>
      <c r="AV9" s="706"/>
      <c r="AW9" s="706"/>
      <c r="AX9" s="706"/>
      <c r="AY9" s="706"/>
      <c r="AZ9" s="706"/>
      <c r="BA9" s="706"/>
      <c r="BB9" s="706"/>
      <c r="BC9" s="706"/>
    </row>
    <row r="10" spans="1:55">
      <c r="A10" s="849" t="s">
        <v>1172</v>
      </c>
      <c r="B10" s="1110"/>
      <c r="C10" s="1122"/>
      <c r="D10" s="1122"/>
      <c r="E10" s="526">
        <f t="shared" si="0"/>
        <v>0</v>
      </c>
      <c r="F10" s="1122"/>
      <c r="G10" s="700">
        <f t="shared" ref="G10:G40" si="1">E10+F10</f>
        <v>0</v>
      </c>
      <c r="H10" s="59" t="s">
        <v>1173</v>
      </c>
      <c r="I10" s="707"/>
      <c r="J10" s="707"/>
      <c r="K10" s="707"/>
      <c r="L10" s="707"/>
      <c r="M10" s="707"/>
      <c r="N10" s="706"/>
      <c r="O10" s="706"/>
      <c r="P10" s="706"/>
      <c r="Q10" s="706"/>
      <c r="R10" s="706"/>
      <c r="S10" s="706"/>
      <c r="T10" s="706"/>
      <c r="U10" s="706"/>
      <c r="V10" s="706"/>
      <c r="W10" s="706"/>
      <c r="X10" s="706"/>
      <c r="Y10" s="706"/>
      <c r="Z10" s="706"/>
      <c r="AA10" s="706"/>
      <c r="AB10" s="706"/>
      <c r="AC10" s="706"/>
      <c r="AD10" s="706"/>
      <c r="AE10" s="706"/>
      <c r="AF10" s="706"/>
      <c r="AG10" s="706"/>
      <c r="AH10" s="706"/>
      <c r="AI10" s="706"/>
      <c r="AJ10" s="706"/>
      <c r="AK10" s="706"/>
      <c r="AL10" s="706"/>
      <c r="AM10" s="706"/>
      <c r="AN10" s="706"/>
      <c r="AO10" s="706"/>
      <c r="AP10" s="706"/>
      <c r="AQ10" s="706"/>
      <c r="AR10" s="706"/>
      <c r="AS10" s="706"/>
      <c r="AT10" s="706"/>
      <c r="AU10" s="706"/>
      <c r="AV10" s="706"/>
      <c r="AW10" s="706"/>
      <c r="AX10" s="706"/>
      <c r="AY10" s="706"/>
      <c r="AZ10" s="706"/>
      <c r="BA10" s="706"/>
      <c r="BB10" s="706"/>
      <c r="BC10" s="706"/>
    </row>
    <row r="11" spans="1:55">
      <c r="A11" s="849" t="s">
        <v>1174</v>
      </c>
      <c r="B11" s="1110"/>
      <c r="C11" s="1122"/>
      <c r="D11" s="1122"/>
      <c r="E11" s="526">
        <f t="shared" si="0"/>
        <v>0</v>
      </c>
      <c r="F11" s="1122"/>
      <c r="G11" s="700">
        <f t="shared" si="1"/>
        <v>0</v>
      </c>
      <c r="H11" s="707"/>
      <c r="I11" s="707"/>
      <c r="J11" s="707"/>
      <c r="K11" s="707"/>
      <c r="L11" s="707"/>
      <c r="M11" s="707"/>
      <c r="N11" s="706"/>
      <c r="O11" s="706"/>
      <c r="P11" s="706"/>
      <c r="Q11" s="706"/>
      <c r="R11" s="706"/>
      <c r="S11" s="706"/>
      <c r="T11" s="706"/>
      <c r="U11" s="706"/>
      <c r="V11" s="706"/>
      <c r="W11" s="706"/>
      <c r="X11" s="706"/>
      <c r="Y11" s="706"/>
      <c r="Z11" s="706"/>
      <c r="AA11" s="706"/>
      <c r="AB11" s="706"/>
      <c r="AC11" s="706"/>
      <c r="AD11" s="706"/>
      <c r="AE11" s="706"/>
      <c r="AF11" s="706"/>
      <c r="AG11" s="706"/>
      <c r="AH11" s="706"/>
      <c r="AI11" s="706"/>
      <c r="AJ11" s="706"/>
      <c r="AK11" s="706"/>
      <c r="AL11" s="706"/>
      <c r="AM11" s="706"/>
      <c r="AN11" s="706"/>
      <c r="AO11" s="706"/>
      <c r="AP11" s="706"/>
      <c r="AQ11" s="706"/>
      <c r="AR11" s="706"/>
      <c r="AS11" s="706"/>
      <c r="AT11" s="706"/>
      <c r="AU11" s="706"/>
      <c r="AV11" s="706"/>
      <c r="AW11" s="706"/>
      <c r="AX11" s="706"/>
      <c r="AY11" s="706"/>
      <c r="AZ11" s="706"/>
      <c r="BA11" s="706"/>
      <c r="BB11" s="706"/>
      <c r="BC11" s="706"/>
    </row>
    <row r="12" spans="1:55">
      <c r="A12" s="664" t="s">
        <v>1175</v>
      </c>
      <c r="B12" s="1110"/>
      <c r="C12" s="1122"/>
      <c r="D12" s="1122"/>
      <c r="E12" s="526">
        <f t="shared" si="0"/>
        <v>0</v>
      </c>
      <c r="F12" s="1122"/>
      <c r="G12" s="700">
        <f t="shared" si="1"/>
        <v>0</v>
      </c>
      <c r="H12" s="59" t="s">
        <v>1350</v>
      </c>
      <c r="I12" s="707"/>
      <c r="J12" s="707"/>
      <c r="K12" s="707"/>
      <c r="L12" s="707"/>
      <c r="M12" s="707"/>
      <c r="N12" s="706"/>
      <c r="O12" s="706"/>
      <c r="P12" s="706"/>
      <c r="Q12" s="706"/>
      <c r="R12" s="706"/>
      <c r="S12" s="706"/>
      <c r="T12" s="706"/>
      <c r="U12" s="706"/>
      <c r="V12" s="706"/>
      <c r="W12" s="706"/>
      <c r="X12" s="706"/>
      <c r="Y12" s="706"/>
      <c r="Z12" s="706"/>
      <c r="AA12" s="706"/>
      <c r="AB12" s="706"/>
      <c r="AC12" s="706"/>
      <c r="AD12" s="706"/>
      <c r="AE12" s="706"/>
      <c r="AF12" s="706"/>
      <c r="AG12" s="706"/>
      <c r="AH12" s="706"/>
      <c r="AI12" s="706"/>
      <c r="AJ12" s="706"/>
      <c r="AK12" s="706"/>
      <c r="AL12" s="706"/>
      <c r="AM12" s="706"/>
      <c r="AN12" s="706"/>
      <c r="AO12" s="706"/>
      <c r="AP12" s="706"/>
      <c r="AQ12" s="706"/>
      <c r="AR12" s="706"/>
      <c r="AS12" s="706"/>
      <c r="AT12" s="706"/>
      <c r="AU12" s="706"/>
      <c r="AV12" s="706"/>
      <c r="AW12" s="706"/>
      <c r="AX12" s="706"/>
      <c r="AY12" s="706"/>
      <c r="AZ12" s="706"/>
      <c r="BA12" s="706"/>
      <c r="BB12" s="706"/>
      <c r="BC12" s="706"/>
    </row>
    <row r="13" spans="1:55">
      <c r="A13" s="849" t="s">
        <v>1176</v>
      </c>
      <c r="B13" s="526">
        <f>SUM(B14:B16)</f>
        <v>0</v>
      </c>
      <c r="C13" s="526">
        <f>SUM(C14:C16)</f>
        <v>0</v>
      </c>
      <c r="D13" s="526">
        <f>SUM(D14:D16)</f>
        <v>0</v>
      </c>
      <c r="E13" s="526">
        <f t="shared" si="0"/>
        <v>0</v>
      </c>
      <c r="F13" s="526">
        <f>SUM(F14:F16)</f>
        <v>0</v>
      </c>
      <c r="G13" s="700">
        <f t="shared" si="1"/>
        <v>0</v>
      </c>
      <c r="H13" s="707"/>
      <c r="I13" s="707"/>
      <c r="J13" s="707"/>
      <c r="K13" s="707"/>
      <c r="L13" s="707"/>
      <c r="M13" s="707"/>
      <c r="N13" s="706"/>
      <c r="O13" s="706"/>
      <c r="P13" s="706"/>
      <c r="Q13" s="706"/>
      <c r="R13" s="706"/>
      <c r="S13" s="706"/>
      <c r="T13" s="706"/>
      <c r="U13" s="706"/>
      <c r="V13" s="706"/>
      <c r="W13" s="706"/>
      <c r="X13" s="706"/>
      <c r="Y13" s="706"/>
      <c r="Z13" s="706"/>
      <c r="AA13" s="706"/>
      <c r="AB13" s="706"/>
      <c r="AC13" s="706"/>
      <c r="AD13" s="706"/>
      <c r="AE13" s="706"/>
      <c r="AF13" s="706"/>
      <c r="AG13" s="706"/>
      <c r="AH13" s="706"/>
      <c r="AI13" s="706"/>
      <c r="AJ13" s="706"/>
      <c r="AK13" s="706"/>
      <c r="AL13" s="706"/>
      <c r="AM13" s="706"/>
      <c r="AN13" s="706"/>
      <c r="AO13" s="706"/>
      <c r="AP13" s="706"/>
      <c r="AQ13" s="706"/>
      <c r="AR13" s="706"/>
      <c r="AS13" s="706"/>
      <c r="AT13" s="706"/>
      <c r="AU13" s="706"/>
      <c r="AV13" s="706"/>
      <c r="AW13" s="706"/>
      <c r="AX13" s="706"/>
      <c r="AY13" s="706"/>
      <c r="AZ13" s="706"/>
      <c r="BA13" s="706"/>
      <c r="BB13" s="706"/>
      <c r="BC13" s="706"/>
    </row>
    <row r="14" spans="1:55">
      <c r="A14" s="849" t="s">
        <v>1177</v>
      </c>
      <c r="B14" s="1110"/>
      <c r="C14" s="1122"/>
      <c r="D14" s="1122"/>
      <c r="E14" s="526">
        <f t="shared" si="0"/>
        <v>0</v>
      </c>
      <c r="F14" s="1122"/>
      <c r="G14" s="700">
        <f t="shared" si="1"/>
        <v>0</v>
      </c>
      <c r="H14" s="59" t="s">
        <v>1178</v>
      </c>
      <c r="I14" s="707"/>
      <c r="J14" s="707"/>
      <c r="K14" s="707"/>
      <c r="L14" s="707"/>
      <c r="M14" s="707"/>
      <c r="N14" s="706"/>
      <c r="O14" s="706"/>
      <c r="P14" s="706"/>
      <c r="Q14" s="706"/>
      <c r="R14" s="706"/>
      <c r="S14" s="706"/>
      <c r="T14" s="706"/>
      <c r="U14" s="706"/>
      <c r="V14" s="706"/>
      <c r="W14" s="706"/>
      <c r="X14" s="706"/>
      <c r="Y14" s="706"/>
      <c r="Z14" s="706"/>
      <c r="AA14" s="706"/>
      <c r="AB14" s="706"/>
      <c r="AC14" s="706"/>
      <c r="AD14" s="706"/>
      <c r="AE14" s="706"/>
      <c r="AF14" s="706"/>
      <c r="AG14" s="706"/>
      <c r="AH14" s="706"/>
      <c r="AI14" s="706"/>
      <c r="AJ14" s="706"/>
      <c r="AK14" s="706"/>
      <c r="AL14" s="706"/>
      <c r="AM14" s="706"/>
      <c r="AN14" s="706"/>
      <c r="AO14" s="706"/>
      <c r="AP14" s="706"/>
      <c r="AQ14" s="706"/>
      <c r="AR14" s="706"/>
      <c r="AS14" s="706"/>
      <c r="AT14" s="706"/>
      <c r="AU14" s="706"/>
      <c r="AV14" s="706"/>
      <c r="AW14" s="706"/>
      <c r="AX14" s="706"/>
      <c r="AY14" s="706"/>
      <c r="AZ14" s="706"/>
      <c r="BA14" s="706"/>
      <c r="BB14" s="706"/>
      <c r="BC14" s="706"/>
    </row>
    <row r="15" spans="1:55">
      <c r="A15" s="849" t="s">
        <v>1179</v>
      </c>
      <c r="B15" s="1110"/>
      <c r="C15" s="1122"/>
      <c r="D15" s="1122"/>
      <c r="E15" s="526">
        <f t="shared" si="0"/>
        <v>0</v>
      </c>
      <c r="F15" s="1122"/>
      <c r="G15" s="700">
        <f t="shared" si="1"/>
        <v>0</v>
      </c>
      <c r="H15" s="707"/>
      <c r="I15" s="707"/>
      <c r="J15" s="707"/>
      <c r="K15" s="707"/>
      <c r="L15" s="707"/>
      <c r="M15" s="707"/>
      <c r="N15" s="706"/>
      <c r="O15" s="706"/>
      <c r="P15" s="706"/>
      <c r="Q15" s="706"/>
      <c r="R15" s="706"/>
      <c r="S15" s="706"/>
      <c r="T15" s="706"/>
      <c r="U15" s="706"/>
      <c r="V15" s="706"/>
      <c r="W15" s="706"/>
      <c r="X15" s="706"/>
      <c r="Y15" s="706"/>
      <c r="Z15" s="706"/>
      <c r="AA15" s="706"/>
      <c r="AB15" s="706"/>
      <c r="AC15" s="706"/>
      <c r="AD15" s="706"/>
      <c r="AE15" s="706"/>
      <c r="AF15" s="706"/>
      <c r="AG15" s="706"/>
      <c r="AH15" s="706"/>
      <c r="AI15" s="706"/>
      <c r="AJ15" s="706"/>
      <c r="AK15" s="706"/>
      <c r="AL15" s="706"/>
      <c r="AM15" s="706"/>
      <c r="AN15" s="706"/>
      <c r="AO15" s="706"/>
      <c r="AP15" s="706"/>
      <c r="AQ15" s="706"/>
      <c r="AR15" s="706"/>
      <c r="AS15" s="706"/>
      <c r="AT15" s="706"/>
      <c r="AU15" s="706"/>
      <c r="AV15" s="706"/>
      <c r="AW15" s="706"/>
      <c r="AX15" s="706"/>
      <c r="AY15" s="706"/>
      <c r="AZ15" s="706"/>
      <c r="BA15" s="706"/>
      <c r="BB15" s="706"/>
      <c r="BC15" s="706"/>
    </row>
    <row r="16" spans="1:55">
      <c r="A16" s="664" t="s">
        <v>1175</v>
      </c>
      <c r="B16" s="1110"/>
      <c r="C16" s="1122"/>
      <c r="D16" s="1122"/>
      <c r="E16" s="526">
        <f t="shared" si="0"/>
        <v>0</v>
      </c>
      <c r="F16" s="1122"/>
      <c r="G16" s="700">
        <f t="shared" si="1"/>
        <v>0</v>
      </c>
      <c r="H16" s="59" t="s">
        <v>302</v>
      </c>
      <c r="I16" s="707"/>
      <c r="J16" s="707"/>
      <c r="K16" s="707"/>
      <c r="L16" s="707"/>
      <c r="M16" s="707"/>
      <c r="N16" s="706"/>
      <c r="O16" s="706"/>
      <c r="P16" s="706"/>
      <c r="Q16" s="706"/>
      <c r="R16" s="706"/>
      <c r="S16" s="706"/>
      <c r="T16" s="706"/>
      <c r="U16" s="706"/>
      <c r="V16" s="706"/>
      <c r="W16" s="706"/>
      <c r="X16" s="706"/>
      <c r="Y16" s="706"/>
      <c r="Z16" s="706"/>
      <c r="AA16" s="706"/>
      <c r="AB16" s="706"/>
      <c r="AC16" s="706"/>
      <c r="AD16" s="706"/>
      <c r="AE16" s="706"/>
      <c r="AF16" s="706"/>
      <c r="AG16" s="706"/>
      <c r="AH16" s="706"/>
      <c r="AI16" s="706"/>
      <c r="AJ16" s="706"/>
      <c r="AK16" s="706"/>
      <c r="AL16" s="706"/>
      <c r="AM16" s="706"/>
      <c r="AN16" s="706"/>
      <c r="AO16" s="706"/>
      <c r="AP16" s="706"/>
      <c r="AQ16" s="706"/>
      <c r="AR16" s="706"/>
      <c r="AS16" s="706"/>
      <c r="AT16" s="706"/>
      <c r="AU16" s="706"/>
      <c r="AV16" s="706"/>
      <c r="AW16" s="706"/>
      <c r="AX16" s="706"/>
      <c r="AY16" s="706"/>
      <c r="AZ16" s="706"/>
      <c r="BA16" s="706"/>
      <c r="BB16" s="706"/>
      <c r="BC16" s="706"/>
    </row>
    <row r="17" spans="1:55">
      <c r="A17" s="776"/>
      <c r="B17" s="1110"/>
      <c r="C17" s="1122"/>
      <c r="D17" s="1122"/>
      <c r="E17" s="526">
        <f t="shared" si="0"/>
        <v>0</v>
      </c>
      <c r="F17" s="1122"/>
      <c r="G17" s="700">
        <f t="shared" si="1"/>
        <v>0</v>
      </c>
      <c r="H17" s="707"/>
      <c r="I17" s="707"/>
      <c r="J17" s="707"/>
      <c r="K17" s="707"/>
      <c r="L17" s="707"/>
      <c r="M17" s="707"/>
      <c r="N17" s="706"/>
      <c r="O17" s="706"/>
      <c r="P17" s="706"/>
      <c r="Q17" s="706"/>
      <c r="R17" s="706"/>
      <c r="S17" s="706"/>
      <c r="T17" s="706"/>
      <c r="U17" s="706"/>
      <c r="V17" s="706"/>
      <c r="W17" s="706"/>
      <c r="X17" s="706"/>
      <c r="Y17" s="706"/>
      <c r="Z17" s="706"/>
      <c r="AA17" s="706"/>
      <c r="AB17" s="706"/>
      <c r="AC17" s="706"/>
      <c r="AD17" s="706"/>
      <c r="AE17" s="706"/>
      <c r="AF17" s="706"/>
      <c r="AG17" s="706"/>
      <c r="AH17" s="706"/>
      <c r="AI17" s="706"/>
      <c r="AJ17" s="706"/>
      <c r="AK17" s="706"/>
      <c r="AL17" s="706"/>
      <c r="AM17" s="706"/>
      <c r="AN17" s="706"/>
      <c r="AO17" s="706"/>
      <c r="AP17" s="706"/>
      <c r="AQ17" s="706"/>
      <c r="AR17" s="706"/>
      <c r="AS17" s="706"/>
      <c r="AT17" s="706"/>
      <c r="AU17" s="706"/>
      <c r="AV17" s="706"/>
      <c r="AW17" s="706"/>
      <c r="AX17" s="706"/>
      <c r="AY17" s="706"/>
      <c r="AZ17" s="706"/>
      <c r="BA17" s="706"/>
      <c r="BB17" s="706"/>
      <c r="BC17" s="706"/>
    </row>
    <row r="18" spans="1:55">
      <c r="A18" s="776"/>
      <c r="B18" s="1110"/>
      <c r="C18" s="1122"/>
      <c r="D18" s="1122"/>
      <c r="E18" s="526">
        <f t="shared" si="0"/>
        <v>0</v>
      </c>
      <c r="F18" s="1122"/>
      <c r="G18" s="700">
        <f t="shared" si="1"/>
        <v>0</v>
      </c>
      <c r="H18" s="707"/>
      <c r="I18" s="707"/>
      <c r="J18" s="707"/>
      <c r="K18" s="707"/>
      <c r="L18" s="707"/>
      <c r="M18" s="707"/>
      <c r="N18" s="706"/>
      <c r="O18" s="706"/>
      <c r="P18" s="706"/>
      <c r="Q18" s="706"/>
      <c r="R18" s="706"/>
      <c r="S18" s="706"/>
      <c r="T18" s="706"/>
      <c r="U18" s="706"/>
      <c r="V18" s="706"/>
      <c r="W18" s="706"/>
      <c r="X18" s="706"/>
      <c r="Y18" s="706"/>
      <c r="Z18" s="706"/>
      <c r="AA18" s="706"/>
      <c r="AB18" s="706"/>
      <c r="AC18" s="706"/>
      <c r="AD18" s="706"/>
      <c r="AE18" s="706"/>
      <c r="AF18" s="706"/>
      <c r="AG18" s="706"/>
      <c r="AH18" s="706"/>
      <c r="AI18" s="706"/>
      <c r="AJ18" s="706"/>
      <c r="AK18" s="706"/>
      <c r="AL18" s="706"/>
      <c r="AM18" s="706"/>
      <c r="AN18" s="706"/>
      <c r="AO18" s="706"/>
      <c r="AP18" s="706"/>
      <c r="AQ18" s="706"/>
      <c r="AR18" s="706"/>
      <c r="AS18" s="706"/>
      <c r="AT18" s="706"/>
      <c r="AU18" s="706"/>
      <c r="AV18" s="706"/>
      <c r="AW18" s="706"/>
      <c r="AX18" s="706"/>
      <c r="AY18" s="706"/>
      <c r="AZ18" s="706"/>
      <c r="BA18" s="706"/>
      <c r="BB18" s="706"/>
      <c r="BC18" s="706"/>
    </row>
    <row r="19" spans="1:55">
      <c r="A19" s="776"/>
      <c r="B19" s="1110"/>
      <c r="C19" s="1122"/>
      <c r="D19" s="1122"/>
      <c r="E19" s="526">
        <f t="shared" si="0"/>
        <v>0</v>
      </c>
      <c r="F19" s="1122"/>
      <c r="G19" s="700">
        <f t="shared" si="1"/>
        <v>0</v>
      </c>
      <c r="H19" s="707"/>
      <c r="I19" s="707"/>
      <c r="J19" s="707"/>
      <c r="K19" s="707"/>
      <c r="L19" s="707"/>
      <c r="M19" s="707"/>
      <c r="N19" s="706"/>
      <c r="O19" s="706"/>
      <c r="P19" s="706"/>
      <c r="Q19" s="706"/>
      <c r="R19" s="706"/>
      <c r="S19" s="706"/>
      <c r="T19" s="706"/>
      <c r="U19" s="706"/>
      <c r="V19" s="706"/>
      <c r="W19" s="706"/>
      <c r="X19" s="706"/>
      <c r="Y19" s="706"/>
      <c r="Z19" s="706"/>
      <c r="AA19" s="706"/>
      <c r="AB19" s="706"/>
      <c r="AC19" s="706"/>
      <c r="AD19" s="706"/>
      <c r="AE19" s="706"/>
      <c r="AF19" s="706"/>
      <c r="AG19" s="706"/>
      <c r="AH19" s="706"/>
      <c r="AI19" s="706"/>
      <c r="AJ19" s="706"/>
      <c r="AK19" s="706"/>
      <c r="AL19" s="706"/>
      <c r="AM19" s="706"/>
      <c r="AN19" s="706"/>
      <c r="AO19" s="706"/>
      <c r="AP19" s="706"/>
      <c r="AQ19" s="706"/>
      <c r="AR19" s="706"/>
      <c r="AS19" s="706"/>
      <c r="AT19" s="706"/>
      <c r="AU19" s="706"/>
      <c r="AV19" s="706"/>
      <c r="AW19" s="706"/>
      <c r="AX19" s="706"/>
      <c r="AY19" s="706"/>
      <c r="AZ19" s="706"/>
      <c r="BA19" s="706"/>
      <c r="BB19" s="706"/>
      <c r="BC19" s="706"/>
    </row>
    <row r="20" spans="1:55">
      <c r="A20" s="851"/>
      <c r="B20" s="1178"/>
      <c r="C20" s="1126"/>
      <c r="D20" s="1126"/>
      <c r="E20" s="824">
        <f t="shared" si="0"/>
        <v>0</v>
      </c>
      <c r="F20" s="1126"/>
      <c r="G20" s="597">
        <f t="shared" si="1"/>
        <v>0</v>
      </c>
      <c r="H20" s="707"/>
      <c r="I20" s="707"/>
      <c r="J20" s="852"/>
      <c r="K20" s="707"/>
      <c r="L20" s="707"/>
      <c r="M20" s="707"/>
      <c r="N20" s="706"/>
      <c r="O20" s="706"/>
      <c r="P20" s="706"/>
      <c r="Q20" s="706"/>
      <c r="R20" s="706"/>
      <c r="S20" s="706"/>
      <c r="T20" s="706"/>
      <c r="U20" s="706"/>
      <c r="V20" s="706"/>
      <c r="W20" s="706"/>
      <c r="X20" s="706"/>
      <c r="Y20" s="706"/>
      <c r="Z20" s="706"/>
      <c r="AA20" s="706"/>
      <c r="AB20" s="706"/>
      <c r="AC20" s="706"/>
      <c r="AD20" s="706"/>
      <c r="AE20" s="706"/>
      <c r="AF20" s="706"/>
      <c r="AG20" s="706"/>
      <c r="AH20" s="706"/>
      <c r="AI20" s="706"/>
      <c r="AJ20" s="706"/>
      <c r="AK20" s="706"/>
      <c r="AL20" s="706"/>
      <c r="AM20" s="706"/>
      <c r="AN20" s="706"/>
      <c r="AO20" s="706"/>
      <c r="AP20" s="706"/>
      <c r="AQ20" s="706"/>
      <c r="AR20" s="706"/>
      <c r="AS20" s="706"/>
      <c r="AT20" s="706"/>
      <c r="AU20" s="706"/>
      <c r="AV20" s="706"/>
      <c r="AW20" s="706"/>
      <c r="AX20" s="706"/>
      <c r="AY20" s="706"/>
      <c r="AZ20" s="706"/>
      <c r="BA20" s="706"/>
      <c r="BB20" s="706"/>
      <c r="BC20" s="706"/>
    </row>
    <row r="21" spans="1:55" ht="14.25" customHeight="1">
      <c r="A21" s="504" t="s">
        <v>1308</v>
      </c>
      <c r="B21" s="774">
        <f>SUM(B22:B40)</f>
        <v>0</v>
      </c>
      <c r="C21" s="774">
        <f>SUM(C22:C40)</f>
        <v>0</v>
      </c>
      <c r="D21" s="774">
        <f>SUM(D22:D40)</f>
        <v>0</v>
      </c>
      <c r="E21" s="774">
        <f>B21+C21-D21</f>
        <v>0</v>
      </c>
      <c r="F21" s="774">
        <f>SUM(F22:F40)</f>
        <v>0</v>
      </c>
      <c r="G21" s="775">
        <f>E21+F21</f>
        <v>0</v>
      </c>
      <c r="H21" s="707"/>
      <c r="I21" s="707"/>
      <c r="J21" s="852"/>
      <c r="K21" s="707"/>
      <c r="L21" s="707"/>
      <c r="M21" s="707"/>
      <c r="N21" s="706"/>
      <c r="O21" s="706"/>
      <c r="P21" s="706"/>
      <c r="Q21" s="706"/>
      <c r="R21" s="706"/>
      <c r="S21" s="706"/>
      <c r="T21" s="706"/>
      <c r="U21" s="706"/>
      <c r="V21" s="706"/>
      <c r="W21" s="706"/>
      <c r="X21" s="706"/>
      <c r="Y21" s="706"/>
      <c r="Z21" s="706"/>
      <c r="AA21" s="706"/>
      <c r="AB21" s="706"/>
      <c r="AC21" s="706"/>
      <c r="AD21" s="706"/>
      <c r="AE21" s="706"/>
      <c r="AF21" s="706"/>
      <c r="AG21" s="706"/>
      <c r="AH21" s="706"/>
      <c r="AI21" s="706"/>
      <c r="AJ21" s="706"/>
      <c r="AK21" s="706"/>
      <c r="AL21" s="706"/>
      <c r="AM21" s="706"/>
      <c r="AN21" s="706"/>
      <c r="AO21" s="706"/>
      <c r="AP21" s="706"/>
      <c r="AQ21" s="706"/>
      <c r="AR21" s="706"/>
      <c r="AS21" s="706"/>
      <c r="AT21" s="706"/>
      <c r="AU21" s="706"/>
      <c r="AV21" s="706"/>
      <c r="AW21" s="706"/>
      <c r="AX21" s="706"/>
      <c r="AY21" s="706"/>
      <c r="AZ21" s="706"/>
      <c r="BA21" s="706"/>
      <c r="BB21" s="706"/>
      <c r="BC21" s="706"/>
    </row>
    <row r="22" spans="1:55">
      <c r="A22" s="853" t="s">
        <v>1180</v>
      </c>
      <c r="B22" s="1110"/>
      <c r="C22" s="1122"/>
      <c r="D22" s="1122"/>
      <c r="E22" s="526">
        <f t="shared" si="0"/>
        <v>0</v>
      </c>
      <c r="F22" s="1122"/>
      <c r="G22" s="700">
        <f t="shared" si="1"/>
        <v>0</v>
      </c>
      <c r="H22" s="707"/>
      <c r="I22" s="707"/>
      <c r="J22" s="852"/>
      <c r="K22" s="707"/>
      <c r="L22" s="707"/>
      <c r="M22" s="707"/>
      <c r="N22" s="706"/>
      <c r="O22" s="706"/>
      <c r="P22" s="706"/>
      <c r="Q22" s="706"/>
      <c r="R22" s="706"/>
      <c r="S22" s="706"/>
      <c r="T22" s="706"/>
      <c r="U22" s="706"/>
      <c r="V22" s="706"/>
      <c r="W22" s="706"/>
      <c r="X22" s="706"/>
      <c r="Y22" s="706"/>
      <c r="Z22" s="706"/>
      <c r="AA22" s="706"/>
      <c r="AB22" s="706"/>
      <c r="AC22" s="706"/>
      <c r="AD22" s="706"/>
      <c r="AE22" s="706"/>
      <c r="AF22" s="706"/>
      <c r="AG22" s="706"/>
      <c r="AH22" s="706"/>
      <c r="AI22" s="706"/>
      <c r="AJ22" s="706"/>
      <c r="AK22" s="706"/>
      <c r="AL22" s="706"/>
      <c r="AM22" s="706"/>
      <c r="AN22" s="706"/>
      <c r="AO22" s="706"/>
      <c r="AP22" s="706"/>
      <c r="AQ22" s="706"/>
      <c r="AR22" s="706"/>
      <c r="AS22" s="706"/>
      <c r="AT22" s="706"/>
      <c r="AU22" s="706"/>
      <c r="AV22" s="706"/>
      <c r="AW22" s="706"/>
      <c r="AX22" s="706"/>
      <c r="AY22" s="706"/>
      <c r="AZ22" s="706"/>
      <c r="BA22" s="706"/>
      <c r="BB22" s="706"/>
      <c r="BC22" s="706"/>
    </row>
    <row r="23" spans="1:55">
      <c r="A23" s="853" t="s">
        <v>1181</v>
      </c>
      <c r="B23" s="1110"/>
      <c r="C23" s="1122"/>
      <c r="D23" s="1122"/>
      <c r="E23" s="526">
        <f t="shared" si="0"/>
        <v>0</v>
      </c>
      <c r="F23" s="1122"/>
      <c r="G23" s="700">
        <f t="shared" si="1"/>
        <v>0</v>
      </c>
      <c r="H23" s="707"/>
      <c r="I23" s="707"/>
      <c r="J23" s="852"/>
      <c r="K23" s="707"/>
      <c r="L23" s="707"/>
      <c r="M23" s="707"/>
      <c r="N23" s="706"/>
      <c r="O23" s="706"/>
      <c r="P23" s="706"/>
      <c r="Q23" s="706"/>
      <c r="R23" s="706"/>
      <c r="S23" s="706"/>
      <c r="T23" s="706"/>
      <c r="U23" s="706"/>
      <c r="V23" s="706"/>
      <c r="W23" s="706"/>
      <c r="X23" s="706"/>
      <c r="Y23" s="706"/>
      <c r="Z23" s="706"/>
      <c r="AA23" s="706"/>
      <c r="AB23" s="706"/>
      <c r="AC23" s="706"/>
      <c r="AD23" s="706"/>
      <c r="AE23" s="706"/>
      <c r="AF23" s="706"/>
      <c r="AG23" s="706"/>
      <c r="AH23" s="706"/>
      <c r="AI23" s="706"/>
      <c r="AJ23" s="706"/>
      <c r="AK23" s="706"/>
      <c r="AL23" s="706"/>
      <c r="AM23" s="706"/>
      <c r="AN23" s="706"/>
      <c r="AO23" s="706"/>
      <c r="AP23" s="706"/>
      <c r="AQ23" s="706"/>
      <c r="AR23" s="706"/>
      <c r="AS23" s="706"/>
      <c r="AT23" s="706"/>
      <c r="AU23" s="706"/>
      <c r="AV23" s="706"/>
      <c r="AW23" s="706"/>
      <c r="AX23" s="706"/>
      <c r="AY23" s="706"/>
      <c r="AZ23" s="706"/>
      <c r="BA23" s="706"/>
      <c r="BB23" s="706"/>
      <c r="BC23" s="706"/>
    </row>
    <row r="24" spans="1:55">
      <c r="A24" s="853" t="s">
        <v>1182</v>
      </c>
      <c r="B24" s="1110"/>
      <c r="C24" s="1122"/>
      <c r="D24" s="1122"/>
      <c r="E24" s="526">
        <f t="shared" si="0"/>
        <v>0</v>
      </c>
      <c r="F24" s="1122"/>
      <c r="G24" s="700">
        <f t="shared" si="1"/>
        <v>0</v>
      </c>
      <c r="H24" s="707"/>
      <c r="I24" s="707"/>
      <c r="J24" s="852"/>
      <c r="K24" s="707"/>
      <c r="L24" s="707"/>
      <c r="M24" s="707"/>
      <c r="N24" s="706"/>
      <c r="O24" s="706"/>
      <c r="P24" s="706"/>
      <c r="Q24" s="706"/>
      <c r="R24" s="706"/>
      <c r="S24" s="706"/>
      <c r="T24" s="706"/>
      <c r="U24" s="706"/>
      <c r="V24" s="706"/>
      <c r="W24" s="706"/>
      <c r="X24" s="706"/>
      <c r="Y24" s="706"/>
      <c r="Z24" s="706"/>
      <c r="AA24" s="706"/>
      <c r="AB24" s="706"/>
      <c r="AC24" s="706"/>
      <c r="AD24" s="706"/>
      <c r="AE24" s="706"/>
      <c r="AF24" s="706"/>
      <c r="AG24" s="706"/>
      <c r="AH24" s="706"/>
      <c r="AI24" s="706"/>
      <c r="AJ24" s="706"/>
      <c r="AK24" s="706"/>
      <c r="AL24" s="706"/>
      <c r="AM24" s="706"/>
      <c r="AN24" s="706"/>
      <c r="AO24" s="706"/>
      <c r="AP24" s="706"/>
      <c r="AQ24" s="706"/>
      <c r="AR24" s="706"/>
      <c r="AS24" s="706"/>
      <c r="AT24" s="706"/>
      <c r="AU24" s="706"/>
      <c r="AV24" s="706"/>
      <c r="AW24" s="706"/>
      <c r="AX24" s="706"/>
      <c r="AY24" s="706"/>
      <c r="AZ24" s="706"/>
      <c r="BA24" s="706"/>
      <c r="BB24" s="706"/>
      <c r="BC24" s="706"/>
    </row>
    <row r="25" spans="1:55">
      <c r="A25" s="854" t="s">
        <v>1183</v>
      </c>
      <c r="B25" s="1110"/>
      <c r="C25" s="1122"/>
      <c r="D25" s="1122"/>
      <c r="E25" s="526">
        <f t="shared" si="0"/>
        <v>0</v>
      </c>
      <c r="F25" s="1122"/>
      <c r="G25" s="700">
        <f t="shared" si="1"/>
        <v>0</v>
      </c>
      <c r="H25" s="707"/>
      <c r="I25" s="707"/>
      <c r="J25" s="852"/>
      <c r="K25" s="855"/>
      <c r="L25" s="707"/>
      <c r="M25" s="707"/>
      <c r="N25" s="706"/>
      <c r="O25" s="706"/>
      <c r="P25" s="706"/>
      <c r="Q25" s="706"/>
      <c r="R25" s="706"/>
      <c r="S25" s="706"/>
      <c r="T25" s="706"/>
      <c r="U25" s="706"/>
      <c r="V25" s="706"/>
      <c r="W25" s="706"/>
      <c r="X25" s="706"/>
      <c r="Y25" s="706"/>
      <c r="Z25" s="706"/>
      <c r="AA25" s="706"/>
      <c r="AB25" s="706"/>
      <c r="AC25" s="706"/>
      <c r="AD25" s="706"/>
      <c r="AE25" s="706"/>
      <c r="AF25" s="706"/>
      <c r="AG25" s="706"/>
      <c r="AH25" s="706"/>
      <c r="AI25" s="706"/>
      <c r="AJ25" s="706"/>
      <c r="AK25" s="706"/>
      <c r="AL25" s="706"/>
      <c r="AM25" s="706"/>
      <c r="AN25" s="706"/>
      <c r="AO25" s="706"/>
      <c r="AP25" s="706"/>
      <c r="AQ25" s="706"/>
      <c r="AR25" s="706"/>
      <c r="AS25" s="706"/>
      <c r="AT25" s="706"/>
      <c r="AU25" s="706"/>
      <c r="AV25" s="706"/>
      <c r="AW25" s="706"/>
      <c r="AX25" s="706"/>
      <c r="AY25" s="706"/>
      <c r="AZ25" s="706"/>
      <c r="BA25" s="706"/>
      <c r="BB25" s="706"/>
      <c r="BC25" s="706"/>
    </row>
    <row r="26" spans="1:55">
      <c r="A26" s="577" t="s">
        <v>1184</v>
      </c>
      <c r="B26" s="1110"/>
      <c r="C26" s="1122"/>
      <c r="D26" s="1122"/>
      <c r="E26" s="526">
        <f t="shared" si="0"/>
        <v>0</v>
      </c>
      <c r="F26" s="1122"/>
      <c r="G26" s="700">
        <f t="shared" si="1"/>
        <v>0</v>
      </c>
      <c r="H26" s="707"/>
      <c r="I26" s="707"/>
      <c r="J26" s="852"/>
      <c r="K26" s="856"/>
      <c r="L26" s="707"/>
      <c r="M26" s="707"/>
      <c r="N26" s="706"/>
      <c r="O26" s="706"/>
      <c r="P26" s="706"/>
      <c r="Q26" s="706"/>
      <c r="R26" s="706"/>
      <c r="S26" s="706"/>
      <c r="T26" s="706"/>
      <c r="U26" s="706"/>
      <c r="V26" s="706"/>
      <c r="W26" s="706"/>
      <c r="X26" s="706"/>
      <c r="Y26" s="706"/>
      <c r="Z26" s="706"/>
      <c r="AA26" s="706"/>
      <c r="AB26" s="706"/>
      <c r="AC26" s="706"/>
      <c r="AD26" s="706"/>
      <c r="AE26" s="706"/>
      <c r="AF26" s="706"/>
      <c r="AG26" s="706"/>
      <c r="AH26" s="706"/>
      <c r="AI26" s="706"/>
      <c r="AJ26" s="706"/>
      <c r="AK26" s="706"/>
      <c r="AL26" s="706"/>
      <c r="AM26" s="706"/>
      <c r="AN26" s="706"/>
      <c r="AO26" s="706"/>
      <c r="AP26" s="706"/>
      <c r="AQ26" s="706"/>
      <c r="AR26" s="706"/>
      <c r="AS26" s="706"/>
      <c r="AT26" s="706"/>
      <c r="AU26" s="706"/>
      <c r="AV26" s="706"/>
      <c r="AW26" s="706"/>
      <c r="AX26" s="706"/>
      <c r="AY26" s="706"/>
      <c r="AZ26" s="706"/>
      <c r="BA26" s="706"/>
      <c r="BB26" s="706"/>
      <c r="BC26" s="706"/>
    </row>
    <row r="27" spans="1:55">
      <c r="A27" s="577" t="s">
        <v>1185</v>
      </c>
      <c r="B27" s="1110"/>
      <c r="C27" s="1122"/>
      <c r="D27" s="1122"/>
      <c r="E27" s="526">
        <f t="shared" si="0"/>
        <v>0</v>
      </c>
      <c r="F27" s="1122"/>
      <c r="G27" s="700">
        <f t="shared" si="1"/>
        <v>0</v>
      </c>
      <c r="H27" s="707"/>
      <c r="I27" s="707"/>
      <c r="J27" s="852"/>
      <c r="K27" s="855"/>
      <c r="L27" s="707"/>
      <c r="M27" s="707"/>
      <c r="N27" s="706"/>
      <c r="O27" s="706"/>
      <c r="P27" s="706"/>
      <c r="Q27" s="706"/>
      <c r="R27" s="706"/>
      <c r="S27" s="706"/>
      <c r="T27" s="706"/>
      <c r="U27" s="706"/>
      <c r="V27" s="706"/>
      <c r="W27" s="706"/>
      <c r="X27" s="706"/>
      <c r="Y27" s="706"/>
      <c r="Z27" s="706"/>
      <c r="AA27" s="706"/>
      <c r="AB27" s="706"/>
      <c r="AC27" s="706"/>
      <c r="AD27" s="706"/>
      <c r="AE27" s="706"/>
      <c r="AF27" s="706"/>
      <c r="AG27" s="706"/>
      <c r="AH27" s="706"/>
      <c r="AI27" s="706"/>
      <c r="AJ27" s="706"/>
      <c r="AK27" s="706"/>
      <c r="AL27" s="706"/>
      <c r="AM27" s="706"/>
      <c r="AN27" s="706"/>
      <c r="AO27" s="706"/>
      <c r="AP27" s="706"/>
      <c r="AQ27" s="706"/>
      <c r="AR27" s="706"/>
      <c r="AS27" s="706"/>
      <c r="AT27" s="706"/>
      <c r="AU27" s="706"/>
      <c r="AV27" s="706"/>
      <c r="AW27" s="706"/>
      <c r="AX27" s="706"/>
      <c r="AY27" s="706"/>
      <c r="AZ27" s="706"/>
      <c r="BA27" s="706"/>
      <c r="BB27" s="706"/>
      <c r="BC27" s="706"/>
    </row>
    <row r="28" spans="1:55">
      <c r="A28" s="577" t="s">
        <v>1186</v>
      </c>
      <c r="B28" s="1110"/>
      <c r="C28" s="1122"/>
      <c r="D28" s="1122"/>
      <c r="E28" s="526">
        <f t="shared" si="0"/>
        <v>0</v>
      </c>
      <c r="F28" s="1122"/>
      <c r="G28" s="700">
        <f t="shared" si="1"/>
        <v>0</v>
      </c>
      <c r="H28" s="707"/>
      <c r="I28" s="707"/>
      <c r="J28" s="852"/>
      <c r="K28" s="707"/>
      <c r="L28" s="707"/>
      <c r="M28" s="707"/>
      <c r="N28" s="706"/>
      <c r="O28" s="706"/>
      <c r="P28" s="706"/>
      <c r="Q28" s="706"/>
      <c r="R28" s="706"/>
      <c r="S28" s="706"/>
      <c r="T28" s="706"/>
      <c r="U28" s="706"/>
      <c r="V28" s="706"/>
      <c r="W28" s="706"/>
      <c r="X28" s="706"/>
      <c r="Y28" s="706"/>
      <c r="Z28" s="706"/>
      <c r="AA28" s="706"/>
      <c r="AB28" s="706"/>
      <c r="AC28" s="706"/>
      <c r="AD28" s="706"/>
      <c r="AE28" s="706"/>
      <c r="AF28" s="706"/>
      <c r="AG28" s="706"/>
      <c r="AH28" s="706"/>
      <c r="AI28" s="706"/>
      <c r="AJ28" s="706"/>
      <c r="AK28" s="706"/>
      <c r="AL28" s="706"/>
      <c r="AM28" s="706"/>
      <c r="AN28" s="706"/>
      <c r="AO28" s="706"/>
      <c r="AP28" s="706"/>
      <c r="AQ28" s="706"/>
      <c r="AR28" s="706"/>
      <c r="AS28" s="706"/>
      <c r="AT28" s="706"/>
      <c r="AU28" s="706"/>
      <c r="AV28" s="706"/>
      <c r="AW28" s="706"/>
      <c r="AX28" s="706"/>
      <c r="AY28" s="706"/>
      <c r="AZ28" s="706"/>
      <c r="BA28" s="706"/>
      <c r="BB28" s="706"/>
      <c r="BC28" s="706"/>
    </row>
    <row r="29" spans="1:55">
      <c r="A29" s="577" t="s">
        <v>1187</v>
      </c>
      <c r="B29" s="1110"/>
      <c r="C29" s="1122"/>
      <c r="D29" s="1122"/>
      <c r="E29" s="526">
        <f t="shared" si="0"/>
        <v>0</v>
      </c>
      <c r="F29" s="1122"/>
      <c r="G29" s="700">
        <f t="shared" si="1"/>
        <v>0</v>
      </c>
      <c r="H29" s="707"/>
      <c r="I29" s="707"/>
      <c r="J29" s="852"/>
      <c r="K29" s="707"/>
      <c r="L29" s="707"/>
      <c r="M29" s="707"/>
      <c r="N29" s="706"/>
      <c r="O29" s="706"/>
      <c r="P29" s="706"/>
      <c r="Q29" s="706"/>
      <c r="R29" s="706"/>
      <c r="S29" s="706"/>
      <c r="T29" s="706"/>
      <c r="U29" s="706"/>
      <c r="V29" s="706"/>
      <c r="W29" s="706"/>
      <c r="X29" s="706"/>
      <c r="Y29" s="706"/>
      <c r="Z29" s="706"/>
      <c r="AA29" s="706"/>
      <c r="AB29" s="706"/>
      <c r="AC29" s="706"/>
      <c r="AD29" s="706"/>
      <c r="AE29" s="706"/>
      <c r="AF29" s="706"/>
      <c r="AG29" s="706"/>
      <c r="AH29" s="706"/>
      <c r="AI29" s="706"/>
      <c r="AJ29" s="706"/>
      <c r="AK29" s="706"/>
      <c r="AL29" s="706"/>
      <c r="AM29" s="706"/>
      <c r="AN29" s="706"/>
      <c r="AO29" s="706"/>
      <c r="AP29" s="706"/>
      <c r="AQ29" s="706"/>
      <c r="AR29" s="706"/>
      <c r="AS29" s="706"/>
      <c r="AT29" s="706"/>
      <c r="AU29" s="706"/>
      <c r="AV29" s="706"/>
      <c r="AW29" s="706"/>
      <c r="AX29" s="706"/>
      <c r="AY29" s="706"/>
      <c r="AZ29" s="706"/>
      <c r="BA29" s="706"/>
      <c r="BB29" s="706"/>
      <c r="BC29" s="706"/>
    </row>
    <row r="30" spans="1:55">
      <c r="A30" s="577" t="s">
        <v>1188</v>
      </c>
      <c r="B30" s="1110"/>
      <c r="C30" s="1122"/>
      <c r="D30" s="1122"/>
      <c r="E30" s="526">
        <f t="shared" si="0"/>
        <v>0</v>
      </c>
      <c r="F30" s="1122"/>
      <c r="G30" s="700">
        <f t="shared" si="1"/>
        <v>0</v>
      </c>
      <c r="H30" s="707"/>
      <c r="I30" s="707"/>
      <c r="J30" s="852"/>
      <c r="K30" s="707"/>
      <c r="L30" s="707"/>
      <c r="M30" s="707"/>
      <c r="N30" s="706"/>
      <c r="O30" s="706"/>
      <c r="P30" s="706"/>
      <c r="Q30" s="706"/>
      <c r="R30" s="706"/>
      <c r="S30" s="706"/>
      <c r="T30" s="706"/>
      <c r="U30" s="706"/>
      <c r="V30" s="706"/>
      <c r="W30" s="706"/>
      <c r="X30" s="706"/>
      <c r="Y30" s="706"/>
      <c r="Z30" s="706"/>
      <c r="AA30" s="706"/>
      <c r="AB30" s="706"/>
      <c r="AC30" s="706"/>
      <c r="AD30" s="706"/>
      <c r="AE30" s="706"/>
      <c r="AF30" s="706"/>
      <c r="AG30" s="706"/>
      <c r="AH30" s="706"/>
      <c r="AI30" s="706"/>
      <c r="AJ30" s="706"/>
      <c r="AK30" s="706"/>
      <c r="AL30" s="706"/>
      <c r="AM30" s="706"/>
      <c r="AN30" s="706"/>
      <c r="AO30" s="706"/>
      <c r="AP30" s="706"/>
      <c r="AQ30" s="706"/>
      <c r="AR30" s="706"/>
      <c r="AS30" s="706"/>
      <c r="AT30" s="706"/>
      <c r="AU30" s="706"/>
      <c r="AV30" s="706"/>
      <c r="AW30" s="706"/>
      <c r="AX30" s="706"/>
      <c r="AY30" s="706"/>
      <c r="AZ30" s="706"/>
      <c r="BA30" s="706"/>
      <c r="BB30" s="706"/>
      <c r="BC30" s="706"/>
    </row>
    <row r="31" spans="1:55">
      <c r="A31" s="577" t="s">
        <v>1189</v>
      </c>
      <c r="B31" s="1110"/>
      <c r="C31" s="1122"/>
      <c r="D31" s="1122"/>
      <c r="E31" s="526">
        <f t="shared" si="0"/>
        <v>0</v>
      </c>
      <c r="F31" s="1122"/>
      <c r="G31" s="700">
        <f t="shared" si="1"/>
        <v>0</v>
      </c>
      <c r="H31" s="707"/>
      <c r="I31" s="707"/>
      <c r="J31" s="852"/>
      <c r="K31" s="707"/>
      <c r="L31" s="707"/>
      <c r="M31" s="707"/>
      <c r="N31" s="706"/>
      <c r="O31" s="706"/>
      <c r="P31" s="706"/>
      <c r="Q31" s="706"/>
      <c r="R31" s="706"/>
      <c r="S31" s="706"/>
      <c r="T31" s="706"/>
      <c r="U31" s="706"/>
      <c r="V31" s="706"/>
      <c r="W31" s="706"/>
      <c r="X31" s="706"/>
      <c r="Y31" s="706"/>
      <c r="Z31" s="706"/>
      <c r="AA31" s="706"/>
      <c r="AB31" s="706"/>
      <c r="AC31" s="706"/>
      <c r="AD31" s="706"/>
      <c r="AE31" s="706"/>
      <c r="AF31" s="706"/>
      <c r="AG31" s="706"/>
      <c r="AH31" s="706"/>
      <c r="AI31" s="706"/>
      <c r="AJ31" s="706"/>
      <c r="AK31" s="706"/>
      <c r="AL31" s="706"/>
      <c r="AM31" s="706"/>
      <c r="AN31" s="706"/>
      <c r="AO31" s="706"/>
      <c r="AP31" s="706"/>
      <c r="AQ31" s="706"/>
      <c r="AR31" s="706"/>
      <c r="AS31" s="706"/>
      <c r="AT31" s="706"/>
      <c r="AU31" s="706"/>
      <c r="AV31" s="706"/>
      <c r="AW31" s="706"/>
      <c r="AX31" s="706"/>
      <c r="AY31" s="706"/>
      <c r="AZ31" s="706"/>
      <c r="BA31" s="706"/>
      <c r="BB31" s="706"/>
      <c r="BC31" s="706"/>
    </row>
    <row r="32" spans="1:55">
      <c r="A32" s="577" t="s">
        <v>1190</v>
      </c>
      <c r="B32" s="1110"/>
      <c r="C32" s="1122"/>
      <c r="D32" s="1122"/>
      <c r="E32" s="526">
        <f t="shared" si="0"/>
        <v>0</v>
      </c>
      <c r="F32" s="1122"/>
      <c r="G32" s="700">
        <f t="shared" si="1"/>
        <v>0</v>
      </c>
      <c r="H32" s="707"/>
      <c r="I32" s="707"/>
      <c r="J32" s="852"/>
      <c r="K32" s="707"/>
      <c r="L32" s="707"/>
      <c r="M32" s="707"/>
      <c r="N32" s="706"/>
      <c r="O32" s="706"/>
      <c r="P32" s="706"/>
      <c r="Q32" s="706"/>
      <c r="R32" s="706"/>
      <c r="S32" s="706"/>
      <c r="T32" s="706"/>
      <c r="U32" s="706"/>
      <c r="V32" s="706"/>
      <c r="W32" s="706"/>
      <c r="X32" s="706"/>
      <c r="Y32" s="706"/>
      <c r="Z32" s="706"/>
      <c r="AA32" s="706"/>
      <c r="AB32" s="706"/>
      <c r="AC32" s="706"/>
      <c r="AD32" s="706"/>
      <c r="AE32" s="706"/>
      <c r="AF32" s="706"/>
      <c r="AG32" s="706"/>
      <c r="AH32" s="706"/>
      <c r="AI32" s="706"/>
      <c r="AJ32" s="706"/>
      <c r="AK32" s="706"/>
      <c r="AL32" s="706"/>
      <c r="AM32" s="706"/>
      <c r="AN32" s="706"/>
      <c r="AO32" s="706"/>
      <c r="AP32" s="706"/>
      <c r="AQ32" s="706"/>
      <c r="AR32" s="706"/>
      <c r="AS32" s="706"/>
      <c r="AT32" s="706"/>
      <c r="AU32" s="706"/>
      <c r="AV32" s="706"/>
      <c r="AW32" s="706"/>
      <c r="AX32" s="706"/>
      <c r="AY32" s="706"/>
      <c r="AZ32" s="706"/>
      <c r="BA32" s="706"/>
      <c r="BB32" s="706"/>
      <c r="BC32" s="706"/>
    </row>
    <row r="33" spans="1:55">
      <c r="A33" s="577" t="s">
        <v>1191</v>
      </c>
      <c r="B33" s="1110"/>
      <c r="C33" s="1122"/>
      <c r="D33" s="1122"/>
      <c r="E33" s="526">
        <f t="shared" si="0"/>
        <v>0</v>
      </c>
      <c r="F33" s="1122"/>
      <c r="G33" s="700">
        <f t="shared" si="1"/>
        <v>0</v>
      </c>
      <c r="H33" s="707"/>
      <c r="I33" s="707"/>
      <c r="J33" s="852"/>
      <c r="K33" s="707"/>
      <c r="L33" s="707"/>
      <c r="M33" s="707"/>
      <c r="N33" s="706"/>
      <c r="O33" s="706"/>
      <c r="P33" s="706"/>
      <c r="Q33" s="706"/>
      <c r="R33" s="706"/>
      <c r="S33" s="706"/>
      <c r="T33" s="706"/>
      <c r="U33" s="706"/>
      <c r="V33" s="706"/>
      <c r="W33" s="706"/>
      <c r="X33" s="706"/>
      <c r="Y33" s="706"/>
      <c r="Z33" s="706"/>
      <c r="AA33" s="706"/>
      <c r="AB33" s="706"/>
      <c r="AC33" s="706"/>
      <c r="AD33" s="706"/>
      <c r="AE33" s="706"/>
      <c r="AF33" s="706"/>
      <c r="AG33" s="706"/>
      <c r="AH33" s="706"/>
      <c r="AI33" s="706"/>
      <c r="AJ33" s="706"/>
      <c r="AK33" s="706"/>
      <c r="AL33" s="706"/>
      <c r="AM33" s="706"/>
      <c r="AN33" s="706"/>
      <c r="AO33" s="706"/>
      <c r="AP33" s="706"/>
      <c r="AQ33" s="706"/>
      <c r="AR33" s="706"/>
      <c r="AS33" s="706"/>
      <c r="AT33" s="706"/>
      <c r="AU33" s="706"/>
      <c r="AV33" s="706"/>
      <c r="AW33" s="706"/>
      <c r="AX33" s="706"/>
      <c r="AY33" s="706"/>
      <c r="AZ33" s="706"/>
      <c r="BA33" s="706"/>
      <c r="BB33" s="706"/>
      <c r="BC33" s="706"/>
    </row>
    <row r="34" spans="1:55">
      <c r="A34" s="577" t="s">
        <v>1192</v>
      </c>
      <c r="B34" s="1110"/>
      <c r="C34" s="1122"/>
      <c r="D34" s="1122"/>
      <c r="E34" s="526">
        <f t="shared" si="0"/>
        <v>0</v>
      </c>
      <c r="F34" s="1122"/>
      <c r="G34" s="700">
        <f t="shared" si="1"/>
        <v>0</v>
      </c>
      <c r="H34" s="707"/>
      <c r="I34" s="707"/>
      <c r="J34" s="707"/>
      <c r="K34" s="707"/>
      <c r="L34" s="707"/>
      <c r="M34" s="707"/>
      <c r="N34" s="706"/>
      <c r="O34" s="706"/>
      <c r="P34" s="706"/>
      <c r="Q34" s="706"/>
      <c r="R34" s="706"/>
      <c r="S34" s="706"/>
      <c r="T34" s="706"/>
      <c r="U34" s="706"/>
      <c r="V34" s="706"/>
      <c r="W34" s="706"/>
      <c r="X34" s="706"/>
      <c r="Y34" s="706"/>
      <c r="Z34" s="706"/>
      <c r="AA34" s="706"/>
      <c r="AB34" s="706"/>
      <c r="AC34" s="706"/>
      <c r="AD34" s="706"/>
      <c r="AE34" s="706"/>
      <c r="AF34" s="706"/>
      <c r="AG34" s="706"/>
      <c r="AH34" s="706"/>
      <c r="AI34" s="706"/>
      <c r="AJ34" s="706"/>
      <c r="AK34" s="706"/>
      <c r="AL34" s="706"/>
      <c r="AM34" s="706"/>
      <c r="AN34" s="706"/>
      <c r="AO34" s="706"/>
      <c r="AP34" s="706"/>
      <c r="AQ34" s="706"/>
      <c r="AR34" s="706"/>
      <c r="AS34" s="706"/>
      <c r="AT34" s="706"/>
      <c r="AU34" s="706"/>
      <c r="AV34" s="706"/>
      <c r="AW34" s="706"/>
      <c r="AX34" s="706"/>
      <c r="AY34" s="706"/>
      <c r="AZ34" s="706"/>
      <c r="BA34" s="706"/>
      <c r="BB34" s="706"/>
      <c r="BC34" s="706"/>
    </row>
    <row r="35" spans="1:55">
      <c r="A35" s="577" t="s">
        <v>1193</v>
      </c>
      <c r="B35" s="1110"/>
      <c r="C35" s="1122"/>
      <c r="D35" s="1122"/>
      <c r="E35" s="526">
        <f t="shared" si="0"/>
        <v>0</v>
      </c>
      <c r="F35" s="1122"/>
      <c r="G35" s="700">
        <f t="shared" si="1"/>
        <v>0</v>
      </c>
      <c r="H35" s="707"/>
      <c r="I35" s="707"/>
      <c r="J35" s="707"/>
      <c r="K35" s="707"/>
      <c r="L35" s="707"/>
      <c r="M35" s="707"/>
      <c r="N35" s="706"/>
      <c r="O35" s="706"/>
      <c r="P35" s="706"/>
      <c r="Q35" s="706"/>
      <c r="R35" s="706"/>
      <c r="S35" s="706"/>
      <c r="T35" s="706"/>
      <c r="U35" s="706"/>
      <c r="V35" s="706"/>
      <c r="W35" s="706"/>
      <c r="X35" s="706"/>
      <c r="Y35" s="706"/>
      <c r="Z35" s="706"/>
      <c r="AA35" s="706"/>
      <c r="AB35" s="706"/>
      <c r="AC35" s="706"/>
      <c r="AD35" s="706"/>
      <c r="AE35" s="706"/>
      <c r="AF35" s="706"/>
      <c r="AG35" s="706"/>
      <c r="AH35" s="706"/>
      <c r="AI35" s="706"/>
      <c r="AJ35" s="706"/>
      <c r="AK35" s="706"/>
      <c r="AL35" s="706"/>
      <c r="AM35" s="706"/>
      <c r="AN35" s="706"/>
      <c r="AO35" s="706"/>
      <c r="AP35" s="706"/>
      <c r="AQ35" s="706"/>
      <c r="AR35" s="706"/>
      <c r="AS35" s="706"/>
      <c r="AT35" s="706"/>
      <c r="AU35" s="706"/>
      <c r="AV35" s="706"/>
      <c r="AW35" s="706"/>
      <c r="AX35" s="706"/>
      <c r="AY35" s="706"/>
      <c r="AZ35" s="706"/>
      <c r="BA35" s="706"/>
      <c r="BB35" s="706"/>
      <c r="BC35" s="706"/>
    </row>
    <row r="36" spans="1:55">
      <c r="A36" s="857" t="s">
        <v>1194</v>
      </c>
      <c r="B36" s="1110"/>
      <c r="C36" s="1122"/>
      <c r="D36" s="1122"/>
      <c r="E36" s="526">
        <f t="shared" si="0"/>
        <v>0</v>
      </c>
      <c r="F36" s="1122"/>
      <c r="G36" s="700">
        <f t="shared" si="1"/>
        <v>0</v>
      </c>
      <c r="H36" s="707"/>
      <c r="I36" s="707"/>
      <c r="J36" s="707"/>
      <c r="K36" s="707"/>
      <c r="L36" s="707"/>
      <c r="M36" s="707"/>
      <c r="N36" s="706"/>
      <c r="O36" s="706"/>
      <c r="P36" s="706"/>
      <c r="Q36" s="706"/>
      <c r="R36" s="706"/>
      <c r="S36" s="706"/>
      <c r="T36" s="706"/>
      <c r="U36" s="706"/>
      <c r="V36" s="706"/>
      <c r="W36" s="706"/>
      <c r="X36" s="706"/>
      <c r="Y36" s="706"/>
      <c r="Z36" s="706"/>
      <c r="AA36" s="706"/>
      <c r="AB36" s="706"/>
      <c r="AC36" s="706"/>
      <c r="AD36" s="706"/>
      <c r="AE36" s="706"/>
      <c r="AF36" s="706"/>
      <c r="AG36" s="706"/>
      <c r="AH36" s="706"/>
      <c r="AI36" s="706"/>
      <c r="AJ36" s="706"/>
      <c r="AK36" s="706"/>
      <c r="AL36" s="706"/>
      <c r="AM36" s="706"/>
      <c r="AN36" s="706"/>
      <c r="AO36" s="706"/>
      <c r="AP36" s="706"/>
      <c r="AQ36" s="706"/>
      <c r="AR36" s="706"/>
      <c r="AS36" s="706"/>
      <c r="AT36" s="706"/>
      <c r="AU36" s="706"/>
      <c r="AV36" s="706"/>
      <c r="AW36" s="706"/>
      <c r="AX36" s="706"/>
      <c r="AY36" s="706"/>
      <c r="AZ36" s="706"/>
      <c r="BA36" s="706"/>
      <c r="BB36" s="706"/>
      <c r="BC36" s="706"/>
    </row>
    <row r="37" spans="1:55">
      <c r="A37" s="577" t="s">
        <v>1195</v>
      </c>
      <c r="B37" s="1110"/>
      <c r="C37" s="1122"/>
      <c r="D37" s="1122"/>
      <c r="E37" s="526">
        <f t="shared" si="0"/>
        <v>0</v>
      </c>
      <c r="F37" s="1122"/>
      <c r="G37" s="700">
        <f t="shared" si="1"/>
        <v>0</v>
      </c>
      <c r="H37" s="707"/>
      <c r="I37" s="707"/>
      <c r="J37" s="707"/>
      <c r="K37" s="707"/>
      <c r="L37" s="707"/>
      <c r="M37" s="707"/>
      <c r="N37" s="706"/>
      <c r="O37" s="706"/>
      <c r="P37" s="706"/>
      <c r="Q37" s="706"/>
      <c r="R37" s="706"/>
      <c r="S37" s="706"/>
      <c r="T37" s="706"/>
      <c r="U37" s="706"/>
      <c r="V37" s="706"/>
      <c r="W37" s="706"/>
      <c r="X37" s="706"/>
      <c r="Y37" s="706"/>
      <c r="Z37" s="706"/>
      <c r="AA37" s="706"/>
      <c r="AB37" s="706"/>
      <c r="AC37" s="706"/>
      <c r="AD37" s="706"/>
      <c r="AE37" s="706"/>
      <c r="AF37" s="706"/>
      <c r="AG37" s="706"/>
      <c r="AH37" s="706"/>
      <c r="AI37" s="706"/>
      <c r="AJ37" s="706"/>
      <c r="AK37" s="706"/>
      <c r="AL37" s="706"/>
      <c r="AM37" s="706"/>
      <c r="AN37" s="706"/>
      <c r="AO37" s="706"/>
      <c r="AP37" s="706"/>
      <c r="AQ37" s="706"/>
      <c r="AR37" s="706"/>
      <c r="AS37" s="706"/>
      <c r="AT37" s="706"/>
      <c r="AU37" s="706"/>
      <c r="AV37" s="706"/>
      <c r="AW37" s="706"/>
      <c r="AX37" s="706"/>
      <c r="AY37" s="706"/>
      <c r="AZ37" s="706"/>
      <c r="BA37" s="706"/>
      <c r="BB37" s="706"/>
      <c r="BC37" s="706"/>
    </row>
    <row r="38" spans="1:55">
      <c r="A38" s="577" t="s">
        <v>1196</v>
      </c>
      <c r="B38" s="1110"/>
      <c r="C38" s="1112"/>
      <c r="D38" s="1112"/>
      <c r="E38" s="526">
        <f t="shared" si="0"/>
        <v>0</v>
      </c>
      <c r="F38" s="1112"/>
      <c r="G38" s="700">
        <f t="shared" si="1"/>
        <v>0</v>
      </c>
      <c r="H38" s="707"/>
      <c r="I38" s="707"/>
      <c r="J38" s="707"/>
      <c r="K38" s="707"/>
      <c r="L38" s="707"/>
      <c r="M38" s="707"/>
      <c r="N38" s="706"/>
      <c r="O38" s="706"/>
      <c r="P38" s="706"/>
      <c r="Q38" s="706"/>
      <c r="R38" s="706"/>
      <c r="S38" s="706"/>
      <c r="T38" s="706"/>
      <c r="U38" s="706"/>
      <c r="V38" s="706"/>
      <c r="W38" s="706"/>
      <c r="X38" s="706"/>
      <c r="Y38" s="706"/>
      <c r="Z38" s="706"/>
      <c r="AA38" s="706"/>
      <c r="AB38" s="706"/>
      <c r="AC38" s="706"/>
      <c r="AD38" s="706"/>
      <c r="AE38" s="706"/>
      <c r="AF38" s="706"/>
      <c r="AG38" s="706"/>
      <c r="AH38" s="706"/>
      <c r="AI38" s="706"/>
      <c r="AJ38" s="706"/>
      <c r="AK38" s="706"/>
      <c r="AL38" s="706"/>
      <c r="AM38" s="706"/>
      <c r="AN38" s="706"/>
      <c r="AO38" s="706"/>
      <c r="AP38" s="706"/>
      <c r="AQ38" s="706"/>
      <c r="AR38" s="706"/>
      <c r="AS38" s="706"/>
      <c r="AT38" s="706"/>
      <c r="AU38" s="706"/>
      <c r="AV38" s="706"/>
      <c r="AW38" s="706"/>
      <c r="AX38" s="706"/>
      <c r="AY38" s="706"/>
      <c r="AZ38" s="706"/>
      <c r="BA38" s="706"/>
      <c r="BB38" s="706"/>
      <c r="BC38" s="706"/>
    </row>
    <row r="39" spans="1:55">
      <c r="A39" s="776"/>
      <c r="B39" s="1110"/>
      <c r="C39" s="1112"/>
      <c r="D39" s="1112"/>
      <c r="E39" s="526">
        <f t="shared" si="0"/>
        <v>0</v>
      </c>
      <c r="F39" s="1112"/>
      <c r="G39" s="700">
        <f t="shared" si="1"/>
        <v>0</v>
      </c>
      <c r="H39" s="707"/>
      <c r="I39" s="707"/>
      <c r="J39" s="707"/>
      <c r="K39" s="707"/>
      <c r="L39" s="707"/>
      <c r="M39" s="707"/>
      <c r="N39" s="706"/>
      <c r="O39" s="706"/>
      <c r="P39" s="706"/>
      <c r="Q39" s="706"/>
      <c r="R39" s="706"/>
      <c r="S39" s="706"/>
      <c r="T39" s="706"/>
      <c r="U39" s="706"/>
      <c r="V39" s="706"/>
      <c r="W39" s="706"/>
      <c r="X39" s="706"/>
      <c r="Y39" s="706"/>
      <c r="Z39" s="706"/>
      <c r="AA39" s="706"/>
      <c r="AB39" s="706"/>
      <c r="AC39" s="706"/>
      <c r="AD39" s="706"/>
      <c r="AE39" s="706"/>
      <c r="AF39" s="706"/>
      <c r="AG39" s="706"/>
      <c r="AH39" s="706"/>
      <c r="AI39" s="706"/>
      <c r="AJ39" s="706"/>
      <c r="AK39" s="706"/>
      <c r="AL39" s="706"/>
      <c r="AM39" s="706"/>
      <c r="AN39" s="706"/>
      <c r="AO39" s="706"/>
      <c r="AP39" s="706"/>
      <c r="AQ39" s="706"/>
      <c r="AR39" s="706"/>
      <c r="AS39" s="706"/>
      <c r="AT39" s="706"/>
      <c r="AU39" s="706"/>
      <c r="AV39" s="706"/>
      <c r="AW39" s="706"/>
      <c r="AX39" s="706"/>
      <c r="AY39" s="706"/>
      <c r="AZ39" s="706"/>
      <c r="BA39" s="706"/>
      <c r="BB39" s="706"/>
      <c r="BC39" s="706"/>
    </row>
    <row r="40" spans="1:55">
      <c r="A40" s="858"/>
      <c r="B40" s="1178"/>
      <c r="C40" s="1126"/>
      <c r="D40" s="1126"/>
      <c r="E40" s="824">
        <f t="shared" si="0"/>
        <v>0</v>
      </c>
      <c r="F40" s="1126"/>
      <c r="G40" s="597">
        <f t="shared" si="1"/>
        <v>0</v>
      </c>
      <c r="H40" s="707"/>
      <c r="I40" s="707"/>
      <c r="J40" s="707"/>
      <c r="K40" s="707"/>
      <c r="L40" s="707"/>
      <c r="M40" s="707"/>
      <c r="N40" s="706"/>
      <c r="O40" s="706"/>
      <c r="P40" s="706"/>
      <c r="Q40" s="706"/>
      <c r="R40" s="706"/>
      <c r="S40" s="706"/>
      <c r="T40" s="706"/>
      <c r="U40" s="706"/>
      <c r="V40" s="706"/>
      <c r="W40" s="706"/>
      <c r="X40" s="706"/>
      <c r="Y40" s="706"/>
      <c r="Z40" s="706"/>
      <c r="AA40" s="706"/>
      <c r="AB40" s="706"/>
      <c r="AC40" s="706"/>
      <c r="AD40" s="706"/>
      <c r="AE40" s="706"/>
      <c r="AF40" s="706"/>
      <c r="AG40" s="706"/>
      <c r="AH40" s="706"/>
      <c r="AI40" s="706"/>
      <c r="AJ40" s="706"/>
      <c r="AK40" s="706"/>
      <c r="AL40" s="706"/>
      <c r="AM40" s="706"/>
      <c r="AN40" s="706"/>
      <c r="AO40" s="706"/>
      <c r="AP40" s="706"/>
      <c r="AQ40" s="706"/>
      <c r="AR40" s="706"/>
      <c r="AS40" s="706"/>
      <c r="AT40" s="706"/>
      <c r="AU40" s="706"/>
      <c r="AV40" s="706"/>
      <c r="AW40" s="706"/>
      <c r="AX40" s="706"/>
      <c r="AY40" s="706"/>
      <c r="AZ40" s="706"/>
      <c r="BA40" s="706"/>
      <c r="BB40" s="706"/>
      <c r="BC40" s="706"/>
    </row>
    <row r="41" spans="1:55" ht="9" customHeight="1">
      <c r="A41" s="3012" t="s">
        <v>654</v>
      </c>
      <c r="B41" s="3012"/>
      <c r="C41" s="3124" t="str">
        <f>IF(D21&lt;&gt;C12+C16,"生产成本借方发生额与制造费用贷方发生额相差"&amp;DOLLAR(D21-C12-C16,2)&amp;"元！","生产成本借方发生额与制造费用贷方发生额相符！")</f>
        <v>生产成本借方发生额与制造费用贷方发生额相符！</v>
      </c>
      <c r="D41" s="3124"/>
      <c r="E41" s="3124"/>
      <c r="F41" s="3124"/>
      <c r="G41" s="3124"/>
      <c r="H41" s="707"/>
      <c r="I41" s="707"/>
      <c r="J41" s="707"/>
      <c r="K41" s="707"/>
      <c r="L41" s="707"/>
      <c r="M41" s="707"/>
      <c r="N41" s="706"/>
      <c r="O41" s="706"/>
      <c r="P41" s="706"/>
      <c r="Q41" s="706"/>
      <c r="R41" s="706"/>
      <c r="S41" s="706"/>
      <c r="T41" s="706"/>
      <c r="U41" s="706"/>
      <c r="V41" s="706"/>
      <c r="W41" s="706"/>
      <c r="X41" s="706"/>
      <c r="Y41" s="706"/>
      <c r="Z41" s="706"/>
      <c r="AA41" s="706"/>
      <c r="AB41" s="706"/>
      <c r="AC41" s="706"/>
      <c r="AD41" s="706"/>
      <c r="AE41" s="706"/>
      <c r="AF41" s="706"/>
      <c r="AG41" s="706"/>
      <c r="AH41" s="706"/>
      <c r="AI41" s="706"/>
      <c r="AJ41" s="706"/>
      <c r="AK41" s="706"/>
      <c r="AL41" s="706"/>
      <c r="AM41" s="706"/>
      <c r="AN41" s="706"/>
      <c r="AO41" s="706"/>
      <c r="AP41" s="706"/>
      <c r="AQ41" s="706"/>
      <c r="AR41" s="706"/>
      <c r="AS41" s="706"/>
      <c r="AT41" s="706"/>
      <c r="AU41" s="706"/>
      <c r="AV41" s="706"/>
      <c r="AW41" s="706"/>
      <c r="AX41" s="706"/>
      <c r="AY41" s="706"/>
      <c r="AZ41" s="706"/>
      <c r="BA41" s="706"/>
      <c r="BB41" s="706"/>
      <c r="BC41" s="706"/>
    </row>
    <row r="42" spans="1:55" ht="9" customHeight="1">
      <c r="A42" s="3012"/>
      <c r="B42" s="3012"/>
      <c r="C42" s="3124"/>
      <c r="D42" s="3124"/>
      <c r="E42" s="3124"/>
      <c r="F42" s="3124"/>
      <c r="G42" s="3124"/>
      <c r="H42" s="707"/>
      <c r="I42" s="707"/>
      <c r="J42" s="707"/>
      <c r="K42" s="707"/>
      <c r="L42" s="707"/>
      <c r="M42" s="707"/>
      <c r="N42" s="706"/>
      <c r="O42" s="706"/>
      <c r="P42" s="706"/>
      <c r="Q42" s="706"/>
      <c r="R42" s="706"/>
      <c r="S42" s="706"/>
      <c r="T42" s="706"/>
      <c r="U42" s="706"/>
      <c r="V42" s="706"/>
      <c r="W42" s="706"/>
      <c r="X42" s="706"/>
      <c r="Y42" s="706"/>
      <c r="Z42" s="706"/>
      <c r="AA42" s="706"/>
      <c r="AB42" s="706"/>
      <c r="AC42" s="706"/>
      <c r="AD42" s="706"/>
      <c r="AE42" s="706"/>
      <c r="AF42" s="706"/>
      <c r="AG42" s="706"/>
      <c r="AH42" s="706"/>
      <c r="AI42" s="706"/>
      <c r="AJ42" s="706"/>
      <c r="AK42" s="706"/>
      <c r="AL42" s="706"/>
      <c r="AM42" s="706"/>
      <c r="AN42" s="706"/>
      <c r="AO42" s="706"/>
      <c r="AP42" s="706"/>
      <c r="AQ42" s="706"/>
      <c r="AR42" s="706"/>
      <c r="AS42" s="706"/>
      <c r="AT42" s="706"/>
      <c r="AU42" s="706"/>
      <c r="AV42" s="706"/>
      <c r="AW42" s="706"/>
      <c r="AX42" s="706"/>
      <c r="AY42" s="706"/>
      <c r="AZ42" s="706"/>
      <c r="BA42" s="706"/>
      <c r="BB42" s="706"/>
      <c r="BC42" s="706"/>
    </row>
    <row r="43" spans="1:55" ht="15.2" customHeight="1">
      <c r="A43" s="3007" t="s">
        <v>1344</v>
      </c>
      <c r="B43" s="3007"/>
      <c r="C43" s="3434" t="s">
        <v>1197</v>
      </c>
      <c r="D43" s="3434"/>
      <c r="E43" s="3432" t="str">
        <f>IF(OR(F8&lt;&gt;0,F21&lt;&gt;0),"、E","")</f>
        <v/>
      </c>
      <c r="F43" s="3432"/>
      <c r="G43" s="3432"/>
      <c r="H43" s="707"/>
      <c r="I43" s="707"/>
      <c r="J43" s="707"/>
      <c r="K43" s="707"/>
      <c r="L43" s="707"/>
      <c r="M43" s="707"/>
      <c r="N43" s="706"/>
      <c r="O43" s="706"/>
      <c r="P43" s="706"/>
      <c r="Q43" s="706"/>
      <c r="R43" s="706"/>
      <c r="S43" s="706"/>
      <c r="T43" s="706"/>
      <c r="U43" s="706"/>
      <c r="V43" s="706"/>
      <c r="W43" s="706"/>
      <c r="X43" s="706"/>
      <c r="Y43" s="706"/>
      <c r="Z43" s="706"/>
      <c r="AA43" s="706"/>
      <c r="AB43" s="706"/>
      <c r="AC43" s="706"/>
      <c r="AD43" s="706"/>
      <c r="AE43" s="706"/>
      <c r="AF43" s="706"/>
      <c r="AG43" s="706"/>
      <c r="AH43" s="706"/>
      <c r="AI43" s="706"/>
      <c r="AJ43" s="706"/>
      <c r="AK43" s="706"/>
      <c r="AL43" s="706"/>
      <c r="AM43" s="706"/>
      <c r="AN43" s="706"/>
      <c r="AO43" s="706"/>
      <c r="AP43" s="706"/>
      <c r="AQ43" s="706"/>
      <c r="AR43" s="706"/>
      <c r="AS43" s="706"/>
      <c r="AT43" s="706"/>
      <c r="AU43" s="706"/>
      <c r="AV43" s="706"/>
      <c r="AW43" s="706"/>
      <c r="AX43" s="706"/>
      <c r="AY43" s="706"/>
      <c r="AZ43" s="706"/>
      <c r="BA43" s="706"/>
      <c r="BB43" s="706"/>
      <c r="BC43" s="706"/>
    </row>
    <row r="44" spans="1:55">
      <c r="A44" s="3007"/>
      <c r="B44" s="3007"/>
      <c r="C44" s="3010"/>
      <c r="D44" s="3010"/>
      <c r="E44" s="3010"/>
      <c r="F44" s="3010"/>
      <c r="G44" s="3010"/>
      <c r="H44" s="707"/>
      <c r="I44" s="707"/>
      <c r="J44" s="707"/>
      <c r="K44" s="707"/>
      <c r="L44" s="707"/>
      <c r="M44" s="707"/>
      <c r="N44" s="706"/>
      <c r="O44" s="706"/>
      <c r="P44" s="706"/>
      <c r="Q44" s="706"/>
      <c r="R44" s="706"/>
      <c r="S44" s="706"/>
      <c r="T44" s="706"/>
      <c r="U44" s="706"/>
      <c r="V44" s="706"/>
      <c r="W44" s="706"/>
      <c r="X44" s="706"/>
      <c r="Y44" s="706"/>
      <c r="Z44" s="706"/>
      <c r="AA44" s="706"/>
      <c r="AB44" s="706"/>
      <c r="AC44" s="706"/>
      <c r="AD44" s="706"/>
      <c r="AE44" s="706"/>
      <c r="AF44" s="706"/>
      <c r="AG44" s="706"/>
      <c r="AH44" s="706"/>
      <c r="AI44" s="706"/>
      <c r="AJ44" s="706"/>
      <c r="AK44" s="706"/>
      <c r="AL44" s="706"/>
      <c r="AM44" s="706"/>
      <c r="AN44" s="706"/>
      <c r="AO44" s="706"/>
      <c r="AP44" s="706"/>
      <c r="AQ44" s="706"/>
      <c r="AR44" s="706"/>
      <c r="AS44" s="706"/>
      <c r="AT44" s="706"/>
      <c r="AU44" s="706"/>
      <c r="AV44" s="706"/>
      <c r="AW44" s="706"/>
      <c r="AX44" s="706"/>
      <c r="AY44" s="706"/>
      <c r="AZ44" s="706"/>
      <c r="BA44" s="706"/>
      <c r="BB44" s="706"/>
      <c r="BC44" s="706"/>
    </row>
    <row r="45" spans="1:55">
      <c r="A45" s="3007"/>
      <c r="B45" s="3007"/>
      <c r="C45" s="3010"/>
      <c r="D45" s="3010"/>
      <c r="E45" s="3010"/>
      <c r="F45" s="3010"/>
      <c r="G45" s="3010"/>
      <c r="H45" s="707"/>
      <c r="I45" s="707"/>
      <c r="J45" s="707"/>
      <c r="K45" s="707"/>
      <c r="L45" s="707"/>
      <c r="M45" s="707"/>
      <c r="N45" s="706"/>
      <c r="O45" s="706"/>
      <c r="P45" s="706"/>
      <c r="Q45" s="706"/>
      <c r="R45" s="706"/>
      <c r="S45" s="706"/>
      <c r="T45" s="706"/>
      <c r="U45" s="706"/>
      <c r="V45" s="706"/>
      <c r="W45" s="706"/>
      <c r="X45" s="706"/>
      <c r="Y45" s="706"/>
      <c r="Z45" s="706"/>
      <c r="AA45" s="706"/>
      <c r="AB45" s="706"/>
      <c r="AC45" s="706"/>
      <c r="AD45" s="706"/>
      <c r="AE45" s="706"/>
      <c r="AF45" s="706"/>
      <c r="AG45" s="706"/>
      <c r="AH45" s="706"/>
      <c r="AI45" s="706"/>
      <c r="AJ45" s="706"/>
      <c r="AK45" s="706"/>
      <c r="AL45" s="706"/>
      <c r="AM45" s="706"/>
      <c r="AN45" s="706"/>
      <c r="AO45" s="706"/>
      <c r="AP45" s="706"/>
      <c r="AQ45" s="706"/>
      <c r="AR45" s="706"/>
      <c r="AS45" s="706"/>
      <c r="AT45" s="706"/>
      <c r="AU45" s="706"/>
      <c r="AV45" s="706"/>
      <c r="AW45" s="706"/>
      <c r="AX45" s="706"/>
      <c r="AY45" s="706"/>
      <c r="AZ45" s="706"/>
      <c r="BA45" s="706"/>
      <c r="BB45" s="706"/>
      <c r="BC45" s="706"/>
    </row>
    <row r="46" spans="1:55">
      <c r="A46" s="3007"/>
      <c r="B46" s="3007"/>
      <c r="C46" s="3010"/>
      <c r="D46" s="3010"/>
      <c r="E46" s="3010"/>
      <c r="F46" s="3010"/>
      <c r="G46" s="3010"/>
      <c r="H46" s="707"/>
      <c r="I46" s="707"/>
      <c r="J46" s="707"/>
      <c r="K46" s="707"/>
      <c r="L46" s="707"/>
      <c r="M46" s="707"/>
      <c r="N46" s="706"/>
      <c r="O46" s="706"/>
      <c r="P46" s="706"/>
      <c r="Q46" s="706"/>
      <c r="R46" s="706"/>
      <c r="S46" s="706"/>
      <c r="T46" s="706"/>
      <c r="U46" s="706"/>
      <c r="V46" s="706"/>
      <c r="W46" s="706"/>
      <c r="X46" s="706"/>
      <c r="Y46" s="706"/>
      <c r="Z46" s="706"/>
      <c r="AA46" s="706"/>
      <c r="AB46" s="706"/>
      <c r="AC46" s="706"/>
      <c r="AD46" s="706"/>
      <c r="AE46" s="706"/>
      <c r="AF46" s="706"/>
      <c r="AG46" s="706"/>
      <c r="AH46" s="706"/>
      <c r="AI46" s="706"/>
      <c r="AJ46" s="706"/>
      <c r="AK46" s="706"/>
      <c r="AL46" s="706"/>
      <c r="AM46" s="706"/>
      <c r="AN46" s="706"/>
      <c r="AO46" s="706"/>
      <c r="AP46" s="706"/>
      <c r="AQ46" s="706"/>
      <c r="AR46" s="706"/>
      <c r="AS46" s="706"/>
      <c r="AT46" s="706"/>
      <c r="AU46" s="706"/>
      <c r="AV46" s="706"/>
      <c r="AW46" s="706"/>
      <c r="AX46" s="706"/>
      <c r="AY46" s="706"/>
      <c r="AZ46" s="706"/>
      <c r="BA46" s="706"/>
      <c r="BB46" s="706"/>
      <c r="BC46" s="706"/>
    </row>
    <row r="47" spans="1:55">
      <c r="A47" s="3007"/>
      <c r="B47" s="3007"/>
      <c r="C47" s="3010"/>
      <c r="D47" s="3010"/>
      <c r="E47" s="3010"/>
      <c r="F47" s="3010"/>
      <c r="G47" s="3010"/>
      <c r="H47" s="707"/>
      <c r="I47" s="707"/>
      <c r="J47" s="707"/>
      <c r="K47" s="707"/>
      <c r="L47" s="707"/>
      <c r="M47" s="707"/>
      <c r="N47" s="706"/>
      <c r="O47" s="706"/>
      <c r="P47" s="706"/>
      <c r="Q47" s="706"/>
      <c r="R47" s="706"/>
      <c r="S47" s="706"/>
      <c r="T47" s="706"/>
      <c r="U47" s="706"/>
      <c r="V47" s="706"/>
      <c r="W47" s="706"/>
      <c r="X47" s="706"/>
      <c r="Y47" s="706"/>
      <c r="Z47" s="706"/>
      <c r="AA47" s="706"/>
      <c r="AB47" s="706"/>
      <c r="AC47" s="706"/>
      <c r="AD47" s="706"/>
      <c r="AE47" s="706"/>
      <c r="AF47" s="706"/>
      <c r="AG47" s="706"/>
      <c r="AH47" s="706"/>
      <c r="AI47" s="706"/>
      <c r="AJ47" s="706"/>
      <c r="AK47" s="706"/>
      <c r="AL47" s="706"/>
      <c r="AM47" s="706"/>
      <c r="AN47" s="706"/>
      <c r="AO47" s="706"/>
      <c r="AP47" s="706"/>
      <c r="AQ47" s="706"/>
      <c r="AR47" s="706"/>
      <c r="AS47" s="706"/>
      <c r="AT47" s="706"/>
      <c r="AU47" s="706"/>
      <c r="AV47" s="706"/>
      <c r="AW47" s="706"/>
      <c r="AX47" s="706"/>
      <c r="AY47" s="706"/>
      <c r="AZ47" s="706"/>
      <c r="BA47" s="706"/>
      <c r="BB47" s="706"/>
      <c r="BC47" s="706"/>
    </row>
    <row r="48" spans="1:55">
      <c r="A48" s="3457" t="s">
        <v>587</v>
      </c>
      <c r="B48" s="3457"/>
      <c r="C48" s="3430" t="str">
        <f>IF(AND(F8=0,F21=0),"不存在调整事项,认可！","调整后认可！")</f>
        <v>不存在调整事项,认可！</v>
      </c>
      <c r="D48" s="3430"/>
      <c r="E48" s="3430"/>
      <c r="F48" s="3430"/>
      <c r="G48" s="3430"/>
      <c r="H48" s="707"/>
      <c r="I48" s="707"/>
      <c r="J48" s="707"/>
      <c r="K48" s="707"/>
      <c r="L48" s="707"/>
      <c r="M48" s="707"/>
      <c r="N48" s="706"/>
      <c r="O48" s="706"/>
      <c r="P48" s="706"/>
      <c r="Q48" s="706"/>
      <c r="R48" s="706"/>
      <c r="S48" s="706"/>
      <c r="T48" s="706"/>
      <c r="U48" s="706"/>
      <c r="V48" s="706"/>
      <c r="W48" s="706"/>
      <c r="X48" s="706"/>
      <c r="Y48" s="706"/>
      <c r="Z48" s="706"/>
      <c r="AA48" s="706"/>
      <c r="AB48" s="706"/>
      <c r="AC48" s="706"/>
      <c r="AD48" s="706"/>
      <c r="AE48" s="706"/>
      <c r="AF48" s="706"/>
      <c r="AG48" s="706"/>
      <c r="AH48" s="706"/>
      <c r="AI48" s="706"/>
      <c r="AJ48" s="706"/>
      <c r="AK48" s="706"/>
      <c r="AL48" s="706"/>
      <c r="AM48" s="706"/>
      <c r="AN48" s="706"/>
      <c r="AO48" s="706"/>
      <c r="AP48" s="706"/>
      <c r="AQ48" s="706"/>
      <c r="AR48" s="706"/>
      <c r="AS48" s="706"/>
      <c r="AT48" s="706"/>
      <c r="AU48" s="706"/>
      <c r="AV48" s="706"/>
      <c r="AW48" s="706"/>
      <c r="AX48" s="706"/>
      <c r="AY48" s="706"/>
      <c r="AZ48" s="706"/>
      <c r="BA48" s="706"/>
      <c r="BB48" s="706"/>
      <c r="BC48" s="706"/>
    </row>
    <row r="49" spans="1:55">
      <c r="A49" s="707"/>
      <c r="B49" s="707"/>
      <c r="C49" s="707"/>
      <c r="D49" s="707"/>
      <c r="E49" s="707"/>
      <c r="F49" s="707"/>
      <c r="G49" s="707"/>
      <c r="H49" s="707"/>
      <c r="I49" s="707"/>
      <c r="J49" s="707"/>
      <c r="K49" s="707"/>
      <c r="L49" s="707"/>
      <c r="M49" s="707"/>
      <c r="N49" s="706"/>
      <c r="O49" s="706"/>
      <c r="P49" s="706"/>
      <c r="Q49" s="706"/>
      <c r="R49" s="706"/>
      <c r="S49" s="706"/>
      <c r="T49" s="706"/>
      <c r="U49" s="706"/>
      <c r="V49" s="706"/>
      <c r="W49" s="706"/>
      <c r="X49" s="706"/>
      <c r="Y49" s="706"/>
      <c r="Z49" s="706"/>
      <c r="AA49" s="706"/>
      <c r="AB49" s="706"/>
      <c r="AC49" s="706"/>
      <c r="AD49" s="706"/>
      <c r="AE49" s="706"/>
      <c r="AF49" s="706"/>
      <c r="AG49" s="706"/>
      <c r="AH49" s="706"/>
      <c r="AI49" s="706"/>
      <c r="AJ49" s="706"/>
      <c r="AK49" s="706"/>
      <c r="AL49" s="706"/>
      <c r="AM49" s="706"/>
      <c r="AN49" s="706"/>
      <c r="AO49" s="706"/>
      <c r="AP49" s="706"/>
      <c r="AQ49" s="706"/>
      <c r="AR49" s="706"/>
      <c r="AS49" s="706"/>
      <c r="AT49" s="706"/>
      <c r="AU49" s="706"/>
      <c r="AV49" s="706"/>
      <c r="AW49" s="706"/>
      <c r="AX49" s="706"/>
      <c r="AY49" s="706"/>
      <c r="AZ49" s="706"/>
      <c r="BA49" s="706"/>
      <c r="BB49" s="706"/>
      <c r="BC49" s="706"/>
    </row>
    <row r="50" spans="1:55">
      <c r="A50" s="707"/>
      <c r="B50" s="707"/>
      <c r="C50" s="707"/>
      <c r="D50" s="707"/>
      <c r="E50" s="707"/>
      <c r="F50" s="707"/>
      <c r="G50" s="707"/>
      <c r="H50" s="707"/>
      <c r="I50" s="707"/>
      <c r="J50" s="707"/>
      <c r="K50" s="707"/>
      <c r="L50" s="707"/>
      <c r="M50" s="707"/>
      <c r="N50" s="706"/>
      <c r="O50" s="706"/>
      <c r="P50" s="706"/>
      <c r="Q50" s="706"/>
      <c r="R50" s="706"/>
      <c r="S50" s="706"/>
      <c r="T50" s="706"/>
      <c r="U50" s="706"/>
      <c r="V50" s="706"/>
      <c r="W50" s="706"/>
      <c r="X50" s="706"/>
      <c r="Y50" s="706"/>
      <c r="Z50" s="706"/>
      <c r="AA50" s="706"/>
      <c r="AB50" s="706"/>
      <c r="AC50" s="706"/>
      <c r="AD50" s="706"/>
      <c r="AE50" s="706"/>
      <c r="AF50" s="706"/>
      <c r="AG50" s="706"/>
      <c r="AH50" s="706"/>
      <c r="AI50" s="706"/>
      <c r="AJ50" s="706"/>
      <c r="AK50" s="706"/>
      <c r="AL50" s="706"/>
      <c r="AM50" s="706"/>
      <c r="AN50" s="706"/>
      <c r="AO50" s="706"/>
      <c r="AP50" s="706"/>
      <c r="AQ50" s="706"/>
      <c r="AR50" s="706"/>
      <c r="AS50" s="706"/>
      <c r="AT50" s="706"/>
      <c r="AU50" s="706"/>
      <c r="AV50" s="706"/>
      <c r="AW50" s="706"/>
      <c r="AX50" s="706"/>
      <c r="AY50" s="706"/>
      <c r="AZ50" s="706"/>
      <c r="BA50" s="706"/>
      <c r="BB50" s="706"/>
      <c r="BC50" s="706"/>
    </row>
    <row r="51" spans="1:55">
      <c r="A51" s="707"/>
      <c r="B51" s="707"/>
      <c r="C51" s="707"/>
      <c r="D51" s="707"/>
      <c r="E51" s="707"/>
      <c r="F51" s="707"/>
      <c r="G51" s="707"/>
      <c r="H51" s="707"/>
      <c r="I51" s="707"/>
      <c r="J51" s="707"/>
      <c r="K51" s="707"/>
      <c r="L51" s="707"/>
      <c r="M51" s="707"/>
      <c r="N51" s="706"/>
      <c r="O51" s="706"/>
      <c r="P51" s="706"/>
      <c r="Q51" s="706"/>
      <c r="R51" s="706"/>
      <c r="S51" s="706"/>
      <c r="T51" s="706"/>
      <c r="U51" s="706"/>
      <c r="V51" s="706"/>
      <c r="W51" s="706"/>
      <c r="X51" s="706"/>
      <c r="Y51" s="706"/>
      <c r="Z51" s="706"/>
      <c r="AA51" s="706"/>
      <c r="AB51" s="706"/>
      <c r="AC51" s="706"/>
      <c r="AD51" s="706"/>
      <c r="AE51" s="706"/>
      <c r="AF51" s="706"/>
      <c r="AG51" s="706"/>
      <c r="AH51" s="706"/>
      <c r="AI51" s="706"/>
      <c r="AJ51" s="706"/>
      <c r="AK51" s="706"/>
      <c r="AL51" s="706"/>
      <c r="AM51" s="706"/>
      <c r="AN51" s="706"/>
      <c r="AO51" s="706"/>
      <c r="AP51" s="706"/>
      <c r="AQ51" s="706"/>
      <c r="AR51" s="706"/>
      <c r="AS51" s="706"/>
      <c r="AT51" s="706"/>
      <c r="AU51" s="706"/>
      <c r="AV51" s="706"/>
      <c r="AW51" s="706"/>
      <c r="AX51" s="706"/>
      <c r="AY51" s="706"/>
      <c r="AZ51" s="706"/>
      <c r="BA51" s="706"/>
      <c r="BB51" s="706"/>
      <c r="BC51" s="706"/>
    </row>
    <row r="52" spans="1:55">
      <c r="A52" s="707"/>
      <c r="B52" s="707"/>
      <c r="C52" s="707"/>
      <c r="D52" s="707"/>
      <c r="E52" s="707"/>
      <c r="F52" s="707"/>
      <c r="G52" s="707"/>
      <c r="H52" s="707"/>
      <c r="I52" s="707"/>
      <c r="J52" s="707"/>
      <c r="K52" s="707"/>
      <c r="L52" s="707"/>
      <c r="M52" s="707"/>
      <c r="N52" s="706"/>
      <c r="O52" s="706"/>
      <c r="P52" s="706"/>
      <c r="Q52" s="706"/>
      <c r="R52" s="706"/>
      <c r="S52" s="706"/>
      <c r="T52" s="706"/>
      <c r="U52" s="706"/>
      <c r="V52" s="706"/>
      <c r="W52" s="706"/>
      <c r="X52" s="706"/>
      <c r="Y52" s="706"/>
      <c r="Z52" s="706"/>
      <c r="AA52" s="706"/>
      <c r="AB52" s="706"/>
      <c r="AC52" s="706"/>
      <c r="AD52" s="706"/>
      <c r="AE52" s="706"/>
      <c r="AF52" s="706"/>
      <c r="AG52" s="706"/>
      <c r="AH52" s="706"/>
      <c r="AI52" s="706"/>
      <c r="AJ52" s="706"/>
      <c r="AK52" s="706"/>
      <c r="AL52" s="706"/>
      <c r="AM52" s="706"/>
      <c r="AN52" s="706"/>
      <c r="AO52" s="706"/>
      <c r="AP52" s="706"/>
      <c r="AQ52" s="706"/>
      <c r="AR52" s="706"/>
      <c r="AS52" s="706"/>
      <c r="AT52" s="706"/>
      <c r="AU52" s="706"/>
      <c r="AV52" s="706"/>
      <c r="AW52" s="706"/>
      <c r="AX52" s="706"/>
      <c r="AY52" s="706"/>
      <c r="AZ52" s="706"/>
      <c r="BA52" s="706"/>
      <c r="BB52" s="706"/>
      <c r="BC52" s="706"/>
    </row>
    <row r="53" spans="1:55">
      <c r="A53" s="707"/>
      <c r="B53" s="707"/>
      <c r="C53" s="707"/>
      <c r="D53" s="707"/>
      <c r="E53" s="707"/>
      <c r="F53" s="707"/>
      <c r="G53" s="707"/>
      <c r="H53" s="707"/>
      <c r="I53" s="707"/>
      <c r="J53" s="707"/>
      <c r="K53" s="707"/>
      <c r="L53" s="707"/>
      <c r="M53" s="707"/>
      <c r="N53" s="706"/>
      <c r="O53" s="706"/>
      <c r="P53" s="706"/>
      <c r="Q53" s="706"/>
      <c r="R53" s="706"/>
      <c r="S53" s="706"/>
      <c r="T53" s="706"/>
      <c r="U53" s="706"/>
      <c r="V53" s="706"/>
      <c r="W53" s="706"/>
      <c r="X53" s="706"/>
      <c r="Y53" s="706"/>
      <c r="Z53" s="706"/>
      <c r="AA53" s="706"/>
      <c r="AB53" s="706"/>
      <c r="AC53" s="706"/>
      <c r="AD53" s="706"/>
      <c r="AE53" s="706"/>
      <c r="AF53" s="706"/>
      <c r="AG53" s="706"/>
      <c r="AH53" s="706"/>
      <c r="AI53" s="706"/>
      <c r="AJ53" s="706"/>
      <c r="AK53" s="706"/>
      <c r="AL53" s="706"/>
      <c r="AM53" s="706"/>
      <c r="AN53" s="706"/>
      <c r="AO53" s="706"/>
      <c r="AP53" s="706"/>
      <c r="AQ53" s="706"/>
      <c r="AR53" s="706"/>
      <c r="AS53" s="706"/>
      <c r="AT53" s="706"/>
      <c r="AU53" s="706"/>
      <c r="AV53" s="706"/>
      <c r="AW53" s="706"/>
      <c r="AX53" s="706"/>
      <c r="AY53" s="706"/>
      <c r="AZ53" s="706"/>
      <c r="BA53" s="706"/>
      <c r="BB53" s="706"/>
      <c r="BC53" s="706"/>
    </row>
    <row r="54" spans="1:55">
      <c r="A54" s="707"/>
      <c r="B54" s="707"/>
      <c r="C54" s="707"/>
      <c r="D54" s="707"/>
      <c r="E54" s="707"/>
      <c r="F54" s="707"/>
      <c r="G54" s="707"/>
      <c r="H54" s="707"/>
      <c r="I54" s="707"/>
      <c r="J54" s="707"/>
      <c r="K54" s="707"/>
      <c r="L54" s="707"/>
      <c r="M54" s="707"/>
      <c r="N54" s="706"/>
      <c r="O54" s="706"/>
      <c r="P54" s="706"/>
      <c r="Q54" s="706"/>
      <c r="R54" s="706"/>
      <c r="S54" s="706"/>
      <c r="T54" s="706"/>
      <c r="U54" s="706"/>
      <c r="V54" s="706"/>
      <c r="W54" s="706"/>
      <c r="X54" s="706"/>
      <c r="Y54" s="706"/>
      <c r="Z54" s="706"/>
      <c r="AA54" s="706"/>
      <c r="AB54" s="706"/>
      <c r="AC54" s="706"/>
      <c r="AD54" s="706"/>
      <c r="AE54" s="706"/>
      <c r="AF54" s="706"/>
      <c r="AG54" s="706"/>
      <c r="AH54" s="706"/>
      <c r="AI54" s="706"/>
      <c r="AJ54" s="706"/>
      <c r="AK54" s="706"/>
      <c r="AL54" s="706"/>
      <c r="AM54" s="706"/>
      <c r="AN54" s="706"/>
      <c r="AO54" s="706"/>
      <c r="AP54" s="706"/>
      <c r="AQ54" s="706"/>
      <c r="AR54" s="706"/>
      <c r="AS54" s="706"/>
      <c r="AT54" s="706"/>
      <c r="AU54" s="706"/>
      <c r="AV54" s="706"/>
      <c r="AW54" s="706"/>
      <c r="AX54" s="706"/>
      <c r="AY54" s="706"/>
      <c r="AZ54" s="706"/>
      <c r="BA54" s="706"/>
      <c r="BB54" s="706"/>
      <c r="BC54" s="706"/>
    </row>
    <row r="55" spans="1:55">
      <c r="A55" s="707"/>
      <c r="B55" s="707"/>
      <c r="C55" s="707"/>
      <c r="D55" s="707"/>
      <c r="E55" s="707"/>
      <c r="F55" s="707"/>
      <c r="G55" s="707"/>
      <c r="H55" s="707"/>
      <c r="I55" s="707"/>
      <c r="J55" s="707"/>
      <c r="K55" s="707"/>
      <c r="L55" s="707"/>
      <c r="M55" s="707"/>
      <c r="N55" s="706"/>
      <c r="O55" s="706"/>
      <c r="P55" s="706"/>
      <c r="Q55" s="706"/>
      <c r="R55" s="706"/>
      <c r="S55" s="706"/>
      <c r="T55" s="706"/>
      <c r="U55" s="706"/>
      <c r="V55" s="706"/>
      <c r="W55" s="706"/>
      <c r="X55" s="706"/>
      <c r="Y55" s="706"/>
      <c r="Z55" s="706"/>
      <c r="AA55" s="706"/>
      <c r="AB55" s="706"/>
      <c r="AC55" s="706"/>
      <c r="AD55" s="706"/>
      <c r="AE55" s="706"/>
      <c r="AF55" s="706"/>
      <c r="AG55" s="706"/>
      <c r="AH55" s="706"/>
      <c r="AI55" s="706"/>
      <c r="AJ55" s="706"/>
      <c r="AK55" s="706"/>
      <c r="AL55" s="706"/>
      <c r="AM55" s="706"/>
      <c r="AN55" s="706"/>
      <c r="AO55" s="706"/>
      <c r="AP55" s="706"/>
      <c r="AQ55" s="706"/>
      <c r="AR55" s="706"/>
      <c r="AS55" s="706"/>
      <c r="AT55" s="706"/>
      <c r="AU55" s="706"/>
      <c r="AV55" s="706"/>
      <c r="AW55" s="706"/>
      <c r="AX55" s="706"/>
      <c r="AY55" s="706"/>
      <c r="AZ55" s="706"/>
      <c r="BA55" s="706"/>
      <c r="BB55" s="706"/>
      <c r="BC55" s="706"/>
    </row>
    <row r="56" spans="1:55">
      <c r="A56" s="707"/>
      <c r="B56" s="707"/>
      <c r="C56" s="707"/>
      <c r="D56" s="707"/>
      <c r="E56" s="707"/>
      <c r="F56" s="707"/>
      <c r="G56" s="707"/>
      <c r="H56" s="707"/>
      <c r="I56" s="707"/>
      <c r="J56" s="707"/>
      <c r="K56" s="707"/>
      <c r="L56" s="707"/>
      <c r="M56" s="707"/>
      <c r="N56" s="706"/>
      <c r="O56" s="706"/>
      <c r="P56" s="706"/>
      <c r="Q56" s="706"/>
      <c r="R56" s="706"/>
      <c r="S56" s="706"/>
      <c r="T56" s="706"/>
      <c r="U56" s="706"/>
      <c r="V56" s="706"/>
      <c r="W56" s="706"/>
      <c r="X56" s="706"/>
      <c r="Y56" s="706"/>
      <c r="Z56" s="706"/>
      <c r="AA56" s="706"/>
      <c r="AB56" s="706"/>
      <c r="AC56" s="706"/>
      <c r="AD56" s="706"/>
      <c r="AE56" s="706"/>
      <c r="AF56" s="706"/>
      <c r="AG56" s="706"/>
      <c r="AH56" s="706"/>
      <c r="AI56" s="706"/>
      <c r="AJ56" s="706"/>
      <c r="AK56" s="706"/>
      <c r="AL56" s="706"/>
      <c r="AM56" s="706"/>
      <c r="AN56" s="706"/>
      <c r="AO56" s="706"/>
      <c r="AP56" s="706"/>
      <c r="AQ56" s="706"/>
      <c r="AR56" s="706"/>
      <c r="AS56" s="706"/>
      <c r="AT56" s="706"/>
      <c r="AU56" s="706"/>
      <c r="AV56" s="706"/>
      <c r="AW56" s="706"/>
      <c r="AX56" s="706"/>
      <c r="AY56" s="706"/>
      <c r="AZ56" s="706"/>
      <c r="BA56" s="706"/>
      <c r="BB56" s="706"/>
      <c r="BC56" s="706"/>
    </row>
    <row r="57" spans="1:55">
      <c r="A57" s="707"/>
      <c r="B57" s="707"/>
      <c r="C57" s="707"/>
      <c r="D57" s="707"/>
      <c r="E57" s="707"/>
      <c r="F57" s="707"/>
      <c r="G57" s="707"/>
      <c r="H57" s="707"/>
      <c r="I57" s="707"/>
      <c r="J57" s="707"/>
      <c r="K57" s="707"/>
      <c r="L57" s="707"/>
      <c r="M57" s="707"/>
      <c r="N57" s="706"/>
      <c r="O57" s="706"/>
      <c r="P57" s="706"/>
      <c r="Q57" s="706"/>
      <c r="R57" s="706"/>
      <c r="S57" s="706"/>
      <c r="T57" s="706"/>
      <c r="U57" s="706"/>
      <c r="V57" s="706"/>
      <c r="W57" s="706"/>
      <c r="X57" s="706"/>
      <c r="Y57" s="706"/>
      <c r="Z57" s="706"/>
      <c r="AA57" s="706"/>
      <c r="AB57" s="706"/>
      <c r="AC57" s="706"/>
      <c r="AD57" s="706"/>
      <c r="AE57" s="706"/>
      <c r="AF57" s="706"/>
      <c r="AG57" s="706"/>
      <c r="AH57" s="706"/>
      <c r="AI57" s="706"/>
      <c r="AJ57" s="706"/>
      <c r="AK57" s="706"/>
      <c r="AL57" s="706"/>
      <c r="AM57" s="706"/>
      <c r="AN57" s="706"/>
      <c r="AO57" s="706"/>
      <c r="AP57" s="706"/>
      <c r="AQ57" s="706"/>
      <c r="AR57" s="706"/>
      <c r="AS57" s="706"/>
      <c r="AT57" s="706"/>
      <c r="AU57" s="706"/>
      <c r="AV57" s="706"/>
      <c r="AW57" s="706"/>
      <c r="AX57" s="706"/>
      <c r="AY57" s="706"/>
      <c r="AZ57" s="706"/>
      <c r="BA57" s="706"/>
      <c r="BB57" s="706"/>
      <c r="BC57" s="706"/>
    </row>
    <row r="58" spans="1:55">
      <c r="A58" s="707"/>
      <c r="B58" s="707"/>
      <c r="C58" s="707"/>
      <c r="D58" s="707"/>
      <c r="E58" s="707"/>
      <c r="F58" s="707"/>
      <c r="G58" s="707"/>
      <c r="H58" s="707"/>
      <c r="I58" s="707"/>
      <c r="J58" s="707"/>
      <c r="K58" s="707"/>
      <c r="L58" s="707"/>
      <c r="M58" s="707"/>
      <c r="N58" s="706"/>
      <c r="O58" s="706"/>
      <c r="P58" s="706"/>
      <c r="Q58" s="706"/>
      <c r="R58" s="706"/>
      <c r="S58" s="706"/>
      <c r="T58" s="706"/>
      <c r="U58" s="706"/>
      <c r="V58" s="706"/>
      <c r="W58" s="706"/>
      <c r="X58" s="706"/>
      <c r="Y58" s="706"/>
      <c r="Z58" s="706"/>
      <c r="AA58" s="706"/>
      <c r="AB58" s="706"/>
      <c r="AC58" s="706"/>
      <c r="AD58" s="706"/>
      <c r="AE58" s="706"/>
      <c r="AF58" s="706"/>
      <c r="AG58" s="706"/>
      <c r="AH58" s="706"/>
      <c r="AI58" s="706"/>
      <c r="AJ58" s="706"/>
      <c r="AK58" s="706"/>
      <c r="AL58" s="706"/>
      <c r="AM58" s="706"/>
      <c r="AN58" s="706"/>
      <c r="AO58" s="706"/>
      <c r="AP58" s="706"/>
      <c r="AQ58" s="706"/>
      <c r="AR58" s="706"/>
      <c r="AS58" s="706"/>
      <c r="AT58" s="706"/>
      <c r="AU58" s="706"/>
      <c r="AV58" s="706"/>
      <c r="AW58" s="706"/>
      <c r="AX58" s="706"/>
      <c r="AY58" s="706"/>
      <c r="AZ58" s="706"/>
      <c r="BA58" s="706"/>
      <c r="BB58" s="706"/>
      <c r="BC58" s="706"/>
    </row>
    <row r="59" spans="1:55">
      <c r="A59" s="707"/>
      <c r="B59" s="707"/>
      <c r="C59" s="707"/>
      <c r="D59" s="707"/>
      <c r="E59" s="707"/>
      <c r="F59" s="707"/>
      <c r="G59" s="707"/>
      <c r="H59" s="707"/>
      <c r="I59" s="707"/>
      <c r="J59" s="707"/>
      <c r="K59" s="707"/>
      <c r="L59" s="707"/>
      <c r="M59" s="707"/>
      <c r="N59" s="706"/>
      <c r="O59" s="706"/>
      <c r="P59" s="706"/>
      <c r="Q59" s="706"/>
      <c r="R59" s="706"/>
      <c r="S59" s="706"/>
      <c r="T59" s="706"/>
      <c r="U59" s="706"/>
      <c r="V59" s="706"/>
      <c r="W59" s="706"/>
      <c r="X59" s="706"/>
      <c r="Y59" s="706"/>
      <c r="Z59" s="706"/>
      <c r="AA59" s="706"/>
      <c r="AB59" s="706"/>
      <c r="AC59" s="706"/>
      <c r="AD59" s="706"/>
      <c r="AE59" s="706"/>
      <c r="AF59" s="706"/>
      <c r="AG59" s="706"/>
      <c r="AH59" s="706"/>
      <c r="AI59" s="706"/>
      <c r="AJ59" s="706"/>
      <c r="AK59" s="706"/>
      <c r="AL59" s="706"/>
      <c r="AM59" s="706"/>
      <c r="AN59" s="706"/>
      <c r="AO59" s="706"/>
      <c r="AP59" s="706"/>
      <c r="AQ59" s="706"/>
      <c r="AR59" s="706"/>
      <c r="AS59" s="706"/>
      <c r="AT59" s="706"/>
      <c r="AU59" s="706"/>
      <c r="AV59" s="706"/>
      <c r="AW59" s="706"/>
      <c r="AX59" s="706"/>
      <c r="AY59" s="706"/>
      <c r="AZ59" s="706"/>
      <c r="BA59" s="706"/>
      <c r="BB59" s="706"/>
      <c r="BC59" s="706"/>
    </row>
    <row r="60" spans="1:55">
      <c r="A60" s="707"/>
      <c r="B60" s="707"/>
      <c r="C60" s="707"/>
      <c r="D60" s="707"/>
      <c r="E60" s="707"/>
      <c r="F60" s="707"/>
      <c r="G60" s="707"/>
      <c r="H60" s="707"/>
      <c r="I60" s="707"/>
      <c r="J60" s="707"/>
      <c r="K60" s="707"/>
      <c r="L60" s="707"/>
      <c r="M60" s="707"/>
      <c r="N60" s="706"/>
      <c r="O60" s="706"/>
      <c r="P60" s="706"/>
      <c r="Q60" s="706"/>
      <c r="R60" s="706"/>
      <c r="S60" s="706"/>
      <c r="T60" s="706"/>
      <c r="U60" s="706"/>
      <c r="V60" s="706"/>
      <c r="W60" s="706"/>
      <c r="X60" s="706"/>
      <c r="Y60" s="706"/>
      <c r="Z60" s="706"/>
      <c r="AA60" s="706"/>
      <c r="AB60" s="706"/>
      <c r="AC60" s="706"/>
      <c r="AD60" s="706"/>
      <c r="AE60" s="706"/>
      <c r="AF60" s="706"/>
      <c r="AG60" s="706"/>
      <c r="AH60" s="706"/>
      <c r="AI60" s="706"/>
      <c r="AJ60" s="706"/>
      <c r="AK60" s="706"/>
      <c r="AL60" s="706"/>
      <c r="AM60" s="706"/>
      <c r="AN60" s="706"/>
      <c r="AO60" s="706"/>
      <c r="AP60" s="706"/>
      <c r="AQ60" s="706"/>
      <c r="AR60" s="706"/>
      <c r="AS60" s="706"/>
      <c r="AT60" s="706"/>
      <c r="AU60" s="706"/>
      <c r="AV60" s="706"/>
      <c r="AW60" s="706"/>
      <c r="AX60" s="706"/>
      <c r="AY60" s="706"/>
      <c r="AZ60" s="706"/>
      <c r="BA60" s="706"/>
      <c r="BB60" s="706"/>
      <c r="BC60" s="706"/>
    </row>
    <row r="61" spans="1:55">
      <c r="A61" s="707"/>
      <c r="B61" s="707"/>
      <c r="C61" s="707"/>
      <c r="D61" s="707"/>
      <c r="E61" s="707"/>
      <c r="F61" s="707"/>
      <c r="G61" s="707"/>
      <c r="H61" s="707"/>
      <c r="I61" s="707"/>
      <c r="J61" s="707"/>
      <c r="K61" s="707"/>
      <c r="L61" s="707"/>
      <c r="M61" s="707"/>
      <c r="N61" s="706"/>
      <c r="O61" s="706"/>
      <c r="P61" s="706"/>
      <c r="Q61" s="706"/>
      <c r="R61" s="706"/>
      <c r="S61" s="706"/>
      <c r="T61" s="706"/>
      <c r="U61" s="706"/>
      <c r="V61" s="706"/>
      <c r="W61" s="706"/>
      <c r="X61" s="706"/>
      <c r="Y61" s="706"/>
      <c r="Z61" s="706"/>
      <c r="AA61" s="706"/>
      <c r="AB61" s="706"/>
      <c r="AC61" s="706"/>
      <c r="AD61" s="706"/>
      <c r="AE61" s="706"/>
      <c r="AF61" s="706"/>
      <c r="AG61" s="706"/>
      <c r="AH61" s="706"/>
      <c r="AI61" s="706"/>
      <c r="AJ61" s="706"/>
      <c r="AK61" s="706"/>
      <c r="AL61" s="706"/>
      <c r="AM61" s="706"/>
      <c r="AN61" s="706"/>
      <c r="AO61" s="706"/>
      <c r="AP61" s="706"/>
      <c r="AQ61" s="706"/>
      <c r="AR61" s="706"/>
      <c r="AS61" s="706"/>
      <c r="AT61" s="706"/>
      <c r="AU61" s="706"/>
      <c r="AV61" s="706"/>
      <c r="AW61" s="706"/>
      <c r="AX61" s="706"/>
      <c r="AY61" s="706"/>
      <c r="AZ61" s="706"/>
      <c r="BA61" s="706"/>
      <c r="BB61" s="706"/>
      <c r="BC61" s="706"/>
    </row>
    <row r="62" spans="1:55">
      <c r="A62" s="707"/>
      <c r="B62" s="707"/>
      <c r="C62" s="707"/>
      <c r="D62" s="707"/>
      <c r="E62" s="707"/>
      <c r="F62" s="707"/>
      <c r="G62" s="707"/>
      <c r="H62" s="707"/>
      <c r="I62" s="707"/>
      <c r="J62" s="707"/>
      <c r="K62" s="707"/>
      <c r="L62" s="707"/>
      <c r="M62" s="707"/>
      <c r="N62" s="706"/>
      <c r="O62" s="706"/>
      <c r="P62" s="706"/>
      <c r="Q62" s="706"/>
      <c r="R62" s="706"/>
      <c r="S62" s="706"/>
      <c r="T62" s="706"/>
      <c r="U62" s="706"/>
      <c r="V62" s="706"/>
      <c r="W62" s="706"/>
      <c r="X62" s="706"/>
      <c r="Y62" s="706"/>
      <c r="Z62" s="706"/>
      <c r="AA62" s="706"/>
      <c r="AB62" s="706"/>
      <c r="AC62" s="706"/>
      <c r="AD62" s="706"/>
      <c r="AE62" s="706"/>
      <c r="AF62" s="706"/>
      <c r="AG62" s="706"/>
      <c r="AH62" s="706"/>
      <c r="AI62" s="706"/>
      <c r="AJ62" s="706"/>
      <c r="AK62" s="706"/>
      <c r="AL62" s="706"/>
      <c r="AM62" s="706"/>
      <c r="AN62" s="706"/>
      <c r="AO62" s="706"/>
      <c r="AP62" s="706"/>
      <c r="AQ62" s="706"/>
      <c r="AR62" s="706"/>
      <c r="AS62" s="706"/>
      <c r="AT62" s="706"/>
      <c r="AU62" s="706"/>
      <c r="AV62" s="706"/>
      <c r="AW62" s="706"/>
      <c r="AX62" s="706"/>
      <c r="AY62" s="706"/>
      <c r="AZ62" s="706"/>
      <c r="BA62" s="706"/>
      <c r="BB62" s="706"/>
      <c r="BC62" s="706"/>
    </row>
    <row r="63" spans="1:55">
      <c r="A63" s="707"/>
      <c r="B63" s="707"/>
      <c r="C63" s="707"/>
      <c r="D63" s="707"/>
      <c r="E63" s="707"/>
      <c r="F63" s="707"/>
      <c r="G63" s="707"/>
      <c r="H63" s="707"/>
      <c r="I63" s="707"/>
      <c r="J63" s="707"/>
      <c r="K63" s="707"/>
      <c r="L63" s="707"/>
      <c r="M63" s="707"/>
      <c r="N63" s="706"/>
      <c r="O63" s="706"/>
      <c r="P63" s="706"/>
      <c r="Q63" s="706"/>
      <c r="R63" s="706"/>
      <c r="S63" s="706"/>
      <c r="T63" s="706"/>
      <c r="U63" s="706"/>
      <c r="V63" s="706"/>
      <c r="W63" s="706"/>
      <c r="X63" s="706"/>
      <c r="Y63" s="706"/>
      <c r="Z63" s="706"/>
      <c r="AA63" s="706"/>
      <c r="AB63" s="706"/>
      <c r="AC63" s="706"/>
      <c r="AD63" s="706"/>
      <c r="AE63" s="706"/>
      <c r="AF63" s="706"/>
      <c r="AG63" s="706"/>
      <c r="AH63" s="706"/>
      <c r="AI63" s="706"/>
      <c r="AJ63" s="706"/>
      <c r="AK63" s="706"/>
      <c r="AL63" s="706"/>
      <c r="AM63" s="706"/>
      <c r="AN63" s="706"/>
      <c r="AO63" s="706"/>
      <c r="AP63" s="706"/>
      <c r="AQ63" s="706"/>
      <c r="AR63" s="706"/>
      <c r="AS63" s="706"/>
      <c r="AT63" s="706"/>
      <c r="AU63" s="706"/>
      <c r="AV63" s="706"/>
      <c r="AW63" s="706"/>
      <c r="AX63" s="706"/>
      <c r="AY63" s="706"/>
      <c r="AZ63" s="706"/>
      <c r="BA63" s="706"/>
      <c r="BB63" s="706"/>
      <c r="BC63" s="706"/>
    </row>
    <row r="64" spans="1:55">
      <c r="A64" s="707"/>
      <c r="B64" s="707"/>
      <c r="C64" s="707"/>
      <c r="D64" s="707"/>
      <c r="E64" s="707"/>
      <c r="F64" s="707"/>
      <c r="G64" s="707"/>
      <c r="H64" s="707"/>
      <c r="I64" s="707"/>
      <c r="J64" s="707"/>
      <c r="K64" s="707"/>
      <c r="L64" s="707"/>
      <c r="M64" s="707"/>
      <c r="N64" s="706"/>
      <c r="O64" s="706"/>
      <c r="P64" s="706"/>
      <c r="Q64" s="706"/>
      <c r="R64" s="706"/>
      <c r="S64" s="706"/>
      <c r="T64" s="706"/>
      <c r="U64" s="706"/>
      <c r="V64" s="706"/>
      <c r="W64" s="706"/>
      <c r="X64" s="706"/>
      <c r="Y64" s="706"/>
      <c r="Z64" s="706"/>
      <c r="AA64" s="706"/>
      <c r="AB64" s="706"/>
      <c r="AC64" s="706"/>
      <c r="AD64" s="706"/>
      <c r="AE64" s="706"/>
      <c r="AF64" s="706"/>
      <c r="AG64" s="706"/>
      <c r="AH64" s="706"/>
      <c r="AI64" s="706"/>
      <c r="AJ64" s="706"/>
      <c r="AK64" s="706"/>
      <c r="AL64" s="706"/>
      <c r="AM64" s="706"/>
      <c r="AN64" s="706"/>
      <c r="AO64" s="706"/>
      <c r="AP64" s="706"/>
      <c r="AQ64" s="706"/>
      <c r="AR64" s="706"/>
      <c r="AS64" s="706"/>
      <c r="AT64" s="706"/>
      <c r="AU64" s="706"/>
      <c r="AV64" s="706"/>
      <c r="AW64" s="706"/>
      <c r="AX64" s="706"/>
      <c r="AY64" s="706"/>
      <c r="AZ64" s="706"/>
      <c r="BA64" s="706"/>
      <c r="BB64" s="706"/>
      <c r="BC64" s="706"/>
    </row>
    <row r="65" spans="1:55">
      <c r="A65" s="707"/>
      <c r="B65" s="707"/>
      <c r="C65" s="707"/>
      <c r="D65" s="707"/>
      <c r="E65" s="707"/>
      <c r="F65" s="707"/>
      <c r="G65" s="707"/>
      <c r="H65" s="707"/>
      <c r="I65" s="707"/>
      <c r="J65" s="707"/>
      <c r="K65" s="707"/>
      <c r="L65" s="707"/>
      <c r="M65" s="707"/>
      <c r="N65" s="706"/>
      <c r="O65" s="706"/>
      <c r="P65" s="706"/>
      <c r="Q65" s="706"/>
      <c r="R65" s="706"/>
      <c r="S65" s="706"/>
      <c r="T65" s="706"/>
      <c r="U65" s="706"/>
      <c r="V65" s="706"/>
      <c r="W65" s="706"/>
      <c r="X65" s="706"/>
      <c r="Y65" s="706"/>
      <c r="Z65" s="706"/>
      <c r="AA65" s="706"/>
      <c r="AB65" s="706"/>
      <c r="AC65" s="706"/>
      <c r="AD65" s="706"/>
      <c r="AE65" s="706"/>
      <c r="AF65" s="706"/>
      <c r="AG65" s="706"/>
      <c r="AH65" s="706"/>
      <c r="AI65" s="706"/>
      <c r="AJ65" s="706"/>
      <c r="AK65" s="706"/>
      <c r="AL65" s="706"/>
      <c r="AM65" s="706"/>
      <c r="AN65" s="706"/>
      <c r="AO65" s="706"/>
      <c r="AP65" s="706"/>
      <c r="AQ65" s="706"/>
      <c r="AR65" s="706"/>
      <c r="AS65" s="706"/>
      <c r="AT65" s="706"/>
      <c r="AU65" s="706"/>
      <c r="AV65" s="706"/>
      <c r="AW65" s="706"/>
      <c r="AX65" s="706"/>
      <c r="AY65" s="706"/>
      <c r="AZ65" s="706"/>
      <c r="BA65" s="706"/>
      <c r="BB65" s="706"/>
      <c r="BC65" s="706"/>
    </row>
    <row r="66" spans="1:55">
      <c r="A66" s="707"/>
      <c r="B66" s="707"/>
      <c r="C66" s="707"/>
      <c r="D66" s="707"/>
      <c r="E66" s="707"/>
      <c r="F66" s="707"/>
      <c r="G66" s="707"/>
      <c r="H66" s="707"/>
      <c r="I66" s="707"/>
      <c r="J66" s="707"/>
      <c r="K66" s="707"/>
      <c r="L66" s="707"/>
      <c r="M66" s="707"/>
      <c r="N66" s="706"/>
      <c r="O66" s="706"/>
      <c r="P66" s="706"/>
      <c r="Q66" s="706"/>
      <c r="R66" s="706"/>
      <c r="S66" s="706"/>
      <c r="T66" s="706"/>
      <c r="U66" s="706"/>
      <c r="V66" s="706"/>
      <c r="W66" s="706"/>
      <c r="X66" s="706"/>
      <c r="Y66" s="706"/>
      <c r="Z66" s="706"/>
      <c r="AA66" s="706"/>
      <c r="AB66" s="706"/>
      <c r="AC66" s="706"/>
      <c r="AD66" s="706"/>
      <c r="AE66" s="706"/>
      <c r="AF66" s="706"/>
      <c r="AG66" s="706"/>
      <c r="AH66" s="706"/>
      <c r="AI66" s="706"/>
      <c r="AJ66" s="706"/>
      <c r="AK66" s="706"/>
      <c r="AL66" s="706"/>
      <c r="AM66" s="706"/>
      <c r="AN66" s="706"/>
      <c r="AO66" s="706"/>
      <c r="AP66" s="706"/>
      <c r="AQ66" s="706"/>
      <c r="AR66" s="706"/>
      <c r="AS66" s="706"/>
      <c r="AT66" s="706"/>
      <c r="AU66" s="706"/>
      <c r="AV66" s="706"/>
      <c r="AW66" s="706"/>
      <c r="AX66" s="706"/>
      <c r="AY66" s="706"/>
      <c r="AZ66" s="706"/>
      <c r="BA66" s="706"/>
      <c r="BB66" s="706"/>
      <c r="BC66" s="706"/>
    </row>
    <row r="67" spans="1:55">
      <c r="A67" s="707"/>
      <c r="B67" s="707"/>
      <c r="C67" s="707"/>
      <c r="D67" s="707"/>
      <c r="E67" s="707"/>
      <c r="F67" s="707"/>
      <c r="G67" s="707"/>
      <c r="H67" s="707"/>
      <c r="I67" s="707"/>
      <c r="J67" s="707"/>
      <c r="K67" s="707"/>
      <c r="L67" s="707"/>
      <c r="M67" s="707"/>
      <c r="N67" s="706"/>
      <c r="O67" s="706"/>
      <c r="P67" s="706"/>
      <c r="Q67" s="706"/>
      <c r="R67" s="706"/>
      <c r="S67" s="706"/>
      <c r="T67" s="706"/>
      <c r="U67" s="706"/>
      <c r="V67" s="706"/>
      <c r="W67" s="706"/>
      <c r="X67" s="706"/>
      <c r="Y67" s="706"/>
      <c r="Z67" s="706"/>
      <c r="AA67" s="706"/>
      <c r="AB67" s="706"/>
      <c r="AC67" s="706"/>
      <c r="AD67" s="706"/>
      <c r="AE67" s="706"/>
      <c r="AF67" s="706"/>
      <c r="AG67" s="706"/>
      <c r="AH67" s="706"/>
      <c r="AI67" s="706"/>
      <c r="AJ67" s="706"/>
      <c r="AK67" s="706"/>
      <c r="AL67" s="706"/>
      <c r="AM67" s="706"/>
      <c r="AN67" s="706"/>
      <c r="AO67" s="706"/>
      <c r="AP67" s="706"/>
      <c r="AQ67" s="706"/>
      <c r="AR67" s="706"/>
      <c r="AS67" s="706"/>
      <c r="AT67" s="706"/>
      <c r="AU67" s="706"/>
      <c r="AV67" s="706"/>
      <c r="AW67" s="706"/>
      <c r="AX67" s="706"/>
      <c r="AY67" s="706"/>
      <c r="AZ67" s="706"/>
      <c r="BA67" s="706"/>
      <c r="BB67" s="706"/>
      <c r="BC67" s="706"/>
    </row>
    <row r="68" spans="1:55">
      <c r="A68" s="707"/>
      <c r="B68" s="707"/>
      <c r="C68" s="707"/>
      <c r="D68" s="707"/>
      <c r="E68" s="707"/>
      <c r="F68" s="707"/>
      <c r="G68" s="707"/>
      <c r="H68" s="707"/>
      <c r="I68" s="707"/>
      <c r="J68" s="707"/>
      <c r="K68" s="707"/>
      <c r="L68" s="707"/>
      <c r="M68" s="707"/>
      <c r="N68" s="706"/>
      <c r="O68" s="706"/>
      <c r="P68" s="706"/>
      <c r="Q68" s="706"/>
      <c r="R68" s="706"/>
      <c r="S68" s="706"/>
      <c r="T68" s="706"/>
      <c r="U68" s="706"/>
      <c r="V68" s="706"/>
      <c r="W68" s="706"/>
      <c r="X68" s="706"/>
      <c r="Y68" s="706"/>
      <c r="Z68" s="706"/>
      <c r="AA68" s="706"/>
      <c r="AB68" s="706"/>
      <c r="AC68" s="706"/>
      <c r="AD68" s="706"/>
      <c r="AE68" s="706"/>
      <c r="AF68" s="706"/>
      <c r="AG68" s="706"/>
      <c r="AH68" s="706"/>
      <c r="AI68" s="706"/>
      <c r="AJ68" s="706"/>
      <c r="AK68" s="706"/>
      <c r="AL68" s="706"/>
      <c r="AM68" s="706"/>
      <c r="AN68" s="706"/>
      <c r="AO68" s="706"/>
      <c r="AP68" s="706"/>
      <c r="AQ68" s="706"/>
      <c r="AR68" s="706"/>
      <c r="AS68" s="706"/>
      <c r="AT68" s="706"/>
      <c r="AU68" s="706"/>
      <c r="AV68" s="706"/>
      <c r="AW68" s="706"/>
      <c r="AX68" s="706"/>
      <c r="AY68" s="706"/>
      <c r="AZ68" s="706"/>
      <c r="BA68" s="706"/>
      <c r="BB68" s="706"/>
      <c r="BC68" s="706"/>
    </row>
    <row r="69" spans="1:55">
      <c r="A69" s="707"/>
      <c r="B69" s="707"/>
      <c r="C69" s="707"/>
      <c r="D69" s="707"/>
      <c r="E69" s="707"/>
      <c r="F69" s="707"/>
      <c r="G69" s="707"/>
      <c r="H69" s="707"/>
      <c r="I69" s="707"/>
      <c r="J69" s="707"/>
      <c r="K69" s="707"/>
      <c r="L69" s="707"/>
      <c r="M69" s="707"/>
      <c r="N69" s="706"/>
      <c r="O69" s="706"/>
      <c r="P69" s="706"/>
      <c r="Q69" s="706"/>
      <c r="R69" s="706"/>
      <c r="S69" s="706"/>
      <c r="T69" s="706"/>
      <c r="U69" s="706"/>
      <c r="V69" s="706"/>
      <c r="W69" s="706"/>
      <c r="X69" s="706"/>
      <c r="Y69" s="706"/>
      <c r="Z69" s="706"/>
      <c r="AA69" s="706"/>
      <c r="AB69" s="706"/>
      <c r="AC69" s="706"/>
      <c r="AD69" s="706"/>
      <c r="AE69" s="706"/>
      <c r="AF69" s="706"/>
      <c r="AG69" s="706"/>
      <c r="AH69" s="706"/>
      <c r="AI69" s="706"/>
      <c r="AJ69" s="706"/>
      <c r="AK69" s="706"/>
      <c r="AL69" s="706"/>
      <c r="AM69" s="706"/>
      <c r="AN69" s="706"/>
      <c r="AO69" s="706"/>
      <c r="AP69" s="706"/>
      <c r="AQ69" s="706"/>
      <c r="AR69" s="706"/>
      <c r="AS69" s="706"/>
      <c r="AT69" s="706"/>
      <c r="AU69" s="706"/>
      <c r="AV69" s="706"/>
      <c r="AW69" s="706"/>
      <c r="AX69" s="706"/>
      <c r="AY69" s="706"/>
      <c r="AZ69" s="706"/>
      <c r="BA69" s="706"/>
      <c r="BB69" s="706"/>
      <c r="BC69" s="706"/>
    </row>
    <row r="70" spans="1:55">
      <c r="A70" s="707"/>
      <c r="B70" s="707"/>
      <c r="C70" s="707"/>
      <c r="D70" s="707"/>
      <c r="E70" s="707"/>
      <c r="F70" s="707"/>
      <c r="G70" s="707"/>
      <c r="H70" s="707"/>
      <c r="I70" s="707"/>
      <c r="J70" s="707"/>
      <c r="K70" s="707"/>
      <c r="L70" s="707"/>
      <c r="M70" s="707"/>
      <c r="N70" s="706"/>
      <c r="O70" s="706"/>
      <c r="P70" s="706"/>
      <c r="Q70" s="706"/>
      <c r="R70" s="706"/>
      <c r="S70" s="706"/>
      <c r="T70" s="706"/>
      <c r="U70" s="706"/>
      <c r="V70" s="706"/>
      <c r="W70" s="706"/>
      <c r="X70" s="706"/>
      <c r="Y70" s="706"/>
      <c r="Z70" s="706"/>
      <c r="AA70" s="706"/>
      <c r="AB70" s="706"/>
      <c r="AC70" s="706"/>
      <c r="AD70" s="706"/>
      <c r="AE70" s="706"/>
      <c r="AF70" s="706"/>
      <c r="AG70" s="706"/>
      <c r="AH70" s="706"/>
      <c r="AI70" s="706"/>
      <c r="AJ70" s="706"/>
      <c r="AK70" s="706"/>
      <c r="AL70" s="706"/>
      <c r="AM70" s="706"/>
      <c r="AN70" s="706"/>
      <c r="AO70" s="706"/>
      <c r="AP70" s="706"/>
      <c r="AQ70" s="706"/>
      <c r="AR70" s="706"/>
      <c r="AS70" s="706"/>
      <c r="AT70" s="706"/>
      <c r="AU70" s="706"/>
      <c r="AV70" s="706"/>
      <c r="AW70" s="706"/>
      <c r="AX70" s="706"/>
      <c r="AY70" s="706"/>
      <c r="AZ70" s="706"/>
      <c r="BA70" s="706"/>
      <c r="BB70" s="706"/>
      <c r="BC70" s="706"/>
    </row>
    <row r="71" spans="1:55">
      <c r="A71" s="707"/>
      <c r="B71" s="707"/>
      <c r="C71" s="707"/>
      <c r="D71" s="707"/>
      <c r="E71" s="707"/>
      <c r="F71" s="707"/>
      <c r="G71" s="707"/>
      <c r="H71" s="707"/>
      <c r="I71" s="707"/>
      <c r="J71" s="707"/>
      <c r="K71" s="707"/>
      <c r="L71" s="707"/>
      <c r="M71" s="707"/>
      <c r="N71" s="706"/>
      <c r="O71" s="706"/>
      <c r="P71" s="706"/>
      <c r="Q71" s="706"/>
      <c r="R71" s="706"/>
      <c r="S71" s="706"/>
      <c r="T71" s="706"/>
      <c r="U71" s="706"/>
      <c r="V71" s="706"/>
      <c r="W71" s="706"/>
      <c r="X71" s="706"/>
      <c r="Y71" s="706"/>
      <c r="Z71" s="706"/>
      <c r="AA71" s="706"/>
      <c r="AB71" s="706"/>
      <c r="AC71" s="706"/>
      <c r="AD71" s="706"/>
      <c r="AE71" s="706"/>
      <c r="AF71" s="706"/>
      <c r="AG71" s="706"/>
      <c r="AH71" s="706"/>
      <c r="AI71" s="706"/>
      <c r="AJ71" s="706"/>
      <c r="AK71" s="706"/>
      <c r="AL71" s="706"/>
      <c r="AM71" s="706"/>
      <c r="AN71" s="706"/>
      <c r="AO71" s="706"/>
      <c r="AP71" s="706"/>
      <c r="AQ71" s="706"/>
      <c r="AR71" s="706"/>
      <c r="AS71" s="706"/>
      <c r="AT71" s="706"/>
      <c r="AU71" s="706"/>
      <c r="AV71" s="706"/>
      <c r="AW71" s="706"/>
      <c r="AX71" s="706"/>
      <c r="AY71" s="706"/>
      <c r="AZ71" s="706"/>
      <c r="BA71" s="706"/>
      <c r="BB71" s="706"/>
      <c r="BC71" s="706"/>
    </row>
    <row r="72" spans="1:55">
      <c r="A72" s="707"/>
      <c r="B72" s="707"/>
      <c r="C72" s="707"/>
      <c r="D72" s="707"/>
      <c r="E72" s="707"/>
      <c r="F72" s="707"/>
      <c r="G72" s="707"/>
      <c r="H72" s="707"/>
      <c r="I72" s="707"/>
      <c r="J72" s="707"/>
      <c r="K72" s="707"/>
      <c r="L72" s="707"/>
      <c r="M72" s="707"/>
      <c r="N72" s="706"/>
      <c r="O72" s="706"/>
      <c r="P72" s="706"/>
      <c r="Q72" s="706"/>
      <c r="R72" s="706"/>
      <c r="S72" s="706"/>
      <c r="T72" s="706"/>
      <c r="U72" s="706"/>
      <c r="V72" s="706"/>
      <c r="W72" s="706"/>
      <c r="X72" s="706"/>
      <c r="Y72" s="706"/>
      <c r="Z72" s="706"/>
      <c r="AA72" s="706"/>
      <c r="AB72" s="706"/>
      <c r="AC72" s="706"/>
      <c r="AD72" s="706"/>
      <c r="AE72" s="706"/>
      <c r="AF72" s="706"/>
      <c r="AG72" s="706"/>
      <c r="AH72" s="706"/>
      <c r="AI72" s="706"/>
      <c r="AJ72" s="706"/>
      <c r="AK72" s="706"/>
      <c r="AL72" s="706"/>
      <c r="AM72" s="706"/>
      <c r="AN72" s="706"/>
      <c r="AO72" s="706"/>
      <c r="AP72" s="706"/>
      <c r="AQ72" s="706"/>
      <c r="AR72" s="706"/>
      <c r="AS72" s="706"/>
      <c r="AT72" s="706"/>
      <c r="AU72" s="706"/>
      <c r="AV72" s="706"/>
      <c r="AW72" s="706"/>
      <c r="AX72" s="706"/>
      <c r="AY72" s="706"/>
      <c r="AZ72" s="706"/>
      <c r="BA72" s="706"/>
      <c r="BB72" s="706"/>
      <c r="BC72" s="706"/>
    </row>
    <row r="73" spans="1:55">
      <c r="A73" s="707"/>
      <c r="B73" s="707"/>
      <c r="C73" s="707"/>
      <c r="D73" s="707"/>
      <c r="E73" s="707"/>
      <c r="F73" s="707"/>
      <c r="G73" s="707"/>
      <c r="H73" s="707"/>
      <c r="I73" s="707"/>
      <c r="J73" s="707"/>
      <c r="K73" s="707"/>
      <c r="L73" s="707"/>
      <c r="M73" s="707"/>
      <c r="N73" s="706"/>
      <c r="O73" s="706"/>
      <c r="P73" s="706"/>
      <c r="Q73" s="706"/>
      <c r="R73" s="706"/>
      <c r="S73" s="706"/>
      <c r="T73" s="706"/>
      <c r="U73" s="706"/>
      <c r="V73" s="706"/>
      <c r="W73" s="706"/>
      <c r="X73" s="706"/>
      <c r="Y73" s="706"/>
      <c r="Z73" s="706"/>
      <c r="AA73" s="706"/>
      <c r="AB73" s="706"/>
      <c r="AC73" s="706"/>
      <c r="AD73" s="706"/>
      <c r="AE73" s="706"/>
      <c r="AF73" s="706"/>
      <c r="AG73" s="706"/>
      <c r="AH73" s="706"/>
      <c r="AI73" s="706"/>
      <c r="AJ73" s="706"/>
      <c r="AK73" s="706"/>
      <c r="AL73" s="706"/>
      <c r="AM73" s="706"/>
      <c r="AN73" s="706"/>
      <c r="AO73" s="706"/>
      <c r="AP73" s="706"/>
      <c r="AQ73" s="706"/>
      <c r="AR73" s="706"/>
      <c r="AS73" s="706"/>
      <c r="AT73" s="706"/>
      <c r="AU73" s="706"/>
      <c r="AV73" s="706"/>
      <c r="AW73" s="706"/>
      <c r="AX73" s="706"/>
      <c r="AY73" s="706"/>
      <c r="AZ73" s="706"/>
      <c r="BA73" s="706"/>
      <c r="BB73" s="706"/>
      <c r="BC73" s="706"/>
    </row>
    <row r="74" spans="1:55">
      <c r="A74" s="707"/>
      <c r="B74" s="707"/>
      <c r="C74" s="707"/>
      <c r="D74" s="707"/>
      <c r="E74" s="707"/>
      <c r="F74" s="707"/>
      <c r="G74" s="707"/>
      <c r="H74" s="707"/>
      <c r="I74" s="707"/>
      <c r="J74" s="707"/>
      <c r="K74" s="707"/>
      <c r="L74" s="707"/>
      <c r="M74" s="707"/>
      <c r="N74" s="706"/>
      <c r="O74" s="706"/>
      <c r="P74" s="706"/>
      <c r="Q74" s="706"/>
      <c r="R74" s="706"/>
      <c r="S74" s="706"/>
      <c r="T74" s="706"/>
      <c r="U74" s="706"/>
      <c r="V74" s="706"/>
      <c r="W74" s="706"/>
      <c r="X74" s="706"/>
      <c r="Y74" s="706"/>
      <c r="Z74" s="706"/>
      <c r="AA74" s="706"/>
      <c r="AB74" s="706"/>
      <c r="AC74" s="706"/>
      <c r="AD74" s="706"/>
      <c r="AE74" s="706"/>
      <c r="AF74" s="706"/>
      <c r="AG74" s="706"/>
      <c r="AH74" s="706"/>
      <c r="AI74" s="706"/>
      <c r="AJ74" s="706"/>
      <c r="AK74" s="706"/>
      <c r="AL74" s="706"/>
      <c r="AM74" s="706"/>
      <c r="AN74" s="706"/>
      <c r="AO74" s="706"/>
      <c r="AP74" s="706"/>
      <c r="AQ74" s="706"/>
      <c r="AR74" s="706"/>
      <c r="AS74" s="706"/>
      <c r="AT74" s="706"/>
      <c r="AU74" s="706"/>
      <c r="AV74" s="706"/>
      <c r="AW74" s="706"/>
      <c r="AX74" s="706"/>
      <c r="AY74" s="706"/>
      <c r="AZ74" s="706"/>
      <c r="BA74" s="706"/>
      <c r="BB74" s="706"/>
      <c r="BC74" s="706"/>
    </row>
    <row r="75" spans="1:55">
      <c r="A75" s="707"/>
      <c r="B75" s="707"/>
      <c r="C75" s="707"/>
      <c r="D75" s="707"/>
      <c r="E75" s="707"/>
      <c r="F75" s="707"/>
      <c r="G75" s="707"/>
      <c r="H75" s="707"/>
      <c r="I75" s="707"/>
      <c r="J75" s="707"/>
      <c r="K75" s="707"/>
      <c r="L75" s="707"/>
      <c r="M75" s="707"/>
      <c r="N75" s="706"/>
      <c r="O75" s="706"/>
      <c r="P75" s="706"/>
      <c r="Q75" s="706"/>
      <c r="R75" s="706"/>
      <c r="S75" s="706"/>
      <c r="T75" s="706"/>
      <c r="U75" s="706"/>
      <c r="V75" s="706"/>
      <c r="W75" s="706"/>
      <c r="X75" s="706"/>
      <c r="Y75" s="706"/>
      <c r="Z75" s="706"/>
      <c r="AA75" s="706"/>
      <c r="AB75" s="706"/>
      <c r="AC75" s="706"/>
      <c r="AD75" s="706"/>
      <c r="AE75" s="706"/>
      <c r="AF75" s="706"/>
      <c r="AG75" s="706"/>
      <c r="AH75" s="706"/>
      <c r="AI75" s="706"/>
      <c r="AJ75" s="706"/>
      <c r="AK75" s="706"/>
      <c r="AL75" s="706"/>
      <c r="AM75" s="706"/>
      <c r="AN75" s="706"/>
      <c r="AO75" s="706"/>
      <c r="AP75" s="706"/>
      <c r="AQ75" s="706"/>
      <c r="AR75" s="706"/>
      <c r="AS75" s="706"/>
      <c r="AT75" s="706"/>
      <c r="AU75" s="706"/>
      <c r="AV75" s="706"/>
      <c r="AW75" s="706"/>
      <c r="AX75" s="706"/>
      <c r="AY75" s="706"/>
      <c r="AZ75" s="706"/>
      <c r="BA75" s="706"/>
      <c r="BB75" s="706"/>
      <c r="BC75" s="706"/>
    </row>
    <row r="76" spans="1:55">
      <c r="A76" s="707"/>
      <c r="B76" s="707"/>
      <c r="C76" s="707"/>
      <c r="D76" s="707"/>
      <c r="E76" s="707"/>
      <c r="F76" s="707"/>
      <c r="G76" s="707"/>
      <c r="H76" s="707"/>
      <c r="I76" s="707"/>
      <c r="J76" s="707"/>
      <c r="K76" s="707"/>
      <c r="L76" s="707"/>
      <c r="M76" s="707"/>
      <c r="N76" s="706"/>
      <c r="O76" s="706"/>
      <c r="P76" s="706"/>
      <c r="Q76" s="706"/>
      <c r="R76" s="706"/>
      <c r="S76" s="706"/>
      <c r="T76" s="706"/>
      <c r="U76" s="706"/>
      <c r="V76" s="706"/>
      <c r="W76" s="706"/>
      <c r="X76" s="706"/>
      <c r="Y76" s="706"/>
      <c r="Z76" s="706"/>
      <c r="AA76" s="706"/>
      <c r="AB76" s="706"/>
      <c r="AC76" s="706"/>
      <c r="AD76" s="706"/>
      <c r="AE76" s="706"/>
      <c r="AF76" s="706"/>
      <c r="AG76" s="706"/>
      <c r="AH76" s="706"/>
      <c r="AI76" s="706"/>
      <c r="AJ76" s="706"/>
      <c r="AK76" s="706"/>
      <c r="AL76" s="706"/>
      <c r="AM76" s="706"/>
      <c r="AN76" s="706"/>
      <c r="AO76" s="706"/>
      <c r="AP76" s="706"/>
      <c r="AQ76" s="706"/>
      <c r="AR76" s="706"/>
      <c r="AS76" s="706"/>
      <c r="AT76" s="706"/>
      <c r="AU76" s="706"/>
      <c r="AV76" s="706"/>
      <c r="AW76" s="706"/>
      <c r="AX76" s="706"/>
      <c r="AY76" s="706"/>
      <c r="AZ76" s="706"/>
      <c r="BA76" s="706"/>
      <c r="BB76" s="706"/>
      <c r="BC76" s="706"/>
    </row>
    <row r="77" spans="1:55">
      <c r="A77" s="707"/>
      <c r="B77" s="707"/>
      <c r="C77" s="707"/>
      <c r="D77" s="707"/>
      <c r="E77" s="707"/>
      <c r="F77" s="707"/>
      <c r="G77" s="707"/>
      <c r="H77" s="707"/>
      <c r="I77" s="707"/>
      <c r="J77" s="707"/>
      <c r="K77" s="707"/>
      <c r="L77" s="707"/>
      <c r="M77" s="707"/>
      <c r="N77" s="706"/>
      <c r="O77" s="706"/>
      <c r="P77" s="706"/>
      <c r="Q77" s="706"/>
      <c r="R77" s="706"/>
      <c r="S77" s="706"/>
      <c r="T77" s="706"/>
      <c r="U77" s="706"/>
      <c r="V77" s="706"/>
      <c r="W77" s="706"/>
      <c r="X77" s="706"/>
      <c r="Y77" s="706"/>
      <c r="Z77" s="706"/>
      <c r="AA77" s="706"/>
      <c r="AB77" s="706"/>
      <c r="AC77" s="706"/>
      <c r="AD77" s="706"/>
      <c r="AE77" s="706"/>
      <c r="AF77" s="706"/>
      <c r="AG77" s="706"/>
      <c r="AH77" s="706"/>
      <c r="AI77" s="706"/>
      <c r="AJ77" s="706"/>
      <c r="AK77" s="706"/>
      <c r="AL77" s="706"/>
      <c r="AM77" s="706"/>
      <c r="AN77" s="706"/>
      <c r="AO77" s="706"/>
      <c r="AP77" s="706"/>
      <c r="AQ77" s="706"/>
      <c r="AR77" s="706"/>
      <c r="AS77" s="706"/>
      <c r="AT77" s="706"/>
      <c r="AU77" s="706"/>
      <c r="AV77" s="706"/>
      <c r="AW77" s="706"/>
      <c r="AX77" s="706"/>
      <c r="AY77" s="706"/>
      <c r="AZ77" s="706"/>
      <c r="BA77" s="706"/>
      <c r="BB77" s="706"/>
      <c r="BC77" s="706"/>
    </row>
    <row r="78" spans="1:55">
      <c r="A78" s="707"/>
      <c r="B78" s="707"/>
      <c r="C78" s="707"/>
      <c r="D78" s="707"/>
      <c r="E78" s="707"/>
      <c r="F78" s="707"/>
      <c r="G78" s="707"/>
      <c r="H78" s="707"/>
      <c r="I78" s="707"/>
      <c r="J78" s="707"/>
      <c r="K78" s="707"/>
      <c r="L78" s="707"/>
      <c r="M78" s="707"/>
      <c r="N78" s="706"/>
      <c r="O78" s="706"/>
      <c r="P78" s="706"/>
      <c r="Q78" s="706"/>
      <c r="R78" s="706"/>
      <c r="S78" s="706"/>
      <c r="T78" s="706"/>
      <c r="U78" s="706"/>
      <c r="V78" s="706"/>
      <c r="W78" s="706"/>
      <c r="X78" s="706"/>
      <c r="Y78" s="706"/>
      <c r="Z78" s="706"/>
      <c r="AA78" s="706"/>
      <c r="AB78" s="706"/>
      <c r="AC78" s="706"/>
      <c r="AD78" s="706"/>
      <c r="AE78" s="706"/>
      <c r="AF78" s="706"/>
      <c r="AG78" s="706"/>
      <c r="AH78" s="706"/>
      <c r="AI78" s="706"/>
      <c r="AJ78" s="706"/>
      <c r="AK78" s="706"/>
      <c r="AL78" s="706"/>
      <c r="AM78" s="706"/>
      <c r="AN78" s="706"/>
      <c r="AO78" s="706"/>
      <c r="AP78" s="706"/>
      <c r="AQ78" s="706"/>
      <c r="AR78" s="706"/>
      <c r="AS78" s="706"/>
      <c r="AT78" s="706"/>
      <c r="AU78" s="706"/>
      <c r="AV78" s="706"/>
      <c r="AW78" s="706"/>
      <c r="AX78" s="706"/>
      <c r="AY78" s="706"/>
      <c r="AZ78" s="706"/>
      <c r="BA78" s="706"/>
      <c r="BB78" s="706"/>
      <c r="BC78" s="706"/>
    </row>
    <row r="79" spans="1:55">
      <c r="A79" s="707"/>
      <c r="B79" s="707"/>
      <c r="C79" s="707"/>
      <c r="D79" s="707"/>
      <c r="E79" s="707"/>
      <c r="F79" s="707"/>
      <c r="G79" s="707"/>
      <c r="H79" s="707"/>
      <c r="I79" s="707"/>
      <c r="J79" s="707"/>
      <c r="K79" s="707"/>
      <c r="L79" s="707"/>
      <c r="M79" s="707"/>
      <c r="N79" s="706"/>
      <c r="O79" s="706"/>
      <c r="P79" s="706"/>
      <c r="Q79" s="706"/>
      <c r="R79" s="706"/>
      <c r="S79" s="706"/>
      <c r="T79" s="706"/>
      <c r="U79" s="706"/>
      <c r="V79" s="706"/>
      <c r="W79" s="706"/>
      <c r="X79" s="706"/>
      <c r="Y79" s="706"/>
      <c r="Z79" s="706"/>
      <c r="AA79" s="706"/>
      <c r="AB79" s="706"/>
      <c r="AC79" s="706"/>
      <c r="AD79" s="706"/>
      <c r="AE79" s="706"/>
      <c r="AF79" s="706"/>
      <c r="AG79" s="706"/>
      <c r="AH79" s="706"/>
      <c r="AI79" s="706"/>
      <c r="AJ79" s="706"/>
      <c r="AK79" s="706"/>
      <c r="AL79" s="706"/>
      <c r="AM79" s="706"/>
      <c r="AN79" s="706"/>
      <c r="AO79" s="706"/>
      <c r="AP79" s="706"/>
      <c r="AQ79" s="706"/>
      <c r="AR79" s="706"/>
      <c r="AS79" s="706"/>
      <c r="AT79" s="706"/>
      <c r="AU79" s="706"/>
      <c r="AV79" s="706"/>
      <c r="AW79" s="706"/>
      <c r="AX79" s="706"/>
      <c r="AY79" s="706"/>
      <c r="AZ79" s="706"/>
      <c r="BA79" s="706"/>
      <c r="BB79" s="706"/>
      <c r="BC79" s="706"/>
    </row>
    <row r="80" spans="1:55">
      <c r="A80" s="707"/>
      <c r="B80" s="707"/>
      <c r="C80" s="707"/>
      <c r="D80" s="707"/>
      <c r="E80" s="707"/>
      <c r="F80" s="707"/>
      <c r="G80" s="707"/>
      <c r="H80" s="707"/>
      <c r="I80" s="707"/>
      <c r="J80" s="707"/>
      <c r="K80" s="707"/>
      <c r="L80" s="707"/>
      <c r="M80" s="707"/>
      <c r="N80" s="706"/>
      <c r="O80" s="706"/>
      <c r="P80" s="706"/>
      <c r="Q80" s="706"/>
      <c r="R80" s="706"/>
      <c r="S80" s="706"/>
      <c r="T80" s="706"/>
      <c r="U80" s="706"/>
      <c r="V80" s="706"/>
      <c r="W80" s="706"/>
      <c r="X80" s="706"/>
      <c r="Y80" s="706"/>
      <c r="Z80" s="706"/>
      <c r="AA80" s="706"/>
      <c r="AB80" s="706"/>
      <c r="AC80" s="706"/>
      <c r="AD80" s="706"/>
      <c r="AE80" s="706"/>
      <c r="AF80" s="706"/>
      <c r="AG80" s="706"/>
      <c r="AH80" s="706"/>
      <c r="AI80" s="706"/>
      <c r="AJ80" s="706"/>
      <c r="AK80" s="706"/>
      <c r="AL80" s="706"/>
      <c r="AM80" s="706"/>
      <c r="AN80" s="706"/>
      <c r="AO80" s="706"/>
      <c r="AP80" s="706"/>
      <c r="AQ80" s="706"/>
      <c r="AR80" s="706"/>
      <c r="AS80" s="706"/>
      <c r="AT80" s="706"/>
      <c r="AU80" s="706"/>
      <c r="AV80" s="706"/>
      <c r="AW80" s="706"/>
      <c r="AX80" s="706"/>
      <c r="AY80" s="706"/>
      <c r="AZ80" s="706"/>
      <c r="BA80" s="706"/>
      <c r="BB80" s="706"/>
      <c r="BC80" s="706"/>
    </row>
    <row r="81" spans="1:55">
      <c r="A81" s="707"/>
      <c r="B81" s="707"/>
      <c r="C81" s="707"/>
      <c r="D81" s="707"/>
      <c r="E81" s="707"/>
      <c r="F81" s="707"/>
      <c r="G81" s="707"/>
      <c r="H81" s="707"/>
      <c r="I81" s="707"/>
      <c r="J81" s="707"/>
      <c r="K81" s="707"/>
      <c r="L81" s="707"/>
      <c r="M81" s="707"/>
      <c r="N81" s="706"/>
      <c r="O81" s="706"/>
      <c r="P81" s="706"/>
      <c r="Q81" s="706"/>
      <c r="R81" s="706"/>
      <c r="S81" s="706"/>
      <c r="T81" s="706"/>
      <c r="U81" s="706"/>
      <c r="V81" s="706"/>
      <c r="W81" s="706"/>
      <c r="X81" s="706"/>
      <c r="Y81" s="706"/>
      <c r="Z81" s="706"/>
      <c r="AA81" s="706"/>
      <c r="AB81" s="706"/>
      <c r="AC81" s="706"/>
      <c r="AD81" s="706"/>
      <c r="AE81" s="706"/>
      <c r="AF81" s="706"/>
      <c r="AG81" s="706"/>
      <c r="AH81" s="706"/>
      <c r="AI81" s="706"/>
      <c r="AJ81" s="706"/>
      <c r="AK81" s="706"/>
      <c r="AL81" s="706"/>
      <c r="AM81" s="706"/>
      <c r="AN81" s="706"/>
      <c r="AO81" s="706"/>
      <c r="AP81" s="706"/>
      <c r="AQ81" s="706"/>
      <c r="AR81" s="706"/>
      <c r="AS81" s="706"/>
      <c r="AT81" s="706"/>
      <c r="AU81" s="706"/>
      <c r="AV81" s="706"/>
      <c r="AW81" s="706"/>
      <c r="AX81" s="706"/>
      <c r="AY81" s="706"/>
      <c r="AZ81" s="706"/>
      <c r="BA81" s="706"/>
      <c r="BB81" s="706"/>
      <c r="BC81" s="706"/>
    </row>
    <row r="82" spans="1:55">
      <c r="A82" s="707"/>
      <c r="B82" s="707"/>
      <c r="C82" s="707"/>
      <c r="D82" s="707"/>
      <c r="E82" s="707"/>
      <c r="F82" s="707"/>
      <c r="G82" s="707"/>
      <c r="H82" s="707"/>
      <c r="I82" s="707"/>
      <c r="J82" s="707"/>
      <c r="K82" s="707"/>
      <c r="L82" s="707"/>
      <c r="M82" s="707"/>
      <c r="N82" s="706"/>
      <c r="O82" s="706"/>
      <c r="P82" s="706"/>
      <c r="Q82" s="706"/>
      <c r="R82" s="706"/>
      <c r="S82" s="706"/>
      <c r="T82" s="706"/>
      <c r="U82" s="706"/>
      <c r="V82" s="706"/>
      <c r="W82" s="706"/>
      <c r="X82" s="706"/>
      <c r="Y82" s="706"/>
      <c r="Z82" s="706"/>
      <c r="AA82" s="706"/>
      <c r="AB82" s="706"/>
      <c r="AC82" s="706"/>
      <c r="AD82" s="706"/>
      <c r="AE82" s="706"/>
      <c r="AF82" s="706"/>
      <c r="AG82" s="706"/>
      <c r="AH82" s="706"/>
      <c r="AI82" s="706"/>
      <c r="AJ82" s="706"/>
      <c r="AK82" s="706"/>
      <c r="AL82" s="706"/>
      <c r="AM82" s="706"/>
      <c r="AN82" s="706"/>
      <c r="AO82" s="706"/>
      <c r="AP82" s="706"/>
      <c r="AQ82" s="706"/>
      <c r="AR82" s="706"/>
      <c r="AS82" s="706"/>
      <c r="AT82" s="706"/>
      <c r="AU82" s="706"/>
      <c r="AV82" s="706"/>
      <c r="AW82" s="706"/>
      <c r="AX82" s="706"/>
      <c r="AY82" s="706"/>
      <c r="AZ82" s="706"/>
      <c r="BA82" s="706"/>
      <c r="BB82" s="706"/>
      <c r="BC82" s="706"/>
    </row>
    <row r="83" spans="1:55">
      <c r="A83" s="707"/>
      <c r="B83" s="707"/>
      <c r="C83" s="707"/>
      <c r="D83" s="707"/>
      <c r="E83" s="707"/>
      <c r="F83" s="707"/>
      <c r="G83" s="707"/>
      <c r="H83" s="707"/>
      <c r="I83" s="707"/>
      <c r="J83" s="707"/>
      <c r="K83" s="707"/>
      <c r="L83" s="707"/>
      <c r="M83" s="707"/>
      <c r="N83" s="706"/>
      <c r="O83" s="706"/>
      <c r="P83" s="706"/>
      <c r="Q83" s="706"/>
      <c r="R83" s="706"/>
      <c r="S83" s="706"/>
      <c r="T83" s="706"/>
      <c r="U83" s="706"/>
      <c r="V83" s="706"/>
      <c r="W83" s="706"/>
      <c r="X83" s="706"/>
      <c r="Y83" s="706"/>
      <c r="Z83" s="706"/>
      <c r="AA83" s="706"/>
      <c r="AB83" s="706"/>
      <c r="AC83" s="706"/>
      <c r="AD83" s="706"/>
      <c r="AE83" s="706"/>
      <c r="AF83" s="706"/>
      <c r="AG83" s="706"/>
      <c r="AH83" s="706"/>
      <c r="AI83" s="706"/>
      <c r="AJ83" s="706"/>
      <c r="AK83" s="706"/>
      <c r="AL83" s="706"/>
      <c r="AM83" s="706"/>
      <c r="AN83" s="706"/>
      <c r="AO83" s="706"/>
      <c r="AP83" s="706"/>
      <c r="AQ83" s="706"/>
      <c r="AR83" s="706"/>
      <c r="AS83" s="706"/>
      <c r="AT83" s="706"/>
      <c r="AU83" s="706"/>
      <c r="AV83" s="706"/>
      <c r="AW83" s="706"/>
      <c r="AX83" s="706"/>
      <c r="AY83" s="706"/>
      <c r="AZ83" s="706"/>
      <c r="BA83" s="706"/>
      <c r="BB83" s="706"/>
      <c r="BC83" s="706"/>
    </row>
    <row r="84" spans="1:55">
      <c r="A84" s="707"/>
      <c r="B84" s="707"/>
      <c r="C84" s="707"/>
      <c r="D84" s="707"/>
      <c r="E84" s="707"/>
      <c r="F84" s="707"/>
      <c r="G84" s="707"/>
      <c r="H84" s="707"/>
      <c r="I84" s="707"/>
      <c r="J84" s="707"/>
      <c r="K84" s="707"/>
      <c r="L84" s="707"/>
      <c r="M84" s="707"/>
      <c r="N84" s="706"/>
      <c r="O84" s="706"/>
      <c r="P84" s="706"/>
      <c r="Q84" s="706"/>
      <c r="R84" s="706"/>
      <c r="S84" s="706"/>
      <c r="T84" s="706"/>
      <c r="U84" s="706"/>
      <c r="V84" s="706"/>
      <c r="W84" s="706"/>
      <c r="X84" s="706"/>
      <c r="Y84" s="706"/>
      <c r="Z84" s="706"/>
      <c r="AA84" s="706"/>
      <c r="AB84" s="706"/>
      <c r="AC84" s="706"/>
      <c r="AD84" s="706"/>
      <c r="AE84" s="706"/>
      <c r="AF84" s="706"/>
      <c r="AG84" s="706"/>
      <c r="AH84" s="706"/>
      <c r="AI84" s="706"/>
      <c r="AJ84" s="706"/>
      <c r="AK84" s="706"/>
      <c r="AL84" s="706"/>
      <c r="AM84" s="706"/>
      <c r="AN84" s="706"/>
      <c r="AO84" s="706"/>
      <c r="AP84" s="706"/>
      <c r="AQ84" s="706"/>
      <c r="AR84" s="706"/>
      <c r="AS84" s="706"/>
      <c r="AT84" s="706"/>
      <c r="AU84" s="706"/>
      <c r="AV84" s="706"/>
      <c r="AW84" s="706"/>
      <c r="AX84" s="706"/>
      <c r="AY84" s="706"/>
      <c r="AZ84" s="706"/>
      <c r="BA84" s="706"/>
      <c r="BB84" s="706"/>
      <c r="BC84" s="706"/>
    </row>
    <row r="85" spans="1:55">
      <c r="A85" s="707"/>
      <c r="B85" s="707"/>
      <c r="C85" s="707"/>
      <c r="D85" s="707"/>
      <c r="E85" s="707"/>
      <c r="F85" s="707"/>
      <c r="G85" s="707"/>
      <c r="H85" s="707"/>
      <c r="I85" s="707"/>
      <c r="J85" s="707"/>
      <c r="K85" s="707"/>
      <c r="L85" s="707"/>
      <c r="M85" s="707"/>
      <c r="N85" s="706"/>
      <c r="O85" s="706"/>
      <c r="P85" s="706"/>
      <c r="Q85" s="706"/>
      <c r="R85" s="706"/>
      <c r="S85" s="706"/>
      <c r="T85" s="706"/>
      <c r="U85" s="706"/>
      <c r="V85" s="706"/>
      <c r="W85" s="706"/>
      <c r="X85" s="706"/>
      <c r="Y85" s="706"/>
      <c r="Z85" s="706"/>
      <c r="AA85" s="706"/>
      <c r="AB85" s="706"/>
      <c r="AC85" s="706"/>
      <c r="AD85" s="706"/>
      <c r="AE85" s="706"/>
      <c r="AF85" s="706"/>
      <c r="AG85" s="706"/>
      <c r="AH85" s="706"/>
      <c r="AI85" s="706"/>
      <c r="AJ85" s="706"/>
      <c r="AK85" s="706"/>
      <c r="AL85" s="706"/>
      <c r="AM85" s="706"/>
      <c r="AN85" s="706"/>
      <c r="AO85" s="706"/>
      <c r="AP85" s="706"/>
      <c r="AQ85" s="706"/>
      <c r="AR85" s="706"/>
      <c r="AS85" s="706"/>
      <c r="AT85" s="706"/>
      <c r="AU85" s="706"/>
      <c r="AV85" s="706"/>
      <c r="AW85" s="706"/>
      <c r="AX85" s="706"/>
      <c r="AY85" s="706"/>
      <c r="AZ85" s="706"/>
      <c r="BA85" s="706"/>
      <c r="BB85" s="706"/>
      <c r="BC85" s="706"/>
    </row>
    <row r="86" spans="1:55">
      <c r="A86" s="707"/>
      <c r="B86" s="707"/>
      <c r="C86" s="707"/>
      <c r="D86" s="707"/>
      <c r="E86" s="707"/>
      <c r="F86" s="707"/>
      <c r="G86" s="707"/>
      <c r="H86" s="707"/>
      <c r="I86" s="707"/>
      <c r="J86" s="707"/>
      <c r="K86" s="707"/>
      <c r="L86" s="707"/>
      <c r="M86" s="707"/>
      <c r="N86" s="706"/>
      <c r="O86" s="706"/>
      <c r="P86" s="706"/>
      <c r="Q86" s="706"/>
      <c r="R86" s="706"/>
      <c r="S86" s="706"/>
      <c r="T86" s="706"/>
      <c r="U86" s="706"/>
      <c r="V86" s="706"/>
      <c r="W86" s="706"/>
      <c r="X86" s="706"/>
      <c r="Y86" s="706"/>
      <c r="Z86" s="706"/>
      <c r="AA86" s="706"/>
      <c r="AB86" s="706"/>
      <c r="AC86" s="706"/>
      <c r="AD86" s="706"/>
      <c r="AE86" s="706"/>
      <c r="AF86" s="706"/>
      <c r="AG86" s="706"/>
      <c r="AH86" s="706"/>
      <c r="AI86" s="706"/>
      <c r="AJ86" s="706"/>
      <c r="AK86" s="706"/>
      <c r="AL86" s="706"/>
      <c r="AM86" s="706"/>
      <c r="AN86" s="706"/>
      <c r="AO86" s="706"/>
      <c r="AP86" s="706"/>
      <c r="AQ86" s="706"/>
      <c r="AR86" s="706"/>
      <c r="AS86" s="706"/>
      <c r="AT86" s="706"/>
      <c r="AU86" s="706"/>
      <c r="AV86" s="706"/>
      <c r="AW86" s="706"/>
      <c r="AX86" s="706"/>
      <c r="AY86" s="706"/>
      <c r="AZ86" s="706"/>
      <c r="BA86" s="706"/>
      <c r="BB86" s="706"/>
      <c r="BC86" s="706"/>
    </row>
    <row r="87" spans="1:55">
      <c r="A87" s="707"/>
      <c r="B87" s="707"/>
      <c r="C87" s="707"/>
      <c r="D87" s="707"/>
      <c r="E87" s="707"/>
      <c r="F87" s="707"/>
      <c r="G87" s="707"/>
      <c r="H87" s="707"/>
      <c r="I87" s="707"/>
      <c r="J87" s="707"/>
      <c r="K87" s="707"/>
      <c r="L87" s="707"/>
      <c r="M87" s="707"/>
      <c r="N87" s="706"/>
      <c r="O87" s="706"/>
      <c r="P87" s="706"/>
      <c r="Q87" s="706"/>
      <c r="R87" s="706"/>
      <c r="S87" s="706"/>
      <c r="T87" s="706"/>
      <c r="U87" s="706"/>
      <c r="V87" s="706"/>
      <c r="W87" s="706"/>
      <c r="X87" s="706"/>
      <c r="Y87" s="706"/>
      <c r="Z87" s="706"/>
      <c r="AA87" s="706"/>
      <c r="AB87" s="706"/>
      <c r="AC87" s="706"/>
      <c r="AD87" s="706"/>
      <c r="AE87" s="706"/>
      <c r="AF87" s="706"/>
      <c r="AG87" s="706"/>
      <c r="AH87" s="706"/>
      <c r="AI87" s="706"/>
      <c r="AJ87" s="706"/>
      <c r="AK87" s="706"/>
      <c r="AL87" s="706"/>
      <c r="AM87" s="706"/>
      <c r="AN87" s="706"/>
      <c r="AO87" s="706"/>
      <c r="AP87" s="706"/>
      <c r="AQ87" s="706"/>
      <c r="AR87" s="706"/>
      <c r="AS87" s="706"/>
      <c r="AT87" s="706"/>
      <c r="AU87" s="706"/>
      <c r="AV87" s="706"/>
      <c r="AW87" s="706"/>
      <c r="AX87" s="706"/>
      <c r="AY87" s="706"/>
      <c r="AZ87" s="706"/>
      <c r="BA87" s="706"/>
      <c r="BB87" s="706"/>
      <c r="BC87" s="706"/>
    </row>
    <row r="88" spans="1:55">
      <c r="A88" s="707"/>
      <c r="B88" s="707"/>
      <c r="C88" s="707"/>
      <c r="D88" s="707"/>
      <c r="E88" s="707"/>
      <c r="F88" s="707"/>
      <c r="G88" s="707"/>
      <c r="H88" s="707"/>
      <c r="I88" s="707"/>
      <c r="J88" s="707"/>
      <c r="K88" s="707"/>
      <c r="L88" s="707"/>
      <c r="M88" s="707"/>
      <c r="N88" s="706"/>
      <c r="O88" s="706"/>
      <c r="P88" s="706"/>
      <c r="Q88" s="706"/>
      <c r="R88" s="706"/>
      <c r="S88" s="706"/>
      <c r="T88" s="706"/>
      <c r="U88" s="706"/>
      <c r="V88" s="706"/>
      <c r="W88" s="706"/>
      <c r="X88" s="706"/>
      <c r="Y88" s="706"/>
      <c r="Z88" s="706"/>
      <c r="AA88" s="706"/>
      <c r="AB88" s="706"/>
      <c r="AC88" s="706"/>
      <c r="AD88" s="706"/>
      <c r="AE88" s="706"/>
      <c r="AF88" s="706"/>
      <c r="AG88" s="706"/>
      <c r="AH88" s="706"/>
      <c r="AI88" s="706"/>
      <c r="AJ88" s="706"/>
      <c r="AK88" s="706"/>
      <c r="AL88" s="706"/>
      <c r="AM88" s="706"/>
      <c r="AN88" s="706"/>
      <c r="AO88" s="706"/>
      <c r="AP88" s="706"/>
      <c r="AQ88" s="706"/>
      <c r="AR88" s="706"/>
      <c r="AS88" s="706"/>
      <c r="AT88" s="706"/>
      <c r="AU88" s="706"/>
      <c r="AV88" s="706"/>
      <c r="AW88" s="706"/>
      <c r="AX88" s="706"/>
      <c r="AY88" s="706"/>
      <c r="AZ88" s="706"/>
      <c r="BA88" s="706"/>
      <c r="BB88" s="706"/>
      <c r="BC88" s="706"/>
    </row>
    <row r="89" spans="1:55">
      <c r="A89" s="707"/>
      <c r="B89" s="707"/>
      <c r="C89" s="707"/>
      <c r="D89" s="707"/>
      <c r="E89" s="707"/>
      <c r="F89" s="707"/>
      <c r="G89" s="707"/>
      <c r="H89" s="707"/>
      <c r="I89" s="707"/>
      <c r="J89" s="707"/>
      <c r="K89" s="707"/>
      <c r="L89" s="707"/>
      <c r="M89" s="707"/>
      <c r="N89" s="706"/>
      <c r="O89" s="706"/>
      <c r="P89" s="706"/>
      <c r="Q89" s="706"/>
      <c r="R89" s="706"/>
      <c r="S89" s="706"/>
      <c r="T89" s="706"/>
      <c r="U89" s="706"/>
      <c r="V89" s="706"/>
      <c r="W89" s="706"/>
      <c r="X89" s="706"/>
      <c r="Y89" s="706"/>
      <c r="Z89" s="706"/>
      <c r="AA89" s="706"/>
      <c r="AB89" s="706"/>
      <c r="AC89" s="706"/>
      <c r="AD89" s="706"/>
      <c r="AE89" s="706"/>
      <c r="AF89" s="706"/>
      <c r="AG89" s="706"/>
      <c r="AH89" s="706"/>
      <c r="AI89" s="706"/>
      <c r="AJ89" s="706"/>
      <c r="AK89" s="706"/>
      <c r="AL89" s="706"/>
      <c r="AM89" s="706"/>
      <c r="AN89" s="706"/>
      <c r="AO89" s="706"/>
      <c r="AP89" s="706"/>
      <c r="AQ89" s="706"/>
      <c r="AR89" s="706"/>
      <c r="AS89" s="706"/>
      <c r="AT89" s="706"/>
      <c r="AU89" s="706"/>
      <c r="AV89" s="706"/>
      <c r="AW89" s="706"/>
      <c r="AX89" s="706"/>
      <c r="AY89" s="706"/>
      <c r="AZ89" s="706"/>
      <c r="BA89" s="706"/>
      <c r="BB89" s="706"/>
      <c r="BC89" s="706"/>
    </row>
    <row r="90" spans="1:55">
      <c r="A90" s="707"/>
      <c r="B90" s="707"/>
      <c r="C90" s="707"/>
      <c r="D90" s="707"/>
      <c r="E90" s="707"/>
      <c r="F90" s="707"/>
      <c r="G90" s="707"/>
      <c r="H90" s="707"/>
      <c r="I90" s="707"/>
      <c r="J90" s="707"/>
      <c r="K90" s="707"/>
      <c r="L90" s="707"/>
      <c r="M90" s="707"/>
      <c r="N90" s="706"/>
      <c r="O90" s="706"/>
      <c r="P90" s="706"/>
      <c r="Q90" s="706"/>
      <c r="R90" s="706"/>
      <c r="S90" s="706"/>
      <c r="T90" s="706"/>
      <c r="U90" s="706"/>
      <c r="V90" s="706"/>
      <c r="W90" s="706"/>
      <c r="X90" s="706"/>
      <c r="Y90" s="706"/>
      <c r="Z90" s="706"/>
      <c r="AA90" s="706"/>
      <c r="AB90" s="706"/>
      <c r="AC90" s="706"/>
      <c r="AD90" s="706"/>
      <c r="AE90" s="706"/>
      <c r="AF90" s="706"/>
      <c r="AG90" s="706"/>
      <c r="AH90" s="706"/>
      <c r="AI90" s="706"/>
      <c r="AJ90" s="706"/>
      <c r="AK90" s="706"/>
      <c r="AL90" s="706"/>
      <c r="AM90" s="706"/>
      <c r="AN90" s="706"/>
      <c r="AO90" s="706"/>
      <c r="AP90" s="706"/>
      <c r="AQ90" s="706"/>
      <c r="AR90" s="706"/>
      <c r="AS90" s="706"/>
      <c r="AT90" s="706"/>
      <c r="AU90" s="706"/>
      <c r="AV90" s="706"/>
      <c r="AW90" s="706"/>
      <c r="AX90" s="706"/>
      <c r="AY90" s="706"/>
      <c r="AZ90" s="706"/>
      <c r="BA90" s="706"/>
      <c r="BB90" s="706"/>
      <c r="BC90" s="706"/>
    </row>
    <row r="91" spans="1:55">
      <c r="A91" s="707"/>
      <c r="B91" s="707"/>
      <c r="C91" s="707"/>
      <c r="D91" s="707"/>
      <c r="E91" s="707"/>
      <c r="F91" s="707"/>
      <c r="G91" s="707"/>
      <c r="H91" s="707"/>
      <c r="I91" s="707"/>
      <c r="J91" s="707"/>
      <c r="K91" s="707"/>
      <c r="L91" s="707"/>
      <c r="M91" s="707"/>
      <c r="N91" s="706"/>
      <c r="O91" s="706"/>
      <c r="P91" s="706"/>
      <c r="Q91" s="706"/>
      <c r="R91" s="706"/>
      <c r="S91" s="706"/>
      <c r="T91" s="706"/>
      <c r="U91" s="706"/>
      <c r="V91" s="706"/>
      <c r="W91" s="706"/>
      <c r="X91" s="706"/>
      <c r="Y91" s="706"/>
      <c r="Z91" s="706"/>
      <c r="AA91" s="706"/>
      <c r="AB91" s="706"/>
      <c r="AC91" s="706"/>
      <c r="AD91" s="706"/>
      <c r="AE91" s="706"/>
      <c r="AF91" s="706"/>
      <c r="AG91" s="706"/>
      <c r="AH91" s="706"/>
      <c r="AI91" s="706"/>
      <c r="AJ91" s="706"/>
      <c r="AK91" s="706"/>
      <c r="AL91" s="706"/>
      <c r="AM91" s="706"/>
      <c r="AN91" s="706"/>
      <c r="AO91" s="706"/>
      <c r="AP91" s="706"/>
      <c r="AQ91" s="706"/>
      <c r="AR91" s="706"/>
      <c r="AS91" s="706"/>
      <c r="AT91" s="706"/>
      <c r="AU91" s="706"/>
      <c r="AV91" s="706"/>
      <c r="AW91" s="706"/>
      <c r="AX91" s="706"/>
      <c r="AY91" s="706"/>
      <c r="AZ91" s="706"/>
      <c r="BA91" s="706"/>
      <c r="BB91" s="706"/>
      <c r="BC91" s="706"/>
    </row>
    <row r="92" spans="1:55">
      <c r="A92" s="707"/>
      <c r="B92" s="707"/>
      <c r="C92" s="707"/>
      <c r="D92" s="707"/>
      <c r="E92" s="707"/>
      <c r="F92" s="707"/>
      <c r="G92" s="707"/>
      <c r="H92" s="707"/>
      <c r="I92" s="707"/>
      <c r="J92" s="707"/>
      <c r="K92" s="707"/>
      <c r="L92" s="707"/>
      <c r="M92" s="707"/>
      <c r="N92" s="706"/>
      <c r="O92" s="706"/>
      <c r="P92" s="706"/>
      <c r="Q92" s="706"/>
      <c r="R92" s="706"/>
      <c r="S92" s="706"/>
      <c r="T92" s="706"/>
      <c r="U92" s="706"/>
      <c r="V92" s="706"/>
      <c r="W92" s="706"/>
      <c r="X92" s="706"/>
      <c r="Y92" s="706"/>
      <c r="Z92" s="706"/>
      <c r="AA92" s="706"/>
      <c r="AB92" s="706"/>
      <c r="AC92" s="706"/>
      <c r="AD92" s="706"/>
      <c r="AE92" s="706"/>
      <c r="AF92" s="706"/>
      <c r="AG92" s="706"/>
      <c r="AH92" s="706"/>
      <c r="AI92" s="706"/>
      <c r="AJ92" s="706"/>
      <c r="AK92" s="706"/>
      <c r="AL92" s="706"/>
      <c r="AM92" s="706"/>
      <c r="AN92" s="706"/>
      <c r="AO92" s="706"/>
      <c r="AP92" s="706"/>
      <c r="AQ92" s="706"/>
      <c r="AR92" s="706"/>
      <c r="AS92" s="706"/>
      <c r="AT92" s="706"/>
      <c r="AU92" s="706"/>
      <c r="AV92" s="706"/>
      <c r="AW92" s="706"/>
      <c r="AX92" s="706"/>
      <c r="AY92" s="706"/>
      <c r="AZ92" s="706"/>
      <c r="BA92" s="706"/>
      <c r="BB92" s="706"/>
      <c r="BC92" s="706"/>
    </row>
    <row r="93" spans="1:55">
      <c r="A93" s="707"/>
      <c r="B93" s="707"/>
      <c r="C93" s="707"/>
      <c r="D93" s="707"/>
      <c r="E93" s="707"/>
      <c r="F93" s="707"/>
      <c r="G93" s="707"/>
      <c r="H93" s="707"/>
      <c r="I93" s="707"/>
      <c r="J93" s="707"/>
      <c r="K93" s="707"/>
      <c r="L93" s="707"/>
      <c r="M93" s="707"/>
      <c r="N93" s="706"/>
      <c r="O93" s="706"/>
      <c r="P93" s="706"/>
      <c r="Q93" s="706"/>
      <c r="R93" s="706"/>
      <c r="S93" s="706"/>
      <c r="T93" s="706"/>
      <c r="U93" s="706"/>
      <c r="V93" s="706"/>
      <c r="W93" s="706"/>
      <c r="X93" s="706"/>
      <c r="Y93" s="706"/>
      <c r="Z93" s="706"/>
      <c r="AA93" s="706"/>
      <c r="AB93" s="706"/>
      <c r="AC93" s="706"/>
      <c r="AD93" s="706"/>
      <c r="AE93" s="706"/>
      <c r="AF93" s="706"/>
      <c r="AG93" s="706"/>
      <c r="AH93" s="706"/>
      <c r="AI93" s="706"/>
      <c r="AJ93" s="706"/>
      <c r="AK93" s="706"/>
      <c r="AL93" s="706"/>
      <c r="AM93" s="706"/>
      <c r="AN93" s="706"/>
      <c r="AO93" s="706"/>
      <c r="AP93" s="706"/>
      <c r="AQ93" s="706"/>
      <c r="AR93" s="706"/>
      <c r="AS93" s="706"/>
      <c r="AT93" s="706"/>
      <c r="AU93" s="706"/>
      <c r="AV93" s="706"/>
      <c r="AW93" s="706"/>
      <c r="AX93" s="706"/>
      <c r="AY93" s="706"/>
      <c r="AZ93" s="706"/>
      <c r="BA93" s="706"/>
      <c r="BB93" s="706"/>
      <c r="BC93" s="706"/>
    </row>
    <row r="94" spans="1:55">
      <c r="A94" s="707"/>
      <c r="B94" s="707"/>
      <c r="C94" s="707"/>
      <c r="D94" s="707"/>
      <c r="E94" s="707"/>
      <c r="F94" s="707"/>
      <c r="G94" s="707"/>
      <c r="H94" s="707"/>
      <c r="I94" s="707"/>
      <c r="J94" s="707"/>
      <c r="K94" s="707"/>
      <c r="L94" s="707"/>
      <c r="M94" s="707"/>
      <c r="N94" s="706"/>
      <c r="O94" s="706"/>
      <c r="P94" s="706"/>
      <c r="Q94" s="706"/>
      <c r="R94" s="706"/>
      <c r="S94" s="706"/>
      <c r="T94" s="706"/>
      <c r="U94" s="706"/>
      <c r="V94" s="706"/>
      <c r="W94" s="706"/>
      <c r="X94" s="706"/>
      <c r="Y94" s="706"/>
      <c r="Z94" s="706"/>
      <c r="AA94" s="706"/>
      <c r="AB94" s="706"/>
      <c r="AC94" s="706"/>
      <c r="AD94" s="706"/>
      <c r="AE94" s="706"/>
      <c r="AF94" s="706"/>
      <c r="AG94" s="706"/>
      <c r="AH94" s="706"/>
      <c r="AI94" s="706"/>
      <c r="AJ94" s="706"/>
      <c r="AK94" s="706"/>
      <c r="AL94" s="706"/>
      <c r="AM94" s="706"/>
      <c r="AN94" s="706"/>
      <c r="AO94" s="706"/>
      <c r="AP94" s="706"/>
      <c r="AQ94" s="706"/>
      <c r="AR94" s="706"/>
      <c r="AS94" s="706"/>
      <c r="AT94" s="706"/>
      <c r="AU94" s="706"/>
      <c r="AV94" s="706"/>
      <c r="AW94" s="706"/>
      <c r="AX94" s="706"/>
      <c r="AY94" s="706"/>
      <c r="AZ94" s="706"/>
      <c r="BA94" s="706"/>
      <c r="BB94" s="706"/>
      <c r="BC94" s="706"/>
    </row>
    <row r="95" spans="1:55">
      <c r="A95" s="707"/>
      <c r="B95" s="707"/>
      <c r="C95" s="707"/>
      <c r="D95" s="707"/>
      <c r="E95" s="707"/>
      <c r="F95" s="707"/>
      <c r="G95" s="707"/>
      <c r="H95" s="707"/>
      <c r="I95" s="707"/>
      <c r="J95" s="707"/>
      <c r="K95" s="707"/>
      <c r="L95" s="707"/>
      <c r="M95" s="707"/>
      <c r="N95" s="706"/>
      <c r="O95" s="706"/>
      <c r="P95" s="706"/>
      <c r="Q95" s="706"/>
      <c r="R95" s="706"/>
      <c r="S95" s="706"/>
      <c r="T95" s="706"/>
      <c r="U95" s="706"/>
      <c r="V95" s="706"/>
      <c r="W95" s="706"/>
      <c r="X95" s="706"/>
      <c r="Y95" s="706"/>
      <c r="Z95" s="706"/>
      <c r="AA95" s="706"/>
      <c r="AB95" s="706"/>
      <c r="AC95" s="706"/>
      <c r="AD95" s="706"/>
      <c r="AE95" s="706"/>
      <c r="AF95" s="706"/>
      <c r="AG95" s="706"/>
      <c r="AH95" s="706"/>
      <c r="AI95" s="706"/>
      <c r="AJ95" s="706"/>
      <c r="AK95" s="706"/>
      <c r="AL95" s="706"/>
      <c r="AM95" s="706"/>
      <c r="AN95" s="706"/>
      <c r="AO95" s="706"/>
      <c r="AP95" s="706"/>
      <c r="AQ95" s="706"/>
      <c r="AR95" s="706"/>
      <c r="AS95" s="706"/>
      <c r="AT95" s="706"/>
      <c r="AU95" s="706"/>
      <c r="AV95" s="706"/>
      <c r="AW95" s="706"/>
      <c r="AX95" s="706"/>
      <c r="AY95" s="706"/>
      <c r="AZ95" s="706"/>
      <c r="BA95" s="706"/>
      <c r="BB95" s="706"/>
      <c r="BC95" s="706"/>
    </row>
  </sheetData>
  <sheetProtection selectLockedCells="1" selectUnlockedCells="1"/>
  <mergeCells count="13">
    <mergeCell ref="A1:G1"/>
    <mergeCell ref="A3:A4"/>
    <mergeCell ref="B3:D4"/>
    <mergeCell ref="B5:D5"/>
    <mergeCell ref="A48:B48"/>
    <mergeCell ref="C48:G48"/>
    <mergeCell ref="A6:G6"/>
    <mergeCell ref="A41:B42"/>
    <mergeCell ref="C41:G42"/>
    <mergeCell ref="A43:B47"/>
    <mergeCell ref="C43:D43"/>
    <mergeCell ref="E43:G43"/>
    <mergeCell ref="C44:G47"/>
  </mergeCells>
  <phoneticPr fontId="59" type="noConversion"/>
  <dataValidations count="2">
    <dataValidation allowBlank="1" showErrorMessage="1" sqref="F4">
      <formula1>0</formula1>
      <formula2>0</formula2>
    </dataValidation>
    <dataValidation allowBlank="1" showErrorMessage="1" promptTitle="存在调整事项时" prompt="_x000a_选择 “E”" sqref="E43:G43">
      <formula1>0</formula1>
      <formula2>0</formula2>
    </dataValidation>
  </dataValidations>
  <hyperlinks>
    <hyperlink ref="H10" location="工资福利!A1" display="工资福利审核表"/>
    <hyperlink ref="H12" location="招待!A1" display="业务招待费审核表"/>
    <hyperlink ref="H14" location="成本倒轧!A1" display="成本倒轧审核表"/>
    <hyperlink ref="H16" location="主营收支!A1" display="主营业务收支审核表"/>
  </hyperlinks>
  <pageMargins left="0.78740157480314965" right="0.35433070866141736" top="0.51181102362204722" bottom="0.11811023622047245" header="0.51181102362204722" footer="0.51181102362204722"/>
  <pageSetup paperSize="9" firstPageNumber="0" orientation="portrait" blackAndWhite="1"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3105" r:id="rId4" name="Button 1">
              <controlPr defaultSize="0" print="0" autoFill="0" autoPict="0" macro="[0]!ThisWorkbook.返回">
                <anchor moveWithCells="1" sizeWithCells="1">
                  <from>
                    <xdr:col>9</xdr:col>
                    <xdr:colOff>161925</xdr:colOff>
                    <xdr:row>1</xdr:row>
                    <xdr:rowOff>104775</xdr:rowOff>
                  </from>
                  <to>
                    <xdr:col>10</xdr:col>
                    <xdr:colOff>209550</xdr:colOff>
                    <xdr:row>3</xdr:row>
                    <xdr:rowOff>95250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dimension ref="A1:O48"/>
  <sheetViews>
    <sheetView topLeftCell="A16" workbookViewId="0">
      <selection sqref="A1:J2"/>
    </sheetView>
  </sheetViews>
  <sheetFormatPr defaultColWidth="9" defaultRowHeight="14.25"/>
  <cols>
    <col min="1" max="1" width="3.75" style="12" customWidth="1"/>
    <col min="2" max="2" width="5.125" style="12" customWidth="1"/>
    <col min="3" max="3" width="13.375" style="12" customWidth="1"/>
    <col min="4" max="5" width="14.625" style="12" customWidth="1"/>
    <col min="6" max="6" width="3.75" style="12" customWidth="1"/>
    <col min="7" max="7" width="13.125" style="12" customWidth="1"/>
    <col min="8" max="8" width="5.125" style="12" customWidth="1"/>
    <col min="9" max="9" width="5" style="12" customWidth="1"/>
    <col min="10" max="10" width="7" style="12" customWidth="1"/>
    <col min="11" max="16384" width="9" style="12"/>
  </cols>
  <sheetData>
    <row r="1" spans="1:15">
      <c r="A1" s="3489" t="s">
        <v>314</v>
      </c>
      <c r="B1" s="3489"/>
      <c r="C1" s="3489"/>
      <c r="D1" s="3489"/>
      <c r="E1" s="3489"/>
      <c r="F1" s="3489"/>
      <c r="G1" s="3489"/>
      <c r="H1" s="3489"/>
      <c r="I1" s="3489"/>
      <c r="J1" s="3489"/>
      <c r="K1" s="13"/>
      <c r="L1" s="13"/>
      <c r="M1" s="13"/>
      <c r="N1" s="13"/>
      <c r="O1" s="13"/>
    </row>
    <row r="2" spans="1:15">
      <c r="A2" s="3489"/>
      <c r="B2" s="3489"/>
      <c r="C2" s="3489"/>
      <c r="D2" s="3489"/>
      <c r="E2" s="3489"/>
      <c r="F2" s="3489"/>
      <c r="G2" s="3489"/>
      <c r="H2" s="3489"/>
      <c r="I2" s="3489"/>
      <c r="J2" s="3489"/>
      <c r="K2" s="13"/>
      <c r="L2" s="13"/>
      <c r="M2" s="13"/>
      <c r="N2" s="13"/>
      <c r="O2" s="13"/>
    </row>
    <row r="3" spans="1:15">
      <c r="A3" s="3490" t="s">
        <v>460</v>
      </c>
      <c r="B3" s="3490"/>
      <c r="C3" s="3491" t="str">
        <f>基本情况!B2</f>
        <v/>
      </c>
      <c r="D3" s="3491"/>
      <c r="E3" s="859"/>
      <c r="F3" s="3492" t="s">
        <v>1351</v>
      </c>
      <c r="G3" s="3492"/>
      <c r="H3" s="3493" t="s">
        <v>462</v>
      </c>
      <c r="I3" s="3493"/>
      <c r="J3" s="860" t="s">
        <v>289</v>
      </c>
      <c r="K3" s="13"/>
      <c r="L3" s="13"/>
      <c r="M3" s="13"/>
      <c r="N3" s="13"/>
      <c r="O3" s="13"/>
    </row>
    <row r="4" spans="1:15" ht="16.5" customHeight="1">
      <c r="A4" s="3490"/>
      <c r="B4" s="3490"/>
      <c r="C4" s="3491"/>
      <c r="D4" s="3491"/>
      <c r="E4" s="861" t="s">
        <v>463</v>
      </c>
      <c r="F4" s="3496">
        <f>基本情况!B12</f>
        <v>0</v>
      </c>
      <c r="G4" s="3496"/>
      <c r="H4" s="3494" t="str">
        <f>TEXT(基本情况!B21,"yyyy-mm-dd")</f>
        <v>2016-03-03</v>
      </c>
      <c r="I4" s="3494"/>
      <c r="J4" s="3495" t="str">
        <f>档案索引!D25</f>
        <v>3-4</v>
      </c>
      <c r="K4" s="13"/>
      <c r="L4" s="13"/>
      <c r="M4" s="13"/>
      <c r="N4" s="13"/>
      <c r="O4" s="13"/>
    </row>
    <row r="5" spans="1:15" ht="16.5" customHeight="1">
      <c r="A5" s="3465" t="s">
        <v>464</v>
      </c>
      <c r="B5" s="3465"/>
      <c r="C5" s="3497" t="str">
        <f>基本情况!B7</f>
        <v>2015年01月01日至2015年12月31日</v>
      </c>
      <c r="D5" s="3497"/>
      <c r="E5" s="862" t="s">
        <v>465</v>
      </c>
      <c r="F5" s="3498">
        <f>基本情况!B11</f>
        <v>0</v>
      </c>
      <c r="G5" s="3498"/>
      <c r="H5" s="3499" t="str">
        <f>TEXT(基本情况!B22,"yyyy-mm-dd")</f>
        <v>2016-04-10</v>
      </c>
      <c r="I5" s="3499"/>
      <c r="J5" s="3495"/>
      <c r="K5" s="13"/>
      <c r="L5" s="13"/>
      <c r="M5" s="13"/>
      <c r="N5" s="13"/>
      <c r="O5" s="13"/>
    </row>
    <row r="6" spans="1:15" ht="7.5" customHeight="1">
      <c r="A6" s="3500"/>
      <c r="B6" s="3500"/>
      <c r="C6" s="3500"/>
      <c r="D6" s="3500"/>
      <c r="E6" s="3500"/>
      <c r="F6" s="3500"/>
      <c r="G6" s="3500"/>
      <c r="H6" s="3500"/>
      <c r="I6" s="3500"/>
      <c r="J6" s="3500"/>
      <c r="K6" s="13"/>
      <c r="L6" s="13"/>
      <c r="M6" s="13"/>
      <c r="N6" s="13"/>
      <c r="O6" s="13"/>
    </row>
    <row r="7" spans="1:15" ht="16.5" customHeight="1">
      <c r="A7" s="3501" t="s">
        <v>1198</v>
      </c>
      <c r="B7" s="3501"/>
      <c r="C7" s="3501"/>
      <c r="D7" s="863" t="s">
        <v>1199</v>
      </c>
      <c r="E7" s="863" t="s">
        <v>248</v>
      </c>
      <c r="F7" s="3502" t="s">
        <v>1200</v>
      </c>
      <c r="G7" s="3502"/>
      <c r="H7" s="3503" t="s">
        <v>289</v>
      </c>
      <c r="I7" s="3503"/>
      <c r="J7" s="864" t="s">
        <v>468</v>
      </c>
      <c r="K7" s="13"/>
      <c r="L7" s="13"/>
      <c r="M7" s="13"/>
      <c r="N7" s="13"/>
      <c r="O7" s="13"/>
    </row>
    <row r="8" spans="1:15" ht="16.5" customHeight="1">
      <c r="A8" s="3475" t="s">
        <v>1201</v>
      </c>
      <c r="B8" s="3475"/>
      <c r="C8" s="3475"/>
      <c r="D8" s="1179"/>
      <c r="E8" s="1179"/>
      <c r="F8" s="3476" t="s">
        <v>1202</v>
      </c>
      <c r="G8" s="3476"/>
      <c r="H8" s="3488"/>
      <c r="I8" s="3488"/>
      <c r="J8" s="865"/>
      <c r="K8" s="3487" t="s">
        <v>404</v>
      </c>
      <c r="L8" s="3487"/>
      <c r="M8" s="13"/>
      <c r="N8" s="13"/>
      <c r="O8" s="13"/>
    </row>
    <row r="9" spans="1:15" ht="16.5" customHeight="1">
      <c r="A9" s="3480" t="s">
        <v>1203</v>
      </c>
      <c r="B9" s="3480"/>
      <c r="C9" s="3480"/>
      <c r="D9" s="1180"/>
      <c r="E9" s="1180"/>
      <c r="F9" s="3459" t="s">
        <v>1204</v>
      </c>
      <c r="G9" s="3459"/>
      <c r="H9" s="3473"/>
      <c r="I9" s="3473"/>
      <c r="J9" s="866"/>
      <c r="K9" s="13"/>
      <c r="L9" s="13"/>
      <c r="M9" s="13"/>
      <c r="N9" s="13"/>
      <c r="O9" s="13"/>
    </row>
    <row r="10" spans="1:15" ht="16.5" customHeight="1">
      <c r="A10" s="3480" t="s">
        <v>1205</v>
      </c>
      <c r="B10" s="3480"/>
      <c r="C10" s="3480"/>
      <c r="D10" s="1180"/>
      <c r="E10" s="1180"/>
      <c r="F10" s="3459" t="s">
        <v>1206</v>
      </c>
      <c r="G10" s="3459"/>
      <c r="H10" s="3473"/>
      <c r="I10" s="3473"/>
      <c r="J10" s="867"/>
      <c r="K10" s="13"/>
      <c r="L10" s="13"/>
      <c r="M10" s="13"/>
      <c r="N10" s="13"/>
      <c r="O10" s="13"/>
    </row>
    <row r="11" spans="1:15" ht="16.5" customHeight="1">
      <c r="A11" s="3480" t="s">
        <v>1207</v>
      </c>
      <c r="B11" s="3480"/>
      <c r="C11" s="3480"/>
      <c r="D11" s="1180"/>
      <c r="E11" s="1180"/>
      <c r="F11" s="3459" t="s">
        <v>1208</v>
      </c>
      <c r="G11" s="3459"/>
      <c r="H11" s="3473"/>
      <c r="I11" s="3473"/>
      <c r="J11" s="867"/>
      <c r="K11" s="13"/>
      <c r="L11" s="13"/>
      <c r="M11" s="13"/>
      <c r="N11" s="13"/>
      <c r="O11" s="13"/>
    </row>
    <row r="12" spans="1:15" ht="16.5" customHeight="1">
      <c r="A12" s="3486"/>
      <c r="B12" s="3486"/>
      <c r="C12" s="3486"/>
      <c r="D12" s="1180"/>
      <c r="E12" s="1180"/>
      <c r="F12" s="3459" t="s">
        <v>1209</v>
      </c>
      <c r="G12" s="3459"/>
      <c r="H12" s="3473"/>
      <c r="I12" s="3473"/>
      <c r="J12" s="867"/>
      <c r="K12" s="13"/>
      <c r="L12" s="13"/>
      <c r="M12" s="13"/>
      <c r="N12" s="13"/>
      <c r="O12" s="13"/>
    </row>
    <row r="13" spans="1:15" ht="16.5" customHeight="1">
      <c r="A13" s="3486"/>
      <c r="B13" s="3486"/>
      <c r="C13" s="3486"/>
      <c r="D13" s="1180"/>
      <c r="E13" s="1180"/>
      <c r="F13" s="3459" t="s">
        <v>1210</v>
      </c>
      <c r="G13" s="3459"/>
      <c r="H13" s="3473"/>
      <c r="I13" s="3473"/>
      <c r="J13" s="867"/>
      <c r="K13" s="13"/>
      <c r="L13" s="13"/>
      <c r="M13" s="13"/>
      <c r="N13" s="13"/>
      <c r="O13" s="13"/>
    </row>
    <row r="14" spans="1:15" ht="16.5" customHeight="1">
      <c r="A14" s="3481" t="s">
        <v>1211</v>
      </c>
      <c r="B14" s="3481"/>
      <c r="C14" s="3481"/>
      <c r="D14" s="868">
        <f>D8+D9-D10-D11</f>
        <v>0</v>
      </c>
      <c r="E14" s="868">
        <f>E8+E9-E10-E11</f>
        <v>0</v>
      </c>
      <c r="F14" s="3485" t="s">
        <v>1023</v>
      </c>
      <c r="G14" s="3485"/>
      <c r="H14" s="3477"/>
      <c r="I14" s="3477"/>
      <c r="J14" s="869"/>
      <c r="K14" s="13"/>
      <c r="L14" s="13"/>
      <c r="M14" s="13"/>
      <c r="N14" s="13"/>
      <c r="O14" s="13"/>
    </row>
    <row r="15" spans="1:15" ht="16.5" customHeight="1">
      <c r="A15" s="3480" t="s">
        <v>1212</v>
      </c>
      <c r="B15" s="3480"/>
      <c r="C15" s="3480"/>
      <c r="D15" s="1180"/>
      <c r="E15" s="1180"/>
      <c r="F15" s="3459" t="s">
        <v>1213</v>
      </c>
      <c r="G15" s="3459"/>
      <c r="H15" s="3473"/>
      <c r="I15" s="3473"/>
      <c r="J15" s="867"/>
      <c r="K15" s="13"/>
      <c r="L15" s="13"/>
      <c r="M15" s="13"/>
      <c r="N15" s="13"/>
      <c r="O15" s="13"/>
    </row>
    <row r="16" spans="1:15" ht="16.5" customHeight="1">
      <c r="A16" s="3480" t="s">
        <v>1214</v>
      </c>
      <c r="B16" s="3480"/>
      <c r="C16" s="3480"/>
      <c r="D16" s="1180"/>
      <c r="E16" s="1180"/>
      <c r="F16" s="3459" t="s">
        <v>1215</v>
      </c>
      <c r="G16" s="3459"/>
      <c r="H16" s="3473"/>
      <c r="I16" s="3473"/>
      <c r="J16" s="867"/>
      <c r="K16" s="13"/>
      <c r="L16" s="13"/>
      <c r="M16" s="13"/>
      <c r="N16" s="13"/>
      <c r="O16" s="13"/>
    </row>
    <row r="17" spans="1:15" ht="16.5" customHeight="1">
      <c r="A17" s="3472"/>
      <c r="B17" s="3472"/>
      <c r="C17" s="3472"/>
      <c r="D17" s="1180"/>
      <c r="E17" s="1180"/>
      <c r="F17" s="3459" t="s">
        <v>1216</v>
      </c>
      <c r="G17" s="3459"/>
      <c r="H17" s="3473"/>
      <c r="I17" s="3473"/>
      <c r="J17" s="867"/>
      <c r="K17" s="13"/>
      <c r="L17" s="13"/>
      <c r="M17" s="13"/>
      <c r="N17" s="13"/>
      <c r="O17" s="13"/>
    </row>
    <row r="18" spans="1:15" ht="16.5" customHeight="1">
      <c r="A18" s="3458"/>
      <c r="B18" s="3458"/>
      <c r="C18" s="3458"/>
      <c r="D18" s="1181"/>
      <c r="E18" s="1181"/>
      <c r="F18" s="3459" t="s">
        <v>1217</v>
      </c>
      <c r="G18" s="3459"/>
      <c r="H18" s="3484"/>
      <c r="I18" s="3484"/>
      <c r="J18" s="870"/>
      <c r="K18" s="13"/>
      <c r="L18" s="13"/>
      <c r="M18" s="13"/>
      <c r="N18" s="13"/>
      <c r="O18" s="13"/>
    </row>
    <row r="19" spans="1:15" ht="16.5" customHeight="1">
      <c r="A19" s="3481" t="s">
        <v>1218</v>
      </c>
      <c r="B19" s="3481"/>
      <c r="C19" s="3481"/>
      <c r="D19" s="868">
        <f>D14+D15+D16</f>
        <v>0</v>
      </c>
      <c r="E19" s="868">
        <f>E14+E15+E16</f>
        <v>0</v>
      </c>
      <c r="F19" s="3485" t="s">
        <v>1024</v>
      </c>
      <c r="G19" s="3485"/>
      <c r="H19" s="3477"/>
      <c r="I19" s="3477"/>
      <c r="J19" s="869"/>
      <c r="K19" s="13"/>
      <c r="L19" s="13"/>
      <c r="M19" s="13"/>
      <c r="N19" s="13"/>
      <c r="O19" s="13"/>
    </row>
    <row r="20" spans="1:15" ht="16.5" customHeight="1">
      <c r="A20" s="3480" t="s">
        <v>1219</v>
      </c>
      <c r="B20" s="3480"/>
      <c r="C20" s="3480"/>
      <c r="D20" s="1180"/>
      <c r="E20" s="1180"/>
      <c r="F20" s="3459" t="s">
        <v>1220</v>
      </c>
      <c r="G20" s="3459"/>
      <c r="H20" s="3473"/>
      <c r="I20" s="3473"/>
      <c r="J20" s="867"/>
      <c r="K20" s="13"/>
      <c r="L20" s="13"/>
      <c r="M20" s="13"/>
      <c r="N20" s="13"/>
      <c r="O20" s="13"/>
    </row>
    <row r="21" spans="1:15" ht="16.5" customHeight="1">
      <c r="A21" s="3480" t="s">
        <v>1221</v>
      </c>
      <c r="B21" s="3480"/>
      <c r="C21" s="3480"/>
      <c r="D21" s="1180"/>
      <c r="E21" s="1180"/>
      <c r="F21" s="3459" t="s">
        <v>1222</v>
      </c>
      <c r="G21" s="3459"/>
      <c r="H21" s="3473"/>
      <c r="I21" s="3473"/>
      <c r="J21" s="867"/>
      <c r="K21" s="13"/>
      <c r="L21" s="13"/>
      <c r="M21" s="13"/>
      <c r="N21" s="13"/>
      <c r="O21" s="13"/>
    </row>
    <row r="22" spans="1:15" ht="16.5" customHeight="1">
      <c r="A22" s="3480" t="s">
        <v>1223</v>
      </c>
      <c r="B22" s="3480"/>
      <c r="C22" s="3480"/>
      <c r="D22" s="1180"/>
      <c r="E22" s="1180"/>
      <c r="F22" s="3459" t="s">
        <v>1224</v>
      </c>
      <c r="G22" s="3459"/>
      <c r="H22" s="3473"/>
      <c r="I22" s="3473"/>
      <c r="J22" s="867"/>
      <c r="K22" s="13"/>
      <c r="L22" s="13"/>
      <c r="M22" s="13"/>
      <c r="N22" s="13"/>
      <c r="O22" s="13"/>
    </row>
    <row r="23" spans="1:15" ht="16.5" customHeight="1">
      <c r="A23" s="3472"/>
      <c r="B23" s="3472"/>
      <c r="C23" s="3472"/>
      <c r="D23" s="1180"/>
      <c r="E23" s="1180"/>
      <c r="F23" s="3459" t="s">
        <v>1225</v>
      </c>
      <c r="G23" s="3459"/>
      <c r="H23" s="3473"/>
      <c r="I23" s="3473"/>
      <c r="J23" s="867"/>
      <c r="K23" s="13"/>
      <c r="L23" s="13"/>
      <c r="M23" s="13"/>
      <c r="N23" s="13"/>
      <c r="O23" s="13"/>
    </row>
    <row r="24" spans="1:15" ht="16.5" customHeight="1">
      <c r="A24" s="3458"/>
      <c r="B24" s="3458"/>
      <c r="C24" s="3458"/>
      <c r="D24" s="1182"/>
      <c r="E24" s="1182"/>
      <c r="F24" s="3459" t="s">
        <v>1226</v>
      </c>
      <c r="G24" s="3459"/>
      <c r="H24" s="3460"/>
      <c r="I24" s="3460"/>
      <c r="J24" s="870"/>
      <c r="K24" s="13"/>
      <c r="L24" s="13"/>
      <c r="M24" s="13"/>
      <c r="N24" s="13"/>
      <c r="O24" s="13"/>
    </row>
    <row r="25" spans="1:15" ht="16.5" customHeight="1">
      <c r="A25" s="3481" t="s">
        <v>1227</v>
      </c>
      <c r="B25" s="3481"/>
      <c r="C25" s="3481"/>
      <c r="D25" s="868">
        <f>D19+D20-D21-D22</f>
        <v>0</v>
      </c>
      <c r="E25" s="868">
        <f>E19+E20-E21-E22</f>
        <v>0</v>
      </c>
      <c r="F25" s="3482" t="s">
        <v>1025</v>
      </c>
      <c r="G25" s="3483"/>
      <c r="H25" s="3477"/>
      <c r="I25" s="3477"/>
      <c r="J25" s="869"/>
      <c r="K25" s="13"/>
      <c r="L25" s="13"/>
      <c r="M25" s="13"/>
      <c r="N25" s="13"/>
      <c r="O25" s="13"/>
    </row>
    <row r="26" spans="1:15" ht="16.5" customHeight="1">
      <c r="A26" s="3480" t="s">
        <v>1228</v>
      </c>
      <c r="B26" s="3480"/>
      <c r="C26" s="3480"/>
      <c r="D26" s="1180"/>
      <c r="E26" s="1180"/>
      <c r="F26" s="3459" t="s">
        <v>1229</v>
      </c>
      <c r="G26" s="3459"/>
      <c r="H26" s="3473"/>
      <c r="I26" s="3473"/>
      <c r="J26" s="867"/>
      <c r="K26" s="13"/>
      <c r="L26" s="13"/>
      <c r="M26" s="13"/>
      <c r="N26" s="13"/>
      <c r="O26" s="13"/>
    </row>
    <row r="27" spans="1:15" ht="16.5" customHeight="1">
      <c r="A27" s="3480" t="s">
        <v>1230</v>
      </c>
      <c r="B27" s="3480"/>
      <c r="C27" s="3480"/>
      <c r="D27" s="1180"/>
      <c r="E27" s="1180"/>
      <c r="F27" s="3459" t="s">
        <v>1231</v>
      </c>
      <c r="G27" s="3459"/>
      <c r="H27" s="3473"/>
      <c r="I27" s="3473"/>
      <c r="J27" s="867"/>
      <c r="K27" s="13"/>
      <c r="L27" s="13"/>
      <c r="M27" s="13"/>
      <c r="N27" s="13"/>
      <c r="O27" s="13"/>
    </row>
    <row r="28" spans="1:15" ht="16.5" customHeight="1">
      <c r="A28" s="3480" t="s">
        <v>1232</v>
      </c>
      <c r="B28" s="3480"/>
      <c r="C28" s="3480"/>
      <c r="D28" s="1180"/>
      <c r="E28" s="1180"/>
      <c r="F28" s="3459" t="s">
        <v>1233</v>
      </c>
      <c r="G28" s="3459"/>
      <c r="H28" s="3473"/>
      <c r="I28" s="3473"/>
      <c r="J28" s="867"/>
      <c r="K28" s="13"/>
      <c r="L28" s="13"/>
      <c r="M28" s="13"/>
      <c r="N28" s="13"/>
      <c r="O28" s="13"/>
    </row>
    <row r="29" spans="1:15" ht="16.5" customHeight="1">
      <c r="A29" s="3480" t="s">
        <v>1234</v>
      </c>
      <c r="B29" s="3480"/>
      <c r="C29" s="3480"/>
      <c r="D29" s="1180"/>
      <c r="E29" s="1180"/>
      <c r="F29" s="3459" t="s">
        <v>1235</v>
      </c>
      <c r="G29" s="3459"/>
      <c r="H29" s="3473"/>
      <c r="I29" s="3473"/>
      <c r="J29" s="867"/>
      <c r="K29" s="13"/>
      <c r="L29" s="13"/>
      <c r="M29" s="13"/>
      <c r="N29" s="13"/>
      <c r="O29" s="13"/>
    </row>
    <row r="30" spans="1:15" ht="16.5" customHeight="1">
      <c r="A30" s="3478"/>
      <c r="B30" s="3478"/>
      <c r="C30" s="3478"/>
      <c r="D30" s="1183"/>
      <c r="E30" s="1183"/>
      <c r="F30" s="3459" t="s">
        <v>1236</v>
      </c>
      <c r="G30" s="3459"/>
      <c r="H30" s="3473"/>
      <c r="I30" s="3473"/>
      <c r="J30" s="871"/>
      <c r="K30" s="13"/>
      <c r="L30" s="13"/>
      <c r="M30" s="13"/>
      <c r="N30" s="13"/>
      <c r="O30" s="13"/>
    </row>
    <row r="31" spans="1:15" ht="16.5" customHeight="1">
      <c r="A31" s="3478"/>
      <c r="B31" s="3478"/>
      <c r="C31" s="3478"/>
      <c r="D31" s="1183"/>
      <c r="E31" s="1183"/>
      <c r="F31" s="3479" t="s">
        <v>1237</v>
      </c>
      <c r="G31" s="3479"/>
      <c r="H31" s="3473"/>
      <c r="I31" s="3473"/>
      <c r="J31" s="871"/>
      <c r="K31" s="13"/>
      <c r="L31" s="13"/>
      <c r="M31" s="13"/>
      <c r="N31" s="13"/>
      <c r="O31" s="13"/>
    </row>
    <row r="32" spans="1:15" ht="16.5" customHeight="1">
      <c r="A32" s="3475" t="s">
        <v>1238</v>
      </c>
      <c r="B32" s="3475"/>
      <c r="C32" s="3475"/>
      <c r="D32" s="1184"/>
      <c r="E32" s="1184"/>
      <c r="F32" s="3476" t="s">
        <v>1239</v>
      </c>
      <c r="G32" s="3476"/>
      <c r="H32" s="3477"/>
      <c r="I32" s="3477"/>
      <c r="J32" s="869"/>
      <c r="K32" s="13"/>
      <c r="L32" s="13"/>
      <c r="M32" s="13"/>
      <c r="N32" s="13"/>
      <c r="O32" s="13"/>
    </row>
    <row r="33" spans="1:15" ht="16.5" customHeight="1">
      <c r="A33" s="3472"/>
      <c r="B33" s="3472"/>
      <c r="C33" s="3472"/>
      <c r="D33" s="1180"/>
      <c r="E33" s="1180"/>
      <c r="F33" s="3459" t="s">
        <v>1240</v>
      </c>
      <c r="G33" s="3459"/>
      <c r="H33" s="3473"/>
      <c r="I33" s="3473"/>
      <c r="J33" s="867"/>
      <c r="K33" s="13"/>
      <c r="L33" s="13"/>
      <c r="M33" s="13"/>
      <c r="N33" s="13"/>
      <c r="O33" s="13"/>
    </row>
    <row r="34" spans="1:15" ht="16.5" customHeight="1">
      <c r="A34" s="3472"/>
      <c r="B34" s="3472"/>
      <c r="C34" s="3472"/>
      <c r="D34" s="1180"/>
      <c r="E34" s="1180"/>
      <c r="F34" s="3459" t="s">
        <v>1241</v>
      </c>
      <c r="G34" s="3459"/>
      <c r="H34" s="3473"/>
      <c r="I34" s="3473"/>
      <c r="J34" s="867"/>
      <c r="K34" s="13"/>
      <c r="L34" s="13"/>
      <c r="M34" s="13"/>
      <c r="N34" s="13"/>
      <c r="O34" s="13"/>
    </row>
    <row r="35" spans="1:15" ht="16.5" customHeight="1">
      <c r="A35" s="3472"/>
      <c r="B35" s="3472"/>
      <c r="C35" s="3472"/>
      <c r="D35" s="1185"/>
      <c r="E35" s="1185"/>
      <c r="F35" s="3459" t="s">
        <v>1242</v>
      </c>
      <c r="G35" s="3459"/>
      <c r="H35" s="3473"/>
      <c r="I35" s="3473"/>
      <c r="J35" s="867"/>
      <c r="K35" s="13"/>
      <c r="L35" s="13"/>
      <c r="M35" s="13"/>
      <c r="N35" s="13"/>
      <c r="O35" s="13"/>
    </row>
    <row r="36" spans="1:15" ht="27" customHeight="1">
      <c r="A36" s="3474" t="s">
        <v>1243</v>
      </c>
      <c r="B36" s="3474"/>
      <c r="C36" s="3474"/>
      <c r="D36" s="1185"/>
      <c r="E36" s="1185"/>
      <c r="F36" s="3459" t="s">
        <v>1244</v>
      </c>
      <c r="G36" s="3459"/>
      <c r="H36" s="3473"/>
      <c r="I36" s="3473"/>
      <c r="J36" s="866"/>
      <c r="K36" s="13"/>
      <c r="L36" s="13"/>
      <c r="M36" s="13"/>
      <c r="N36" s="13"/>
      <c r="O36" s="13"/>
    </row>
    <row r="37" spans="1:15" ht="16.5" customHeight="1">
      <c r="A37" s="3472"/>
      <c r="B37" s="3472"/>
      <c r="C37" s="3472"/>
      <c r="D37" s="1185"/>
      <c r="E37" s="1185"/>
      <c r="F37" s="3459" t="s">
        <v>1245</v>
      </c>
      <c r="G37" s="3459"/>
      <c r="H37" s="3473"/>
      <c r="I37" s="3473"/>
      <c r="J37" s="866"/>
      <c r="K37" s="13"/>
      <c r="L37" s="13"/>
      <c r="M37" s="13"/>
      <c r="N37" s="13"/>
      <c r="O37" s="13"/>
    </row>
    <row r="38" spans="1:15" ht="16.5" customHeight="1">
      <c r="A38" s="3472"/>
      <c r="B38" s="3472"/>
      <c r="C38" s="3472"/>
      <c r="D38" s="1185"/>
      <c r="E38" s="1185"/>
      <c r="F38" s="3459" t="s">
        <v>1246</v>
      </c>
      <c r="G38" s="3459"/>
      <c r="H38" s="3473"/>
      <c r="I38" s="3473"/>
      <c r="J38" s="866"/>
      <c r="K38" s="13"/>
      <c r="L38" s="13"/>
      <c r="M38" s="13"/>
      <c r="N38" s="13"/>
      <c r="O38" s="13"/>
    </row>
    <row r="39" spans="1:15" ht="16.5" customHeight="1">
      <c r="A39" s="3458"/>
      <c r="B39" s="3458"/>
      <c r="C39" s="3458"/>
      <c r="D39" s="1181"/>
      <c r="E39" s="1181"/>
      <c r="F39" s="3459" t="s">
        <v>1247</v>
      </c>
      <c r="G39" s="3459"/>
      <c r="H39" s="3460"/>
      <c r="I39" s="3460"/>
      <c r="J39" s="872"/>
      <c r="K39" s="13"/>
      <c r="L39" s="13"/>
      <c r="M39" s="13"/>
      <c r="N39" s="13"/>
      <c r="O39" s="13"/>
    </row>
    <row r="40" spans="1:15" ht="24" customHeight="1">
      <c r="A40" s="3467" t="s">
        <v>1248</v>
      </c>
      <c r="B40" s="3467"/>
      <c r="C40" s="3467"/>
      <c r="D40" s="873">
        <f>D25+D26+D27-D28-D29+D32+D36</f>
        <v>0</v>
      </c>
      <c r="E40" s="873">
        <f>E25+E26+E27-E28-E29+E32+E36</f>
        <v>0</v>
      </c>
      <c r="F40" s="3468" t="s">
        <v>1026</v>
      </c>
      <c r="G40" s="3469"/>
      <c r="H40" s="3470"/>
      <c r="I40" s="3470"/>
      <c r="J40" s="874"/>
      <c r="K40" s="13"/>
      <c r="L40" s="13"/>
      <c r="M40" s="13"/>
      <c r="N40" s="13"/>
      <c r="O40" s="13"/>
    </row>
    <row r="41" spans="1:15" ht="15" customHeight="1">
      <c r="A41" s="3463" t="s">
        <v>1344</v>
      </c>
      <c r="B41" s="3463"/>
      <c r="C41" s="3463"/>
      <c r="D41" s="3464" t="s">
        <v>1249</v>
      </c>
      <c r="E41" s="3464"/>
      <c r="F41" s="3471"/>
      <c r="G41" s="3471"/>
      <c r="H41" s="3471"/>
      <c r="I41" s="3471"/>
      <c r="J41" s="3471"/>
      <c r="K41" s="13"/>
      <c r="L41" s="13"/>
      <c r="M41" s="13"/>
      <c r="N41" s="13"/>
      <c r="O41" s="13"/>
    </row>
    <row r="42" spans="1:15" ht="36" customHeight="1">
      <c r="A42" s="3463"/>
      <c r="B42" s="3463"/>
      <c r="C42" s="3463"/>
      <c r="D42" s="3461"/>
      <c r="E42" s="3461"/>
      <c r="F42" s="3461"/>
      <c r="G42" s="3461"/>
      <c r="H42" s="3461"/>
      <c r="I42" s="3461"/>
      <c r="J42" s="3461"/>
      <c r="K42" s="13"/>
      <c r="L42" s="13"/>
      <c r="M42" s="13"/>
      <c r="N42" s="13"/>
      <c r="O42" s="13"/>
    </row>
    <row r="43" spans="1:15" ht="17.25" customHeight="1">
      <c r="A43" s="3463"/>
      <c r="B43" s="3463"/>
      <c r="C43" s="3463"/>
      <c r="D43" s="3462"/>
      <c r="E43" s="3462"/>
      <c r="F43" s="3462"/>
      <c r="G43" s="3462"/>
      <c r="H43" s="3462"/>
      <c r="I43" s="3462"/>
      <c r="J43" s="3462"/>
      <c r="K43" s="13"/>
      <c r="L43" s="13"/>
      <c r="M43" s="13"/>
      <c r="N43" s="13"/>
      <c r="O43" s="13"/>
    </row>
    <row r="44" spans="1:15" ht="10.5" customHeight="1">
      <c r="A44" s="3465" t="s">
        <v>587</v>
      </c>
      <c r="B44" s="3465"/>
      <c r="C44" s="3465"/>
      <c r="D44" s="3466" t="str">
        <f>IF(E40&lt;&gt;主营收支!C37,"主营业务成本借方发生额与产成品贷方转出数相差"&amp;DOLLAR(主营收支!C37-E40,2)&amp;"元，请核对并说明！","主营业务成本借方发生额与产成品贷方转出数一致，认可！")</f>
        <v>主营业务成本借方发生额与产成品贷方转出数一致，认可！</v>
      </c>
      <c r="E44" s="3466"/>
      <c r="F44" s="3466"/>
      <c r="G44" s="3466"/>
      <c r="H44" s="3466"/>
      <c r="I44" s="3466"/>
      <c r="J44" s="3466"/>
      <c r="K44" s="13"/>
      <c r="L44" s="13"/>
      <c r="M44" s="13"/>
      <c r="N44" s="13"/>
      <c r="O44" s="13"/>
    </row>
    <row r="45" spans="1:15" ht="8.25" customHeight="1">
      <c r="A45" s="3465"/>
      <c r="B45" s="3465"/>
      <c r="C45" s="3465"/>
      <c r="D45" s="3466"/>
      <c r="E45" s="3466"/>
      <c r="F45" s="3466"/>
      <c r="G45" s="3466"/>
      <c r="H45" s="3466"/>
      <c r="I45" s="3466"/>
      <c r="J45" s="3466"/>
      <c r="K45" s="13"/>
      <c r="L45" s="13"/>
      <c r="M45" s="13"/>
      <c r="N45" s="13"/>
      <c r="O45" s="13"/>
    </row>
    <row r="46" spans="1:15" ht="10.5" customHeight="1">
      <c r="A46" s="3465"/>
      <c r="B46" s="3465"/>
      <c r="C46" s="3465"/>
      <c r="D46" s="3466"/>
      <c r="E46" s="3466"/>
      <c r="F46" s="3466"/>
      <c r="G46" s="3466"/>
      <c r="H46" s="3466"/>
      <c r="I46" s="3466"/>
      <c r="J46" s="3466"/>
      <c r="K46" s="13"/>
      <c r="L46" s="13"/>
      <c r="M46" s="13"/>
      <c r="N46" s="13"/>
      <c r="O46" s="13"/>
    </row>
    <row r="47" spans="1:15" ht="13.5" customHeight="1">
      <c r="A47" s="875"/>
      <c r="B47" s="875"/>
      <c r="C47" s="875"/>
      <c r="D47" s="875"/>
      <c r="E47" s="875"/>
      <c r="F47" s="875"/>
      <c r="G47" s="875"/>
      <c r="H47" s="875"/>
      <c r="I47" s="875"/>
      <c r="J47" s="875"/>
      <c r="K47" s="13"/>
      <c r="L47" s="13"/>
      <c r="M47" s="13"/>
      <c r="N47" s="13"/>
      <c r="O47" s="13"/>
    </row>
    <row r="48" spans="1:15" ht="13.5" customHeight="1">
      <c r="A48" s="876"/>
      <c r="B48" s="876" t="s">
        <v>1250</v>
      </c>
      <c r="C48" s="876"/>
      <c r="D48" s="876"/>
      <c r="E48" s="876"/>
      <c r="F48" s="876"/>
      <c r="G48" s="876"/>
      <c r="H48" s="876"/>
      <c r="I48" s="876"/>
      <c r="J48" s="876"/>
    </row>
  </sheetData>
  <sheetProtection selectLockedCells="1" selectUnlockedCells="1"/>
  <mergeCells count="123">
    <mergeCell ref="K8:L8"/>
    <mergeCell ref="A8:C8"/>
    <mergeCell ref="F8:G8"/>
    <mergeCell ref="H8:I8"/>
    <mergeCell ref="A1:J2"/>
    <mergeCell ref="A3:B4"/>
    <mergeCell ref="C3:D4"/>
    <mergeCell ref="F3:G3"/>
    <mergeCell ref="H3:I3"/>
    <mergeCell ref="H4:I4"/>
    <mergeCell ref="J4:J5"/>
    <mergeCell ref="A5:B5"/>
    <mergeCell ref="F4:G4"/>
    <mergeCell ref="C5:D5"/>
    <mergeCell ref="F5:G5"/>
    <mergeCell ref="H5:I5"/>
    <mergeCell ref="A6:J6"/>
    <mergeCell ref="A7:C7"/>
    <mergeCell ref="F7:G7"/>
    <mergeCell ref="H7:I7"/>
    <mergeCell ref="A10:C10"/>
    <mergeCell ref="F10:G10"/>
    <mergeCell ref="H10:I10"/>
    <mergeCell ref="A11:C11"/>
    <mergeCell ref="F11:G11"/>
    <mergeCell ref="H11:I11"/>
    <mergeCell ref="A9:C9"/>
    <mergeCell ref="F9:G9"/>
    <mergeCell ref="H9:I9"/>
    <mergeCell ref="A14:C14"/>
    <mergeCell ref="F14:G14"/>
    <mergeCell ref="H14:I14"/>
    <mergeCell ref="A15:C15"/>
    <mergeCell ref="F15:G15"/>
    <mergeCell ref="H15:I15"/>
    <mergeCell ref="A12:C12"/>
    <mergeCell ref="F12:G12"/>
    <mergeCell ref="H12:I12"/>
    <mergeCell ref="A13:C13"/>
    <mergeCell ref="F13:G13"/>
    <mergeCell ref="H13:I13"/>
    <mergeCell ref="A18:C18"/>
    <mergeCell ref="F18:G18"/>
    <mergeCell ref="H18:I18"/>
    <mergeCell ref="A19:C19"/>
    <mergeCell ref="F19:G19"/>
    <mergeCell ref="H19:I19"/>
    <mergeCell ref="A16:C16"/>
    <mergeCell ref="F16:G16"/>
    <mergeCell ref="H16:I16"/>
    <mergeCell ref="A17:C17"/>
    <mergeCell ref="F17:G17"/>
    <mergeCell ref="H17:I17"/>
    <mergeCell ref="A22:C22"/>
    <mergeCell ref="F22:G22"/>
    <mergeCell ref="H22:I22"/>
    <mergeCell ref="A23:C23"/>
    <mergeCell ref="F23:G23"/>
    <mergeCell ref="H23:I23"/>
    <mergeCell ref="A20:C20"/>
    <mergeCell ref="F20:G20"/>
    <mergeCell ref="H20:I20"/>
    <mergeCell ref="A21:C21"/>
    <mergeCell ref="F21:G21"/>
    <mergeCell ref="H21:I21"/>
    <mergeCell ref="A26:C26"/>
    <mergeCell ref="F26:G26"/>
    <mergeCell ref="H26:I26"/>
    <mergeCell ref="A27:C27"/>
    <mergeCell ref="F27:G27"/>
    <mergeCell ref="H27:I27"/>
    <mergeCell ref="A24:C24"/>
    <mergeCell ref="F24:G24"/>
    <mergeCell ref="H24:I24"/>
    <mergeCell ref="A25:C25"/>
    <mergeCell ref="F25:G25"/>
    <mergeCell ref="H25:I25"/>
    <mergeCell ref="A30:C30"/>
    <mergeCell ref="F30:G30"/>
    <mergeCell ref="H30:I30"/>
    <mergeCell ref="A31:C31"/>
    <mergeCell ref="F31:G31"/>
    <mergeCell ref="H31:I31"/>
    <mergeCell ref="A28:C28"/>
    <mergeCell ref="F28:G28"/>
    <mergeCell ref="H28:I28"/>
    <mergeCell ref="A29:C29"/>
    <mergeCell ref="F29:G29"/>
    <mergeCell ref="H29:I29"/>
    <mergeCell ref="A34:C34"/>
    <mergeCell ref="F34:G34"/>
    <mergeCell ref="H34:I34"/>
    <mergeCell ref="A32:C32"/>
    <mergeCell ref="F32:G32"/>
    <mergeCell ref="H32:I32"/>
    <mergeCell ref="A33:C33"/>
    <mergeCell ref="F33:G33"/>
    <mergeCell ref="H33:I33"/>
    <mergeCell ref="A35:C35"/>
    <mergeCell ref="F35:G35"/>
    <mergeCell ref="A38:C38"/>
    <mergeCell ref="F38:G38"/>
    <mergeCell ref="A37:C37"/>
    <mergeCell ref="F37:G37"/>
    <mergeCell ref="H37:I37"/>
    <mergeCell ref="H35:I35"/>
    <mergeCell ref="A36:C36"/>
    <mergeCell ref="F36:G36"/>
    <mergeCell ref="H36:I36"/>
    <mergeCell ref="H38:I38"/>
    <mergeCell ref="A39:C39"/>
    <mergeCell ref="F39:G39"/>
    <mergeCell ref="H39:I39"/>
    <mergeCell ref="D42:J42"/>
    <mergeCell ref="D43:J43"/>
    <mergeCell ref="A41:C43"/>
    <mergeCell ref="D41:E41"/>
    <mergeCell ref="A44:C46"/>
    <mergeCell ref="D44:J46"/>
    <mergeCell ref="A40:C40"/>
    <mergeCell ref="F40:G40"/>
    <mergeCell ref="H40:I40"/>
    <mergeCell ref="F41:J41"/>
  </mergeCells>
  <phoneticPr fontId="59" type="noConversion"/>
  <dataValidations count="2">
    <dataValidation allowBlank="1" showErrorMessage="1" sqref="H4 J4">
      <formula1>0</formula1>
      <formula2>0</formula2>
    </dataValidation>
    <dataValidation type="list" allowBlank="1" showInputMessage="1" showErrorMessage="1" promptTitle="存在调整事项时" prompt="_x000a_选择 “E”" sqref="F41:J41">
      <formula1>"、E,"</formula1>
      <formula2>0</formula2>
    </dataValidation>
  </dataValidations>
  <pageMargins left="0.78740157480314965" right="0.19685039370078741" top="0.51181102362204722" bottom="0.11811023622047245" header="0.51181102362204722" footer="0.51181102362204722"/>
  <pageSetup paperSize="9" firstPageNumber="0" orientation="portrait" blackAndWhite="1"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6083" r:id="rId4" name="Button 3">
              <controlPr defaultSize="0" print="0" autoFill="0" autoPict="0" macro="[0]!ThisWorkbook.返回">
                <anchor moveWithCells="1" sizeWithCells="1">
                  <from>
                    <xdr:col>12</xdr:col>
                    <xdr:colOff>133350</xdr:colOff>
                    <xdr:row>2</xdr:row>
                    <xdr:rowOff>66675</xdr:rowOff>
                  </from>
                  <to>
                    <xdr:col>13</xdr:col>
                    <xdr:colOff>171450</xdr:colOff>
                    <xdr:row>4</xdr:row>
                    <xdr:rowOff>38100</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U21"/>
  <sheetViews>
    <sheetView topLeftCell="A7" workbookViewId="0">
      <selection sqref="A1:O1"/>
    </sheetView>
  </sheetViews>
  <sheetFormatPr defaultColWidth="9" defaultRowHeight="14.25"/>
  <cols>
    <col min="1" max="1" width="3.5" style="877" customWidth="1"/>
    <col min="2" max="2" width="9.75" style="877" customWidth="1"/>
    <col min="3" max="3" width="5.625" style="877" customWidth="1"/>
    <col min="4" max="4" width="11.125" style="877" customWidth="1"/>
    <col min="5" max="5" width="10.25" style="877" customWidth="1"/>
    <col min="6" max="6" width="5.75" style="877" customWidth="1"/>
    <col min="7" max="7" width="12.5" style="877" customWidth="1"/>
    <col min="8" max="8" width="10.25" style="877" customWidth="1"/>
    <col min="9" max="9" width="6.125" style="877" customWidth="1"/>
    <col min="10" max="10" width="12.625" style="877" customWidth="1"/>
    <col min="11" max="11" width="10.375" style="877" customWidth="1"/>
    <col min="12" max="12" width="6.375" style="877" customWidth="1"/>
    <col min="13" max="13" width="11.625" style="877" customWidth="1"/>
    <col min="14" max="14" width="10.375" style="877" customWidth="1"/>
    <col min="15" max="15" width="7.625" style="877" customWidth="1"/>
    <col min="16" max="16384" width="9" style="877"/>
  </cols>
  <sheetData>
    <row r="1" spans="1:21" ht="21" customHeight="1">
      <c r="A1" s="3511" t="s">
        <v>1251</v>
      </c>
      <c r="B1" s="3511"/>
      <c r="C1" s="3511"/>
      <c r="D1" s="3511"/>
      <c r="E1" s="3511"/>
      <c r="F1" s="3511"/>
      <c r="G1" s="3511"/>
      <c r="H1" s="3511"/>
      <c r="I1" s="3511"/>
      <c r="J1" s="3511"/>
      <c r="K1" s="3511"/>
      <c r="L1" s="3511"/>
      <c r="M1" s="3511"/>
      <c r="N1" s="3511"/>
      <c r="O1" s="3511"/>
      <c r="P1" s="878"/>
      <c r="Q1" s="878"/>
      <c r="R1" s="878"/>
      <c r="S1" s="878"/>
      <c r="T1" s="878"/>
      <c r="U1" s="878"/>
    </row>
    <row r="2" spans="1:21">
      <c r="A2" s="3512"/>
      <c r="B2" s="3512"/>
      <c r="C2" s="3512"/>
      <c r="D2" s="3512"/>
      <c r="E2" s="3512"/>
      <c r="F2" s="3512"/>
      <c r="G2" s="3512"/>
      <c r="H2" s="3512"/>
      <c r="I2" s="3512"/>
      <c r="J2" s="879"/>
      <c r="K2" s="879"/>
      <c r="L2" s="879"/>
      <c r="M2" s="880"/>
      <c r="N2" s="879"/>
      <c r="O2" s="879"/>
      <c r="P2" s="878"/>
      <c r="Q2" s="878"/>
      <c r="R2" s="878"/>
      <c r="S2" s="878"/>
      <c r="T2" s="878"/>
      <c r="U2" s="878"/>
    </row>
    <row r="3" spans="1:21" ht="20.25" customHeight="1">
      <c r="A3" s="3513" t="str">
        <f>"委托单位名称："&amp;基本情况!B2</f>
        <v>委托单位名称：</v>
      </c>
      <c r="B3" s="3513"/>
      <c r="C3" s="3513"/>
      <c r="D3" s="3513"/>
      <c r="E3" s="3513"/>
      <c r="F3" s="3513"/>
      <c r="G3" s="3513"/>
      <c r="H3" s="3513"/>
      <c r="I3" s="3513"/>
      <c r="J3" s="881" t="s">
        <v>463</v>
      </c>
      <c r="K3" s="882">
        <f>基本情况!B12</f>
        <v>0</v>
      </c>
      <c r="L3" s="881" t="s">
        <v>462</v>
      </c>
      <c r="M3" s="3514" t="str">
        <f>TEXT(基本情况!B21,"yyyy-mm-dd")</f>
        <v>2016-03-03</v>
      </c>
      <c r="N3" s="3514"/>
      <c r="O3" s="883" t="s">
        <v>289</v>
      </c>
      <c r="P3" s="878"/>
      <c r="Q3" s="878"/>
      <c r="R3" s="878"/>
      <c r="S3" s="878"/>
      <c r="T3" s="878"/>
      <c r="U3" s="878"/>
    </row>
    <row r="4" spans="1:21" ht="20.25" customHeight="1">
      <c r="A4" s="3509" t="str">
        <f>"会计期间："&amp;基本情况!B7</f>
        <v>会计期间：2015年01月01日至2015年12月31日</v>
      </c>
      <c r="B4" s="3509"/>
      <c r="C4" s="3509"/>
      <c r="D4" s="3509"/>
      <c r="E4" s="3509"/>
      <c r="F4" s="3509"/>
      <c r="G4" s="3509"/>
      <c r="H4" s="3509"/>
      <c r="I4" s="3509"/>
      <c r="J4" s="884" t="s">
        <v>465</v>
      </c>
      <c r="K4" s="885">
        <f>基本情况!B11</f>
        <v>0</v>
      </c>
      <c r="L4" s="884" t="s">
        <v>462</v>
      </c>
      <c r="M4" s="3510" t="str">
        <f>TEXT(基本情况!B22,"yyyy-mm-dd")</f>
        <v>2016-04-10</v>
      </c>
      <c r="N4" s="3510"/>
      <c r="O4" s="886"/>
      <c r="P4" s="878"/>
      <c r="Q4" s="878"/>
      <c r="R4" s="878"/>
      <c r="S4" s="878"/>
      <c r="T4" s="878"/>
      <c r="U4" s="878"/>
    </row>
    <row r="5" spans="1:21" ht="7.5" customHeight="1">
      <c r="A5" s="3504"/>
      <c r="B5" s="3504"/>
      <c r="C5" s="3504"/>
      <c r="D5" s="3504"/>
      <c r="E5" s="3504"/>
      <c r="F5" s="3504"/>
      <c r="G5" s="3504"/>
      <c r="H5" s="3504"/>
      <c r="I5" s="3504"/>
      <c r="J5" s="3504"/>
      <c r="K5" s="3504"/>
      <c r="L5" s="3504"/>
      <c r="M5" s="3504"/>
      <c r="N5" s="3504"/>
      <c r="O5" s="3504"/>
      <c r="P5" s="878"/>
      <c r="Q5" s="878"/>
      <c r="R5" s="878"/>
      <c r="S5" s="878"/>
      <c r="T5" s="878"/>
      <c r="U5" s="878"/>
    </row>
    <row r="6" spans="1:21" ht="20.25" customHeight="1">
      <c r="A6" s="3505" t="s">
        <v>1252</v>
      </c>
      <c r="B6" s="3506" t="s">
        <v>1253</v>
      </c>
      <c r="C6" s="3506"/>
      <c r="D6" s="3506"/>
      <c r="E6" s="3506" t="s">
        <v>1271</v>
      </c>
      <c r="F6" s="3506"/>
      <c r="G6" s="3506"/>
      <c r="H6" s="3506" t="s">
        <v>1254</v>
      </c>
      <c r="I6" s="3506"/>
      <c r="J6" s="3506"/>
      <c r="K6" s="3506" t="s">
        <v>1255</v>
      </c>
      <c r="L6" s="3506"/>
      <c r="M6" s="3506"/>
      <c r="N6" s="3507" t="s">
        <v>1256</v>
      </c>
      <c r="O6" s="3508" t="s">
        <v>1257</v>
      </c>
      <c r="P6" s="878"/>
      <c r="Q6" s="878"/>
      <c r="R6" s="878"/>
      <c r="S6" s="878"/>
      <c r="T6" s="878"/>
      <c r="U6" s="878"/>
    </row>
    <row r="7" spans="1:21" ht="18" customHeight="1">
      <c r="A7" s="3505"/>
      <c r="B7" s="884" t="s">
        <v>1258</v>
      </c>
      <c r="C7" s="884" t="s">
        <v>1259</v>
      </c>
      <c r="D7" s="884" t="s">
        <v>570</v>
      </c>
      <c r="E7" s="884" t="s">
        <v>1258</v>
      </c>
      <c r="F7" s="884" t="s">
        <v>1259</v>
      </c>
      <c r="G7" s="884" t="s">
        <v>570</v>
      </c>
      <c r="H7" s="884" t="s">
        <v>1258</v>
      </c>
      <c r="I7" s="884" t="s">
        <v>1259</v>
      </c>
      <c r="J7" s="884" t="s">
        <v>570</v>
      </c>
      <c r="K7" s="884" t="s">
        <v>1258</v>
      </c>
      <c r="L7" s="884" t="s">
        <v>1259</v>
      </c>
      <c r="M7" s="884" t="s">
        <v>570</v>
      </c>
      <c r="N7" s="3507"/>
      <c r="O7" s="3508"/>
      <c r="P7" s="3487" t="s">
        <v>404</v>
      </c>
      <c r="Q7" s="3487"/>
      <c r="R7" s="878"/>
      <c r="S7" s="878"/>
      <c r="T7" s="878"/>
      <c r="U7" s="878"/>
    </row>
    <row r="8" spans="1:21" ht="23.1" customHeight="1">
      <c r="A8" s="887">
        <v>1</v>
      </c>
      <c r="B8" s="1186"/>
      <c r="C8" s="888">
        <f>IF(B8=0,0,D8/B8)</f>
        <v>0</v>
      </c>
      <c r="D8" s="1186"/>
      <c r="E8" s="1186"/>
      <c r="F8" s="888">
        <f t="shared" ref="F8:F19" si="0">IF(E8=0,0,G8/E8)</f>
        <v>0</v>
      </c>
      <c r="G8" s="1186"/>
      <c r="H8" s="1186"/>
      <c r="I8" s="888">
        <f>IF(AND(C8=0,F8=0),0,(D8+G8)/(B8+E8))</f>
        <v>0</v>
      </c>
      <c r="J8" s="888">
        <f>ROUND(H8*I8,2)</f>
        <v>0</v>
      </c>
      <c r="K8" s="888">
        <f t="shared" ref="K8:K19" si="1">B8+E8-H8</f>
        <v>0</v>
      </c>
      <c r="L8" s="888">
        <f t="shared" ref="L8:L19" si="2">IF(K8=0,0,M8/K8)</f>
        <v>0</v>
      </c>
      <c r="M8" s="888">
        <f t="shared" ref="M8:M19" si="3">D8+G8-J8</f>
        <v>0</v>
      </c>
      <c r="N8" s="1186"/>
      <c r="O8" s="889">
        <f t="shared" ref="O8:O19" si="4">M8-N8</f>
        <v>0</v>
      </c>
      <c r="P8" s="878"/>
      <c r="Q8" s="878"/>
      <c r="R8" s="878"/>
      <c r="S8" s="878"/>
      <c r="T8" s="878"/>
      <c r="U8" s="878"/>
    </row>
    <row r="9" spans="1:21" ht="23.1" customHeight="1">
      <c r="A9" s="890">
        <v>2</v>
      </c>
      <c r="B9" s="891">
        <f t="shared" ref="B9:B19" si="5">K8</f>
        <v>0</v>
      </c>
      <c r="C9" s="891">
        <f t="shared" ref="C9:C19" si="6">L8</f>
        <v>0</v>
      </c>
      <c r="D9" s="892">
        <f>M8</f>
        <v>0</v>
      </c>
      <c r="E9" s="1187"/>
      <c r="F9" s="891">
        <f t="shared" si="0"/>
        <v>0</v>
      </c>
      <c r="G9" s="1187"/>
      <c r="H9" s="1187"/>
      <c r="I9" s="891">
        <f>IF(AND(C9=0,F9=0),0,(D9+G9)/(B9+E9))</f>
        <v>0</v>
      </c>
      <c r="J9" s="891">
        <f>ROUND(H9*I9,2)</f>
        <v>0</v>
      </c>
      <c r="K9" s="891">
        <f t="shared" si="1"/>
        <v>0</v>
      </c>
      <c r="L9" s="891">
        <f t="shared" si="2"/>
        <v>0</v>
      </c>
      <c r="M9" s="891">
        <f t="shared" si="3"/>
        <v>0</v>
      </c>
      <c r="N9" s="1187"/>
      <c r="O9" s="893">
        <f t="shared" si="4"/>
        <v>0</v>
      </c>
      <c r="P9" s="878"/>
      <c r="Q9" s="878"/>
      <c r="R9" s="878"/>
      <c r="S9" s="878"/>
      <c r="T9" s="878"/>
      <c r="U9" s="878"/>
    </row>
    <row r="10" spans="1:21" ht="23.1" customHeight="1">
      <c r="A10" s="890">
        <v>3</v>
      </c>
      <c r="B10" s="891">
        <f t="shared" si="5"/>
        <v>0</v>
      </c>
      <c r="C10" s="891">
        <f t="shared" si="6"/>
        <v>0</v>
      </c>
      <c r="D10" s="892">
        <f t="shared" ref="D10:D19" si="7">M9</f>
        <v>0</v>
      </c>
      <c r="E10" s="1187"/>
      <c r="F10" s="891">
        <f t="shared" si="0"/>
        <v>0</v>
      </c>
      <c r="G10" s="1187"/>
      <c r="H10" s="1187"/>
      <c r="I10" s="891">
        <f t="shared" ref="I10:I19" si="8">IF(AND(C10=0,F10=0),0,(D10+G10)/(B10+E10))</f>
        <v>0</v>
      </c>
      <c r="J10" s="891">
        <f t="shared" ref="J10:J19" si="9">ROUND(H10*I10,2)</f>
        <v>0</v>
      </c>
      <c r="K10" s="891">
        <f t="shared" si="1"/>
        <v>0</v>
      </c>
      <c r="L10" s="891">
        <f t="shared" si="2"/>
        <v>0</v>
      </c>
      <c r="M10" s="891">
        <f t="shared" si="3"/>
        <v>0</v>
      </c>
      <c r="N10" s="1187"/>
      <c r="O10" s="893">
        <f t="shared" si="4"/>
        <v>0</v>
      </c>
      <c r="P10" s="878"/>
      <c r="Q10" s="878"/>
      <c r="R10" s="878"/>
      <c r="S10" s="878"/>
      <c r="T10" s="878"/>
      <c r="U10" s="878"/>
    </row>
    <row r="11" spans="1:21" ht="23.1" customHeight="1">
      <c r="A11" s="890">
        <v>4</v>
      </c>
      <c r="B11" s="891">
        <f t="shared" si="5"/>
        <v>0</v>
      </c>
      <c r="C11" s="891">
        <f t="shared" si="6"/>
        <v>0</v>
      </c>
      <c r="D11" s="892">
        <f t="shared" si="7"/>
        <v>0</v>
      </c>
      <c r="E11" s="1187"/>
      <c r="F11" s="891">
        <f t="shared" si="0"/>
        <v>0</v>
      </c>
      <c r="G11" s="1187"/>
      <c r="H11" s="1187"/>
      <c r="I11" s="891">
        <f t="shared" si="8"/>
        <v>0</v>
      </c>
      <c r="J11" s="891">
        <f t="shared" si="9"/>
        <v>0</v>
      </c>
      <c r="K11" s="891">
        <f t="shared" si="1"/>
        <v>0</v>
      </c>
      <c r="L11" s="891">
        <f t="shared" si="2"/>
        <v>0</v>
      </c>
      <c r="M11" s="891">
        <f t="shared" si="3"/>
        <v>0</v>
      </c>
      <c r="N11" s="1187"/>
      <c r="O11" s="893">
        <f t="shared" si="4"/>
        <v>0</v>
      </c>
      <c r="P11" s="878"/>
      <c r="Q11" s="878"/>
      <c r="R11" s="878"/>
      <c r="S11" s="878"/>
      <c r="T11" s="878"/>
      <c r="U11" s="878"/>
    </row>
    <row r="12" spans="1:21" ht="23.1" customHeight="1">
      <c r="A12" s="890">
        <v>5</v>
      </c>
      <c r="B12" s="891">
        <f t="shared" si="5"/>
        <v>0</v>
      </c>
      <c r="C12" s="891">
        <f t="shared" si="6"/>
        <v>0</v>
      </c>
      <c r="D12" s="892">
        <f t="shared" si="7"/>
        <v>0</v>
      </c>
      <c r="E12" s="1187"/>
      <c r="F12" s="891">
        <f t="shared" si="0"/>
        <v>0</v>
      </c>
      <c r="G12" s="1187"/>
      <c r="H12" s="1187"/>
      <c r="I12" s="891">
        <f t="shared" si="8"/>
        <v>0</v>
      </c>
      <c r="J12" s="891">
        <f t="shared" si="9"/>
        <v>0</v>
      </c>
      <c r="K12" s="891">
        <f t="shared" si="1"/>
        <v>0</v>
      </c>
      <c r="L12" s="891">
        <f t="shared" si="2"/>
        <v>0</v>
      </c>
      <c r="M12" s="891">
        <f t="shared" si="3"/>
        <v>0</v>
      </c>
      <c r="N12" s="1187"/>
      <c r="O12" s="893">
        <f t="shared" si="4"/>
        <v>0</v>
      </c>
      <c r="P12" s="878"/>
      <c r="Q12" s="878"/>
      <c r="R12" s="878"/>
      <c r="S12" s="878"/>
      <c r="T12" s="878"/>
      <c r="U12" s="878"/>
    </row>
    <row r="13" spans="1:21" ht="23.1" customHeight="1">
      <c r="A13" s="890">
        <v>6</v>
      </c>
      <c r="B13" s="891">
        <f t="shared" si="5"/>
        <v>0</v>
      </c>
      <c r="C13" s="891">
        <f t="shared" si="6"/>
        <v>0</v>
      </c>
      <c r="D13" s="892">
        <f t="shared" si="7"/>
        <v>0</v>
      </c>
      <c r="E13" s="1187"/>
      <c r="F13" s="891">
        <f t="shared" si="0"/>
        <v>0</v>
      </c>
      <c r="G13" s="1187"/>
      <c r="H13" s="1187"/>
      <c r="I13" s="891">
        <f t="shared" si="8"/>
        <v>0</v>
      </c>
      <c r="J13" s="891">
        <f t="shared" si="9"/>
        <v>0</v>
      </c>
      <c r="K13" s="891">
        <f t="shared" si="1"/>
        <v>0</v>
      </c>
      <c r="L13" s="891">
        <f t="shared" si="2"/>
        <v>0</v>
      </c>
      <c r="M13" s="891">
        <f t="shared" si="3"/>
        <v>0</v>
      </c>
      <c r="N13" s="1187"/>
      <c r="O13" s="893">
        <f t="shared" si="4"/>
        <v>0</v>
      </c>
      <c r="P13" s="878"/>
      <c r="Q13" s="878"/>
      <c r="R13" s="878"/>
      <c r="S13" s="878"/>
      <c r="T13" s="878"/>
      <c r="U13" s="878"/>
    </row>
    <row r="14" spans="1:21" ht="23.1" customHeight="1">
      <c r="A14" s="890">
        <v>7</v>
      </c>
      <c r="B14" s="891">
        <f t="shared" si="5"/>
        <v>0</v>
      </c>
      <c r="C14" s="891">
        <f t="shared" si="6"/>
        <v>0</v>
      </c>
      <c r="D14" s="892">
        <f t="shared" si="7"/>
        <v>0</v>
      </c>
      <c r="E14" s="1187"/>
      <c r="F14" s="891">
        <f t="shared" si="0"/>
        <v>0</v>
      </c>
      <c r="G14" s="1187"/>
      <c r="H14" s="1187"/>
      <c r="I14" s="891">
        <f t="shared" si="8"/>
        <v>0</v>
      </c>
      <c r="J14" s="891">
        <f t="shared" si="9"/>
        <v>0</v>
      </c>
      <c r="K14" s="891">
        <f t="shared" si="1"/>
        <v>0</v>
      </c>
      <c r="L14" s="891">
        <f t="shared" si="2"/>
        <v>0</v>
      </c>
      <c r="M14" s="891">
        <f t="shared" si="3"/>
        <v>0</v>
      </c>
      <c r="N14" s="1187"/>
      <c r="O14" s="893">
        <f t="shared" si="4"/>
        <v>0</v>
      </c>
      <c r="P14" s="878"/>
      <c r="Q14" s="878"/>
      <c r="R14" s="878"/>
      <c r="S14" s="878"/>
      <c r="T14" s="878"/>
      <c r="U14" s="878"/>
    </row>
    <row r="15" spans="1:21" ht="23.1" customHeight="1">
      <c r="A15" s="890">
        <v>8</v>
      </c>
      <c r="B15" s="891">
        <f t="shared" si="5"/>
        <v>0</v>
      </c>
      <c r="C15" s="891">
        <f t="shared" si="6"/>
        <v>0</v>
      </c>
      <c r="D15" s="892">
        <f t="shared" si="7"/>
        <v>0</v>
      </c>
      <c r="E15" s="1187"/>
      <c r="F15" s="891">
        <f t="shared" si="0"/>
        <v>0</v>
      </c>
      <c r="G15" s="1187"/>
      <c r="H15" s="1187"/>
      <c r="I15" s="891">
        <f t="shared" si="8"/>
        <v>0</v>
      </c>
      <c r="J15" s="891">
        <f t="shared" si="9"/>
        <v>0</v>
      </c>
      <c r="K15" s="891">
        <f t="shared" si="1"/>
        <v>0</v>
      </c>
      <c r="L15" s="891">
        <f t="shared" si="2"/>
        <v>0</v>
      </c>
      <c r="M15" s="891">
        <f t="shared" si="3"/>
        <v>0</v>
      </c>
      <c r="N15" s="1187"/>
      <c r="O15" s="893">
        <f t="shared" si="4"/>
        <v>0</v>
      </c>
      <c r="P15" s="878"/>
      <c r="Q15" s="878"/>
      <c r="R15" s="878"/>
      <c r="S15" s="878"/>
      <c r="T15" s="878"/>
      <c r="U15" s="878"/>
    </row>
    <row r="16" spans="1:21" ht="23.1" customHeight="1">
      <c r="A16" s="890">
        <v>9</v>
      </c>
      <c r="B16" s="891">
        <f t="shared" si="5"/>
        <v>0</v>
      </c>
      <c r="C16" s="891">
        <f t="shared" si="6"/>
        <v>0</v>
      </c>
      <c r="D16" s="892">
        <f t="shared" si="7"/>
        <v>0</v>
      </c>
      <c r="E16" s="1187"/>
      <c r="F16" s="891">
        <f t="shared" si="0"/>
        <v>0</v>
      </c>
      <c r="G16" s="1187"/>
      <c r="H16" s="1187"/>
      <c r="I16" s="891">
        <f t="shared" si="8"/>
        <v>0</v>
      </c>
      <c r="J16" s="891">
        <f t="shared" si="9"/>
        <v>0</v>
      </c>
      <c r="K16" s="891">
        <f t="shared" si="1"/>
        <v>0</v>
      </c>
      <c r="L16" s="891">
        <f t="shared" si="2"/>
        <v>0</v>
      </c>
      <c r="M16" s="891">
        <f t="shared" si="3"/>
        <v>0</v>
      </c>
      <c r="N16" s="1187"/>
      <c r="O16" s="893">
        <f t="shared" si="4"/>
        <v>0</v>
      </c>
      <c r="P16" s="878"/>
      <c r="Q16" s="878"/>
      <c r="R16" s="878"/>
      <c r="S16" s="878"/>
      <c r="T16" s="878"/>
      <c r="U16" s="878"/>
    </row>
    <row r="17" spans="1:21" ht="23.1" customHeight="1">
      <c r="A17" s="890">
        <v>10</v>
      </c>
      <c r="B17" s="891">
        <f t="shared" si="5"/>
        <v>0</v>
      </c>
      <c r="C17" s="891">
        <f t="shared" si="6"/>
        <v>0</v>
      </c>
      <c r="D17" s="892">
        <f t="shared" si="7"/>
        <v>0</v>
      </c>
      <c r="E17" s="1187"/>
      <c r="F17" s="891">
        <f t="shared" si="0"/>
        <v>0</v>
      </c>
      <c r="G17" s="1187"/>
      <c r="H17" s="1187"/>
      <c r="I17" s="891">
        <f t="shared" si="8"/>
        <v>0</v>
      </c>
      <c r="J17" s="891">
        <f t="shared" si="9"/>
        <v>0</v>
      </c>
      <c r="K17" s="891">
        <f t="shared" si="1"/>
        <v>0</v>
      </c>
      <c r="L17" s="891">
        <f t="shared" si="2"/>
        <v>0</v>
      </c>
      <c r="M17" s="891">
        <f t="shared" si="3"/>
        <v>0</v>
      </c>
      <c r="N17" s="1187"/>
      <c r="O17" s="893">
        <f t="shared" si="4"/>
        <v>0</v>
      </c>
      <c r="P17" s="878"/>
      <c r="Q17" s="878"/>
      <c r="R17" s="878"/>
      <c r="S17" s="878"/>
      <c r="T17" s="878"/>
      <c r="U17" s="878"/>
    </row>
    <row r="18" spans="1:21" ht="23.1" customHeight="1">
      <c r="A18" s="890">
        <v>11</v>
      </c>
      <c r="B18" s="891">
        <f t="shared" si="5"/>
        <v>0</v>
      </c>
      <c r="C18" s="891">
        <f t="shared" si="6"/>
        <v>0</v>
      </c>
      <c r="D18" s="892">
        <f t="shared" si="7"/>
        <v>0</v>
      </c>
      <c r="E18" s="1187"/>
      <c r="F18" s="891">
        <f t="shared" si="0"/>
        <v>0</v>
      </c>
      <c r="G18" s="1187"/>
      <c r="H18" s="1187"/>
      <c r="I18" s="891">
        <f t="shared" si="8"/>
        <v>0</v>
      </c>
      <c r="J18" s="891">
        <f t="shared" si="9"/>
        <v>0</v>
      </c>
      <c r="K18" s="891">
        <f t="shared" si="1"/>
        <v>0</v>
      </c>
      <c r="L18" s="891">
        <f t="shared" si="2"/>
        <v>0</v>
      </c>
      <c r="M18" s="891">
        <f t="shared" si="3"/>
        <v>0</v>
      </c>
      <c r="N18" s="1187"/>
      <c r="O18" s="893">
        <f t="shared" si="4"/>
        <v>0</v>
      </c>
      <c r="P18" s="878"/>
      <c r="Q18" s="878"/>
      <c r="R18" s="878"/>
      <c r="S18" s="878"/>
      <c r="T18" s="878"/>
      <c r="U18" s="878"/>
    </row>
    <row r="19" spans="1:21" ht="23.1" customHeight="1">
      <c r="A19" s="894">
        <v>12</v>
      </c>
      <c r="B19" s="895">
        <f t="shared" si="5"/>
        <v>0</v>
      </c>
      <c r="C19" s="895">
        <f t="shared" si="6"/>
        <v>0</v>
      </c>
      <c r="D19" s="892">
        <f t="shared" si="7"/>
        <v>0</v>
      </c>
      <c r="E19" s="1188"/>
      <c r="F19" s="895">
        <f t="shared" si="0"/>
        <v>0</v>
      </c>
      <c r="G19" s="1188"/>
      <c r="H19" s="1188"/>
      <c r="I19" s="891">
        <f t="shared" si="8"/>
        <v>0</v>
      </c>
      <c r="J19" s="891">
        <f t="shared" si="9"/>
        <v>0</v>
      </c>
      <c r="K19" s="895">
        <f t="shared" si="1"/>
        <v>0</v>
      </c>
      <c r="L19" s="895">
        <f t="shared" si="2"/>
        <v>0</v>
      </c>
      <c r="M19" s="895">
        <f t="shared" si="3"/>
        <v>0</v>
      </c>
      <c r="N19" s="1188"/>
      <c r="O19" s="896">
        <f t="shared" si="4"/>
        <v>0</v>
      </c>
      <c r="P19" s="878"/>
      <c r="Q19" s="878"/>
      <c r="R19" s="878"/>
      <c r="S19" s="878"/>
      <c r="T19" s="878"/>
      <c r="U19" s="878"/>
    </row>
    <row r="20" spans="1:21" ht="23.1" customHeight="1">
      <c r="A20" s="897" t="s">
        <v>715</v>
      </c>
      <c r="B20" s="898" t="s">
        <v>1260</v>
      </c>
      <c r="C20" s="898" t="s">
        <v>1260</v>
      </c>
      <c r="D20" s="898" t="s">
        <v>1260</v>
      </c>
      <c r="E20" s="898">
        <f>SUM(E8:E19)</f>
        <v>0</v>
      </c>
      <c r="F20" s="898" t="s">
        <v>1260</v>
      </c>
      <c r="G20" s="898">
        <f>SUM(G8:G19)</f>
        <v>0</v>
      </c>
      <c r="H20" s="898">
        <f>SUM(H8:H19)</f>
        <v>0</v>
      </c>
      <c r="I20" s="898" t="s">
        <v>1260</v>
      </c>
      <c r="J20" s="898">
        <f>SUM(J8:J19)</f>
        <v>0</v>
      </c>
      <c r="K20" s="898" t="s">
        <v>1260</v>
      </c>
      <c r="L20" s="898" t="s">
        <v>1260</v>
      </c>
      <c r="M20" s="898" t="s">
        <v>1260</v>
      </c>
      <c r="N20" s="898" t="s">
        <v>1260</v>
      </c>
      <c r="O20" s="899">
        <f>O19</f>
        <v>0</v>
      </c>
      <c r="P20" s="878"/>
      <c r="Q20" s="878"/>
      <c r="R20" s="878"/>
      <c r="S20" s="878"/>
      <c r="T20" s="878"/>
      <c r="U20" s="878"/>
    </row>
    <row r="21" spans="1:21" ht="4.5" customHeight="1">
      <c r="A21" s="900"/>
      <c r="B21" s="900"/>
      <c r="C21" s="900"/>
      <c r="D21" s="900"/>
      <c r="E21" s="900"/>
      <c r="F21" s="900"/>
      <c r="G21" s="900"/>
      <c r="H21" s="900"/>
      <c r="I21" s="900"/>
      <c r="J21" s="900"/>
      <c r="K21" s="900"/>
      <c r="L21" s="900"/>
      <c r="M21" s="900"/>
      <c r="N21" s="900"/>
      <c r="O21" s="900"/>
      <c r="P21" s="878"/>
      <c r="Q21" s="878"/>
      <c r="R21" s="878"/>
      <c r="S21" s="878"/>
      <c r="T21" s="878"/>
      <c r="U21" s="878"/>
    </row>
  </sheetData>
  <sheetProtection selectLockedCells="1" selectUnlockedCells="1"/>
  <mergeCells count="15">
    <mergeCell ref="A4:I4"/>
    <mergeCell ref="M4:N4"/>
    <mergeCell ref="A1:O1"/>
    <mergeCell ref="A2:I2"/>
    <mergeCell ref="A3:I3"/>
    <mergeCell ref="M3:N3"/>
    <mergeCell ref="P7:Q7"/>
    <mergeCell ref="A5:O5"/>
    <mergeCell ref="A6:A7"/>
    <mergeCell ref="B6:D6"/>
    <mergeCell ref="E6:G6"/>
    <mergeCell ref="H6:J6"/>
    <mergeCell ref="K6:M6"/>
    <mergeCell ref="N6:N7"/>
    <mergeCell ref="O6:O7"/>
  </mergeCells>
  <phoneticPr fontId="59" type="noConversion"/>
  <dataValidations count="1">
    <dataValidation allowBlank="1" showErrorMessage="1" sqref="K3">
      <formula1>0</formula1>
      <formula2>0</formula2>
    </dataValidation>
  </dataValidations>
  <pageMargins left="0.19685039370078741" right="0.19685039370078741" top="0.74803149606299213" bottom="0.11811023622047245" header="0.51181102362204722" footer="0.51181102362204722"/>
  <pageSetup paperSize="9" firstPageNumber="0" orientation="landscape" blackAndWhite="1"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10" r:id="rId4" name="Button 6">
              <controlPr defaultSize="0" print="0" autoFill="0" autoPict="0" macro="[0]!ThisWorkbook.返回">
                <anchor moveWithCells="1" sizeWithCells="1">
                  <from>
                    <xdr:col>13</xdr:col>
                    <xdr:colOff>114300</xdr:colOff>
                    <xdr:row>0</xdr:row>
                    <xdr:rowOff>19050</xdr:rowOff>
                  </from>
                  <to>
                    <xdr:col>14</xdr:col>
                    <xdr:colOff>76200</xdr:colOff>
                    <xdr:row>1</xdr:row>
                    <xdr:rowOff>133350</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A1:M61"/>
  <sheetViews>
    <sheetView workbookViewId="0">
      <selection activeCell="I8" sqref="I8"/>
    </sheetView>
  </sheetViews>
  <sheetFormatPr defaultRowHeight="14.25"/>
  <cols>
    <col min="1" max="1" width="4.625" style="772" customWidth="1"/>
    <col min="2" max="2" width="13.375" style="772" customWidth="1"/>
    <col min="3" max="3" width="12.875" style="772" customWidth="1"/>
    <col min="4" max="4" width="9.25" style="772" customWidth="1"/>
    <col min="5" max="5" width="12" style="772" customWidth="1"/>
    <col min="6" max="6" width="11.375" style="772" customWidth="1"/>
    <col min="7" max="7" width="12" style="772" customWidth="1"/>
    <col min="8" max="8" width="10.875" style="772" customWidth="1"/>
    <col min="9" max="9" width="39" customWidth="1"/>
  </cols>
  <sheetData>
    <row r="1" spans="1:13" ht="27.75" customHeight="1">
      <c r="A1" s="2732" t="s">
        <v>318</v>
      </c>
      <c r="B1" s="2732"/>
      <c r="C1" s="2732"/>
      <c r="D1" s="2732"/>
      <c r="E1" s="2732"/>
      <c r="F1" s="2732"/>
      <c r="G1" s="2732"/>
      <c r="H1" s="2732"/>
      <c r="I1" s="3521"/>
      <c r="J1" s="83"/>
      <c r="K1" s="83"/>
      <c r="L1" s="83"/>
      <c r="M1" s="83"/>
    </row>
    <row r="2" spans="1:13" s="650" customFormat="1" ht="15" customHeight="1">
      <c r="A2" s="3064" t="str">
        <f>"委托单位："&amp;基本情况!$B$2</f>
        <v>委托单位：</v>
      </c>
      <c r="B2" s="3064"/>
      <c r="C2" s="3064"/>
      <c r="D2" s="570"/>
      <c r="E2" s="137" t="s">
        <v>9</v>
      </c>
      <c r="F2" s="137" t="s">
        <v>895</v>
      </c>
      <c r="G2" s="3522" t="s">
        <v>289</v>
      </c>
      <c r="H2" s="3522"/>
      <c r="I2" s="3521"/>
      <c r="J2" s="649"/>
      <c r="K2" s="649"/>
      <c r="L2" s="649"/>
      <c r="M2" s="649"/>
    </row>
    <row r="3" spans="1:13" s="650" customFormat="1" ht="15" customHeight="1">
      <c r="A3" s="3064"/>
      <c r="B3" s="3064"/>
      <c r="C3" s="3064"/>
      <c r="D3" s="159" t="s">
        <v>463</v>
      </c>
      <c r="E3" s="511">
        <f>基本情况!B12</f>
        <v>0</v>
      </c>
      <c r="F3" s="560" t="str">
        <f>TEXT(基本情况!B21,"yyyy-mm-dd")</f>
        <v>2016-03-03</v>
      </c>
      <c r="G3" s="2964" t="str">
        <f>档案索引!D26</f>
        <v>3-5</v>
      </c>
      <c r="H3" s="2964"/>
      <c r="I3" s="3521"/>
      <c r="J3" s="649"/>
      <c r="K3" s="649"/>
      <c r="L3" s="649"/>
      <c r="M3" s="649"/>
    </row>
    <row r="4" spans="1:13" s="650" customFormat="1" ht="15" customHeight="1">
      <c r="A4" s="3523" t="str">
        <f>"会计期间："&amp;基本情况!$B$7</f>
        <v>会计期间：2015年01月01日至2015年12月31日</v>
      </c>
      <c r="B4" s="3523"/>
      <c r="C4" s="3523"/>
      <c r="D4" s="141" t="s">
        <v>465</v>
      </c>
      <c r="E4" s="514">
        <f>基本情况!B11</f>
        <v>0</v>
      </c>
      <c r="F4" s="514" t="str">
        <f>TEXT(基本情况!B22,"yyyy-mm-dd")</f>
        <v>2016-04-10</v>
      </c>
      <c r="G4" s="2964"/>
      <c r="H4" s="2964"/>
      <c r="I4" s="3521"/>
      <c r="J4" s="649"/>
      <c r="K4" s="649"/>
      <c r="L4" s="649"/>
      <c r="M4" s="649"/>
    </row>
    <row r="5" spans="1:13" s="503" customFormat="1" ht="6.75" customHeight="1">
      <c r="A5" s="2959"/>
      <c r="B5" s="2959"/>
      <c r="C5" s="2959"/>
      <c r="D5" s="2959"/>
      <c r="E5" s="2959"/>
      <c r="F5" s="2959"/>
      <c r="G5" s="2959"/>
      <c r="H5" s="2959"/>
      <c r="I5" s="145"/>
      <c r="J5" s="145"/>
      <c r="K5" s="145"/>
      <c r="L5" s="145"/>
      <c r="M5" s="145"/>
    </row>
    <row r="6" spans="1:13" s="503" customFormat="1" ht="14.25" customHeight="1">
      <c r="A6" s="2938"/>
      <c r="B6" s="3205" t="s">
        <v>160</v>
      </c>
      <c r="C6" s="3205" t="s">
        <v>161</v>
      </c>
      <c r="D6" s="3177" t="s">
        <v>162</v>
      </c>
      <c r="E6" s="2734" t="s">
        <v>163</v>
      </c>
      <c r="F6" s="2734"/>
      <c r="G6" s="2734"/>
      <c r="H6" s="3451" t="s">
        <v>468</v>
      </c>
      <c r="I6" s="145"/>
      <c r="J6" s="145"/>
      <c r="K6" s="145"/>
      <c r="L6" s="145"/>
      <c r="M6" s="145"/>
    </row>
    <row r="7" spans="1:13" s="503" customFormat="1" ht="14.25" customHeight="1">
      <c r="A7" s="2938"/>
      <c r="B7" s="3205"/>
      <c r="C7" s="3205"/>
      <c r="D7" s="3177"/>
      <c r="E7" s="141" t="s">
        <v>164</v>
      </c>
      <c r="F7" s="141" t="s">
        <v>995</v>
      </c>
      <c r="G7" s="141" t="s">
        <v>515</v>
      </c>
      <c r="H7" s="3451"/>
      <c r="I7" s="89" t="s">
        <v>404</v>
      </c>
      <c r="J7" s="145"/>
      <c r="K7" s="145"/>
      <c r="L7" s="145"/>
      <c r="M7" s="145"/>
    </row>
    <row r="8" spans="1:13" s="503" customFormat="1" ht="18" customHeight="1">
      <c r="A8" s="3520" t="s">
        <v>165</v>
      </c>
      <c r="B8" s="901" t="s">
        <v>1289</v>
      </c>
      <c r="C8" s="902">
        <f>收入与申报核对表!G14-收入与申报核对表!E14</f>
        <v>0</v>
      </c>
      <c r="D8" s="903">
        <v>0.2</v>
      </c>
      <c r="E8" s="1120"/>
      <c r="F8" s="904">
        <f>G8-E8</f>
        <v>0</v>
      </c>
      <c r="G8" s="904">
        <f t="shared" ref="G8:G41" si="0">IF(AND(C8*D8-E8&lt;3,C8*D8-E8&gt;-3),E8,ROUND(C8*D8,2))</f>
        <v>0</v>
      </c>
      <c r="H8" s="704" t="s">
        <v>166</v>
      </c>
      <c r="I8" s="233" t="s">
        <v>666</v>
      </c>
      <c r="J8" s="145"/>
      <c r="K8" s="145"/>
      <c r="L8" s="145"/>
      <c r="M8" s="145"/>
    </row>
    <row r="9" spans="1:13" s="503" customFormat="1" ht="18" customHeight="1">
      <c r="A9" s="3520"/>
      <c r="B9" s="905" t="s">
        <v>1289</v>
      </c>
      <c r="C9" s="519">
        <f>收入与申报核对表!G15-收入与申报核对表!E15</f>
        <v>0</v>
      </c>
      <c r="D9" s="906">
        <v>0.2</v>
      </c>
      <c r="E9" s="1122"/>
      <c r="F9" s="526">
        <f t="shared" ref="F9:F41" si="1">G9-E9</f>
        <v>0</v>
      </c>
      <c r="G9" s="526">
        <f t="shared" si="0"/>
        <v>0</v>
      </c>
      <c r="H9" s="907" t="s">
        <v>167</v>
      </c>
      <c r="I9" s="233" t="s">
        <v>1310</v>
      </c>
      <c r="J9" s="145"/>
      <c r="K9" s="145"/>
      <c r="L9" s="145"/>
      <c r="M9" s="145"/>
    </row>
    <row r="10" spans="1:13" s="503" customFormat="1" ht="18" customHeight="1">
      <c r="A10" s="3520"/>
      <c r="B10" s="905" t="s">
        <v>1289</v>
      </c>
      <c r="C10" s="519">
        <f>收入与申报核对表!G16-收入与申报核对表!E16</f>
        <v>0</v>
      </c>
      <c r="D10" s="906">
        <v>0.1</v>
      </c>
      <c r="E10" s="1122"/>
      <c r="F10" s="526">
        <f t="shared" si="1"/>
        <v>0</v>
      </c>
      <c r="G10" s="526">
        <f t="shared" si="0"/>
        <v>0</v>
      </c>
      <c r="H10" s="907" t="s">
        <v>168</v>
      </c>
      <c r="I10" s="233" t="s">
        <v>1307</v>
      </c>
      <c r="J10" s="145"/>
      <c r="K10" s="145"/>
      <c r="L10" s="145"/>
      <c r="M10" s="145"/>
    </row>
    <row r="11" spans="1:13" s="503" customFormat="1" ht="18" customHeight="1">
      <c r="A11" s="3520"/>
      <c r="B11" s="905" t="s">
        <v>1289</v>
      </c>
      <c r="C11" s="519">
        <f>收入与申报核对表!G17-收入与申报核对表!E17</f>
        <v>0</v>
      </c>
      <c r="D11" s="906">
        <v>0.05</v>
      </c>
      <c r="E11" s="1122"/>
      <c r="F11" s="526">
        <f>G11-E11</f>
        <v>0</v>
      </c>
      <c r="G11" s="526">
        <f t="shared" si="0"/>
        <v>0</v>
      </c>
      <c r="H11" s="165" t="s">
        <v>169</v>
      </c>
      <c r="I11" s="494" t="s">
        <v>661</v>
      </c>
      <c r="J11" s="145"/>
      <c r="K11" s="145"/>
      <c r="L11" s="145"/>
      <c r="M11" s="145"/>
    </row>
    <row r="12" spans="1:13" s="503" customFormat="1" ht="18" customHeight="1">
      <c r="A12" s="3520"/>
      <c r="B12" s="905" t="s">
        <v>1289</v>
      </c>
      <c r="C12" s="519">
        <f>收入与申报核对表!G20-收入与申报核对表!E20</f>
        <v>0</v>
      </c>
      <c r="D12" s="906">
        <v>0.05</v>
      </c>
      <c r="E12" s="1122"/>
      <c r="F12" s="526">
        <f t="shared" si="1"/>
        <v>0</v>
      </c>
      <c r="G12" s="526">
        <f t="shared" si="0"/>
        <v>0</v>
      </c>
      <c r="H12" s="907" t="s">
        <v>170</v>
      </c>
      <c r="I12" s="494" t="s">
        <v>689</v>
      </c>
      <c r="J12" s="145"/>
      <c r="K12" s="145"/>
      <c r="L12" s="145"/>
      <c r="M12" s="145"/>
    </row>
    <row r="13" spans="1:13" s="503" customFormat="1" ht="18" customHeight="1">
      <c r="A13" s="3520"/>
      <c r="B13" s="905" t="s">
        <v>1289</v>
      </c>
      <c r="C13" s="519">
        <f>收入与申报核对表!G21-收入与申报核对表!E21</f>
        <v>0</v>
      </c>
      <c r="D13" s="906">
        <v>0.03</v>
      </c>
      <c r="E13" s="1122"/>
      <c r="F13" s="526">
        <f t="shared" si="1"/>
        <v>0</v>
      </c>
      <c r="G13" s="526">
        <f t="shared" si="0"/>
        <v>0</v>
      </c>
      <c r="H13" s="165" t="s">
        <v>171</v>
      </c>
      <c r="I13" s="233" t="s">
        <v>302</v>
      </c>
      <c r="J13" s="145"/>
      <c r="K13" s="145"/>
      <c r="L13" s="145"/>
      <c r="M13" s="145"/>
    </row>
    <row r="14" spans="1:13" s="503" customFormat="1" ht="18" customHeight="1">
      <c r="A14" s="3520"/>
      <c r="B14" s="905" t="s">
        <v>1290</v>
      </c>
      <c r="C14" s="526">
        <f t="shared" ref="C14:C19" si="2">G8</f>
        <v>0</v>
      </c>
      <c r="D14" s="906">
        <v>7.0000000000000007E-2</v>
      </c>
      <c r="E14" s="1122"/>
      <c r="F14" s="526">
        <f t="shared" si="1"/>
        <v>0</v>
      </c>
      <c r="G14" s="526">
        <f t="shared" si="0"/>
        <v>0</v>
      </c>
      <c r="H14" s="704" t="s">
        <v>166</v>
      </c>
      <c r="I14" s="233" t="s">
        <v>692</v>
      </c>
      <c r="J14" s="145"/>
      <c r="K14" s="145"/>
      <c r="L14" s="145"/>
      <c r="M14" s="145"/>
    </row>
    <row r="15" spans="1:13" s="503" customFormat="1" ht="18" customHeight="1">
      <c r="A15" s="3520"/>
      <c r="B15" s="905" t="s">
        <v>1290</v>
      </c>
      <c r="C15" s="526">
        <f t="shared" si="2"/>
        <v>0</v>
      </c>
      <c r="D15" s="906">
        <v>7.0000000000000007E-2</v>
      </c>
      <c r="E15" s="1122"/>
      <c r="F15" s="526">
        <f t="shared" si="1"/>
        <v>0</v>
      </c>
      <c r="G15" s="526">
        <f t="shared" si="0"/>
        <v>0</v>
      </c>
      <c r="H15" s="907" t="s">
        <v>167</v>
      </c>
      <c r="I15" s="233" t="s">
        <v>655</v>
      </c>
      <c r="J15" s="145"/>
      <c r="K15" s="145"/>
      <c r="L15" s="145"/>
      <c r="M15" s="145"/>
    </row>
    <row r="16" spans="1:13" s="503" customFormat="1" ht="18" customHeight="1">
      <c r="A16" s="3520"/>
      <c r="B16" s="905" t="s">
        <v>1290</v>
      </c>
      <c r="C16" s="526">
        <f t="shared" si="2"/>
        <v>0</v>
      </c>
      <c r="D16" s="906">
        <v>7.0000000000000007E-2</v>
      </c>
      <c r="E16" s="1122"/>
      <c r="F16" s="526">
        <f>G16-E16</f>
        <v>0</v>
      </c>
      <c r="G16" s="526">
        <f>IF(AND(C16*D16-E16&lt;3,C16*D16-E16&gt;-3),E16,ROUND(C16*D16,2))</f>
        <v>0</v>
      </c>
      <c r="H16" s="907" t="s">
        <v>168</v>
      </c>
      <c r="I16" s="233" t="s">
        <v>13</v>
      </c>
      <c r="J16" s="145"/>
      <c r="K16" s="145"/>
      <c r="L16" s="145"/>
      <c r="M16" s="145"/>
    </row>
    <row r="17" spans="1:13" s="503" customFormat="1" ht="18" customHeight="1">
      <c r="A17" s="3520"/>
      <c r="B17" s="905" t="s">
        <v>1290</v>
      </c>
      <c r="C17" s="526">
        <f t="shared" si="2"/>
        <v>0</v>
      </c>
      <c r="D17" s="906">
        <v>7.0000000000000007E-2</v>
      </c>
      <c r="E17" s="1122"/>
      <c r="F17" s="526">
        <f t="shared" si="1"/>
        <v>0</v>
      </c>
      <c r="G17" s="526">
        <f t="shared" si="0"/>
        <v>0</v>
      </c>
      <c r="H17" s="165" t="s">
        <v>169</v>
      </c>
      <c r="I17" s="494"/>
      <c r="J17" s="145"/>
      <c r="K17" s="145"/>
      <c r="L17" s="145"/>
      <c r="M17" s="145"/>
    </row>
    <row r="18" spans="1:13" s="503" customFormat="1" ht="18" customHeight="1">
      <c r="A18" s="3520"/>
      <c r="B18" s="905" t="s">
        <v>1290</v>
      </c>
      <c r="C18" s="526">
        <f t="shared" si="2"/>
        <v>0</v>
      </c>
      <c r="D18" s="906">
        <v>7.0000000000000007E-2</v>
      </c>
      <c r="E18" s="1122"/>
      <c r="F18" s="526">
        <f t="shared" si="1"/>
        <v>0</v>
      </c>
      <c r="G18" s="526">
        <f t="shared" si="0"/>
        <v>0</v>
      </c>
      <c r="H18" s="907" t="s">
        <v>170</v>
      </c>
      <c r="I18" s="233" t="s">
        <v>14</v>
      </c>
      <c r="J18" s="145"/>
      <c r="K18" s="145"/>
      <c r="L18" s="145"/>
      <c r="M18" s="145"/>
    </row>
    <row r="19" spans="1:13" s="503" customFormat="1" ht="18" customHeight="1">
      <c r="A19" s="3520"/>
      <c r="B19" s="905" t="s">
        <v>1290</v>
      </c>
      <c r="C19" s="526">
        <f t="shared" si="2"/>
        <v>0</v>
      </c>
      <c r="D19" s="906">
        <v>7.0000000000000007E-2</v>
      </c>
      <c r="E19" s="1122"/>
      <c r="F19" s="526">
        <f t="shared" si="1"/>
        <v>0</v>
      </c>
      <c r="G19" s="526">
        <f t="shared" si="0"/>
        <v>0</v>
      </c>
      <c r="H19" s="165" t="s">
        <v>171</v>
      </c>
      <c r="I19" s="494"/>
      <c r="J19" s="145"/>
      <c r="K19" s="145"/>
      <c r="L19" s="145"/>
      <c r="M19" s="145"/>
    </row>
    <row r="20" spans="1:13" s="503" customFormat="1" ht="18" customHeight="1">
      <c r="A20" s="3520"/>
      <c r="B20" s="905" t="s">
        <v>172</v>
      </c>
      <c r="C20" s="526">
        <f t="shared" ref="C20:C25" si="3">G8</f>
        <v>0</v>
      </c>
      <c r="D20" s="906">
        <v>0.03</v>
      </c>
      <c r="E20" s="1122"/>
      <c r="F20" s="526">
        <f t="shared" si="1"/>
        <v>0</v>
      </c>
      <c r="G20" s="526">
        <f t="shared" si="0"/>
        <v>0</v>
      </c>
      <c r="H20" s="704" t="s">
        <v>166</v>
      </c>
      <c r="I20" s="494"/>
      <c r="J20" s="145"/>
      <c r="K20" s="145"/>
      <c r="L20" s="145"/>
      <c r="M20" s="145"/>
    </row>
    <row r="21" spans="1:13" s="503" customFormat="1" ht="18" customHeight="1">
      <c r="A21" s="3520"/>
      <c r="B21" s="905" t="s">
        <v>172</v>
      </c>
      <c r="C21" s="526">
        <f t="shared" si="3"/>
        <v>0</v>
      </c>
      <c r="D21" s="906">
        <v>0.03</v>
      </c>
      <c r="E21" s="1122"/>
      <c r="F21" s="526">
        <f t="shared" si="1"/>
        <v>0</v>
      </c>
      <c r="G21" s="526">
        <f t="shared" si="0"/>
        <v>0</v>
      </c>
      <c r="H21" s="907" t="s">
        <v>167</v>
      </c>
      <c r="I21" s="494"/>
      <c r="J21" s="145"/>
      <c r="K21" s="145"/>
      <c r="L21" s="145"/>
      <c r="M21" s="145"/>
    </row>
    <row r="22" spans="1:13" s="503" customFormat="1" ht="18" customHeight="1">
      <c r="A22" s="3520"/>
      <c r="B22" s="905" t="s">
        <v>172</v>
      </c>
      <c r="C22" s="526">
        <f t="shared" si="3"/>
        <v>0</v>
      </c>
      <c r="D22" s="906">
        <v>0.03</v>
      </c>
      <c r="E22" s="1122"/>
      <c r="F22" s="526">
        <f>G22-E22</f>
        <v>0</v>
      </c>
      <c r="G22" s="526">
        <f>IF(AND(C22*D22-E22&lt;3,C22*D22-E22&gt;-3),E22,ROUND(C22*D22,2))</f>
        <v>0</v>
      </c>
      <c r="H22" s="907" t="s">
        <v>168</v>
      </c>
      <c r="I22" s="494"/>
      <c r="J22" s="145"/>
      <c r="K22" s="145"/>
      <c r="L22" s="145"/>
      <c r="M22" s="145"/>
    </row>
    <row r="23" spans="1:13" s="503" customFormat="1" ht="18" customHeight="1">
      <c r="A23" s="3520"/>
      <c r="B23" s="905" t="s">
        <v>172</v>
      </c>
      <c r="C23" s="526">
        <f t="shared" si="3"/>
        <v>0</v>
      </c>
      <c r="D23" s="906">
        <v>0.03</v>
      </c>
      <c r="E23" s="1122"/>
      <c r="F23" s="526">
        <f t="shared" si="1"/>
        <v>0</v>
      </c>
      <c r="G23" s="526">
        <f t="shared" si="0"/>
        <v>0</v>
      </c>
      <c r="H23" s="165" t="s">
        <v>169</v>
      </c>
      <c r="I23" s="908" t="s">
        <v>173</v>
      </c>
      <c r="J23" s="145"/>
      <c r="K23" s="145"/>
      <c r="L23" s="145"/>
      <c r="M23" s="145"/>
    </row>
    <row r="24" spans="1:13" s="503" customFormat="1" ht="18" customHeight="1">
      <c r="A24" s="3520"/>
      <c r="B24" s="905" t="s">
        <v>172</v>
      </c>
      <c r="C24" s="526">
        <f t="shared" si="3"/>
        <v>0</v>
      </c>
      <c r="D24" s="906">
        <v>0.03</v>
      </c>
      <c r="E24" s="1122"/>
      <c r="F24" s="526">
        <f t="shared" si="1"/>
        <v>0</v>
      </c>
      <c r="G24" s="526">
        <f t="shared" si="0"/>
        <v>0</v>
      </c>
      <c r="H24" s="907" t="s">
        <v>170</v>
      </c>
      <c r="I24" s="3431" t="s">
        <v>174</v>
      </c>
      <c r="J24" s="3431"/>
      <c r="K24" s="3431"/>
      <c r="L24" s="3431"/>
      <c r="M24" s="909"/>
    </row>
    <row r="25" spans="1:13" s="503" customFormat="1" ht="18" customHeight="1">
      <c r="A25" s="3520"/>
      <c r="B25" s="905" t="s">
        <v>172</v>
      </c>
      <c r="C25" s="526">
        <f t="shared" si="3"/>
        <v>0</v>
      </c>
      <c r="D25" s="906">
        <v>0.03</v>
      </c>
      <c r="E25" s="1122"/>
      <c r="F25" s="526">
        <f t="shared" si="1"/>
        <v>0</v>
      </c>
      <c r="G25" s="526">
        <f t="shared" si="0"/>
        <v>0</v>
      </c>
      <c r="H25" s="165" t="s">
        <v>171</v>
      </c>
      <c r="I25" s="3431"/>
      <c r="J25" s="3431"/>
      <c r="K25" s="3431"/>
      <c r="L25" s="3431"/>
      <c r="M25" s="909"/>
    </row>
    <row r="26" spans="1:13" s="503" customFormat="1" ht="18" customHeight="1">
      <c r="A26" s="3520"/>
      <c r="B26" s="905" t="s">
        <v>1292</v>
      </c>
      <c r="C26" s="526">
        <f t="shared" ref="C26:C31" si="4">G8</f>
        <v>0</v>
      </c>
      <c r="D26" s="906">
        <v>0.02</v>
      </c>
      <c r="E26" s="1122"/>
      <c r="F26" s="526">
        <f t="shared" si="1"/>
        <v>0</v>
      </c>
      <c r="G26" s="526">
        <f t="shared" si="0"/>
        <v>0</v>
      </c>
      <c r="H26" s="704" t="s">
        <v>166</v>
      </c>
      <c r="I26" s="3431"/>
      <c r="J26" s="3431"/>
      <c r="K26" s="3431"/>
      <c r="L26" s="3431"/>
      <c r="M26" s="909"/>
    </row>
    <row r="27" spans="1:13" s="503" customFormat="1" ht="18" customHeight="1">
      <c r="A27" s="3520"/>
      <c r="B27" s="905" t="s">
        <v>1292</v>
      </c>
      <c r="C27" s="526">
        <f t="shared" si="4"/>
        <v>0</v>
      </c>
      <c r="D27" s="906">
        <v>0.02</v>
      </c>
      <c r="E27" s="1122"/>
      <c r="F27" s="526">
        <f t="shared" si="1"/>
        <v>0</v>
      </c>
      <c r="G27" s="526">
        <f t="shared" si="0"/>
        <v>0</v>
      </c>
      <c r="H27" s="907" t="s">
        <v>167</v>
      </c>
      <c r="I27" s="3431"/>
      <c r="J27" s="3431"/>
      <c r="K27" s="3431"/>
      <c r="L27" s="3431"/>
      <c r="M27" s="909"/>
    </row>
    <row r="28" spans="1:13" s="503" customFormat="1" ht="18" customHeight="1">
      <c r="A28" s="3520"/>
      <c r="B28" s="905" t="s">
        <v>1292</v>
      </c>
      <c r="C28" s="526">
        <f t="shared" si="4"/>
        <v>0</v>
      </c>
      <c r="D28" s="906">
        <v>0.02</v>
      </c>
      <c r="E28" s="1122"/>
      <c r="F28" s="526">
        <f>G28-E28</f>
        <v>0</v>
      </c>
      <c r="G28" s="526">
        <f>IF(AND(C28*D28-E28&lt;3,C28*D28-E28&gt;-3),E28,ROUND(C28*D28,2))</f>
        <v>0</v>
      </c>
      <c r="H28" s="907" t="s">
        <v>168</v>
      </c>
      <c r="I28" s="3431"/>
      <c r="J28" s="3431"/>
      <c r="K28" s="3431"/>
      <c r="L28" s="3431"/>
      <c r="M28" s="909"/>
    </row>
    <row r="29" spans="1:13" s="503" customFormat="1" ht="18" customHeight="1">
      <c r="A29" s="3520"/>
      <c r="B29" s="905" t="s">
        <v>1292</v>
      </c>
      <c r="C29" s="526">
        <f t="shared" si="4"/>
        <v>0</v>
      </c>
      <c r="D29" s="906">
        <v>0.02</v>
      </c>
      <c r="E29" s="1122"/>
      <c r="F29" s="526">
        <f t="shared" si="1"/>
        <v>0</v>
      </c>
      <c r="G29" s="526">
        <f t="shared" si="0"/>
        <v>0</v>
      </c>
      <c r="H29" s="165" t="s">
        <v>169</v>
      </c>
      <c r="I29" s="3431"/>
      <c r="J29" s="3431"/>
      <c r="K29" s="3431"/>
      <c r="L29" s="3431"/>
      <c r="M29" s="909"/>
    </row>
    <row r="30" spans="1:13" s="503" customFormat="1" ht="18" customHeight="1">
      <c r="A30" s="3520"/>
      <c r="B30" s="905" t="s">
        <v>1292</v>
      </c>
      <c r="C30" s="526">
        <f t="shared" si="4"/>
        <v>0</v>
      </c>
      <c r="D30" s="906">
        <v>0.02</v>
      </c>
      <c r="E30" s="1122"/>
      <c r="F30" s="526">
        <f t="shared" si="1"/>
        <v>0</v>
      </c>
      <c r="G30" s="526">
        <f t="shared" si="0"/>
        <v>0</v>
      </c>
      <c r="H30" s="907" t="s">
        <v>170</v>
      </c>
      <c r="I30" s="3431"/>
      <c r="J30" s="3431"/>
      <c r="K30" s="3431"/>
      <c r="L30" s="3431"/>
      <c r="M30" s="909"/>
    </row>
    <row r="31" spans="1:13" s="503" customFormat="1" ht="18" customHeight="1">
      <c r="A31" s="3520"/>
      <c r="B31" s="905" t="s">
        <v>1292</v>
      </c>
      <c r="C31" s="526">
        <f t="shared" si="4"/>
        <v>0</v>
      </c>
      <c r="D31" s="906">
        <v>0.02</v>
      </c>
      <c r="E31" s="1122"/>
      <c r="F31" s="526">
        <f t="shared" si="1"/>
        <v>0</v>
      </c>
      <c r="G31" s="526">
        <f t="shared" si="0"/>
        <v>0</v>
      </c>
      <c r="H31" s="165" t="s">
        <v>171</v>
      </c>
      <c r="I31" s="3431"/>
      <c r="J31" s="3431"/>
      <c r="K31" s="3431"/>
      <c r="L31" s="3431"/>
      <c r="M31" s="909"/>
    </row>
    <row r="32" spans="1:13" s="503" customFormat="1" ht="18" customHeight="1">
      <c r="A32" s="3520"/>
      <c r="B32" s="905" t="s">
        <v>175</v>
      </c>
      <c r="C32" s="526">
        <f>收入与申报核对表!G15-收入与申报核对表!E15</f>
        <v>0</v>
      </c>
      <c r="D32" s="906">
        <v>0.03</v>
      </c>
      <c r="E32" s="1122"/>
      <c r="F32" s="526">
        <f t="shared" si="1"/>
        <v>0</v>
      </c>
      <c r="G32" s="526">
        <f t="shared" si="0"/>
        <v>0</v>
      </c>
      <c r="H32" s="907" t="s">
        <v>167</v>
      </c>
      <c r="I32" s="3431"/>
      <c r="J32" s="3431"/>
      <c r="K32" s="3431"/>
      <c r="L32" s="3431"/>
      <c r="M32" s="909"/>
    </row>
    <row r="33" spans="1:13" s="503" customFormat="1" ht="18" customHeight="1">
      <c r="A33" s="3520"/>
      <c r="B33" s="905" t="s">
        <v>175</v>
      </c>
      <c r="C33" s="526">
        <f>收入与申报核对表!G16-收入与申报核对表!E16</f>
        <v>0</v>
      </c>
      <c r="D33" s="906">
        <v>0.03</v>
      </c>
      <c r="E33" s="1122"/>
      <c r="F33" s="526">
        <f>G33-E33</f>
        <v>0</v>
      </c>
      <c r="G33" s="526">
        <f>IF(AND(C33*D33-E33&lt;3,C33*D33-E33&gt;-3),E33,ROUND(C33*D33,2))</f>
        <v>0</v>
      </c>
      <c r="H33" s="907" t="s">
        <v>168</v>
      </c>
      <c r="I33" s="3431"/>
      <c r="J33" s="3431"/>
      <c r="K33" s="3431"/>
      <c r="L33" s="3431"/>
      <c r="M33" s="909"/>
    </row>
    <row r="34" spans="1:13" s="503" customFormat="1" ht="18" customHeight="1">
      <c r="A34" s="3520"/>
      <c r="B34" s="905" t="s">
        <v>175</v>
      </c>
      <c r="C34" s="526">
        <f>收入与申报核对表!G20-收入与申报核对表!E20</f>
        <v>0</v>
      </c>
      <c r="D34" s="906">
        <v>0.03</v>
      </c>
      <c r="E34" s="1122"/>
      <c r="F34" s="526">
        <f t="shared" si="1"/>
        <v>0</v>
      </c>
      <c r="G34" s="526">
        <f t="shared" si="0"/>
        <v>0</v>
      </c>
      <c r="H34" s="907" t="s">
        <v>170</v>
      </c>
      <c r="I34" s="3431"/>
      <c r="J34" s="3431"/>
      <c r="K34" s="3431"/>
      <c r="L34" s="3431"/>
      <c r="M34" s="909"/>
    </row>
    <row r="35" spans="1:13" s="503" customFormat="1" ht="18" customHeight="1">
      <c r="A35" s="3520"/>
      <c r="B35" s="905" t="s">
        <v>1290</v>
      </c>
      <c r="C35" s="526">
        <f>纳税申报数据!D15-纳税申报数据!D16+纳税申报数据!D19-收入与申报核对表!K8</f>
        <v>0</v>
      </c>
      <c r="D35" s="906">
        <v>7.0000000000000007E-2</v>
      </c>
      <c r="E35" s="1122"/>
      <c r="F35" s="526">
        <f t="shared" si="1"/>
        <v>0</v>
      </c>
      <c r="G35" s="526">
        <f t="shared" si="0"/>
        <v>0</v>
      </c>
      <c r="H35" s="165" t="s">
        <v>176</v>
      </c>
      <c r="I35" s="3431"/>
      <c r="J35" s="3431"/>
      <c r="K35" s="3431"/>
      <c r="L35" s="3431"/>
      <c r="M35" s="909"/>
    </row>
    <row r="36" spans="1:13" s="503" customFormat="1" ht="18" customHeight="1">
      <c r="A36" s="3520"/>
      <c r="B36" s="905" t="s">
        <v>172</v>
      </c>
      <c r="C36" s="1710">
        <f>纳税申报数据!D15-纳税申报数据!D16+纳税申报数据!D19-收入与申报核对表!K8</f>
        <v>0</v>
      </c>
      <c r="D36" s="906">
        <v>0.03</v>
      </c>
      <c r="E36" s="1122"/>
      <c r="F36" s="526">
        <f t="shared" si="1"/>
        <v>0</v>
      </c>
      <c r="G36" s="526">
        <f t="shared" si="0"/>
        <v>0</v>
      </c>
      <c r="H36" s="165" t="s">
        <v>176</v>
      </c>
      <c r="I36" s="821"/>
      <c r="J36" s="909"/>
      <c r="K36" s="909"/>
      <c r="L36" s="909"/>
      <c r="M36" s="909"/>
    </row>
    <row r="37" spans="1:13" s="503" customFormat="1" ht="18" customHeight="1">
      <c r="A37" s="3520"/>
      <c r="B37" s="905" t="s">
        <v>1292</v>
      </c>
      <c r="C37" s="1710">
        <f>纳税申报数据!D15-纳税申报数据!D16+纳税申报数据!D19-收入与申报核对表!K8</f>
        <v>0</v>
      </c>
      <c r="D37" s="906">
        <v>0.02</v>
      </c>
      <c r="E37" s="1122"/>
      <c r="F37" s="526">
        <f t="shared" si="1"/>
        <v>0</v>
      </c>
      <c r="G37" s="526">
        <f t="shared" si="0"/>
        <v>0</v>
      </c>
      <c r="H37" s="165" t="s">
        <v>176</v>
      </c>
      <c r="I37" s="3059"/>
      <c r="J37" s="3059"/>
      <c r="K37" s="3059"/>
      <c r="L37" s="909"/>
      <c r="M37" s="909"/>
    </row>
    <row r="38" spans="1:13" s="503" customFormat="1" ht="18" customHeight="1">
      <c r="A38" s="3520"/>
      <c r="B38" s="905" t="s">
        <v>1290</v>
      </c>
      <c r="C38" s="526">
        <f>纳税申报数据!I23-纳税申报数据!I20-收入与申报核对表!K10</f>
        <v>0</v>
      </c>
      <c r="D38" s="906">
        <v>7.0000000000000007E-2</v>
      </c>
      <c r="E38" s="1122"/>
      <c r="F38" s="526">
        <f t="shared" si="1"/>
        <v>0</v>
      </c>
      <c r="G38" s="526">
        <f t="shared" si="0"/>
        <v>0</v>
      </c>
      <c r="H38" s="165" t="s">
        <v>177</v>
      </c>
      <c r="I38" s="145"/>
      <c r="J38" s="145"/>
      <c r="K38" s="145"/>
      <c r="L38" s="909"/>
      <c r="M38" s="909"/>
    </row>
    <row r="39" spans="1:13" s="503" customFormat="1" ht="18" customHeight="1">
      <c r="A39" s="3520"/>
      <c r="B39" s="905" t="s">
        <v>172</v>
      </c>
      <c r="C39" s="1710">
        <f>纳税申报数据!I23-纳税申报数据!I20-收入与申报核对表!K10</f>
        <v>0</v>
      </c>
      <c r="D39" s="906">
        <v>0.03</v>
      </c>
      <c r="E39" s="1122"/>
      <c r="F39" s="526">
        <f t="shared" si="1"/>
        <v>0</v>
      </c>
      <c r="G39" s="526">
        <f t="shared" si="0"/>
        <v>0</v>
      </c>
      <c r="H39" s="165" t="s">
        <v>177</v>
      </c>
      <c r="I39" s="3059"/>
      <c r="J39" s="3059"/>
      <c r="K39" s="3059"/>
      <c r="L39" s="909"/>
      <c r="M39" s="909"/>
    </row>
    <row r="40" spans="1:13" s="503" customFormat="1" ht="18" customHeight="1">
      <c r="A40" s="3520"/>
      <c r="B40" s="905" t="s">
        <v>1292</v>
      </c>
      <c r="C40" s="1710">
        <f>纳税申报数据!I23-纳税申报数据!I20-收入与申报核对表!K10</f>
        <v>0</v>
      </c>
      <c r="D40" s="906">
        <v>0.02</v>
      </c>
      <c r="E40" s="1122"/>
      <c r="F40" s="526">
        <f t="shared" si="1"/>
        <v>0</v>
      </c>
      <c r="G40" s="526">
        <f t="shared" si="0"/>
        <v>0</v>
      </c>
      <c r="H40" s="165" t="s">
        <v>177</v>
      </c>
      <c r="I40" s="145"/>
      <c r="J40" s="145"/>
      <c r="K40" s="145"/>
      <c r="L40" s="909"/>
      <c r="M40" s="909"/>
    </row>
    <row r="41" spans="1:13" s="503" customFormat="1" ht="18" customHeight="1">
      <c r="A41" s="3520"/>
      <c r="B41" s="910"/>
      <c r="C41" s="1115"/>
      <c r="D41" s="911"/>
      <c r="E41" s="1124"/>
      <c r="F41" s="526">
        <f t="shared" si="1"/>
        <v>0</v>
      </c>
      <c r="G41" s="526">
        <f t="shared" si="0"/>
        <v>0</v>
      </c>
      <c r="H41" s="912"/>
      <c r="I41" s="3519"/>
      <c r="J41" s="3519"/>
      <c r="K41" s="145"/>
      <c r="L41" s="909"/>
      <c r="M41" s="909"/>
    </row>
    <row r="42" spans="1:13" s="503" customFormat="1" ht="18" customHeight="1">
      <c r="A42" s="3520"/>
      <c r="B42" s="2736" t="s">
        <v>178</v>
      </c>
      <c r="C42" s="2736"/>
      <c r="D42" s="2736"/>
      <c r="E42" s="824">
        <f>SUM(E8:E41)</f>
        <v>0</v>
      </c>
      <c r="F42" s="824">
        <f>SUM(F8:F41)</f>
        <v>0</v>
      </c>
      <c r="G42" s="824">
        <f>SUM(G8:G41)</f>
        <v>0</v>
      </c>
      <c r="H42" s="913"/>
      <c r="I42" s="145"/>
      <c r="J42" s="145"/>
      <c r="K42" s="145"/>
      <c r="L42" s="909"/>
      <c r="M42" s="909"/>
    </row>
    <row r="43" spans="1:13" s="503" customFormat="1" ht="18" customHeight="1">
      <c r="A43" s="3007" t="s">
        <v>654</v>
      </c>
      <c r="B43" s="3007"/>
      <c r="C43" s="3013" t="str">
        <f>IF(E42&lt;&gt;利润!C7,"税金及附加账载数与会计报表数相差"&amp;DOLLAR(E42-利润!C7,2)&amp;"元！","税金及附加账载数与会计报表数相符！")</f>
        <v>税金及附加账载数与会计报表数相符！</v>
      </c>
      <c r="D43" s="3013"/>
      <c r="E43" s="3013"/>
      <c r="F43" s="3013"/>
      <c r="G43" s="3013"/>
      <c r="H43" s="3013"/>
      <c r="I43" s="3059"/>
      <c r="J43" s="3059"/>
      <c r="K43" s="145"/>
      <c r="L43" s="909"/>
      <c r="M43" s="909"/>
    </row>
    <row r="44" spans="1:13" s="503" customFormat="1" ht="15" customHeight="1">
      <c r="A44" s="3515" t="s">
        <v>1344</v>
      </c>
      <c r="B44" s="3515"/>
      <c r="C44" s="3516" t="s">
        <v>179</v>
      </c>
      <c r="D44" s="3516"/>
      <c r="E44" s="3517" t="str">
        <f>IF(F42&lt;&gt;0,"、E","")</f>
        <v/>
      </c>
      <c r="F44" s="3517"/>
      <c r="G44" s="3517"/>
      <c r="H44" s="3517"/>
      <c r="I44" s="145"/>
      <c r="J44" s="145"/>
      <c r="K44" s="145"/>
      <c r="L44" s="145"/>
      <c r="M44" s="145"/>
    </row>
    <row r="45" spans="1:13" s="503" customFormat="1" ht="6.75" customHeight="1">
      <c r="A45" s="3515"/>
      <c r="B45" s="3515"/>
      <c r="C45" s="3518"/>
      <c r="D45" s="3010"/>
      <c r="E45" s="3010"/>
      <c r="F45" s="3010"/>
      <c r="G45" s="3010"/>
      <c r="H45" s="3010"/>
      <c r="I45" s="3059"/>
      <c r="J45" s="3059"/>
      <c r="K45" s="145"/>
      <c r="L45" s="145"/>
      <c r="M45" s="145"/>
    </row>
    <row r="46" spans="1:13" s="503" customFormat="1" ht="6.75" customHeight="1">
      <c r="A46" s="3515"/>
      <c r="B46" s="3515"/>
      <c r="C46" s="3010"/>
      <c r="D46" s="3010"/>
      <c r="E46" s="3010"/>
      <c r="F46" s="3010"/>
      <c r="G46" s="3010"/>
      <c r="H46" s="3010"/>
      <c r="I46" s="145"/>
      <c r="J46" s="145"/>
      <c r="K46" s="145"/>
      <c r="L46" s="145"/>
      <c r="M46" s="145"/>
    </row>
    <row r="47" spans="1:13" s="503" customFormat="1" ht="6.75" customHeight="1">
      <c r="A47" s="3515"/>
      <c r="B47" s="3515"/>
      <c r="C47" s="3010"/>
      <c r="D47" s="3010"/>
      <c r="E47" s="3010"/>
      <c r="F47" s="3010"/>
      <c r="G47" s="3010"/>
      <c r="H47" s="3010"/>
      <c r="I47" s="3059"/>
      <c r="J47" s="3059"/>
      <c r="K47" s="145"/>
      <c r="L47" s="145"/>
      <c r="M47" s="145"/>
    </row>
    <row r="48" spans="1:13" s="503" customFormat="1" ht="6.75" customHeight="1">
      <c r="A48" s="3515"/>
      <c r="B48" s="3515"/>
      <c r="C48" s="3010"/>
      <c r="D48" s="3010"/>
      <c r="E48" s="3010"/>
      <c r="F48" s="3010"/>
      <c r="G48" s="3010"/>
      <c r="H48" s="3010"/>
      <c r="I48" s="145"/>
      <c r="J48" s="145"/>
      <c r="K48" s="145"/>
      <c r="L48" s="145"/>
      <c r="M48" s="145"/>
    </row>
    <row r="49" spans="1:13" s="503" customFormat="1" ht="6.75" customHeight="1">
      <c r="A49" s="3515"/>
      <c r="B49" s="3515"/>
      <c r="C49" s="3010"/>
      <c r="D49" s="3010"/>
      <c r="E49" s="3010"/>
      <c r="F49" s="3010"/>
      <c r="G49" s="3010"/>
      <c r="H49" s="3010"/>
      <c r="I49" s="233"/>
      <c r="J49" s="145"/>
      <c r="K49" s="145"/>
      <c r="L49" s="145"/>
      <c r="M49" s="145"/>
    </row>
    <row r="50" spans="1:13" s="503" customFormat="1" ht="6.75" customHeight="1">
      <c r="A50" s="3515"/>
      <c r="B50" s="3515"/>
      <c r="C50" s="3010"/>
      <c r="D50" s="3010"/>
      <c r="E50" s="3010"/>
      <c r="F50" s="3010"/>
      <c r="G50" s="3010"/>
      <c r="H50" s="3010"/>
      <c r="I50" s="145"/>
      <c r="J50" s="145"/>
      <c r="K50" s="145"/>
      <c r="L50" s="145"/>
      <c r="M50" s="145"/>
    </row>
    <row r="51" spans="1:13" s="503" customFormat="1" ht="20.25" customHeight="1">
      <c r="A51" s="3005" t="s">
        <v>587</v>
      </c>
      <c r="B51" s="3005"/>
      <c r="C51" s="3006" t="str">
        <f>IF(F42=0,"税金计提正确，认可！","税金计提有误，账面数与应计提数相差"&amp;DOLLAR(F42,2)&amp;"！")</f>
        <v>税金计提正确，认可！</v>
      </c>
      <c r="D51" s="3006"/>
      <c r="E51" s="3006"/>
      <c r="F51" s="3006"/>
      <c r="G51" s="3006"/>
      <c r="H51" s="3006"/>
      <c r="I51" s="233"/>
      <c r="J51" s="145"/>
      <c r="K51" s="145"/>
      <c r="L51" s="145"/>
      <c r="M51" s="145"/>
    </row>
    <row r="52" spans="1:13" s="502" customFormat="1">
      <c r="A52" s="943"/>
      <c r="B52" s="943"/>
      <c r="C52" s="943"/>
      <c r="D52" s="943"/>
      <c r="E52" s="943"/>
      <c r="F52" s="943"/>
      <c r="G52" s="943"/>
      <c r="H52" s="943"/>
    </row>
    <row r="53" spans="1:13" s="502" customFormat="1">
      <c r="A53" s="943"/>
      <c r="B53" s="943"/>
      <c r="C53" s="943"/>
      <c r="D53" s="943"/>
      <c r="E53" s="943"/>
      <c r="F53" s="943"/>
      <c r="G53" s="943"/>
      <c r="H53" s="943"/>
    </row>
    <row r="54" spans="1:13" s="502" customFormat="1">
      <c r="A54" s="943"/>
      <c r="B54" s="943"/>
      <c r="C54" s="943"/>
      <c r="D54" s="943"/>
      <c r="E54" s="943"/>
      <c r="F54" s="943"/>
      <c r="G54" s="943"/>
      <c r="H54" s="943"/>
    </row>
    <row r="55" spans="1:13" s="502" customFormat="1">
      <c r="A55" s="943"/>
      <c r="B55" s="943"/>
      <c r="C55" s="943"/>
      <c r="D55" s="943"/>
      <c r="E55" s="943"/>
      <c r="F55" s="943"/>
      <c r="G55" s="943"/>
      <c r="H55" s="943"/>
    </row>
    <row r="56" spans="1:13" s="502" customFormat="1">
      <c r="A56" s="943"/>
      <c r="B56" s="943"/>
      <c r="C56" s="943"/>
      <c r="D56" s="943"/>
      <c r="E56" s="943"/>
      <c r="F56" s="943"/>
      <c r="G56" s="943"/>
      <c r="H56" s="943"/>
    </row>
    <row r="57" spans="1:13" s="502" customFormat="1">
      <c r="A57" s="943"/>
      <c r="B57" s="943"/>
      <c r="C57" s="943"/>
      <c r="D57" s="943"/>
      <c r="E57" s="943"/>
      <c r="F57" s="943"/>
      <c r="G57" s="943"/>
      <c r="H57" s="943"/>
    </row>
    <row r="58" spans="1:13" s="502" customFormat="1">
      <c r="A58" s="943"/>
      <c r="B58" s="943"/>
      <c r="C58" s="943"/>
      <c r="D58" s="943"/>
      <c r="E58" s="943"/>
      <c r="F58" s="943"/>
      <c r="G58" s="943"/>
      <c r="H58" s="943"/>
    </row>
    <row r="59" spans="1:13" s="502" customFormat="1">
      <c r="A59" s="943"/>
      <c r="B59" s="943"/>
      <c r="C59" s="943"/>
      <c r="D59" s="943"/>
      <c r="E59" s="943"/>
      <c r="F59" s="943"/>
      <c r="G59" s="943"/>
      <c r="H59" s="943"/>
    </row>
    <row r="60" spans="1:13" s="502" customFormat="1">
      <c r="A60" s="943"/>
      <c r="B60" s="943"/>
      <c r="C60" s="943"/>
      <c r="D60" s="943"/>
      <c r="E60" s="943"/>
      <c r="F60" s="943"/>
      <c r="G60" s="943"/>
      <c r="H60" s="943"/>
    </row>
    <row r="61" spans="1:13" s="502" customFormat="1">
      <c r="A61" s="943"/>
      <c r="B61" s="943"/>
      <c r="C61" s="943"/>
      <c r="D61" s="943"/>
      <c r="E61" s="943"/>
      <c r="F61" s="943"/>
      <c r="G61" s="943"/>
      <c r="H61" s="943"/>
    </row>
  </sheetData>
  <sheetProtection selectLockedCells="1" selectUnlockedCells="1"/>
  <mergeCells count="30">
    <mergeCell ref="A1:H1"/>
    <mergeCell ref="I1:I4"/>
    <mergeCell ref="A2:C3"/>
    <mergeCell ref="G2:H2"/>
    <mergeCell ref="G3:H4"/>
    <mergeCell ref="A4:C4"/>
    <mergeCell ref="A5:H5"/>
    <mergeCell ref="A6:A7"/>
    <mergeCell ref="B6:B7"/>
    <mergeCell ref="C6:C7"/>
    <mergeCell ref="D6:D7"/>
    <mergeCell ref="E6:G6"/>
    <mergeCell ref="H6:H7"/>
    <mergeCell ref="I39:K39"/>
    <mergeCell ref="I41:J41"/>
    <mergeCell ref="B42:D42"/>
    <mergeCell ref="I43:J43"/>
    <mergeCell ref="I24:L35"/>
    <mergeCell ref="I37:K37"/>
    <mergeCell ref="A43:B43"/>
    <mergeCell ref="A8:A42"/>
    <mergeCell ref="C43:H43"/>
    <mergeCell ref="I45:J45"/>
    <mergeCell ref="I47:J47"/>
    <mergeCell ref="A51:B51"/>
    <mergeCell ref="A44:B50"/>
    <mergeCell ref="C44:D44"/>
    <mergeCell ref="E44:H44"/>
    <mergeCell ref="C45:H50"/>
    <mergeCell ref="C51:H51"/>
  </mergeCells>
  <phoneticPr fontId="59" type="noConversion"/>
  <dataValidations count="4">
    <dataValidation allowBlank="1" showErrorMessage="1" sqref="E3 B41 D41">
      <formula1>0</formula1>
      <formula2>0</formula2>
    </dataValidation>
    <dataValidation allowBlank="1" showErrorMessage="1" promptTitle="存在调整事项时" prompt="_x000a_选择 “E”" sqref="E44:H44">
      <formula1>0</formula1>
      <formula2>0</formula2>
    </dataValidation>
    <dataValidation type="list" allowBlank="1" showErrorMessage="1" sqref="B8:B40">
      <formula1>"营业税,城建税,文化事业附加,教育附加,地方教育附加"</formula1>
      <formula2>0</formula2>
    </dataValidation>
    <dataValidation type="list" allowBlank="1" showErrorMessage="1" sqref="D8:D40">
      <formula1>"20%,10%,7%,5%,3%,2%,1%"</formula1>
      <formula2>0</formula2>
    </dataValidation>
  </dataValidations>
  <hyperlinks>
    <hyperlink ref="I8" location="纳税申报数据!A1" display="纳税申报数据"/>
    <hyperlink ref="I9" location="纳税调整明细表!A1" display="纳税调整明细表"/>
    <hyperlink ref="I10" location="资产负债!A1" display="资产负债表"/>
    <hyperlink ref="I11" location="申报主表!A1" display="申报主表"/>
    <hyperlink ref="I12" location="企业各税审核汇总表!A1" display="企业各税审核汇总表"/>
    <hyperlink ref="I13" location="主营收支!A1" display="主营业务收支审核表"/>
    <hyperlink ref="I14" location="其他业务!A1" display="其他业务利润审核表"/>
    <hyperlink ref="I15" location="利润!A1" display="利润及利润分配表"/>
    <hyperlink ref="I16" location="事项说明!A1" display="审核报告事项说明"/>
    <hyperlink ref="I18" location="收入与申报核对表!A1" display="收入与申报核对表!A1"/>
  </hyperlinks>
  <pageMargins left="0.78740157480314965" right="0.35433070866141736" top="0.51181102362204722" bottom="0.11811023622047245" header="0.51181102362204722" footer="0.51181102362204722"/>
  <pageSetup paperSize="9" scale="92" firstPageNumber="0" orientation="portrait" blackAndWhite="1"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8131" r:id="rId4" name="Button 3">
              <controlPr defaultSize="0" print="0" autoFill="0" autoPict="0" macro="[0]!ThisWorkbook.返回">
                <anchor moveWithCells="1" sizeWithCells="1">
                  <from>
                    <xdr:col>8</xdr:col>
                    <xdr:colOff>1866900</xdr:colOff>
                    <xdr:row>1</xdr:row>
                    <xdr:rowOff>47625</xdr:rowOff>
                  </from>
                  <to>
                    <xdr:col>8</xdr:col>
                    <xdr:colOff>2733675</xdr:colOff>
                    <xdr:row>3</xdr:row>
                    <xdr:rowOff>19050</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9">
    <pageSetUpPr fitToPage="1"/>
  </sheetPr>
  <dimension ref="A1:M125"/>
  <sheetViews>
    <sheetView workbookViewId="0">
      <selection sqref="A1:H1"/>
    </sheetView>
  </sheetViews>
  <sheetFormatPr defaultRowHeight="14.25"/>
  <cols>
    <col min="1" max="1" width="4.5" style="772" customWidth="1"/>
    <col min="2" max="2" width="13.375" style="772" customWidth="1"/>
    <col min="3" max="8" width="12.875" style="772" customWidth="1"/>
    <col min="9" max="9" width="39" customWidth="1"/>
  </cols>
  <sheetData>
    <row r="1" spans="1:13" ht="27.75" customHeight="1">
      <c r="A1" s="3537" t="s">
        <v>216</v>
      </c>
      <c r="B1" s="3537"/>
      <c r="C1" s="3537"/>
      <c r="D1" s="3537"/>
      <c r="E1" s="3537"/>
      <c r="F1" s="3537"/>
      <c r="G1" s="3537"/>
      <c r="H1" s="3537"/>
      <c r="I1" s="3521"/>
      <c r="J1" s="83"/>
      <c r="K1" s="83"/>
      <c r="L1" s="83"/>
      <c r="M1" s="83"/>
    </row>
    <row r="2" spans="1:13" s="650" customFormat="1" ht="15" customHeight="1">
      <c r="A2" s="3064" t="str">
        <f>"委托单位："&amp;基本情况!$B$2</f>
        <v>委托单位：</v>
      </c>
      <c r="B2" s="3064"/>
      <c r="C2" s="3064"/>
      <c r="D2" s="570"/>
      <c r="E2" s="137" t="s">
        <v>9</v>
      </c>
      <c r="F2" s="137" t="s">
        <v>895</v>
      </c>
      <c r="G2" s="3522" t="s">
        <v>289</v>
      </c>
      <c r="H2" s="3522"/>
      <c r="I2" s="3521"/>
      <c r="J2" s="649"/>
      <c r="K2" s="649"/>
      <c r="L2" s="649"/>
      <c r="M2" s="649"/>
    </row>
    <row r="3" spans="1:13" s="650" customFormat="1" ht="15" customHeight="1">
      <c r="A3" s="3064"/>
      <c r="B3" s="3064"/>
      <c r="C3" s="3064"/>
      <c r="D3" s="159" t="s">
        <v>463</v>
      </c>
      <c r="E3" s="511">
        <f>基本情况!B12</f>
        <v>0</v>
      </c>
      <c r="F3" s="560" t="str">
        <f>TEXT(基本情况!B21,"yyyy-mm-dd")</f>
        <v>2016-03-03</v>
      </c>
      <c r="G3" s="3534" t="s">
        <v>217</v>
      </c>
      <c r="H3" s="3534"/>
      <c r="I3" s="3521"/>
      <c r="J3" s="649"/>
      <c r="K3" s="649"/>
      <c r="L3" s="649"/>
      <c r="M3" s="649"/>
    </row>
    <row r="4" spans="1:13" s="650" customFormat="1" ht="15" customHeight="1">
      <c r="A4" s="3523" t="str">
        <f>"会计期间："&amp;基本情况!$B$7</f>
        <v>会计期间：2015年01月01日至2015年12月31日</v>
      </c>
      <c r="B4" s="3523"/>
      <c r="C4" s="3523"/>
      <c r="D4" s="141" t="s">
        <v>465</v>
      </c>
      <c r="E4" s="514">
        <f>基本情况!B11</f>
        <v>0</v>
      </c>
      <c r="F4" s="514" t="str">
        <f>TEXT(基本情况!B22,"yyyy-mm-dd")</f>
        <v>2016-04-10</v>
      </c>
      <c r="G4" s="3534"/>
      <c r="H4" s="3534"/>
      <c r="I4" s="3521"/>
      <c r="J4" s="649"/>
      <c r="K4" s="649"/>
      <c r="L4" s="649"/>
      <c r="M4" s="649"/>
    </row>
    <row r="5" spans="1:13" s="503" customFormat="1" ht="6.75" customHeight="1">
      <c r="A5" s="2959"/>
      <c r="B5" s="2959"/>
      <c r="C5" s="2959"/>
      <c r="D5" s="2959"/>
      <c r="E5" s="2959"/>
      <c r="F5" s="2959"/>
      <c r="G5" s="2959"/>
      <c r="H5" s="2959"/>
      <c r="I5" s="145"/>
      <c r="J5" s="145"/>
      <c r="K5" s="145"/>
      <c r="L5" s="145"/>
      <c r="M5" s="145"/>
    </row>
    <row r="6" spans="1:13" s="503" customFormat="1" ht="15" customHeight="1">
      <c r="A6" s="914" t="s">
        <v>180</v>
      </c>
      <c r="B6" s="915" t="s">
        <v>181</v>
      </c>
      <c r="C6" s="915" t="s">
        <v>182</v>
      </c>
      <c r="D6" s="916" t="s">
        <v>183</v>
      </c>
      <c r="E6" s="915" t="s">
        <v>184</v>
      </c>
      <c r="F6" s="915" t="s">
        <v>185</v>
      </c>
      <c r="G6" s="915" t="s">
        <v>186</v>
      </c>
      <c r="H6" s="486" t="s">
        <v>468</v>
      </c>
      <c r="I6" s="145"/>
      <c r="J6" s="145"/>
      <c r="K6" s="145"/>
      <c r="L6" s="145"/>
      <c r="M6" s="145"/>
    </row>
    <row r="7" spans="1:13" s="503" customFormat="1" ht="15" customHeight="1">
      <c r="A7" s="1273">
        <v>1</v>
      </c>
      <c r="B7" s="1274" t="s">
        <v>228</v>
      </c>
      <c r="C7" s="1275"/>
      <c r="D7" s="1276"/>
      <c r="E7" s="1275"/>
      <c r="F7" s="1247">
        <f t="shared" ref="F7:F24" si="0">D7-E7</f>
        <v>0</v>
      </c>
      <c r="G7" s="1275"/>
      <c r="H7" s="1269"/>
      <c r="I7" s="145"/>
      <c r="J7" s="145"/>
      <c r="K7" s="145"/>
      <c r="L7" s="145"/>
      <c r="M7" s="145"/>
    </row>
    <row r="8" spans="1:13" s="503" customFormat="1" ht="15" customHeight="1">
      <c r="A8" s="1273">
        <v>2</v>
      </c>
      <c r="B8" s="1274" t="s">
        <v>230</v>
      </c>
      <c r="C8" s="1275"/>
      <c r="D8" s="1276"/>
      <c r="E8" s="1248">
        <v>0</v>
      </c>
      <c r="F8" s="1247">
        <f t="shared" si="0"/>
        <v>0</v>
      </c>
      <c r="G8" s="1275"/>
      <c r="H8" s="1269"/>
      <c r="I8" s="145"/>
      <c r="J8" s="145"/>
      <c r="K8" s="145"/>
      <c r="L8" s="145"/>
      <c r="M8" s="145"/>
    </row>
    <row r="9" spans="1:13" s="503" customFormat="1" ht="18" customHeight="1">
      <c r="A9" s="1088">
        <v>3</v>
      </c>
      <c r="B9" s="917" t="s">
        <v>1289</v>
      </c>
      <c r="C9" s="1265">
        <f>SUM(主营税金!E8:E13)</f>
        <v>0</v>
      </c>
      <c r="D9" s="1247">
        <f>SUM(主营税金!G8:G13)+G9</f>
        <v>0</v>
      </c>
      <c r="E9" s="1248">
        <v>0</v>
      </c>
      <c r="F9" s="1247">
        <f t="shared" si="0"/>
        <v>0</v>
      </c>
      <c r="G9" s="1110"/>
      <c r="H9" s="165"/>
      <c r="I9" s="89" t="s">
        <v>404</v>
      </c>
      <c r="J9" s="145"/>
      <c r="K9" s="145"/>
      <c r="L9" s="145"/>
      <c r="M9" s="145"/>
    </row>
    <row r="10" spans="1:13" s="503" customFormat="1" ht="18" customHeight="1">
      <c r="A10" s="1273">
        <v>4</v>
      </c>
      <c r="B10" s="917" t="s">
        <v>1290</v>
      </c>
      <c r="C10" s="1266">
        <f>SUM(主营税金!E14:E19)+主营税金!E35+主营税金!E38</f>
        <v>0</v>
      </c>
      <c r="D10" s="1247">
        <f>SUM(主营税金!G14:G19)+主营税金!G35+主营税金!G38+G10</f>
        <v>0</v>
      </c>
      <c r="E10" s="1248">
        <v>0</v>
      </c>
      <c r="F10" s="1247">
        <f t="shared" si="0"/>
        <v>0</v>
      </c>
      <c r="G10" s="1110"/>
      <c r="H10" s="165"/>
      <c r="I10" s="233" t="s">
        <v>666</v>
      </c>
      <c r="J10" s="145"/>
      <c r="K10" s="145"/>
      <c r="L10" s="145"/>
      <c r="M10" s="145"/>
    </row>
    <row r="11" spans="1:13" s="503" customFormat="1" ht="18" customHeight="1">
      <c r="A11" s="1088">
        <v>5</v>
      </c>
      <c r="B11" s="917" t="s">
        <v>187</v>
      </c>
      <c r="C11" s="1266">
        <f>SUM(主营税金!E20:E25)+主营税金!E36+主营税金!E39</f>
        <v>0</v>
      </c>
      <c r="D11" s="1247">
        <f>SUM(主营税金!G20:G25)+主营税金!G36+主营税金!G39+G11</f>
        <v>0</v>
      </c>
      <c r="E11" s="1248">
        <v>0</v>
      </c>
      <c r="F11" s="1247">
        <f t="shared" si="0"/>
        <v>0</v>
      </c>
      <c r="G11" s="1110"/>
      <c r="H11" s="165"/>
      <c r="I11" s="233" t="s">
        <v>1310</v>
      </c>
      <c r="J11" s="145"/>
      <c r="K11" s="145"/>
      <c r="L11" s="145"/>
      <c r="M11" s="145"/>
    </row>
    <row r="12" spans="1:13" s="503" customFormat="1" ht="18" customHeight="1">
      <c r="A12" s="1273">
        <v>6</v>
      </c>
      <c r="B12" s="917" t="s">
        <v>1292</v>
      </c>
      <c r="C12" s="1266">
        <f>SUM(主营税金!E26:E31)+主营税金!E37+主营税金!E40</f>
        <v>0</v>
      </c>
      <c r="D12" s="1247">
        <f>SUM(主营税金!G26:G31)+主营税金!G37+主营税金!G40+G12</f>
        <v>0</v>
      </c>
      <c r="E12" s="1248">
        <v>0</v>
      </c>
      <c r="F12" s="1247">
        <f t="shared" si="0"/>
        <v>0</v>
      </c>
      <c r="G12" s="1110"/>
      <c r="H12" s="165"/>
      <c r="I12" s="233" t="s">
        <v>1307</v>
      </c>
      <c r="J12" s="145"/>
      <c r="K12" s="145"/>
      <c r="L12" s="145"/>
      <c r="M12" s="145"/>
    </row>
    <row r="13" spans="1:13" s="503" customFormat="1" ht="18" customHeight="1">
      <c r="A13" s="1088">
        <v>7</v>
      </c>
      <c r="B13" s="917" t="s">
        <v>232</v>
      </c>
      <c r="C13" s="1275"/>
      <c r="D13" s="1276"/>
      <c r="E13" s="1248">
        <v>0</v>
      </c>
      <c r="F13" s="1247">
        <f>D13-E13</f>
        <v>0</v>
      </c>
      <c r="G13" s="1275"/>
      <c r="H13" s="1269"/>
      <c r="I13" s="233"/>
      <c r="J13" s="145"/>
      <c r="K13" s="145"/>
      <c r="L13" s="145"/>
      <c r="M13" s="145"/>
    </row>
    <row r="14" spans="1:13" s="503" customFormat="1" ht="18" customHeight="1">
      <c r="A14" s="1273">
        <v>8</v>
      </c>
      <c r="B14" s="917" t="s">
        <v>236</v>
      </c>
      <c r="C14" s="1275"/>
      <c r="D14" s="1276"/>
      <c r="E14" s="1248">
        <v>0</v>
      </c>
      <c r="F14" s="1247">
        <f>D14-E14</f>
        <v>0</v>
      </c>
      <c r="G14" s="1275"/>
      <c r="H14" s="1269"/>
      <c r="I14" s="233"/>
      <c r="J14" s="145"/>
      <c r="K14" s="145"/>
      <c r="L14" s="145"/>
      <c r="M14" s="145"/>
    </row>
    <row r="15" spans="1:13" s="503" customFormat="1" ht="18" customHeight="1">
      <c r="A15" s="1088">
        <v>9</v>
      </c>
      <c r="B15" s="917" t="s">
        <v>1294</v>
      </c>
      <c r="C15" s="1267"/>
      <c r="D15" s="1247">
        <f ca="1">'A100000中华人民共和国企业所得税年度纳税申报表（A类）'!D34+G15</f>
        <v>0</v>
      </c>
      <c r="E15" s="1249">
        <f>纳税申报数据!K10</f>
        <v>0</v>
      </c>
      <c r="F15" s="1247">
        <f t="shared" ca="1" si="0"/>
        <v>0</v>
      </c>
      <c r="G15" s="1110"/>
      <c r="H15" s="165"/>
      <c r="I15" s="494" t="s">
        <v>661</v>
      </c>
      <c r="J15" s="145"/>
      <c r="K15" s="145"/>
      <c r="L15" s="145"/>
      <c r="M15" s="145"/>
    </row>
    <row r="16" spans="1:13" s="503" customFormat="1" ht="18" customHeight="1">
      <c r="A16" s="1273">
        <v>10</v>
      </c>
      <c r="B16" s="917" t="s">
        <v>1296</v>
      </c>
      <c r="C16" s="1265">
        <f>E50</f>
        <v>0</v>
      </c>
      <c r="D16" s="1247">
        <f>G50+G16</f>
        <v>0</v>
      </c>
      <c r="E16" s="1248">
        <v>0</v>
      </c>
      <c r="F16" s="1247">
        <f t="shared" si="0"/>
        <v>0</v>
      </c>
      <c r="G16" s="1110"/>
      <c r="H16" s="165"/>
      <c r="I16" s="494" t="s">
        <v>689</v>
      </c>
      <c r="J16" s="145"/>
      <c r="K16" s="145"/>
      <c r="L16" s="145"/>
      <c r="M16" s="145"/>
    </row>
    <row r="17" spans="1:13" s="503" customFormat="1" ht="18" customHeight="1">
      <c r="A17" s="1088">
        <v>11</v>
      </c>
      <c r="B17" s="917" t="s">
        <v>1298</v>
      </c>
      <c r="C17" s="1265">
        <f>E36</f>
        <v>0</v>
      </c>
      <c r="D17" s="1247">
        <f>G36+G17</f>
        <v>0</v>
      </c>
      <c r="E17" s="1248">
        <v>0</v>
      </c>
      <c r="F17" s="1247">
        <f t="shared" si="0"/>
        <v>0</v>
      </c>
      <c r="G17" s="1110"/>
      <c r="H17" s="165"/>
      <c r="I17" s="233" t="s">
        <v>302</v>
      </c>
      <c r="J17" s="145"/>
      <c r="K17" s="145"/>
      <c r="L17" s="145"/>
      <c r="M17" s="145"/>
    </row>
    <row r="18" spans="1:13" s="503" customFormat="1" ht="18" customHeight="1">
      <c r="A18" s="1273">
        <v>12</v>
      </c>
      <c r="B18" s="917" t="s">
        <v>188</v>
      </c>
      <c r="C18" s="1267"/>
      <c r="D18" s="1248"/>
      <c r="E18" s="1248">
        <v>0</v>
      </c>
      <c r="F18" s="1247">
        <f t="shared" si="0"/>
        <v>0</v>
      </c>
      <c r="G18" s="1110"/>
      <c r="H18" s="165"/>
      <c r="I18" s="233" t="s">
        <v>692</v>
      </c>
      <c r="J18" s="145"/>
      <c r="K18" s="145"/>
      <c r="L18" s="145"/>
      <c r="M18" s="145"/>
    </row>
    <row r="19" spans="1:13" s="503" customFormat="1" ht="18" customHeight="1">
      <c r="A19" s="1088">
        <v>13</v>
      </c>
      <c r="B19" s="917" t="s">
        <v>1297</v>
      </c>
      <c r="C19" s="1265">
        <f>E53</f>
        <v>0</v>
      </c>
      <c r="D19" s="1247">
        <f>G53+G19</f>
        <v>0</v>
      </c>
      <c r="E19" s="1248">
        <v>0</v>
      </c>
      <c r="F19" s="1247">
        <f t="shared" si="0"/>
        <v>0</v>
      </c>
      <c r="G19" s="1110"/>
      <c r="H19" s="165"/>
      <c r="I19" s="233" t="s">
        <v>655</v>
      </c>
      <c r="J19" s="145"/>
      <c r="K19" s="145"/>
      <c r="L19" s="145"/>
      <c r="M19" s="145"/>
    </row>
    <row r="20" spans="1:13" s="503" customFormat="1" ht="18" customHeight="1">
      <c r="A20" s="1273">
        <v>14</v>
      </c>
      <c r="B20" s="917" t="s">
        <v>234</v>
      </c>
      <c r="C20" s="1275"/>
      <c r="D20" s="1276"/>
      <c r="E20" s="1248">
        <v>0</v>
      </c>
      <c r="F20" s="1247">
        <f t="shared" si="0"/>
        <v>0</v>
      </c>
      <c r="G20" s="1275"/>
      <c r="H20" s="1269"/>
      <c r="I20" s="233"/>
      <c r="J20" s="145"/>
      <c r="K20" s="145"/>
      <c r="L20" s="145"/>
      <c r="M20" s="145"/>
    </row>
    <row r="21" spans="1:13" s="503" customFormat="1" ht="18" customHeight="1">
      <c r="A21" s="1088">
        <v>15</v>
      </c>
      <c r="B21" s="917" t="s">
        <v>189</v>
      </c>
      <c r="C21" s="1267"/>
      <c r="D21" s="1248"/>
      <c r="E21" s="1248">
        <v>0</v>
      </c>
      <c r="F21" s="1247">
        <f t="shared" si="0"/>
        <v>0</v>
      </c>
      <c r="G21" s="1110"/>
      <c r="H21" s="165"/>
      <c r="I21" s="233" t="s">
        <v>13</v>
      </c>
      <c r="J21" s="145"/>
      <c r="K21" s="145"/>
      <c r="L21" s="145"/>
      <c r="M21" s="145"/>
    </row>
    <row r="22" spans="1:13" s="503" customFormat="1" ht="18" customHeight="1">
      <c r="A22" s="1273">
        <v>16</v>
      </c>
      <c r="B22" s="917" t="s">
        <v>1293</v>
      </c>
      <c r="C22" s="1265">
        <f>SUM(主营税金!E32:E34)</f>
        <v>0</v>
      </c>
      <c r="D22" s="1247">
        <f>SUM(主营税金!G32:G34)+G22</f>
        <v>0</v>
      </c>
      <c r="E22" s="1248">
        <v>0</v>
      </c>
      <c r="F22" s="1247">
        <f t="shared" si="0"/>
        <v>0</v>
      </c>
      <c r="G22" s="1110"/>
      <c r="H22" s="165"/>
      <c r="I22" s="494"/>
      <c r="J22" s="145"/>
      <c r="K22" s="145"/>
      <c r="L22" s="145"/>
      <c r="M22" s="145"/>
    </row>
    <row r="23" spans="1:13" s="503" customFormat="1" ht="18" customHeight="1">
      <c r="A23" s="1088">
        <v>17</v>
      </c>
      <c r="B23" s="917" t="s">
        <v>1295</v>
      </c>
      <c r="C23" s="1267"/>
      <c r="D23" s="1248"/>
      <c r="E23" s="1248">
        <v>0</v>
      </c>
      <c r="F23" s="1247">
        <f t="shared" si="0"/>
        <v>0</v>
      </c>
      <c r="G23" s="1110"/>
      <c r="H23" s="165"/>
      <c r="I23" s="233" t="s">
        <v>14</v>
      </c>
      <c r="J23" s="145"/>
      <c r="K23" s="145"/>
      <c r="L23" s="145"/>
      <c r="M23" s="145"/>
    </row>
    <row r="24" spans="1:13" s="503" customFormat="1" ht="18" hidden="1" customHeight="1">
      <c r="A24" s="1088">
        <v>13</v>
      </c>
      <c r="B24" s="508"/>
      <c r="C24" s="1250"/>
      <c r="D24" s="1248"/>
      <c r="E24" s="1248"/>
      <c r="F24" s="1247">
        <f t="shared" si="0"/>
        <v>0</v>
      </c>
      <c r="G24" s="1110"/>
      <c r="H24" s="165"/>
      <c r="I24" s="494"/>
      <c r="J24" s="145"/>
      <c r="K24" s="145"/>
      <c r="L24" s="145"/>
      <c r="M24" s="145"/>
    </row>
    <row r="25" spans="1:13" s="503" customFormat="1" ht="18" customHeight="1">
      <c r="A25" s="918"/>
      <c r="B25" s="919" t="s">
        <v>190</v>
      </c>
      <c r="C25" s="1251">
        <f>SUM(C7:C24)</f>
        <v>0</v>
      </c>
      <c r="D25" s="1251">
        <f ca="1">SUM(D7:D24)+G25</f>
        <v>0</v>
      </c>
      <c r="E25" s="1251">
        <f>SUM(E7:E24)</f>
        <v>0</v>
      </c>
      <c r="F25" s="1251">
        <f ca="1">SUM(F7:F24)</f>
        <v>0</v>
      </c>
      <c r="G25" s="1251">
        <f>SUM(G7:G24)</f>
        <v>0</v>
      </c>
      <c r="H25" s="168"/>
      <c r="I25" s="494"/>
      <c r="J25" s="145"/>
      <c r="K25" s="145"/>
      <c r="L25" s="145"/>
      <c r="M25" s="145"/>
    </row>
    <row r="26" spans="1:13" s="503" customFormat="1" ht="18" customHeight="1">
      <c r="A26" s="3538" t="s">
        <v>1344</v>
      </c>
      <c r="B26" s="3538"/>
      <c r="C26" s="3539" t="s">
        <v>179</v>
      </c>
      <c r="D26" s="3539"/>
      <c r="E26" s="3539"/>
      <c r="F26" s="3539"/>
      <c r="G26" s="3540" t="str">
        <f ca="1">IF(F25&lt;&gt;0,"、E","")</f>
        <v/>
      </c>
      <c r="H26" s="3540"/>
      <c r="I26" s="494"/>
      <c r="J26" s="145"/>
      <c r="K26" s="145"/>
      <c r="L26" s="145"/>
      <c r="M26" s="145"/>
    </row>
    <row r="27" spans="1:13" s="503" customFormat="1" ht="18.75" customHeight="1">
      <c r="A27" s="3541" t="s">
        <v>587</v>
      </c>
      <c r="B27" s="3541"/>
      <c r="C27" s="3542" t="str">
        <f ca="1">IF(F25=0,"税金缴纳正确，认可！","税金计算缴纳有误，处理后认可！")</f>
        <v>税金缴纳正确，认可！</v>
      </c>
      <c r="D27" s="3543"/>
      <c r="E27" s="3543"/>
      <c r="F27" s="3543"/>
      <c r="G27" s="3543"/>
      <c r="H27" s="3544"/>
      <c r="I27" s="494"/>
      <c r="J27" s="145"/>
      <c r="K27" s="145"/>
      <c r="L27" s="145"/>
      <c r="M27" s="145"/>
    </row>
    <row r="28" spans="1:13" s="503" customFormat="1" ht="18" customHeight="1">
      <c r="A28" s="3536"/>
      <c r="B28" s="3536"/>
      <c r="C28" s="3536"/>
      <c r="D28" s="3536"/>
      <c r="E28" s="3536"/>
      <c r="F28" s="3536"/>
      <c r="G28" s="3536"/>
      <c r="H28" s="3536"/>
      <c r="I28" s="908"/>
      <c r="J28" s="145"/>
      <c r="K28" s="145"/>
      <c r="L28" s="145"/>
      <c r="M28" s="145"/>
    </row>
    <row r="29" spans="1:13" s="503" customFormat="1" ht="18" customHeight="1">
      <c r="A29" s="3533" t="s">
        <v>218</v>
      </c>
      <c r="B29" s="3533"/>
      <c r="C29" s="3533"/>
      <c r="D29" s="3533"/>
      <c r="E29" s="3533"/>
      <c r="F29" s="3533"/>
      <c r="G29" s="3533"/>
      <c r="H29" s="3533"/>
      <c r="I29" s="2332"/>
      <c r="J29" s="909"/>
      <c r="K29" s="909"/>
      <c r="L29" s="909"/>
      <c r="M29" s="909"/>
    </row>
    <row r="30" spans="1:13" s="503" customFormat="1" ht="15" customHeight="1">
      <c r="A30" s="3064" t="str">
        <f>"委托单位："&amp;基本情况!$B$2</f>
        <v>委托单位：</v>
      </c>
      <c r="B30" s="3064"/>
      <c r="C30" s="3064"/>
      <c r="D30" s="570"/>
      <c r="E30" s="137" t="s">
        <v>9</v>
      </c>
      <c r="F30" s="137" t="s">
        <v>895</v>
      </c>
      <c r="G30" s="3522" t="s">
        <v>289</v>
      </c>
      <c r="H30" s="3522"/>
      <c r="I30" s="2332"/>
      <c r="J30" s="909"/>
      <c r="K30" s="909"/>
      <c r="L30" s="909"/>
      <c r="M30" s="909"/>
    </row>
    <row r="31" spans="1:13" s="503" customFormat="1" ht="15" customHeight="1">
      <c r="A31" s="3064"/>
      <c r="B31" s="3064"/>
      <c r="C31" s="3064"/>
      <c r="D31" s="159" t="s">
        <v>463</v>
      </c>
      <c r="E31" s="511">
        <f>基本情况!B12</f>
        <v>0</v>
      </c>
      <c r="F31" s="560" t="str">
        <f>TEXT(基本情况!B21,"yyyy-mm-dd")</f>
        <v>2016-03-03</v>
      </c>
      <c r="G31" s="3534" t="s">
        <v>219</v>
      </c>
      <c r="H31" s="3534"/>
      <c r="I31" s="2332"/>
      <c r="J31" s="909"/>
      <c r="K31" s="909"/>
      <c r="L31" s="909"/>
      <c r="M31" s="909"/>
    </row>
    <row r="32" spans="1:13" s="503" customFormat="1" ht="18" customHeight="1">
      <c r="A32" s="3523" t="str">
        <f>"会计期间："&amp;基本情况!$B$7</f>
        <v>会计期间：2015年01月01日至2015年12月31日</v>
      </c>
      <c r="B32" s="3523"/>
      <c r="C32" s="3523"/>
      <c r="D32" s="141" t="s">
        <v>465</v>
      </c>
      <c r="E32" s="514">
        <f>基本情况!B11</f>
        <v>0</v>
      </c>
      <c r="F32" s="514" t="str">
        <f>TEXT(基本情况!B22,"yyyy-mm-dd")</f>
        <v>2016-04-10</v>
      </c>
      <c r="G32" s="3534"/>
      <c r="H32" s="3534"/>
      <c r="I32" s="2332"/>
      <c r="J32" s="909"/>
      <c r="K32" s="909"/>
      <c r="L32" s="909"/>
      <c r="M32" s="909"/>
    </row>
    <row r="33" spans="1:13" s="503" customFormat="1" ht="6.75" customHeight="1">
      <c r="A33" s="2959"/>
      <c r="B33" s="2959"/>
      <c r="C33" s="2959"/>
      <c r="D33" s="2959"/>
      <c r="E33" s="2959"/>
      <c r="F33" s="2959"/>
      <c r="G33" s="2959"/>
      <c r="H33" s="2959"/>
      <c r="I33" s="2332"/>
      <c r="J33" s="909"/>
      <c r="K33" s="909"/>
      <c r="L33" s="909"/>
      <c r="M33" s="909"/>
    </row>
    <row r="34" spans="1:13" s="503" customFormat="1" ht="15" customHeight="1">
      <c r="A34" s="3528" t="s">
        <v>466</v>
      </c>
      <c r="B34" s="3532" t="s">
        <v>678</v>
      </c>
      <c r="C34" s="3535" t="s">
        <v>161</v>
      </c>
      <c r="D34" s="3532" t="s">
        <v>191</v>
      </c>
      <c r="E34" s="3532" t="s">
        <v>192</v>
      </c>
      <c r="F34" s="3532"/>
      <c r="G34" s="3532"/>
      <c r="H34" s="920" t="s">
        <v>468</v>
      </c>
      <c r="I34" s="2332"/>
      <c r="J34" s="909"/>
      <c r="K34" s="909"/>
      <c r="L34" s="909"/>
      <c r="M34" s="909"/>
    </row>
    <row r="35" spans="1:13" s="503" customFormat="1" ht="15" customHeight="1">
      <c r="A35" s="3528"/>
      <c r="B35" s="3532"/>
      <c r="C35" s="3535"/>
      <c r="D35" s="3532"/>
      <c r="E35" s="921" t="s">
        <v>164</v>
      </c>
      <c r="F35" s="922" t="s">
        <v>995</v>
      </c>
      <c r="G35" s="922" t="s">
        <v>515</v>
      </c>
      <c r="H35" s="923" t="s">
        <v>1662</v>
      </c>
      <c r="I35" s="2332"/>
      <c r="J35" s="909"/>
      <c r="K35" s="909"/>
      <c r="L35" s="909"/>
      <c r="M35" s="909"/>
    </row>
    <row r="36" spans="1:13" s="503" customFormat="1" ht="18" customHeight="1">
      <c r="A36" s="1092">
        <v>1</v>
      </c>
      <c r="B36" s="924" t="s">
        <v>193</v>
      </c>
      <c r="C36" s="1253">
        <f>SUM(C37:C49)</f>
        <v>0</v>
      </c>
      <c r="D36" s="925"/>
      <c r="E36" s="1252">
        <f>SUM(E37:E49)</f>
        <v>0</v>
      </c>
      <c r="F36" s="1253">
        <f>SUM(F37:F49)</f>
        <v>0</v>
      </c>
      <c r="G36" s="1252">
        <f>SUM(G37:G49)</f>
        <v>0</v>
      </c>
      <c r="H36" s="926"/>
      <c r="I36" s="2332"/>
      <c r="J36" s="909"/>
      <c r="K36" s="909"/>
      <c r="L36" s="909"/>
      <c r="M36" s="909"/>
    </row>
    <row r="37" spans="1:13" s="503" customFormat="1" ht="18" customHeight="1">
      <c r="A37" s="1089"/>
      <c r="B37" s="927" t="s">
        <v>194</v>
      </c>
      <c r="C37" s="1254">
        <v>0</v>
      </c>
      <c r="D37" s="922" t="s">
        <v>195</v>
      </c>
      <c r="E37" s="1254">
        <v>0</v>
      </c>
      <c r="F37" s="1255">
        <f>G37-E37</f>
        <v>0</v>
      </c>
      <c r="G37" s="1256">
        <f>ROUND(C37*0.0003,2)+H37</f>
        <v>0</v>
      </c>
      <c r="H37" s="1189"/>
      <c r="I37" s="2332"/>
      <c r="J37" s="909"/>
      <c r="K37" s="909"/>
      <c r="L37" s="909"/>
      <c r="M37" s="909"/>
    </row>
    <row r="38" spans="1:13" s="503" customFormat="1" ht="24">
      <c r="A38" s="1089"/>
      <c r="B38" s="928" t="s">
        <v>196</v>
      </c>
      <c r="C38" s="1254">
        <v>0</v>
      </c>
      <c r="D38" s="922" t="s">
        <v>195</v>
      </c>
      <c r="E38" s="1254">
        <v>0</v>
      </c>
      <c r="F38" s="1255">
        <f t="shared" ref="F38:F55" si="1">G38-E38</f>
        <v>0</v>
      </c>
      <c r="G38" s="1256">
        <f>ROUND(C38*0.0003,2)+H38</f>
        <v>0</v>
      </c>
      <c r="H38" s="1189"/>
      <c r="I38" s="821"/>
      <c r="J38" s="909"/>
      <c r="K38" s="909"/>
      <c r="L38" s="909"/>
      <c r="M38" s="909"/>
    </row>
    <row r="39" spans="1:13" s="503" customFormat="1" ht="18" customHeight="1">
      <c r="A39" s="1089"/>
      <c r="B39" s="928" t="s">
        <v>197</v>
      </c>
      <c r="C39" s="1254">
        <v>0</v>
      </c>
      <c r="D39" s="922" t="s">
        <v>195</v>
      </c>
      <c r="E39" s="1254">
        <v>0</v>
      </c>
      <c r="F39" s="1255">
        <f t="shared" si="1"/>
        <v>0</v>
      </c>
      <c r="G39" s="1256">
        <f>ROUND(C39*0.0003,2)+H39</f>
        <v>0</v>
      </c>
      <c r="H39" s="1189"/>
      <c r="I39" s="3059"/>
      <c r="J39" s="3059"/>
      <c r="K39" s="3059"/>
      <c r="L39" s="909"/>
      <c r="M39" s="909"/>
    </row>
    <row r="40" spans="1:13" s="503" customFormat="1" ht="18" customHeight="1">
      <c r="A40" s="1089"/>
      <c r="B40" s="927" t="s">
        <v>198</v>
      </c>
      <c r="C40" s="1254">
        <v>0</v>
      </c>
      <c r="D40" s="922" t="s">
        <v>199</v>
      </c>
      <c r="E40" s="1254">
        <v>0</v>
      </c>
      <c r="F40" s="1255">
        <f t="shared" si="1"/>
        <v>0</v>
      </c>
      <c r="G40" s="1256">
        <f>ROUND(C40*0.001,2)+H40</f>
        <v>0</v>
      </c>
      <c r="H40" s="1189"/>
      <c r="I40" s="145"/>
      <c r="J40" s="145"/>
      <c r="K40" s="145"/>
      <c r="L40" s="909"/>
      <c r="M40" s="909"/>
    </row>
    <row r="41" spans="1:13" s="503" customFormat="1" ht="18" customHeight="1">
      <c r="A41" s="1089"/>
      <c r="B41" s="927" t="s">
        <v>200</v>
      </c>
      <c r="C41" s="1254">
        <v>0</v>
      </c>
      <c r="D41" s="922" t="s">
        <v>199</v>
      </c>
      <c r="E41" s="1254">
        <v>0</v>
      </c>
      <c r="F41" s="1255">
        <f t="shared" si="1"/>
        <v>0</v>
      </c>
      <c r="G41" s="1256">
        <f>ROUND(C41*0.001,2)+H41</f>
        <v>0</v>
      </c>
      <c r="H41" s="1189"/>
      <c r="I41" s="3059"/>
      <c r="J41" s="3059"/>
      <c r="K41" s="3059"/>
      <c r="L41" s="909"/>
      <c r="M41" s="909"/>
    </row>
    <row r="42" spans="1:13" s="503" customFormat="1" ht="18" customHeight="1">
      <c r="A42" s="1089"/>
      <c r="B42" s="927" t="s">
        <v>201</v>
      </c>
      <c r="C42" s="1254">
        <v>0</v>
      </c>
      <c r="D42" s="922" t="s">
        <v>199</v>
      </c>
      <c r="E42" s="1254">
        <v>0</v>
      </c>
      <c r="F42" s="1255">
        <f t="shared" si="1"/>
        <v>0</v>
      </c>
      <c r="G42" s="1256">
        <f>ROUND(C42*0.001,2)+H42</f>
        <v>0</v>
      </c>
      <c r="H42" s="1189"/>
      <c r="I42" s="145"/>
      <c r="J42" s="145"/>
      <c r="K42" s="145"/>
      <c r="L42" s="909"/>
      <c r="M42" s="909"/>
    </row>
    <row r="43" spans="1:13" s="503" customFormat="1" ht="18" customHeight="1">
      <c r="A43" s="1089"/>
      <c r="B43" s="927" t="s">
        <v>202</v>
      </c>
      <c r="C43" s="1254">
        <v>0</v>
      </c>
      <c r="D43" s="922" t="s">
        <v>203</v>
      </c>
      <c r="E43" s="1254">
        <v>0</v>
      </c>
      <c r="F43" s="1255">
        <f>G43-E43</f>
        <v>0</v>
      </c>
      <c r="G43" s="1256">
        <f>ROUND(C43*0.0005,2)+H43</f>
        <v>0</v>
      </c>
      <c r="H43" s="1189"/>
      <c r="I43" s="3519"/>
      <c r="J43" s="3519"/>
      <c r="K43" s="145"/>
      <c r="L43" s="909"/>
      <c r="M43" s="909"/>
    </row>
    <row r="44" spans="1:13" s="503" customFormat="1" ht="18" customHeight="1">
      <c r="A44" s="1089"/>
      <c r="B44" s="927" t="s">
        <v>204</v>
      </c>
      <c r="C44" s="1254">
        <v>0</v>
      </c>
      <c r="D44" s="922" t="s">
        <v>203</v>
      </c>
      <c r="E44" s="1254">
        <v>0</v>
      </c>
      <c r="F44" s="1255">
        <f t="shared" si="1"/>
        <v>0</v>
      </c>
      <c r="G44" s="1256">
        <f>ROUND(C44*0.0005,2)+H44</f>
        <v>0</v>
      </c>
      <c r="H44" s="1189"/>
      <c r="I44" s="145"/>
      <c r="J44" s="145"/>
      <c r="K44" s="145"/>
      <c r="L44" s="909"/>
      <c r="M44" s="909"/>
    </row>
    <row r="45" spans="1:13" s="503" customFormat="1" ht="18" customHeight="1">
      <c r="A45" s="1089"/>
      <c r="B45" s="927" t="s">
        <v>205</v>
      </c>
      <c r="C45" s="1254">
        <v>0</v>
      </c>
      <c r="D45" s="922" t="s">
        <v>203</v>
      </c>
      <c r="E45" s="1254">
        <v>0</v>
      </c>
      <c r="F45" s="1255">
        <f t="shared" si="1"/>
        <v>0</v>
      </c>
      <c r="G45" s="1256">
        <f>ROUND(C45*0.0005,2)+H45</f>
        <v>0</v>
      </c>
      <c r="H45" s="1189"/>
      <c r="I45" s="3059"/>
      <c r="J45" s="3059"/>
      <c r="K45" s="145"/>
      <c r="L45" s="909"/>
      <c r="M45" s="909"/>
    </row>
    <row r="46" spans="1:13" s="503" customFormat="1" ht="12.75">
      <c r="A46" s="1089"/>
      <c r="B46" s="927" t="s">
        <v>206</v>
      </c>
      <c r="C46" s="1254">
        <v>0</v>
      </c>
      <c r="D46" s="922" t="s">
        <v>203</v>
      </c>
      <c r="E46" s="1254">
        <v>0</v>
      </c>
      <c r="F46" s="1255">
        <f t="shared" si="1"/>
        <v>0</v>
      </c>
      <c r="G46" s="1256">
        <f>ROUND(C46*0.0005,2)+H46</f>
        <v>0</v>
      </c>
      <c r="H46" s="1189"/>
      <c r="I46" s="145"/>
      <c r="J46" s="145"/>
      <c r="K46" s="145"/>
      <c r="L46" s="145"/>
      <c r="M46" s="145"/>
    </row>
    <row r="47" spans="1:13" s="503" customFormat="1">
      <c r="A47" s="1089"/>
      <c r="B47" s="927" t="s">
        <v>207</v>
      </c>
      <c r="C47" s="1254">
        <v>0</v>
      </c>
      <c r="D47" s="922" t="s">
        <v>208</v>
      </c>
      <c r="E47" s="1254">
        <v>0</v>
      </c>
      <c r="F47" s="1255">
        <f t="shared" si="1"/>
        <v>0</v>
      </c>
      <c r="G47" s="1256">
        <f>ROUND(C47*0.00005,2)+H47</f>
        <v>0</v>
      </c>
      <c r="H47" s="1189"/>
      <c r="I47" s="3059"/>
      <c r="J47" s="3059"/>
      <c r="K47" s="145"/>
      <c r="L47" s="145"/>
      <c r="M47" s="145"/>
    </row>
    <row r="48" spans="1:13" s="503" customFormat="1" ht="24">
      <c r="A48" s="1089"/>
      <c r="B48" s="928" t="s">
        <v>209</v>
      </c>
      <c r="C48" s="1254">
        <v>0</v>
      </c>
      <c r="D48" s="922">
        <v>5</v>
      </c>
      <c r="E48" s="1254">
        <v>0</v>
      </c>
      <c r="F48" s="1255">
        <f t="shared" si="1"/>
        <v>0</v>
      </c>
      <c r="G48" s="1256">
        <f>ROUND(D48*C48,2)+H48</f>
        <v>0</v>
      </c>
      <c r="H48" s="1189"/>
      <c r="I48" s="145"/>
      <c r="J48" s="145"/>
      <c r="K48" s="145"/>
      <c r="L48" s="145"/>
      <c r="M48" s="145"/>
    </row>
    <row r="49" spans="1:13" s="503" customFormat="1">
      <c r="A49" s="1089"/>
      <c r="B49" s="928" t="s">
        <v>210</v>
      </c>
      <c r="C49" s="1254">
        <v>0</v>
      </c>
      <c r="D49" s="922" t="s">
        <v>208</v>
      </c>
      <c r="E49" s="1254">
        <v>0</v>
      </c>
      <c r="F49" s="1255">
        <f t="shared" si="1"/>
        <v>0</v>
      </c>
      <c r="G49" s="1256">
        <f>ROUND(C49*0.0005,2)+H49</f>
        <v>0</v>
      </c>
      <c r="H49" s="1189"/>
      <c r="I49" s="3059"/>
      <c r="J49" s="3059"/>
      <c r="K49" s="145"/>
      <c r="L49" s="145"/>
      <c r="M49" s="145"/>
    </row>
    <row r="50" spans="1:13" s="503" customFormat="1" ht="12.75">
      <c r="A50" s="1089">
        <v>2</v>
      </c>
      <c r="B50" s="928" t="s">
        <v>211</v>
      </c>
      <c r="C50" s="1255">
        <f>SUM(C51:C52)</f>
        <v>0</v>
      </c>
      <c r="D50" s="929"/>
      <c r="E50" s="1256">
        <f>SUM(E51:E52)</f>
        <v>0</v>
      </c>
      <c r="F50" s="1255">
        <f>SUM(F51:F52)</f>
        <v>0</v>
      </c>
      <c r="G50" s="1256">
        <f>SUM(G51:G52)</f>
        <v>0</v>
      </c>
      <c r="H50" s="1189"/>
      <c r="I50" s="145"/>
      <c r="J50" s="145"/>
      <c r="K50" s="145"/>
      <c r="L50" s="145"/>
      <c r="M50" s="145"/>
    </row>
    <row r="51" spans="1:13" s="503" customFormat="1">
      <c r="A51" s="1089"/>
      <c r="B51" s="927" t="s">
        <v>212</v>
      </c>
      <c r="C51" s="1254"/>
      <c r="D51" s="164"/>
      <c r="E51" s="1254"/>
      <c r="F51" s="1255">
        <f t="shared" si="1"/>
        <v>0</v>
      </c>
      <c r="G51" s="1256">
        <f>ROUND(D51*C51,2)+H51</f>
        <v>0</v>
      </c>
      <c r="H51" s="1189"/>
      <c r="I51" s="233"/>
      <c r="J51" s="145"/>
      <c r="K51" s="145"/>
      <c r="L51" s="145"/>
      <c r="M51" s="145"/>
    </row>
    <row r="52" spans="1:13" s="503" customFormat="1" ht="12.75">
      <c r="A52" s="1089"/>
      <c r="B52" s="927" t="s">
        <v>213</v>
      </c>
      <c r="C52" s="1254"/>
      <c r="D52" s="930">
        <v>1.2E-2</v>
      </c>
      <c r="E52" s="1254"/>
      <c r="F52" s="1255">
        <f t="shared" si="1"/>
        <v>0</v>
      </c>
      <c r="G52" s="1256">
        <f>ROUND(D52*C52,2)+H52</f>
        <v>0</v>
      </c>
      <c r="H52" s="1189"/>
      <c r="I52" s="145"/>
      <c r="J52" s="145"/>
      <c r="K52" s="145"/>
      <c r="L52" s="145"/>
      <c r="M52" s="145"/>
    </row>
    <row r="53" spans="1:13" s="503" customFormat="1" ht="20.25" customHeight="1">
      <c r="A53" s="1091">
        <v>3</v>
      </c>
      <c r="B53" s="927" t="s">
        <v>1297</v>
      </c>
      <c r="C53" s="1254"/>
      <c r="D53" s="931"/>
      <c r="E53" s="1254"/>
      <c r="F53" s="1255">
        <f t="shared" si="1"/>
        <v>0</v>
      </c>
      <c r="G53" s="1256">
        <f>ROUND(D53*C53,2)+H53</f>
        <v>0</v>
      </c>
      <c r="H53" s="1189"/>
      <c r="I53" s="233"/>
      <c r="J53" s="145"/>
      <c r="K53" s="145"/>
      <c r="L53" s="145"/>
      <c r="M53" s="145"/>
    </row>
    <row r="54" spans="1:13" s="608" customFormat="1" ht="20.25" hidden="1" customHeight="1">
      <c r="A54" s="1090"/>
      <c r="B54" s="932"/>
      <c r="C54" s="933"/>
      <c r="D54" s="934"/>
      <c r="E54" s="1254"/>
      <c r="F54" s="1255">
        <f t="shared" si="1"/>
        <v>0</v>
      </c>
      <c r="G54" s="1256">
        <f>D54*C54+H54</f>
        <v>0</v>
      </c>
      <c r="H54" s="1189"/>
      <c r="I54" s="145"/>
      <c r="J54" s="145"/>
      <c r="K54" s="145"/>
      <c r="L54" s="607"/>
      <c r="M54" s="607"/>
    </row>
    <row r="55" spans="1:13" s="608" customFormat="1" ht="20.25" hidden="1" customHeight="1">
      <c r="A55" s="1093"/>
      <c r="B55" s="935"/>
      <c r="C55" s="936"/>
      <c r="D55" s="935"/>
      <c r="E55" s="1257"/>
      <c r="F55" s="1255">
        <f t="shared" si="1"/>
        <v>0</v>
      </c>
      <c r="G55" s="1258">
        <f>D55*C55+H55</f>
        <v>0</v>
      </c>
      <c r="H55" s="1190"/>
      <c r="I55" s="233"/>
      <c r="J55" s="145"/>
      <c r="K55" s="145"/>
      <c r="L55" s="607"/>
      <c r="M55" s="607"/>
    </row>
    <row r="56" spans="1:13" s="608" customFormat="1" ht="20.25" customHeight="1">
      <c r="A56" s="3528" t="s">
        <v>978</v>
      </c>
      <c r="B56" s="3528"/>
      <c r="C56" s="3528"/>
      <c r="D56" s="937"/>
      <c r="E56" s="1259">
        <f>E36+E50+E53+E54+E55</f>
        <v>0</v>
      </c>
      <c r="F56" s="1259">
        <f>F36+F50+F53+F54+F55</f>
        <v>0</v>
      </c>
      <c r="G56" s="1259">
        <f>G36+G50+G53+G54+G55</f>
        <v>0</v>
      </c>
      <c r="H56" s="1191"/>
      <c r="I56" s="233"/>
      <c r="J56" s="145"/>
      <c r="K56" s="145"/>
    </row>
    <row r="57" spans="1:13" s="650" customFormat="1" ht="15" customHeight="1">
      <c r="A57" s="3529" t="s">
        <v>214</v>
      </c>
      <c r="B57" s="3529"/>
      <c r="C57" s="3530" t="s">
        <v>179</v>
      </c>
      <c r="D57" s="3530"/>
      <c r="E57" s="3530"/>
      <c r="F57" s="3531" t="str">
        <f>IF(F56&lt;&gt;0,"、E","")</f>
        <v/>
      </c>
      <c r="G57" s="3531"/>
      <c r="H57" s="3531"/>
      <c r="I57" s="233"/>
      <c r="J57" s="145"/>
      <c r="K57" s="145"/>
      <c r="L57" s="649"/>
      <c r="M57" s="649"/>
    </row>
    <row r="58" spans="1:13" s="650" customFormat="1" ht="15.75" customHeight="1">
      <c r="A58" s="3524" t="s">
        <v>215</v>
      </c>
      <c r="B58" s="3524"/>
      <c r="C58" s="3525" t="str">
        <f>IF(F56=0,"税金计算正确，认可！","税金计算有误，处理后认可！")</f>
        <v>税金计算正确，认可！</v>
      </c>
      <c r="D58" s="3526"/>
      <c r="E58" s="3526"/>
      <c r="F58" s="3526"/>
      <c r="G58" s="3526"/>
      <c r="H58" s="3527"/>
      <c r="I58" s="145"/>
      <c r="J58" s="145"/>
      <c r="K58" s="145"/>
      <c r="L58" s="649"/>
      <c r="M58" s="649"/>
    </row>
    <row r="59" spans="1:13" s="608" customFormat="1" ht="20.25" customHeight="1">
      <c r="A59" s="943"/>
      <c r="B59" s="943"/>
      <c r="C59" s="943"/>
      <c r="D59" s="943"/>
      <c r="E59" s="943"/>
      <c r="F59" s="943"/>
      <c r="G59" s="943"/>
      <c r="H59" s="943"/>
      <c r="I59" s="607"/>
      <c r="J59" s="607"/>
      <c r="K59" s="607"/>
    </row>
    <row r="60" spans="1:13" s="608" customFormat="1" ht="20.25" customHeight="1">
      <c r="A60" s="943"/>
      <c r="B60" s="943"/>
      <c r="C60" s="943"/>
      <c r="D60" s="943"/>
      <c r="E60" s="943"/>
      <c r="F60" s="943"/>
      <c r="G60" s="943"/>
      <c r="H60" s="943"/>
      <c r="I60" s="607"/>
      <c r="J60" s="607"/>
      <c r="K60" s="607"/>
    </row>
    <row r="61" spans="1:13" s="608" customFormat="1" ht="20.25" customHeight="1">
      <c r="A61" s="943"/>
      <c r="B61" s="943"/>
      <c r="C61" s="943"/>
      <c r="D61" s="943"/>
      <c r="E61" s="943"/>
      <c r="F61" s="943"/>
      <c r="G61" s="943"/>
      <c r="H61" s="943"/>
      <c r="I61" s="607"/>
      <c r="J61" s="607"/>
      <c r="K61" s="607"/>
    </row>
    <row r="62" spans="1:13" s="608" customFormat="1" ht="20.25" customHeight="1">
      <c r="A62" s="943"/>
      <c r="B62" s="943"/>
      <c r="C62" s="943"/>
      <c r="D62" s="943"/>
      <c r="E62" s="943"/>
      <c r="F62" s="943"/>
      <c r="G62" s="943"/>
      <c r="H62" s="943"/>
      <c r="I62" s="607"/>
      <c r="J62" s="607"/>
      <c r="K62" s="607"/>
    </row>
    <row r="63" spans="1:13" s="608" customFormat="1" ht="20.25" customHeight="1">
      <c r="A63" s="943"/>
      <c r="B63" s="943"/>
      <c r="C63" s="943"/>
      <c r="D63" s="943"/>
      <c r="E63" s="943"/>
      <c r="F63" s="943"/>
      <c r="G63" s="943"/>
      <c r="H63" s="943"/>
      <c r="I63" s="607"/>
      <c r="J63" s="607"/>
      <c r="K63" s="607"/>
    </row>
    <row r="64" spans="1:13" s="608" customFormat="1" ht="20.25" customHeight="1">
      <c r="A64" s="943"/>
      <c r="B64" s="943"/>
      <c r="C64" s="943"/>
      <c r="D64" s="943"/>
      <c r="E64" s="943"/>
      <c r="F64" s="943"/>
      <c r="G64" s="943"/>
      <c r="H64" s="943"/>
      <c r="I64" s="607"/>
      <c r="J64" s="607"/>
      <c r="K64" s="607"/>
    </row>
    <row r="65" spans="1:13" s="608" customFormat="1" ht="20.25" customHeight="1">
      <c r="A65" s="943"/>
      <c r="B65" s="943"/>
      <c r="C65" s="943"/>
      <c r="D65" s="943"/>
      <c r="E65" s="943"/>
      <c r="F65" s="943"/>
      <c r="G65" s="943"/>
      <c r="H65" s="943"/>
      <c r="I65" s="607"/>
      <c r="J65" s="607"/>
      <c r="K65" s="607"/>
    </row>
    <row r="66" spans="1:13" s="608" customFormat="1" ht="20.25" customHeight="1">
      <c r="A66" s="943"/>
      <c r="B66" s="943"/>
      <c r="C66" s="943"/>
      <c r="D66" s="943"/>
      <c r="E66" s="943"/>
      <c r="F66" s="943"/>
      <c r="G66" s="943"/>
      <c r="H66" s="943"/>
      <c r="I66" s="607"/>
      <c r="J66" s="607"/>
      <c r="K66" s="607"/>
    </row>
    <row r="67" spans="1:13" s="608" customFormat="1" ht="28.5" customHeight="1">
      <c r="A67" s="943"/>
      <c r="B67" s="943"/>
      <c r="C67" s="943"/>
      <c r="D67" s="943"/>
      <c r="E67" s="943"/>
      <c r="F67" s="943"/>
      <c r="G67" s="943"/>
      <c r="H67" s="943"/>
      <c r="I67" s="607"/>
      <c r="J67" s="607"/>
      <c r="K67" s="607"/>
    </row>
    <row r="68" spans="1:13" s="608" customFormat="1" ht="20.25" customHeight="1">
      <c r="A68" s="943"/>
      <c r="B68" s="943"/>
      <c r="C68" s="943"/>
      <c r="D68" s="943"/>
      <c r="E68" s="943"/>
      <c r="F68" s="943"/>
      <c r="G68" s="943"/>
      <c r="H68" s="943"/>
      <c r="I68" s="607"/>
      <c r="J68" s="607"/>
      <c r="K68" s="607"/>
      <c r="L68" s="607"/>
      <c r="M68" s="607"/>
    </row>
    <row r="69" spans="1:13" s="608" customFormat="1" ht="20.25" customHeight="1">
      <c r="A69" s="943"/>
      <c r="B69" s="943"/>
      <c r="C69" s="943"/>
      <c r="D69" s="943"/>
      <c r="E69" s="943"/>
      <c r="F69" s="943"/>
      <c r="G69" s="943"/>
      <c r="H69" s="943"/>
      <c r="I69" s="607"/>
      <c r="J69" s="607"/>
      <c r="K69" s="607"/>
      <c r="L69" s="607"/>
      <c r="M69" s="607"/>
    </row>
    <row r="70" spans="1:13" s="608" customFormat="1" ht="30" customHeight="1">
      <c r="A70" s="943"/>
      <c r="B70" s="943"/>
      <c r="C70" s="943"/>
      <c r="D70" s="943"/>
      <c r="E70" s="943"/>
      <c r="F70" s="943"/>
      <c r="G70" s="943"/>
      <c r="H70" s="943"/>
      <c r="I70" s="607"/>
      <c r="J70" s="607"/>
      <c r="K70" s="607"/>
      <c r="L70" s="607"/>
      <c r="M70" s="607"/>
    </row>
    <row r="71" spans="1:13" s="608" customFormat="1" ht="20.25" customHeight="1">
      <c r="A71" s="943"/>
      <c r="B71" s="943"/>
      <c r="C71" s="943"/>
      <c r="D71" s="943"/>
      <c r="E71" s="943"/>
      <c r="F71" s="943"/>
      <c r="G71" s="943"/>
      <c r="H71" s="943"/>
      <c r="I71" s="607"/>
      <c r="J71" s="607"/>
      <c r="K71" s="607"/>
      <c r="L71" s="607"/>
      <c r="M71" s="607"/>
    </row>
    <row r="72" spans="1:13" s="608" customFormat="1" ht="20.25" customHeight="1">
      <c r="A72" s="943"/>
      <c r="B72" s="943"/>
      <c r="C72" s="943"/>
      <c r="D72" s="943"/>
      <c r="E72" s="943"/>
      <c r="F72" s="943"/>
      <c r="G72" s="943"/>
      <c r="H72" s="943"/>
      <c r="I72" s="607"/>
      <c r="J72" s="607"/>
      <c r="K72" s="607"/>
      <c r="L72" s="607"/>
      <c r="M72" s="607"/>
    </row>
    <row r="73" spans="1:13" s="608" customFormat="1" ht="20.25" customHeight="1">
      <c r="A73" s="772"/>
      <c r="B73" s="772"/>
      <c r="C73" s="772"/>
      <c r="D73" s="772"/>
      <c r="E73" s="772"/>
      <c r="F73" s="772"/>
      <c r="G73" s="772"/>
      <c r="H73" s="772"/>
      <c r="I73" s="607"/>
      <c r="J73" s="607"/>
      <c r="K73" s="607"/>
      <c r="L73" s="607"/>
      <c r="M73" s="607"/>
    </row>
    <row r="74" spans="1:13" s="608" customFormat="1" ht="27" customHeight="1">
      <c r="A74" s="772"/>
      <c r="B74" s="772"/>
      <c r="C74" s="772"/>
      <c r="D74" s="772"/>
      <c r="E74" s="772"/>
      <c r="F74" s="772"/>
      <c r="G74" s="772"/>
      <c r="H74" s="772"/>
      <c r="I74" s="938"/>
      <c r="J74" s="939"/>
      <c r="K74" s="939"/>
      <c r="L74" s="607"/>
      <c r="M74" s="607"/>
    </row>
    <row r="75" spans="1:13" s="608" customFormat="1" ht="25.5" customHeight="1">
      <c r="A75" s="772"/>
      <c r="B75" s="772"/>
      <c r="C75" s="772"/>
      <c r="D75" s="772"/>
      <c r="E75" s="772"/>
      <c r="F75" s="772"/>
      <c r="G75" s="772"/>
      <c r="H75" s="772"/>
      <c r="I75" s="940"/>
      <c r="J75" s="940"/>
      <c r="K75" s="940"/>
      <c r="L75" s="607"/>
      <c r="M75" s="607"/>
    </row>
    <row r="76" spans="1:13" s="608" customFormat="1" ht="25.5" customHeight="1">
      <c r="A76" s="772"/>
      <c r="B76" s="772"/>
      <c r="C76" s="772"/>
      <c r="D76" s="772"/>
      <c r="E76" s="772"/>
      <c r="F76" s="772"/>
      <c r="G76" s="772"/>
      <c r="H76" s="772"/>
      <c r="I76" s="940"/>
      <c r="J76" s="940"/>
      <c r="K76" s="941"/>
      <c r="L76" s="607"/>
      <c r="M76" s="607"/>
    </row>
    <row r="77" spans="1:13" s="608" customFormat="1" ht="25.5" customHeight="1">
      <c r="A77" s="772"/>
      <c r="B77" s="772"/>
      <c r="C77" s="772"/>
      <c r="D77" s="772"/>
      <c r="E77" s="772"/>
      <c r="F77" s="772"/>
      <c r="G77" s="772"/>
      <c r="H77" s="772"/>
      <c r="I77" s="940"/>
      <c r="J77" s="940"/>
      <c r="K77" s="941"/>
      <c r="L77" s="607"/>
      <c r="M77" s="607"/>
    </row>
    <row r="78" spans="1:13" s="608" customFormat="1" ht="25.5" customHeight="1">
      <c r="A78" s="772"/>
      <c r="B78" s="772"/>
      <c r="C78" s="772"/>
      <c r="D78" s="772"/>
      <c r="E78" s="772"/>
      <c r="F78" s="772"/>
      <c r="G78" s="772"/>
      <c r="H78" s="772"/>
      <c r="I78" s="940"/>
      <c r="J78" s="940"/>
      <c r="K78" s="941"/>
      <c r="L78" s="607"/>
      <c r="M78" s="607"/>
    </row>
    <row r="79" spans="1:13" s="608" customFormat="1" ht="25.5" customHeight="1">
      <c r="A79" s="772"/>
      <c r="B79" s="772"/>
      <c r="C79" s="772"/>
      <c r="D79" s="772"/>
      <c r="E79" s="772"/>
      <c r="F79" s="772"/>
      <c r="G79" s="772"/>
      <c r="H79" s="772"/>
      <c r="I79" s="940"/>
      <c r="J79" s="940"/>
      <c r="K79" s="941"/>
      <c r="L79" s="607"/>
      <c r="M79" s="607"/>
    </row>
    <row r="80" spans="1:13" s="608" customFormat="1" ht="25.5" customHeight="1">
      <c r="A80" s="772"/>
      <c r="B80" s="772"/>
      <c r="C80" s="772"/>
      <c r="D80" s="772"/>
      <c r="E80" s="772"/>
      <c r="F80" s="772"/>
      <c r="G80" s="772"/>
      <c r="H80" s="772"/>
      <c r="I80" s="940"/>
      <c r="J80" s="940"/>
      <c r="K80" s="941"/>
      <c r="L80" s="607"/>
      <c r="M80" s="607"/>
    </row>
    <row r="81" spans="1:13" s="608" customFormat="1" ht="25.5" customHeight="1">
      <c r="A81" s="772"/>
      <c r="B81" s="772"/>
      <c r="C81" s="772"/>
      <c r="D81" s="772"/>
      <c r="E81" s="772"/>
      <c r="F81" s="772"/>
      <c r="G81" s="772"/>
      <c r="H81" s="772"/>
      <c r="I81" s="940"/>
      <c r="J81" s="940"/>
      <c r="K81" s="940"/>
      <c r="L81" s="607"/>
      <c r="M81" s="607"/>
    </row>
    <row r="82" spans="1:13" s="608" customFormat="1" ht="25.5" customHeight="1">
      <c r="A82" s="772"/>
      <c r="B82" s="772"/>
      <c r="C82" s="772"/>
      <c r="D82" s="772"/>
      <c r="E82" s="772"/>
      <c r="F82" s="772"/>
      <c r="G82" s="772"/>
      <c r="H82" s="772"/>
      <c r="I82" s="940"/>
      <c r="J82" s="940"/>
      <c r="K82" s="940"/>
      <c r="L82" s="607"/>
      <c r="M82" s="607"/>
    </row>
    <row r="83" spans="1:13" s="608" customFormat="1" ht="41.25" customHeight="1">
      <c r="A83" s="772"/>
      <c r="B83" s="772"/>
      <c r="C83" s="772"/>
      <c r="D83" s="772"/>
      <c r="E83" s="772"/>
      <c r="F83" s="772"/>
      <c r="G83" s="772"/>
      <c r="H83" s="772"/>
      <c r="I83" s="940"/>
      <c r="J83" s="940"/>
      <c r="K83" s="940"/>
      <c r="L83" s="607"/>
      <c r="M83" s="607"/>
    </row>
    <row r="84" spans="1:13" s="608" customFormat="1" ht="25.5" customHeight="1">
      <c r="A84" s="772"/>
      <c r="B84" s="772"/>
      <c r="C84" s="772"/>
      <c r="D84" s="772"/>
      <c r="E84" s="772"/>
      <c r="F84" s="772"/>
      <c r="G84" s="772"/>
      <c r="H84" s="772"/>
      <c r="I84" s="940"/>
      <c r="J84" s="940"/>
      <c r="K84" s="941"/>
      <c r="L84" s="607"/>
      <c r="M84" s="607"/>
    </row>
    <row r="85" spans="1:13" s="608" customFormat="1" ht="25.5" customHeight="1">
      <c r="A85" s="772"/>
      <c r="B85" s="772"/>
      <c r="C85" s="772"/>
      <c r="D85" s="772"/>
      <c r="E85" s="772"/>
      <c r="F85" s="772"/>
      <c r="G85" s="772"/>
      <c r="H85" s="772"/>
      <c r="I85" s="940"/>
      <c r="J85" s="940"/>
      <c r="K85" s="941"/>
      <c r="L85" s="607"/>
      <c r="M85" s="607"/>
    </row>
    <row r="86" spans="1:13" s="608" customFormat="1" ht="25.5" customHeight="1">
      <c r="A86" s="772"/>
      <c r="B86" s="772"/>
      <c r="C86" s="772"/>
      <c r="D86" s="772"/>
      <c r="E86" s="772"/>
      <c r="F86" s="772"/>
      <c r="G86" s="772"/>
      <c r="H86" s="772"/>
      <c r="I86" s="940"/>
      <c r="J86" s="940"/>
      <c r="K86" s="941"/>
      <c r="L86" s="607"/>
      <c r="M86" s="607"/>
    </row>
    <row r="87" spans="1:13" s="608" customFormat="1" ht="20.25" customHeight="1">
      <c r="A87" s="772"/>
      <c r="B87" s="772"/>
      <c r="C87" s="772"/>
      <c r="D87" s="772"/>
      <c r="E87" s="772"/>
      <c r="F87" s="772"/>
      <c r="G87" s="772"/>
      <c r="H87" s="772"/>
      <c r="I87" s="942"/>
      <c r="J87" s="939"/>
      <c r="K87" s="939"/>
      <c r="L87" s="607"/>
      <c r="M87" s="607"/>
    </row>
    <row r="88" spans="1:13" s="608" customFormat="1" ht="20.25" customHeight="1">
      <c r="A88" s="772"/>
      <c r="B88" s="772"/>
      <c r="C88" s="772"/>
      <c r="D88" s="772"/>
      <c r="E88" s="772"/>
      <c r="F88" s="772"/>
      <c r="G88" s="772"/>
      <c r="H88" s="772"/>
      <c r="I88" s="607"/>
      <c r="J88" s="607"/>
      <c r="K88" s="607"/>
      <c r="L88" s="607"/>
      <c r="M88" s="607"/>
    </row>
    <row r="89" spans="1:13" s="502" customFormat="1" ht="20.25" customHeight="1">
      <c r="A89" s="772"/>
      <c r="B89" s="772"/>
      <c r="C89" s="772"/>
      <c r="D89" s="772"/>
      <c r="E89" s="772"/>
      <c r="F89" s="772"/>
      <c r="G89" s="772"/>
      <c r="H89" s="772"/>
      <c r="I89" s="481"/>
      <c r="J89" s="481"/>
      <c r="K89" s="481"/>
      <c r="L89" s="481"/>
      <c r="M89" s="481"/>
    </row>
    <row r="90" spans="1:13" s="502" customFormat="1" ht="20.25" customHeight="1">
      <c r="A90" s="772"/>
      <c r="B90" s="772"/>
      <c r="C90" s="772"/>
      <c r="D90" s="772"/>
      <c r="E90" s="772"/>
      <c r="F90" s="772"/>
      <c r="G90" s="772"/>
      <c r="H90" s="772"/>
      <c r="I90" s="481"/>
      <c r="J90" s="481"/>
      <c r="K90" s="481"/>
      <c r="L90" s="481"/>
      <c r="M90" s="481"/>
    </row>
    <row r="91" spans="1:13" s="502" customFormat="1" ht="20.25" customHeight="1">
      <c r="A91" s="772"/>
      <c r="B91" s="772"/>
      <c r="C91" s="772"/>
      <c r="D91" s="772"/>
      <c r="E91" s="772"/>
      <c r="F91" s="772"/>
      <c r="G91" s="772"/>
      <c r="H91" s="772"/>
      <c r="I91" s="481"/>
      <c r="J91" s="481"/>
      <c r="K91" s="481"/>
      <c r="L91" s="481"/>
      <c r="M91" s="481"/>
    </row>
    <row r="92" spans="1:13" s="502" customFormat="1" ht="20.25" customHeight="1">
      <c r="A92" s="772"/>
      <c r="B92" s="772"/>
      <c r="C92" s="772"/>
      <c r="D92" s="772"/>
      <c r="E92" s="772"/>
      <c r="F92" s="772"/>
      <c r="G92" s="772"/>
      <c r="H92" s="772"/>
      <c r="I92" s="481"/>
      <c r="J92" s="481"/>
      <c r="K92" s="481"/>
      <c r="L92" s="481"/>
      <c r="M92" s="481"/>
    </row>
    <row r="93" spans="1:13" s="502" customFormat="1" ht="20.25" customHeight="1">
      <c r="A93" s="772"/>
      <c r="B93" s="772"/>
      <c r="C93" s="772"/>
      <c r="D93" s="772"/>
      <c r="E93" s="772"/>
      <c r="F93" s="772"/>
      <c r="G93" s="772"/>
      <c r="H93" s="772"/>
      <c r="I93" s="481"/>
      <c r="J93" s="481"/>
      <c r="K93" s="481"/>
      <c r="L93" s="481"/>
      <c r="M93" s="481"/>
    </row>
    <row r="94" spans="1:13" s="502" customFormat="1" ht="20.25" customHeight="1">
      <c r="A94" s="772"/>
      <c r="B94" s="772"/>
      <c r="C94" s="772"/>
      <c r="D94" s="772"/>
      <c r="E94" s="772"/>
      <c r="F94" s="772"/>
      <c r="G94" s="772"/>
      <c r="H94" s="772"/>
      <c r="I94" s="481"/>
      <c r="J94" s="481"/>
      <c r="K94" s="481"/>
      <c r="L94" s="481"/>
      <c r="M94" s="481"/>
    </row>
    <row r="95" spans="1:13" s="502" customFormat="1" ht="20.25" customHeight="1">
      <c r="A95" s="772"/>
      <c r="B95" s="772"/>
      <c r="C95" s="772"/>
      <c r="D95" s="772"/>
      <c r="E95" s="772"/>
      <c r="F95" s="772"/>
      <c r="G95" s="772"/>
      <c r="H95" s="772"/>
      <c r="I95" s="481"/>
      <c r="J95" s="481"/>
      <c r="K95" s="481"/>
      <c r="L95" s="481"/>
      <c r="M95" s="481"/>
    </row>
    <row r="96" spans="1:13" s="502" customFormat="1" ht="20.25" customHeight="1">
      <c r="A96" s="772"/>
      <c r="B96" s="772"/>
      <c r="C96" s="772"/>
      <c r="D96" s="772"/>
      <c r="E96" s="772"/>
      <c r="F96" s="772"/>
      <c r="G96" s="772"/>
      <c r="H96" s="772"/>
      <c r="I96" s="481"/>
      <c r="J96" s="481"/>
      <c r="K96" s="481"/>
      <c r="L96" s="481"/>
      <c r="M96" s="481"/>
    </row>
    <row r="97" spans="1:8" s="502" customFormat="1" ht="20.25" customHeight="1">
      <c r="A97" s="772"/>
      <c r="B97" s="772"/>
      <c r="C97" s="772"/>
      <c r="D97" s="772"/>
      <c r="E97" s="772"/>
      <c r="F97" s="772"/>
      <c r="G97" s="772"/>
      <c r="H97" s="772"/>
    </row>
    <row r="98" spans="1:8" s="502" customFormat="1" ht="20.25" customHeight="1">
      <c r="A98" s="772"/>
      <c r="B98" s="772"/>
      <c r="C98" s="772"/>
      <c r="D98" s="772"/>
      <c r="E98" s="772"/>
      <c r="F98" s="772"/>
      <c r="G98" s="772"/>
      <c r="H98" s="772"/>
    </row>
    <row r="99" spans="1:8" s="502" customFormat="1" ht="20.25" customHeight="1">
      <c r="A99" s="772"/>
      <c r="B99" s="772"/>
      <c r="C99" s="772"/>
      <c r="D99" s="772"/>
      <c r="E99" s="772"/>
      <c r="F99" s="772"/>
      <c r="G99" s="772"/>
      <c r="H99" s="772"/>
    </row>
    <row r="100" spans="1:8" s="502" customFormat="1" ht="20.25" customHeight="1">
      <c r="A100" s="772"/>
      <c r="B100" s="772"/>
      <c r="C100" s="772"/>
      <c r="D100" s="772"/>
      <c r="E100" s="772"/>
      <c r="F100" s="772"/>
      <c r="G100" s="772"/>
      <c r="H100" s="772"/>
    </row>
    <row r="101" spans="1:8" s="502" customFormat="1" ht="20.25" customHeight="1">
      <c r="A101" s="772"/>
      <c r="B101" s="772"/>
      <c r="C101" s="772"/>
      <c r="D101" s="772"/>
      <c r="E101" s="772"/>
      <c r="F101" s="772"/>
      <c r="G101" s="772"/>
      <c r="H101" s="772"/>
    </row>
    <row r="102" spans="1:8" s="502" customFormat="1" ht="20.25" customHeight="1">
      <c r="A102" s="772"/>
      <c r="B102" s="772"/>
      <c r="C102" s="772"/>
      <c r="D102" s="772"/>
      <c r="E102" s="772"/>
      <c r="F102" s="772"/>
      <c r="G102" s="772"/>
      <c r="H102" s="772"/>
    </row>
    <row r="103" spans="1:8" s="502" customFormat="1" ht="20.25" customHeight="1">
      <c r="A103" s="772"/>
      <c r="B103" s="772"/>
      <c r="C103" s="772"/>
      <c r="D103" s="772"/>
      <c r="E103" s="772"/>
      <c r="F103" s="772"/>
      <c r="G103" s="772"/>
      <c r="H103" s="772"/>
    </row>
    <row r="104" spans="1:8" s="502" customFormat="1" ht="20.25" customHeight="1">
      <c r="A104" s="772"/>
      <c r="B104" s="772"/>
      <c r="C104" s="772"/>
      <c r="D104" s="772"/>
      <c r="E104" s="772"/>
      <c r="F104" s="772"/>
      <c r="G104" s="772"/>
      <c r="H104" s="772"/>
    </row>
    <row r="105" spans="1:8" s="502" customFormat="1" ht="20.25" customHeight="1">
      <c r="A105" s="772"/>
      <c r="B105" s="772"/>
      <c r="C105" s="772"/>
      <c r="D105" s="772"/>
      <c r="E105" s="772"/>
      <c r="F105" s="772"/>
      <c r="G105" s="772"/>
      <c r="H105" s="772"/>
    </row>
    <row r="106" spans="1:8" s="502" customFormat="1" ht="20.25" customHeight="1">
      <c r="A106" s="772"/>
      <c r="B106" s="772"/>
      <c r="C106" s="772"/>
      <c r="D106" s="772"/>
      <c r="E106" s="772"/>
      <c r="F106" s="772"/>
      <c r="G106" s="772"/>
      <c r="H106" s="772"/>
    </row>
    <row r="107" spans="1:8" s="502" customFormat="1" ht="20.25" customHeight="1">
      <c r="A107" s="772"/>
      <c r="B107" s="772"/>
      <c r="C107" s="772"/>
      <c r="D107" s="772"/>
      <c r="E107" s="772"/>
      <c r="F107" s="772"/>
      <c r="G107" s="772"/>
      <c r="H107" s="772"/>
    </row>
    <row r="108" spans="1:8" s="502" customFormat="1" ht="20.25" customHeight="1">
      <c r="A108" s="772"/>
      <c r="B108" s="772"/>
      <c r="C108" s="772"/>
      <c r="D108" s="772"/>
      <c r="E108" s="772"/>
      <c r="F108" s="772"/>
      <c r="G108" s="772"/>
      <c r="H108" s="772"/>
    </row>
    <row r="109" spans="1:8" s="502" customFormat="1" ht="20.25" customHeight="1">
      <c r="A109" s="772"/>
      <c r="B109" s="772"/>
      <c r="C109" s="772"/>
      <c r="D109" s="772"/>
      <c r="E109" s="772"/>
      <c r="F109" s="772"/>
      <c r="G109" s="772"/>
      <c r="H109" s="772"/>
    </row>
    <row r="110" spans="1:8" s="502" customFormat="1" ht="20.25" customHeight="1">
      <c r="A110" s="772"/>
      <c r="B110" s="772"/>
      <c r="C110" s="772"/>
      <c r="D110" s="772"/>
      <c r="E110" s="772"/>
      <c r="F110" s="772"/>
      <c r="G110" s="772"/>
      <c r="H110" s="772"/>
    </row>
    <row r="111" spans="1:8" s="502" customFormat="1" ht="20.25" customHeight="1">
      <c r="A111" s="772"/>
      <c r="B111" s="772"/>
      <c r="C111" s="772"/>
      <c r="D111" s="772"/>
      <c r="E111" s="772"/>
      <c r="F111" s="772"/>
      <c r="G111" s="772"/>
      <c r="H111" s="772"/>
    </row>
    <row r="112" spans="1:8" s="502" customFormat="1" ht="20.25" customHeight="1">
      <c r="A112" s="772"/>
      <c r="B112" s="772"/>
      <c r="C112" s="772"/>
      <c r="D112" s="772"/>
      <c r="E112" s="772"/>
      <c r="F112" s="772"/>
      <c r="G112" s="772"/>
      <c r="H112" s="772"/>
    </row>
    <row r="113" spans="1:8" s="502" customFormat="1">
      <c r="A113" s="772"/>
      <c r="B113" s="772"/>
      <c r="C113" s="772"/>
      <c r="D113" s="772"/>
      <c r="E113" s="772"/>
      <c r="F113" s="772"/>
      <c r="G113" s="772"/>
      <c r="H113" s="772"/>
    </row>
    <row r="114" spans="1:8" s="502" customFormat="1">
      <c r="A114" s="772"/>
      <c r="B114" s="772"/>
      <c r="C114" s="772"/>
      <c r="D114" s="772"/>
      <c r="E114" s="772"/>
      <c r="F114" s="772"/>
      <c r="G114" s="772"/>
      <c r="H114" s="772"/>
    </row>
    <row r="115" spans="1:8" s="502" customFormat="1">
      <c r="A115" s="772"/>
      <c r="B115" s="772"/>
      <c r="C115" s="772"/>
      <c r="D115" s="772"/>
      <c r="E115" s="772"/>
      <c r="F115" s="772"/>
      <c r="G115" s="772"/>
      <c r="H115" s="772"/>
    </row>
    <row r="116" spans="1:8" s="502" customFormat="1">
      <c r="A116" s="772"/>
      <c r="B116" s="772"/>
      <c r="C116" s="772"/>
      <c r="D116" s="772"/>
      <c r="E116" s="772"/>
      <c r="F116" s="772"/>
      <c r="G116" s="772"/>
      <c r="H116" s="772"/>
    </row>
    <row r="117" spans="1:8" s="502" customFormat="1">
      <c r="A117" s="772"/>
      <c r="B117" s="772"/>
      <c r="C117" s="772"/>
      <c r="D117" s="772"/>
      <c r="E117" s="772"/>
      <c r="F117" s="772"/>
      <c r="G117" s="772"/>
      <c r="H117" s="772"/>
    </row>
    <row r="118" spans="1:8" s="502" customFormat="1">
      <c r="A118" s="772"/>
      <c r="B118" s="772"/>
      <c r="C118" s="772"/>
      <c r="D118" s="772"/>
      <c r="E118" s="772"/>
      <c r="F118" s="772"/>
      <c r="G118" s="772"/>
      <c r="H118" s="772"/>
    </row>
    <row r="119" spans="1:8" s="502" customFormat="1">
      <c r="A119" s="772"/>
      <c r="B119" s="772"/>
      <c r="C119" s="772"/>
      <c r="D119" s="772"/>
      <c r="E119" s="772"/>
      <c r="F119" s="772"/>
      <c r="G119" s="772"/>
      <c r="H119" s="772"/>
    </row>
    <row r="120" spans="1:8" s="502" customFormat="1">
      <c r="A120" s="772"/>
      <c r="B120" s="772"/>
      <c r="C120" s="772"/>
      <c r="D120" s="772"/>
      <c r="E120" s="772"/>
      <c r="F120" s="772"/>
      <c r="G120" s="772"/>
      <c r="H120" s="772"/>
    </row>
    <row r="121" spans="1:8" s="502" customFormat="1">
      <c r="A121" s="772"/>
      <c r="B121" s="772"/>
      <c r="C121" s="772"/>
      <c r="D121" s="772"/>
      <c r="E121" s="772"/>
      <c r="F121" s="772"/>
      <c r="G121" s="772"/>
      <c r="H121" s="772"/>
    </row>
    <row r="122" spans="1:8" s="502" customFormat="1">
      <c r="A122" s="772"/>
      <c r="B122" s="772"/>
      <c r="C122" s="772"/>
      <c r="D122" s="772"/>
      <c r="E122" s="772"/>
      <c r="F122" s="772"/>
      <c r="G122" s="772"/>
      <c r="H122" s="772"/>
    </row>
    <row r="123" spans="1:8" s="502" customFormat="1">
      <c r="A123" s="772"/>
      <c r="B123" s="772"/>
      <c r="C123" s="772"/>
      <c r="D123" s="772"/>
      <c r="E123" s="772"/>
      <c r="F123" s="772"/>
      <c r="G123" s="772"/>
      <c r="H123" s="772"/>
    </row>
    <row r="124" spans="1:8" s="502" customFormat="1">
      <c r="A124" s="772"/>
      <c r="B124" s="772"/>
      <c r="C124" s="772"/>
      <c r="D124" s="772"/>
      <c r="E124" s="772"/>
      <c r="F124" s="772"/>
      <c r="G124" s="772"/>
      <c r="H124" s="772"/>
    </row>
    <row r="125" spans="1:8" s="502" customFormat="1">
      <c r="A125" s="772"/>
      <c r="B125" s="772"/>
      <c r="C125" s="772"/>
      <c r="D125" s="772"/>
      <c r="E125" s="772"/>
      <c r="F125" s="772"/>
      <c r="G125" s="772"/>
      <c r="H125" s="772"/>
    </row>
  </sheetData>
  <sheetProtection selectLockedCells="1" selectUnlockedCells="1"/>
  <mergeCells count="36">
    <mergeCell ref="A28:H28"/>
    <mergeCell ref="A32:C32"/>
    <mergeCell ref="A1:H1"/>
    <mergeCell ref="I1:I4"/>
    <mergeCell ref="A2:C3"/>
    <mergeCell ref="G2:H2"/>
    <mergeCell ref="G3:H4"/>
    <mergeCell ref="A4:C4"/>
    <mergeCell ref="A5:H5"/>
    <mergeCell ref="A26:B26"/>
    <mergeCell ref="C26:F26"/>
    <mergeCell ref="G26:H26"/>
    <mergeCell ref="A27:B27"/>
    <mergeCell ref="C27:H27"/>
    <mergeCell ref="A34:A35"/>
    <mergeCell ref="B34:B35"/>
    <mergeCell ref="A29:H29"/>
    <mergeCell ref="A30:C31"/>
    <mergeCell ref="G30:H30"/>
    <mergeCell ref="G31:H32"/>
    <mergeCell ref="E34:G34"/>
    <mergeCell ref="C34:C35"/>
    <mergeCell ref="D34:D35"/>
    <mergeCell ref="A33:H33"/>
    <mergeCell ref="A58:B58"/>
    <mergeCell ref="C58:H58"/>
    <mergeCell ref="I39:K39"/>
    <mergeCell ref="I41:K41"/>
    <mergeCell ref="I43:J43"/>
    <mergeCell ref="I45:J45"/>
    <mergeCell ref="I47:J47"/>
    <mergeCell ref="I49:J49"/>
    <mergeCell ref="A56:C56"/>
    <mergeCell ref="A57:B57"/>
    <mergeCell ref="C57:E57"/>
    <mergeCell ref="F57:H57"/>
  </mergeCells>
  <phoneticPr fontId="59" type="noConversion"/>
  <dataValidations count="1">
    <dataValidation allowBlank="1" showErrorMessage="1" sqref="E31 E3">
      <formula1>0</formula1>
      <formula2>0</formula2>
    </dataValidation>
  </dataValidations>
  <hyperlinks>
    <hyperlink ref="I10" location="纳税申报数据!A1" display="纳税申报数据"/>
    <hyperlink ref="I11" location="纳税调整明细表!A1" display="纳税调整明细表"/>
    <hyperlink ref="I12" location="资产负债!A1" display="资产负债表"/>
    <hyperlink ref="I15" location="申报主表!A1" display="申报主表"/>
    <hyperlink ref="I16" location="企业各税审核汇总表!A1" display="企业各税审核汇总表"/>
    <hyperlink ref="I17" location="主营收支!A1" display="主营业务收支审核表"/>
    <hyperlink ref="I18" location="其他业务!A1" display="其他业务利润审核表"/>
    <hyperlink ref="I19" location="利润!A1" display="利润及利润分配表"/>
    <hyperlink ref="I21" location="事项说明!A1" display="审核报告事项说明"/>
    <hyperlink ref="I23" location="收入与申报核对表!A1" display="收入与申报核对表!A1"/>
    <hyperlink ref="C9" location="主营税金!E8" display="主营税金!E8"/>
    <hyperlink ref="C10" location="主营税金!E14" display="主营税金!E14"/>
    <hyperlink ref="C11" location="主营税金!E20" display="主营税金!E20"/>
    <hyperlink ref="C12" location="主营税金!E26" display="主营税金!E26"/>
    <hyperlink ref="C16" location="税费缴纳测算!E45" display="税费缴纳测算!E45"/>
    <hyperlink ref="C17" location="税费缴纳测算!E31" display="税费缴纳测算!E31"/>
    <hyperlink ref="C19" location="税费缴纳测算!E48" display="税费缴纳测算!E48"/>
    <hyperlink ref="C22" location="主营税金!E32" display="主营税金!E32"/>
  </hyperlinks>
  <pageMargins left="0.78740157480314965" right="0.35433070866141736" top="0.51181102362204722" bottom="0.11811023622047245" header="0.51181102362204722" footer="0.51181102362204722"/>
  <pageSetup paperSize="9" scale="82" firstPageNumber="0" orientation="portrait" blackAndWhite="1"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9182" r:id="rId4" name="Button 30">
              <controlPr defaultSize="0" print="0" autoFill="0" autoPict="0" macro="[0]!ThisWorkbook.返回">
                <anchor moveWithCells="1" sizeWithCells="1">
                  <from>
                    <xdr:col>8</xdr:col>
                    <xdr:colOff>1876425</xdr:colOff>
                    <xdr:row>1</xdr:row>
                    <xdr:rowOff>0</xdr:rowOff>
                  </from>
                  <to>
                    <xdr:col>8</xdr:col>
                    <xdr:colOff>2743200</xdr:colOff>
                    <xdr:row>2</xdr:row>
                    <xdr:rowOff>171450</xdr:rowOff>
                  </to>
                </anchor>
              </controlPr>
            </control>
          </mc:Choice>
        </mc:AlternateContent>
      </controls>
    </mc:Choice>
  </mc:AlternateContent>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O49"/>
  <sheetViews>
    <sheetView workbookViewId="0">
      <selection sqref="A1:J1"/>
    </sheetView>
  </sheetViews>
  <sheetFormatPr defaultColWidth="9" defaultRowHeight="14.25"/>
  <cols>
    <col min="1" max="1" width="6" style="555" customWidth="1"/>
    <col min="2" max="2" width="18.375" style="555" customWidth="1"/>
    <col min="3" max="10" width="12.5" style="555" customWidth="1"/>
    <col min="11" max="11" width="23" style="555" customWidth="1"/>
    <col min="12" max="12" width="22.625" style="555" customWidth="1"/>
    <col min="13" max="16384" width="9" style="555"/>
  </cols>
  <sheetData>
    <row r="1" spans="1:15" s="945" customFormat="1" ht="33" customHeight="1">
      <c r="A1" s="3063" t="s">
        <v>322</v>
      </c>
      <c r="B1" s="3063"/>
      <c r="C1" s="3063"/>
      <c r="D1" s="3063"/>
      <c r="E1" s="3063"/>
      <c r="F1" s="3063"/>
      <c r="G1" s="3063"/>
      <c r="H1" s="3063"/>
      <c r="I1" s="3063"/>
      <c r="J1" s="3063"/>
      <c r="K1" s="3547"/>
      <c r="L1" s="944"/>
      <c r="M1" s="944"/>
      <c r="N1" s="944"/>
      <c r="O1" s="944"/>
    </row>
    <row r="2" spans="1:15" s="745" customFormat="1" ht="20.100000000000001" customHeight="1">
      <c r="A2" s="2948" t="s">
        <v>460</v>
      </c>
      <c r="B2" s="2948"/>
      <c r="C2" s="2733" t="str">
        <f>基本情况!B2</f>
        <v/>
      </c>
      <c r="D2" s="2733"/>
      <c r="E2" s="2733"/>
      <c r="F2" s="2733"/>
      <c r="G2" s="826"/>
      <c r="H2" s="137" t="s">
        <v>1301</v>
      </c>
      <c r="I2" s="137" t="s">
        <v>1071</v>
      </c>
      <c r="J2" s="486" t="s">
        <v>289</v>
      </c>
      <c r="K2" s="3547"/>
      <c r="L2" s="744"/>
      <c r="M2" s="744"/>
      <c r="N2" s="744"/>
      <c r="O2" s="744"/>
    </row>
    <row r="3" spans="1:15" s="745" customFormat="1" ht="20.100000000000001" customHeight="1">
      <c r="A3" s="2948"/>
      <c r="B3" s="2948"/>
      <c r="C3" s="2733"/>
      <c r="D3" s="2733"/>
      <c r="E3" s="2733"/>
      <c r="F3" s="2733"/>
      <c r="G3" s="159" t="s">
        <v>463</v>
      </c>
      <c r="H3" s="511">
        <f>基本情况!B12</f>
        <v>0</v>
      </c>
      <c r="I3" s="560" t="str">
        <f>TEXT(基本情况!B21,"yyyy-mm-dd")</f>
        <v>2016-03-03</v>
      </c>
      <c r="J3" s="2964" t="str">
        <f>档案索引!D27</f>
        <v>3-6</v>
      </c>
      <c r="K3" s="3547"/>
      <c r="L3" s="744"/>
      <c r="M3" s="744"/>
      <c r="N3" s="744"/>
      <c r="O3" s="744"/>
    </row>
    <row r="4" spans="1:15" s="745" customFormat="1" ht="20.100000000000001" customHeight="1">
      <c r="A4" s="2726" t="s">
        <v>464</v>
      </c>
      <c r="B4" s="2726"/>
      <c r="C4" s="2735" t="str">
        <f>基本情况!B7</f>
        <v>2015年01月01日至2015年12月31日</v>
      </c>
      <c r="D4" s="2735"/>
      <c r="E4" s="2735"/>
      <c r="F4" s="2735"/>
      <c r="G4" s="141" t="s">
        <v>465</v>
      </c>
      <c r="H4" s="514">
        <f>基本情况!B11</f>
        <v>0</v>
      </c>
      <c r="I4" s="560" t="str">
        <f>TEXT(基本情况!B22,"yyyy-mm-dd")</f>
        <v>2016-04-10</v>
      </c>
      <c r="J4" s="2964"/>
      <c r="K4" s="3547"/>
      <c r="L4" s="744"/>
      <c r="M4" s="744"/>
      <c r="N4" s="744"/>
      <c r="O4" s="744"/>
    </row>
    <row r="5" spans="1:15" s="947" customFormat="1" ht="7.5" customHeight="1">
      <c r="A5" s="2730"/>
      <c r="B5" s="2730"/>
      <c r="C5" s="2730"/>
      <c r="D5" s="2730"/>
      <c r="E5" s="2730"/>
      <c r="F5" s="2730"/>
      <c r="G5" s="2730"/>
      <c r="H5" s="2730"/>
      <c r="I5" s="2730"/>
      <c r="J5" s="2730"/>
      <c r="K5" s="946"/>
      <c r="L5" s="946"/>
      <c r="M5" s="946"/>
      <c r="N5" s="946"/>
      <c r="O5" s="946"/>
    </row>
    <row r="6" spans="1:15" s="745" customFormat="1" ht="22.5" customHeight="1">
      <c r="A6" s="2938" t="s">
        <v>220</v>
      </c>
      <c r="B6" s="2938"/>
      <c r="C6" s="2734" t="s">
        <v>251</v>
      </c>
      <c r="D6" s="2734"/>
      <c r="E6" s="2734"/>
      <c r="F6" s="2913" t="s">
        <v>221</v>
      </c>
      <c r="G6" s="2913"/>
      <c r="H6" s="2913"/>
      <c r="I6" s="2913"/>
      <c r="J6" s="2913"/>
      <c r="K6" s="537" t="s">
        <v>404</v>
      </c>
      <c r="L6" s="744"/>
      <c r="M6" s="744"/>
      <c r="N6" s="744"/>
      <c r="O6" s="744"/>
    </row>
    <row r="7" spans="1:15" s="745" customFormat="1" ht="22.5" customHeight="1">
      <c r="A7" s="2938"/>
      <c r="B7" s="2938"/>
      <c r="C7" s="141" t="s">
        <v>222</v>
      </c>
      <c r="D7" s="141" t="s">
        <v>223</v>
      </c>
      <c r="E7" s="141" t="s">
        <v>224</v>
      </c>
      <c r="F7" s="141" t="s">
        <v>225</v>
      </c>
      <c r="G7" s="141" t="s">
        <v>1314</v>
      </c>
      <c r="H7" s="141" t="s">
        <v>222</v>
      </c>
      <c r="I7" s="141" t="s">
        <v>223</v>
      </c>
      <c r="J7" s="948" t="s">
        <v>224</v>
      </c>
      <c r="K7" s="233" t="s">
        <v>666</v>
      </c>
      <c r="L7" s="744"/>
      <c r="M7" s="744"/>
      <c r="N7" s="744"/>
      <c r="O7" s="744"/>
    </row>
    <row r="8" spans="1:15" s="745" customFormat="1" ht="22.5" customHeight="1">
      <c r="A8" s="598" t="s">
        <v>100</v>
      </c>
      <c r="B8" s="1693" t="s">
        <v>6098</v>
      </c>
      <c r="C8" s="949">
        <f>收入与申报核对表!E8+收入与申报核对表!E10</f>
        <v>0</v>
      </c>
      <c r="D8" s="1163"/>
      <c r="E8" s="1824">
        <f>C8+D8</f>
        <v>0</v>
      </c>
      <c r="F8" s="949">
        <f>C8*17%*(7%+3%+1%)</f>
        <v>0</v>
      </c>
      <c r="G8" s="1163"/>
      <c r="H8" s="774">
        <f>F8+G8</f>
        <v>0</v>
      </c>
      <c r="I8" s="1163"/>
      <c r="J8" s="775">
        <f>H8+I8</f>
        <v>0</v>
      </c>
      <c r="K8" s="233" t="s">
        <v>257</v>
      </c>
      <c r="L8" s="537"/>
      <c r="M8" s="744"/>
      <c r="N8" s="744"/>
      <c r="O8" s="744"/>
    </row>
    <row r="9" spans="1:15" s="745" customFormat="1" ht="22.5" customHeight="1">
      <c r="A9" s="1748"/>
      <c r="B9" s="1823" t="s">
        <v>6686</v>
      </c>
      <c r="C9" s="1753"/>
      <c r="D9" s="1753"/>
      <c r="E9" s="1750">
        <f>C9+D9</f>
        <v>0</v>
      </c>
      <c r="F9" s="1753"/>
      <c r="G9" s="1120"/>
      <c r="H9" s="1750">
        <f t="shared" ref="H9:H16" si="0">F9+G9</f>
        <v>0</v>
      </c>
      <c r="I9" s="1120"/>
      <c r="J9" s="700">
        <f t="shared" ref="J9:J17" si="1">H9+I9</f>
        <v>0</v>
      </c>
      <c r="K9" s="1752"/>
      <c r="L9" s="537"/>
      <c r="M9" s="744"/>
      <c r="N9" s="744"/>
      <c r="O9" s="744"/>
    </row>
    <row r="10" spans="1:15" s="745" customFormat="1" ht="22.5" customHeight="1">
      <c r="A10" s="507" t="s">
        <v>101</v>
      </c>
      <c r="B10" s="950" t="s">
        <v>6094</v>
      </c>
      <c r="C10" s="1676">
        <f>收入与申报核对表!E18</f>
        <v>0</v>
      </c>
      <c r="D10" s="1122"/>
      <c r="E10" s="526">
        <f t="shared" ref="E10:E16" si="2">C10+D10</f>
        <v>0</v>
      </c>
      <c r="F10" s="1112"/>
      <c r="G10" s="1122"/>
      <c r="H10" s="526">
        <f t="shared" si="0"/>
        <v>0</v>
      </c>
      <c r="I10" s="1122"/>
      <c r="J10" s="700">
        <f t="shared" si="1"/>
        <v>0</v>
      </c>
      <c r="K10" s="233" t="s">
        <v>686</v>
      </c>
      <c r="L10" s="537"/>
      <c r="M10" s="744"/>
      <c r="N10" s="744"/>
      <c r="O10" s="744"/>
    </row>
    <row r="11" spans="1:15" s="745" customFormat="1" ht="22.5" customHeight="1">
      <c r="A11" s="507" t="s">
        <v>102</v>
      </c>
      <c r="B11" s="950" t="s">
        <v>6095</v>
      </c>
      <c r="C11" s="1673"/>
      <c r="D11" s="1122"/>
      <c r="E11" s="526">
        <f t="shared" si="2"/>
        <v>0</v>
      </c>
      <c r="F11" s="951">
        <f>C11*5%*(100%+7%+3%+1%)</f>
        <v>0</v>
      </c>
      <c r="G11" s="1122"/>
      <c r="H11" s="526">
        <f t="shared" si="0"/>
        <v>0</v>
      </c>
      <c r="I11" s="1122"/>
      <c r="J11" s="700">
        <f t="shared" si="1"/>
        <v>0</v>
      </c>
      <c r="K11" s="494" t="s">
        <v>682</v>
      </c>
      <c r="L11" s="537"/>
      <c r="M11" s="744"/>
      <c r="N11" s="744"/>
      <c r="O11" s="744"/>
    </row>
    <row r="12" spans="1:15" s="745" customFormat="1" ht="22.5" customHeight="1">
      <c r="A12" s="1672" t="s">
        <v>6092</v>
      </c>
      <c r="B12" s="950" t="s">
        <v>6088</v>
      </c>
      <c r="C12" s="1676">
        <f>收入与申报核对表!E19</f>
        <v>0</v>
      </c>
      <c r="D12" s="1122"/>
      <c r="E12" s="526">
        <f t="shared" si="2"/>
        <v>0</v>
      </c>
      <c r="F12" s="1122"/>
      <c r="G12" s="1122"/>
      <c r="H12" s="526">
        <f t="shared" si="0"/>
        <v>0</v>
      </c>
      <c r="I12" s="1122"/>
      <c r="J12" s="700">
        <f t="shared" si="1"/>
        <v>0</v>
      </c>
      <c r="K12" s="494" t="s">
        <v>72</v>
      </c>
      <c r="L12" s="537"/>
      <c r="M12" s="744"/>
      <c r="N12" s="744"/>
      <c r="O12" s="744"/>
    </row>
    <row r="13" spans="1:15" s="745" customFormat="1" ht="22.5" customHeight="1">
      <c r="A13" s="1672" t="s">
        <v>6096</v>
      </c>
      <c r="B13" s="950" t="s">
        <v>6099</v>
      </c>
      <c r="C13" s="1673"/>
      <c r="D13" s="1122"/>
      <c r="E13" s="526">
        <f t="shared" si="2"/>
        <v>0</v>
      </c>
      <c r="F13" s="951">
        <f>C13*5%*(100%+7%+3%+1%)</f>
        <v>0</v>
      </c>
      <c r="G13" s="1122"/>
      <c r="H13" s="526">
        <f t="shared" si="0"/>
        <v>0</v>
      </c>
      <c r="I13" s="1122"/>
      <c r="J13" s="700">
        <f t="shared" si="1"/>
        <v>0</v>
      </c>
      <c r="K13" s="233" t="s">
        <v>655</v>
      </c>
      <c r="L13" s="744"/>
      <c r="M13" s="744"/>
      <c r="N13" s="744"/>
      <c r="O13" s="744"/>
    </row>
    <row r="14" spans="1:15" s="745" customFormat="1" ht="22.5" customHeight="1">
      <c r="A14" s="3545" t="s">
        <v>6097</v>
      </c>
      <c r="B14" s="734"/>
      <c r="C14" s="1122"/>
      <c r="D14" s="1122"/>
      <c r="E14" s="526">
        <f t="shared" si="2"/>
        <v>0</v>
      </c>
      <c r="F14" s="1122"/>
      <c r="G14" s="1122"/>
      <c r="H14" s="526">
        <f t="shared" si="0"/>
        <v>0</v>
      </c>
      <c r="I14" s="1122"/>
      <c r="J14" s="700">
        <f t="shared" si="1"/>
        <v>0</v>
      </c>
      <c r="K14" s="494" t="s">
        <v>689</v>
      </c>
      <c r="L14" s="744"/>
      <c r="M14" s="744"/>
      <c r="N14" s="744"/>
      <c r="O14" s="744"/>
    </row>
    <row r="15" spans="1:15" s="745" customFormat="1" ht="22.5" customHeight="1">
      <c r="A15" s="3546"/>
      <c r="B15" s="734"/>
      <c r="C15" s="1122"/>
      <c r="D15" s="1122"/>
      <c r="E15" s="526">
        <f t="shared" si="2"/>
        <v>0</v>
      </c>
      <c r="F15" s="1122"/>
      <c r="G15" s="1122"/>
      <c r="H15" s="526">
        <f t="shared" si="0"/>
        <v>0</v>
      </c>
      <c r="I15" s="1122"/>
      <c r="J15" s="700">
        <f t="shared" si="1"/>
        <v>0</v>
      </c>
      <c r="K15" s="494" t="s">
        <v>969</v>
      </c>
      <c r="L15" s="744"/>
      <c r="M15" s="744"/>
      <c r="N15" s="744"/>
      <c r="O15" s="744"/>
    </row>
    <row r="16" spans="1:15" s="745" customFormat="1" ht="22.5" customHeight="1">
      <c r="A16" s="3546"/>
      <c r="B16" s="734"/>
      <c r="C16" s="1122"/>
      <c r="D16" s="1122"/>
      <c r="E16" s="526">
        <f t="shared" si="2"/>
        <v>0</v>
      </c>
      <c r="F16" s="1122"/>
      <c r="G16" s="1122"/>
      <c r="H16" s="526">
        <f t="shared" si="0"/>
        <v>0</v>
      </c>
      <c r="I16" s="1122"/>
      <c r="J16" s="700">
        <f t="shared" si="1"/>
        <v>0</v>
      </c>
      <c r="K16" s="494"/>
      <c r="L16" s="749"/>
      <c r="M16" s="749"/>
      <c r="N16" s="749"/>
      <c r="O16" s="749"/>
    </row>
    <row r="17" spans="1:15" s="745" customFormat="1" ht="22.5" customHeight="1">
      <c r="A17" s="3520"/>
      <c r="B17" s="697" t="s">
        <v>226</v>
      </c>
      <c r="C17" s="1674">
        <f>SUM(C14:C16)</f>
        <v>0</v>
      </c>
      <c r="D17" s="1674">
        <f>SUM(D14:D16)</f>
        <v>0</v>
      </c>
      <c r="E17" s="824">
        <f>SUM(E14:E16)</f>
        <v>0</v>
      </c>
      <c r="F17" s="824">
        <f>SUM(F12:F16)</f>
        <v>0</v>
      </c>
      <c r="G17" s="824">
        <f>SUM(G12:G16)</f>
        <v>0</v>
      </c>
      <c r="H17" s="824">
        <f>SUM(H12:H16)</f>
        <v>0</v>
      </c>
      <c r="I17" s="824">
        <f>SUM(I12:I16)</f>
        <v>0</v>
      </c>
      <c r="J17" s="597">
        <f t="shared" si="1"/>
        <v>0</v>
      </c>
      <c r="K17" s="2930" t="s">
        <v>917</v>
      </c>
      <c r="L17" s="2930"/>
      <c r="M17" s="2930"/>
      <c r="N17" s="2930"/>
      <c r="O17" s="2930"/>
    </row>
    <row r="18" spans="1:15" s="745" customFormat="1" ht="22.5" customHeight="1">
      <c r="A18" s="2938" t="s">
        <v>715</v>
      </c>
      <c r="B18" s="2938"/>
      <c r="C18" s="1675">
        <f>C8+C10+C11+C12+C13+C17</f>
        <v>0</v>
      </c>
      <c r="D18" s="1751">
        <f t="shared" ref="D18:J18" si="3">D8+D10+D11+D12+D13+D17</f>
        <v>0</v>
      </c>
      <c r="E18" s="1751">
        <f t="shared" si="3"/>
        <v>0</v>
      </c>
      <c r="F18" s="1751">
        <f t="shared" si="3"/>
        <v>0</v>
      </c>
      <c r="G18" s="1751">
        <f t="shared" si="3"/>
        <v>0</v>
      </c>
      <c r="H18" s="1751">
        <f t="shared" si="3"/>
        <v>0</v>
      </c>
      <c r="I18" s="1751">
        <f t="shared" si="3"/>
        <v>0</v>
      </c>
      <c r="J18" s="1751">
        <f t="shared" si="3"/>
        <v>0</v>
      </c>
      <c r="K18" s="2930"/>
      <c r="L18" s="2930"/>
      <c r="M18" s="2930"/>
      <c r="N18" s="2930"/>
      <c r="O18" s="2930"/>
    </row>
    <row r="19" spans="1:15" s="745" customFormat="1" ht="22.5" customHeight="1">
      <c r="A19" s="2938" t="s">
        <v>918</v>
      </c>
      <c r="B19" s="2938"/>
      <c r="C19" s="2938"/>
      <c r="D19" s="2938"/>
      <c r="E19" s="583" t="s">
        <v>222</v>
      </c>
      <c r="F19" s="591">
        <f>C18-H18</f>
        <v>0</v>
      </c>
      <c r="G19" s="583" t="s">
        <v>223</v>
      </c>
      <c r="H19" s="591">
        <f>D18-I18</f>
        <v>0</v>
      </c>
      <c r="I19" s="583" t="s">
        <v>224</v>
      </c>
      <c r="J19" s="534">
        <f>F19+H19</f>
        <v>0</v>
      </c>
      <c r="K19" s="2930"/>
      <c r="L19" s="2930"/>
      <c r="M19" s="2930"/>
      <c r="N19" s="2930"/>
      <c r="O19" s="2930"/>
    </row>
    <row r="20" spans="1:15" s="745" customFormat="1" ht="22.5" customHeight="1">
      <c r="A20" s="2948" t="s">
        <v>654</v>
      </c>
      <c r="B20" s="2948"/>
      <c r="C20" s="3548"/>
      <c r="D20" s="3548"/>
      <c r="E20" s="3548"/>
      <c r="F20" s="3548"/>
      <c r="G20" s="3548"/>
      <c r="H20" s="3548"/>
      <c r="I20" s="3548"/>
      <c r="J20" s="3548"/>
      <c r="K20" s="2930"/>
      <c r="L20" s="2930"/>
      <c r="M20" s="2930"/>
      <c r="N20" s="2930"/>
      <c r="O20" s="2930"/>
    </row>
    <row r="21" spans="1:15" s="131" customFormat="1" ht="15" customHeight="1">
      <c r="A21" s="3515" t="s">
        <v>1344</v>
      </c>
      <c r="B21" s="3515"/>
      <c r="C21" s="3516" t="s">
        <v>1672</v>
      </c>
      <c r="D21" s="3516"/>
      <c r="E21" s="3517" t="str">
        <f>IF(OR(D18&lt;&gt;0,I18&lt;&gt;0),"、E","")</f>
        <v/>
      </c>
      <c r="F21" s="3517"/>
      <c r="G21" s="3517"/>
      <c r="H21" s="3517"/>
      <c r="I21" s="3517"/>
      <c r="J21" s="3517"/>
      <c r="K21" s="2930"/>
      <c r="L21" s="2930"/>
      <c r="M21" s="2930"/>
      <c r="N21" s="2930"/>
      <c r="O21" s="2930"/>
    </row>
    <row r="22" spans="1:15" s="131" customFormat="1" ht="22.5" customHeight="1">
      <c r="A22" s="3515"/>
      <c r="B22" s="3515"/>
      <c r="C22" s="3010"/>
      <c r="D22" s="3010"/>
      <c r="E22" s="3010"/>
      <c r="F22" s="3010"/>
      <c r="G22" s="3010"/>
      <c r="H22" s="3010"/>
      <c r="I22" s="3010"/>
      <c r="J22" s="3010"/>
      <c r="K22" s="2930"/>
      <c r="L22" s="2930"/>
      <c r="M22" s="2930"/>
      <c r="N22" s="2930"/>
      <c r="O22" s="2930"/>
    </row>
    <row r="23" spans="1:15" s="131" customFormat="1" ht="9" customHeight="1">
      <c r="A23" s="3515"/>
      <c r="B23" s="3515"/>
      <c r="C23" s="3010"/>
      <c r="D23" s="3010"/>
      <c r="E23" s="3010"/>
      <c r="F23" s="3010"/>
      <c r="G23" s="3010"/>
      <c r="H23" s="3010"/>
      <c r="I23" s="3010"/>
      <c r="J23" s="3010"/>
      <c r="K23" s="2930"/>
      <c r="L23" s="2930"/>
      <c r="M23" s="2930"/>
      <c r="N23" s="2930"/>
      <c r="O23" s="2930"/>
    </row>
    <row r="24" spans="1:15" s="131" customFormat="1" ht="22.5" customHeight="1">
      <c r="A24" s="3520" t="s">
        <v>587</v>
      </c>
      <c r="B24" s="3520"/>
      <c r="C24" s="3006" t="str">
        <f>IF(OR(D18&lt;&gt;0,I18&lt;&gt;0),"调整后认可！","不存在调整事项，认可！")</f>
        <v>不存在调整事项，认可！</v>
      </c>
      <c r="D24" s="3006"/>
      <c r="E24" s="3006"/>
      <c r="F24" s="3006"/>
      <c r="G24" s="3006"/>
      <c r="H24" s="3006"/>
      <c r="I24" s="3006"/>
      <c r="J24" s="3006"/>
      <c r="K24" s="2930"/>
      <c r="L24" s="2930"/>
      <c r="M24" s="2930"/>
      <c r="N24" s="2930"/>
      <c r="O24" s="2930"/>
    </row>
    <row r="25" spans="1:15" s="131" customFormat="1" ht="20.100000000000001" customHeight="1">
      <c r="A25" s="555"/>
      <c r="B25" s="555"/>
      <c r="C25" s="555"/>
      <c r="D25" s="555"/>
      <c r="E25" s="555"/>
      <c r="F25" s="555"/>
      <c r="G25" s="555"/>
      <c r="H25" s="555"/>
      <c r="I25" s="555"/>
      <c r="J25" s="555"/>
      <c r="K25" s="952"/>
      <c r="L25" s="953"/>
      <c r="M25" s="599"/>
      <c r="N25" s="599"/>
      <c r="O25" s="599"/>
    </row>
    <row r="26" spans="1:15" s="131" customFormat="1" ht="29.25" customHeight="1">
      <c r="A26" s="555"/>
      <c r="B26" s="555"/>
      <c r="C26" s="555"/>
      <c r="D26" s="555"/>
      <c r="E26" s="555"/>
      <c r="F26" s="555"/>
      <c r="G26" s="555"/>
      <c r="H26" s="555"/>
      <c r="I26" s="555"/>
      <c r="J26" s="555"/>
      <c r="K26" s="952"/>
      <c r="L26" s="953"/>
      <c r="M26" s="599"/>
      <c r="N26" s="599"/>
      <c r="O26" s="599"/>
    </row>
    <row r="27" spans="1:15" s="131" customFormat="1" ht="20.100000000000001" customHeight="1">
      <c r="A27" s="555"/>
      <c r="B27" s="555"/>
      <c r="C27" s="555"/>
      <c r="D27" s="555"/>
      <c r="E27" s="555"/>
      <c r="F27" s="555"/>
      <c r="G27" s="555"/>
      <c r="H27" s="555"/>
      <c r="I27" s="555"/>
      <c r="J27" s="555"/>
      <c r="K27" s="599"/>
      <c r="L27" s="599"/>
      <c r="M27" s="599"/>
      <c r="N27" s="599"/>
      <c r="O27" s="599"/>
    </row>
    <row r="28" spans="1:15" s="131" customFormat="1" ht="20.100000000000001" customHeight="1">
      <c r="A28" s="555"/>
      <c r="B28" s="555"/>
      <c r="C28" s="555"/>
      <c r="D28" s="555"/>
      <c r="E28" s="555"/>
      <c r="F28" s="555"/>
      <c r="G28" s="555"/>
      <c r="H28" s="555"/>
      <c r="I28" s="555"/>
      <c r="J28" s="555"/>
      <c r="K28" s="599"/>
      <c r="L28" s="599"/>
      <c r="M28" s="599"/>
      <c r="N28" s="599"/>
      <c r="O28" s="599"/>
    </row>
    <row r="29" spans="1:15" s="131" customFormat="1" ht="20.100000000000001" customHeight="1">
      <c r="A29" s="555"/>
      <c r="B29" s="555"/>
      <c r="C29" s="555"/>
      <c r="D29" s="555"/>
      <c r="E29" s="555"/>
      <c r="F29" s="555"/>
      <c r="G29" s="555"/>
      <c r="H29" s="555"/>
      <c r="I29" s="555"/>
      <c r="J29" s="555"/>
      <c r="K29" s="599"/>
      <c r="L29" s="599"/>
      <c r="M29" s="599"/>
      <c r="N29" s="599"/>
      <c r="O29" s="599"/>
    </row>
    <row r="30" spans="1:15" s="131" customFormat="1" ht="20.100000000000001" customHeight="1">
      <c r="A30" s="555"/>
      <c r="B30" s="555"/>
      <c r="C30" s="555"/>
      <c r="D30" s="555"/>
      <c r="E30" s="555"/>
      <c r="F30" s="555"/>
      <c r="G30" s="555"/>
      <c r="H30" s="555"/>
      <c r="I30" s="555"/>
      <c r="J30" s="555"/>
      <c r="K30" s="599"/>
      <c r="L30" s="599"/>
      <c r="M30" s="599"/>
      <c r="N30" s="599"/>
      <c r="O30" s="599"/>
    </row>
    <row r="31" spans="1:15" s="131" customFormat="1" ht="20.100000000000001" customHeight="1">
      <c r="A31" s="555"/>
      <c r="B31" s="555"/>
      <c r="C31" s="555"/>
      <c r="D31" s="555"/>
      <c r="E31" s="555"/>
      <c r="F31" s="555"/>
      <c r="G31" s="555"/>
      <c r="H31" s="555"/>
      <c r="I31" s="555"/>
      <c r="J31" s="555"/>
      <c r="K31" s="599"/>
      <c r="L31" s="599"/>
      <c r="M31" s="599"/>
      <c r="N31" s="599"/>
      <c r="O31" s="599"/>
    </row>
    <row r="32" spans="1:15" s="131" customFormat="1" ht="20.100000000000001" customHeight="1">
      <c r="A32" s="555"/>
      <c r="B32" s="555"/>
      <c r="C32" s="555"/>
      <c r="D32" s="555"/>
      <c r="E32" s="555"/>
      <c r="F32" s="555"/>
      <c r="G32" s="555"/>
      <c r="H32" s="555"/>
      <c r="I32" s="555"/>
      <c r="J32" s="555"/>
      <c r="K32" s="599"/>
      <c r="L32" s="599"/>
      <c r="M32" s="599"/>
      <c r="N32" s="599"/>
      <c r="O32" s="599"/>
    </row>
    <row r="33" spans="1:15" s="131" customFormat="1" ht="20.100000000000001" customHeight="1">
      <c r="A33" s="555"/>
      <c r="B33" s="555"/>
      <c r="C33" s="555"/>
      <c r="D33" s="555"/>
      <c r="E33" s="555"/>
      <c r="F33" s="555"/>
      <c r="G33" s="555"/>
      <c r="H33" s="555"/>
      <c r="I33" s="555"/>
      <c r="J33" s="555"/>
      <c r="K33" s="599"/>
      <c r="L33" s="599"/>
      <c r="M33" s="599"/>
      <c r="N33" s="599"/>
      <c r="O33" s="599"/>
    </row>
    <row r="34" spans="1:15" s="131" customFormat="1" ht="20.100000000000001" customHeight="1">
      <c r="A34" s="555"/>
      <c r="B34" s="555"/>
      <c r="C34" s="555"/>
      <c r="D34" s="555"/>
      <c r="E34" s="555"/>
      <c r="F34" s="555"/>
      <c r="G34" s="555"/>
      <c r="H34" s="555"/>
      <c r="I34" s="555"/>
      <c r="J34" s="555"/>
      <c r="K34" s="599"/>
      <c r="L34" s="599"/>
      <c r="M34" s="599"/>
      <c r="N34" s="599"/>
      <c r="O34" s="599"/>
    </row>
    <row r="35" spans="1:15" s="131" customFormat="1" ht="20.100000000000001" customHeight="1">
      <c r="A35" s="555"/>
      <c r="B35" s="555"/>
      <c r="C35" s="555"/>
      <c r="D35" s="555"/>
      <c r="E35" s="555"/>
      <c r="F35" s="555"/>
      <c r="G35" s="555"/>
      <c r="H35" s="555"/>
      <c r="I35" s="555"/>
      <c r="J35" s="555"/>
      <c r="K35" s="599"/>
      <c r="L35" s="599"/>
      <c r="M35" s="599"/>
      <c r="N35" s="599"/>
      <c r="O35" s="599"/>
    </row>
    <row r="36" spans="1:15" s="131" customFormat="1" ht="26.25" customHeight="1">
      <c r="A36" s="555"/>
      <c r="B36" s="555"/>
      <c r="C36" s="555"/>
      <c r="D36" s="555"/>
      <c r="E36" s="555"/>
      <c r="F36" s="555"/>
      <c r="G36" s="555"/>
      <c r="H36" s="555"/>
      <c r="I36" s="555"/>
      <c r="J36" s="555"/>
      <c r="K36" s="599"/>
      <c r="L36" s="599"/>
      <c r="M36" s="599"/>
      <c r="N36" s="599"/>
      <c r="O36" s="599"/>
    </row>
    <row r="37" spans="1:15" s="131" customFormat="1" ht="20.100000000000001" customHeight="1">
      <c r="A37" s="555"/>
      <c r="B37" s="555"/>
      <c r="C37" s="555"/>
      <c r="D37" s="555"/>
      <c r="E37" s="555"/>
      <c r="F37" s="555"/>
      <c r="G37" s="555"/>
      <c r="H37" s="555"/>
      <c r="I37" s="555"/>
      <c r="J37" s="555"/>
      <c r="K37" s="599"/>
      <c r="L37" s="599"/>
      <c r="M37" s="599"/>
      <c r="N37" s="599"/>
      <c r="O37" s="599"/>
    </row>
    <row r="38" spans="1:15" s="131" customFormat="1" ht="20.100000000000001" customHeight="1">
      <c r="A38" s="555"/>
      <c r="B38" s="555"/>
      <c r="C38" s="555"/>
      <c r="D38" s="555"/>
      <c r="E38" s="555"/>
      <c r="F38" s="555"/>
      <c r="G38" s="555"/>
      <c r="H38" s="555"/>
      <c r="I38" s="555"/>
      <c r="J38" s="555"/>
      <c r="K38" s="599"/>
      <c r="L38" s="599"/>
      <c r="M38" s="599"/>
      <c r="N38" s="599"/>
      <c r="O38" s="599"/>
    </row>
    <row r="39" spans="1:15" s="131" customFormat="1" ht="20.100000000000001" customHeight="1">
      <c r="A39" s="555"/>
      <c r="B39" s="555"/>
      <c r="C39" s="555"/>
      <c r="D39" s="555"/>
      <c r="E39" s="555"/>
      <c r="F39" s="555"/>
      <c r="G39" s="555"/>
      <c r="H39" s="555"/>
      <c r="I39" s="555"/>
      <c r="J39" s="555"/>
      <c r="K39" s="599"/>
      <c r="L39" s="599"/>
      <c r="M39" s="599"/>
      <c r="N39" s="599"/>
      <c r="O39" s="599"/>
    </row>
    <row r="40" spans="1:15" s="131" customFormat="1" ht="20.100000000000001" customHeight="1">
      <c r="A40" s="555"/>
      <c r="B40" s="555"/>
      <c r="C40" s="555"/>
      <c r="D40" s="555"/>
      <c r="E40" s="555"/>
      <c r="F40" s="555"/>
      <c r="G40" s="555"/>
      <c r="H40" s="555"/>
      <c r="I40" s="555"/>
      <c r="J40" s="555"/>
      <c r="K40" s="599"/>
      <c r="L40" s="599"/>
      <c r="M40" s="599"/>
      <c r="N40" s="599"/>
      <c r="O40" s="599"/>
    </row>
    <row r="41" spans="1:15" s="131" customFormat="1" ht="20.100000000000001" customHeight="1">
      <c r="A41" s="555"/>
      <c r="B41" s="555"/>
      <c r="C41" s="555"/>
      <c r="D41" s="555"/>
      <c r="E41" s="555"/>
      <c r="F41" s="555"/>
      <c r="G41" s="555"/>
      <c r="H41" s="555"/>
      <c r="I41" s="555"/>
      <c r="J41" s="555"/>
      <c r="K41" s="599"/>
      <c r="L41" s="599"/>
      <c r="M41" s="599"/>
      <c r="N41" s="599"/>
      <c r="O41" s="599"/>
    </row>
    <row r="42" spans="1:15" s="131" customFormat="1" ht="20.100000000000001" customHeight="1">
      <c r="A42" s="555"/>
      <c r="B42" s="555"/>
      <c r="C42" s="555"/>
      <c r="D42" s="555"/>
      <c r="E42" s="555"/>
      <c r="F42" s="555"/>
      <c r="G42" s="555"/>
      <c r="H42" s="555"/>
      <c r="I42" s="555"/>
      <c r="J42" s="555"/>
      <c r="K42" s="599"/>
      <c r="L42" s="599"/>
      <c r="M42" s="599"/>
      <c r="N42" s="599"/>
      <c r="O42" s="599"/>
    </row>
    <row r="43" spans="1:15" s="131" customFormat="1" ht="20.100000000000001" customHeight="1">
      <c r="A43" s="555"/>
      <c r="B43" s="555"/>
      <c r="C43" s="555"/>
      <c r="D43" s="555"/>
      <c r="E43" s="555"/>
      <c r="F43" s="555"/>
      <c r="G43" s="555"/>
      <c r="H43" s="555"/>
      <c r="I43" s="555"/>
      <c r="J43" s="555"/>
      <c r="K43" s="599"/>
      <c r="L43" s="599"/>
      <c r="M43" s="599"/>
      <c r="N43" s="599"/>
      <c r="O43" s="599"/>
    </row>
    <row r="44" spans="1:15" s="131" customFormat="1" ht="20.100000000000001" customHeight="1">
      <c r="A44" s="555"/>
      <c r="B44" s="555"/>
      <c r="C44" s="555"/>
      <c r="D44" s="555"/>
      <c r="E44" s="555"/>
      <c r="F44" s="555"/>
      <c r="G44" s="555"/>
      <c r="H44" s="555"/>
      <c r="I44" s="555"/>
      <c r="J44" s="555"/>
      <c r="K44" s="599"/>
      <c r="L44" s="599"/>
      <c r="M44" s="599"/>
      <c r="N44" s="599"/>
      <c r="O44" s="599"/>
    </row>
    <row r="45" spans="1:15" s="131" customFormat="1" ht="20.100000000000001" customHeight="1">
      <c r="A45" s="555"/>
      <c r="B45" s="555"/>
      <c r="C45" s="555"/>
      <c r="D45" s="555"/>
      <c r="E45" s="555"/>
      <c r="F45" s="555"/>
      <c r="G45" s="555"/>
      <c r="H45" s="555"/>
      <c r="I45" s="555"/>
      <c r="J45" s="555"/>
      <c r="K45" s="599"/>
      <c r="L45" s="599"/>
      <c r="M45" s="599"/>
      <c r="N45" s="599"/>
      <c r="O45" s="599"/>
    </row>
    <row r="46" spans="1:15" s="131" customFormat="1" ht="20.100000000000001" customHeight="1">
      <c r="A46" s="555"/>
      <c r="B46" s="555"/>
      <c r="C46" s="555"/>
      <c r="D46" s="555"/>
      <c r="E46" s="555"/>
      <c r="F46" s="555"/>
      <c r="G46" s="555"/>
      <c r="H46" s="555"/>
      <c r="I46" s="555"/>
      <c r="J46" s="555"/>
      <c r="K46" s="599"/>
      <c r="L46" s="599"/>
      <c r="M46" s="599"/>
      <c r="N46" s="599"/>
      <c r="O46" s="599"/>
    </row>
    <row r="47" spans="1:15" s="131" customFormat="1" ht="20.100000000000001" customHeight="1">
      <c r="A47" s="555"/>
      <c r="B47" s="555"/>
      <c r="C47" s="555"/>
      <c r="D47" s="555"/>
      <c r="E47" s="555"/>
      <c r="F47" s="555"/>
      <c r="G47" s="555"/>
      <c r="H47" s="555"/>
      <c r="I47" s="555"/>
      <c r="J47" s="555"/>
    </row>
    <row r="48" spans="1:15" s="131" customFormat="1" ht="20.100000000000001" customHeight="1">
      <c r="A48" s="555"/>
      <c r="B48" s="555"/>
      <c r="C48" s="555"/>
      <c r="D48" s="555"/>
      <c r="E48" s="555"/>
      <c r="F48" s="555"/>
      <c r="G48" s="555"/>
      <c r="H48" s="555"/>
      <c r="I48" s="555"/>
      <c r="J48" s="555"/>
    </row>
    <row r="49" spans="1:10" s="131" customFormat="1" ht="20.100000000000001" customHeight="1">
      <c r="A49" s="555"/>
      <c r="B49" s="555"/>
      <c r="C49" s="555"/>
      <c r="D49" s="555"/>
      <c r="E49" s="555"/>
      <c r="F49" s="555"/>
      <c r="G49" s="555"/>
      <c r="H49" s="555"/>
      <c r="I49" s="555"/>
      <c r="J49" s="555"/>
    </row>
  </sheetData>
  <sheetProtection selectLockedCells="1" selectUnlockedCells="1"/>
  <mergeCells count="23">
    <mergeCell ref="A14:A17"/>
    <mergeCell ref="F6:J6"/>
    <mergeCell ref="A19:D19"/>
    <mergeCell ref="K1:K4"/>
    <mergeCell ref="A2:B3"/>
    <mergeCell ref="C2:F3"/>
    <mergeCell ref="J3:J4"/>
    <mergeCell ref="A4:B4"/>
    <mergeCell ref="C4:F4"/>
    <mergeCell ref="A1:J1"/>
    <mergeCell ref="K17:O24"/>
    <mergeCell ref="A5:J5"/>
    <mergeCell ref="A6:B7"/>
    <mergeCell ref="C6:E6"/>
    <mergeCell ref="A18:B18"/>
    <mergeCell ref="C20:J20"/>
    <mergeCell ref="E21:J21"/>
    <mergeCell ref="A20:B20"/>
    <mergeCell ref="A24:B24"/>
    <mergeCell ref="C24:J24"/>
    <mergeCell ref="A21:B23"/>
    <mergeCell ref="C21:D21"/>
    <mergeCell ref="C22:J23"/>
  </mergeCells>
  <phoneticPr fontId="59" type="noConversion"/>
  <dataValidations count="2">
    <dataValidation allowBlank="1" showErrorMessage="1" sqref="H3">
      <formula1>0</formula1>
      <formula2>0</formula2>
    </dataValidation>
    <dataValidation allowBlank="1" showErrorMessage="1" promptTitle="存在调整事项时" prompt="_x000a_选择 “E”" sqref="E21:J21">
      <formula1>0</formula1>
      <formula2>0</formula2>
    </dataValidation>
  </dataValidations>
  <hyperlinks>
    <hyperlink ref="K7" location="纳税申报数据!A1" display="纳税申报数据"/>
    <hyperlink ref="K8" location="税费缴纳测算!A1" display="税费缴纳测算"/>
    <hyperlink ref="K10" location="主营税金!A1" display="主营税金审核表"/>
    <hyperlink ref="K11" location="收入与申报核对表!A1" display="收入与申报核对表"/>
    <hyperlink ref="K12" location="收入明细表!A1" display="收入明细表"/>
    <hyperlink ref="K13" location="利润!A1" display="利润及利润分配表"/>
    <hyperlink ref="K14" location="企业各税审核汇总表!A1" display="企业各税审核汇总表"/>
    <hyperlink ref="K15" location="成本费用明细表!A1" display="成本费用明细表!A1"/>
  </hyperlinks>
  <pageMargins left="0.78740157480314965" right="0.35433070866141736" top="0.74803149606299213" bottom="0.11811023622047245" header="0.51181102362204722" footer="0.51181102362204722"/>
  <pageSetup paperSize="9" firstPageNumber="0" orientation="landscape" blackAndWhite="1"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0179" r:id="rId4" name="Button 3">
              <controlPr defaultSize="0" print="0" autoFill="0" autoPict="0" macro="[0]!ThisWorkbook.返回">
                <anchor moveWithCells="1" sizeWithCells="1">
                  <from>
                    <xdr:col>8</xdr:col>
                    <xdr:colOff>685800</xdr:colOff>
                    <xdr:row>0</xdr:row>
                    <xdr:rowOff>0</xdr:rowOff>
                  </from>
                  <to>
                    <xdr:col>9</xdr:col>
                    <xdr:colOff>647700</xdr:colOff>
                    <xdr:row>0</xdr:row>
                    <xdr:rowOff>323850</xdr:rowOff>
                  </to>
                </anchor>
              </controlPr>
            </control>
          </mc:Choice>
        </mc:AlternateContent>
      </controls>
    </mc:Choice>
  </mc:AlternateContent>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A1:N48"/>
  <sheetViews>
    <sheetView workbookViewId="0">
      <selection sqref="A1:H1"/>
    </sheetView>
  </sheetViews>
  <sheetFormatPr defaultRowHeight="14.25"/>
  <cols>
    <col min="1" max="1" width="6" style="956" customWidth="1"/>
    <col min="2" max="2" width="4.25" style="956" customWidth="1"/>
    <col min="3" max="3" width="26.375" style="772" customWidth="1"/>
    <col min="4" max="4" width="8" style="772" customWidth="1"/>
    <col min="5" max="5" width="9.625" style="772" customWidth="1"/>
    <col min="6" max="8" width="14.125" style="772" customWidth="1"/>
    <col min="9" max="9" width="30.25" customWidth="1"/>
    <col min="10" max="10" width="18" customWidth="1"/>
  </cols>
  <sheetData>
    <row r="1" spans="1:14" ht="29.25" customHeight="1">
      <c r="A1" s="2962" t="s">
        <v>326</v>
      </c>
      <c r="B1" s="2962"/>
      <c r="C1" s="2962"/>
      <c r="D1" s="2962"/>
      <c r="E1" s="2962"/>
      <c r="F1" s="2962"/>
      <c r="G1" s="2962"/>
      <c r="H1" s="2962"/>
      <c r="I1" s="3521"/>
      <c r="J1" s="83"/>
      <c r="K1" s="83"/>
      <c r="L1" s="83"/>
    </row>
    <row r="2" spans="1:14" ht="21.75" customHeight="1">
      <c r="A2" s="2948" t="s">
        <v>460</v>
      </c>
      <c r="B2" s="2948"/>
      <c r="C2" s="957" t="str">
        <f>基本情况!$B$2</f>
        <v/>
      </c>
      <c r="D2" s="3557" t="s">
        <v>463</v>
      </c>
      <c r="E2" s="3558"/>
      <c r="F2" s="1830">
        <f>基本情况!B12</f>
        <v>0</v>
      </c>
      <c r="G2" s="645" t="str">
        <f>TEXT(基本情况!B21,"yyyy-mm-dd")</f>
        <v>2016-03-03</v>
      </c>
      <c r="H2" s="486" t="s">
        <v>289</v>
      </c>
      <c r="I2" s="3521"/>
      <c r="J2" s="83"/>
      <c r="K2" s="83"/>
      <c r="L2" s="83"/>
    </row>
    <row r="3" spans="1:14" ht="21.75" customHeight="1">
      <c r="A3" s="3054" t="s">
        <v>464</v>
      </c>
      <c r="B3" s="3054"/>
      <c r="C3" s="960" t="str">
        <f>基本情况!$B$7</f>
        <v>2015年01月01日至2015年12月31日</v>
      </c>
      <c r="D3" s="3559" t="s">
        <v>465</v>
      </c>
      <c r="E3" s="3560"/>
      <c r="F3" s="962">
        <f>基本情况!B11</f>
        <v>0</v>
      </c>
      <c r="G3" s="1828" t="str">
        <f>TEXT(基本情况!B22,"yyyy-mm-dd")</f>
        <v>2016-04-10</v>
      </c>
      <c r="H3" s="963" t="str">
        <f>档案索引!D28</f>
        <v>3-7</v>
      </c>
      <c r="I3" s="3521"/>
      <c r="J3" s="83"/>
      <c r="K3" s="83"/>
      <c r="L3" s="83"/>
    </row>
    <row r="4" spans="1:14" ht="6.75" customHeight="1">
      <c r="A4" s="2730"/>
      <c r="B4" s="2730"/>
      <c r="C4" s="2730"/>
      <c r="D4" s="2730"/>
      <c r="E4" s="2730"/>
      <c r="F4" s="2730"/>
      <c r="G4" s="2730"/>
      <c r="H4" s="2730"/>
      <c r="I4" s="3521"/>
      <c r="J4" s="83"/>
      <c r="K4" s="83"/>
      <c r="L4" s="83"/>
    </row>
    <row r="5" spans="1:14" ht="21.75" customHeight="1">
      <c r="A5" s="2938" t="s">
        <v>658</v>
      </c>
      <c r="B5" s="2938"/>
      <c r="C5" s="583" t="s">
        <v>678</v>
      </c>
      <c r="D5" s="3205" t="s">
        <v>1199</v>
      </c>
      <c r="E5" s="3205"/>
      <c r="F5" s="583" t="s">
        <v>919</v>
      </c>
      <c r="G5" s="780" t="s">
        <v>6689</v>
      </c>
      <c r="H5" s="773" t="s">
        <v>515</v>
      </c>
      <c r="I5" s="964" t="s">
        <v>404</v>
      </c>
      <c r="J5" s="813"/>
      <c r="K5" s="83"/>
      <c r="L5" s="83"/>
    </row>
    <row r="6" spans="1:14" ht="16.5" customHeight="1">
      <c r="A6" s="3011">
        <v>1</v>
      </c>
      <c r="B6" s="3011"/>
      <c r="C6" s="965" t="s">
        <v>920</v>
      </c>
      <c r="D6" s="3556">
        <f>SUMIF(余额表!J:J,"销售费用-"&amp;C6,余额表!E:E)</f>
        <v>0</v>
      </c>
      <c r="E6" s="3556"/>
      <c r="F6" s="1120"/>
      <c r="G6" s="1829"/>
      <c r="H6" s="969">
        <f>D6+F6</f>
        <v>0</v>
      </c>
      <c r="I6" s="576" t="s">
        <v>75</v>
      </c>
      <c r="J6" s="83"/>
      <c r="K6" s="83"/>
      <c r="L6" s="83"/>
    </row>
    <row r="7" spans="1:14" ht="16.5" customHeight="1">
      <c r="A7" s="2725">
        <v>2</v>
      </c>
      <c r="B7" s="2725"/>
      <c r="C7" s="495" t="s">
        <v>921</v>
      </c>
      <c r="D7" s="3550">
        <f>SUMIF(余额表!J:J,"销售费用-"&amp;C7,余额表!E:E)</f>
        <v>0</v>
      </c>
      <c r="E7" s="3551"/>
      <c r="F7" s="1122"/>
      <c r="G7" s="1202"/>
      <c r="H7" s="700">
        <f>D7+F7</f>
        <v>0</v>
      </c>
      <c r="I7" s="233" t="s">
        <v>655</v>
      </c>
      <c r="J7" s="83"/>
      <c r="K7" s="83"/>
      <c r="L7" s="83"/>
    </row>
    <row r="8" spans="1:14" ht="16.5" customHeight="1">
      <c r="A8" s="2725">
        <v>3</v>
      </c>
      <c r="B8" s="2725"/>
      <c r="C8" s="495" t="s">
        <v>922</v>
      </c>
      <c r="D8" s="3550">
        <f>SUMIF(余额表!J:J,"销售费用-"&amp;C8,余额表!E:E)</f>
        <v>0</v>
      </c>
      <c r="E8" s="3551"/>
      <c r="F8" s="1122"/>
      <c r="G8" s="1202"/>
      <c r="H8" s="700">
        <f t="shared" ref="H8:H43" si="0">D8+F8</f>
        <v>0</v>
      </c>
      <c r="I8" s="576" t="s">
        <v>1310</v>
      </c>
      <c r="J8" s="83"/>
      <c r="K8" s="83"/>
      <c r="L8" s="83"/>
    </row>
    <row r="9" spans="1:14" ht="16.5" customHeight="1">
      <c r="A9" s="2725">
        <v>4</v>
      </c>
      <c r="B9" s="2725"/>
      <c r="C9" s="495" t="s">
        <v>923</v>
      </c>
      <c r="D9" s="3550">
        <f>SUMIF(余额表!J:J,"销售费用-"&amp;C9,余额表!E:E)</f>
        <v>0</v>
      </c>
      <c r="E9" s="3551"/>
      <c r="F9" s="1122"/>
      <c r="G9" s="1202"/>
      <c r="H9" s="700">
        <f t="shared" si="0"/>
        <v>0</v>
      </c>
      <c r="I9" s="576" t="s">
        <v>632</v>
      </c>
      <c r="J9" s="83"/>
      <c r="K9" s="83"/>
      <c r="L9" s="83"/>
    </row>
    <row r="10" spans="1:14" ht="16.5" customHeight="1">
      <c r="A10" s="2725">
        <v>5</v>
      </c>
      <c r="B10" s="2725"/>
      <c r="C10" s="495" t="s">
        <v>924</v>
      </c>
      <c r="D10" s="3550">
        <f>SUMIF(余额表!J:J,"销售费用-"&amp;C10,余额表!E:E)</f>
        <v>0</v>
      </c>
      <c r="E10" s="3551"/>
      <c r="F10" s="1122"/>
      <c r="G10" s="1202"/>
      <c r="H10" s="700">
        <f t="shared" si="0"/>
        <v>0</v>
      </c>
      <c r="I10" s="233" t="s">
        <v>1278</v>
      </c>
      <c r="J10" s="83"/>
      <c r="K10" s="83"/>
      <c r="L10" s="83"/>
    </row>
    <row r="11" spans="1:14" ht="16.5" customHeight="1">
      <c r="A11" s="2725">
        <v>6</v>
      </c>
      <c r="B11" s="2725"/>
      <c r="C11" s="495" t="s">
        <v>925</v>
      </c>
      <c r="D11" s="3550">
        <f>SUMIF(余额表!J:J,"销售费用-"&amp;C11,余额表!E:E)</f>
        <v>0</v>
      </c>
      <c r="E11" s="3551"/>
      <c r="F11" s="1122"/>
      <c r="G11" s="1202"/>
      <c r="H11" s="700">
        <f t="shared" si="0"/>
        <v>0</v>
      </c>
      <c r="I11" s="233" t="s">
        <v>892</v>
      </c>
      <c r="J11" s="83"/>
      <c r="K11" s="83"/>
      <c r="L11" s="83"/>
    </row>
    <row r="12" spans="1:14" ht="16.5" customHeight="1">
      <c r="A12" s="2725">
        <v>7</v>
      </c>
      <c r="B12" s="2725"/>
      <c r="C12" s="495" t="s">
        <v>926</v>
      </c>
      <c r="D12" s="3550">
        <f>SUMIF(余额表!J:J,"销售费用-"&amp;C12,余额表!E:E)</f>
        <v>0</v>
      </c>
      <c r="E12" s="3551"/>
      <c r="F12" s="1122"/>
      <c r="G12" s="1202"/>
      <c r="H12" s="700">
        <f t="shared" si="0"/>
        <v>0</v>
      </c>
      <c r="I12" s="576" t="s">
        <v>85</v>
      </c>
      <c r="J12" s="83"/>
      <c r="K12" s="83"/>
      <c r="L12" s="83"/>
    </row>
    <row r="13" spans="1:14" ht="16.5" customHeight="1">
      <c r="A13" s="2725">
        <v>8</v>
      </c>
      <c r="B13" s="2725"/>
      <c r="C13" s="495" t="s">
        <v>1506</v>
      </c>
      <c r="D13" s="3550">
        <f>SUMIF(余额表!J:J,"销售费用-"&amp;C13,余额表!E:E)</f>
        <v>0</v>
      </c>
      <c r="E13" s="3551"/>
      <c r="F13" s="1122"/>
      <c r="G13" s="1202"/>
      <c r="H13" s="700">
        <f t="shared" si="0"/>
        <v>0</v>
      </c>
      <c r="I13" s="233" t="s">
        <v>1173</v>
      </c>
      <c r="J13" s="83"/>
      <c r="K13" s="83"/>
      <c r="L13" s="83"/>
    </row>
    <row r="14" spans="1:14" ht="16.5" customHeight="1">
      <c r="A14" s="2725">
        <v>9</v>
      </c>
      <c r="B14" s="2725"/>
      <c r="C14" s="791" t="s">
        <v>927</v>
      </c>
      <c r="D14" s="3550">
        <f>SUMIF(余额表!J:J,"销售费用-"&amp;C14,余额表!E:E)</f>
        <v>0</v>
      </c>
      <c r="E14" s="3551"/>
      <c r="F14" s="1122"/>
      <c r="G14" s="1202"/>
      <c r="H14" s="700">
        <f t="shared" si="0"/>
        <v>0</v>
      </c>
      <c r="I14" s="233" t="s">
        <v>928</v>
      </c>
      <c r="J14" s="83"/>
      <c r="K14" s="83"/>
      <c r="L14" s="83"/>
    </row>
    <row r="15" spans="1:14" ht="16.5" customHeight="1">
      <c r="A15" s="2725">
        <v>10</v>
      </c>
      <c r="B15" s="2725"/>
      <c r="C15" s="495" t="s">
        <v>584</v>
      </c>
      <c r="D15" s="3550">
        <f>SUMIF(余额表!J:J,"销售费用-"&amp;C15,余额表!E:E)</f>
        <v>0</v>
      </c>
      <c r="E15" s="3551"/>
      <c r="F15" s="1122"/>
      <c r="G15" s="1202"/>
      <c r="H15" s="700">
        <f t="shared" si="0"/>
        <v>0</v>
      </c>
      <c r="I15" s="233" t="s">
        <v>929</v>
      </c>
      <c r="J15" s="83"/>
      <c r="K15" s="83"/>
      <c r="L15" s="83"/>
      <c r="M15" s="674"/>
      <c r="N15" s="674"/>
    </row>
    <row r="16" spans="1:14" ht="16.5" customHeight="1">
      <c r="A16" s="2725">
        <v>11</v>
      </c>
      <c r="B16" s="2725"/>
      <c r="C16" s="495" t="s">
        <v>930</v>
      </c>
      <c r="D16" s="3550">
        <f>SUMIF(余额表!J:J,"销售费用-"&amp;C16,余额表!E:E)</f>
        <v>0</v>
      </c>
      <c r="E16" s="3551"/>
      <c r="F16" s="1122"/>
      <c r="G16" s="1202"/>
      <c r="H16" s="700">
        <f t="shared" si="0"/>
        <v>0</v>
      </c>
      <c r="I16" s="233" t="s">
        <v>931</v>
      </c>
      <c r="J16" s="83"/>
      <c r="K16" s="83"/>
      <c r="L16" s="83"/>
      <c r="M16" s="674"/>
      <c r="N16" s="674"/>
    </row>
    <row r="17" spans="1:14" ht="16.5" customHeight="1">
      <c r="A17" s="2725">
        <v>12</v>
      </c>
      <c r="B17" s="2725"/>
      <c r="C17" s="495" t="s">
        <v>932</v>
      </c>
      <c r="D17" s="3550">
        <f>SUMIF(余额表!J:J,"销售费用-"&amp;C17,余额表!E:E)</f>
        <v>0</v>
      </c>
      <c r="E17" s="3551"/>
      <c r="F17" s="1122"/>
      <c r="G17" s="1202"/>
      <c r="H17" s="700">
        <f t="shared" si="0"/>
        <v>0</v>
      </c>
      <c r="I17" s="2063" t="s">
        <v>6775</v>
      </c>
      <c r="J17" s="83"/>
      <c r="K17" s="83"/>
      <c r="L17" s="83"/>
      <c r="M17" s="674"/>
      <c r="N17" s="674"/>
    </row>
    <row r="18" spans="1:14" ht="16.5" customHeight="1">
      <c r="A18" s="2725">
        <v>13</v>
      </c>
      <c r="B18" s="2725"/>
      <c r="C18" s="495" t="s">
        <v>933</v>
      </c>
      <c r="D18" s="3550">
        <f>SUMIF(余额表!J:J,"销售费用-"&amp;C18,余额表!E:E)</f>
        <v>0</v>
      </c>
      <c r="E18" s="3551"/>
      <c r="F18" s="1122"/>
      <c r="G18" s="1202"/>
      <c r="H18" s="700">
        <f t="shared" si="0"/>
        <v>0</v>
      </c>
      <c r="I18" s="2930" t="s">
        <v>483</v>
      </c>
      <c r="J18" s="2930"/>
      <c r="K18" s="2930"/>
      <c r="L18" s="2930"/>
      <c r="M18" s="674"/>
      <c r="N18" s="674"/>
    </row>
    <row r="19" spans="1:14" ht="16.5" customHeight="1">
      <c r="A19" s="2725">
        <v>14</v>
      </c>
      <c r="B19" s="2725"/>
      <c r="C19" s="495" t="s">
        <v>36</v>
      </c>
      <c r="D19" s="3550">
        <f>SUMIF(余额表!J:J,"销售费用-"&amp;C19,余额表!E:E)</f>
        <v>0</v>
      </c>
      <c r="E19" s="3551"/>
      <c r="F19" s="1122"/>
      <c r="G19" s="1202"/>
      <c r="H19" s="700">
        <f t="shared" si="0"/>
        <v>0</v>
      </c>
      <c r="I19" s="2930"/>
      <c r="J19" s="2930"/>
      <c r="K19" s="2930"/>
      <c r="L19" s="2930"/>
      <c r="M19" s="674"/>
      <c r="N19" s="674"/>
    </row>
    <row r="20" spans="1:14" ht="16.5" customHeight="1">
      <c r="A20" s="2725">
        <v>15</v>
      </c>
      <c r="B20" s="2725"/>
      <c r="C20" s="495" t="s">
        <v>484</v>
      </c>
      <c r="D20" s="3550">
        <f>SUMIF(余额表!J:J,"销售费用-"&amp;C20,余额表!E:E)</f>
        <v>0</v>
      </c>
      <c r="E20" s="3551"/>
      <c r="F20" s="1122"/>
      <c r="G20" s="1202"/>
      <c r="H20" s="700">
        <f t="shared" si="0"/>
        <v>0</v>
      </c>
      <c r="I20" s="2930"/>
      <c r="J20" s="2930"/>
      <c r="K20" s="2930"/>
      <c r="L20" s="2930"/>
      <c r="M20" s="674"/>
      <c r="N20" s="674"/>
    </row>
    <row r="21" spans="1:14" ht="16.5" customHeight="1">
      <c r="A21" s="2725">
        <v>16</v>
      </c>
      <c r="B21" s="2725"/>
      <c r="C21" s="495" t="s">
        <v>485</v>
      </c>
      <c r="D21" s="3550">
        <f>SUMIF(余额表!J:J,"销售费用-"&amp;C21,余额表!E:E)</f>
        <v>0</v>
      </c>
      <c r="E21" s="3551"/>
      <c r="F21" s="1122"/>
      <c r="G21" s="1202"/>
      <c r="H21" s="700">
        <f t="shared" si="0"/>
        <v>0</v>
      </c>
      <c r="I21" s="2930"/>
      <c r="J21" s="2930"/>
      <c r="K21" s="2930"/>
      <c r="L21" s="2930"/>
      <c r="M21" s="674"/>
      <c r="N21" s="674"/>
    </row>
    <row r="22" spans="1:14" ht="16.5" customHeight="1">
      <c r="A22" s="2725">
        <v>17</v>
      </c>
      <c r="B22" s="2725"/>
      <c r="C22" s="2062" t="s">
        <v>6692</v>
      </c>
      <c r="D22" s="3550">
        <f>SUMIF(余额表!J:J,"销售费用-"&amp;C22,余额表!E:E)</f>
        <v>0</v>
      </c>
      <c r="E22" s="3551"/>
      <c r="F22" s="1122"/>
      <c r="G22" s="1202"/>
      <c r="H22" s="700">
        <f t="shared" si="0"/>
        <v>0</v>
      </c>
      <c r="I22" s="2930"/>
      <c r="J22" s="2930"/>
      <c r="K22" s="2930"/>
      <c r="L22" s="2930"/>
      <c r="M22" s="674"/>
      <c r="N22" s="674"/>
    </row>
    <row r="23" spans="1:14" ht="16.5" customHeight="1">
      <c r="A23" s="2725">
        <v>18</v>
      </c>
      <c r="B23" s="2725"/>
      <c r="C23" s="2062" t="s">
        <v>1657</v>
      </c>
      <c r="D23" s="3550">
        <f>SUMIF(余额表!J:J,"销售费用-"&amp;C23,余额表!E:E)</f>
        <v>0</v>
      </c>
      <c r="E23" s="3551"/>
      <c r="F23" s="1122"/>
      <c r="G23" s="1202"/>
      <c r="H23" s="700">
        <f t="shared" si="0"/>
        <v>0</v>
      </c>
      <c r="I23" s="2930"/>
      <c r="J23" s="2930"/>
      <c r="K23" s="2930"/>
      <c r="L23" s="2930"/>
      <c r="M23" s="674"/>
      <c r="N23" s="674"/>
    </row>
    <row r="24" spans="1:14" ht="16.5" customHeight="1">
      <c r="A24" s="2725">
        <v>19</v>
      </c>
      <c r="B24" s="2725"/>
      <c r="C24" s="2062" t="s">
        <v>6693</v>
      </c>
      <c r="D24" s="3550">
        <f>SUMIF(余额表!J:J,"销售费用-"&amp;C24,余额表!E:E)</f>
        <v>0</v>
      </c>
      <c r="E24" s="3551"/>
      <c r="F24" s="1122"/>
      <c r="G24" s="1202"/>
      <c r="H24" s="700">
        <f t="shared" si="0"/>
        <v>0</v>
      </c>
      <c r="I24" s="2930"/>
      <c r="J24" s="2930"/>
      <c r="K24" s="2930"/>
      <c r="L24" s="2930"/>
      <c r="M24" s="674"/>
      <c r="N24" s="674"/>
    </row>
    <row r="25" spans="1:14" ht="16.5" customHeight="1">
      <c r="A25" s="2725">
        <v>20</v>
      </c>
      <c r="B25" s="2725"/>
      <c r="C25" s="2062" t="s">
        <v>1298</v>
      </c>
      <c r="D25" s="3550">
        <f>SUMIF(余额表!J:J,"销售费用-"&amp;C25,余额表!E:E)</f>
        <v>0</v>
      </c>
      <c r="E25" s="3551"/>
      <c r="F25" s="1122"/>
      <c r="G25" s="1202"/>
      <c r="H25" s="700">
        <f t="shared" si="0"/>
        <v>0</v>
      </c>
      <c r="I25" s="2930"/>
      <c r="J25" s="2930"/>
      <c r="K25" s="2930"/>
      <c r="L25" s="2930"/>
    </row>
    <row r="26" spans="1:14" ht="16.5" customHeight="1">
      <c r="A26" s="2725">
        <v>21</v>
      </c>
      <c r="B26" s="2725"/>
      <c r="C26" s="2062" t="s">
        <v>1296</v>
      </c>
      <c r="D26" s="3550">
        <f>SUMIF(余额表!J:J,"销售费用-"&amp;C26,余额表!E:E)</f>
        <v>0</v>
      </c>
      <c r="E26" s="3551"/>
      <c r="F26" s="1122"/>
      <c r="G26" s="1202"/>
      <c r="H26" s="700">
        <f t="shared" si="0"/>
        <v>0</v>
      </c>
      <c r="I26" s="2930" t="s">
        <v>486</v>
      </c>
      <c r="J26" s="2930"/>
      <c r="K26" s="2930"/>
      <c r="L26" s="2930"/>
      <c r="M26" s="608"/>
    </row>
    <row r="27" spans="1:14" ht="16.5" customHeight="1">
      <c r="A27" s="2725">
        <v>22</v>
      </c>
      <c r="B27" s="2725"/>
      <c r="C27" s="2062" t="s">
        <v>1297</v>
      </c>
      <c r="D27" s="3550">
        <f>SUMIF(余额表!J:J,"销售费用-"&amp;C27,余额表!E:E)</f>
        <v>0</v>
      </c>
      <c r="E27" s="3551"/>
      <c r="F27" s="2036"/>
      <c r="G27" s="1202"/>
      <c r="H27" s="700">
        <f t="shared" ref="H27:H32" si="1">D27+F27</f>
        <v>0</v>
      </c>
      <c r="I27" s="2930"/>
      <c r="J27" s="2930"/>
      <c r="K27" s="2930"/>
      <c r="L27" s="2930"/>
      <c r="M27" s="2035"/>
    </row>
    <row r="28" spans="1:14" ht="16.5" customHeight="1">
      <c r="A28" s="2725">
        <v>23</v>
      </c>
      <c r="B28" s="2725"/>
      <c r="C28" s="2062" t="s">
        <v>6694</v>
      </c>
      <c r="D28" s="3550">
        <f>SUMIF(余额表!J:J,"销售费用-"&amp;C28,余额表!E:E)</f>
        <v>0</v>
      </c>
      <c r="E28" s="3551"/>
      <c r="F28" s="2036"/>
      <c r="G28" s="1202"/>
      <c r="H28" s="700">
        <f t="shared" si="1"/>
        <v>0</v>
      </c>
      <c r="I28" s="2930"/>
      <c r="J28" s="2930"/>
      <c r="K28" s="2930"/>
      <c r="L28" s="2930"/>
      <c r="M28" s="2035"/>
    </row>
    <row r="29" spans="1:14" ht="16.5" customHeight="1">
      <c r="A29" s="2725">
        <v>24</v>
      </c>
      <c r="B29" s="2725"/>
      <c r="C29" s="2062" t="s">
        <v>6411</v>
      </c>
      <c r="D29" s="3550">
        <f>SUMIF(余额表!J:J,"销售费用-"&amp;C29,余额表!E:E)</f>
        <v>0</v>
      </c>
      <c r="E29" s="3551"/>
      <c r="F29" s="2036"/>
      <c r="G29" s="1202"/>
      <c r="H29" s="700">
        <f t="shared" si="1"/>
        <v>0</v>
      </c>
      <c r="I29" s="2930"/>
      <c r="J29" s="2930"/>
      <c r="K29" s="2930"/>
      <c r="L29" s="2930"/>
      <c r="M29" s="2035"/>
    </row>
    <row r="30" spans="1:14" ht="16.5" customHeight="1">
      <c r="A30" s="2725">
        <v>25</v>
      </c>
      <c r="B30" s="2725"/>
      <c r="C30" s="2062" t="s">
        <v>6412</v>
      </c>
      <c r="D30" s="3550">
        <f>SUMIF(余额表!J:J,"销售费用-"&amp;C30,余额表!E:E)</f>
        <v>0</v>
      </c>
      <c r="E30" s="3551"/>
      <c r="F30" s="2036"/>
      <c r="G30" s="1202"/>
      <c r="H30" s="700">
        <f t="shared" si="1"/>
        <v>0</v>
      </c>
      <c r="I30" s="2930"/>
      <c r="J30" s="2930"/>
      <c r="K30" s="2930"/>
      <c r="L30" s="2930"/>
      <c r="M30" s="2035"/>
    </row>
    <row r="31" spans="1:14" ht="16.5" customHeight="1">
      <c r="A31" s="2725">
        <v>26</v>
      </c>
      <c r="B31" s="2725"/>
      <c r="C31" s="2062" t="s">
        <v>6415</v>
      </c>
      <c r="D31" s="3550">
        <f>SUMIF(余额表!J:J,"销售费用-"&amp;C31,余额表!E:E)</f>
        <v>0</v>
      </c>
      <c r="E31" s="3551"/>
      <c r="F31" s="2036"/>
      <c r="G31" s="1202"/>
      <c r="H31" s="700">
        <f t="shared" si="1"/>
        <v>0</v>
      </c>
      <c r="I31" s="2930"/>
      <c r="J31" s="2930"/>
      <c r="K31" s="2930"/>
      <c r="L31" s="2930"/>
      <c r="M31" s="2035"/>
    </row>
    <row r="32" spans="1:14" ht="16.5" customHeight="1">
      <c r="A32" s="2725">
        <v>27</v>
      </c>
      <c r="B32" s="2725"/>
      <c r="C32" s="2062" t="s">
        <v>6419</v>
      </c>
      <c r="D32" s="3550">
        <f>SUMIF(余额表!J:J,"销售费用-"&amp;C32,余额表!E:E)</f>
        <v>0</v>
      </c>
      <c r="E32" s="3551"/>
      <c r="F32" s="2036"/>
      <c r="G32" s="1202"/>
      <c r="H32" s="700">
        <f t="shared" si="1"/>
        <v>0</v>
      </c>
      <c r="I32" s="2930"/>
      <c r="J32" s="2930"/>
      <c r="K32" s="2930"/>
      <c r="L32" s="2930"/>
      <c r="M32" s="2035"/>
    </row>
    <row r="33" spans="1:13" ht="16.5" customHeight="1">
      <c r="A33" s="2725">
        <v>28</v>
      </c>
      <c r="B33" s="2725"/>
      <c r="C33" s="2062" t="s">
        <v>6420</v>
      </c>
      <c r="D33" s="3550">
        <f>SUMIF(余额表!J:J,"销售费用-"&amp;C33,余额表!E:E)</f>
        <v>0</v>
      </c>
      <c r="E33" s="3551"/>
      <c r="F33" s="1122"/>
      <c r="G33" s="1202"/>
      <c r="H33" s="700">
        <f t="shared" si="0"/>
        <v>0</v>
      </c>
      <c r="I33" s="2930"/>
      <c r="J33" s="2930"/>
      <c r="K33" s="2930"/>
      <c r="L33" s="2930"/>
      <c r="M33" s="588"/>
    </row>
    <row r="34" spans="1:13" ht="16.5" customHeight="1">
      <c r="A34" s="2725">
        <v>29</v>
      </c>
      <c r="B34" s="2725"/>
      <c r="C34" s="2062" t="s">
        <v>6422</v>
      </c>
      <c r="D34" s="3550">
        <f>SUMIF(余额表!J:J,"销售费用-"&amp;C34,余额表!E:E)</f>
        <v>0</v>
      </c>
      <c r="E34" s="3551"/>
      <c r="F34" s="1122"/>
      <c r="G34" s="1202"/>
      <c r="H34" s="700">
        <f t="shared" si="0"/>
        <v>0</v>
      </c>
      <c r="I34" s="83"/>
      <c r="J34" s="83"/>
      <c r="K34" s="83"/>
      <c r="L34" s="83"/>
      <c r="M34" s="588"/>
    </row>
    <row r="35" spans="1:13" ht="16.5" customHeight="1">
      <c r="A35" s="2725">
        <v>30</v>
      </c>
      <c r="B35" s="2725"/>
      <c r="C35" s="2062" t="s">
        <v>6423</v>
      </c>
      <c r="D35" s="3550">
        <f>SUMIF(余额表!J:J,"销售费用-"&amp;C35,余额表!E:E)</f>
        <v>0</v>
      </c>
      <c r="E35" s="3551"/>
      <c r="F35" s="1122"/>
      <c r="G35" s="1202"/>
      <c r="H35" s="700">
        <f t="shared" si="0"/>
        <v>0</v>
      </c>
      <c r="I35" s="83"/>
      <c r="J35" s="83"/>
      <c r="K35" s="83"/>
      <c r="L35" s="83"/>
      <c r="M35" s="588"/>
    </row>
    <row r="36" spans="1:13" ht="16.5" customHeight="1">
      <c r="A36" s="2725">
        <v>31</v>
      </c>
      <c r="B36" s="2725"/>
      <c r="C36" s="2062" t="s">
        <v>6424</v>
      </c>
      <c r="D36" s="3550">
        <f>SUMIF(余额表!J:J,"销售费用-"&amp;C36,余额表!E:E)</f>
        <v>0</v>
      </c>
      <c r="E36" s="3551"/>
      <c r="F36" s="1122"/>
      <c r="G36" s="1202"/>
      <c r="H36" s="700">
        <f t="shared" si="0"/>
        <v>0</v>
      </c>
      <c r="I36" s="83"/>
      <c r="J36" s="83"/>
      <c r="K36" s="83"/>
      <c r="L36" s="83"/>
      <c r="M36" s="588"/>
    </row>
    <row r="37" spans="1:13" ht="16.5" customHeight="1">
      <c r="A37" s="2725">
        <v>32</v>
      </c>
      <c r="B37" s="2725"/>
      <c r="C37" s="2062" t="s">
        <v>6695</v>
      </c>
      <c r="D37" s="3550">
        <f>SUMIF(余额表!J:J,"销售费用-"&amp;C37,余额表!E:E)</f>
        <v>0</v>
      </c>
      <c r="E37" s="3551"/>
      <c r="F37" s="1122"/>
      <c r="G37" s="1202"/>
      <c r="H37" s="700">
        <f t="shared" si="0"/>
        <v>0</v>
      </c>
      <c r="I37" s="83"/>
      <c r="J37" s="83"/>
      <c r="K37" s="83"/>
      <c r="L37" s="83"/>
      <c r="M37" s="588"/>
    </row>
    <row r="38" spans="1:13" ht="16.5" customHeight="1">
      <c r="A38" s="2725">
        <v>33</v>
      </c>
      <c r="B38" s="2725"/>
      <c r="C38" s="2062" t="s">
        <v>6427</v>
      </c>
      <c r="D38" s="3550">
        <f>SUMIF(余额表!J:J,"销售费用-"&amp;C38,余额表!E:E)</f>
        <v>0</v>
      </c>
      <c r="E38" s="3551"/>
      <c r="F38" s="1122"/>
      <c r="G38" s="1202"/>
      <c r="H38" s="700">
        <f t="shared" si="0"/>
        <v>0</v>
      </c>
      <c r="I38" s="2930" t="s">
        <v>487</v>
      </c>
      <c r="J38" s="2930"/>
      <c r="K38" s="2930"/>
      <c r="L38" s="2930"/>
      <c r="M38" s="588"/>
    </row>
    <row r="39" spans="1:13" ht="16.5" customHeight="1">
      <c r="A39" s="2725">
        <v>34</v>
      </c>
      <c r="B39" s="2725"/>
      <c r="C39" s="2062" t="s">
        <v>6428</v>
      </c>
      <c r="D39" s="3550">
        <f>SUMIF(余额表!J:J,"销售费用-"&amp;C39,余额表!E:E)</f>
        <v>0</v>
      </c>
      <c r="E39" s="3551"/>
      <c r="F39" s="1122"/>
      <c r="G39" s="1202"/>
      <c r="H39" s="700">
        <f t="shared" si="0"/>
        <v>0</v>
      </c>
      <c r="I39" s="2930"/>
      <c r="J39" s="2930"/>
      <c r="K39" s="2930"/>
      <c r="L39" s="2930"/>
      <c r="M39" s="588"/>
    </row>
    <row r="40" spans="1:13" ht="16.5" customHeight="1">
      <c r="A40" s="2725">
        <v>35</v>
      </c>
      <c r="B40" s="2725"/>
      <c r="C40" s="2062" t="s">
        <v>6429</v>
      </c>
      <c r="D40" s="3550">
        <f>SUMIF(余额表!J:J,"销售费用-"&amp;C40,余额表!E:E)</f>
        <v>0</v>
      </c>
      <c r="E40" s="3551"/>
      <c r="F40" s="1122"/>
      <c r="G40" s="1202"/>
      <c r="H40" s="700">
        <f t="shared" si="0"/>
        <v>0</v>
      </c>
      <c r="I40" s="2930" t="s">
        <v>488</v>
      </c>
      <c r="J40" s="2930"/>
      <c r="K40" s="2930"/>
      <c r="L40" s="2930"/>
    </row>
    <row r="41" spans="1:13" ht="16.5" customHeight="1">
      <c r="A41" s="2725">
        <v>36</v>
      </c>
      <c r="B41" s="2725"/>
      <c r="C41" s="2062" t="s">
        <v>6430</v>
      </c>
      <c r="D41" s="3550">
        <f>SUMIF(余额表!J:J,"销售费用-"&amp;C41,余额表!E:E)</f>
        <v>0</v>
      </c>
      <c r="E41" s="3551"/>
      <c r="F41" s="1122"/>
      <c r="G41" s="1202"/>
      <c r="H41" s="700">
        <f t="shared" si="0"/>
        <v>0</v>
      </c>
      <c r="I41" s="2930"/>
      <c r="J41" s="2930"/>
      <c r="K41" s="2930"/>
      <c r="L41" s="2930"/>
    </row>
    <row r="42" spans="1:13" ht="16.5" customHeight="1">
      <c r="A42" s="2725">
        <v>37</v>
      </c>
      <c r="B42" s="2725"/>
      <c r="C42" s="2062" t="s">
        <v>1314</v>
      </c>
      <c r="D42" s="3550">
        <f>SUMIF(余额表!J:J,"销售费用-"&amp;C42,余额表!E:E)</f>
        <v>0</v>
      </c>
      <c r="E42" s="3551"/>
      <c r="F42" s="1122"/>
      <c r="G42" s="1202"/>
      <c r="H42" s="700">
        <f t="shared" si="0"/>
        <v>0</v>
      </c>
      <c r="I42" s="2930" t="s">
        <v>489</v>
      </c>
      <c r="J42" s="2930"/>
      <c r="K42" s="2930"/>
      <c r="L42" s="2930"/>
    </row>
    <row r="43" spans="1:13" ht="16.5" customHeight="1">
      <c r="A43" s="3553" t="s">
        <v>6728</v>
      </c>
      <c r="B43" s="3554"/>
      <c r="C43" s="966" t="s">
        <v>6783</v>
      </c>
      <c r="D43" s="3555"/>
      <c r="E43" s="3555"/>
      <c r="F43" s="1122"/>
      <c r="G43" s="1202"/>
      <c r="H43" s="700">
        <f t="shared" si="0"/>
        <v>0</v>
      </c>
      <c r="I43" s="2930"/>
      <c r="J43" s="2930"/>
      <c r="K43" s="2930"/>
      <c r="L43" s="2930"/>
    </row>
    <row r="44" spans="1:13" ht="21.75" customHeight="1">
      <c r="A44" s="2726" t="s">
        <v>715</v>
      </c>
      <c r="B44" s="2726"/>
      <c r="C44" s="2726"/>
      <c r="D44" s="3549">
        <f>SUM(D6:D42)</f>
        <v>0</v>
      </c>
      <c r="E44" s="3549"/>
      <c r="F44" s="722">
        <f>SUM(F6:F42)</f>
        <v>0</v>
      </c>
      <c r="G44" s="722">
        <f>SUM(G6:G42)</f>
        <v>0</v>
      </c>
      <c r="H44" s="703">
        <f>SUM(H6:H42)</f>
        <v>0</v>
      </c>
      <c r="I44" s="2930" t="s">
        <v>490</v>
      </c>
      <c r="J44" s="2930"/>
      <c r="K44" s="2930"/>
      <c r="L44" s="2930"/>
    </row>
    <row r="45" spans="1:13" ht="21.75" customHeight="1">
      <c r="A45" s="2948" t="s">
        <v>654</v>
      </c>
      <c r="B45" s="2948"/>
      <c r="C45" s="3013" t="str">
        <f>IF(D44&lt;&gt;利润!C15,"账载数与报表数相差"&amp;DOLLAR(D44-利润!C15,2)&amp;"元！","账载数与报表数相符！")</f>
        <v>账载数与报表数相符！</v>
      </c>
      <c r="D45" s="3013"/>
      <c r="E45" s="3013"/>
      <c r="F45" s="3013"/>
      <c r="G45" s="3013"/>
      <c r="H45" s="3013"/>
      <c r="I45" s="2930"/>
      <c r="J45" s="2930"/>
      <c r="K45" s="2930"/>
      <c r="L45" s="2930"/>
    </row>
    <row r="46" spans="1:13" ht="15" customHeight="1">
      <c r="A46" s="2946" t="s">
        <v>1344</v>
      </c>
      <c r="B46" s="2946"/>
      <c r="C46" s="967" t="s">
        <v>179</v>
      </c>
      <c r="D46" s="3552" t="str">
        <f>IF(F44&lt;&gt;0,"、E","")</f>
        <v/>
      </c>
      <c r="E46" s="3552"/>
      <c r="F46" s="3552"/>
      <c r="G46" s="3552"/>
      <c r="H46" s="3552"/>
      <c r="I46" s="2930"/>
      <c r="J46" s="2930"/>
      <c r="K46" s="2930"/>
      <c r="L46" s="2930"/>
    </row>
    <row r="47" spans="1:13" ht="49.5" customHeight="1">
      <c r="A47" s="2946"/>
      <c r="B47" s="2946"/>
      <c r="C47" s="3010"/>
      <c r="D47" s="3010"/>
      <c r="E47" s="3010"/>
      <c r="F47" s="3010"/>
      <c r="G47" s="3010"/>
      <c r="H47" s="3010"/>
      <c r="I47" s="83"/>
      <c r="J47" s="83"/>
      <c r="K47" s="83"/>
      <c r="L47" s="83"/>
    </row>
    <row r="48" spans="1:13" ht="18.75" customHeight="1">
      <c r="A48" s="3005" t="s">
        <v>587</v>
      </c>
      <c r="B48" s="3005"/>
      <c r="C48" s="3006" t="str">
        <f>IF(F44=0,"不存在调整事项，认可！","调整后认可！")</f>
        <v>不存在调整事项，认可！</v>
      </c>
      <c r="D48" s="3006"/>
      <c r="E48" s="3006"/>
      <c r="F48" s="3006"/>
      <c r="G48" s="3006"/>
      <c r="H48" s="3006"/>
      <c r="I48" s="83"/>
      <c r="J48" s="83"/>
      <c r="K48" s="83"/>
      <c r="L48" s="83"/>
    </row>
  </sheetData>
  <sheetProtection selectLockedCells="1" selectUnlockedCells="1"/>
  <mergeCells count="100">
    <mergeCell ref="D6:E6"/>
    <mergeCell ref="A6:B6"/>
    <mergeCell ref="D2:E2"/>
    <mergeCell ref="D3:E3"/>
    <mergeCell ref="A10:B10"/>
    <mergeCell ref="D10:E10"/>
    <mergeCell ref="A7:B7"/>
    <mergeCell ref="D7:E7"/>
    <mergeCell ref="I1:I4"/>
    <mergeCell ref="A2:B2"/>
    <mergeCell ref="A3:B3"/>
    <mergeCell ref="A4:H4"/>
    <mergeCell ref="A5:B5"/>
    <mergeCell ref="D5:E5"/>
    <mergeCell ref="A1:H1"/>
    <mergeCell ref="A16:B16"/>
    <mergeCell ref="D16:E16"/>
    <mergeCell ref="A17:B17"/>
    <mergeCell ref="D17:E17"/>
    <mergeCell ref="A18:B18"/>
    <mergeCell ref="D18:E18"/>
    <mergeCell ref="A14:B14"/>
    <mergeCell ref="D14:E14"/>
    <mergeCell ref="A15:B15"/>
    <mergeCell ref="A12:B12"/>
    <mergeCell ref="D12:E12"/>
    <mergeCell ref="A13:B13"/>
    <mergeCell ref="D13:E13"/>
    <mergeCell ref="D15:E15"/>
    <mergeCell ref="A11:B11"/>
    <mergeCell ref="D11:E11"/>
    <mergeCell ref="A8:B8"/>
    <mergeCell ref="D8:E8"/>
    <mergeCell ref="A9:B9"/>
    <mergeCell ref="D9:E9"/>
    <mergeCell ref="I18:L25"/>
    <mergeCell ref="A21:B21"/>
    <mergeCell ref="D21:E21"/>
    <mergeCell ref="A19:B19"/>
    <mergeCell ref="D19:E19"/>
    <mergeCell ref="A20:B20"/>
    <mergeCell ref="A24:B24"/>
    <mergeCell ref="D24:E24"/>
    <mergeCell ref="A25:B25"/>
    <mergeCell ref="D25:E25"/>
    <mergeCell ref="A22:B22"/>
    <mergeCell ref="A23:B23"/>
    <mergeCell ref="D23:E23"/>
    <mergeCell ref="D22:E22"/>
    <mergeCell ref="D20:E20"/>
    <mergeCell ref="D33:E33"/>
    <mergeCell ref="D37:E37"/>
    <mergeCell ref="A34:B34"/>
    <mergeCell ref="D34:E34"/>
    <mergeCell ref="A36:B36"/>
    <mergeCell ref="D36:E36"/>
    <mergeCell ref="A35:B35"/>
    <mergeCell ref="D35:E35"/>
    <mergeCell ref="I26:L33"/>
    <mergeCell ref="A26:B26"/>
    <mergeCell ref="D26:E26"/>
    <mergeCell ref="A33:B33"/>
    <mergeCell ref="A27:B27"/>
    <mergeCell ref="D27:E27"/>
    <mergeCell ref="A28:B28"/>
    <mergeCell ref="D28:E28"/>
    <mergeCell ref="A29:B29"/>
    <mergeCell ref="D29:E29"/>
    <mergeCell ref="A30:B30"/>
    <mergeCell ref="D30:E30"/>
    <mergeCell ref="A31:B31"/>
    <mergeCell ref="D31:E31"/>
    <mergeCell ref="A32:B32"/>
    <mergeCell ref="D32:E32"/>
    <mergeCell ref="I38:L39"/>
    <mergeCell ref="A39:B39"/>
    <mergeCell ref="D39:E39"/>
    <mergeCell ref="A38:B38"/>
    <mergeCell ref="D38:E38"/>
    <mergeCell ref="D43:E43"/>
    <mergeCell ref="A42:B42"/>
    <mergeCell ref="A40:B40"/>
    <mergeCell ref="D40:E40"/>
    <mergeCell ref="A37:B37"/>
    <mergeCell ref="A48:B48"/>
    <mergeCell ref="C48:H48"/>
    <mergeCell ref="D44:E44"/>
    <mergeCell ref="I40:L41"/>
    <mergeCell ref="A41:B41"/>
    <mergeCell ref="D41:E41"/>
    <mergeCell ref="I44:L46"/>
    <mergeCell ref="A45:B45"/>
    <mergeCell ref="C45:H45"/>
    <mergeCell ref="A46:B47"/>
    <mergeCell ref="D46:H46"/>
    <mergeCell ref="C47:H47"/>
    <mergeCell ref="A44:C44"/>
    <mergeCell ref="D42:E42"/>
    <mergeCell ref="I42:L43"/>
    <mergeCell ref="A43:B43"/>
  </mergeCells>
  <phoneticPr fontId="59" type="noConversion"/>
  <dataValidations count="2">
    <dataValidation allowBlank="1" sqref="C22:C43">
      <formula1>0</formula1>
      <formula2>0</formula2>
    </dataValidation>
    <dataValidation type="list" allowBlank="1" sqref="C21">
      <formula1>"办公费,邮电费,交通差旅费,房租,物业水电费,车辆使用费,各种税金,开办费,低值易耗品,运杂费,残保金,其他"</formula1>
      <formula2>0</formula2>
    </dataValidation>
  </dataValidations>
  <hyperlinks>
    <hyperlink ref="I6" location="成本费用明细表!A1" display="成本费用明细表"/>
    <hyperlink ref="I7" location="利润!A1" display="利润及利润分配表"/>
    <hyperlink ref="I8" location="纳税调整明细表!A1" display="纳税调整明细表"/>
    <hyperlink ref="I9" location="资产折旧纳税调整表!A1" display="资产折旧纳税调整表"/>
    <hyperlink ref="I10" location="折旧测算!A1" display="折旧验算表"/>
    <hyperlink ref="I11" location="固资折旧!A1" display="固定资产及折旧审核表"/>
    <hyperlink ref="I12" location="广告费纳税调整表!A1" display="广告费纳税调整表"/>
    <hyperlink ref="I13" location="工资福利!A1" display="工资福利审核表"/>
    <hyperlink ref="I14" location="社保!A1" display="社保公积审核表"/>
    <hyperlink ref="I15" location="招待!A1" display="招待费审核表"/>
    <hyperlink ref="I16" location="捐赠!A1" display="捐赠支出审核表"/>
    <hyperlink ref="I17" location="A104000期间费用明细表!A1" display="A104000期间费用明细表!A1"/>
  </hyperlinks>
  <pageMargins left="0.78740157480314965" right="0.35433070866141736" top="0.51181102362204722" bottom="0.11811023622047245" header="0.51181102362204722" footer="0.51181102362204722"/>
  <pageSetup paperSize="9" scale="88" firstPageNumber="0" fitToHeight="0" orientation="portrait" blackAndWhite="1"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03" r:id="rId4" name="Button 3">
              <controlPr defaultSize="0" print="0" autoFill="0" autoPict="0" macro="[0]!ThisWorkbook.返回">
                <anchor moveWithCells="1">
                  <from>
                    <xdr:col>8</xdr:col>
                    <xdr:colOff>971550</xdr:colOff>
                    <xdr:row>0</xdr:row>
                    <xdr:rowOff>133350</xdr:rowOff>
                  </from>
                  <to>
                    <xdr:col>8</xdr:col>
                    <xdr:colOff>1790700</xdr:colOff>
                    <xdr:row>1</xdr:row>
                    <xdr:rowOff>95250</xdr:rowOff>
                  </to>
                </anchor>
              </controlPr>
            </control>
          </mc:Choice>
        </mc:AlternateContent>
      </controls>
    </mc:Choice>
  </mc:AlternateConten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A1:M110"/>
  <sheetViews>
    <sheetView workbookViewId="0">
      <selection activeCell="C45" sqref="C45:H45"/>
    </sheetView>
  </sheetViews>
  <sheetFormatPr defaultRowHeight="14.25"/>
  <cols>
    <col min="1" max="1" width="6" style="956" customWidth="1"/>
    <col min="2" max="2" width="4.25" style="956" customWidth="1"/>
    <col min="3" max="3" width="26.375" style="772" customWidth="1"/>
    <col min="4" max="4" width="6.125" style="772" customWidth="1"/>
    <col min="5" max="5" width="9.625" style="772" customWidth="1"/>
    <col min="6" max="8" width="14.125" style="772" customWidth="1"/>
    <col min="9" max="9" width="31.5" customWidth="1"/>
    <col min="10" max="10" width="19.625" style="132" customWidth="1"/>
  </cols>
  <sheetData>
    <row r="1" spans="1:12" ht="29.25" customHeight="1">
      <c r="A1" s="2962" t="s">
        <v>330</v>
      </c>
      <c r="B1" s="2962"/>
      <c r="C1" s="2962"/>
      <c r="D1" s="2962"/>
      <c r="E1" s="2962"/>
      <c r="F1" s="2962"/>
      <c r="G1" s="2962"/>
      <c r="H1" s="2962"/>
      <c r="I1" s="3521"/>
      <c r="J1" s="813"/>
      <c r="K1" s="83"/>
      <c r="L1" s="83"/>
    </row>
    <row r="2" spans="1:12" ht="21.75" customHeight="1">
      <c r="A2" s="2948" t="s">
        <v>460</v>
      </c>
      <c r="B2" s="2948"/>
      <c r="C2" s="957" t="str">
        <f>基本情况!$B$2</f>
        <v/>
      </c>
      <c r="D2" s="3557" t="s">
        <v>463</v>
      </c>
      <c r="E2" s="3558"/>
      <c r="F2" s="1830">
        <f>基本情况!B12</f>
        <v>0</v>
      </c>
      <c r="G2" s="645" t="str">
        <f>TEXT(基本情况!B21,"yyyy-mm-dd")</f>
        <v>2016-03-03</v>
      </c>
      <c r="H2" s="486" t="s">
        <v>289</v>
      </c>
      <c r="I2" s="3521"/>
      <c r="J2" s="813"/>
      <c r="K2" s="83"/>
      <c r="L2" s="83"/>
    </row>
    <row r="3" spans="1:12" ht="21.75" customHeight="1">
      <c r="A3" s="2726" t="s">
        <v>464</v>
      </c>
      <c r="B3" s="2726"/>
      <c r="C3" s="140" t="str">
        <f>基本情况!$B$7</f>
        <v>2015年01月01日至2015年12月31日</v>
      </c>
      <c r="D3" s="3559" t="s">
        <v>465</v>
      </c>
      <c r="E3" s="3560"/>
      <c r="F3" s="962">
        <f>基本情况!B11</f>
        <v>0</v>
      </c>
      <c r="G3" s="1828" t="str">
        <f>TEXT(基本情况!B22,"yyyy-mm-dd")</f>
        <v>2016-04-10</v>
      </c>
      <c r="H3" s="513" t="str">
        <f>档案索引!D29</f>
        <v>3-8</v>
      </c>
      <c r="I3" s="3521"/>
      <c r="J3" s="813"/>
      <c r="K3" s="83"/>
      <c r="L3" s="83"/>
    </row>
    <row r="4" spans="1:12" ht="6.75" customHeight="1">
      <c r="A4" s="2730"/>
      <c r="B4" s="2730"/>
      <c r="C4" s="2730"/>
      <c r="D4" s="2730"/>
      <c r="E4" s="2730"/>
      <c r="F4" s="2730"/>
      <c r="G4" s="2730"/>
      <c r="H4" s="2730"/>
      <c r="I4" s="3521"/>
      <c r="J4" s="813"/>
      <c r="K4" s="83"/>
      <c r="L4" s="83"/>
    </row>
    <row r="5" spans="1:12" ht="21.75" customHeight="1">
      <c r="A5" s="2938" t="s">
        <v>658</v>
      </c>
      <c r="B5" s="2938"/>
      <c r="C5" s="583" t="s">
        <v>678</v>
      </c>
      <c r="D5" s="3205" t="s">
        <v>1199</v>
      </c>
      <c r="E5" s="3205"/>
      <c r="F5" s="583" t="s">
        <v>919</v>
      </c>
      <c r="G5" s="780" t="s">
        <v>6689</v>
      </c>
      <c r="H5" s="773" t="s">
        <v>515</v>
      </c>
      <c r="I5" s="964" t="s">
        <v>404</v>
      </c>
      <c r="J5" s="968"/>
      <c r="K5" s="83"/>
      <c r="L5" s="83"/>
    </row>
    <row r="6" spans="1:12" ht="16.5" customHeight="1">
      <c r="A6" s="3011">
        <v>1</v>
      </c>
      <c r="B6" s="3011"/>
      <c r="C6" s="965" t="s">
        <v>920</v>
      </c>
      <c r="D6" s="3556">
        <f>SUMIF(余额表!J:J,"管理费用-"&amp;C6,余额表!E:E)</f>
        <v>0</v>
      </c>
      <c r="E6" s="3556"/>
      <c r="F6" s="1120"/>
      <c r="G6" s="1829"/>
      <c r="H6" s="969">
        <f>D6+F6</f>
        <v>0</v>
      </c>
      <c r="I6" s="1268" t="s">
        <v>6775</v>
      </c>
      <c r="J6" s="813"/>
      <c r="K6" s="83"/>
      <c r="L6" s="83"/>
    </row>
    <row r="7" spans="1:12" ht="16.5" customHeight="1">
      <c r="A7" s="2725">
        <v>2</v>
      </c>
      <c r="B7" s="2725"/>
      <c r="C7" s="495" t="s">
        <v>921</v>
      </c>
      <c r="D7" s="3550">
        <f>SUMIF(余额表!J:J,"管理费用-"&amp;C7,余额表!E:E)</f>
        <v>0</v>
      </c>
      <c r="E7" s="3551"/>
      <c r="F7" s="1122"/>
      <c r="G7" s="1202"/>
      <c r="H7" s="700">
        <f>D7+F7</f>
        <v>0</v>
      </c>
      <c r="I7" s="233" t="s">
        <v>655</v>
      </c>
      <c r="J7" s="813"/>
      <c r="K7" s="83"/>
      <c r="L7" s="83"/>
    </row>
    <row r="8" spans="1:12" ht="16.5" customHeight="1">
      <c r="A8" s="2725">
        <v>3</v>
      </c>
      <c r="B8" s="2725"/>
      <c r="C8" s="495" t="s">
        <v>922</v>
      </c>
      <c r="D8" s="3550">
        <f>SUMIF(余额表!J:J,"管理费用-"&amp;C8,余额表!E:E)</f>
        <v>0</v>
      </c>
      <c r="E8" s="3551"/>
      <c r="F8" s="1122"/>
      <c r="G8" s="1202"/>
      <c r="H8" s="700">
        <f t="shared" ref="H8:H43" si="0">D8+F8</f>
        <v>0</v>
      </c>
      <c r="I8" s="576" t="s">
        <v>1310</v>
      </c>
      <c r="J8" s="813"/>
      <c r="K8" s="83"/>
      <c r="L8" s="83"/>
    </row>
    <row r="9" spans="1:12" ht="16.5" customHeight="1">
      <c r="A9" s="2725">
        <v>4</v>
      </c>
      <c r="B9" s="2725"/>
      <c r="C9" s="495" t="s">
        <v>923</v>
      </c>
      <c r="D9" s="3550">
        <f>SUMIF(余额表!J:J,"管理费用-"&amp;C9,余额表!E:E)</f>
        <v>0</v>
      </c>
      <c r="E9" s="3551"/>
      <c r="F9" s="1122"/>
      <c r="G9" s="1202"/>
      <c r="H9" s="700">
        <f t="shared" si="0"/>
        <v>0</v>
      </c>
      <c r="I9" s="576" t="s">
        <v>632</v>
      </c>
      <c r="J9" s="813"/>
      <c r="K9" s="83"/>
      <c r="L9" s="83"/>
    </row>
    <row r="10" spans="1:12" ht="16.5" customHeight="1">
      <c r="A10" s="2725">
        <v>5</v>
      </c>
      <c r="B10" s="2725"/>
      <c r="C10" s="495" t="s">
        <v>924</v>
      </c>
      <c r="D10" s="3550">
        <f>SUMIF(余额表!J:J,"管理费用-"&amp;C10,余额表!E:E)</f>
        <v>0</v>
      </c>
      <c r="E10" s="3551"/>
      <c r="F10" s="1122"/>
      <c r="G10" s="1202"/>
      <c r="H10" s="700">
        <f t="shared" si="0"/>
        <v>0</v>
      </c>
      <c r="I10" s="233" t="s">
        <v>1278</v>
      </c>
      <c r="J10" s="813"/>
      <c r="K10" s="83"/>
      <c r="L10" s="83"/>
    </row>
    <row r="11" spans="1:12" ht="16.5" customHeight="1">
      <c r="A11" s="2725">
        <v>6</v>
      </c>
      <c r="B11" s="2725"/>
      <c r="C11" s="495" t="s">
        <v>925</v>
      </c>
      <c r="D11" s="3550">
        <f>SUMIF(余额表!J:J,"管理费用-"&amp;C11,余额表!E:E)</f>
        <v>0</v>
      </c>
      <c r="E11" s="3551"/>
      <c r="F11" s="1122"/>
      <c r="G11" s="1202"/>
      <c r="H11" s="700">
        <f t="shared" si="0"/>
        <v>0</v>
      </c>
      <c r="I11" s="233" t="s">
        <v>892</v>
      </c>
      <c r="J11" s="813"/>
      <c r="K11" s="83"/>
      <c r="L11" s="83"/>
    </row>
    <row r="12" spans="1:12" ht="16.5" customHeight="1">
      <c r="A12" s="2725">
        <v>7</v>
      </c>
      <c r="B12" s="2725"/>
      <c r="C12" s="495" t="s">
        <v>926</v>
      </c>
      <c r="D12" s="3550">
        <f>SUMIF(余额表!J:J,"管理费用-"&amp;C12,余额表!E:E)</f>
        <v>0</v>
      </c>
      <c r="E12" s="3551"/>
      <c r="F12" s="1122"/>
      <c r="G12" s="1202"/>
      <c r="H12" s="700">
        <f t="shared" si="0"/>
        <v>0</v>
      </c>
      <c r="I12" s="576" t="s">
        <v>85</v>
      </c>
      <c r="J12" s="813"/>
      <c r="K12" s="83"/>
      <c r="L12" s="83"/>
    </row>
    <row r="13" spans="1:12" ht="16.5" customHeight="1">
      <c r="A13" s="2725">
        <v>8</v>
      </c>
      <c r="B13" s="2725"/>
      <c r="C13" s="495" t="s">
        <v>1506</v>
      </c>
      <c r="D13" s="3550">
        <f>SUMIF(余额表!J:J,"管理费用-"&amp;C13,余额表!E:E)</f>
        <v>0</v>
      </c>
      <c r="E13" s="3551"/>
      <c r="F13" s="1122"/>
      <c r="G13" s="1202"/>
      <c r="H13" s="700">
        <f t="shared" si="0"/>
        <v>0</v>
      </c>
      <c r="I13" s="233" t="s">
        <v>1173</v>
      </c>
      <c r="J13" s="813"/>
      <c r="K13" s="83"/>
      <c r="L13" s="83"/>
    </row>
    <row r="14" spans="1:12" ht="16.5" customHeight="1">
      <c r="A14" s="2725">
        <v>9</v>
      </c>
      <c r="B14" s="2725"/>
      <c r="C14" s="791" t="s">
        <v>927</v>
      </c>
      <c r="D14" s="3550">
        <f>SUMIF(余额表!J:J,"管理费用-"&amp;C14,余额表!E:E)</f>
        <v>0</v>
      </c>
      <c r="E14" s="3551"/>
      <c r="F14" s="1122"/>
      <c r="G14" s="1202"/>
      <c r="H14" s="700">
        <f t="shared" si="0"/>
        <v>0</v>
      </c>
      <c r="I14" s="233" t="s">
        <v>928</v>
      </c>
      <c r="J14" s="813"/>
      <c r="K14" s="83"/>
      <c r="L14" s="83"/>
    </row>
    <row r="15" spans="1:12" ht="16.5" customHeight="1">
      <c r="A15" s="2725">
        <v>10</v>
      </c>
      <c r="B15" s="2725"/>
      <c r="C15" s="493" t="s">
        <v>584</v>
      </c>
      <c r="D15" s="3550">
        <f>SUMIF(余额表!J:J,"管理费用-"&amp;C15,余额表!E:E)</f>
        <v>0</v>
      </c>
      <c r="E15" s="3551"/>
      <c r="F15" s="1122"/>
      <c r="G15" s="1202"/>
      <c r="H15" s="700">
        <f t="shared" si="0"/>
        <v>0</v>
      </c>
      <c r="I15" s="233" t="s">
        <v>929</v>
      </c>
      <c r="J15" s="813"/>
      <c r="K15" s="83"/>
      <c r="L15" s="83"/>
    </row>
    <row r="16" spans="1:12" ht="16.5" customHeight="1">
      <c r="A16" s="2725">
        <v>11</v>
      </c>
      <c r="B16" s="2725"/>
      <c r="C16" s="495" t="s">
        <v>930</v>
      </c>
      <c r="D16" s="3550">
        <f>SUMIF(余额表!J:J,"管理费用-"&amp;C16,余额表!E:E)</f>
        <v>0</v>
      </c>
      <c r="E16" s="3551"/>
      <c r="F16" s="1122"/>
      <c r="G16" s="1202"/>
      <c r="H16" s="700">
        <f t="shared" si="0"/>
        <v>0</v>
      </c>
      <c r="I16" s="233" t="s">
        <v>944</v>
      </c>
      <c r="J16" s="813"/>
      <c r="K16" s="83"/>
      <c r="L16" s="83"/>
    </row>
    <row r="17" spans="1:13" ht="16.5" customHeight="1">
      <c r="A17" s="2725">
        <v>12</v>
      </c>
      <c r="B17" s="2725"/>
      <c r="C17" s="495" t="s">
        <v>932</v>
      </c>
      <c r="D17" s="3550">
        <f>SUMIF(余额表!J:J,"管理费用-"&amp;C17,余额表!E:E)</f>
        <v>0</v>
      </c>
      <c r="E17" s="3551"/>
      <c r="F17" s="1122"/>
      <c r="G17" s="1202"/>
      <c r="H17" s="700">
        <f t="shared" si="0"/>
        <v>0</v>
      </c>
      <c r="I17" s="233" t="s">
        <v>931</v>
      </c>
      <c r="J17" s="813"/>
      <c r="K17" s="83"/>
      <c r="L17" s="83"/>
    </row>
    <row r="18" spans="1:13" ht="16.5" customHeight="1">
      <c r="A18" s="2725">
        <v>13</v>
      </c>
      <c r="B18" s="2725"/>
      <c r="C18" s="495" t="s">
        <v>933</v>
      </c>
      <c r="D18" s="3550">
        <f>SUMIF(余额表!J:J,"管理费用-"&amp;C18,余额表!E:E)</f>
        <v>0</v>
      </c>
      <c r="E18" s="3551"/>
      <c r="F18" s="1122"/>
      <c r="G18" s="1202"/>
      <c r="H18" s="700">
        <f t="shared" si="0"/>
        <v>0</v>
      </c>
      <c r="I18" s="2930" t="s">
        <v>491</v>
      </c>
      <c r="J18" s="2930"/>
      <c r="K18" s="2930"/>
      <c r="L18" s="2930"/>
    </row>
    <row r="19" spans="1:13" ht="16.5" customHeight="1">
      <c r="A19" s="2725">
        <v>14</v>
      </c>
      <c r="B19" s="2725"/>
      <c r="C19" s="495" t="s">
        <v>36</v>
      </c>
      <c r="D19" s="3550">
        <f>SUMIF(余额表!J:J,"管理费用-"&amp;C19,余额表!E:E)</f>
        <v>0</v>
      </c>
      <c r="E19" s="3551"/>
      <c r="F19" s="1122"/>
      <c r="G19" s="1202"/>
      <c r="H19" s="700">
        <f t="shared" si="0"/>
        <v>0</v>
      </c>
      <c r="I19" s="2930"/>
      <c r="J19" s="2930"/>
      <c r="K19" s="2930"/>
      <c r="L19" s="2930"/>
      <c r="M19" s="674"/>
    </row>
    <row r="20" spans="1:13" ht="16.5" customHeight="1">
      <c r="A20" s="2725">
        <v>15</v>
      </c>
      <c r="B20" s="2725"/>
      <c r="C20" s="495" t="s">
        <v>484</v>
      </c>
      <c r="D20" s="3550">
        <f>SUMIF(余额表!J:J,"管理费用-"&amp;C20,余额表!E:E)</f>
        <v>0</v>
      </c>
      <c r="E20" s="3551"/>
      <c r="F20" s="1122"/>
      <c r="G20" s="1202"/>
      <c r="H20" s="700">
        <f t="shared" si="0"/>
        <v>0</v>
      </c>
      <c r="I20" s="2930"/>
      <c r="J20" s="2930"/>
      <c r="K20" s="2930"/>
      <c r="L20" s="2930"/>
      <c r="M20" s="674"/>
    </row>
    <row r="21" spans="1:13" ht="16.5" customHeight="1">
      <c r="A21" s="2725">
        <v>16</v>
      </c>
      <c r="B21" s="2725"/>
      <c r="C21" s="495" t="s">
        <v>485</v>
      </c>
      <c r="D21" s="3550">
        <f>SUMIF(余额表!J:J,"管理费用-"&amp;C21,余额表!E:E)</f>
        <v>0</v>
      </c>
      <c r="E21" s="3551"/>
      <c r="F21" s="1122"/>
      <c r="G21" s="1202"/>
      <c r="H21" s="700">
        <f t="shared" si="0"/>
        <v>0</v>
      </c>
      <c r="I21" s="2930"/>
      <c r="J21" s="2930"/>
      <c r="K21" s="2930"/>
      <c r="L21" s="2930"/>
      <c r="M21" s="674"/>
    </row>
    <row r="22" spans="1:13" ht="16.5" customHeight="1">
      <c r="A22" s="2725">
        <v>17</v>
      </c>
      <c r="B22" s="2725"/>
      <c r="C22" s="2062" t="s">
        <v>6692</v>
      </c>
      <c r="D22" s="3550">
        <f>SUMIF(余额表!J:J,"管理费用-"&amp;C22,余额表!E:E)</f>
        <v>0</v>
      </c>
      <c r="E22" s="3551"/>
      <c r="F22" s="1122"/>
      <c r="G22" s="1202"/>
      <c r="H22" s="700">
        <f t="shared" si="0"/>
        <v>0</v>
      </c>
      <c r="I22" s="2930"/>
      <c r="J22" s="2930"/>
      <c r="K22" s="2930"/>
      <c r="L22" s="2930"/>
      <c r="M22" s="674"/>
    </row>
    <row r="23" spans="1:13" ht="16.5" customHeight="1">
      <c r="A23" s="2725">
        <v>18</v>
      </c>
      <c r="B23" s="2725"/>
      <c r="C23" s="2062" t="s">
        <v>1657</v>
      </c>
      <c r="D23" s="3550">
        <f>SUMIF(余额表!J:J,"管理费用-"&amp;C23,余额表!E:E)</f>
        <v>0</v>
      </c>
      <c r="E23" s="3551"/>
      <c r="F23" s="1122"/>
      <c r="G23" s="1202"/>
      <c r="H23" s="700">
        <f t="shared" si="0"/>
        <v>0</v>
      </c>
      <c r="I23" s="2930"/>
      <c r="J23" s="2930"/>
      <c r="K23" s="2930"/>
      <c r="L23" s="2930"/>
      <c r="M23" s="674"/>
    </row>
    <row r="24" spans="1:13" ht="16.5" customHeight="1">
      <c r="A24" s="2725">
        <v>19</v>
      </c>
      <c r="B24" s="2725"/>
      <c r="C24" s="2062" t="s">
        <v>6693</v>
      </c>
      <c r="D24" s="3550">
        <f>SUMIF(余额表!J:J,"管理费用-"&amp;C24,余额表!E:E)</f>
        <v>0</v>
      </c>
      <c r="E24" s="3551"/>
      <c r="F24" s="1122"/>
      <c r="G24" s="1202"/>
      <c r="H24" s="700">
        <f t="shared" si="0"/>
        <v>0</v>
      </c>
      <c r="I24" s="2930"/>
      <c r="J24" s="2930"/>
      <c r="K24" s="2930"/>
      <c r="L24" s="2930"/>
      <c r="M24" s="674"/>
    </row>
    <row r="25" spans="1:13" ht="16.5" customHeight="1">
      <c r="A25" s="2725">
        <v>20</v>
      </c>
      <c r="B25" s="2725"/>
      <c r="C25" s="2062" t="s">
        <v>1298</v>
      </c>
      <c r="D25" s="3550">
        <f>SUMIF(余额表!J:J,"管理费用-"&amp;C25,余额表!E:E)</f>
        <v>0</v>
      </c>
      <c r="E25" s="3551"/>
      <c r="F25" s="1122"/>
      <c r="G25" s="1202"/>
      <c r="H25" s="700">
        <f t="shared" si="0"/>
        <v>0</v>
      </c>
      <c r="I25" s="2930"/>
      <c r="J25" s="2930"/>
      <c r="K25" s="2930"/>
      <c r="L25" s="2930"/>
      <c r="M25" s="674"/>
    </row>
    <row r="26" spans="1:13" ht="16.5" customHeight="1">
      <c r="A26" s="2725">
        <v>21</v>
      </c>
      <c r="B26" s="2725"/>
      <c r="C26" s="2062" t="s">
        <v>1296</v>
      </c>
      <c r="D26" s="3550">
        <f>SUMIF(余额表!J:J,"管理费用-"&amp;C26,余额表!E:E)</f>
        <v>0</v>
      </c>
      <c r="E26" s="3551"/>
      <c r="F26" s="1122"/>
      <c r="G26" s="1202"/>
      <c r="H26" s="700">
        <f t="shared" si="0"/>
        <v>0</v>
      </c>
      <c r="I26" s="524"/>
      <c r="J26" s="749"/>
      <c r="K26" s="749"/>
      <c r="L26" s="749"/>
      <c r="M26" s="674"/>
    </row>
    <row r="27" spans="1:13" ht="16.5" customHeight="1">
      <c r="A27" s="2725">
        <v>22</v>
      </c>
      <c r="B27" s="2725"/>
      <c r="C27" s="2062" t="s">
        <v>1297</v>
      </c>
      <c r="D27" s="3550">
        <f>SUMIF(余额表!J:J,"管理费用-"&amp;C27,余额表!E:E)</f>
        <v>0</v>
      </c>
      <c r="E27" s="3551"/>
      <c r="F27" s="1122"/>
      <c r="G27" s="1202"/>
      <c r="H27" s="700">
        <f t="shared" si="0"/>
        <v>0</v>
      </c>
      <c r="I27" s="83"/>
      <c r="J27" s="813"/>
      <c r="K27" s="83"/>
      <c r="L27" s="83"/>
      <c r="M27" s="674"/>
    </row>
    <row r="28" spans="1:13" ht="16.5" customHeight="1">
      <c r="A28" s="2725">
        <v>23</v>
      </c>
      <c r="B28" s="2725"/>
      <c r="C28" s="2062" t="s">
        <v>6694</v>
      </c>
      <c r="D28" s="3550">
        <f>SUMIF(余额表!J:J,"管理费用-"&amp;C28,余额表!E:E)</f>
        <v>0</v>
      </c>
      <c r="E28" s="3551"/>
      <c r="F28" s="1122"/>
      <c r="G28" s="1202"/>
      <c r="H28" s="700">
        <f t="shared" si="0"/>
        <v>0</v>
      </c>
      <c r="I28" s="83"/>
      <c r="J28" s="813"/>
      <c r="K28" s="83"/>
      <c r="L28" s="83"/>
      <c r="M28" s="674"/>
    </row>
    <row r="29" spans="1:13" ht="16.5" customHeight="1">
      <c r="A29" s="2725">
        <v>24</v>
      </c>
      <c r="B29" s="2725"/>
      <c r="C29" s="2062" t="s">
        <v>6411</v>
      </c>
      <c r="D29" s="3550">
        <f>SUMIF(余额表!J:J,"管理费用-"&amp;C29,余额表!E:E)</f>
        <v>0</v>
      </c>
      <c r="E29" s="3551"/>
      <c r="F29" s="1122"/>
      <c r="G29" s="1202"/>
      <c r="H29" s="700">
        <f t="shared" si="0"/>
        <v>0</v>
      </c>
      <c r="I29" s="2930" t="s">
        <v>492</v>
      </c>
      <c r="J29" s="2930"/>
      <c r="K29" s="2930"/>
      <c r="L29" s="2930"/>
    </row>
    <row r="30" spans="1:13" ht="16.5" customHeight="1">
      <c r="A30" s="2725">
        <v>25</v>
      </c>
      <c r="B30" s="2725"/>
      <c r="C30" s="2062" t="s">
        <v>6412</v>
      </c>
      <c r="D30" s="3550">
        <f>SUMIF(余额表!J:J,"管理费用-"&amp;C30,余额表!E:E)</f>
        <v>0</v>
      </c>
      <c r="E30" s="3551"/>
      <c r="F30" s="1122"/>
      <c r="G30" s="1202"/>
      <c r="H30" s="700">
        <f t="shared" si="0"/>
        <v>0</v>
      </c>
      <c r="I30" s="2930"/>
      <c r="J30" s="2930"/>
      <c r="K30" s="2930"/>
      <c r="L30" s="2930"/>
    </row>
    <row r="31" spans="1:13" ht="16.5" customHeight="1">
      <c r="A31" s="2725">
        <v>26</v>
      </c>
      <c r="B31" s="2725"/>
      <c r="C31" s="2062" t="s">
        <v>6415</v>
      </c>
      <c r="D31" s="3550">
        <f>SUMIF(余额表!J:J,"管理费用-"&amp;C31,余额表!E:E)</f>
        <v>0</v>
      </c>
      <c r="E31" s="3551"/>
      <c r="F31" s="1122"/>
      <c r="G31" s="1202"/>
      <c r="H31" s="700">
        <f t="shared" si="0"/>
        <v>0</v>
      </c>
      <c r="I31" s="2930" t="s">
        <v>493</v>
      </c>
      <c r="J31" s="2930"/>
      <c r="K31" s="2930"/>
      <c r="L31" s="2930"/>
    </row>
    <row r="32" spans="1:13" ht="16.5" customHeight="1">
      <c r="A32" s="2725">
        <v>27</v>
      </c>
      <c r="B32" s="2725"/>
      <c r="C32" s="2062" t="s">
        <v>6419</v>
      </c>
      <c r="D32" s="3550">
        <f>SUMIF(余额表!J:J,"管理费用-"&amp;C32,余额表!E:E)</f>
        <v>0</v>
      </c>
      <c r="E32" s="3551"/>
      <c r="F32" s="1122"/>
      <c r="G32" s="1202"/>
      <c r="H32" s="700">
        <f t="shared" si="0"/>
        <v>0</v>
      </c>
      <c r="I32" s="2930"/>
      <c r="J32" s="2930"/>
      <c r="K32" s="2930"/>
      <c r="L32" s="2930"/>
    </row>
    <row r="33" spans="1:12" ht="16.5" customHeight="1">
      <c r="A33" s="2725">
        <v>28</v>
      </c>
      <c r="B33" s="2725"/>
      <c r="C33" s="2062" t="s">
        <v>6420</v>
      </c>
      <c r="D33" s="3550">
        <f>SUMIF(余额表!J:J,"管理费用-"&amp;C33,余额表!E:E)</f>
        <v>0</v>
      </c>
      <c r="E33" s="3551"/>
      <c r="F33" s="1122"/>
      <c r="G33" s="1202"/>
      <c r="H33" s="700">
        <f t="shared" si="0"/>
        <v>0</v>
      </c>
      <c r="I33" s="2930" t="s">
        <v>489</v>
      </c>
      <c r="J33" s="2930"/>
      <c r="K33" s="2930"/>
      <c r="L33" s="2930"/>
    </row>
    <row r="34" spans="1:12" ht="16.5" customHeight="1">
      <c r="A34" s="2725">
        <v>29</v>
      </c>
      <c r="B34" s="2725"/>
      <c r="C34" s="2062" t="s">
        <v>6422</v>
      </c>
      <c r="D34" s="3550">
        <f>SUMIF(余额表!J:J,"管理费用-"&amp;C34,余额表!E:E)</f>
        <v>0</v>
      </c>
      <c r="E34" s="3551"/>
      <c r="F34" s="2036"/>
      <c r="G34" s="1202"/>
      <c r="H34" s="700">
        <f t="shared" si="0"/>
        <v>0</v>
      </c>
      <c r="I34" s="2930"/>
      <c r="J34" s="2930"/>
      <c r="K34" s="2930"/>
      <c r="L34" s="2930"/>
    </row>
    <row r="35" spans="1:12" ht="16.5" customHeight="1">
      <c r="A35" s="2725">
        <v>30</v>
      </c>
      <c r="B35" s="2725"/>
      <c r="C35" s="2062" t="s">
        <v>6423</v>
      </c>
      <c r="D35" s="3550">
        <f>SUMIF(余额表!J:J,"管理费用-"&amp;C35,余额表!E:E)</f>
        <v>0</v>
      </c>
      <c r="E35" s="3551"/>
      <c r="F35" s="2036"/>
      <c r="G35" s="1202"/>
      <c r="H35" s="700">
        <f t="shared" si="0"/>
        <v>0</v>
      </c>
      <c r="I35" s="2930"/>
      <c r="J35" s="2930"/>
      <c r="K35" s="2930"/>
      <c r="L35" s="2930"/>
    </row>
    <row r="36" spans="1:12" ht="16.5" customHeight="1">
      <c r="A36" s="2725">
        <v>31</v>
      </c>
      <c r="B36" s="2725"/>
      <c r="C36" s="2062" t="s">
        <v>6424</v>
      </c>
      <c r="D36" s="3550">
        <f>SUMIF(余额表!J:J,"管理费用-"&amp;C36,余额表!E:E)</f>
        <v>0</v>
      </c>
      <c r="E36" s="3551"/>
      <c r="F36" s="2036"/>
      <c r="G36" s="1202"/>
      <c r="H36" s="700">
        <f t="shared" si="0"/>
        <v>0</v>
      </c>
      <c r="I36" s="2930"/>
      <c r="J36" s="2930"/>
      <c r="K36" s="2930"/>
      <c r="L36" s="2930"/>
    </row>
    <row r="37" spans="1:12" ht="16.5" customHeight="1">
      <c r="A37" s="2725">
        <v>32</v>
      </c>
      <c r="B37" s="2725"/>
      <c r="C37" s="2062" t="s">
        <v>6695</v>
      </c>
      <c r="D37" s="3550">
        <f>SUMIF(余额表!J:J,"管理费用-"&amp;C37,余额表!E:E)</f>
        <v>0</v>
      </c>
      <c r="E37" s="3551"/>
      <c r="F37" s="2036"/>
      <c r="G37" s="1202"/>
      <c r="H37" s="700">
        <f t="shared" si="0"/>
        <v>0</v>
      </c>
      <c r="I37" s="2930"/>
      <c r="J37" s="2930"/>
      <c r="K37" s="2930"/>
      <c r="L37" s="2930"/>
    </row>
    <row r="38" spans="1:12" ht="16.5" customHeight="1">
      <c r="A38" s="2725">
        <v>33</v>
      </c>
      <c r="B38" s="2725"/>
      <c r="C38" s="2062" t="s">
        <v>6427</v>
      </c>
      <c r="D38" s="3550">
        <f>SUMIF(余额表!J:J,"管理费用-"&amp;C38,余额表!E:E)</f>
        <v>0</v>
      </c>
      <c r="E38" s="3551"/>
      <c r="F38" s="1122"/>
      <c r="G38" s="1202"/>
      <c r="H38" s="700">
        <f t="shared" si="0"/>
        <v>0</v>
      </c>
      <c r="I38" s="2930"/>
      <c r="J38" s="2930"/>
      <c r="K38" s="2930"/>
      <c r="L38" s="2930"/>
    </row>
    <row r="39" spans="1:12" ht="16.5" customHeight="1">
      <c r="A39" s="2725">
        <v>34</v>
      </c>
      <c r="B39" s="2725"/>
      <c r="C39" s="2062" t="s">
        <v>6428</v>
      </c>
      <c r="D39" s="3550">
        <f>SUMIF(余额表!J:J,"管理费用-"&amp;C39,余额表!E:E)</f>
        <v>0</v>
      </c>
      <c r="E39" s="3551"/>
      <c r="F39" s="1122"/>
      <c r="G39" s="1202"/>
      <c r="H39" s="700">
        <f t="shared" si="0"/>
        <v>0</v>
      </c>
      <c r="I39" s="2930" t="s">
        <v>494</v>
      </c>
      <c r="J39" s="2930"/>
      <c r="K39" s="2930"/>
      <c r="L39" s="2930"/>
    </row>
    <row r="40" spans="1:12" ht="16.5" customHeight="1">
      <c r="A40" s="2725">
        <v>35</v>
      </c>
      <c r="B40" s="2725"/>
      <c r="C40" s="2062" t="s">
        <v>6429</v>
      </c>
      <c r="D40" s="3550">
        <f>SUMIF(余额表!J:J,"管理费用-"&amp;C40,余额表!E:E)</f>
        <v>0</v>
      </c>
      <c r="E40" s="3551"/>
      <c r="F40" s="1122"/>
      <c r="G40" s="1202"/>
      <c r="H40" s="700">
        <f t="shared" si="0"/>
        <v>0</v>
      </c>
      <c r="I40" s="2930"/>
      <c r="J40" s="2930"/>
      <c r="K40" s="2930"/>
      <c r="L40" s="2930"/>
    </row>
    <row r="41" spans="1:12" ht="16.5" customHeight="1">
      <c r="A41" s="2725">
        <v>36</v>
      </c>
      <c r="B41" s="2725"/>
      <c r="C41" s="2062" t="s">
        <v>6430</v>
      </c>
      <c r="D41" s="3550">
        <f>SUMIF(余额表!J:J,"管理费用-"&amp;C41,余额表!E:E)</f>
        <v>0</v>
      </c>
      <c r="E41" s="3551"/>
      <c r="F41" s="2036"/>
      <c r="G41" s="1202"/>
      <c r="H41" s="700">
        <f t="shared" si="0"/>
        <v>0</v>
      </c>
      <c r="I41" s="2930"/>
      <c r="J41" s="2930"/>
      <c r="K41" s="2930"/>
      <c r="L41" s="2930"/>
    </row>
    <row r="42" spans="1:12" ht="16.5" customHeight="1">
      <c r="A42" s="2725">
        <v>37</v>
      </c>
      <c r="B42" s="2725"/>
      <c r="C42" s="2062" t="s">
        <v>1314</v>
      </c>
      <c r="D42" s="3550">
        <f>SUMIF(余额表!J:J,"管理费用-"&amp;C42,余额表!E:E)</f>
        <v>0</v>
      </c>
      <c r="E42" s="3551"/>
      <c r="F42" s="2036"/>
      <c r="G42" s="1202"/>
      <c r="H42" s="700">
        <f t="shared" si="0"/>
        <v>0</v>
      </c>
      <c r="I42" s="2930"/>
      <c r="J42" s="2930"/>
      <c r="K42" s="2930"/>
      <c r="L42" s="2930"/>
    </row>
    <row r="43" spans="1:12" ht="16.5" customHeight="1">
      <c r="A43" s="3553" t="s">
        <v>6728</v>
      </c>
      <c r="B43" s="3554"/>
      <c r="C43" s="966" t="s">
        <v>6782</v>
      </c>
      <c r="D43" s="3555"/>
      <c r="E43" s="3555"/>
      <c r="F43" s="1122"/>
      <c r="G43" s="1202"/>
      <c r="H43" s="700">
        <f t="shared" si="0"/>
        <v>0</v>
      </c>
      <c r="I43" s="2930"/>
      <c r="J43" s="2930"/>
      <c r="K43" s="2930"/>
      <c r="L43" s="2930"/>
    </row>
    <row r="44" spans="1:12" ht="21.75" customHeight="1">
      <c r="A44" s="2726" t="s">
        <v>715</v>
      </c>
      <c r="B44" s="2726"/>
      <c r="C44" s="2726"/>
      <c r="D44" s="3549">
        <f>SUM(D6:D42)</f>
        <v>0</v>
      </c>
      <c r="E44" s="3549"/>
      <c r="F44" s="722">
        <f>SUM(F6:F42)</f>
        <v>0</v>
      </c>
      <c r="G44" s="722">
        <f>SUM(G6:G42)</f>
        <v>0</v>
      </c>
      <c r="H44" s="597">
        <f>SUM(H6:H42)</f>
        <v>0</v>
      </c>
      <c r="I44" s="83"/>
      <c r="J44" s="813"/>
      <c r="K44" s="83"/>
      <c r="L44" s="83"/>
    </row>
    <row r="45" spans="1:12" ht="21.75" customHeight="1">
      <c r="A45" s="2948" t="s">
        <v>654</v>
      </c>
      <c r="B45" s="2948"/>
      <c r="C45" s="3013" t="str">
        <f>IF(D44&lt;&gt;利润!C18,"账载数与报表数相差"&amp;DOLLAR(D44-利润!C18,2)&amp;"元！","账载数与报表数相符！")</f>
        <v>账载数与报表数相符！</v>
      </c>
      <c r="D45" s="3013"/>
      <c r="E45" s="3013"/>
      <c r="F45" s="3013"/>
      <c r="G45" s="3013"/>
      <c r="H45" s="3013"/>
      <c r="I45" s="83"/>
      <c r="J45" s="813"/>
      <c r="K45" s="83"/>
      <c r="L45" s="83"/>
    </row>
    <row r="46" spans="1:12" ht="15" customHeight="1">
      <c r="A46" s="2946" t="s">
        <v>1344</v>
      </c>
      <c r="B46" s="2946"/>
      <c r="C46" s="967" t="s">
        <v>179</v>
      </c>
      <c r="D46" s="3552" t="str">
        <f>IF(F44&lt;&gt;0,"、E","")</f>
        <v/>
      </c>
      <c r="E46" s="3552"/>
      <c r="F46" s="3552"/>
      <c r="G46" s="3552"/>
      <c r="H46" s="3552"/>
      <c r="I46" s="83"/>
      <c r="J46" s="813"/>
      <c r="K46" s="83"/>
      <c r="L46" s="83"/>
    </row>
    <row r="47" spans="1:12" ht="33.75" customHeight="1">
      <c r="A47" s="2946"/>
      <c r="B47" s="2946"/>
      <c r="C47" s="3010"/>
      <c r="D47" s="3010"/>
      <c r="E47" s="3010"/>
      <c r="F47" s="3010"/>
      <c r="G47" s="3010"/>
      <c r="H47" s="3010"/>
      <c r="I47" s="83"/>
      <c r="J47" s="813"/>
      <c r="K47" s="83"/>
      <c r="L47" s="83"/>
    </row>
    <row r="48" spans="1:12" ht="18.75" customHeight="1">
      <c r="A48" s="3005" t="s">
        <v>587</v>
      </c>
      <c r="B48" s="3005"/>
      <c r="C48" s="3006" t="str">
        <f>IF(F44=0,"不存在调整事项，认可！","调整后认可！")</f>
        <v>不存在调整事项，认可！</v>
      </c>
      <c r="D48" s="3006"/>
      <c r="E48" s="3006"/>
      <c r="F48" s="3006"/>
      <c r="G48" s="3006"/>
      <c r="H48" s="3006"/>
      <c r="I48" s="83"/>
      <c r="J48" s="813"/>
      <c r="K48" s="83"/>
      <c r="L48" s="83"/>
    </row>
    <row r="49" spans="1:8">
      <c r="A49" s="971"/>
      <c r="B49" s="971"/>
      <c r="C49" s="503"/>
      <c r="D49" s="503"/>
      <c r="E49" s="503"/>
      <c r="F49" s="503"/>
      <c r="G49" s="503"/>
      <c r="H49" s="503"/>
    </row>
    <row r="50" spans="1:8">
      <c r="A50" s="971"/>
      <c r="B50" s="971"/>
      <c r="C50" s="503"/>
      <c r="D50" s="503"/>
      <c r="E50" s="503"/>
      <c r="F50" s="503"/>
      <c r="G50" s="503"/>
      <c r="H50" s="503"/>
    </row>
    <row r="51" spans="1:8">
      <c r="A51" s="971"/>
      <c r="B51" s="971"/>
      <c r="C51" s="503"/>
      <c r="D51" s="503"/>
      <c r="E51" s="503"/>
      <c r="F51" s="503"/>
      <c r="G51" s="503"/>
      <c r="H51" s="503"/>
    </row>
    <row r="52" spans="1:8">
      <c r="A52" s="971"/>
      <c r="B52" s="971"/>
      <c r="C52" s="503"/>
      <c r="D52" s="503"/>
      <c r="E52" s="503"/>
      <c r="F52" s="503"/>
      <c r="G52" s="503"/>
      <c r="H52" s="503"/>
    </row>
    <row r="53" spans="1:8">
      <c r="A53" s="971"/>
      <c r="B53" s="971"/>
      <c r="C53" s="503"/>
      <c r="D53" s="503"/>
      <c r="E53" s="503"/>
      <c r="F53" s="503"/>
      <c r="G53" s="503"/>
      <c r="H53" s="503"/>
    </row>
    <row r="54" spans="1:8">
      <c r="A54" s="971"/>
      <c r="B54" s="971"/>
      <c r="C54" s="503"/>
      <c r="D54" s="503"/>
      <c r="E54" s="503"/>
      <c r="F54" s="503"/>
      <c r="G54" s="503"/>
      <c r="H54" s="503"/>
    </row>
    <row r="55" spans="1:8">
      <c r="A55" s="971"/>
      <c r="B55" s="971"/>
      <c r="C55" s="503"/>
      <c r="D55" s="503"/>
      <c r="E55" s="503"/>
      <c r="F55" s="503"/>
      <c r="G55" s="503"/>
      <c r="H55" s="503"/>
    </row>
    <row r="56" spans="1:8">
      <c r="A56" s="971"/>
      <c r="B56" s="971"/>
      <c r="C56" s="503"/>
      <c r="D56" s="503"/>
      <c r="E56" s="503"/>
      <c r="F56" s="503"/>
      <c r="G56" s="503"/>
      <c r="H56" s="503"/>
    </row>
    <row r="57" spans="1:8">
      <c r="A57" s="971"/>
      <c r="B57" s="971"/>
      <c r="C57" s="503"/>
      <c r="D57" s="503"/>
      <c r="E57" s="503"/>
      <c r="F57" s="503"/>
      <c r="G57" s="503"/>
      <c r="H57" s="503"/>
    </row>
    <row r="58" spans="1:8">
      <c r="A58" s="971"/>
      <c r="B58" s="971"/>
      <c r="C58" s="503"/>
      <c r="D58" s="503"/>
      <c r="E58" s="503"/>
      <c r="F58" s="503"/>
      <c r="G58" s="503"/>
      <c r="H58" s="503"/>
    </row>
    <row r="59" spans="1:8">
      <c r="A59" s="971"/>
      <c r="B59" s="971"/>
      <c r="C59" s="503"/>
      <c r="D59" s="503"/>
      <c r="E59" s="503"/>
      <c r="F59" s="503"/>
      <c r="G59" s="503"/>
      <c r="H59" s="503"/>
    </row>
    <row r="60" spans="1:8">
      <c r="A60" s="971"/>
      <c r="B60" s="971"/>
      <c r="C60" s="503"/>
      <c r="D60" s="503"/>
      <c r="E60" s="503"/>
      <c r="F60" s="503"/>
      <c r="G60" s="503"/>
      <c r="H60" s="503"/>
    </row>
    <row r="61" spans="1:8">
      <c r="A61" s="971"/>
      <c r="B61" s="971"/>
      <c r="C61" s="503"/>
      <c r="D61" s="503"/>
      <c r="E61" s="503"/>
      <c r="F61" s="503"/>
      <c r="G61" s="503"/>
      <c r="H61" s="503"/>
    </row>
    <row r="62" spans="1:8">
      <c r="A62" s="971"/>
      <c r="B62" s="971"/>
      <c r="C62" s="503"/>
      <c r="D62" s="503"/>
      <c r="E62" s="503"/>
      <c r="F62" s="503"/>
      <c r="G62" s="503"/>
      <c r="H62" s="503"/>
    </row>
    <row r="63" spans="1:8">
      <c r="A63" s="971"/>
      <c r="B63" s="971"/>
      <c r="C63" s="503"/>
      <c r="D63" s="503"/>
      <c r="E63" s="503"/>
      <c r="F63" s="503"/>
      <c r="G63" s="503"/>
      <c r="H63" s="503"/>
    </row>
    <row r="64" spans="1:8">
      <c r="A64" s="971"/>
      <c r="B64" s="971"/>
      <c r="C64" s="503"/>
      <c r="D64" s="503"/>
      <c r="E64" s="503"/>
      <c r="F64" s="503"/>
      <c r="G64" s="503"/>
      <c r="H64" s="503"/>
    </row>
    <row r="65" spans="1:8">
      <c r="A65" s="971"/>
      <c r="B65" s="971"/>
      <c r="C65" s="503"/>
      <c r="D65" s="503"/>
      <c r="E65" s="503"/>
      <c r="F65" s="503"/>
      <c r="G65" s="503"/>
      <c r="H65" s="503"/>
    </row>
    <row r="66" spans="1:8">
      <c r="A66" s="971"/>
      <c r="B66" s="971"/>
      <c r="C66" s="503"/>
      <c r="D66" s="503"/>
      <c r="E66" s="503"/>
      <c r="F66" s="503"/>
      <c r="G66" s="503"/>
      <c r="H66" s="503"/>
    </row>
    <row r="67" spans="1:8">
      <c r="A67" s="971"/>
      <c r="B67" s="971"/>
      <c r="C67" s="503"/>
      <c r="D67" s="503"/>
      <c r="E67" s="503"/>
      <c r="F67" s="503"/>
      <c r="G67" s="503"/>
      <c r="H67" s="503"/>
    </row>
    <row r="68" spans="1:8">
      <c r="A68" s="971"/>
      <c r="B68" s="971"/>
      <c r="C68" s="503"/>
      <c r="D68" s="503"/>
      <c r="E68" s="503"/>
      <c r="F68" s="503"/>
      <c r="G68" s="503"/>
      <c r="H68" s="503"/>
    </row>
    <row r="69" spans="1:8">
      <c r="A69" s="971"/>
      <c r="B69" s="971"/>
      <c r="C69" s="503"/>
      <c r="D69" s="503"/>
      <c r="E69" s="503"/>
      <c r="F69" s="503"/>
      <c r="G69" s="503"/>
      <c r="H69" s="503"/>
    </row>
    <row r="70" spans="1:8">
      <c r="A70" s="971"/>
      <c r="B70" s="971"/>
      <c r="C70" s="503"/>
      <c r="D70" s="503"/>
      <c r="E70" s="503"/>
      <c r="F70" s="503"/>
      <c r="G70" s="503"/>
      <c r="H70" s="503"/>
    </row>
    <row r="71" spans="1:8">
      <c r="A71" s="971"/>
      <c r="B71" s="971"/>
      <c r="C71" s="503"/>
      <c r="D71" s="503"/>
      <c r="E71" s="503"/>
      <c r="F71" s="503"/>
      <c r="G71" s="503"/>
      <c r="H71" s="503"/>
    </row>
    <row r="72" spans="1:8">
      <c r="A72" s="971"/>
      <c r="B72" s="971"/>
      <c r="C72" s="503"/>
      <c r="D72" s="503"/>
      <c r="E72" s="503"/>
      <c r="F72" s="503"/>
      <c r="G72" s="503"/>
      <c r="H72" s="503"/>
    </row>
    <row r="73" spans="1:8">
      <c r="A73" s="971"/>
      <c r="B73" s="971"/>
      <c r="C73" s="503"/>
      <c r="D73" s="503"/>
      <c r="E73" s="503"/>
      <c r="F73" s="503"/>
      <c r="G73" s="503"/>
      <c r="H73" s="503"/>
    </row>
    <row r="74" spans="1:8">
      <c r="A74" s="971"/>
      <c r="B74" s="971"/>
      <c r="C74" s="503"/>
      <c r="D74" s="503"/>
      <c r="E74" s="503"/>
      <c r="F74" s="503"/>
      <c r="G74" s="503"/>
      <c r="H74" s="503"/>
    </row>
    <row r="75" spans="1:8">
      <c r="A75" s="971"/>
      <c r="B75" s="971"/>
      <c r="C75" s="503"/>
      <c r="D75" s="503"/>
      <c r="E75" s="503"/>
      <c r="F75" s="503"/>
      <c r="G75" s="503"/>
      <c r="H75" s="503"/>
    </row>
    <row r="76" spans="1:8">
      <c r="A76" s="971"/>
      <c r="B76" s="971"/>
      <c r="C76" s="503"/>
      <c r="D76" s="503"/>
      <c r="E76" s="503"/>
      <c r="F76" s="503"/>
      <c r="G76" s="503"/>
      <c r="H76" s="503"/>
    </row>
    <row r="77" spans="1:8">
      <c r="A77" s="971"/>
      <c r="B77" s="971"/>
      <c r="C77" s="503"/>
      <c r="D77" s="503"/>
      <c r="E77" s="503"/>
      <c r="F77" s="503"/>
      <c r="G77" s="503"/>
      <c r="H77" s="503"/>
    </row>
    <row r="78" spans="1:8">
      <c r="A78" s="971"/>
      <c r="B78" s="971"/>
      <c r="C78" s="503"/>
      <c r="D78" s="503"/>
      <c r="E78" s="503"/>
      <c r="F78" s="503"/>
      <c r="G78" s="503"/>
      <c r="H78" s="503"/>
    </row>
    <row r="79" spans="1:8">
      <c r="A79" s="971"/>
      <c r="B79" s="971"/>
      <c r="C79" s="503"/>
      <c r="D79" s="503"/>
      <c r="E79" s="503"/>
      <c r="F79" s="503"/>
      <c r="G79" s="503"/>
      <c r="H79" s="503"/>
    </row>
    <row r="80" spans="1:8">
      <c r="A80" s="971"/>
      <c r="B80" s="971"/>
      <c r="C80" s="503"/>
      <c r="D80" s="503"/>
      <c r="E80" s="503"/>
      <c r="F80" s="503"/>
      <c r="G80" s="503"/>
      <c r="H80" s="503"/>
    </row>
    <row r="81" spans="1:8">
      <c r="A81" s="971"/>
      <c r="B81" s="971"/>
      <c r="C81" s="503"/>
      <c r="D81" s="503"/>
      <c r="E81" s="503"/>
      <c r="F81" s="503"/>
      <c r="G81" s="503"/>
      <c r="H81" s="503"/>
    </row>
    <row r="82" spans="1:8">
      <c r="A82" s="971"/>
      <c r="B82" s="971"/>
      <c r="C82" s="503"/>
      <c r="D82" s="503"/>
      <c r="E82" s="503"/>
      <c r="F82" s="503"/>
      <c r="G82" s="503"/>
      <c r="H82" s="503"/>
    </row>
    <row r="83" spans="1:8">
      <c r="A83" s="971"/>
      <c r="B83" s="971"/>
      <c r="C83" s="503"/>
      <c r="D83" s="503"/>
      <c r="E83" s="503"/>
      <c r="F83" s="503"/>
      <c r="G83" s="503"/>
      <c r="H83" s="503"/>
    </row>
    <row r="84" spans="1:8">
      <c r="A84" s="971"/>
      <c r="B84" s="971"/>
      <c r="C84" s="503"/>
      <c r="D84" s="503"/>
      <c r="E84" s="503"/>
      <c r="F84" s="503"/>
      <c r="G84" s="503"/>
      <c r="H84" s="503"/>
    </row>
    <row r="85" spans="1:8">
      <c r="A85" s="971"/>
      <c r="B85" s="971"/>
      <c r="C85" s="503"/>
      <c r="D85" s="503"/>
      <c r="E85" s="503"/>
      <c r="F85" s="503"/>
      <c r="G85" s="503"/>
      <c r="H85" s="503"/>
    </row>
    <row r="86" spans="1:8">
      <c r="A86" s="971"/>
      <c r="B86" s="971"/>
      <c r="C86" s="503"/>
      <c r="D86" s="503"/>
      <c r="E86" s="503"/>
      <c r="F86" s="503"/>
      <c r="G86" s="503"/>
      <c r="H86" s="503"/>
    </row>
    <row r="87" spans="1:8">
      <c r="A87" s="971"/>
      <c r="B87" s="971"/>
      <c r="C87" s="503"/>
      <c r="D87" s="503"/>
      <c r="E87" s="503"/>
      <c r="F87" s="503"/>
      <c r="G87" s="503"/>
      <c r="H87" s="503"/>
    </row>
    <row r="88" spans="1:8">
      <c r="A88" s="971"/>
      <c r="B88" s="971"/>
      <c r="C88" s="503"/>
      <c r="D88" s="503"/>
      <c r="E88" s="503"/>
      <c r="F88" s="503"/>
      <c r="G88" s="503"/>
      <c r="H88" s="503"/>
    </row>
    <row r="89" spans="1:8">
      <c r="A89" s="971"/>
      <c r="B89" s="971"/>
      <c r="C89" s="503"/>
      <c r="D89" s="503"/>
      <c r="E89" s="503"/>
      <c r="F89" s="503"/>
      <c r="G89" s="503"/>
      <c r="H89" s="503"/>
    </row>
    <row r="90" spans="1:8">
      <c r="A90" s="971"/>
      <c r="B90" s="971"/>
      <c r="C90" s="503"/>
      <c r="D90" s="503"/>
      <c r="E90" s="503"/>
      <c r="F90" s="503"/>
      <c r="G90" s="503"/>
      <c r="H90" s="503"/>
    </row>
    <row r="91" spans="1:8">
      <c r="A91" s="971"/>
      <c r="B91" s="971"/>
      <c r="C91" s="503"/>
      <c r="D91" s="503"/>
      <c r="E91" s="503"/>
      <c r="F91" s="503"/>
      <c r="G91" s="503"/>
      <c r="H91" s="503"/>
    </row>
    <row r="92" spans="1:8">
      <c r="A92" s="971"/>
      <c r="B92" s="971"/>
      <c r="C92" s="503"/>
      <c r="D92" s="503"/>
      <c r="E92" s="503"/>
      <c r="F92" s="503"/>
      <c r="G92" s="503"/>
      <c r="H92" s="503"/>
    </row>
    <row r="93" spans="1:8">
      <c r="A93" s="971"/>
      <c r="B93" s="971"/>
      <c r="C93" s="503"/>
      <c r="D93" s="503"/>
      <c r="E93" s="503"/>
      <c r="F93" s="503"/>
      <c r="G93" s="503"/>
      <c r="H93" s="503"/>
    </row>
    <row r="94" spans="1:8">
      <c r="A94" s="971"/>
      <c r="B94" s="971"/>
      <c r="C94" s="503"/>
      <c r="D94" s="503"/>
      <c r="E94" s="503"/>
      <c r="F94" s="503"/>
      <c r="G94" s="503"/>
      <c r="H94" s="503"/>
    </row>
    <row r="95" spans="1:8">
      <c r="A95" s="971"/>
      <c r="B95" s="971"/>
      <c r="C95" s="503"/>
      <c r="D95" s="503"/>
      <c r="E95" s="503"/>
      <c r="F95" s="503"/>
      <c r="G95" s="503"/>
      <c r="H95" s="503"/>
    </row>
    <row r="96" spans="1:8">
      <c r="A96" s="971"/>
      <c r="B96" s="971"/>
      <c r="C96" s="503"/>
      <c r="D96" s="503"/>
      <c r="E96" s="503"/>
      <c r="F96" s="503"/>
      <c r="G96" s="503"/>
      <c r="H96" s="503"/>
    </row>
    <row r="97" spans="1:8">
      <c r="A97" s="971"/>
      <c r="B97" s="971"/>
      <c r="C97" s="503"/>
      <c r="D97" s="503"/>
      <c r="E97" s="503"/>
      <c r="F97" s="503"/>
      <c r="G97" s="503"/>
      <c r="H97" s="503"/>
    </row>
    <row r="98" spans="1:8">
      <c r="A98" s="971"/>
      <c r="B98" s="971"/>
      <c r="C98" s="503"/>
      <c r="D98" s="503"/>
      <c r="E98" s="503"/>
      <c r="F98" s="503"/>
      <c r="G98" s="503"/>
      <c r="H98" s="503"/>
    </row>
    <row r="99" spans="1:8">
      <c r="A99" s="971"/>
      <c r="B99" s="971"/>
      <c r="C99" s="503"/>
      <c r="D99" s="503"/>
      <c r="E99" s="503"/>
      <c r="F99" s="503"/>
      <c r="G99" s="503"/>
      <c r="H99" s="503"/>
    </row>
    <row r="100" spans="1:8">
      <c r="A100" s="971"/>
      <c r="B100" s="971"/>
      <c r="C100" s="503"/>
      <c r="D100" s="503"/>
      <c r="E100" s="503"/>
      <c r="F100" s="503"/>
      <c r="G100" s="503"/>
      <c r="H100" s="503"/>
    </row>
    <row r="101" spans="1:8">
      <c r="A101" s="971"/>
      <c r="B101" s="971"/>
      <c r="C101" s="503"/>
      <c r="D101" s="503"/>
      <c r="E101" s="503"/>
      <c r="F101" s="503"/>
      <c r="G101" s="503"/>
      <c r="H101" s="503"/>
    </row>
    <row r="102" spans="1:8">
      <c r="A102" s="971"/>
      <c r="B102" s="971"/>
      <c r="C102" s="503"/>
      <c r="D102" s="503"/>
      <c r="E102" s="503"/>
      <c r="F102" s="503"/>
      <c r="G102" s="503"/>
      <c r="H102" s="503"/>
    </row>
    <row r="103" spans="1:8">
      <c r="A103" s="971"/>
      <c r="B103" s="971"/>
      <c r="C103" s="503"/>
      <c r="D103" s="503"/>
      <c r="E103" s="503"/>
      <c r="F103" s="503"/>
      <c r="G103" s="503"/>
      <c r="H103" s="503"/>
    </row>
    <row r="104" spans="1:8">
      <c r="A104" s="971"/>
      <c r="B104" s="971"/>
      <c r="C104" s="503"/>
      <c r="D104" s="503"/>
      <c r="E104" s="503"/>
      <c r="F104" s="503"/>
      <c r="G104" s="503"/>
      <c r="H104" s="503"/>
    </row>
    <row r="105" spans="1:8">
      <c r="A105" s="971"/>
      <c r="B105" s="971"/>
      <c r="C105" s="503"/>
      <c r="D105" s="503"/>
      <c r="E105" s="503"/>
      <c r="F105" s="503"/>
      <c r="G105" s="503"/>
      <c r="H105" s="503"/>
    </row>
    <row r="106" spans="1:8">
      <c r="A106" s="971"/>
      <c r="B106" s="971"/>
      <c r="C106" s="503"/>
      <c r="D106" s="503"/>
      <c r="E106" s="503"/>
      <c r="F106" s="503"/>
      <c r="G106" s="503"/>
      <c r="H106" s="503"/>
    </row>
    <row r="107" spans="1:8">
      <c r="A107" s="971"/>
      <c r="B107" s="971"/>
      <c r="C107" s="503"/>
      <c r="D107" s="503"/>
      <c r="E107" s="503"/>
      <c r="F107" s="503"/>
      <c r="G107" s="503"/>
      <c r="H107" s="503"/>
    </row>
    <row r="108" spans="1:8">
      <c r="A108" s="971"/>
      <c r="B108" s="971"/>
      <c r="C108" s="503"/>
      <c r="D108" s="503"/>
      <c r="E108" s="503"/>
      <c r="F108" s="503"/>
      <c r="G108" s="503"/>
      <c r="H108" s="503"/>
    </row>
    <row r="109" spans="1:8">
      <c r="A109" s="971"/>
      <c r="B109" s="971"/>
      <c r="C109" s="503"/>
      <c r="D109" s="503"/>
      <c r="E109" s="503"/>
      <c r="F109" s="503"/>
      <c r="G109" s="503"/>
      <c r="H109" s="503"/>
    </row>
    <row r="110" spans="1:8">
      <c r="A110" s="971"/>
      <c r="B110" s="971"/>
      <c r="C110" s="503"/>
      <c r="D110" s="503"/>
      <c r="E110" s="503"/>
      <c r="F110" s="503"/>
      <c r="G110" s="503"/>
      <c r="H110" s="503"/>
    </row>
  </sheetData>
  <sheetProtection selectLockedCells="1" selectUnlockedCells="1"/>
  <mergeCells count="99">
    <mergeCell ref="A10:B10"/>
    <mergeCell ref="D10:E10"/>
    <mergeCell ref="D11:E11"/>
    <mergeCell ref="A8:B8"/>
    <mergeCell ref="D8:E8"/>
    <mergeCell ref="I1:I4"/>
    <mergeCell ref="A2:B2"/>
    <mergeCell ref="A3:B3"/>
    <mergeCell ref="A4:H4"/>
    <mergeCell ref="A12:B12"/>
    <mergeCell ref="D12:E12"/>
    <mergeCell ref="A5:B5"/>
    <mergeCell ref="A7:B7"/>
    <mergeCell ref="D7:E7"/>
    <mergeCell ref="D5:E5"/>
    <mergeCell ref="A6:B6"/>
    <mergeCell ref="D6:E6"/>
    <mergeCell ref="A9:B9"/>
    <mergeCell ref="D9:E9"/>
    <mergeCell ref="A1:H1"/>
    <mergeCell ref="A11:B11"/>
    <mergeCell ref="A13:B13"/>
    <mergeCell ref="D13:E13"/>
    <mergeCell ref="D14:E14"/>
    <mergeCell ref="A21:B21"/>
    <mergeCell ref="D21:E21"/>
    <mergeCell ref="A18:B18"/>
    <mergeCell ref="D18:E18"/>
    <mergeCell ref="D17:E17"/>
    <mergeCell ref="A14:B14"/>
    <mergeCell ref="A15:B15"/>
    <mergeCell ref="D15:E15"/>
    <mergeCell ref="A16:B16"/>
    <mergeCell ref="D16:E16"/>
    <mergeCell ref="A17:B17"/>
    <mergeCell ref="I18:L25"/>
    <mergeCell ref="A19:B19"/>
    <mergeCell ref="D19:E19"/>
    <mergeCell ref="A20:B20"/>
    <mergeCell ref="D20:E20"/>
    <mergeCell ref="A23:B23"/>
    <mergeCell ref="D23:E23"/>
    <mergeCell ref="A24:B24"/>
    <mergeCell ref="D24:E24"/>
    <mergeCell ref="A25:B25"/>
    <mergeCell ref="D25:E25"/>
    <mergeCell ref="A22:B22"/>
    <mergeCell ref="D22:E22"/>
    <mergeCell ref="A26:B26"/>
    <mergeCell ref="D26:E26"/>
    <mergeCell ref="A29:B29"/>
    <mergeCell ref="D29:E29"/>
    <mergeCell ref="D27:E27"/>
    <mergeCell ref="A27:B27"/>
    <mergeCell ref="I29:L30"/>
    <mergeCell ref="A30:B30"/>
    <mergeCell ref="D32:E32"/>
    <mergeCell ref="A31:B31"/>
    <mergeCell ref="D31:E31"/>
    <mergeCell ref="I31:L32"/>
    <mergeCell ref="A32:B32"/>
    <mergeCell ref="D30:E30"/>
    <mergeCell ref="I39:L43"/>
    <mergeCell ref="D38:E38"/>
    <mergeCell ref="A40:B40"/>
    <mergeCell ref="D40:E40"/>
    <mergeCell ref="D33:E33"/>
    <mergeCell ref="I33:L38"/>
    <mergeCell ref="A38:B38"/>
    <mergeCell ref="A39:B39"/>
    <mergeCell ref="D39:E39"/>
    <mergeCell ref="A34:B34"/>
    <mergeCell ref="D34:E34"/>
    <mergeCell ref="A35:B35"/>
    <mergeCell ref="D35:E35"/>
    <mergeCell ref="A36:B36"/>
    <mergeCell ref="D36:E36"/>
    <mergeCell ref="A37:B37"/>
    <mergeCell ref="D2:E2"/>
    <mergeCell ref="D3:E3"/>
    <mergeCell ref="A48:B48"/>
    <mergeCell ref="C48:H48"/>
    <mergeCell ref="A45:B45"/>
    <mergeCell ref="A43:B43"/>
    <mergeCell ref="D43:E43"/>
    <mergeCell ref="A44:C44"/>
    <mergeCell ref="A46:B47"/>
    <mergeCell ref="D46:H46"/>
    <mergeCell ref="C47:H47"/>
    <mergeCell ref="D44:E44"/>
    <mergeCell ref="C45:H45"/>
    <mergeCell ref="A33:B33"/>
    <mergeCell ref="A28:B28"/>
    <mergeCell ref="D28:E28"/>
    <mergeCell ref="D37:E37"/>
    <mergeCell ref="A41:B41"/>
    <mergeCell ref="D41:E41"/>
    <mergeCell ref="A42:B42"/>
    <mergeCell ref="D42:E42"/>
  </mergeCells>
  <phoneticPr fontId="59" type="noConversion"/>
  <dataValidations count="2">
    <dataValidation allowBlank="1" sqref="C20 C22:C43">
      <formula1>0</formula1>
      <formula2>0</formula2>
    </dataValidation>
    <dataValidation type="list" allowBlank="1" sqref="C21">
      <formula1>"办公费,邮电费,交通差旅费,房租,物业水电费,车辆使用费,各种税金,开办费,低值易耗品,运杂费,残保金,其他"</formula1>
      <formula2>0</formula2>
    </dataValidation>
  </dataValidations>
  <hyperlinks>
    <hyperlink ref="I7" location="利润!A1" display="利润及利润分配表"/>
    <hyperlink ref="I8" location="纳税调整明细表!A1" display="纳税调整明细表"/>
    <hyperlink ref="I9" location="资产折旧纳税调整表!A1" display="资产折旧纳税调整表"/>
    <hyperlink ref="I10" location="折旧测算!A1" display="折旧验算表"/>
    <hyperlink ref="I11" location="固资折旧!A1" display="固定资产及折旧审核表"/>
    <hyperlink ref="I12" location="广告费纳税调整表!A1" display="广告费纳税调整表"/>
    <hyperlink ref="I13" location="工资福利!A1" display="工资福利审核表"/>
    <hyperlink ref="I14" location="社保!A1" display="社保公积审核表"/>
    <hyperlink ref="I15" location="招待!A1" display="招待费审核表"/>
    <hyperlink ref="I16" location="实收公积!A1" display="实收公积审核表"/>
    <hyperlink ref="I17" location="捐赠!A1" display="捐赠支出审核表"/>
    <hyperlink ref="I6" location="A104000期间费用明细表!A1" display="A104000期间费用明细表!A1"/>
  </hyperlinks>
  <pageMargins left="0.78740157480314965" right="0.35433070866141736" top="0.51181102362204722" bottom="0.11811023622047245" header="0.51181102362204722" footer="0.51181102362204722"/>
  <pageSetup paperSize="9" scale="90" firstPageNumber="0" fitToHeight="0" orientation="portrait" blackAndWhite="1"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2227" r:id="rId4" name="Button 3">
              <controlPr defaultSize="0" print="0" autoFill="0" autoPict="0" macro="[0]!ThisWorkbook.返回">
                <anchor moveWithCells="1">
                  <from>
                    <xdr:col>8</xdr:col>
                    <xdr:colOff>1047750</xdr:colOff>
                    <xdr:row>1</xdr:row>
                    <xdr:rowOff>57150</xdr:rowOff>
                  </from>
                  <to>
                    <xdr:col>8</xdr:col>
                    <xdr:colOff>1876425</xdr:colOff>
                    <xdr:row>2</xdr:row>
                    <xdr:rowOff>95250</xdr:rowOff>
                  </to>
                </anchor>
              </controlPr>
            </control>
          </mc:Choice>
        </mc:AlternateContent>
      </controls>
    </mc:Choice>
  </mc:AlternateConten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A1:P90"/>
  <sheetViews>
    <sheetView workbookViewId="0">
      <selection activeCell="D29" sqref="D29:H29"/>
    </sheetView>
  </sheetViews>
  <sheetFormatPr defaultRowHeight="14.25"/>
  <cols>
    <col min="1" max="1" width="6" style="956" customWidth="1"/>
    <col min="2" max="2" width="1.5" style="956" customWidth="1"/>
    <col min="3" max="3" width="31" style="772" customWidth="1"/>
    <col min="4" max="4" width="6.375" style="772" customWidth="1"/>
    <col min="5" max="5" width="8.5" style="772" customWidth="1"/>
    <col min="6" max="8" width="14.125" style="772" customWidth="1"/>
    <col min="9" max="9" width="28.125" customWidth="1"/>
    <col min="10" max="10" width="19.625" customWidth="1"/>
  </cols>
  <sheetData>
    <row r="1" spans="1:13" ht="29.25" customHeight="1">
      <c r="A1" s="2962" t="s">
        <v>334</v>
      </c>
      <c r="B1" s="2962"/>
      <c r="C1" s="2962"/>
      <c r="D1" s="2962"/>
      <c r="E1" s="2962"/>
      <c r="F1" s="2962"/>
      <c r="G1" s="2962"/>
      <c r="H1" s="2962"/>
      <c r="I1" s="3521"/>
      <c r="J1" s="83"/>
      <c r="K1" s="83"/>
      <c r="L1" s="83"/>
    </row>
    <row r="2" spans="1:13" ht="21.75" customHeight="1">
      <c r="A2" s="2948" t="s">
        <v>460</v>
      </c>
      <c r="B2" s="2948"/>
      <c r="C2" s="957" t="str">
        <f>基本情况!$B$2</f>
        <v/>
      </c>
      <c r="D2" s="3557" t="s">
        <v>463</v>
      </c>
      <c r="E2" s="3558"/>
      <c r="F2" s="1830">
        <f>基本情况!B12</f>
        <v>0</v>
      </c>
      <c r="G2" s="645" t="str">
        <f>TEXT(基本情况!B21,"yyyy-mm-dd")</f>
        <v>2016-03-03</v>
      </c>
      <c r="H2" s="486" t="s">
        <v>289</v>
      </c>
      <c r="I2" s="3521"/>
      <c r="J2" s="83"/>
      <c r="K2" s="83"/>
      <c r="L2" s="83"/>
    </row>
    <row r="3" spans="1:13" ht="21.75" customHeight="1">
      <c r="A3" s="3054" t="s">
        <v>464</v>
      </c>
      <c r="B3" s="3054"/>
      <c r="C3" s="960" t="str">
        <f>基本情况!$B$7</f>
        <v>2015年01月01日至2015年12月31日</v>
      </c>
      <c r="D3" s="3559" t="s">
        <v>465</v>
      </c>
      <c r="E3" s="3560"/>
      <c r="F3" s="962">
        <f>基本情况!B11</f>
        <v>0</v>
      </c>
      <c r="G3" s="1828" t="str">
        <f>TEXT(基本情况!B22,"yyyy-mm-dd")</f>
        <v>2016-04-10</v>
      </c>
      <c r="H3" s="963" t="str">
        <f>档案索引!D30</f>
        <v>3-9</v>
      </c>
      <c r="I3" s="3521"/>
      <c r="J3" s="83"/>
      <c r="K3" s="83"/>
      <c r="L3" s="83"/>
    </row>
    <row r="4" spans="1:13" ht="6.75" customHeight="1">
      <c r="A4" s="2730"/>
      <c r="B4" s="2730"/>
      <c r="C4" s="2730"/>
      <c r="D4" s="2730"/>
      <c r="E4" s="2730"/>
      <c r="F4" s="2730"/>
      <c r="G4" s="2730"/>
      <c r="H4" s="2730"/>
      <c r="I4" s="3521"/>
      <c r="J4" s="83"/>
      <c r="K4" s="83"/>
      <c r="L4" s="83"/>
    </row>
    <row r="5" spans="1:13" ht="21.75" customHeight="1">
      <c r="A5" s="2938" t="s">
        <v>658</v>
      </c>
      <c r="B5" s="2938"/>
      <c r="C5" s="583" t="s">
        <v>678</v>
      </c>
      <c r="D5" s="3205" t="s">
        <v>1199</v>
      </c>
      <c r="E5" s="3205"/>
      <c r="F5" s="583" t="s">
        <v>919</v>
      </c>
      <c r="G5" s="780" t="s">
        <v>6689</v>
      </c>
      <c r="H5" s="773" t="s">
        <v>515</v>
      </c>
      <c r="I5" s="964" t="s">
        <v>404</v>
      </c>
      <c r="J5" s="968"/>
      <c r="K5" s="83"/>
      <c r="L5" s="83"/>
    </row>
    <row r="6" spans="1:13" ht="23.25" customHeight="1">
      <c r="A6" s="3011">
        <v>1</v>
      </c>
      <c r="B6" s="3011"/>
      <c r="C6" s="965" t="s">
        <v>495</v>
      </c>
      <c r="D6" s="3556">
        <f>SUMIF(余额表!J:J,"财务费用-"&amp;C6,余额表!E:E)</f>
        <v>0</v>
      </c>
      <c r="E6" s="3556"/>
      <c r="F6" s="1120"/>
      <c r="G6" s="1829"/>
      <c r="H6" s="969">
        <f>D6+F6</f>
        <v>0</v>
      </c>
      <c r="I6" s="1268" t="s">
        <v>6775</v>
      </c>
      <c r="J6" s="83"/>
      <c r="K6" s="83"/>
      <c r="L6" s="83"/>
    </row>
    <row r="7" spans="1:13" ht="23.25" customHeight="1">
      <c r="A7" s="2725">
        <v>2</v>
      </c>
      <c r="B7" s="2725"/>
      <c r="C7" s="495" t="s">
        <v>496</v>
      </c>
      <c r="D7" s="3550">
        <f>SUMIF(余额表!J:J,"财务费用-"&amp;C7,余额表!E:E)</f>
        <v>0</v>
      </c>
      <c r="E7" s="3551"/>
      <c r="F7" s="1122"/>
      <c r="G7" s="1202"/>
      <c r="H7" s="700">
        <f>D7+F7</f>
        <v>0</v>
      </c>
      <c r="I7" s="233" t="s">
        <v>655</v>
      </c>
      <c r="J7" s="83"/>
      <c r="K7" s="83"/>
      <c r="L7" s="83"/>
    </row>
    <row r="8" spans="1:13" ht="23.25" customHeight="1">
      <c r="A8" s="2725">
        <v>3</v>
      </c>
      <c r="B8" s="2725"/>
      <c r="C8" s="972" t="s">
        <v>497</v>
      </c>
      <c r="D8" s="3555"/>
      <c r="E8" s="3555"/>
      <c r="F8" s="1122"/>
      <c r="G8" s="1202"/>
      <c r="H8" s="700">
        <f t="shared" ref="H8:H26" si="0">D8+F8</f>
        <v>0</v>
      </c>
      <c r="I8" s="576" t="s">
        <v>1310</v>
      </c>
      <c r="J8" s="83"/>
      <c r="K8" s="83"/>
      <c r="L8" s="83"/>
    </row>
    <row r="9" spans="1:13" ht="23.25" customHeight="1">
      <c r="A9" s="2725">
        <v>4</v>
      </c>
      <c r="B9" s="2725"/>
      <c r="C9" s="495" t="s">
        <v>498</v>
      </c>
      <c r="D9" s="3550">
        <f>SUMIF(余额表!J:J,"财务费用-"&amp;C9,余额表!E:E)</f>
        <v>0</v>
      </c>
      <c r="E9" s="3551"/>
      <c r="F9" s="1122"/>
      <c r="G9" s="1202"/>
      <c r="H9" s="700">
        <f t="shared" si="0"/>
        <v>0</v>
      </c>
      <c r="I9" s="576" t="s">
        <v>72</v>
      </c>
      <c r="J9" s="83"/>
      <c r="K9" s="83"/>
      <c r="L9" s="83"/>
    </row>
    <row r="10" spans="1:13" ht="23.25" customHeight="1">
      <c r="A10" s="2725">
        <v>5</v>
      </c>
      <c r="B10" s="2725"/>
      <c r="C10" s="2060" t="s">
        <v>6736</v>
      </c>
      <c r="D10" s="3550">
        <f>SUMIF(余额表!J:J,"财务费用-"&amp;C10,余额表!E:E)</f>
        <v>0</v>
      </c>
      <c r="E10" s="3551"/>
      <c r="F10" s="1122"/>
      <c r="G10" s="1202"/>
      <c r="H10" s="700">
        <f t="shared" si="0"/>
        <v>0</v>
      </c>
      <c r="I10" s="576" t="s">
        <v>1511</v>
      </c>
      <c r="J10" s="83"/>
      <c r="K10" s="83"/>
      <c r="L10" s="83"/>
    </row>
    <row r="11" spans="1:13" ht="23.25" customHeight="1">
      <c r="A11" s="2725">
        <v>6</v>
      </c>
      <c r="B11" s="2725"/>
      <c r="C11" s="2060" t="s">
        <v>499</v>
      </c>
      <c r="D11" s="3550">
        <f>-SUMIF(余额表!J:J,"财务费用-利息收入",余额表!E:E)</f>
        <v>0</v>
      </c>
      <c r="E11" s="3551"/>
      <c r="F11" s="1122"/>
      <c r="G11" s="1202"/>
      <c r="H11" s="700">
        <f t="shared" si="0"/>
        <v>0</v>
      </c>
      <c r="I11" s="233" t="s">
        <v>500</v>
      </c>
      <c r="J11" s="83"/>
      <c r="K11" s="83"/>
      <c r="L11" s="83"/>
    </row>
    <row r="12" spans="1:13" ht="23.25" customHeight="1">
      <c r="A12" s="2725">
        <v>7</v>
      </c>
      <c r="B12" s="2725"/>
      <c r="C12" s="2060" t="s">
        <v>501</v>
      </c>
      <c r="D12" s="3555"/>
      <c r="E12" s="3555"/>
      <c r="F12" s="1122"/>
      <c r="G12" s="1202"/>
      <c r="H12" s="700">
        <f t="shared" si="0"/>
        <v>0</v>
      </c>
      <c r="I12" s="233" t="s">
        <v>944</v>
      </c>
      <c r="J12" s="83"/>
      <c r="K12" s="83"/>
      <c r="L12" s="83"/>
    </row>
    <row r="13" spans="1:13" ht="23.25" customHeight="1">
      <c r="A13" s="2725">
        <v>8</v>
      </c>
      <c r="B13" s="2725"/>
      <c r="C13" s="2060" t="s">
        <v>502</v>
      </c>
      <c r="D13" s="3550">
        <f>-SUMIF(余额表!J:J,"财务费用-汇兑收益",余额表!E:E)</f>
        <v>0</v>
      </c>
      <c r="E13" s="3551"/>
      <c r="F13" s="1122"/>
      <c r="G13" s="1202"/>
      <c r="H13" s="700">
        <f t="shared" si="0"/>
        <v>0</v>
      </c>
      <c r="I13" s="233" t="s">
        <v>931</v>
      </c>
      <c r="J13" s="83"/>
      <c r="K13" s="83"/>
      <c r="L13" s="83"/>
    </row>
    <row r="14" spans="1:13" ht="23.25" customHeight="1">
      <c r="A14" s="2725">
        <v>9</v>
      </c>
      <c r="B14" s="2725"/>
      <c r="C14" s="2060" t="s">
        <v>6737</v>
      </c>
      <c r="D14" s="3550">
        <f>SUMIF(余额表!J:J,"财务费用-其他",余额表!E:E)</f>
        <v>0</v>
      </c>
      <c r="E14" s="3551"/>
      <c r="F14" s="1122"/>
      <c r="G14" s="1202"/>
      <c r="H14" s="700">
        <f t="shared" si="0"/>
        <v>0</v>
      </c>
      <c r="I14" s="1237" t="s">
        <v>375</v>
      </c>
      <c r="J14" s="83"/>
      <c r="K14" s="83"/>
      <c r="L14" s="83"/>
    </row>
    <row r="15" spans="1:13" ht="23.25" customHeight="1">
      <c r="A15" s="2725">
        <v>10</v>
      </c>
      <c r="B15" s="2725"/>
      <c r="C15" s="2069" t="s">
        <v>6729</v>
      </c>
      <c r="D15" s="3555"/>
      <c r="E15" s="3555"/>
      <c r="F15" s="1122"/>
      <c r="G15" s="1202"/>
      <c r="H15" s="700">
        <f t="shared" si="0"/>
        <v>0</v>
      </c>
      <c r="I15" s="2930" t="s">
        <v>503</v>
      </c>
      <c r="J15" s="2930"/>
      <c r="K15" s="2930"/>
      <c r="L15" s="2930"/>
      <c r="M15" s="674"/>
    </row>
    <row r="16" spans="1:13" ht="23.25" customHeight="1">
      <c r="A16" s="2725">
        <v>11</v>
      </c>
      <c r="B16" s="2725"/>
      <c r="C16" s="973"/>
      <c r="D16" s="3555"/>
      <c r="E16" s="3555"/>
      <c r="F16" s="1122"/>
      <c r="G16" s="1202"/>
      <c r="H16" s="700">
        <f t="shared" si="0"/>
        <v>0</v>
      </c>
      <c r="I16" s="2930"/>
      <c r="J16" s="2930"/>
      <c r="K16" s="2930"/>
      <c r="L16" s="2930"/>
      <c r="M16" s="674"/>
    </row>
    <row r="17" spans="1:16" ht="23.25" customHeight="1">
      <c r="A17" s="2725">
        <v>12</v>
      </c>
      <c r="B17" s="2725"/>
      <c r="C17" s="966"/>
      <c r="D17" s="3555"/>
      <c r="E17" s="3555"/>
      <c r="F17" s="1122"/>
      <c r="G17" s="1202"/>
      <c r="H17" s="700">
        <f t="shared" si="0"/>
        <v>0</v>
      </c>
      <c r="I17" s="2930"/>
      <c r="J17" s="2930"/>
      <c r="K17" s="2930"/>
      <c r="L17" s="2930"/>
      <c r="M17" s="674"/>
    </row>
    <row r="18" spans="1:16" ht="23.25" customHeight="1">
      <c r="A18" s="2725">
        <v>13</v>
      </c>
      <c r="B18" s="2725"/>
      <c r="C18" s="966"/>
      <c r="D18" s="3555"/>
      <c r="E18" s="3555"/>
      <c r="F18" s="1122"/>
      <c r="G18" s="1202"/>
      <c r="H18" s="700">
        <f t="shared" si="0"/>
        <v>0</v>
      </c>
      <c r="I18" s="2930"/>
      <c r="J18" s="2930"/>
      <c r="K18" s="2930"/>
      <c r="L18" s="2930"/>
      <c r="M18" s="674"/>
    </row>
    <row r="19" spans="1:16" ht="23.25" customHeight="1">
      <c r="A19" s="2725">
        <v>14</v>
      </c>
      <c r="B19" s="2725"/>
      <c r="C19" s="966"/>
      <c r="D19" s="3555"/>
      <c r="E19" s="3555"/>
      <c r="F19" s="1122"/>
      <c r="G19" s="1202"/>
      <c r="H19" s="700">
        <f t="shared" si="0"/>
        <v>0</v>
      </c>
      <c r="I19" s="2930"/>
      <c r="J19" s="2930"/>
      <c r="K19" s="2930"/>
      <c r="L19" s="2930"/>
      <c r="M19" s="674"/>
    </row>
    <row r="20" spans="1:16" ht="23.25" customHeight="1">
      <c r="A20" s="2725">
        <v>15</v>
      </c>
      <c r="B20" s="2725"/>
      <c r="C20" s="966"/>
      <c r="D20" s="3555"/>
      <c r="E20" s="3555"/>
      <c r="F20" s="1122"/>
      <c r="G20" s="1202"/>
      <c r="H20" s="700">
        <f t="shared" si="0"/>
        <v>0</v>
      </c>
      <c r="I20" s="2930"/>
      <c r="J20" s="2930"/>
      <c r="K20" s="2930"/>
      <c r="L20" s="2930"/>
      <c r="M20" s="674"/>
    </row>
    <row r="21" spans="1:16" ht="23.25" customHeight="1">
      <c r="A21" s="2725">
        <v>16</v>
      </c>
      <c r="B21" s="2725"/>
      <c r="C21" s="970"/>
      <c r="D21" s="3555"/>
      <c r="E21" s="3555"/>
      <c r="F21" s="1122"/>
      <c r="G21" s="1202"/>
      <c r="H21" s="700">
        <f t="shared" si="0"/>
        <v>0</v>
      </c>
      <c r="I21" s="2930" t="s">
        <v>504</v>
      </c>
      <c r="J21" s="2930"/>
      <c r="K21" s="2930"/>
      <c r="L21" s="2930"/>
      <c r="M21" s="674"/>
    </row>
    <row r="22" spans="1:16" ht="23.25" customHeight="1">
      <c r="A22" s="2725">
        <v>17</v>
      </c>
      <c r="B22" s="2725"/>
      <c r="C22" s="970"/>
      <c r="D22" s="3555"/>
      <c r="E22" s="3555"/>
      <c r="F22" s="1122"/>
      <c r="G22" s="1202"/>
      <c r="H22" s="700">
        <f t="shared" si="0"/>
        <v>0</v>
      </c>
      <c r="I22" s="2930"/>
      <c r="J22" s="2930"/>
      <c r="K22" s="2930"/>
      <c r="L22" s="2930"/>
    </row>
    <row r="23" spans="1:16" ht="23.25" customHeight="1">
      <c r="A23" s="2725">
        <v>18</v>
      </c>
      <c r="B23" s="2725"/>
      <c r="C23" s="970"/>
      <c r="D23" s="3555"/>
      <c r="E23" s="3555"/>
      <c r="F23" s="1122"/>
      <c r="G23" s="1202"/>
      <c r="H23" s="700">
        <f t="shared" si="0"/>
        <v>0</v>
      </c>
      <c r="I23" s="2930"/>
      <c r="J23" s="2930"/>
      <c r="K23" s="2930"/>
      <c r="L23" s="2930"/>
    </row>
    <row r="24" spans="1:16" ht="23.25" customHeight="1">
      <c r="A24" s="2725">
        <v>19</v>
      </c>
      <c r="B24" s="2725"/>
      <c r="C24" s="970"/>
      <c r="D24" s="3555"/>
      <c r="E24" s="3555"/>
      <c r="F24" s="1122"/>
      <c r="G24" s="1202"/>
      <c r="H24" s="700">
        <f t="shared" si="0"/>
        <v>0</v>
      </c>
      <c r="I24" s="2930"/>
      <c r="J24" s="2930"/>
      <c r="K24" s="2930"/>
      <c r="L24" s="2930"/>
    </row>
    <row r="25" spans="1:16" ht="23.25" customHeight="1">
      <c r="A25" s="2725">
        <v>20</v>
      </c>
      <c r="B25" s="2725"/>
      <c r="C25" s="970"/>
      <c r="D25" s="3555"/>
      <c r="E25" s="3555"/>
      <c r="F25" s="1122"/>
      <c r="G25" s="1202"/>
      <c r="H25" s="700">
        <f t="shared" si="0"/>
        <v>0</v>
      </c>
      <c r="I25" s="2930"/>
      <c r="J25" s="2930"/>
      <c r="K25" s="2930"/>
      <c r="L25" s="2930"/>
    </row>
    <row r="26" spans="1:16" ht="23.25" customHeight="1">
      <c r="A26" s="2725">
        <v>21</v>
      </c>
      <c r="B26" s="2725"/>
      <c r="C26" s="970"/>
      <c r="D26" s="3555"/>
      <c r="E26" s="3555"/>
      <c r="F26" s="1122"/>
      <c r="G26" s="1202"/>
      <c r="H26" s="700">
        <f t="shared" si="0"/>
        <v>0</v>
      </c>
      <c r="I26" s="3562" t="s">
        <v>1378</v>
      </c>
      <c r="J26" s="3562"/>
      <c r="K26" s="3562"/>
      <c r="L26" s="3562"/>
      <c r="M26" s="503"/>
      <c r="N26" s="503"/>
      <c r="O26" s="503"/>
      <c r="P26" s="503"/>
    </row>
    <row r="27" spans="1:16" ht="23.25" customHeight="1">
      <c r="A27" s="2726" t="s">
        <v>715</v>
      </c>
      <c r="B27" s="2726"/>
      <c r="C27" s="2726"/>
      <c r="D27" s="3549">
        <f>D6+D7+D9+D10-D11-D13+D14</f>
        <v>0</v>
      </c>
      <c r="E27" s="3549"/>
      <c r="F27" s="722">
        <f>F6+F7+F9+F10-F11-F13+F14</f>
        <v>0</v>
      </c>
      <c r="G27" s="722">
        <f>G6+G7+G9+G10-G11-G13+G14</f>
        <v>0</v>
      </c>
      <c r="H27" s="703">
        <f>H6+H7+H9+H10-H11-H13+H14</f>
        <v>0</v>
      </c>
      <c r="I27" s="3562"/>
      <c r="J27" s="3562"/>
      <c r="K27" s="3562"/>
      <c r="L27" s="3562"/>
      <c r="M27" s="503"/>
      <c r="N27" s="503"/>
      <c r="O27" s="503"/>
      <c r="P27" s="503"/>
    </row>
    <row r="28" spans="1:16" ht="23.25" customHeight="1">
      <c r="A28" s="3007" t="s">
        <v>654</v>
      </c>
      <c r="B28" s="3007"/>
      <c r="C28" s="3013" t="str">
        <f>IF(D27&lt;&gt;利润!C22,"账载数与报表数相差"&amp;DOLLAR(D27-利润!C22,2)&amp;"元！","账载数与报表数相符！")</f>
        <v>账载数与报表数相符！</v>
      </c>
      <c r="D28" s="3013"/>
      <c r="E28" s="3013"/>
      <c r="F28" s="3013"/>
      <c r="G28" s="3013"/>
      <c r="H28" s="3013"/>
      <c r="I28" s="3562"/>
      <c r="J28" s="3562"/>
      <c r="K28" s="3562"/>
      <c r="L28" s="3562"/>
      <c r="M28" s="503"/>
      <c r="N28" s="503"/>
      <c r="O28" s="503"/>
      <c r="P28" s="503"/>
    </row>
    <row r="29" spans="1:16" ht="15" customHeight="1">
      <c r="A29" s="2946" t="s">
        <v>1344</v>
      </c>
      <c r="B29" s="2946"/>
      <c r="C29" s="967" t="s">
        <v>179</v>
      </c>
      <c r="D29" s="3552" t="str">
        <f>IF(F27&lt;&gt;0,"、E","")</f>
        <v/>
      </c>
      <c r="E29" s="3552"/>
      <c r="F29" s="3552"/>
      <c r="G29" s="3552"/>
      <c r="H29" s="3552"/>
      <c r="I29" s="3562"/>
      <c r="J29" s="3562"/>
      <c r="K29" s="3562"/>
      <c r="L29" s="3562"/>
      <c r="M29" s="503"/>
      <c r="N29" s="503"/>
      <c r="O29" s="503"/>
      <c r="P29" s="503"/>
    </row>
    <row r="30" spans="1:16" ht="70.5" customHeight="1">
      <c r="A30" s="2946"/>
      <c r="B30" s="2946"/>
      <c r="C30" s="3010"/>
      <c r="D30" s="3010"/>
      <c r="E30" s="3010"/>
      <c r="F30" s="3010"/>
      <c r="G30" s="3010"/>
      <c r="H30" s="3010"/>
      <c r="I30" s="3562"/>
      <c r="J30" s="3562"/>
      <c r="K30" s="3562"/>
      <c r="L30" s="3562"/>
      <c r="M30" s="503"/>
      <c r="N30" s="503"/>
      <c r="O30" s="503"/>
      <c r="P30" s="503"/>
    </row>
    <row r="31" spans="1:16" ht="23.25" customHeight="1">
      <c r="A31" s="3005" t="s">
        <v>587</v>
      </c>
      <c r="B31" s="3005"/>
      <c r="C31" s="3006" t="str">
        <f>IF(F27=0,"不存在调整事项，认可！","调整后认可！")</f>
        <v>不存在调整事项，认可！</v>
      </c>
      <c r="D31" s="3006"/>
      <c r="E31" s="3006"/>
      <c r="F31" s="3006"/>
      <c r="G31" s="3006"/>
      <c r="H31" s="3006"/>
      <c r="I31" s="3561" t="s">
        <v>1379</v>
      </c>
      <c r="J31" s="3561"/>
      <c r="K31" s="3561"/>
      <c r="L31" s="3561"/>
      <c r="M31" s="503"/>
      <c r="N31" s="503"/>
      <c r="O31" s="503"/>
      <c r="P31" s="503"/>
    </row>
    <row r="32" spans="1:16">
      <c r="A32" s="971"/>
      <c r="B32" s="971"/>
      <c r="C32" s="503"/>
      <c r="D32" s="503"/>
      <c r="E32" s="503"/>
      <c r="F32" s="503"/>
      <c r="G32" s="503"/>
      <c r="H32" s="503"/>
      <c r="I32" s="3561"/>
      <c r="J32" s="3561"/>
      <c r="K32" s="3561"/>
      <c r="L32" s="3561"/>
      <c r="M32" s="503"/>
      <c r="N32" s="503"/>
      <c r="O32" s="503"/>
      <c r="P32" s="503"/>
    </row>
    <row r="33" spans="1:16">
      <c r="A33" s="971"/>
      <c r="B33" s="971"/>
      <c r="C33" s="503"/>
      <c r="D33" s="503"/>
      <c r="E33" s="503"/>
      <c r="F33" s="503"/>
      <c r="G33" s="503"/>
      <c r="H33" s="503"/>
      <c r="I33" s="3561"/>
      <c r="J33" s="3561"/>
      <c r="K33" s="3561"/>
      <c r="L33" s="3561"/>
      <c r="M33" s="503"/>
      <c r="N33" s="503"/>
      <c r="O33" s="503"/>
      <c r="P33" s="503"/>
    </row>
    <row r="34" spans="1:16" ht="14.25" customHeight="1">
      <c r="A34" s="971"/>
      <c r="B34" s="971"/>
      <c r="C34" s="503"/>
      <c r="D34" s="503"/>
      <c r="E34" s="503"/>
      <c r="F34" s="503"/>
      <c r="G34" s="503"/>
      <c r="H34" s="503"/>
      <c r="I34" s="3122" t="s">
        <v>1380</v>
      </c>
      <c r="J34" s="3122"/>
      <c r="K34" s="3122"/>
      <c r="L34" s="3122"/>
      <c r="M34" s="503"/>
      <c r="N34" s="503"/>
      <c r="O34" s="503"/>
      <c r="P34" s="503"/>
    </row>
    <row r="35" spans="1:16">
      <c r="A35" s="971"/>
      <c r="B35" s="971"/>
      <c r="C35" s="503"/>
      <c r="D35" s="503"/>
      <c r="E35" s="503"/>
      <c r="F35" s="503"/>
      <c r="G35" s="503"/>
      <c r="H35" s="503"/>
      <c r="I35" s="3122"/>
      <c r="J35" s="3122"/>
      <c r="K35" s="3122"/>
      <c r="L35" s="3122"/>
      <c r="M35" s="503"/>
      <c r="N35" s="503"/>
      <c r="O35" s="503"/>
      <c r="P35" s="503"/>
    </row>
    <row r="36" spans="1:16" ht="15.2" customHeight="1">
      <c r="A36" s="971"/>
      <c r="B36" s="971"/>
      <c r="C36" s="503"/>
      <c r="D36" s="503"/>
      <c r="E36" s="503"/>
      <c r="F36" s="503"/>
      <c r="G36" s="503"/>
      <c r="H36" s="503"/>
      <c r="I36" s="3122" t="s">
        <v>1381</v>
      </c>
      <c r="J36" s="3122"/>
      <c r="K36" s="3122"/>
      <c r="L36" s="3122"/>
      <c r="M36" s="503"/>
      <c r="N36" s="503"/>
      <c r="O36" s="503"/>
      <c r="P36" s="503"/>
    </row>
    <row r="37" spans="1:16" ht="14.25" customHeight="1">
      <c r="A37" s="971"/>
      <c r="B37" s="971"/>
      <c r="C37" s="503"/>
      <c r="D37" s="503"/>
      <c r="E37" s="503"/>
      <c r="F37" s="503"/>
      <c r="G37" s="503"/>
      <c r="H37" s="503"/>
      <c r="I37" s="3122" t="s">
        <v>489</v>
      </c>
      <c r="J37" s="3122"/>
      <c r="K37" s="3122"/>
      <c r="L37" s="3122"/>
      <c r="M37" s="503"/>
      <c r="N37" s="503"/>
      <c r="O37" s="503"/>
      <c r="P37" s="503"/>
    </row>
    <row r="38" spans="1:16">
      <c r="A38" s="971"/>
      <c r="B38" s="971"/>
      <c r="C38" s="503"/>
      <c r="D38" s="503"/>
      <c r="E38" s="503"/>
      <c r="F38" s="503"/>
      <c r="G38" s="503"/>
      <c r="H38" s="503"/>
      <c r="I38" s="3122"/>
      <c r="J38" s="3122"/>
      <c r="K38" s="3122"/>
      <c r="L38" s="3122"/>
      <c r="M38" s="503"/>
      <c r="N38" s="503"/>
      <c r="O38" s="503"/>
      <c r="P38" s="503"/>
    </row>
    <row r="39" spans="1:16" ht="14.25" customHeight="1">
      <c r="A39" s="971"/>
      <c r="B39" s="971"/>
      <c r="C39" s="503"/>
      <c r="D39" s="503"/>
      <c r="E39" s="503"/>
      <c r="F39" s="503"/>
      <c r="G39" s="503"/>
      <c r="H39" s="503"/>
      <c r="I39" s="3122" t="s">
        <v>1382</v>
      </c>
      <c r="J39" s="3122"/>
      <c r="K39" s="3122"/>
      <c r="L39" s="3122"/>
      <c r="M39" s="503"/>
      <c r="N39" s="503"/>
      <c r="O39" s="503"/>
      <c r="P39" s="503"/>
    </row>
    <row r="40" spans="1:16">
      <c r="A40" s="971"/>
      <c r="B40" s="971"/>
      <c r="C40" s="503"/>
      <c r="D40" s="503"/>
      <c r="E40" s="503"/>
      <c r="F40" s="503"/>
      <c r="G40" s="503"/>
      <c r="H40" s="503"/>
      <c r="I40" s="3122"/>
      <c r="J40" s="3122"/>
      <c r="K40" s="3122"/>
      <c r="L40" s="3122"/>
      <c r="M40" s="503"/>
      <c r="N40" s="503"/>
      <c r="O40" s="503"/>
      <c r="P40" s="503"/>
    </row>
    <row r="41" spans="1:16">
      <c r="A41" s="971"/>
      <c r="B41" s="971"/>
      <c r="C41" s="503"/>
      <c r="D41" s="503"/>
      <c r="E41" s="503"/>
      <c r="F41" s="503"/>
      <c r="G41" s="503"/>
      <c r="H41" s="503"/>
      <c r="I41" s="3122"/>
      <c r="J41" s="3122"/>
      <c r="K41" s="3122"/>
      <c r="L41" s="3122"/>
      <c r="M41" s="503"/>
      <c r="N41" s="503"/>
      <c r="O41" s="503"/>
      <c r="P41" s="503"/>
    </row>
    <row r="42" spans="1:16">
      <c r="A42" s="971"/>
      <c r="B42" s="971"/>
      <c r="C42" s="503"/>
      <c r="D42" s="503"/>
      <c r="E42" s="503"/>
      <c r="F42" s="503"/>
      <c r="G42" s="503"/>
      <c r="H42" s="503"/>
      <c r="I42" s="3122"/>
      <c r="J42" s="3122"/>
      <c r="K42" s="3122"/>
      <c r="L42" s="3122"/>
      <c r="M42" s="503"/>
      <c r="N42" s="503"/>
      <c r="O42" s="503"/>
      <c r="P42" s="503"/>
    </row>
    <row r="43" spans="1:16">
      <c r="A43" s="971"/>
      <c r="B43" s="971"/>
      <c r="C43" s="503"/>
      <c r="D43" s="503"/>
      <c r="E43" s="503"/>
      <c r="F43" s="503"/>
      <c r="G43" s="503"/>
      <c r="H43" s="503"/>
      <c r="I43" s="503"/>
      <c r="J43" s="503"/>
      <c r="K43" s="503"/>
      <c r="L43" s="503"/>
      <c r="M43" s="503"/>
      <c r="N43" s="503"/>
      <c r="O43" s="503"/>
      <c r="P43" s="503"/>
    </row>
    <row r="44" spans="1:16">
      <c r="A44" s="971"/>
      <c r="B44" s="971"/>
      <c r="C44" s="503"/>
      <c r="D44" s="503"/>
      <c r="E44" s="503"/>
      <c r="F44" s="503"/>
      <c r="G44" s="503"/>
      <c r="H44" s="503"/>
      <c r="I44" s="503"/>
      <c r="J44" s="503"/>
      <c r="K44" s="503"/>
      <c r="L44" s="503"/>
      <c r="M44" s="503"/>
      <c r="N44" s="503"/>
      <c r="O44" s="503"/>
      <c r="P44" s="503"/>
    </row>
    <row r="45" spans="1:16">
      <c r="A45" s="971"/>
      <c r="B45" s="971"/>
      <c r="C45" s="503"/>
      <c r="D45" s="503"/>
      <c r="E45" s="503"/>
      <c r="F45" s="503"/>
      <c r="G45" s="503"/>
      <c r="H45" s="503"/>
      <c r="I45" s="503"/>
      <c r="J45" s="503"/>
      <c r="K45" s="503"/>
      <c r="L45" s="503"/>
      <c r="M45" s="503"/>
      <c r="N45" s="503"/>
      <c r="O45" s="503"/>
      <c r="P45" s="503"/>
    </row>
    <row r="46" spans="1:16">
      <c r="A46" s="971"/>
      <c r="B46" s="971"/>
      <c r="C46" s="503"/>
      <c r="D46" s="503"/>
      <c r="E46" s="503"/>
      <c r="F46" s="503"/>
      <c r="G46" s="503"/>
      <c r="H46" s="503"/>
      <c r="M46" s="503"/>
      <c r="N46" s="503"/>
      <c r="O46" s="503"/>
      <c r="P46" s="503"/>
    </row>
    <row r="47" spans="1:16">
      <c r="A47" s="971"/>
      <c r="B47" s="971"/>
      <c r="C47" s="503"/>
      <c r="D47" s="503"/>
      <c r="E47" s="503"/>
      <c r="F47" s="503"/>
      <c r="G47" s="503"/>
      <c r="H47" s="503"/>
      <c r="M47" s="503"/>
      <c r="N47" s="503"/>
      <c r="O47" s="503"/>
      <c r="P47" s="503"/>
    </row>
    <row r="48" spans="1:16">
      <c r="A48" s="971"/>
      <c r="B48" s="971"/>
      <c r="C48" s="503"/>
      <c r="D48" s="503"/>
      <c r="E48" s="503"/>
      <c r="F48" s="503"/>
      <c r="G48" s="503"/>
      <c r="H48" s="503"/>
      <c r="M48" s="503"/>
      <c r="N48" s="503"/>
      <c r="O48" s="503"/>
      <c r="P48" s="503"/>
    </row>
    <row r="49" spans="1:16">
      <c r="A49" s="971"/>
      <c r="B49" s="971"/>
      <c r="C49" s="503"/>
      <c r="D49" s="503"/>
      <c r="E49" s="503"/>
      <c r="F49" s="503"/>
      <c r="G49" s="503"/>
      <c r="H49" s="503"/>
      <c r="M49" s="503"/>
      <c r="N49" s="503"/>
      <c r="O49" s="503"/>
      <c r="P49" s="503"/>
    </row>
    <row r="50" spans="1:16">
      <c r="A50" s="971"/>
      <c r="B50" s="971"/>
      <c r="C50" s="503"/>
      <c r="D50" s="503"/>
      <c r="E50" s="503"/>
      <c r="F50" s="503"/>
      <c r="G50" s="503"/>
      <c r="H50" s="503"/>
      <c r="M50" s="503"/>
      <c r="N50" s="503"/>
      <c r="O50" s="503"/>
      <c r="P50" s="503"/>
    </row>
    <row r="51" spans="1:16">
      <c r="A51" s="971"/>
      <c r="B51" s="971"/>
      <c r="C51" s="503"/>
      <c r="D51" s="503"/>
      <c r="E51" s="503"/>
      <c r="F51" s="503"/>
      <c r="G51" s="503"/>
      <c r="H51" s="503"/>
      <c r="I51" s="503"/>
      <c r="J51" s="503"/>
      <c r="K51" s="503"/>
      <c r="L51" s="503"/>
      <c r="M51" s="503"/>
      <c r="N51" s="503"/>
      <c r="O51" s="503"/>
      <c r="P51" s="503"/>
    </row>
    <row r="52" spans="1:16">
      <c r="A52" s="971"/>
      <c r="B52" s="971"/>
      <c r="C52" s="503"/>
      <c r="D52" s="503"/>
      <c r="E52" s="503"/>
      <c r="F52" s="503"/>
      <c r="G52" s="503"/>
      <c r="H52" s="503"/>
      <c r="I52" s="503"/>
      <c r="J52" s="503"/>
      <c r="K52" s="503"/>
      <c r="L52" s="503"/>
      <c r="M52" s="503"/>
      <c r="N52" s="503"/>
      <c r="O52" s="503"/>
      <c r="P52" s="503"/>
    </row>
    <row r="53" spans="1:16">
      <c r="A53" s="971"/>
      <c r="B53" s="971"/>
      <c r="C53" s="503"/>
      <c r="D53" s="503"/>
      <c r="E53" s="503"/>
      <c r="F53" s="503"/>
      <c r="G53" s="503"/>
      <c r="H53" s="503"/>
      <c r="I53" s="503"/>
      <c r="J53" s="503"/>
      <c r="K53" s="503"/>
      <c r="L53" s="503"/>
      <c r="M53" s="503"/>
      <c r="N53" s="503"/>
      <c r="O53" s="503"/>
      <c r="P53" s="503"/>
    </row>
    <row r="54" spans="1:16">
      <c r="A54" s="971"/>
      <c r="B54" s="971"/>
      <c r="C54" s="503"/>
      <c r="D54" s="503"/>
      <c r="E54" s="503"/>
      <c r="F54" s="503"/>
      <c r="G54" s="503"/>
      <c r="H54" s="503"/>
      <c r="I54" s="503"/>
      <c r="J54" s="503"/>
      <c r="K54" s="503"/>
      <c r="L54" s="503"/>
      <c r="M54" s="503"/>
      <c r="N54" s="503"/>
      <c r="O54" s="503"/>
      <c r="P54" s="503"/>
    </row>
    <row r="55" spans="1:16">
      <c r="A55" s="971"/>
      <c r="B55" s="971"/>
      <c r="C55" s="503"/>
      <c r="D55" s="503"/>
      <c r="E55" s="503"/>
      <c r="F55" s="503"/>
      <c r="G55" s="503"/>
      <c r="H55" s="503"/>
      <c r="I55" s="503"/>
      <c r="J55" s="503"/>
      <c r="K55" s="503"/>
      <c r="L55" s="503"/>
      <c r="M55" s="503"/>
      <c r="N55" s="503"/>
      <c r="O55" s="503"/>
      <c r="P55" s="503"/>
    </row>
    <row r="56" spans="1:16">
      <c r="A56" s="971"/>
      <c r="B56" s="971"/>
      <c r="C56" s="503"/>
      <c r="D56" s="503"/>
      <c r="E56" s="503"/>
      <c r="F56" s="503"/>
      <c r="G56" s="503"/>
      <c r="H56" s="503"/>
      <c r="I56" s="503"/>
      <c r="J56" s="503"/>
      <c r="K56" s="503"/>
      <c r="L56" s="503"/>
      <c r="M56" s="503"/>
      <c r="N56" s="503"/>
      <c r="O56" s="503"/>
      <c r="P56" s="503"/>
    </row>
    <row r="57" spans="1:16">
      <c r="A57" s="971"/>
      <c r="B57" s="971"/>
      <c r="C57" s="503"/>
      <c r="D57" s="503"/>
      <c r="E57" s="503"/>
      <c r="F57" s="503"/>
      <c r="G57" s="503"/>
      <c r="H57" s="503"/>
      <c r="I57" s="503"/>
      <c r="J57" s="503"/>
      <c r="K57" s="503"/>
      <c r="L57" s="503"/>
      <c r="M57" s="503"/>
      <c r="N57" s="503"/>
      <c r="O57" s="503"/>
      <c r="P57" s="503"/>
    </row>
    <row r="58" spans="1:16">
      <c r="A58" s="971"/>
      <c r="B58" s="971"/>
      <c r="C58" s="503"/>
      <c r="D58" s="503"/>
      <c r="E58" s="503"/>
      <c r="F58" s="503"/>
      <c r="G58" s="503"/>
      <c r="H58" s="503"/>
      <c r="I58" s="503"/>
      <c r="J58" s="503"/>
      <c r="K58" s="503"/>
      <c r="L58" s="503"/>
      <c r="M58" s="503"/>
      <c r="N58" s="503"/>
      <c r="O58" s="503"/>
      <c r="P58" s="503"/>
    </row>
    <row r="59" spans="1:16">
      <c r="A59" s="971"/>
      <c r="B59" s="971"/>
      <c r="C59" s="503"/>
      <c r="D59" s="503"/>
      <c r="E59" s="503"/>
      <c r="F59" s="503"/>
      <c r="G59" s="503"/>
      <c r="H59" s="503"/>
      <c r="I59" s="503"/>
      <c r="J59" s="503"/>
      <c r="K59" s="503"/>
      <c r="L59" s="503"/>
      <c r="M59" s="503"/>
      <c r="N59" s="503"/>
      <c r="O59" s="503"/>
      <c r="P59" s="503"/>
    </row>
    <row r="60" spans="1:16">
      <c r="A60" s="971"/>
      <c r="B60" s="971"/>
      <c r="C60" s="503"/>
      <c r="D60" s="503"/>
      <c r="E60" s="503"/>
      <c r="F60" s="503"/>
      <c r="G60" s="503"/>
      <c r="H60" s="503"/>
      <c r="I60" s="503"/>
      <c r="J60" s="503"/>
      <c r="K60" s="503"/>
      <c r="L60" s="503"/>
      <c r="M60" s="503"/>
      <c r="N60" s="503"/>
      <c r="O60" s="503"/>
      <c r="P60" s="503"/>
    </row>
    <row r="61" spans="1:16">
      <c r="A61" s="971"/>
      <c r="B61" s="971"/>
      <c r="C61" s="503"/>
      <c r="D61" s="503"/>
      <c r="E61" s="503"/>
      <c r="F61" s="503"/>
      <c r="G61" s="503"/>
      <c r="H61" s="503"/>
      <c r="I61" s="503"/>
      <c r="J61" s="503"/>
      <c r="K61" s="503"/>
      <c r="L61" s="503"/>
      <c r="M61" s="503"/>
      <c r="N61" s="503"/>
      <c r="O61" s="503"/>
      <c r="P61" s="503"/>
    </row>
    <row r="62" spans="1:16">
      <c r="A62" s="971"/>
      <c r="B62" s="971"/>
      <c r="C62" s="503"/>
      <c r="D62" s="503"/>
      <c r="E62" s="503"/>
      <c r="F62" s="503"/>
      <c r="G62" s="503"/>
      <c r="H62" s="503"/>
      <c r="I62" s="503"/>
      <c r="J62" s="503"/>
      <c r="K62" s="503"/>
      <c r="L62" s="503"/>
      <c r="M62" s="503"/>
      <c r="N62" s="503"/>
      <c r="O62" s="503"/>
      <c r="P62" s="503"/>
    </row>
    <row r="63" spans="1:16">
      <c r="A63" s="971"/>
      <c r="B63" s="971"/>
      <c r="C63" s="503"/>
      <c r="D63" s="503"/>
      <c r="E63" s="503"/>
      <c r="F63" s="503"/>
      <c r="G63" s="503"/>
      <c r="H63" s="503"/>
      <c r="I63" s="503"/>
      <c r="J63" s="503"/>
      <c r="K63" s="503"/>
      <c r="L63" s="503"/>
      <c r="M63" s="503"/>
      <c r="N63" s="503"/>
      <c r="O63" s="503"/>
      <c r="P63" s="503"/>
    </row>
    <row r="64" spans="1:16">
      <c r="A64" s="971"/>
      <c r="B64" s="971"/>
      <c r="C64" s="503"/>
      <c r="D64" s="503"/>
      <c r="E64" s="503"/>
      <c r="F64" s="503"/>
      <c r="G64" s="503"/>
      <c r="H64" s="503"/>
      <c r="I64" s="503"/>
      <c r="J64" s="503"/>
      <c r="K64" s="503"/>
      <c r="L64" s="503"/>
      <c r="M64" s="503"/>
      <c r="N64" s="503"/>
      <c r="O64" s="503"/>
      <c r="P64" s="503"/>
    </row>
    <row r="65" spans="1:16">
      <c r="A65" s="971"/>
      <c r="B65" s="971"/>
      <c r="C65" s="503"/>
      <c r="D65" s="503"/>
      <c r="E65" s="503"/>
      <c r="F65" s="503"/>
      <c r="G65" s="503"/>
      <c r="H65" s="503"/>
      <c r="I65" s="503"/>
      <c r="J65" s="503"/>
      <c r="K65" s="503"/>
      <c r="L65" s="503"/>
      <c r="M65" s="503"/>
      <c r="N65" s="503"/>
      <c r="O65" s="503"/>
      <c r="P65" s="503"/>
    </row>
    <row r="66" spans="1:16">
      <c r="A66" s="971"/>
      <c r="B66" s="971"/>
      <c r="C66" s="503"/>
      <c r="D66" s="503"/>
      <c r="E66" s="503"/>
      <c r="F66" s="503"/>
      <c r="G66" s="503"/>
      <c r="H66" s="503"/>
      <c r="I66" s="503"/>
      <c r="J66" s="503"/>
      <c r="K66" s="503"/>
      <c r="L66" s="503"/>
      <c r="M66" s="503"/>
      <c r="N66" s="503"/>
      <c r="O66" s="503"/>
      <c r="P66" s="503"/>
    </row>
    <row r="67" spans="1:16">
      <c r="A67" s="971"/>
      <c r="B67" s="971"/>
      <c r="C67" s="503"/>
      <c r="D67" s="503"/>
      <c r="E67" s="503"/>
      <c r="F67" s="503"/>
      <c r="G67" s="503"/>
      <c r="H67" s="503"/>
      <c r="I67" s="503"/>
      <c r="J67" s="503"/>
      <c r="K67" s="503"/>
      <c r="L67" s="503"/>
      <c r="M67" s="503"/>
      <c r="N67" s="503"/>
      <c r="O67" s="503"/>
      <c r="P67" s="503"/>
    </row>
    <row r="68" spans="1:16">
      <c r="A68" s="971"/>
      <c r="B68" s="971"/>
      <c r="C68" s="503"/>
      <c r="D68" s="503"/>
      <c r="E68" s="503"/>
      <c r="F68" s="503"/>
      <c r="G68" s="503"/>
      <c r="H68" s="503"/>
      <c r="I68" s="503"/>
      <c r="J68" s="503"/>
      <c r="K68" s="503"/>
      <c r="L68" s="503"/>
      <c r="M68" s="503"/>
      <c r="N68" s="503"/>
      <c r="O68" s="503"/>
      <c r="P68" s="503"/>
    </row>
    <row r="69" spans="1:16">
      <c r="A69" s="971"/>
      <c r="B69" s="971"/>
      <c r="C69" s="503"/>
      <c r="D69" s="503"/>
      <c r="E69" s="503"/>
      <c r="F69" s="503"/>
      <c r="G69" s="503"/>
      <c r="H69" s="503"/>
      <c r="I69" s="503"/>
      <c r="J69" s="503"/>
      <c r="K69" s="503"/>
      <c r="L69" s="503"/>
      <c r="M69" s="503"/>
      <c r="N69" s="503"/>
      <c r="O69" s="503"/>
      <c r="P69" s="503"/>
    </row>
    <row r="70" spans="1:16">
      <c r="A70" s="971"/>
      <c r="B70" s="971"/>
      <c r="C70" s="503"/>
      <c r="D70" s="503"/>
      <c r="E70" s="503"/>
      <c r="F70" s="503"/>
      <c r="G70" s="503"/>
      <c r="H70" s="503"/>
      <c r="I70" s="503"/>
      <c r="J70" s="503"/>
      <c r="K70" s="503"/>
      <c r="L70" s="503"/>
      <c r="M70" s="503"/>
      <c r="N70" s="503"/>
      <c r="O70" s="503"/>
      <c r="P70" s="503"/>
    </row>
    <row r="71" spans="1:16">
      <c r="A71" s="971"/>
      <c r="B71" s="971"/>
      <c r="C71" s="503"/>
      <c r="D71" s="503"/>
      <c r="E71" s="503"/>
      <c r="F71" s="503"/>
      <c r="G71" s="503"/>
      <c r="H71" s="503"/>
      <c r="I71" s="503"/>
      <c r="J71" s="503"/>
      <c r="K71" s="503"/>
      <c r="L71" s="503"/>
      <c r="M71" s="503"/>
      <c r="N71" s="503"/>
      <c r="O71" s="503"/>
      <c r="P71" s="503"/>
    </row>
    <row r="72" spans="1:16">
      <c r="A72" s="971"/>
      <c r="B72" s="971"/>
      <c r="C72" s="503"/>
      <c r="D72" s="503"/>
      <c r="E72" s="503"/>
      <c r="F72" s="503"/>
      <c r="G72" s="503"/>
      <c r="H72" s="503"/>
      <c r="I72" s="503"/>
      <c r="J72" s="503"/>
      <c r="K72" s="503"/>
      <c r="L72" s="503"/>
      <c r="M72" s="503"/>
      <c r="N72" s="503"/>
      <c r="O72" s="503"/>
      <c r="P72" s="503"/>
    </row>
    <row r="73" spans="1:16">
      <c r="A73" s="971"/>
      <c r="B73" s="971"/>
      <c r="C73" s="503"/>
      <c r="D73" s="503"/>
      <c r="E73" s="503"/>
      <c r="F73" s="503"/>
      <c r="G73" s="503"/>
      <c r="H73" s="503"/>
      <c r="I73" s="503"/>
      <c r="J73" s="503"/>
      <c r="K73" s="503"/>
      <c r="L73" s="503"/>
      <c r="M73" s="503"/>
      <c r="N73" s="503"/>
      <c r="O73" s="503"/>
      <c r="P73" s="503"/>
    </row>
    <row r="74" spans="1:16">
      <c r="I74" s="503"/>
      <c r="J74" s="503"/>
      <c r="K74" s="503"/>
      <c r="L74" s="503"/>
      <c r="M74" s="503"/>
      <c r="N74" s="503"/>
      <c r="O74" s="503"/>
      <c r="P74" s="503"/>
    </row>
    <row r="75" spans="1:16">
      <c r="I75" s="503"/>
      <c r="J75" s="503"/>
      <c r="K75" s="503"/>
      <c r="L75" s="503"/>
      <c r="M75" s="503"/>
      <c r="N75" s="503"/>
      <c r="O75" s="503"/>
      <c r="P75" s="503"/>
    </row>
    <row r="76" spans="1:16">
      <c r="I76" s="503"/>
      <c r="J76" s="503"/>
      <c r="K76" s="503"/>
      <c r="L76" s="503"/>
      <c r="M76" s="503"/>
      <c r="N76" s="503"/>
      <c r="O76" s="503"/>
      <c r="P76" s="503"/>
    </row>
    <row r="77" spans="1:16">
      <c r="I77" s="503"/>
      <c r="J77" s="503"/>
      <c r="K77" s="503"/>
      <c r="L77" s="503"/>
      <c r="M77" s="503"/>
      <c r="N77" s="503"/>
      <c r="O77" s="503"/>
      <c r="P77" s="503"/>
    </row>
    <row r="78" spans="1:16">
      <c r="I78" s="503"/>
      <c r="J78" s="503"/>
      <c r="K78" s="503"/>
      <c r="L78" s="503"/>
      <c r="M78" s="503"/>
      <c r="N78" s="503"/>
      <c r="O78" s="503"/>
      <c r="P78" s="503"/>
    </row>
    <row r="79" spans="1:16">
      <c r="I79" s="503"/>
      <c r="J79" s="503"/>
      <c r="K79" s="503"/>
      <c r="L79" s="503"/>
      <c r="M79" s="503"/>
      <c r="N79" s="503"/>
      <c r="O79" s="503"/>
      <c r="P79" s="503"/>
    </row>
    <row r="80" spans="1:16">
      <c r="I80" s="503"/>
      <c r="J80" s="503"/>
      <c r="K80" s="503"/>
      <c r="L80" s="503"/>
      <c r="M80" s="503"/>
      <c r="N80" s="503"/>
      <c r="O80" s="503"/>
      <c r="P80" s="503"/>
    </row>
    <row r="81" spans="9:16">
      <c r="I81" s="503"/>
      <c r="J81" s="503"/>
      <c r="K81" s="503"/>
      <c r="L81" s="503"/>
      <c r="M81" s="503"/>
      <c r="N81" s="503"/>
      <c r="O81" s="503"/>
      <c r="P81" s="503"/>
    </row>
    <row r="82" spans="9:16">
      <c r="I82" s="503"/>
      <c r="J82" s="503"/>
      <c r="K82" s="503"/>
      <c r="L82" s="503"/>
      <c r="M82" s="503"/>
      <c r="N82" s="503"/>
      <c r="O82" s="503"/>
      <c r="P82" s="503"/>
    </row>
    <row r="83" spans="9:16">
      <c r="I83" s="503"/>
      <c r="J83" s="503"/>
      <c r="K83" s="503"/>
      <c r="L83" s="503"/>
      <c r="M83" s="503"/>
      <c r="N83" s="503"/>
      <c r="O83" s="503"/>
      <c r="P83" s="503"/>
    </row>
    <row r="84" spans="9:16">
      <c r="I84" s="503"/>
      <c r="J84" s="503"/>
      <c r="K84" s="503"/>
      <c r="L84" s="503"/>
      <c r="M84" s="503"/>
      <c r="N84" s="503"/>
      <c r="O84" s="503"/>
      <c r="P84" s="503"/>
    </row>
    <row r="85" spans="9:16">
      <c r="I85" s="503"/>
      <c r="J85" s="503"/>
      <c r="K85" s="503"/>
      <c r="L85" s="503"/>
      <c r="M85" s="503"/>
      <c r="N85" s="503"/>
      <c r="O85" s="503"/>
      <c r="P85" s="503"/>
    </row>
    <row r="86" spans="9:16">
      <c r="I86" s="503"/>
      <c r="J86" s="503"/>
      <c r="K86" s="503"/>
      <c r="L86" s="503"/>
      <c r="M86" s="503"/>
      <c r="N86" s="503"/>
      <c r="O86" s="503"/>
      <c r="P86" s="503"/>
    </row>
    <row r="87" spans="9:16">
      <c r="I87" s="503"/>
      <c r="J87" s="503"/>
      <c r="K87" s="503"/>
      <c r="L87" s="503"/>
      <c r="M87" s="503"/>
      <c r="N87" s="503"/>
      <c r="O87" s="503"/>
      <c r="P87" s="503"/>
    </row>
    <row r="88" spans="9:16">
      <c r="I88" s="503"/>
      <c r="J88" s="503"/>
      <c r="K88" s="503"/>
      <c r="L88" s="503"/>
      <c r="M88" s="503"/>
      <c r="N88" s="503"/>
      <c r="O88" s="503"/>
      <c r="P88" s="503"/>
    </row>
    <row r="89" spans="9:16">
      <c r="I89" s="503"/>
      <c r="J89" s="503"/>
      <c r="K89" s="503"/>
      <c r="L89" s="503"/>
      <c r="M89" s="503"/>
      <c r="N89" s="503"/>
      <c r="O89" s="503"/>
      <c r="P89" s="503"/>
    </row>
    <row r="90" spans="9:16">
      <c r="I90" s="503"/>
      <c r="J90" s="503"/>
      <c r="K90" s="503"/>
      <c r="L90" s="503"/>
      <c r="M90" s="503"/>
      <c r="N90" s="503"/>
      <c r="O90" s="503"/>
      <c r="P90" s="503"/>
    </row>
  </sheetData>
  <sheetProtection selectLockedCells="1" selectUnlockedCells="1"/>
  <mergeCells count="68">
    <mergeCell ref="A5:B5"/>
    <mergeCell ref="D5:E5"/>
    <mergeCell ref="A6:B6"/>
    <mergeCell ref="A1:H1"/>
    <mergeCell ref="I1:I4"/>
    <mergeCell ref="A2:B2"/>
    <mergeCell ref="A3:B3"/>
    <mergeCell ref="A4:H4"/>
    <mergeCell ref="D6:E6"/>
    <mergeCell ref="D2:E2"/>
    <mergeCell ref="D3:E3"/>
    <mergeCell ref="A7:B7"/>
    <mergeCell ref="D7:E7"/>
    <mergeCell ref="A11:B11"/>
    <mergeCell ref="D11:E11"/>
    <mergeCell ref="A9:B9"/>
    <mergeCell ref="D9:E9"/>
    <mergeCell ref="A10:B10"/>
    <mergeCell ref="A8:B8"/>
    <mergeCell ref="D8:E8"/>
    <mergeCell ref="D10:E10"/>
    <mergeCell ref="I15:L20"/>
    <mergeCell ref="A16:B16"/>
    <mergeCell ref="D16:E16"/>
    <mergeCell ref="A17:B17"/>
    <mergeCell ref="D17:E17"/>
    <mergeCell ref="A19:B19"/>
    <mergeCell ref="D19:E19"/>
    <mergeCell ref="D13:E13"/>
    <mergeCell ref="A14:B14"/>
    <mergeCell ref="A12:B12"/>
    <mergeCell ref="D12:E12"/>
    <mergeCell ref="A24:B24"/>
    <mergeCell ref="D24:E24"/>
    <mergeCell ref="D14:E14"/>
    <mergeCell ref="A13:B13"/>
    <mergeCell ref="D20:E20"/>
    <mergeCell ref="A15:B15"/>
    <mergeCell ref="D15:E15"/>
    <mergeCell ref="A20:B20"/>
    <mergeCell ref="A18:B18"/>
    <mergeCell ref="D18:E18"/>
    <mergeCell ref="I21:L25"/>
    <mergeCell ref="A22:B22"/>
    <mergeCell ref="D22:E22"/>
    <mergeCell ref="A23:B23"/>
    <mergeCell ref="D23:E23"/>
    <mergeCell ref="A21:B21"/>
    <mergeCell ref="D21:E21"/>
    <mergeCell ref="A25:B25"/>
    <mergeCell ref="D25:E25"/>
    <mergeCell ref="I26:L30"/>
    <mergeCell ref="A27:C27"/>
    <mergeCell ref="D27:E27"/>
    <mergeCell ref="A28:B28"/>
    <mergeCell ref="C28:H28"/>
    <mergeCell ref="A29:B30"/>
    <mergeCell ref="D29:H29"/>
    <mergeCell ref="C30:H30"/>
    <mergeCell ref="A26:B26"/>
    <mergeCell ref="D26:E26"/>
    <mergeCell ref="I39:L42"/>
    <mergeCell ref="A31:B31"/>
    <mergeCell ref="C31:H31"/>
    <mergeCell ref="I31:L33"/>
    <mergeCell ref="I34:L35"/>
    <mergeCell ref="I36:L36"/>
    <mergeCell ref="I37:L38"/>
  </mergeCells>
  <phoneticPr fontId="59" type="noConversion"/>
  <dataValidations count="1">
    <dataValidation allowBlank="1" sqref="C20:C26">
      <formula1>0</formula1>
      <formula2>0</formula2>
    </dataValidation>
  </dataValidations>
  <hyperlinks>
    <hyperlink ref="I7" location="利润!A1" display="利润及利润分配表"/>
    <hyperlink ref="I8" location="纳税调整明细表!A1" display="纳税调整明细表"/>
    <hyperlink ref="I9" location="收入明细表!A1" display="收入明细表"/>
    <hyperlink ref="I10" location="税收优惠明细表!A1" display="税收优惠明细表"/>
    <hyperlink ref="I11" location="其他事项!A1" display="其他事项!A1"/>
    <hyperlink ref="I12" location="实收公积!A1" display="实收公积审核表"/>
    <hyperlink ref="I13" location="捐赠!A1" display="捐赠支出审核表"/>
    <hyperlink ref="I14" location="利息!A1" display="利息支出审核表"/>
    <hyperlink ref="I6" location="A104000期间费用明细表!A1" display="A104000期间费用明细表!A1"/>
  </hyperlinks>
  <pageMargins left="0.78740157480314965" right="0.35433070866141736" top="0.51181102362204722" bottom="0.11811023622047245" header="0.51181102362204722" footer="0.51181102362204722"/>
  <pageSetup paperSize="9" scale="89" firstPageNumber="0" fitToHeight="0" orientation="portrait" blackAndWhite="1"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3252" r:id="rId4" name="Button 4">
              <controlPr defaultSize="0" print="0" autoFill="0" autoPict="0" macro="[0]!ThisWorkbook.返回">
                <anchor moveWithCells="1">
                  <from>
                    <xdr:col>8</xdr:col>
                    <xdr:colOff>981075</xdr:colOff>
                    <xdr:row>1</xdr:row>
                    <xdr:rowOff>38100</xdr:rowOff>
                  </from>
                  <to>
                    <xdr:col>9</xdr:col>
                    <xdr:colOff>95250</xdr:colOff>
                    <xdr:row>2</xdr:row>
                    <xdr:rowOff>85725</xdr:rowOff>
                  </to>
                </anchor>
              </controlPr>
            </control>
          </mc:Choice>
        </mc:AlternateContent>
      </controls>
    </mc:Choice>
  </mc:AlternateConten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dimension ref="A1:M192"/>
  <sheetViews>
    <sheetView workbookViewId="0">
      <selection activeCell="H10" sqref="H10"/>
    </sheetView>
  </sheetViews>
  <sheetFormatPr defaultRowHeight="14.25"/>
  <cols>
    <col min="1" max="1" width="5.75" style="956" customWidth="1"/>
    <col min="2" max="2" width="24.5" style="956" customWidth="1"/>
    <col min="3" max="3" width="12.5" style="956" customWidth="1"/>
    <col min="4" max="4" width="11.75" style="956" customWidth="1"/>
    <col min="5" max="5" width="7.875" style="956" customWidth="1"/>
    <col min="6" max="6" width="9.875" style="956" customWidth="1"/>
    <col min="7" max="7" width="9.375" style="956" customWidth="1"/>
    <col min="8" max="8" width="54" customWidth="1"/>
    <col min="11" max="11" width="9" style="132"/>
    <col min="12" max="13" width="9" style="975"/>
  </cols>
  <sheetData>
    <row r="1" spans="1:12" ht="30" customHeight="1">
      <c r="A1" s="2732" t="s">
        <v>338</v>
      </c>
      <c r="B1" s="2732"/>
      <c r="C1" s="2732"/>
      <c r="D1" s="2732"/>
      <c r="E1" s="2732"/>
      <c r="F1" s="2732"/>
      <c r="G1" s="2732"/>
      <c r="H1" s="3521"/>
      <c r="I1" s="83"/>
      <c r="J1" s="83"/>
      <c r="K1" s="813"/>
    </row>
    <row r="2" spans="1:12" ht="21" customHeight="1">
      <c r="A2" s="3027" t="str">
        <f>"委托单位："&amp;基本情况!B2</f>
        <v>委托单位：</v>
      </c>
      <c r="B2" s="3027"/>
      <c r="C2" s="3027"/>
      <c r="D2" s="137" t="s">
        <v>463</v>
      </c>
      <c r="E2" s="604">
        <f>基本情况!B12</f>
        <v>0</v>
      </c>
      <c r="F2" s="959" t="str">
        <f>TEXT(基本情况!B21,"yyyy-mm-dd")</f>
        <v>2016-03-03</v>
      </c>
      <c r="G2" s="486" t="s">
        <v>289</v>
      </c>
      <c r="H2" s="3521"/>
      <c r="I2" s="83"/>
      <c r="J2" s="83"/>
      <c r="K2" s="813"/>
    </row>
    <row r="3" spans="1:12" ht="21" customHeight="1">
      <c r="A3" s="3025" t="str">
        <f>"会计期间："&amp;基本情况!B7</f>
        <v>会计期间：2015年01月01日至2015年12月31日</v>
      </c>
      <c r="B3" s="3025"/>
      <c r="C3" s="3025"/>
      <c r="D3" s="141" t="s">
        <v>465</v>
      </c>
      <c r="E3" s="976">
        <f>基本情况!B11</f>
        <v>0</v>
      </c>
      <c r="F3" s="962" t="str">
        <f>TEXT(基本情况!B22,"yyyy-mm-dd")</f>
        <v>2016-04-10</v>
      </c>
      <c r="G3" s="513" t="str">
        <f>档案索引!D31</f>
        <v>3-10</v>
      </c>
      <c r="H3" s="3521"/>
      <c r="I3" s="83"/>
      <c r="J3" s="83"/>
      <c r="K3" s="813"/>
    </row>
    <row r="4" spans="1:12" ht="7.5" customHeight="1">
      <c r="A4" s="2730"/>
      <c r="B4" s="2730"/>
      <c r="C4" s="2730"/>
      <c r="D4" s="2730"/>
      <c r="E4" s="2730"/>
      <c r="F4" s="2730"/>
      <c r="G4" s="2730"/>
      <c r="H4" s="3521"/>
      <c r="I4" s="83"/>
      <c r="J4" s="83"/>
      <c r="K4" s="813"/>
    </row>
    <row r="5" spans="1:12" ht="30.75" customHeight="1">
      <c r="A5" s="533" t="s">
        <v>466</v>
      </c>
      <c r="B5" s="583" t="s">
        <v>678</v>
      </c>
      <c r="C5" s="583" t="s">
        <v>1199</v>
      </c>
      <c r="D5" s="583" t="s">
        <v>995</v>
      </c>
      <c r="E5" s="3205" t="s">
        <v>515</v>
      </c>
      <c r="F5" s="3205"/>
      <c r="G5" s="773" t="s">
        <v>468</v>
      </c>
      <c r="H5" s="964" t="s">
        <v>404</v>
      </c>
      <c r="I5" s="83"/>
      <c r="J5" s="83"/>
      <c r="K5" s="813"/>
    </row>
    <row r="6" spans="1:12" ht="14.25" customHeight="1">
      <c r="A6" s="136">
        <v>1</v>
      </c>
      <c r="B6" s="977" t="s">
        <v>5059</v>
      </c>
      <c r="C6" s="1163"/>
      <c r="D6" s="1163"/>
      <c r="E6" s="3567">
        <f t="shared" ref="E6:E20" si="0">C6+D6</f>
        <v>0</v>
      </c>
      <c r="F6" s="3567"/>
      <c r="G6" s="978"/>
      <c r="H6" s="233" t="s">
        <v>666</v>
      </c>
      <c r="I6" s="83"/>
      <c r="J6" s="83"/>
      <c r="K6" s="813"/>
      <c r="L6" s="979"/>
    </row>
    <row r="7" spans="1:12" ht="14.25" customHeight="1">
      <c r="A7" s="144">
        <v>2</v>
      </c>
      <c r="B7" s="980" t="s">
        <v>5060</v>
      </c>
      <c r="C7" s="1122"/>
      <c r="D7" s="1122"/>
      <c r="E7" s="3566">
        <f t="shared" si="0"/>
        <v>0</v>
      </c>
      <c r="F7" s="3566"/>
      <c r="G7" s="165"/>
      <c r="H7" s="233" t="s">
        <v>257</v>
      </c>
      <c r="I7" s="83"/>
      <c r="J7" s="83"/>
      <c r="K7" s="813"/>
      <c r="L7" s="981"/>
    </row>
    <row r="8" spans="1:12" ht="14.25" customHeight="1">
      <c r="A8" s="144">
        <v>3</v>
      </c>
      <c r="B8" s="980" t="s">
        <v>5061</v>
      </c>
      <c r="C8" s="1122"/>
      <c r="D8" s="1122"/>
      <c r="E8" s="3566">
        <f t="shared" si="0"/>
        <v>0</v>
      </c>
      <c r="F8" s="3566"/>
      <c r="G8" s="165"/>
      <c r="H8" s="494" t="s">
        <v>686</v>
      </c>
      <c r="I8" s="83"/>
      <c r="J8" s="83"/>
      <c r="K8" s="813"/>
      <c r="L8" s="981"/>
    </row>
    <row r="9" spans="1:12" ht="14.25" customHeight="1">
      <c r="A9" s="144">
        <v>4</v>
      </c>
      <c r="B9" s="980" t="s">
        <v>5062</v>
      </c>
      <c r="C9" s="1122"/>
      <c r="D9" s="1122"/>
      <c r="E9" s="3566">
        <f t="shared" si="0"/>
        <v>0</v>
      </c>
      <c r="F9" s="3566"/>
      <c r="G9" s="165"/>
      <c r="H9" s="494" t="s">
        <v>682</v>
      </c>
      <c r="I9" s="83"/>
      <c r="J9" s="83"/>
      <c r="K9" s="813"/>
      <c r="L9" s="981"/>
    </row>
    <row r="10" spans="1:12" ht="14.25" customHeight="1">
      <c r="A10" s="144">
        <v>5</v>
      </c>
      <c r="B10" s="980" t="s">
        <v>5063</v>
      </c>
      <c r="C10" s="1122"/>
      <c r="D10" s="1122"/>
      <c r="E10" s="3566">
        <f t="shared" si="0"/>
        <v>0</v>
      </c>
      <c r="F10" s="3566"/>
      <c r="G10" s="165"/>
      <c r="H10" s="494" t="s">
        <v>655</v>
      </c>
      <c r="I10" s="83"/>
      <c r="J10" s="83"/>
      <c r="K10" s="813"/>
      <c r="L10" s="981"/>
    </row>
    <row r="11" spans="1:12" ht="14.25" customHeight="1">
      <c r="A11" s="144">
        <v>6</v>
      </c>
      <c r="B11" s="980" t="s">
        <v>5064</v>
      </c>
      <c r="C11" s="1122"/>
      <c r="D11" s="1122"/>
      <c r="E11" s="3566">
        <f t="shared" si="0"/>
        <v>0</v>
      </c>
      <c r="F11" s="3566"/>
      <c r="G11" s="165"/>
      <c r="H11" s="494" t="s">
        <v>689</v>
      </c>
      <c r="I11" s="83"/>
      <c r="J11" s="83"/>
      <c r="K11" s="813"/>
      <c r="L11" s="981"/>
    </row>
    <row r="12" spans="1:12" ht="14.25" customHeight="1">
      <c r="A12" s="144">
        <v>7</v>
      </c>
      <c r="B12" s="980" t="s">
        <v>5065</v>
      </c>
      <c r="C12" s="1122"/>
      <c r="D12" s="1122"/>
      <c r="E12" s="3566">
        <f t="shared" si="0"/>
        <v>0</v>
      </c>
      <c r="F12" s="3566"/>
      <c r="G12" s="165"/>
      <c r="H12" s="494" t="s">
        <v>72</v>
      </c>
      <c r="I12" s="83"/>
      <c r="J12" s="83"/>
      <c r="K12" s="813"/>
      <c r="L12" s="979"/>
    </row>
    <row r="13" spans="1:12" ht="14.25" customHeight="1">
      <c r="A13" s="144">
        <v>8</v>
      </c>
      <c r="B13" s="980" t="s">
        <v>5066</v>
      </c>
      <c r="C13" s="1122"/>
      <c r="D13" s="1122"/>
      <c r="E13" s="3566">
        <f t="shared" si="0"/>
        <v>0</v>
      </c>
      <c r="F13" s="3566"/>
      <c r="G13" s="165"/>
      <c r="H13" s="494" t="s">
        <v>75</v>
      </c>
      <c r="I13" s="83"/>
      <c r="J13" s="83"/>
      <c r="K13" s="813"/>
    </row>
    <row r="14" spans="1:12" ht="14.25" customHeight="1">
      <c r="A14" s="144">
        <v>9</v>
      </c>
      <c r="B14" s="980" t="s">
        <v>5067</v>
      </c>
      <c r="C14" s="1659"/>
      <c r="D14" s="1659"/>
      <c r="E14" s="3566">
        <f t="shared" si="0"/>
        <v>0</v>
      </c>
      <c r="F14" s="3566"/>
      <c r="G14" s="165"/>
      <c r="H14" s="233" t="s">
        <v>1512</v>
      </c>
      <c r="I14" s="83"/>
      <c r="J14" s="83"/>
      <c r="K14" s="813"/>
    </row>
    <row r="15" spans="1:12" ht="14.25" customHeight="1">
      <c r="A15" s="144"/>
      <c r="B15" s="980" t="s">
        <v>5068</v>
      </c>
      <c r="C15" s="526">
        <f>SUM(C16:C20)</f>
        <v>0</v>
      </c>
      <c r="D15" s="526">
        <f>SUM(D16:D20)</f>
        <v>0</v>
      </c>
      <c r="E15" s="3566">
        <f t="shared" si="0"/>
        <v>0</v>
      </c>
      <c r="F15" s="3566"/>
      <c r="G15" s="165"/>
      <c r="H15" s="233" t="s">
        <v>500</v>
      </c>
      <c r="I15" s="83"/>
      <c r="J15" s="83"/>
      <c r="K15" s="813"/>
    </row>
    <row r="16" spans="1:12" ht="14.25" customHeight="1">
      <c r="A16" s="144"/>
      <c r="B16" s="982" t="s">
        <v>1383</v>
      </c>
      <c r="C16" s="1122"/>
      <c r="D16" s="1122"/>
      <c r="E16" s="3566">
        <f t="shared" si="0"/>
        <v>0</v>
      </c>
      <c r="F16" s="3566"/>
      <c r="G16" s="165"/>
      <c r="H16" s="233" t="s">
        <v>1385</v>
      </c>
      <c r="I16" s="83"/>
      <c r="J16" s="83"/>
      <c r="K16" s="813"/>
    </row>
    <row r="17" spans="1:11" ht="14.25" customHeight="1">
      <c r="A17" s="144"/>
      <c r="B17" s="982" t="s">
        <v>1384</v>
      </c>
      <c r="C17" s="1122"/>
      <c r="D17" s="1122"/>
      <c r="E17" s="3566">
        <f t="shared" si="0"/>
        <v>0</v>
      </c>
      <c r="F17" s="3566"/>
      <c r="G17" s="165"/>
      <c r="H17" s="837"/>
      <c r="I17" s="83"/>
      <c r="J17" s="83"/>
      <c r="K17" s="813"/>
    </row>
    <row r="18" spans="1:11" ht="14.25" customHeight="1">
      <c r="A18" s="144"/>
      <c r="B18" s="982" t="s">
        <v>1386</v>
      </c>
      <c r="C18" s="1122"/>
      <c r="D18" s="1122"/>
      <c r="E18" s="3566">
        <f t="shared" si="0"/>
        <v>0</v>
      </c>
      <c r="F18" s="3566"/>
      <c r="G18" s="165"/>
      <c r="H18" s="3431"/>
      <c r="I18" s="3431"/>
      <c r="J18" s="83"/>
      <c r="K18" s="813"/>
    </row>
    <row r="19" spans="1:11" ht="14.25" customHeight="1">
      <c r="A19" s="144"/>
      <c r="B19" s="982"/>
      <c r="C19" s="1122"/>
      <c r="D19" s="1122"/>
      <c r="E19" s="3566">
        <f t="shared" si="0"/>
        <v>0</v>
      </c>
      <c r="F19" s="3566"/>
      <c r="G19" s="165"/>
      <c r="H19" s="3431"/>
      <c r="I19" s="3431"/>
      <c r="J19" s="83"/>
      <c r="K19" s="813"/>
    </row>
    <row r="20" spans="1:11" ht="14.25" customHeight="1">
      <c r="A20" s="139"/>
      <c r="B20" s="983"/>
      <c r="C20" s="1127"/>
      <c r="D20" s="1127"/>
      <c r="E20" s="3566">
        <f t="shared" si="0"/>
        <v>0</v>
      </c>
      <c r="F20" s="3566"/>
      <c r="G20" s="168"/>
      <c r="H20" s="3431"/>
      <c r="I20" s="3431"/>
      <c r="J20" s="83"/>
      <c r="K20" s="813"/>
    </row>
    <row r="21" spans="1:11" ht="14.25" customHeight="1">
      <c r="A21" s="2938" t="s">
        <v>1387</v>
      </c>
      <c r="B21" s="2938"/>
      <c r="C21" s="591">
        <f>SUM(C6:C15)</f>
        <v>0</v>
      </c>
      <c r="D21" s="591">
        <f>SUM(D6:D15)</f>
        <v>0</v>
      </c>
      <c r="E21" s="3565">
        <f>SUM(E6:F15)</f>
        <v>0</v>
      </c>
      <c r="F21" s="3565"/>
      <c r="G21" s="984"/>
      <c r="H21" s="985" t="str">
        <f>"账载营业外收入与报表数相差"&amp;DOLLAR(C21-利润!C28,2)</f>
        <v>账载营业外收入与报表数相差¥0.00</v>
      </c>
      <c r="I21" s="83"/>
      <c r="J21" s="83"/>
      <c r="K21" s="813"/>
    </row>
    <row r="22" spans="1:11" ht="14.25" customHeight="1">
      <c r="A22" s="136">
        <v>1</v>
      </c>
      <c r="B22" s="977" t="s">
        <v>5136</v>
      </c>
      <c r="C22" s="1163"/>
      <c r="D22" s="1163"/>
      <c r="E22" s="3566">
        <f>C22+D22</f>
        <v>0</v>
      </c>
      <c r="F22" s="3566"/>
      <c r="G22" s="978"/>
      <c r="H22" s="3122" t="s">
        <v>1371</v>
      </c>
      <c r="I22" s="3122"/>
      <c r="J22" s="3122"/>
      <c r="K22" s="3122"/>
    </row>
    <row r="23" spans="1:11" ht="14.25" customHeight="1">
      <c r="A23" s="144">
        <v>2</v>
      </c>
      <c r="B23" s="980" t="s">
        <v>5137</v>
      </c>
      <c r="C23" s="1122"/>
      <c r="D23" s="1122"/>
      <c r="E23" s="3566">
        <f>C23+D23</f>
        <v>0</v>
      </c>
      <c r="F23" s="3566"/>
      <c r="G23" s="165"/>
      <c r="H23" s="3122"/>
      <c r="I23" s="3122"/>
      <c r="J23" s="3122"/>
      <c r="K23" s="3122"/>
    </row>
    <row r="24" spans="1:11" ht="14.25" customHeight="1">
      <c r="A24" s="144">
        <v>3</v>
      </c>
      <c r="B24" s="980" t="s">
        <v>5138</v>
      </c>
      <c r="C24" s="1122"/>
      <c r="D24" s="1122"/>
      <c r="E24" s="3566">
        <f t="shared" ref="E24:E35" si="1">C24+D24</f>
        <v>0</v>
      </c>
      <c r="F24" s="3566"/>
      <c r="G24" s="165"/>
      <c r="H24" s="3122"/>
      <c r="I24" s="3122"/>
      <c r="J24" s="3122"/>
      <c r="K24" s="3122"/>
    </row>
    <row r="25" spans="1:11" ht="14.25" customHeight="1">
      <c r="A25" s="144">
        <v>4</v>
      </c>
      <c r="B25" s="980" t="s">
        <v>5139</v>
      </c>
      <c r="C25" s="1122"/>
      <c r="D25" s="1122"/>
      <c r="E25" s="3566">
        <f t="shared" si="1"/>
        <v>0</v>
      </c>
      <c r="F25" s="3566"/>
      <c r="G25" s="165"/>
      <c r="H25" s="3122"/>
      <c r="I25" s="3122"/>
      <c r="J25" s="3122"/>
      <c r="K25" s="3122"/>
    </row>
    <row r="26" spans="1:11" ht="14.25" customHeight="1">
      <c r="A26" s="144">
        <v>5</v>
      </c>
      <c r="B26" s="980" t="s">
        <v>5140</v>
      </c>
      <c r="C26" s="1122"/>
      <c r="D26" s="1122"/>
      <c r="E26" s="3566">
        <f t="shared" si="1"/>
        <v>0</v>
      </c>
      <c r="F26" s="3566"/>
      <c r="G26" s="165"/>
      <c r="H26" s="3122"/>
      <c r="I26" s="3122"/>
      <c r="J26" s="3122"/>
      <c r="K26" s="3122"/>
    </row>
    <row r="27" spans="1:11" ht="14.25" customHeight="1">
      <c r="A27" s="144">
        <v>6</v>
      </c>
      <c r="B27" s="980" t="s">
        <v>5141</v>
      </c>
      <c r="C27" s="1122"/>
      <c r="D27" s="1122"/>
      <c r="E27" s="3566">
        <f t="shared" ref="E27:E33" si="2">C27+D27</f>
        <v>0</v>
      </c>
      <c r="F27" s="3566"/>
      <c r="G27" s="165"/>
      <c r="H27" s="3122"/>
      <c r="I27" s="3122"/>
      <c r="J27" s="3122"/>
      <c r="K27" s="3122"/>
    </row>
    <row r="28" spans="1:11" ht="14.25" customHeight="1">
      <c r="A28" s="144">
        <v>7</v>
      </c>
      <c r="B28" s="980" t="s">
        <v>5142</v>
      </c>
      <c r="C28" s="1122"/>
      <c r="D28" s="1122"/>
      <c r="E28" s="3566">
        <f t="shared" si="2"/>
        <v>0</v>
      </c>
      <c r="F28" s="3566"/>
      <c r="G28" s="165"/>
      <c r="H28" s="3122"/>
      <c r="I28" s="3122"/>
      <c r="J28" s="3122"/>
      <c r="K28" s="3122"/>
    </row>
    <row r="29" spans="1:11" ht="14.25" customHeight="1">
      <c r="A29" s="144">
        <v>8</v>
      </c>
      <c r="B29" s="980" t="s">
        <v>5143</v>
      </c>
      <c r="E29" s="3566">
        <f t="shared" si="2"/>
        <v>0</v>
      </c>
      <c r="F29" s="3566"/>
      <c r="G29" s="165"/>
      <c r="H29" s="3122"/>
      <c r="I29" s="3122"/>
      <c r="J29" s="3122"/>
      <c r="K29" s="3122"/>
    </row>
    <row r="30" spans="1:11" ht="14.25" customHeight="1">
      <c r="A30" s="144">
        <v>9</v>
      </c>
      <c r="B30" s="980" t="s">
        <v>5144</v>
      </c>
      <c r="C30" s="1122"/>
      <c r="D30" s="1122"/>
      <c r="E30" s="3566">
        <f t="shared" si="2"/>
        <v>0</v>
      </c>
      <c r="F30" s="3566"/>
      <c r="G30" s="165"/>
      <c r="H30" s="3122"/>
      <c r="I30" s="3122"/>
      <c r="J30" s="3122"/>
      <c r="K30" s="3122"/>
    </row>
    <row r="31" spans="1:11" ht="14.25" customHeight="1">
      <c r="A31" s="144">
        <v>10</v>
      </c>
      <c r="B31" s="980" t="s">
        <v>5068</v>
      </c>
      <c r="C31" s="526">
        <f>SUM(C32:C35)</f>
        <v>0</v>
      </c>
      <c r="D31" s="526">
        <f>SUM(D32:D35)</f>
        <v>0</v>
      </c>
      <c r="E31" s="3566">
        <f t="shared" si="2"/>
        <v>0</v>
      </c>
      <c r="F31" s="3566"/>
      <c r="G31" s="165"/>
      <c r="H31" s="3122"/>
      <c r="I31" s="3122"/>
      <c r="J31" s="3122"/>
      <c r="K31" s="3122"/>
    </row>
    <row r="32" spans="1:11" ht="14.25" customHeight="1">
      <c r="A32" s="144">
        <v>11</v>
      </c>
      <c r="B32" s="2090" t="s">
        <v>6814</v>
      </c>
      <c r="C32" s="1122"/>
      <c r="D32" s="1122"/>
      <c r="E32" s="3566">
        <f t="shared" si="2"/>
        <v>0</v>
      </c>
      <c r="F32" s="3566"/>
      <c r="G32" s="165"/>
      <c r="H32" s="3122"/>
      <c r="I32" s="3122"/>
      <c r="J32" s="3122"/>
      <c r="K32" s="3122"/>
    </row>
    <row r="33" spans="1:11" ht="14.25" customHeight="1">
      <c r="A33" s="144">
        <v>12</v>
      </c>
      <c r="B33" s="982"/>
      <c r="C33" s="1122"/>
      <c r="D33" s="1122"/>
      <c r="E33" s="3566">
        <f t="shared" si="2"/>
        <v>0</v>
      </c>
      <c r="F33" s="3566"/>
      <c r="G33" s="165"/>
      <c r="H33" s="3122"/>
      <c r="I33" s="3122"/>
      <c r="J33" s="3122"/>
      <c r="K33" s="3122"/>
    </row>
    <row r="34" spans="1:11" ht="14.25" customHeight="1">
      <c r="A34" s="144"/>
      <c r="B34" s="982"/>
      <c r="C34" s="1122"/>
      <c r="D34" s="1122"/>
      <c r="E34" s="3566">
        <f t="shared" si="1"/>
        <v>0</v>
      </c>
      <c r="F34" s="3566"/>
      <c r="G34" s="165"/>
      <c r="H34" s="3122"/>
      <c r="I34" s="3122"/>
      <c r="J34" s="3122"/>
      <c r="K34" s="3122"/>
    </row>
    <row r="35" spans="1:11" ht="14.25" customHeight="1">
      <c r="A35" s="139"/>
      <c r="B35" s="983"/>
      <c r="C35" s="1127"/>
      <c r="D35" s="1127"/>
      <c r="E35" s="3566">
        <f t="shared" si="1"/>
        <v>0</v>
      </c>
      <c r="F35" s="3566"/>
      <c r="G35" s="168"/>
      <c r="H35" s="3122"/>
      <c r="I35" s="3122"/>
      <c r="J35" s="3122"/>
      <c r="K35" s="3122"/>
    </row>
    <row r="36" spans="1:11" ht="14.25" customHeight="1">
      <c r="A36" s="2938" t="s">
        <v>1390</v>
      </c>
      <c r="B36" s="2938"/>
      <c r="C36" s="591">
        <f>SUM(C22:C31)</f>
        <v>0</v>
      </c>
      <c r="D36" s="591">
        <f>SUM(D22:D31)</f>
        <v>0</v>
      </c>
      <c r="E36" s="3565">
        <f>SUM(E22:E29)</f>
        <v>0</v>
      </c>
      <c r="F36" s="3565"/>
      <c r="G36" s="984"/>
      <c r="H36" s="985" t="str">
        <f>"账载营业外支出与报表数相差"&amp;DOLLAR(C36-利润!C30,2)</f>
        <v>账载营业外支出与报表数相差¥0.00</v>
      </c>
      <c r="I36" s="83"/>
      <c r="J36" s="83"/>
      <c r="K36" s="813"/>
    </row>
    <row r="37" spans="1:11" ht="30" customHeight="1">
      <c r="A37" s="567" t="s">
        <v>654</v>
      </c>
      <c r="B37" s="3563" t="str">
        <f>IF(C21&lt;&gt;利润!C28,"营业外收入账载数与报表数相差"&amp;DOLLAR(C21-利润!C28,2)&amp;"元！","营业外收入账载数与报表数一致！")</f>
        <v>营业外收入账载数与报表数一致！</v>
      </c>
      <c r="C37" s="3563"/>
      <c r="D37" s="3564" t="str">
        <f>IF(C36&lt;&gt;利润!C30,"营业外支出账载数与报表数相差"&amp;DOLLAR(C36-利润!C30,2)&amp;"元！","营业外支出账载数与报表数一致！")</f>
        <v>营业外支出账载数与报表数一致！</v>
      </c>
      <c r="E37" s="3564"/>
      <c r="F37" s="3564"/>
      <c r="G37" s="3564"/>
      <c r="H37" s="837" t="s">
        <v>469</v>
      </c>
      <c r="I37" s="83"/>
      <c r="J37" s="83"/>
      <c r="K37" s="813"/>
    </row>
    <row r="38" spans="1:11" ht="15" customHeight="1">
      <c r="A38" s="3007" t="s">
        <v>1391</v>
      </c>
      <c r="B38" s="551" t="s">
        <v>1392</v>
      </c>
      <c r="C38" s="2925" t="str">
        <f>IF(OR(D21&lt;&gt;0,D36&lt;&gt;0),"、E","")</f>
        <v/>
      </c>
      <c r="D38" s="2925"/>
      <c r="E38" s="2925"/>
      <c r="F38" s="2925"/>
      <c r="G38" s="2925"/>
      <c r="H38" s="3431" t="s">
        <v>1393</v>
      </c>
      <c r="I38" s="3431"/>
      <c r="J38" s="83"/>
      <c r="K38" s="813"/>
    </row>
    <row r="39" spans="1:11" ht="18" customHeight="1">
      <c r="A39" s="3007"/>
      <c r="B39" s="3518"/>
      <c r="C39" s="3010"/>
      <c r="D39" s="3010"/>
      <c r="E39" s="3010"/>
      <c r="F39" s="3010"/>
      <c r="G39" s="3010"/>
      <c r="H39" s="3431"/>
      <c r="I39" s="3431"/>
      <c r="J39" s="83"/>
      <c r="K39" s="813"/>
    </row>
    <row r="40" spans="1:11" ht="18" customHeight="1">
      <c r="A40" s="3007"/>
      <c r="B40" s="3010"/>
      <c r="C40" s="3010"/>
      <c r="D40" s="3010"/>
      <c r="E40" s="3010"/>
      <c r="F40" s="3010"/>
      <c r="G40" s="3010"/>
      <c r="H40" s="3431"/>
      <c r="I40" s="3431"/>
      <c r="J40" s="83"/>
      <c r="K40" s="813"/>
    </row>
    <row r="41" spans="1:11" ht="15.75" customHeight="1">
      <c r="A41" s="3007"/>
      <c r="B41" s="3010"/>
      <c r="C41" s="3010"/>
      <c r="D41" s="3010"/>
      <c r="E41" s="3010"/>
      <c r="F41" s="3010"/>
      <c r="G41" s="3010"/>
      <c r="H41" s="3122" t="s">
        <v>1394</v>
      </c>
      <c r="I41" s="3122"/>
      <c r="J41" s="83"/>
      <c r="K41" s="813"/>
    </row>
    <row r="42" spans="1:11" ht="18" customHeight="1">
      <c r="A42" s="3007"/>
      <c r="B42" s="3010"/>
      <c r="C42" s="3010"/>
      <c r="D42" s="3010"/>
      <c r="E42" s="3010"/>
      <c r="F42" s="3010"/>
      <c r="G42" s="3010"/>
      <c r="H42" s="3122"/>
      <c r="I42" s="3122"/>
      <c r="J42" s="83"/>
      <c r="K42" s="813"/>
    </row>
    <row r="43" spans="1:11" ht="24" customHeight="1">
      <c r="A43" s="3007"/>
      <c r="B43" s="3010"/>
      <c r="C43" s="3010"/>
      <c r="D43" s="3010"/>
      <c r="E43" s="3010"/>
      <c r="F43" s="3010"/>
      <c r="G43" s="3010"/>
      <c r="H43" s="3122"/>
      <c r="I43" s="3122"/>
      <c r="J43" s="83"/>
      <c r="K43" s="813"/>
    </row>
    <row r="44" spans="1:11" ht="30" customHeight="1">
      <c r="A44" s="529" t="s">
        <v>15</v>
      </c>
      <c r="B44" s="3006" t="str">
        <f>IF(AND(D21=0,D36=0),"没有调整事项，且勾稽关系正确，认可！","调整后，认可！")</f>
        <v>没有调整事项，且勾稽关系正确，认可！</v>
      </c>
      <c r="C44" s="3006"/>
      <c r="D44" s="3006"/>
      <c r="E44" s="3006"/>
      <c r="F44" s="3006"/>
      <c r="G44" s="3006"/>
      <c r="H44" s="3122"/>
      <c r="I44" s="3122"/>
      <c r="J44" s="83"/>
      <c r="K44" s="813"/>
    </row>
    <row r="45" spans="1:11" ht="25.5" customHeight="1">
      <c r="H45" s="3122"/>
      <c r="I45" s="3122"/>
      <c r="J45" s="83"/>
      <c r="K45" s="813"/>
    </row>
    <row r="46" spans="1:11" ht="25.5" customHeight="1">
      <c r="H46" s="83"/>
      <c r="I46" s="83"/>
      <c r="J46" s="83"/>
      <c r="K46" s="813"/>
    </row>
    <row r="47" spans="1:11" ht="25.5" customHeight="1">
      <c r="H47" s="83"/>
      <c r="I47" s="83"/>
      <c r="J47" s="83"/>
      <c r="K47" s="813"/>
    </row>
    <row r="48" spans="1:11" ht="25.5" customHeight="1">
      <c r="H48" s="83"/>
      <c r="I48" s="83"/>
      <c r="J48" s="83"/>
      <c r="K48" s="813"/>
    </row>
    <row r="49" spans="8:11" ht="46.5" customHeight="1">
      <c r="H49" s="83"/>
      <c r="I49" s="83"/>
      <c r="J49" s="83"/>
      <c r="K49" s="813"/>
    </row>
    <row r="50" spans="8:11" ht="25.5" customHeight="1">
      <c r="H50" s="83"/>
      <c r="I50" s="83"/>
      <c r="J50" s="83"/>
      <c r="K50" s="813"/>
    </row>
    <row r="51" spans="8:11" ht="25.5" customHeight="1">
      <c r="H51" s="83"/>
      <c r="I51" s="83"/>
      <c r="J51" s="83"/>
      <c r="K51" s="813"/>
    </row>
    <row r="52" spans="8:11" ht="25.5" customHeight="1">
      <c r="H52" s="83"/>
      <c r="I52" s="83"/>
      <c r="J52" s="83"/>
      <c r="K52" s="813"/>
    </row>
    <row r="53" spans="8:11" ht="25.5" customHeight="1">
      <c r="H53" s="83"/>
      <c r="I53" s="83"/>
      <c r="J53" s="83"/>
      <c r="K53" s="813"/>
    </row>
    <row r="54" spans="8:11" ht="25.5" customHeight="1">
      <c r="H54" s="83"/>
      <c r="I54" s="83"/>
      <c r="J54" s="83"/>
      <c r="K54" s="813"/>
    </row>
    <row r="55" spans="8:11" ht="25.5" customHeight="1">
      <c r="H55" s="83"/>
      <c r="I55" s="83"/>
      <c r="J55" s="83"/>
      <c r="K55" s="813"/>
    </row>
    <row r="56" spans="8:11" ht="25.5" customHeight="1">
      <c r="H56" s="83"/>
      <c r="I56" s="83"/>
      <c r="J56" s="83"/>
      <c r="K56" s="813"/>
    </row>
    <row r="57" spans="8:11" ht="25.5" customHeight="1">
      <c r="H57" s="83"/>
      <c r="I57" s="83"/>
      <c r="J57" s="83"/>
      <c r="K57" s="813"/>
    </row>
    <row r="58" spans="8:11" ht="25.5" customHeight="1">
      <c r="H58" s="83"/>
      <c r="I58" s="83"/>
      <c r="J58" s="83"/>
      <c r="K58" s="813"/>
    </row>
    <row r="59" spans="8:11" ht="25.5" customHeight="1">
      <c r="H59" s="83"/>
      <c r="I59" s="83"/>
      <c r="J59" s="83"/>
      <c r="K59" s="813"/>
    </row>
    <row r="60" spans="8:11" ht="25.5" customHeight="1">
      <c r="H60" s="83"/>
      <c r="I60" s="83"/>
      <c r="J60" s="83"/>
      <c r="K60" s="813"/>
    </row>
    <row r="61" spans="8:11" ht="25.5" customHeight="1">
      <c r="H61" s="83"/>
      <c r="I61" s="83"/>
      <c r="J61" s="83"/>
      <c r="K61" s="813"/>
    </row>
    <row r="62" spans="8:11" ht="25.5" customHeight="1">
      <c r="H62" s="83"/>
      <c r="I62" s="83"/>
      <c r="J62" s="83"/>
      <c r="K62" s="813"/>
    </row>
    <row r="63" spans="8:11" ht="25.5" customHeight="1">
      <c r="H63" s="83"/>
      <c r="I63" s="83"/>
      <c r="J63" s="83"/>
      <c r="K63" s="813"/>
    </row>
    <row r="64" spans="8:11" ht="25.5" customHeight="1">
      <c r="H64" s="83"/>
      <c r="I64" s="83"/>
      <c r="J64" s="83"/>
      <c r="K64" s="813"/>
    </row>
    <row r="65" ht="25.5" customHeight="1"/>
    <row r="66" ht="25.5" customHeight="1"/>
    <row r="67" ht="25.5" customHeight="1"/>
    <row r="68" ht="25.5" customHeight="1"/>
    <row r="69" ht="25.5" customHeight="1"/>
    <row r="70" ht="25.5" customHeight="1"/>
    <row r="71" ht="25.5" customHeight="1"/>
    <row r="72" ht="25.5" customHeight="1"/>
    <row r="73" ht="25.5" customHeight="1"/>
    <row r="74" ht="25.5" customHeight="1"/>
    <row r="75" ht="25.5" customHeight="1"/>
    <row r="76" ht="25.5" customHeight="1"/>
    <row r="77" ht="25.5" customHeight="1"/>
    <row r="78" ht="25.5" customHeight="1"/>
    <row r="79" ht="25.5" customHeight="1"/>
    <row r="80" ht="25.5" customHeight="1"/>
    <row r="81" ht="25.5" customHeight="1"/>
    <row r="82" ht="25.5" customHeight="1"/>
    <row r="83" ht="25.5" customHeight="1"/>
    <row r="84" ht="25.5" customHeight="1"/>
    <row r="85" ht="25.5" customHeight="1"/>
    <row r="86" ht="25.5" customHeight="1"/>
    <row r="87" ht="25.5" customHeight="1"/>
    <row r="88" ht="25.5" customHeight="1"/>
    <row r="89" ht="25.5" customHeight="1"/>
    <row r="90" ht="25.5" customHeight="1"/>
    <row r="91" ht="25.5" customHeight="1"/>
    <row r="92" ht="25.5" customHeight="1"/>
    <row r="93" ht="25.5" customHeight="1"/>
    <row r="94" ht="25.5" customHeight="1"/>
    <row r="95" ht="25.5" customHeight="1"/>
    <row r="96" ht="25.5" customHeight="1"/>
    <row r="97" ht="25.5" customHeight="1"/>
    <row r="98" ht="25.5" customHeight="1"/>
    <row r="99" ht="25.5" customHeight="1"/>
    <row r="100" ht="25.5" customHeight="1"/>
    <row r="101" ht="25.5" customHeight="1"/>
    <row r="102" ht="25.5" customHeight="1"/>
    <row r="103" ht="25.5" customHeight="1"/>
    <row r="104" ht="25.5" customHeight="1"/>
    <row r="105" ht="25.5" customHeight="1"/>
    <row r="106" ht="25.5" customHeight="1"/>
    <row r="107" ht="25.5" customHeight="1"/>
    <row r="108" ht="25.5" customHeight="1"/>
    <row r="109" ht="25.5" customHeight="1"/>
    <row r="110" ht="25.5" customHeight="1"/>
    <row r="111" ht="25.5" customHeight="1"/>
    <row r="112" ht="25.5" customHeight="1"/>
    <row r="113" ht="25.5" customHeight="1"/>
    <row r="114" ht="25.5" customHeight="1"/>
    <row r="115" ht="25.5" customHeight="1"/>
    <row r="116" ht="25.5" customHeight="1"/>
    <row r="117" ht="25.5" customHeight="1"/>
    <row r="118" ht="25.5" customHeight="1"/>
    <row r="119" ht="25.5" customHeight="1"/>
    <row r="120" ht="25.5" customHeight="1"/>
    <row r="121" ht="25.5" customHeight="1"/>
    <row r="122" ht="25.5" customHeight="1"/>
    <row r="123" ht="25.5" customHeight="1"/>
    <row r="124" ht="25.5" customHeight="1"/>
    <row r="125" ht="25.5" customHeight="1"/>
    <row r="126" ht="25.5" customHeight="1"/>
    <row r="127" ht="25.5" customHeight="1"/>
    <row r="128" ht="25.5" customHeight="1"/>
    <row r="129" ht="25.5" customHeight="1"/>
    <row r="130" ht="25.5" customHeight="1"/>
    <row r="131" ht="25.5" customHeight="1"/>
    <row r="132" ht="25.5" customHeight="1"/>
    <row r="133" ht="25.5" customHeight="1"/>
    <row r="134" ht="25.5" customHeight="1"/>
    <row r="135" ht="25.5" customHeight="1"/>
    <row r="136" ht="25.5" customHeight="1"/>
    <row r="137" ht="25.5" customHeight="1"/>
    <row r="138" ht="25.5" customHeight="1"/>
    <row r="139" ht="25.5" customHeight="1"/>
    <row r="140" ht="25.5" customHeight="1"/>
    <row r="141" ht="25.5" customHeight="1"/>
    <row r="142" ht="25.5" customHeight="1"/>
    <row r="143" ht="25.5" customHeight="1"/>
    <row r="144" ht="25.5" customHeight="1"/>
    <row r="145" ht="25.5" customHeight="1"/>
    <row r="146" ht="25.5" customHeight="1"/>
    <row r="147" ht="25.5" customHeight="1"/>
    <row r="148" ht="25.5" customHeight="1"/>
    <row r="149" ht="25.5" customHeight="1"/>
    <row r="150" ht="25.5" customHeight="1"/>
    <row r="151" ht="25.5" customHeight="1"/>
    <row r="152" ht="25.5" customHeight="1"/>
    <row r="153" ht="25.5" customHeight="1"/>
    <row r="154" ht="25.5" customHeight="1"/>
    <row r="155" ht="25.5" customHeight="1"/>
    <row r="156" ht="25.5" customHeight="1"/>
    <row r="157" ht="25.5" customHeight="1"/>
    <row r="158" ht="25.5" customHeight="1"/>
    <row r="159" ht="25.5" customHeight="1"/>
    <row r="160" ht="25.5" customHeight="1"/>
    <row r="161" ht="25.5" customHeight="1"/>
    <row r="162" ht="25.5" customHeight="1"/>
    <row r="163" ht="25.5" customHeight="1"/>
    <row r="164" ht="25.5" customHeight="1"/>
    <row r="165" ht="25.5" customHeight="1"/>
    <row r="166" ht="25.5" customHeight="1"/>
    <row r="167" ht="25.5" customHeight="1"/>
    <row r="168" ht="25.5" customHeight="1"/>
    <row r="169" ht="25.5" customHeight="1"/>
    <row r="170" ht="25.5" customHeight="1"/>
    <row r="171" ht="25.5" customHeight="1"/>
    <row r="172" ht="25.5" customHeight="1"/>
    <row r="173" ht="25.5" customHeight="1"/>
    <row r="174" ht="25.5" customHeight="1"/>
    <row r="175" ht="25.5" customHeight="1"/>
    <row r="176" ht="25.5" customHeight="1"/>
    <row r="177" ht="25.5" customHeight="1"/>
    <row r="178" ht="25.5" customHeight="1"/>
    <row r="179" ht="25.5" customHeight="1"/>
    <row r="180" ht="25.5" customHeight="1"/>
    <row r="181" ht="25.5" customHeight="1"/>
    <row r="182" ht="25.5" customHeight="1"/>
    <row r="183" ht="25.5" customHeight="1"/>
    <row r="184" ht="25.5" customHeight="1"/>
    <row r="185" ht="25.5" customHeight="1"/>
    <row r="186" ht="25.5" customHeight="1"/>
    <row r="187" ht="25.5" customHeight="1"/>
    <row r="188" ht="25.5" customHeight="1"/>
    <row r="189" ht="25.5" customHeight="1"/>
    <row r="190" ht="25.5" customHeight="1"/>
    <row r="191" ht="25.5" customHeight="1"/>
    <row r="192" ht="25.5" customHeight="1"/>
  </sheetData>
  <sheetProtection selectLockedCells="1" selectUnlockedCells="1"/>
  <mergeCells count="49">
    <mergeCell ref="E6:F6"/>
    <mergeCell ref="E7:F7"/>
    <mergeCell ref="A1:G1"/>
    <mergeCell ref="H1:H4"/>
    <mergeCell ref="A2:C2"/>
    <mergeCell ref="A3:C3"/>
    <mergeCell ref="A4:G4"/>
    <mergeCell ref="E5:F5"/>
    <mergeCell ref="H18:I20"/>
    <mergeCell ref="E19:F19"/>
    <mergeCell ref="E20:F20"/>
    <mergeCell ref="H22:K35"/>
    <mergeCell ref="E29:F29"/>
    <mergeCell ref="E30:F30"/>
    <mergeCell ref="E24:F24"/>
    <mergeCell ref="E25:F25"/>
    <mergeCell ref="E33:F33"/>
    <mergeCell ref="E26:F26"/>
    <mergeCell ref="E27:F27"/>
    <mergeCell ref="E23:F23"/>
    <mergeCell ref="E28:F28"/>
    <mergeCell ref="E8:F8"/>
    <mergeCell ref="E9:F9"/>
    <mergeCell ref="E10:F10"/>
    <mergeCell ref="E18:F18"/>
    <mergeCell ref="E11:F11"/>
    <mergeCell ref="E12:F12"/>
    <mergeCell ref="E17:F17"/>
    <mergeCell ref="E13:F13"/>
    <mergeCell ref="E14:F14"/>
    <mergeCell ref="E15:F15"/>
    <mergeCell ref="E16:F16"/>
    <mergeCell ref="A36:B36"/>
    <mergeCell ref="E36:F36"/>
    <mergeCell ref="A38:A43"/>
    <mergeCell ref="C38:G38"/>
    <mergeCell ref="A21:B21"/>
    <mergeCell ref="E21:F21"/>
    <mergeCell ref="E22:F22"/>
    <mergeCell ref="E34:F34"/>
    <mergeCell ref="E35:F35"/>
    <mergeCell ref="E32:F32"/>
    <mergeCell ref="E31:F31"/>
    <mergeCell ref="H41:I45"/>
    <mergeCell ref="B44:G44"/>
    <mergeCell ref="B39:G43"/>
    <mergeCell ref="H38:I40"/>
    <mergeCell ref="B37:C37"/>
    <mergeCell ref="D37:G37"/>
  </mergeCells>
  <phoneticPr fontId="59" type="noConversion"/>
  <dataValidations count="1">
    <dataValidation allowBlank="1" showErrorMessage="1" promptTitle="存在调整事项时" prompt="_x000a_选择 “E”" sqref="C38:G38">
      <formula1>0</formula1>
      <formula2>0</formula2>
    </dataValidation>
  </dataValidations>
  <hyperlinks>
    <hyperlink ref="H6" location="纳税申报数据!A1" display="纳税申报数据"/>
    <hyperlink ref="H7" location="税费缴纳测算!A1" display="税费缴纳测算"/>
    <hyperlink ref="H8" location="主营税金!A1" display="主营税金审核表"/>
    <hyperlink ref="H9" location="收入与申报核对表!A1" display="收入与申报核对表"/>
    <hyperlink ref="H10" location="利润!A1" display="利润及利润分配表"/>
    <hyperlink ref="H11" location="企业各税审核汇总表!A1" display="企业各税审核汇总表"/>
    <hyperlink ref="H12" location="收入明细表!A1" display="收入明细表"/>
    <hyperlink ref="H13" location="成本费用明细表!A1" display="成本费用明细表"/>
    <hyperlink ref="H14" location="纳税调整明细表!A1" display="纳税调整明细表!A1"/>
    <hyperlink ref="H15" location="其他事项!A1" display="其他事项!A1"/>
    <hyperlink ref="H16" location="捐赠!A1" display="捐赠"/>
  </hyperlinks>
  <pageMargins left="0.78740157480314965" right="0.35433070866141736" top="0.51181102362204722" bottom="0.11811023622047245" header="0.51181102362204722" footer="0.51181102362204722"/>
  <pageSetup paperSize="9" firstPageNumber="0" orientation="portrait" blackAndWhite="1"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4281" r:id="rId4" name="Button 9">
              <controlPr defaultSize="0" print="0" autoFill="0" autoPict="0" macro="[0]!ThisWorkbook.返回">
                <anchor moveWithCells="1" sizeWithCells="1">
                  <from>
                    <xdr:col>7</xdr:col>
                    <xdr:colOff>1733550</xdr:colOff>
                    <xdr:row>1</xdr:row>
                    <xdr:rowOff>47625</xdr:rowOff>
                  </from>
                  <to>
                    <xdr:col>7</xdr:col>
                    <xdr:colOff>2609850</xdr:colOff>
                    <xdr:row>2</xdr:row>
                    <xdr:rowOff>161925</xdr:rowOff>
                  </to>
                </anchor>
              </controlPr>
            </control>
          </mc:Choice>
        </mc:AlternateContent>
      </controls>
    </mc:Choice>
  </mc:AlternateConten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dimension ref="A1:M28"/>
  <sheetViews>
    <sheetView workbookViewId="0">
      <selection activeCell="I7" sqref="I7"/>
    </sheetView>
  </sheetViews>
  <sheetFormatPr defaultRowHeight="14.25"/>
  <cols>
    <col min="1" max="1" width="3.5" style="131" customWidth="1"/>
    <col min="2" max="2" width="23.375" style="131" customWidth="1"/>
    <col min="3" max="3" width="18.5" style="131" customWidth="1"/>
    <col min="4" max="5" width="14.375" style="131" customWidth="1"/>
    <col min="6" max="6" width="12.125" style="131" customWidth="1"/>
    <col min="7" max="8" width="14.375" style="131" customWidth="1"/>
    <col min="9" max="9" width="30.375" customWidth="1"/>
  </cols>
  <sheetData>
    <row r="1" spans="1:13" ht="31.5" customHeight="1">
      <c r="A1" s="3015" t="s">
        <v>345</v>
      </c>
      <c r="B1" s="3015"/>
      <c r="C1" s="3015"/>
      <c r="D1" s="3015"/>
      <c r="E1" s="3015"/>
      <c r="F1" s="3015"/>
      <c r="G1" s="3015"/>
      <c r="H1" s="3015"/>
      <c r="I1" s="3521"/>
      <c r="J1" s="83"/>
      <c r="K1" s="83"/>
      <c r="L1" s="83"/>
      <c r="M1" s="83"/>
    </row>
    <row r="2" spans="1:13" ht="15.75" customHeight="1">
      <c r="A2" s="3578" t="str">
        <f>"委托单位："&amp;基本情况!B2</f>
        <v>委托单位：</v>
      </c>
      <c r="B2" s="3578"/>
      <c r="C2" s="3578"/>
      <c r="D2" s="958" t="s">
        <v>463</v>
      </c>
      <c r="E2" s="986">
        <f>基本情况!B12</f>
        <v>0</v>
      </c>
      <c r="F2" s="594" t="s">
        <v>1480</v>
      </c>
      <c r="G2" s="959" t="str">
        <f>TEXT(基本情况!B21,"yyyy-mm-dd")</f>
        <v>2016-03-03</v>
      </c>
      <c r="H2" s="595" t="s">
        <v>289</v>
      </c>
      <c r="I2" s="3521"/>
      <c r="J2" s="83"/>
      <c r="K2" s="83"/>
      <c r="L2" s="83"/>
      <c r="M2" s="83"/>
    </row>
    <row r="3" spans="1:13" ht="15.75" customHeight="1">
      <c r="A3" s="3183" t="str">
        <f>"会计期间："&amp;基本情况!B7</f>
        <v>会计期间：2015年01月01日至2015年12月31日</v>
      </c>
      <c r="B3" s="3183"/>
      <c r="C3" s="3183"/>
      <c r="D3" s="141" t="s">
        <v>465</v>
      </c>
      <c r="E3" s="961">
        <f>基本情况!B11</f>
        <v>0</v>
      </c>
      <c r="F3" s="141" t="s">
        <v>1480</v>
      </c>
      <c r="G3" s="514" t="str">
        <f>TEXT(基本情况!B22,"yyyy-mm-dd")</f>
        <v>2016-04-10</v>
      </c>
      <c r="H3" s="513" t="str">
        <f>档案索引!D34</f>
        <v>4-1</v>
      </c>
      <c r="I3" s="3521"/>
      <c r="J3" s="83"/>
      <c r="K3" s="83"/>
      <c r="L3" s="83"/>
      <c r="M3" s="83"/>
    </row>
    <row r="4" spans="1:13" ht="7.5" customHeight="1">
      <c r="A4" s="2730"/>
      <c r="B4" s="2730"/>
      <c r="C4" s="2730"/>
      <c r="D4" s="2730"/>
      <c r="E4" s="2730"/>
      <c r="F4" s="2730"/>
      <c r="G4" s="2730"/>
      <c r="H4" s="2730"/>
      <c r="I4" s="3521"/>
      <c r="J4" s="83"/>
      <c r="K4" s="83"/>
      <c r="L4" s="83"/>
      <c r="M4" s="83"/>
    </row>
    <row r="5" spans="1:13" ht="15.75" customHeight="1">
      <c r="A5" s="3579" t="s">
        <v>1395</v>
      </c>
      <c r="B5" s="3579"/>
      <c r="C5" s="3579"/>
      <c r="D5" s="583" t="s">
        <v>1199</v>
      </c>
      <c r="E5" s="3205" t="s">
        <v>1396</v>
      </c>
      <c r="F5" s="3205"/>
      <c r="G5" s="583" t="s">
        <v>995</v>
      </c>
      <c r="H5" s="773" t="s">
        <v>515</v>
      </c>
      <c r="I5" s="3521"/>
      <c r="J5" s="83"/>
      <c r="K5" s="83"/>
      <c r="L5" s="83"/>
      <c r="M5" s="83"/>
    </row>
    <row r="6" spans="1:13" ht="15.75" customHeight="1">
      <c r="A6" s="3012" t="s">
        <v>1397</v>
      </c>
      <c r="B6" s="3571" t="s">
        <v>1398</v>
      </c>
      <c r="C6" s="3571"/>
      <c r="D6" s="1177"/>
      <c r="E6" s="3572">
        <f>D6</f>
        <v>0</v>
      </c>
      <c r="F6" s="3572"/>
      <c r="G6" s="987">
        <f>E6-D6</f>
        <v>0</v>
      </c>
      <c r="H6" s="988">
        <f>IF(D6-E6=0,D6,E6)</f>
        <v>0</v>
      </c>
      <c r="I6" s="83" t="s">
        <v>404</v>
      </c>
      <c r="J6" s="83"/>
      <c r="K6" s="83"/>
      <c r="L6" s="83"/>
      <c r="M6" s="83"/>
    </row>
    <row r="7" spans="1:13" ht="15.75" customHeight="1">
      <c r="A7" s="3012"/>
      <c r="B7" s="3573" t="s">
        <v>1399</v>
      </c>
      <c r="C7" s="3573"/>
      <c r="D7" s="1112"/>
      <c r="E7" s="3574">
        <f>D7</f>
        <v>0</v>
      </c>
      <c r="F7" s="3574"/>
      <c r="G7" s="525">
        <f>E7-D7</f>
        <v>0</v>
      </c>
      <c r="H7" s="737">
        <f>IF(D7-E7=0,D7,E7)</f>
        <v>0</v>
      </c>
      <c r="I7" s="494" t="s">
        <v>1307</v>
      </c>
      <c r="J7" s="83"/>
      <c r="K7" s="83"/>
      <c r="L7" s="83"/>
      <c r="M7" s="83"/>
    </row>
    <row r="8" spans="1:13" ht="15.75" customHeight="1">
      <c r="A8" s="3012"/>
      <c r="B8" s="3575" t="s">
        <v>1400</v>
      </c>
      <c r="C8" s="3575"/>
      <c r="D8" s="1115"/>
      <c r="E8" s="3574">
        <f>D8</f>
        <v>0</v>
      </c>
      <c r="F8" s="3574"/>
      <c r="G8" s="525">
        <f>E8-D8</f>
        <v>0</v>
      </c>
      <c r="H8" s="737">
        <f>IF(D8-E8=0,D8,E8)</f>
        <v>0</v>
      </c>
      <c r="I8" s="494"/>
      <c r="J8" s="83"/>
      <c r="K8" s="83"/>
      <c r="L8" s="83"/>
      <c r="M8" s="83"/>
    </row>
    <row r="9" spans="1:13" ht="15.75" customHeight="1">
      <c r="A9" s="3012"/>
      <c r="B9" s="989"/>
      <c r="C9" s="990"/>
      <c r="D9" s="1115"/>
      <c r="E9" s="3576"/>
      <c r="F9" s="3576"/>
      <c r="G9" s="525">
        <f>E9-D9</f>
        <v>0</v>
      </c>
      <c r="H9" s="737">
        <f>IF(D9-E9=0,D9,E9)</f>
        <v>0</v>
      </c>
      <c r="I9" s="494"/>
      <c r="J9" s="83"/>
      <c r="K9" s="83"/>
      <c r="L9" s="83"/>
      <c r="M9" s="83"/>
    </row>
    <row r="10" spans="1:13" ht="15.75" customHeight="1">
      <c r="A10" s="3012"/>
      <c r="B10" s="3577" t="s">
        <v>1401</v>
      </c>
      <c r="C10" s="3577"/>
      <c r="D10" s="530">
        <f>SUM(D6:D9)</f>
        <v>0</v>
      </c>
      <c r="E10" s="3549">
        <f>SUM(E6:E9)</f>
        <v>0</v>
      </c>
      <c r="F10" s="3549"/>
      <c r="G10" s="530">
        <f>SUM(G6:G9)</f>
        <v>0</v>
      </c>
      <c r="H10" s="991">
        <f>SUM(H6:H9)</f>
        <v>0</v>
      </c>
      <c r="I10" s="83"/>
      <c r="J10" s="83"/>
      <c r="K10" s="83"/>
      <c r="L10" s="83"/>
      <c r="M10" s="83"/>
    </row>
    <row r="11" spans="1:13" ht="26.25" customHeight="1">
      <c r="A11" s="3012" t="s">
        <v>1402</v>
      </c>
      <c r="B11" s="137" t="s">
        <v>434</v>
      </c>
      <c r="C11" s="137" t="s">
        <v>436</v>
      </c>
      <c r="D11" s="992" t="s">
        <v>1199</v>
      </c>
      <c r="E11" s="992" t="s">
        <v>1403</v>
      </c>
      <c r="F11" s="609" t="s">
        <v>1404</v>
      </c>
      <c r="G11" s="992" t="s">
        <v>995</v>
      </c>
      <c r="H11" s="993" t="s">
        <v>515</v>
      </c>
      <c r="I11" s="994" t="s">
        <v>1405</v>
      </c>
      <c r="J11" s="83"/>
      <c r="K11" s="83"/>
      <c r="L11" s="83"/>
      <c r="M11" s="83"/>
    </row>
    <row r="12" spans="1:13" ht="15.75" customHeight="1">
      <c r="A12" s="3012"/>
      <c r="B12" s="1502" t="s">
        <v>6739</v>
      </c>
      <c r="C12" s="1503" t="str">
        <f>IFERROR(基本情况!B40,"")</f>
        <v/>
      </c>
      <c r="D12" s="1192"/>
      <c r="E12" s="995">
        <f t="shared" ref="E12:E18" si="0">D12</f>
        <v>0</v>
      </c>
      <c r="F12" s="1193"/>
      <c r="G12" s="525">
        <f>H12-D12</f>
        <v>0</v>
      </c>
      <c r="H12" s="737">
        <f>IF(F12="否",E12,D12)</f>
        <v>0</v>
      </c>
      <c r="I12" s="83"/>
      <c r="J12" s="83"/>
      <c r="K12" s="83"/>
      <c r="L12" s="83"/>
      <c r="M12" s="83"/>
    </row>
    <row r="13" spans="1:13" ht="15.75" customHeight="1">
      <c r="A13" s="3012"/>
      <c r="B13" s="1325" t="s">
        <v>6740</v>
      </c>
      <c r="C13" s="996"/>
      <c r="D13" s="1192"/>
      <c r="E13" s="995">
        <f t="shared" si="0"/>
        <v>0</v>
      </c>
      <c r="F13" s="1193"/>
      <c r="G13" s="525">
        <f t="shared" ref="G13:G18" si="1">H13-D13</f>
        <v>0</v>
      </c>
      <c r="H13" s="737">
        <f t="shared" ref="H13:H18" si="2">IF(F13="否",E13,D13)</f>
        <v>0</v>
      </c>
      <c r="I13" s="83"/>
      <c r="J13" s="83"/>
      <c r="K13" s="83"/>
      <c r="L13" s="83"/>
      <c r="M13" s="83"/>
    </row>
    <row r="14" spans="1:13" ht="15.75" customHeight="1">
      <c r="A14" s="3012"/>
      <c r="B14" s="1325" t="s">
        <v>6741</v>
      </c>
      <c r="C14" s="996"/>
      <c r="D14" s="1192"/>
      <c r="E14" s="995">
        <f t="shared" si="0"/>
        <v>0</v>
      </c>
      <c r="F14" s="1193"/>
      <c r="G14" s="525">
        <f t="shared" si="1"/>
        <v>0</v>
      </c>
      <c r="H14" s="737">
        <f t="shared" si="2"/>
        <v>0</v>
      </c>
      <c r="I14" s="2930" t="s">
        <v>1406</v>
      </c>
      <c r="J14" s="2930"/>
      <c r="K14" s="2930"/>
      <c r="L14" s="2930"/>
      <c r="M14" s="2930"/>
    </row>
    <row r="15" spans="1:13" ht="15.75" customHeight="1">
      <c r="A15" s="3012"/>
      <c r="B15" s="1325" t="s">
        <v>6742</v>
      </c>
      <c r="C15" s="996"/>
      <c r="D15" s="1192"/>
      <c r="E15" s="995">
        <f t="shared" si="0"/>
        <v>0</v>
      </c>
      <c r="F15" s="1193"/>
      <c r="G15" s="525">
        <f t="shared" si="1"/>
        <v>0</v>
      </c>
      <c r="H15" s="737">
        <f t="shared" si="2"/>
        <v>0</v>
      </c>
      <c r="I15" s="2930"/>
      <c r="J15" s="2930"/>
      <c r="K15" s="2930"/>
      <c r="L15" s="2930"/>
      <c r="M15" s="2930"/>
    </row>
    <row r="16" spans="1:13" ht="15.75" customHeight="1">
      <c r="A16" s="3012"/>
      <c r="B16" s="1325" t="s">
        <v>6743</v>
      </c>
      <c r="C16" s="996"/>
      <c r="D16" s="1192"/>
      <c r="E16" s="995">
        <f t="shared" si="0"/>
        <v>0</v>
      </c>
      <c r="F16" s="1193"/>
      <c r="G16" s="525">
        <f t="shared" si="1"/>
        <v>0</v>
      </c>
      <c r="H16" s="737">
        <f t="shared" si="2"/>
        <v>0</v>
      </c>
      <c r="I16" s="2930"/>
      <c r="J16" s="2930"/>
      <c r="K16" s="2930"/>
      <c r="L16" s="2930"/>
      <c r="M16" s="2930"/>
    </row>
    <row r="17" spans="1:13" ht="15.75" customHeight="1">
      <c r="A17" s="3012"/>
      <c r="B17" s="1325" t="s">
        <v>6744</v>
      </c>
      <c r="C17" s="996"/>
      <c r="D17" s="1192"/>
      <c r="E17" s="995">
        <f t="shared" si="0"/>
        <v>0</v>
      </c>
      <c r="F17" s="1193"/>
      <c r="G17" s="525">
        <f t="shared" si="1"/>
        <v>0</v>
      </c>
      <c r="H17" s="737">
        <f t="shared" si="2"/>
        <v>0</v>
      </c>
      <c r="I17" s="2930"/>
      <c r="J17" s="2930"/>
      <c r="K17" s="2930"/>
      <c r="L17" s="2930"/>
      <c r="M17" s="2930"/>
    </row>
    <row r="18" spans="1:13" ht="15.75" customHeight="1">
      <c r="A18" s="3012"/>
      <c r="B18" s="1325" t="s">
        <v>6745</v>
      </c>
      <c r="C18" s="996"/>
      <c r="D18" s="1192"/>
      <c r="E18" s="995">
        <f t="shared" si="0"/>
        <v>0</v>
      </c>
      <c r="F18" s="1193"/>
      <c r="G18" s="525">
        <f t="shared" si="1"/>
        <v>0</v>
      </c>
      <c r="H18" s="737">
        <f t="shared" si="2"/>
        <v>0</v>
      </c>
      <c r="I18" s="2930"/>
      <c r="J18" s="2930"/>
      <c r="K18" s="2930"/>
      <c r="L18" s="2930"/>
      <c r="M18" s="2930"/>
    </row>
    <row r="19" spans="1:13" ht="15.75" customHeight="1">
      <c r="A19" s="3012"/>
      <c r="B19" s="2736" t="s">
        <v>1407</v>
      </c>
      <c r="C19" s="2736"/>
      <c r="D19" s="530">
        <f>SUM(D12:D18)</f>
        <v>0</v>
      </c>
      <c r="E19" s="530">
        <f>SUM(E12:E18)</f>
        <v>0</v>
      </c>
      <c r="F19" s="1194"/>
      <c r="G19" s="530">
        <f>SUM(G12:G18)</f>
        <v>0</v>
      </c>
      <c r="H19" s="991">
        <f>SUM(H12:H18)</f>
        <v>0</v>
      </c>
      <c r="I19" s="2930"/>
      <c r="J19" s="2930"/>
      <c r="K19" s="2930"/>
      <c r="L19" s="2930"/>
      <c r="M19" s="2930"/>
    </row>
    <row r="20" spans="1:13" ht="15.75" customHeight="1">
      <c r="A20" s="3012" t="s">
        <v>1408</v>
      </c>
      <c r="B20" s="3569"/>
      <c r="C20" s="3569"/>
      <c r="D20" s="1195"/>
      <c r="E20" s="1196"/>
      <c r="F20" s="1196"/>
      <c r="G20" s="1195"/>
      <c r="H20" s="988">
        <f>D20+G20</f>
        <v>0</v>
      </c>
      <c r="I20" s="2930"/>
      <c r="J20" s="2930"/>
      <c r="K20" s="2930"/>
      <c r="L20" s="2930"/>
      <c r="M20" s="2930"/>
    </row>
    <row r="21" spans="1:13" ht="15.75" customHeight="1">
      <c r="A21" s="3012"/>
      <c r="B21" s="3570"/>
      <c r="C21" s="3570"/>
      <c r="D21" s="1192"/>
      <c r="E21" s="1110"/>
      <c r="F21" s="1110"/>
      <c r="G21" s="1192"/>
      <c r="H21" s="737">
        <f>D21+G21</f>
        <v>0</v>
      </c>
      <c r="I21" s="2930"/>
      <c r="J21" s="2930"/>
      <c r="K21" s="2930"/>
      <c r="L21" s="2930"/>
      <c r="M21" s="2930"/>
    </row>
    <row r="22" spans="1:13" ht="15.75" customHeight="1">
      <c r="A22" s="3012"/>
      <c r="B22" s="3570"/>
      <c r="C22" s="3570"/>
      <c r="D22" s="1192"/>
      <c r="E22" s="1110"/>
      <c r="F22" s="1110"/>
      <c r="G22" s="1192"/>
      <c r="H22" s="737">
        <f>D22+G22</f>
        <v>0</v>
      </c>
      <c r="I22" s="2930"/>
      <c r="J22" s="2930"/>
      <c r="K22" s="2930"/>
      <c r="L22" s="2930"/>
      <c r="M22" s="2930"/>
    </row>
    <row r="23" spans="1:13" ht="15.75" customHeight="1">
      <c r="A23" s="3012"/>
      <c r="B23" s="2736" t="s">
        <v>1409</v>
      </c>
      <c r="C23" s="2736"/>
      <c r="D23" s="530">
        <f>SUM(D20:D22)</f>
        <v>0</v>
      </c>
      <c r="E23" s="530">
        <f>SUM(E20:E22)</f>
        <v>0</v>
      </c>
      <c r="F23" s="530">
        <f>SUM(F20:F22)</f>
        <v>0</v>
      </c>
      <c r="G23" s="530">
        <f>SUM(G20:G22)</f>
        <v>0</v>
      </c>
      <c r="H23" s="991">
        <f>SUM(H20:H22)</f>
        <v>0</v>
      </c>
      <c r="I23" s="2930" t="s">
        <v>1410</v>
      </c>
      <c r="J23" s="2930"/>
      <c r="K23" s="2930"/>
      <c r="L23" s="2930"/>
      <c r="M23" s="2930"/>
    </row>
    <row r="24" spans="1:13" ht="15.75" customHeight="1">
      <c r="A24" s="3129" t="s">
        <v>1411</v>
      </c>
      <c r="B24" s="3129"/>
      <c r="C24" s="3129"/>
      <c r="D24" s="997">
        <f>D10+D19+D23</f>
        <v>0</v>
      </c>
      <c r="E24" s="998"/>
      <c r="F24" s="998"/>
      <c r="G24" s="997">
        <f>G10+G19+G23</f>
        <v>0</v>
      </c>
      <c r="H24" s="999">
        <f>H10+H19+H23</f>
        <v>0</v>
      </c>
      <c r="I24" s="2930"/>
      <c r="J24" s="2930"/>
      <c r="K24" s="2930"/>
      <c r="L24" s="2930"/>
      <c r="M24" s="2930"/>
    </row>
    <row r="25" spans="1:13" ht="27.75" customHeight="1">
      <c r="A25" s="2938" t="s">
        <v>654</v>
      </c>
      <c r="B25" s="2938"/>
      <c r="C25" s="3124" t="str">
        <f>IF(D24&lt;&gt;资产负债!D5,"货币资金账载数与报表数相差"&amp;DOLLAR(D24-资产负债!D5,2)&amp;"元，请查明原因！","货币资金账载数与报表数相符！")</f>
        <v>货币资金账载数与报表数相符！</v>
      </c>
      <c r="D25" s="3124"/>
      <c r="E25" s="3124"/>
      <c r="F25" s="3124"/>
      <c r="G25" s="3124"/>
      <c r="H25" s="3124"/>
      <c r="I25" s="2930"/>
      <c r="J25" s="2930"/>
      <c r="K25" s="2930"/>
      <c r="L25" s="2930"/>
      <c r="M25" s="2930"/>
    </row>
    <row r="26" spans="1:13" ht="15" customHeight="1">
      <c r="A26" s="2948" t="s">
        <v>1344</v>
      </c>
      <c r="B26" s="2948"/>
      <c r="C26" s="551" t="s">
        <v>1412</v>
      </c>
      <c r="D26" s="2925" t="str">
        <f>IF(G24&lt;&gt;0,"、E","")</f>
        <v/>
      </c>
      <c r="E26" s="2925"/>
      <c r="F26" s="2925"/>
      <c r="G26" s="2925"/>
      <c r="H26" s="2925"/>
      <c r="I26" s="524"/>
      <c r="J26" s="749"/>
      <c r="K26" s="749"/>
      <c r="L26" s="749"/>
      <c r="M26" s="749"/>
    </row>
    <row r="27" spans="1:13" ht="25.5" customHeight="1">
      <c r="A27" s="2948"/>
      <c r="B27" s="2948"/>
      <c r="C27" s="3568"/>
      <c r="D27" s="3568"/>
      <c r="E27" s="3568"/>
      <c r="F27" s="3568"/>
      <c r="G27" s="3568"/>
      <c r="H27" s="3568"/>
    </row>
    <row r="28" spans="1:13" ht="21" customHeight="1">
      <c r="A28" s="3005" t="s">
        <v>587</v>
      </c>
      <c r="B28" s="3005"/>
      <c r="C28" s="3006" t="str">
        <f>IF(H24&lt;&gt;D24,"货币资金调整后认可！","货币资金与相关文件相符,认可！")</f>
        <v>货币资金与相关文件相符,认可！</v>
      </c>
      <c r="D28" s="3006"/>
      <c r="E28" s="3006"/>
      <c r="F28" s="3006"/>
      <c r="G28" s="3006"/>
      <c r="H28" s="3006"/>
    </row>
  </sheetData>
  <sheetProtection selectLockedCells="1" selectUnlockedCells="1"/>
  <mergeCells count="34">
    <mergeCell ref="A1:H1"/>
    <mergeCell ref="I1:I5"/>
    <mergeCell ref="A2:C2"/>
    <mergeCell ref="A3:C3"/>
    <mergeCell ref="A4:H4"/>
    <mergeCell ref="A5:C5"/>
    <mergeCell ref="E5:F5"/>
    <mergeCell ref="A6:A10"/>
    <mergeCell ref="B6:C6"/>
    <mergeCell ref="E6:F6"/>
    <mergeCell ref="B7:C7"/>
    <mergeCell ref="E7:F7"/>
    <mergeCell ref="B8:C8"/>
    <mergeCell ref="E8:F8"/>
    <mergeCell ref="E9:F9"/>
    <mergeCell ref="B10:C10"/>
    <mergeCell ref="E10:F10"/>
    <mergeCell ref="A11:A19"/>
    <mergeCell ref="I14:M22"/>
    <mergeCell ref="B19:C19"/>
    <mergeCell ref="A20:A23"/>
    <mergeCell ref="B20:C20"/>
    <mergeCell ref="B21:C21"/>
    <mergeCell ref="B22:C22"/>
    <mergeCell ref="B23:C23"/>
    <mergeCell ref="I23:M25"/>
    <mergeCell ref="A24:C24"/>
    <mergeCell ref="A25:B25"/>
    <mergeCell ref="C25:H25"/>
    <mergeCell ref="A26:B27"/>
    <mergeCell ref="D26:H26"/>
    <mergeCell ref="C27:H27"/>
    <mergeCell ref="A28:B28"/>
    <mergeCell ref="C28:H28"/>
  </mergeCells>
  <phoneticPr fontId="59" type="noConversion"/>
  <dataValidations count="2">
    <dataValidation allowBlank="1" showErrorMessage="1" promptTitle="存在调整事项时" prompt="_x000a_选择 “E”" sqref="D26:H26">
      <formula1>0</formula1>
      <formula2>0</formula2>
    </dataValidation>
    <dataValidation type="list" allowBlank="1" showErrorMessage="1" sqref="F12:F18">
      <formula1>"是,否"</formula1>
      <formula2>0</formula2>
    </dataValidation>
  </dataValidations>
  <hyperlinks>
    <hyperlink ref="I7" location="资产负债!A1" display="资产负债表"/>
    <hyperlink ref="I11" location="现金证明!A1" display="现金证明"/>
  </hyperlinks>
  <pageMargins left="0.78740157480314965" right="0.35433070866141736" top="0.74803149606299213" bottom="0.11811023622047245" header="0.51181102362204722" footer="0.51181102362204722"/>
  <pageSetup paperSize="9" firstPageNumber="0" orientation="landscape" blackAndWhite="1"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5299" r:id="rId4" name="Button 3">
              <controlPr defaultSize="0" print="0" autoFill="0" autoPict="0" macro="[0]!ThisWorkbook.返回">
                <anchor moveWithCells="1">
                  <from>
                    <xdr:col>6</xdr:col>
                    <xdr:colOff>800100</xdr:colOff>
                    <xdr:row>0</xdr:row>
                    <xdr:rowOff>38100</xdr:rowOff>
                  </from>
                  <to>
                    <xdr:col>7</xdr:col>
                    <xdr:colOff>742950</xdr:colOff>
                    <xdr:row>0</xdr:row>
                    <xdr:rowOff>304800</xdr:rowOff>
                  </to>
                </anchor>
              </controlPr>
            </control>
          </mc:Choice>
        </mc:AlternateContent>
      </controls>
    </mc:Choice>
  </mc:AlternateContent>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L24"/>
  <sheetViews>
    <sheetView workbookViewId="0"/>
  </sheetViews>
  <sheetFormatPr defaultColWidth="9" defaultRowHeight="14.25"/>
  <cols>
    <col min="1" max="1" width="14.75" style="91" customWidth="1"/>
    <col min="2" max="2" width="35" style="91" customWidth="1"/>
    <col min="3" max="3" width="6" style="91" customWidth="1"/>
    <col min="4" max="4" width="17.625" style="91" customWidth="1"/>
    <col min="5" max="5" width="2.25" style="91" customWidth="1"/>
    <col min="6" max="16384" width="9" style="91"/>
  </cols>
  <sheetData>
    <row r="1" spans="1:12" s="318" customFormat="1" ht="44.25" customHeight="1">
      <c r="A1" s="316"/>
      <c r="B1" s="3586" t="s">
        <v>528</v>
      </c>
      <c r="C1" s="3586"/>
      <c r="D1" s="3586"/>
      <c r="E1" s="3586"/>
      <c r="F1" s="317"/>
      <c r="G1" s="317"/>
      <c r="H1" s="317"/>
      <c r="I1" s="317"/>
      <c r="J1" s="317"/>
      <c r="K1" s="317"/>
      <c r="L1" s="317"/>
    </row>
    <row r="2" spans="1:12" ht="18.75" customHeight="1">
      <c r="A2" s="319"/>
      <c r="B2" s="2841"/>
      <c r="C2" s="2841"/>
      <c r="D2" s="2841"/>
      <c r="E2" s="2841"/>
      <c r="F2" s="97"/>
      <c r="G2" s="97"/>
      <c r="H2" s="97"/>
      <c r="I2" s="97"/>
      <c r="J2" s="97"/>
      <c r="K2" s="97"/>
      <c r="L2" s="97"/>
    </row>
    <row r="3" spans="1:12" ht="33" customHeight="1">
      <c r="A3" s="320" t="s">
        <v>529</v>
      </c>
      <c r="B3" s="3587" t="str">
        <f>基本情况!B2</f>
        <v/>
      </c>
      <c r="C3" s="3587"/>
      <c r="D3" s="3587"/>
      <c r="E3" s="3587"/>
      <c r="F3" s="97"/>
      <c r="G3" s="97"/>
      <c r="H3" s="97"/>
      <c r="I3" s="97"/>
      <c r="J3" s="97"/>
      <c r="K3" s="97"/>
      <c r="L3" s="97"/>
    </row>
    <row r="4" spans="1:12" ht="33" customHeight="1">
      <c r="A4" s="321"/>
      <c r="B4" s="3588"/>
      <c r="C4" s="3588"/>
      <c r="D4" s="3588"/>
      <c r="E4" s="3588"/>
      <c r="F4" s="97"/>
      <c r="G4" s="97"/>
      <c r="H4" s="97"/>
      <c r="I4" s="97"/>
      <c r="J4" s="97"/>
      <c r="K4" s="97"/>
      <c r="L4" s="97"/>
    </row>
    <row r="5" spans="1:12" ht="33" customHeight="1">
      <c r="A5" s="3584" t="str">
        <f>"兹证明上述公司在以下结算日  "&amp;本年度&amp;"年"&amp;截止月&amp;"月"&amp;截止日&amp;"日"&amp;"  持有现金额为："</f>
        <v>兹证明上述公司在以下结算日  2015年12月31日  持有现金额为：</v>
      </c>
      <c r="B5" s="3584"/>
      <c r="C5" s="3584"/>
      <c r="D5" s="3584"/>
      <c r="E5" s="3584"/>
      <c r="F5" s="3585" t="s">
        <v>404</v>
      </c>
      <c r="G5" s="3585"/>
      <c r="H5" s="97"/>
      <c r="I5" s="322"/>
      <c r="J5" s="97"/>
      <c r="K5" s="97"/>
      <c r="L5" s="97"/>
    </row>
    <row r="6" spans="1:12" ht="33" customHeight="1">
      <c r="A6" s="319" t="s">
        <v>530</v>
      </c>
      <c r="B6" s="323" t="str">
        <f>IF(D6&lt;0,"負","")&amp;TEXT(TRUNC(ABS(ROUND(D6,2))),"[DBNum2]")&amp;"元"&amp;IF(ISERR(FIND(".",ROUND(D6,2))),"",TEXT(RIGHT(TRUNC(ROUND(D6,2)*10)),"[DBNum2]"))&amp;IF(ISERR(FIND(".0",TEXT(D6,"0.00"))),"角","")&amp;IF(LEFT(RIGHT(ROUND(D6,2),3))=".",TEXT(RIGHT(ROUND(D6,2)),"[DBNum2]")&amp;"分","整")</f>
        <v>零元整</v>
      </c>
      <c r="C6" s="319" t="s">
        <v>531</v>
      </c>
      <c r="D6" s="324">
        <f>货币资金!E6</f>
        <v>0</v>
      </c>
      <c r="E6" s="325" t="s">
        <v>532</v>
      </c>
      <c r="F6" s="3581" t="s">
        <v>345</v>
      </c>
      <c r="G6" s="3581"/>
      <c r="H6" s="97"/>
      <c r="I6" s="97"/>
      <c r="J6" s="97"/>
      <c r="K6" s="97"/>
      <c r="L6" s="97"/>
    </row>
    <row r="7" spans="1:12" ht="33" customHeight="1">
      <c r="A7" s="319" t="s">
        <v>533</v>
      </c>
      <c r="B7" s="323" t="str">
        <f>IF(D7&lt;0,"負","")&amp;TEXT(TRUNC(ABS(ROUND(D7,2))),"[DBNum2]")&amp;"元"&amp;IF(ISERR(FIND(".",ROUND(D7,2))),"",TEXT(RIGHT(TRUNC(ROUND(D7,2)*10)),"[DBNum2]"))&amp;IF(ISERR(FIND(".0",TEXT(D7,"0.00"))),"角","")&amp;IF(LEFT(RIGHT(ROUND(D7,2),3))=".",TEXT(RIGHT(ROUND(D7,2)),"[DBNum2]")&amp;"分","整")</f>
        <v>零元整</v>
      </c>
      <c r="C7" s="319" t="s">
        <v>534</v>
      </c>
      <c r="D7" s="324">
        <f>货币资金!E7</f>
        <v>0</v>
      </c>
      <c r="E7" s="325" t="s">
        <v>532</v>
      </c>
      <c r="F7" s="97"/>
      <c r="G7" s="97"/>
      <c r="H7" s="97"/>
      <c r="I7" s="97"/>
      <c r="J7" s="97"/>
      <c r="K7" s="97"/>
      <c r="L7" s="97"/>
    </row>
    <row r="8" spans="1:12" ht="33" customHeight="1">
      <c r="A8" s="319" t="s">
        <v>535</v>
      </c>
      <c r="B8" s="323" t="str">
        <f>IF(D8&lt;0,"負","")&amp;TEXT(TRUNC(ABS(ROUND(D8,2))),"[DBNum2]")&amp;"元"&amp;IF(ISERR(FIND(".",ROUND(D8,2))),"",TEXT(RIGHT(TRUNC(ROUND(D8,2)*10)),"[DBNum2]"))&amp;IF(ISERR(FIND(".0",TEXT(D8,"0.00"))),"角","")&amp;IF(LEFT(RIGHT(ROUND(D8,2),3))=".",TEXT(RIGHT(ROUND(D8,2)),"[DBNum2]")&amp;"分","整")</f>
        <v>零元整</v>
      </c>
      <c r="C8" s="319" t="s">
        <v>536</v>
      </c>
      <c r="D8" s="324">
        <f>货币资金!E8</f>
        <v>0</v>
      </c>
      <c r="E8" s="325" t="s">
        <v>537</v>
      </c>
      <c r="F8" s="97"/>
      <c r="G8" s="97"/>
      <c r="H8" s="97"/>
      <c r="I8" s="97"/>
      <c r="J8" s="97"/>
      <c r="K8" s="97"/>
      <c r="L8" s="97"/>
    </row>
    <row r="9" spans="1:12" ht="33" customHeight="1">
      <c r="A9" s="319"/>
      <c r="B9" s="326"/>
      <c r="C9" s="319"/>
      <c r="D9" s="1095"/>
      <c r="E9" s="325"/>
      <c r="F9" s="97"/>
      <c r="G9" s="97"/>
      <c r="H9" s="97"/>
      <c r="I9" s="97"/>
      <c r="J9" s="97"/>
      <c r="K9" s="97"/>
      <c r="L9" s="97"/>
    </row>
    <row r="10" spans="1:12" ht="33" customHeight="1">
      <c r="A10" s="319"/>
      <c r="B10" s="326"/>
      <c r="C10" s="319"/>
      <c r="D10" s="1095"/>
      <c r="E10" s="325"/>
      <c r="F10" s="97"/>
      <c r="G10" s="97"/>
      <c r="H10" s="97"/>
      <c r="I10" s="97"/>
      <c r="J10" s="97"/>
      <c r="K10" s="97"/>
      <c r="L10" s="97"/>
    </row>
    <row r="11" spans="1:12" ht="33" customHeight="1">
      <c r="A11" s="319"/>
      <c r="B11" s="319" t="s">
        <v>538</v>
      </c>
      <c r="C11" s="3582" t="s">
        <v>539</v>
      </c>
      <c r="D11" s="3582"/>
      <c r="E11" s="3582"/>
      <c r="F11" s="97"/>
      <c r="G11" s="97"/>
      <c r="H11" s="97"/>
      <c r="I11" s="97"/>
      <c r="J11" s="97"/>
      <c r="K11" s="97"/>
      <c r="L11" s="97"/>
    </row>
    <row r="12" spans="1:12" ht="40.5" customHeight="1">
      <c r="A12" s="319"/>
      <c r="B12" s="319"/>
      <c r="C12" s="3583"/>
      <c r="D12" s="3583"/>
      <c r="E12" s="3583"/>
      <c r="F12" s="97"/>
      <c r="G12" s="97"/>
      <c r="H12" s="97"/>
      <c r="I12" s="97"/>
      <c r="J12" s="97"/>
      <c r="K12" s="97"/>
      <c r="L12" s="97"/>
    </row>
    <row r="13" spans="1:12" s="330" customFormat="1" ht="33" customHeight="1">
      <c r="A13" s="327"/>
      <c r="B13" s="328" t="s">
        <v>540</v>
      </c>
      <c r="C13" s="3582"/>
      <c r="D13" s="3582"/>
      <c r="E13" s="3582"/>
      <c r="F13" s="329"/>
      <c r="G13" s="329"/>
      <c r="H13" s="329"/>
      <c r="I13" s="329"/>
      <c r="J13" s="329"/>
      <c r="K13" s="329"/>
      <c r="L13" s="329"/>
    </row>
    <row r="14" spans="1:12" s="330" customFormat="1" ht="40.5" customHeight="1">
      <c r="A14" s="327"/>
      <c r="B14" s="328" t="s">
        <v>541</v>
      </c>
      <c r="C14" s="3582"/>
      <c r="D14" s="3582"/>
      <c r="E14" s="3582"/>
      <c r="F14" s="329"/>
      <c r="G14" s="329"/>
      <c r="H14" s="329"/>
      <c r="I14" s="329"/>
      <c r="J14" s="329"/>
      <c r="K14" s="329"/>
      <c r="L14" s="329"/>
    </row>
    <row r="15" spans="1:12" s="330" customFormat="1" ht="40.5" customHeight="1">
      <c r="A15" s="327"/>
      <c r="B15" s="328" t="s">
        <v>542</v>
      </c>
      <c r="C15" s="3582"/>
      <c r="D15" s="3582"/>
      <c r="E15" s="3582"/>
      <c r="F15" s="329"/>
      <c r="G15" s="329"/>
      <c r="H15" s="329"/>
      <c r="I15" s="329"/>
      <c r="J15" s="329"/>
      <c r="K15" s="329"/>
      <c r="L15" s="329"/>
    </row>
    <row r="16" spans="1:12" s="330" customFormat="1" ht="33" customHeight="1">
      <c r="A16" s="327"/>
      <c r="B16" s="328" t="s">
        <v>1480</v>
      </c>
      <c r="C16" s="3580" t="str">
        <f>基本情况!B21</f>
        <v>2016年3月3日</v>
      </c>
      <c r="D16" s="3580"/>
      <c r="E16" s="3580"/>
      <c r="F16" s="329"/>
      <c r="G16" s="329"/>
      <c r="H16" s="329"/>
      <c r="I16" s="329"/>
      <c r="J16" s="329"/>
      <c r="K16" s="329"/>
      <c r="L16" s="329"/>
    </row>
    <row r="17" spans="5:5">
      <c r="E17" s="331"/>
    </row>
    <row r="18" spans="5:5">
      <c r="E18" s="331"/>
    </row>
    <row r="19" spans="5:5">
      <c r="E19" s="331"/>
    </row>
    <row r="20" spans="5:5">
      <c r="E20" s="331"/>
    </row>
    <row r="21" spans="5:5">
      <c r="E21" s="331"/>
    </row>
    <row r="22" spans="5:5">
      <c r="E22" s="331"/>
    </row>
    <row r="23" spans="5:5">
      <c r="E23" s="331"/>
    </row>
    <row r="24" spans="5:5">
      <c r="E24" s="331"/>
    </row>
  </sheetData>
  <sheetProtection selectLockedCells="1" selectUnlockedCells="1"/>
  <mergeCells count="13">
    <mergeCell ref="A5:E5"/>
    <mergeCell ref="F5:G5"/>
    <mergeCell ref="B1:E1"/>
    <mergeCell ref="B2:E2"/>
    <mergeCell ref="B3:E3"/>
    <mergeCell ref="B4:E4"/>
    <mergeCell ref="C16:E16"/>
    <mergeCell ref="F6:G6"/>
    <mergeCell ref="C11:E11"/>
    <mergeCell ref="C12:E12"/>
    <mergeCell ref="C13:E13"/>
    <mergeCell ref="C14:E14"/>
    <mergeCell ref="C15:E15"/>
  </mergeCells>
  <phoneticPr fontId="59" type="noConversion"/>
  <hyperlinks>
    <hyperlink ref="F6" location="货币资金!A1" display="货币资金审核表"/>
  </hyperlinks>
  <pageMargins left="0.78740157480314965" right="0.35433070866141736" top="0.51181102362204722" bottom="0.11811023622047245" header="0.51181102362204722" footer="0.51181102362204722"/>
  <pageSetup paperSize="9" firstPageNumber="0" orientation="portrait" blackAndWhite="1"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ThisWorkbook.返回">
                <anchor moveWithCells="1" sizeWithCells="1">
                  <from>
                    <xdr:col>7</xdr:col>
                    <xdr:colOff>342900</xdr:colOff>
                    <xdr:row>1</xdr:row>
                    <xdr:rowOff>133350</xdr:rowOff>
                  </from>
                  <to>
                    <xdr:col>8</xdr:col>
                    <xdr:colOff>390525</xdr:colOff>
                    <xdr:row>2</xdr:row>
                    <xdr:rowOff>276225</xdr:rowOff>
                  </to>
                </anchor>
              </controlPr>
            </control>
          </mc:Choice>
        </mc:AlternateContent>
      </controls>
    </mc:Choice>
  </mc:AlternateConten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dimension ref="A1:G34"/>
  <sheetViews>
    <sheetView workbookViewId="0">
      <selection sqref="A1:B1"/>
    </sheetView>
  </sheetViews>
  <sheetFormatPr defaultColWidth="9" defaultRowHeight="14.25"/>
  <cols>
    <col min="1" max="2" width="37.375" style="318" customWidth="1"/>
    <col min="3" max="16384" width="9" style="318"/>
  </cols>
  <sheetData>
    <row r="1" spans="1:7" ht="26.25" customHeight="1">
      <c r="A1" s="3590" t="s">
        <v>61</v>
      </c>
      <c r="B1" s="3591"/>
      <c r="C1" s="317"/>
      <c r="D1" s="317"/>
      <c r="E1" s="317"/>
      <c r="F1" s="317"/>
      <c r="G1" s="317"/>
    </row>
    <row r="2" spans="1:7">
      <c r="A2" s="3592"/>
      <c r="B2" s="3593"/>
      <c r="C2" s="317"/>
      <c r="D2" s="317"/>
      <c r="E2" s="317"/>
      <c r="F2" s="317"/>
      <c r="G2" s="317"/>
    </row>
    <row r="3" spans="1:7">
      <c r="A3" s="1979" t="s">
        <v>1413</v>
      </c>
      <c r="B3" s="1978" t="str">
        <f>本年度&amp;"年"&amp;截止月&amp;"月"&amp;截止日&amp;"日"</f>
        <v>2015年12月31日</v>
      </c>
      <c r="C3" s="317"/>
      <c r="D3" s="317"/>
      <c r="E3" s="317"/>
      <c r="F3" s="317"/>
      <c r="G3" s="317"/>
    </row>
    <row r="4" spans="1:7">
      <c r="A4" s="3592"/>
      <c r="B4" s="3593"/>
      <c r="C4" s="317"/>
      <c r="D4" s="317"/>
      <c r="E4" s="317"/>
      <c r="F4" s="317"/>
      <c r="G4" s="317"/>
    </row>
    <row r="5" spans="1:7" ht="21" customHeight="1">
      <c r="A5" s="1000" t="str">
        <f>"编制单位："&amp;基本情况!B2</f>
        <v>编制单位：</v>
      </c>
      <c r="B5" s="1981" t="s">
        <v>1414</v>
      </c>
      <c r="C5" s="317"/>
      <c r="D5" s="317"/>
      <c r="E5" s="317"/>
      <c r="F5" s="317"/>
      <c r="G5" s="317"/>
    </row>
    <row r="6" spans="1:7" ht="21" customHeight="1">
      <c r="A6" s="1001" t="s">
        <v>1415</v>
      </c>
      <c r="B6" s="1980" t="s">
        <v>1416</v>
      </c>
      <c r="C6" s="317"/>
      <c r="D6" s="317"/>
      <c r="E6" s="317"/>
      <c r="F6" s="317"/>
      <c r="G6" s="317"/>
    </row>
    <row r="7" spans="1:7" ht="21" customHeight="1">
      <c r="A7" s="1002" t="s">
        <v>1417</v>
      </c>
      <c r="B7" s="1002" t="s">
        <v>1418</v>
      </c>
      <c r="C7" s="317"/>
      <c r="D7" s="317"/>
      <c r="E7" s="317"/>
      <c r="F7" s="317"/>
      <c r="G7" s="317"/>
    </row>
    <row r="8" spans="1:7" ht="18" customHeight="1">
      <c r="A8" s="1003" t="s">
        <v>1419</v>
      </c>
      <c r="B8" s="1003" t="s">
        <v>1419</v>
      </c>
      <c r="C8" s="317"/>
      <c r="D8" s="317"/>
      <c r="E8" s="317"/>
      <c r="F8" s="317"/>
      <c r="G8" s="317"/>
    </row>
    <row r="9" spans="1:7" ht="18" customHeight="1">
      <c r="A9" s="1003" t="s">
        <v>1420</v>
      </c>
      <c r="B9" s="1003" t="s">
        <v>1420</v>
      </c>
      <c r="C9" s="317"/>
      <c r="D9" s="317"/>
      <c r="E9" s="317"/>
      <c r="F9" s="317"/>
      <c r="G9" s="317"/>
    </row>
    <row r="10" spans="1:7" ht="18" customHeight="1">
      <c r="A10" s="1003" t="s">
        <v>1421</v>
      </c>
      <c r="B10" s="1003" t="s">
        <v>1421</v>
      </c>
      <c r="C10" s="317"/>
      <c r="D10" s="317"/>
      <c r="E10" s="317"/>
      <c r="F10" s="317"/>
      <c r="G10" s="317"/>
    </row>
    <row r="11" spans="1:7" ht="18" customHeight="1">
      <c r="A11" s="1003" t="s">
        <v>1420</v>
      </c>
      <c r="B11" s="1003" t="s">
        <v>1420</v>
      </c>
      <c r="C11" s="317"/>
      <c r="D11" s="317"/>
      <c r="E11" s="317"/>
      <c r="F11" s="317"/>
      <c r="G11" s="317"/>
    </row>
    <row r="12" spans="1:7" ht="18" customHeight="1">
      <c r="A12" s="1003" t="s">
        <v>1422</v>
      </c>
      <c r="B12" s="1003" t="s">
        <v>1422</v>
      </c>
      <c r="C12" s="317"/>
      <c r="D12" s="317"/>
      <c r="E12" s="317"/>
      <c r="F12" s="317"/>
      <c r="G12" s="317"/>
    </row>
    <row r="13" spans="1:7" ht="18" customHeight="1">
      <c r="A13" s="1003" t="s">
        <v>1420</v>
      </c>
      <c r="B13" s="1003" t="s">
        <v>1420</v>
      </c>
      <c r="C13" s="317"/>
      <c r="D13" s="317"/>
      <c r="E13" s="317"/>
      <c r="F13" s="317"/>
      <c r="G13" s="317"/>
    </row>
    <row r="14" spans="1:7" ht="18" customHeight="1">
      <c r="A14" s="1003" t="s">
        <v>1423</v>
      </c>
      <c r="B14" s="1003" t="s">
        <v>1423</v>
      </c>
      <c r="C14" s="317"/>
      <c r="D14" s="317"/>
      <c r="E14" s="317"/>
      <c r="F14" s="317"/>
      <c r="G14" s="317"/>
    </row>
    <row r="15" spans="1:7" ht="18" customHeight="1">
      <c r="A15" s="1003" t="s">
        <v>1420</v>
      </c>
      <c r="B15" s="1003" t="s">
        <v>1420</v>
      </c>
      <c r="C15" s="317"/>
      <c r="D15" s="317"/>
      <c r="E15" s="317"/>
      <c r="F15" s="317"/>
      <c r="G15" s="317"/>
    </row>
    <row r="16" spans="1:7" ht="18" customHeight="1">
      <c r="A16" s="1004"/>
      <c r="B16" s="1004"/>
      <c r="C16" s="317"/>
      <c r="D16" s="317"/>
      <c r="E16" s="317"/>
      <c r="F16" s="317"/>
      <c r="G16" s="317"/>
    </row>
    <row r="17" spans="1:7" ht="18" customHeight="1">
      <c r="A17" s="1004"/>
      <c r="B17" s="1004"/>
      <c r="C17" s="317"/>
      <c r="D17" s="317"/>
      <c r="E17" s="317"/>
      <c r="F17" s="317"/>
      <c r="G17" s="317"/>
    </row>
    <row r="18" spans="1:7" ht="21" customHeight="1">
      <c r="A18" s="1002" t="s">
        <v>1424</v>
      </c>
      <c r="B18" s="1002" t="s">
        <v>1425</v>
      </c>
      <c r="C18" s="317"/>
      <c r="D18" s="317"/>
      <c r="E18" s="317"/>
      <c r="F18" s="317"/>
      <c r="G18" s="317"/>
    </row>
    <row r="19" spans="1:7" ht="18" customHeight="1">
      <c r="A19" s="1003" t="s">
        <v>1419</v>
      </c>
      <c r="B19" s="1003" t="s">
        <v>1419</v>
      </c>
      <c r="C19" s="317"/>
      <c r="D19" s="317"/>
      <c r="E19" s="317"/>
      <c r="F19" s="317"/>
      <c r="G19" s="317"/>
    </row>
    <row r="20" spans="1:7" ht="18" customHeight="1">
      <c r="A20" s="1003" t="s">
        <v>1420</v>
      </c>
      <c r="B20" s="1003" t="s">
        <v>1420</v>
      </c>
      <c r="C20" s="317"/>
      <c r="D20" s="317"/>
      <c r="E20" s="317"/>
      <c r="F20" s="317"/>
      <c r="G20" s="317"/>
    </row>
    <row r="21" spans="1:7" ht="18" customHeight="1">
      <c r="A21" s="1003" t="s">
        <v>1421</v>
      </c>
      <c r="B21" s="1003" t="s">
        <v>1421</v>
      </c>
      <c r="C21" s="317"/>
      <c r="D21" s="317"/>
      <c r="E21" s="317"/>
      <c r="F21" s="317"/>
      <c r="G21" s="317"/>
    </row>
    <row r="22" spans="1:7" ht="18" customHeight="1">
      <c r="A22" s="1003" t="s">
        <v>1420</v>
      </c>
      <c r="B22" s="1003" t="s">
        <v>1420</v>
      </c>
      <c r="C22" s="317"/>
      <c r="D22" s="317"/>
      <c r="E22" s="317"/>
      <c r="F22" s="317"/>
      <c r="G22" s="317"/>
    </row>
    <row r="23" spans="1:7" ht="18" customHeight="1">
      <c r="A23" s="1003" t="s">
        <v>1422</v>
      </c>
      <c r="B23" s="1003" t="s">
        <v>1422</v>
      </c>
      <c r="C23" s="317"/>
      <c r="D23" s="317"/>
      <c r="E23" s="317"/>
      <c r="F23" s="317"/>
      <c r="G23" s="317"/>
    </row>
    <row r="24" spans="1:7" ht="18" customHeight="1">
      <c r="A24" s="1003" t="s">
        <v>1420</v>
      </c>
      <c r="B24" s="1003" t="s">
        <v>1420</v>
      </c>
      <c r="C24" s="317"/>
      <c r="D24" s="317"/>
      <c r="E24" s="317"/>
      <c r="F24" s="317"/>
      <c r="G24" s="317"/>
    </row>
    <row r="25" spans="1:7" ht="18" customHeight="1">
      <c r="A25" s="1003" t="s">
        <v>1423</v>
      </c>
      <c r="B25" s="1003" t="s">
        <v>1423</v>
      </c>
      <c r="C25" s="317"/>
      <c r="D25" s="317"/>
      <c r="E25" s="317"/>
      <c r="F25" s="317"/>
      <c r="G25" s="317"/>
    </row>
    <row r="26" spans="1:7" ht="18" customHeight="1">
      <c r="A26" s="1003" t="s">
        <v>1420</v>
      </c>
      <c r="B26" s="1003" t="s">
        <v>1420</v>
      </c>
      <c r="C26" s="317"/>
      <c r="D26" s="317"/>
      <c r="E26" s="317"/>
      <c r="F26" s="317"/>
      <c r="G26" s="317"/>
    </row>
    <row r="27" spans="1:7" ht="18" customHeight="1">
      <c r="A27" s="1004"/>
      <c r="B27" s="1004"/>
      <c r="C27" s="317"/>
      <c r="D27" s="317"/>
      <c r="E27" s="317"/>
      <c r="F27" s="317"/>
      <c r="G27" s="317"/>
    </row>
    <row r="28" spans="1:7" ht="18" customHeight="1">
      <c r="A28" s="1004"/>
      <c r="B28" s="1004"/>
      <c r="C28" s="317"/>
      <c r="D28" s="317"/>
      <c r="E28" s="317"/>
      <c r="F28" s="317"/>
      <c r="G28" s="317"/>
    </row>
    <row r="29" spans="1:7" ht="21" customHeight="1">
      <c r="A29" s="1005" t="s">
        <v>1426</v>
      </c>
      <c r="B29" s="1006" t="s">
        <v>1427</v>
      </c>
      <c r="C29" s="317"/>
      <c r="D29" s="317"/>
      <c r="E29" s="317"/>
      <c r="F29" s="317"/>
      <c r="G29" s="317"/>
    </row>
    <row r="30" spans="1:7">
      <c r="A30" s="1007" t="s">
        <v>1428</v>
      </c>
      <c r="B30" s="317"/>
      <c r="C30" s="317"/>
      <c r="D30" s="317"/>
      <c r="E30" s="317"/>
      <c r="F30" s="317"/>
      <c r="G30" s="317"/>
    </row>
    <row r="31" spans="1:7">
      <c r="A31" s="1008" t="s">
        <v>1429</v>
      </c>
    </row>
    <row r="32" spans="1:7" ht="21" customHeight="1">
      <c r="A32" s="3594" t="s">
        <v>1430</v>
      </c>
      <c r="B32" s="3594"/>
    </row>
    <row r="33" spans="1:2" ht="21" customHeight="1">
      <c r="A33" s="1009" t="s">
        <v>1431</v>
      </c>
    </row>
    <row r="34" spans="1:2" ht="21" customHeight="1">
      <c r="A34" s="3589" t="str">
        <f>基本情况!B21</f>
        <v>2016年3月3日</v>
      </c>
      <c r="B34" s="3589"/>
    </row>
  </sheetData>
  <sheetProtection selectLockedCells="1" selectUnlockedCells="1"/>
  <mergeCells count="5">
    <mergeCell ref="A34:B34"/>
    <mergeCell ref="A1:B1"/>
    <mergeCell ref="A2:B2"/>
    <mergeCell ref="A4:B4"/>
    <mergeCell ref="A32:B32"/>
  </mergeCells>
  <phoneticPr fontId="59" type="noConversion"/>
  <pageMargins left="0.78740157480314965" right="0.35433070866141736" top="0.51181102362204722" bottom="0.11811023622047245" header="0.51181102362204722" footer="0.51181102362204722"/>
  <pageSetup paperSize="9" firstPageNumber="0" orientation="portrait" blackAndWhite="1"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4129" r:id="rId4" name="Button 1">
              <controlPr defaultSize="0" print="0" autoFill="0" autoPict="0" macro="[0]!ThisWorkbook.返回">
                <anchor moveWithCells="1" sizeWithCells="1">
                  <from>
                    <xdr:col>4</xdr:col>
                    <xdr:colOff>276225</xdr:colOff>
                    <xdr:row>1</xdr:row>
                    <xdr:rowOff>171450</xdr:rowOff>
                  </from>
                  <to>
                    <xdr:col>5</xdr:col>
                    <xdr:colOff>323850</xdr:colOff>
                    <xdr:row>3</xdr:row>
                    <xdr:rowOff>171450</xdr:rowOff>
                  </to>
                </anchor>
              </controlPr>
            </control>
          </mc:Choice>
        </mc:AlternateContent>
      </controls>
    </mc:Choice>
  </mc:AlternateConten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dimension ref="A1:H392"/>
  <sheetViews>
    <sheetView workbookViewId="0">
      <selection sqref="A1:F1"/>
    </sheetView>
  </sheetViews>
  <sheetFormatPr defaultColWidth="9" defaultRowHeight="14.25"/>
  <cols>
    <col min="1" max="1" width="23.125" style="131" customWidth="1"/>
    <col min="2" max="3" width="13.75" style="131" customWidth="1"/>
    <col min="4" max="4" width="9.125" style="131" customWidth="1"/>
    <col min="5" max="5" width="13.75" style="131" customWidth="1"/>
    <col min="6" max="6" width="9.75" style="131" customWidth="1"/>
    <col min="7" max="7" width="65.125" style="445" customWidth="1"/>
    <col min="8" max="16384" width="9" style="555"/>
  </cols>
  <sheetData>
    <row r="1" spans="1:8" ht="30" customHeight="1">
      <c r="A1" s="3063" t="s">
        <v>349</v>
      </c>
      <c r="B1" s="3063"/>
      <c r="C1" s="3063"/>
      <c r="D1" s="3063"/>
      <c r="E1" s="3063"/>
      <c r="F1" s="3063"/>
      <c r="G1" s="3412"/>
    </row>
    <row r="2" spans="1:8" s="559" customFormat="1" ht="20.25" customHeight="1">
      <c r="A2" s="3064" t="str">
        <f>"委托单位："&amp;基本情况!B2</f>
        <v>委托单位：</v>
      </c>
      <c r="B2" s="3064"/>
      <c r="C2" s="510"/>
      <c r="D2" s="137" t="s">
        <v>1301</v>
      </c>
      <c r="E2" s="137" t="s">
        <v>1071</v>
      </c>
      <c r="F2" s="486" t="s">
        <v>289</v>
      </c>
      <c r="G2" s="3412"/>
    </row>
    <row r="3" spans="1:8" s="559" customFormat="1" ht="20.25" customHeight="1">
      <c r="A3" s="3064"/>
      <c r="B3" s="3064"/>
      <c r="C3" s="159" t="s">
        <v>463</v>
      </c>
      <c r="D3" s="511">
        <f>基本情况!B12</f>
        <v>0</v>
      </c>
      <c r="E3" s="560" t="str">
        <f>TEXT(基本情况!B21,"yyyy-mm-dd")</f>
        <v>2016-03-03</v>
      </c>
      <c r="F3" s="2964" t="str">
        <f>档案索引!D35</f>
        <v>4-2</v>
      </c>
      <c r="G3" s="3412"/>
    </row>
    <row r="4" spans="1:8" s="559" customFormat="1" ht="20.25" customHeight="1">
      <c r="A4" s="3025" t="str">
        <f>"会计期间："&amp;基本情况!B7</f>
        <v>会计期间：2015年01月01日至2015年12月31日</v>
      </c>
      <c r="B4" s="3025"/>
      <c r="C4" s="141" t="s">
        <v>465</v>
      </c>
      <c r="D4" s="514">
        <f>基本情况!B11</f>
        <v>0</v>
      </c>
      <c r="E4" s="514" t="str">
        <f>TEXT(基本情况!B22,"yyyy-mm-dd")</f>
        <v>2016-04-10</v>
      </c>
      <c r="F4" s="2964"/>
      <c r="G4" s="3412"/>
    </row>
    <row r="5" spans="1:8" s="566" customFormat="1" ht="7.5" customHeight="1">
      <c r="A5" s="2730"/>
      <c r="B5" s="2730"/>
      <c r="C5" s="2730"/>
      <c r="D5" s="2730"/>
      <c r="E5" s="2730"/>
      <c r="F5" s="2730"/>
      <c r="G5" s="1010"/>
    </row>
    <row r="6" spans="1:8" s="650" customFormat="1" ht="20.25" customHeight="1">
      <c r="A6" s="533" t="s">
        <v>654</v>
      </c>
      <c r="B6" s="3597" t="str">
        <f>IF(基本情况!B29="否",IF(B14-C14-F11&lt;&gt;资产负债!D8,"账载数与报表数相差"&amp;DOLLAR(B14-C14-F11-资产负债!D8,2)&amp;"元！","账载数与报表数相符！"),IF(B13-F11&lt;&gt;资产负债!D8,"账载数与报表数相差"&amp;DOLLAR(B13-F11-资产负债!D8,2)&amp;"元！","账载数与报表数相符！"))</f>
        <v>账载数与报表数相符！</v>
      </c>
      <c r="C6" s="3597"/>
      <c r="D6" s="3597"/>
      <c r="E6" s="3597"/>
      <c r="F6" s="3597"/>
      <c r="G6" s="1011" t="s">
        <v>404</v>
      </c>
      <c r="H6" s="608"/>
    </row>
    <row r="7" spans="1:8" s="650" customFormat="1" ht="15" customHeight="1">
      <c r="A7" s="2948" t="s">
        <v>1344</v>
      </c>
      <c r="B7" s="2974" t="s">
        <v>1432</v>
      </c>
      <c r="C7" s="2974"/>
      <c r="D7" s="2974"/>
      <c r="E7" s="2925" t="str">
        <f>IF(OR(D14&lt;&gt;0,D13&lt;&gt;0),"、E","")</f>
        <v/>
      </c>
      <c r="F7" s="2925"/>
      <c r="G7" s="471"/>
      <c r="H7" s="608"/>
    </row>
    <row r="8" spans="1:8" s="650" customFormat="1" ht="61.5" customHeight="1">
      <c r="A8" s="2948"/>
      <c r="B8" s="3596"/>
      <c r="C8" s="3596"/>
      <c r="D8" s="3596"/>
      <c r="E8" s="3596"/>
      <c r="F8" s="3596"/>
      <c r="G8" s="1012" t="s">
        <v>1307</v>
      </c>
      <c r="H8" s="608"/>
    </row>
    <row r="9" spans="1:8" s="650" customFormat="1" ht="20.25" customHeight="1">
      <c r="A9" s="529" t="s">
        <v>587</v>
      </c>
      <c r="B9" s="3006" t="str">
        <f>IF(OR(D14&lt;&gt;0,D13&lt;&gt;0),"调整后认可！","不存在调整事项,认可！")</f>
        <v>不存在调整事项,认可！</v>
      </c>
      <c r="C9" s="3006"/>
      <c r="D9" s="3006"/>
      <c r="E9" s="3006"/>
      <c r="F9" s="3006"/>
      <c r="G9" s="3598"/>
      <c r="H9" s="608"/>
    </row>
    <row r="10" spans="1:8" s="650" customFormat="1" ht="20.25" customHeight="1">
      <c r="A10" s="3012" t="s">
        <v>1433</v>
      </c>
      <c r="B10" s="1013" t="s">
        <v>1270</v>
      </c>
      <c r="C10" s="2734" t="s">
        <v>1271</v>
      </c>
      <c r="D10" s="2734"/>
      <c r="E10" s="137" t="s">
        <v>1272</v>
      </c>
      <c r="F10" s="486" t="s">
        <v>1273</v>
      </c>
      <c r="G10" s="3598"/>
    </row>
    <row r="11" spans="1:8" s="650" customFormat="1" ht="20.25" customHeight="1">
      <c r="A11" s="3012"/>
      <c r="B11" s="1197"/>
      <c r="C11" s="3599"/>
      <c r="D11" s="3599"/>
      <c r="E11" s="1198"/>
      <c r="F11" s="597">
        <f>B11+C11-E11</f>
        <v>0</v>
      </c>
      <c r="G11" s="1014"/>
    </row>
    <row r="12" spans="1:8" s="650" customFormat="1" ht="20.25" customHeight="1">
      <c r="A12" s="136" t="s">
        <v>678</v>
      </c>
      <c r="B12" s="1013" t="s">
        <v>1434</v>
      </c>
      <c r="C12" s="137" t="s">
        <v>1435</v>
      </c>
      <c r="D12" s="137" t="s">
        <v>995</v>
      </c>
      <c r="E12" s="137" t="s">
        <v>515</v>
      </c>
      <c r="F12" s="486" t="s">
        <v>1436</v>
      </c>
      <c r="G12" s="1014"/>
    </row>
    <row r="13" spans="1:8" s="650" customFormat="1" ht="20.25" customHeight="1">
      <c r="A13" s="1015" t="s">
        <v>1437</v>
      </c>
      <c r="B13" s="1016">
        <f>IF(基本情况!B29="否",0,B14+预收!B12)</f>
        <v>0</v>
      </c>
      <c r="C13" s="1016">
        <f>IF(基本情况!B29="否",0,C14+预收!C12)</f>
        <v>0</v>
      </c>
      <c r="D13" s="1199"/>
      <c r="E13" s="1017">
        <f>B13+D13</f>
        <v>0</v>
      </c>
      <c r="F13" s="1018">
        <f>IF(基本情况!B29="否",0,F14+预收!F12)</f>
        <v>0</v>
      </c>
      <c r="G13" s="1014"/>
    </row>
    <row r="14" spans="1:8" s="650" customFormat="1" ht="20.25" customHeight="1">
      <c r="A14" s="529" t="s">
        <v>1438</v>
      </c>
      <c r="B14" s="1019">
        <f>SUM(B15:B3004)</f>
        <v>0</v>
      </c>
      <c r="C14" s="1019">
        <f>SUM(C15:C3004)</f>
        <v>0</v>
      </c>
      <c r="D14" s="530">
        <f>SUM(D15:D304)</f>
        <v>0</v>
      </c>
      <c r="E14" s="530">
        <f>SUM(E15:E304)</f>
        <v>0</v>
      </c>
      <c r="F14" s="991">
        <f>SUM(F15:F304)</f>
        <v>0</v>
      </c>
      <c r="G14" s="753"/>
    </row>
    <row r="15" spans="1:8" s="559" customFormat="1" ht="15" customHeight="1">
      <c r="A15" s="1020"/>
      <c r="B15" s="1200"/>
      <c r="C15" s="1163"/>
      <c r="D15" s="1163"/>
      <c r="E15" s="1021">
        <f>B15-C15+D15</f>
        <v>0</v>
      </c>
      <c r="F15" s="1201"/>
      <c r="G15" s="3595" t="s">
        <v>1439</v>
      </c>
    </row>
    <row r="16" spans="1:8" s="559" customFormat="1" ht="15" customHeight="1">
      <c r="A16" s="681"/>
      <c r="B16" s="1202"/>
      <c r="C16" s="1122"/>
      <c r="D16" s="1122"/>
      <c r="E16" s="1017">
        <f>B16-C16+D16</f>
        <v>0</v>
      </c>
      <c r="F16" s="1203"/>
      <c r="G16" s="3595"/>
    </row>
    <row r="17" spans="1:7" s="559" customFormat="1" ht="15" customHeight="1">
      <c r="A17" s="681"/>
      <c r="B17" s="1202"/>
      <c r="C17" s="1122"/>
      <c r="D17" s="1122"/>
      <c r="E17" s="1017">
        <f t="shared" ref="E17:E80" si="0">B17-C17+D17</f>
        <v>0</v>
      </c>
      <c r="F17" s="1203"/>
      <c r="G17" s="3595"/>
    </row>
    <row r="18" spans="1:7" s="559" customFormat="1" ht="15" customHeight="1">
      <c r="A18" s="681"/>
      <c r="B18" s="1202"/>
      <c r="C18" s="1122"/>
      <c r="D18" s="1122"/>
      <c r="E18" s="1017">
        <f t="shared" si="0"/>
        <v>0</v>
      </c>
      <c r="F18" s="1203"/>
      <c r="G18" s="3595"/>
    </row>
    <row r="19" spans="1:7" s="559" customFormat="1" ht="15" customHeight="1">
      <c r="A19" s="681"/>
      <c r="B19" s="1202"/>
      <c r="C19" s="1122"/>
      <c r="D19" s="1122"/>
      <c r="E19" s="1017">
        <f t="shared" si="0"/>
        <v>0</v>
      </c>
      <c r="F19" s="1203"/>
      <c r="G19" s="3595"/>
    </row>
    <row r="20" spans="1:7" s="559" customFormat="1" ht="15" customHeight="1">
      <c r="A20" s="681"/>
      <c r="B20" s="1202"/>
      <c r="C20" s="1122"/>
      <c r="D20" s="1122"/>
      <c r="E20" s="1017">
        <f t="shared" si="0"/>
        <v>0</v>
      </c>
      <c r="F20" s="1203"/>
      <c r="G20" s="3595"/>
    </row>
    <row r="21" spans="1:7" s="559" customFormat="1" ht="15" customHeight="1">
      <c r="A21" s="681"/>
      <c r="B21" s="1202"/>
      <c r="C21" s="1122"/>
      <c r="D21" s="1122"/>
      <c r="E21" s="1017">
        <f t="shared" si="0"/>
        <v>0</v>
      </c>
      <c r="F21" s="1203"/>
      <c r="G21" s="3595"/>
    </row>
    <row r="22" spans="1:7" s="559" customFormat="1" ht="15" customHeight="1">
      <c r="A22" s="681"/>
      <c r="B22" s="1202"/>
      <c r="C22" s="1122"/>
      <c r="D22" s="1122"/>
      <c r="E22" s="1017">
        <f t="shared" si="0"/>
        <v>0</v>
      </c>
      <c r="F22" s="1203"/>
      <c r="G22" s="3595"/>
    </row>
    <row r="23" spans="1:7" s="559" customFormat="1" ht="15" customHeight="1">
      <c r="A23" s="681"/>
      <c r="B23" s="1202"/>
      <c r="C23" s="1122"/>
      <c r="D23" s="1122"/>
      <c r="E23" s="1017">
        <f t="shared" si="0"/>
        <v>0</v>
      </c>
      <c r="F23" s="1203"/>
      <c r="G23" s="3598" t="s">
        <v>1440</v>
      </c>
    </row>
    <row r="24" spans="1:7" s="559" customFormat="1" ht="15" customHeight="1">
      <c r="A24" s="681"/>
      <c r="B24" s="1202"/>
      <c r="C24" s="1122"/>
      <c r="D24" s="1122"/>
      <c r="E24" s="1017">
        <f t="shared" si="0"/>
        <v>0</v>
      </c>
      <c r="F24" s="1203"/>
      <c r="G24" s="3598"/>
    </row>
    <row r="25" spans="1:7" s="559" customFormat="1" ht="15" customHeight="1">
      <c r="A25" s="681"/>
      <c r="B25" s="1202"/>
      <c r="C25" s="1122"/>
      <c r="D25" s="1122"/>
      <c r="E25" s="1017">
        <f t="shared" si="0"/>
        <v>0</v>
      </c>
      <c r="F25" s="1203"/>
      <c r="G25" s="1014" t="s">
        <v>1441</v>
      </c>
    </row>
    <row r="26" spans="1:7" s="559" customFormat="1" ht="15" customHeight="1">
      <c r="A26" s="681"/>
      <c r="B26" s="1202"/>
      <c r="C26" s="1122"/>
      <c r="D26" s="1122"/>
      <c r="E26" s="1017">
        <f t="shared" si="0"/>
        <v>0</v>
      </c>
      <c r="F26" s="1203"/>
      <c r="G26" s="471"/>
    </row>
    <row r="27" spans="1:7" s="559" customFormat="1" ht="15" customHeight="1">
      <c r="A27" s="681"/>
      <c r="B27" s="1202"/>
      <c r="C27" s="1122"/>
      <c r="D27" s="1122"/>
      <c r="E27" s="1017">
        <f t="shared" si="0"/>
        <v>0</v>
      </c>
      <c r="F27" s="1203"/>
      <c r="G27" s="471"/>
    </row>
    <row r="28" spans="1:7" s="559" customFormat="1" ht="15" customHeight="1">
      <c r="A28" s="681"/>
      <c r="B28" s="1202"/>
      <c r="C28" s="1122"/>
      <c r="D28" s="1122"/>
      <c r="E28" s="1017">
        <f t="shared" si="0"/>
        <v>0</v>
      </c>
      <c r="F28" s="1203"/>
      <c r="G28" s="471"/>
    </row>
    <row r="29" spans="1:7" s="559" customFormat="1" ht="15" customHeight="1">
      <c r="A29" s="681"/>
      <c r="B29" s="1202"/>
      <c r="C29" s="1122"/>
      <c r="D29" s="1122"/>
      <c r="E29" s="1017">
        <f t="shared" si="0"/>
        <v>0</v>
      </c>
      <c r="F29" s="1203"/>
      <c r="G29" s="471"/>
    </row>
    <row r="30" spans="1:7" s="559" customFormat="1" ht="15" customHeight="1">
      <c r="A30" s="681"/>
      <c r="B30" s="1202"/>
      <c r="C30" s="1122"/>
      <c r="D30" s="1122"/>
      <c r="E30" s="1017">
        <f t="shared" si="0"/>
        <v>0</v>
      </c>
      <c r="F30" s="1203"/>
      <c r="G30" s="471"/>
    </row>
    <row r="31" spans="1:7" s="559" customFormat="1" ht="15" customHeight="1">
      <c r="A31" s="681"/>
      <c r="B31" s="1202"/>
      <c r="C31" s="1122"/>
      <c r="D31" s="1122"/>
      <c r="E31" s="1017">
        <f t="shared" si="0"/>
        <v>0</v>
      </c>
      <c r="F31" s="1203"/>
      <c r="G31" s="471"/>
    </row>
    <row r="32" spans="1:7" s="559" customFormat="1" ht="15" customHeight="1">
      <c r="A32" s="681"/>
      <c r="B32" s="1202"/>
      <c r="C32" s="1122"/>
      <c r="D32" s="1122"/>
      <c r="E32" s="1017">
        <f t="shared" si="0"/>
        <v>0</v>
      </c>
      <c r="F32" s="1203"/>
      <c r="G32" s="471"/>
    </row>
    <row r="33" spans="1:7" s="559" customFormat="1" ht="15" customHeight="1">
      <c r="A33" s="681"/>
      <c r="B33" s="1202"/>
      <c r="C33" s="1122"/>
      <c r="D33" s="1122"/>
      <c r="E33" s="1017">
        <f t="shared" si="0"/>
        <v>0</v>
      </c>
      <c r="F33" s="1203"/>
      <c r="G33" s="471"/>
    </row>
    <row r="34" spans="1:7" s="559" customFormat="1" ht="15" customHeight="1">
      <c r="A34" s="681"/>
      <c r="B34" s="1202"/>
      <c r="C34" s="1122"/>
      <c r="D34" s="1122"/>
      <c r="E34" s="1017">
        <f t="shared" si="0"/>
        <v>0</v>
      </c>
      <c r="F34" s="1203"/>
      <c r="G34" s="471"/>
    </row>
    <row r="35" spans="1:7" s="559" customFormat="1" ht="15" customHeight="1">
      <c r="A35" s="681"/>
      <c r="B35" s="1202"/>
      <c r="C35" s="1122"/>
      <c r="D35" s="1122"/>
      <c r="E35" s="1017">
        <f t="shared" si="0"/>
        <v>0</v>
      </c>
      <c r="F35" s="1203"/>
      <c r="G35" s="471"/>
    </row>
    <row r="36" spans="1:7" s="559" customFormat="1" ht="15" customHeight="1">
      <c r="A36" s="681"/>
      <c r="B36" s="1202"/>
      <c r="C36" s="1122"/>
      <c r="D36" s="1122"/>
      <c r="E36" s="1017">
        <f t="shared" si="0"/>
        <v>0</v>
      </c>
      <c r="F36" s="1203"/>
      <c r="G36" s="471"/>
    </row>
    <row r="37" spans="1:7" s="559" customFormat="1" ht="15" customHeight="1">
      <c r="A37" s="681"/>
      <c r="B37" s="1202"/>
      <c r="C37" s="1122"/>
      <c r="D37" s="1122"/>
      <c r="E37" s="1017">
        <f t="shared" si="0"/>
        <v>0</v>
      </c>
      <c r="F37" s="1203"/>
      <c r="G37" s="471"/>
    </row>
    <row r="38" spans="1:7" s="559" customFormat="1" ht="15" customHeight="1">
      <c r="A38" s="681"/>
      <c r="B38" s="1202"/>
      <c r="C38" s="1122"/>
      <c r="D38" s="1122"/>
      <c r="E38" s="1017">
        <f t="shared" si="0"/>
        <v>0</v>
      </c>
      <c r="F38" s="1203"/>
      <c r="G38" s="471"/>
    </row>
    <row r="39" spans="1:7" s="559" customFormat="1" ht="15" customHeight="1">
      <c r="A39" s="681"/>
      <c r="B39" s="1202"/>
      <c r="C39" s="1122"/>
      <c r="D39" s="1122"/>
      <c r="E39" s="1017">
        <f t="shared" si="0"/>
        <v>0</v>
      </c>
      <c r="F39" s="1203"/>
      <c r="G39" s="471"/>
    </row>
    <row r="40" spans="1:7" s="559" customFormat="1" ht="15" customHeight="1">
      <c r="A40" s="681"/>
      <c r="B40" s="1202"/>
      <c r="C40" s="1122"/>
      <c r="D40" s="1122"/>
      <c r="E40" s="1017">
        <f t="shared" si="0"/>
        <v>0</v>
      </c>
      <c r="F40" s="1203"/>
      <c r="G40" s="471"/>
    </row>
    <row r="41" spans="1:7" s="559" customFormat="1" ht="15" customHeight="1">
      <c r="A41" s="681"/>
      <c r="B41" s="1202"/>
      <c r="C41" s="1122"/>
      <c r="D41" s="1122"/>
      <c r="E41" s="1017">
        <f t="shared" si="0"/>
        <v>0</v>
      </c>
      <c r="F41" s="1203"/>
      <c r="G41" s="471"/>
    </row>
    <row r="42" spans="1:7" s="559" customFormat="1" ht="15" customHeight="1">
      <c r="A42" s="681"/>
      <c r="B42" s="1202"/>
      <c r="C42" s="1122"/>
      <c r="D42" s="1122"/>
      <c r="E42" s="1017">
        <f t="shared" si="0"/>
        <v>0</v>
      </c>
      <c r="F42" s="1203"/>
      <c r="G42" s="471"/>
    </row>
    <row r="43" spans="1:7" s="559" customFormat="1" ht="15" customHeight="1">
      <c r="A43" s="681"/>
      <c r="B43" s="1202"/>
      <c r="C43" s="1122"/>
      <c r="D43" s="1122"/>
      <c r="E43" s="1017">
        <f t="shared" si="0"/>
        <v>0</v>
      </c>
      <c r="F43" s="1203"/>
      <c r="G43" s="471"/>
    </row>
    <row r="44" spans="1:7" s="559" customFormat="1" ht="15" customHeight="1">
      <c r="A44" s="681"/>
      <c r="B44" s="1202"/>
      <c r="C44" s="1122"/>
      <c r="D44" s="1122"/>
      <c r="E44" s="1017">
        <f t="shared" si="0"/>
        <v>0</v>
      </c>
      <c r="F44" s="1203"/>
      <c r="G44" s="471"/>
    </row>
    <row r="45" spans="1:7" s="559" customFormat="1" ht="15" customHeight="1">
      <c r="A45" s="681"/>
      <c r="B45" s="1202"/>
      <c r="C45" s="1122"/>
      <c r="D45" s="1122"/>
      <c r="E45" s="1017">
        <f t="shared" si="0"/>
        <v>0</v>
      </c>
      <c r="F45" s="1203"/>
      <c r="G45" s="471"/>
    </row>
    <row r="46" spans="1:7" s="559" customFormat="1" ht="15" customHeight="1">
      <c r="A46" s="681"/>
      <c r="B46" s="1202"/>
      <c r="C46" s="1122"/>
      <c r="D46" s="1122"/>
      <c r="E46" s="1017">
        <f t="shared" si="0"/>
        <v>0</v>
      </c>
      <c r="F46" s="1203"/>
      <c r="G46" s="471"/>
    </row>
    <row r="47" spans="1:7" s="559" customFormat="1" ht="15" customHeight="1">
      <c r="A47" s="681"/>
      <c r="B47" s="1202"/>
      <c r="C47" s="1122"/>
      <c r="D47" s="1122"/>
      <c r="E47" s="1017">
        <f t="shared" si="0"/>
        <v>0</v>
      </c>
      <c r="F47" s="1203"/>
      <c r="G47" s="471"/>
    </row>
    <row r="48" spans="1:7" s="559" customFormat="1" ht="15" customHeight="1">
      <c r="A48" s="681"/>
      <c r="B48" s="1202"/>
      <c r="C48" s="1122"/>
      <c r="D48" s="1122"/>
      <c r="E48" s="1017">
        <f t="shared" si="0"/>
        <v>0</v>
      </c>
      <c r="F48" s="1203"/>
      <c r="G48" s="471"/>
    </row>
    <row r="49" spans="1:7" s="559" customFormat="1" ht="15" customHeight="1">
      <c r="A49" s="681"/>
      <c r="B49" s="1202"/>
      <c r="C49" s="1122"/>
      <c r="D49" s="1122"/>
      <c r="E49" s="1017">
        <f t="shared" si="0"/>
        <v>0</v>
      </c>
      <c r="F49" s="1203"/>
      <c r="G49" s="471"/>
    </row>
    <row r="50" spans="1:7" s="503" customFormat="1" ht="15" customHeight="1">
      <c r="A50" s="681"/>
      <c r="B50" s="1202"/>
      <c r="C50" s="1122"/>
      <c r="D50" s="1122"/>
      <c r="E50" s="1017">
        <f t="shared" si="0"/>
        <v>0</v>
      </c>
      <c r="F50" s="1203"/>
      <c r="G50" s="471"/>
    </row>
    <row r="51" spans="1:7" s="503" customFormat="1" ht="15" customHeight="1">
      <c r="A51" s="681"/>
      <c r="B51" s="1202"/>
      <c r="C51" s="1122"/>
      <c r="D51" s="1122"/>
      <c r="E51" s="1017">
        <f t="shared" si="0"/>
        <v>0</v>
      </c>
      <c r="F51" s="1203"/>
      <c r="G51" s="471"/>
    </row>
    <row r="52" spans="1:7" s="503" customFormat="1" ht="15" customHeight="1">
      <c r="A52" s="681"/>
      <c r="B52" s="1202"/>
      <c r="C52" s="1122"/>
      <c r="D52" s="1122"/>
      <c r="E52" s="1017">
        <f t="shared" si="0"/>
        <v>0</v>
      </c>
      <c r="F52" s="1203"/>
      <c r="G52" s="471"/>
    </row>
    <row r="53" spans="1:7" s="503" customFormat="1" ht="15" customHeight="1">
      <c r="A53" s="681"/>
      <c r="B53" s="1202"/>
      <c r="C53" s="1122"/>
      <c r="D53" s="1122"/>
      <c r="E53" s="1017">
        <f t="shared" si="0"/>
        <v>0</v>
      </c>
      <c r="F53" s="1203"/>
      <c r="G53" s="471"/>
    </row>
    <row r="54" spans="1:7" s="503" customFormat="1" ht="15" customHeight="1">
      <c r="A54" s="681"/>
      <c r="B54" s="1202"/>
      <c r="C54" s="1122"/>
      <c r="D54" s="1122"/>
      <c r="E54" s="1017">
        <f t="shared" si="0"/>
        <v>0</v>
      </c>
      <c r="F54" s="1203"/>
      <c r="G54" s="471"/>
    </row>
    <row r="55" spans="1:7" ht="15" customHeight="1">
      <c r="A55" s="681"/>
      <c r="B55" s="1202"/>
      <c r="C55" s="1122"/>
      <c r="D55" s="1122"/>
      <c r="E55" s="1017">
        <f t="shared" si="0"/>
        <v>0</v>
      </c>
      <c r="F55" s="1203"/>
      <c r="G55" s="471"/>
    </row>
    <row r="56" spans="1:7" ht="15" customHeight="1">
      <c r="A56" s="681"/>
      <c r="B56" s="1202"/>
      <c r="C56" s="1122"/>
      <c r="D56" s="1122"/>
      <c r="E56" s="1017">
        <f t="shared" si="0"/>
        <v>0</v>
      </c>
      <c r="F56" s="1203"/>
      <c r="G56" s="471"/>
    </row>
    <row r="57" spans="1:7" ht="15" customHeight="1">
      <c r="A57" s="681"/>
      <c r="B57" s="1202"/>
      <c r="C57" s="1122"/>
      <c r="D57" s="1122"/>
      <c r="E57" s="1017">
        <f t="shared" si="0"/>
        <v>0</v>
      </c>
      <c r="F57" s="1203"/>
      <c r="G57" s="471"/>
    </row>
    <row r="58" spans="1:7" ht="15" customHeight="1">
      <c r="A58" s="681"/>
      <c r="B58" s="1202"/>
      <c r="C58" s="1122"/>
      <c r="D58" s="1122"/>
      <c r="E58" s="1017">
        <f t="shared" si="0"/>
        <v>0</v>
      </c>
      <c r="F58" s="1203"/>
      <c r="G58" s="471"/>
    </row>
    <row r="59" spans="1:7" ht="15" customHeight="1">
      <c r="A59" s="681"/>
      <c r="B59" s="1202"/>
      <c r="C59" s="1122"/>
      <c r="D59" s="1122"/>
      <c r="E59" s="1017">
        <f t="shared" si="0"/>
        <v>0</v>
      </c>
      <c r="F59" s="1203"/>
      <c r="G59" s="471"/>
    </row>
    <row r="60" spans="1:7" ht="15" customHeight="1">
      <c r="A60" s="681"/>
      <c r="B60" s="1202"/>
      <c r="C60" s="1122"/>
      <c r="D60" s="1122"/>
      <c r="E60" s="1017">
        <f t="shared" si="0"/>
        <v>0</v>
      </c>
      <c r="F60" s="1203"/>
      <c r="G60" s="471"/>
    </row>
    <row r="61" spans="1:7" ht="15" customHeight="1">
      <c r="A61" s="681"/>
      <c r="B61" s="1202"/>
      <c r="C61" s="1122"/>
      <c r="D61" s="1122"/>
      <c r="E61" s="1017">
        <f t="shared" si="0"/>
        <v>0</v>
      </c>
      <c r="F61" s="1203"/>
      <c r="G61" s="471"/>
    </row>
    <row r="62" spans="1:7" ht="15" customHeight="1">
      <c r="A62" s="681"/>
      <c r="B62" s="1202"/>
      <c r="C62" s="1122"/>
      <c r="D62" s="1122"/>
      <c r="E62" s="1017">
        <f t="shared" si="0"/>
        <v>0</v>
      </c>
      <c r="F62" s="1203"/>
      <c r="G62" s="471"/>
    </row>
    <row r="63" spans="1:7" ht="15" customHeight="1">
      <c r="A63" s="681"/>
      <c r="B63" s="1202"/>
      <c r="C63" s="1122"/>
      <c r="D63" s="1122"/>
      <c r="E63" s="1017">
        <f t="shared" si="0"/>
        <v>0</v>
      </c>
      <c r="F63" s="1203"/>
      <c r="G63" s="471"/>
    </row>
    <row r="64" spans="1:7" ht="15" customHeight="1">
      <c r="A64" s="681"/>
      <c r="B64" s="1202"/>
      <c r="C64" s="1122"/>
      <c r="D64" s="1122"/>
      <c r="E64" s="1017">
        <f t="shared" si="0"/>
        <v>0</v>
      </c>
      <c r="F64" s="1203"/>
      <c r="G64" s="471"/>
    </row>
    <row r="65" spans="1:7" ht="15" customHeight="1">
      <c r="A65" s="681"/>
      <c r="B65" s="1202"/>
      <c r="C65" s="1122"/>
      <c r="D65" s="1122"/>
      <c r="E65" s="1017">
        <f t="shared" si="0"/>
        <v>0</v>
      </c>
      <c r="F65" s="1203"/>
      <c r="G65" s="471"/>
    </row>
    <row r="66" spans="1:7" ht="15" customHeight="1">
      <c r="A66" s="681"/>
      <c r="B66" s="1202"/>
      <c r="C66" s="1122"/>
      <c r="D66" s="1122"/>
      <c r="E66" s="1017">
        <f t="shared" si="0"/>
        <v>0</v>
      </c>
      <c r="F66" s="1203"/>
      <c r="G66" s="471"/>
    </row>
    <row r="67" spans="1:7" ht="15" customHeight="1">
      <c r="A67" s="681"/>
      <c r="B67" s="1202"/>
      <c r="C67" s="1122"/>
      <c r="D67" s="1122"/>
      <c r="E67" s="1017">
        <f t="shared" si="0"/>
        <v>0</v>
      </c>
      <c r="F67" s="1203"/>
      <c r="G67" s="471"/>
    </row>
    <row r="68" spans="1:7" ht="15" customHeight="1">
      <c r="A68" s="681"/>
      <c r="B68" s="1202"/>
      <c r="C68" s="1122"/>
      <c r="D68" s="1122"/>
      <c r="E68" s="1017">
        <f t="shared" si="0"/>
        <v>0</v>
      </c>
      <c r="F68" s="1203"/>
      <c r="G68" s="471"/>
    </row>
    <row r="69" spans="1:7" ht="15" customHeight="1">
      <c r="A69" s="681"/>
      <c r="B69" s="1202"/>
      <c r="C69" s="1122"/>
      <c r="D69" s="1122"/>
      <c r="E69" s="1017">
        <f t="shared" si="0"/>
        <v>0</v>
      </c>
      <c r="F69" s="1203"/>
      <c r="G69" s="471"/>
    </row>
    <row r="70" spans="1:7" ht="15" customHeight="1">
      <c r="A70" s="681"/>
      <c r="B70" s="1202"/>
      <c r="C70" s="1122"/>
      <c r="D70" s="1122"/>
      <c r="E70" s="1017">
        <f t="shared" si="0"/>
        <v>0</v>
      </c>
      <c r="F70" s="1203"/>
      <c r="G70" s="471"/>
    </row>
    <row r="71" spans="1:7" ht="15" customHeight="1">
      <c r="A71" s="681"/>
      <c r="B71" s="1202"/>
      <c r="C71" s="1122"/>
      <c r="D71" s="1122"/>
      <c r="E71" s="1017">
        <f t="shared" si="0"/>
        <v>0</v>
      </c>
      <c r="F71" s="1203"/>
      <c r="G71" s="471"/>
    </row>
    <row r="72" spans="1:7" ht="15" customHeight="1">
      <c r="A72" s="681"/>
      <c r="B72" s="1202"/>
      <c r="C72" s="1122"/>
      <c r="D72" s="1122"/>
      <c r="E72" s="1017">
        <f t="shared" si="0"/>
        <v>0</v>
      </c>
      <c r="F72" s="1203"/>
      <c r="G72" s="471"/>
    </row>
    <row r="73" spans="1:7" ht="15" customHeight="1">
      <c r="A73" s="681"/>
      <c r="B73" s="1202"/>
      <c r="C73" s="1122"/>
      <c r="D73" s="1122"/>
      <c r="E73" s="1017">
        <f t="shared" si="0"/>
        <v>0</v>
      </c>
      <c r="F73" s="1203"/>
      <c r="G73" s="471"/>
    </row>
    <row r="74" spans="1:7" ht="15" customHeight="1">
      <c r="A74" s="681"/>
      <c r="B74" s="1202"/>
      <c r="C74" s="1122"/>
      <c r="D74" s="1122"/>
      <c r="E74" s="1017">
        <f t="shared" si="0"/>
        <v>0</v>
      </c>
      <c r="F74" s="1203"/>
      <c r="G74" s="471"/>
    </row>
    <row r="75" spans="1:7" ht="15" customHeight="1">
      <c r="A75" s="681"/>
      <c r="B75" s="1202"/>
      <c r="C75" s="1122"/>
      <c r="D75" s="1122"/>
      <c r="E75" s="1017">
        <f t="shared" si="0"/>
        <v>0</v>
      </c>
      <c r="F75" s="1203"/>
      <c r="G75" s="471"/>
    </row>
    <row r="76" spans="1:7" ht="15" customHeight="1">
      <c r="A76" s="681"/>
      <c r="B76" s="1202"/>
      <c r="C76" s="1122"/>
      <c r="D76" s="1122"/>
      <c r="E76" s="1017">
        <f t="shared" si="0"/>
        <v>0</v>
      </c>
      <c r="F76" s="1203"/>
      <c r="G76" s="471"/>
    </row>
    <row r="77" spans="1:7" ht="15" customHeight="1">
      <c r="A77" s="681"/>
      <c r="B77" s="1202"/>
      <c r="C77" s="1122"/>
      <c r="D77" s="1122"/>
      <c r="E77" s="1017">
        <f t="shared" si="0"/>
        <v>0</v>
      </c>
      <c r="F77" s="1203"/>
      <c r="G77" s="471"/>
    </row>
    <row r="78" spans="1:7" ht="15" customHeight="1">
      <c r="A78" s="681"/>
      <c r="B78" s="1202"/>
      <c r="C78" s="1122"/>
      <c r="D78" s="1122"/>
      <c r="E78" s="1017">
        <f t="shared" si="0"/>
        <v>0</v>
      </c>
      <c r="F78" s="1203"/>
      <c r="G78" s="471"/>
    </row>
    <row r="79" spans="1:7" ht="15" customHeight="1">
      <c r="A79" s="681"/>
      <c r="B79" s="1202"/>
      <c r="C79" s="1122"/>
      <c r="D79" s="1122"/>
      <c r="E79" s="1017">
        <f t="shared" si="0"/>
        <v>0</v>
      </c>
      <c r="F79" s="1203"/>
      <c r="G79" s="471"/>
    </row>
    <row r="80" spans="1:7" ht="15" customHeight="1">
      <c r="A80" s="681"/>
      <c r="B80" s="1202"/>
      <c r="C80" s="1122"/>
      <c r="D80" s="1122"/>
      <c r="E80" s="1017">
        <f t="shared" si="0"/>
        <v>0</v>
      </c>
      <c r="F80" s="1203"/>
      <c r="G80" s="471"/>
    </row>
    <row r="81" spans="1:7" ht="15" customHeight="1">
      <c r="A81" s="681"/>
      <c r="B81" s="1202"/>
      <c r="C81" s="1122"/>
      <c r="D81" s="1122"/>
      <c r="E81" s="1017">
        <f t="shared" ref="E81:E144" si="1">B81-C81+D81</f>
        <v>0</v>
      </c>
      <c r="F81" s="1203"/>
      <c r="G81" s="471"/>
    </row>
    <row r="82" spans="1:7" ht="15" customHeight="1">
      <c r="A82" s="681"/>
      <c r="B82" s="1202"/>
      <c r="C82" s="1122"/>
      <c r="D82" s="1122"/>
      <c r="E82" s="1017">
        <f t="shared" si="1"/>
        <v>0</v>
      </c>
      <c r="F82" s="1203"/>
      <c r="G82" s="471"/>
    </row>
    <row r="83" spans="1:7" ht="15" customHeight="1">
      <c r="A83" s="681"/>
      <c r="B83" s="1202"/>
      <c r="C83" s="1122"/>
      <c r="D83" s="1122"/>
      <c r="E83" s="1017">
        <f t="shared" si="1"/>
        <v>0</v>
      </c>
      <c r="F83" s="1203"/>
      <c r="G83" s="471"/>
    </row>
    <row r="84" spans="1:7" ht="15" customHeight="1">
      <c r="A84" s="681"/>
      <c r="B84" s="1202"/>
      <c r="C84" s="1122"/>
      <c r="D84" s="1122"/>
      <c r="E84" s="1017">
        <f t="shared" si="1"/>
        <v>0</v>
      </c>
      <c r="F84" s="1203"/>
      <c r="G84" s="471"/>
    </row>
    <row r="85" spans="1:7" ht="15" customHeight="1">
      <c r="A85" s="681"/>
      <c r="B85" s="1202"/>
      <c r="C85" s="1122"/>
      <c r="D85" s="1122"/>
      <c r="E85" s="1017">
        <f t="shared" si="1"/>
        <v>0</v>
      </c>
      <c r="F85" s="1203"/>
      <c r="G85" s="471"/>
    </row>
    <row r="86" spans="1:7" ht="15" customHeight="1">
      <c r="A86" s="681"/>
      <c r="B86" s="1202"/>
      <c r="C86" s="1122"/>
      <c r="D86" s="1122"/>
      <c r="E86" s="1017">
        <f t="shared" si="1"/>
        <v>0</v>
      </c>
      <c r="F86" s="1203"/>
      <c r="G86" s="471"/>
    </row>
    <row r="87" spans="1:7" ht="15" customHeight="1">
      <c r="A87" s="681"/>
      <c r="B87" s="1202"/>
      <c r="C87" s="1122"/>
      <c r="D87" s="1122"/>
      <c r="E87" s="1017">
        <f t="shared" si="1"/>
        <v>0</v>
      </c>
      <c r="F87" s="1203"/>
      <c r="G87" s="471"/>
    </row>
    <row r="88" spans="1:7" ht="15" customHeight="1">
      <c r="A88" s="681"/>
      <c r="B88" s="1202"/>
      <c r="C88" s="1122"/>
      <c r="D88" s="1122"/>
      <c r="E88" s="1017">
        <f t="shared" si="1"/>
        <v>0</v>
      </c>
      <c r="F88" s="1203"/>
      <c r="G88" s="471"/>
    </row>
    <row r="89" spans="1:7" ht="15" customHeight="1">
      <c r="A89" s="681"/>
      <c r="B89" s="1202"/>
      <c r="C89" s="1122"/>
      <c r="D89" s="1122"/>
      <c r="E89" s="1017">
        <f t="shared" si="1"/>
        <v>0</v>
      </c>
      <c r="F89" s="1203"/>
      <c r="G89" s="471"/>
    </row>
    <row r="90" spans="1:7" ht="15" customHeight="1">
      <c r="A90" s="681"/>
      <c r="B90" s="1202"/>
      <c r="C90" s="1122"/>
      <c r="D90" s="1122"/>
      <c r="E90" s="1017">
        <f t="shared" si="1"/>
        <v>0</v>
      </c>
      <c r="F90" s="1203"/>
      <c r="G90" s="471"/>
    </row>
    <row r="91" spans="1:7" ht="15" customHeight="1">
      <c r="A91" s="681"/>
      <c r="B91" s="1202"/>
      <c r="C91" s="1122"/>
      <c r="D91" s="1122"/>
      <c r="E91" s="1017">
        <f t="shared" si="1"/>
        <v>0</v>
      </c>
      <c r="F91" s="1203"/>
      <c r="G91" s="471"/>
    </row>
    <row r="92" spans="1:7" ht="15" customHeight="1">
      <c r="A92" s="681"/>
      <c r="B92" s="1202"/>
      <c r="C92" s="1122"/>
      <c r="D92" s="1122"/>
      <c r="E92" s="1017">
        <f t="shared" si="1"/>
        <v>0</v>
      </c>
      <c r="F92" s="1203"/>
      <c r="G92" s="471"/>
    </row>
    <row r="93" spans="1:7" ht="15" customHeight="1">
      <c r="A93" s="681"/>
      <c r="B93" s="1202"/>
      <c r="C93" s="1122"/>
      <c r="D93" s="1122"/>
      <c r="E93" s="1017">
        <f t="shared" si="1"/>
        <v>0</v>
      </c>
      <c r="F93" s="1203"/>
      <c r="G93" s="471"/>
    </row>
    <row r="94" spans="1:7" ht="15" customHeight="1">
      <c r="A94" s="681"/>
      <c r="B94" s="1202"/>
      <c r="C94" s="1122"/>
      <c r="D94" s="1122"/>
      <c r="E94" s="1017">
        <f t="shared" si="1"/>
        <v>0</v>
      </c>
      <c r="F94" s="1203"/>
      <c r="G94" s="471"/>
    </row>
    <row r="95" spans="1:7" ht="15" customHeight="1">
      <c r="A95" s="681"/>
      <c r="B95" s="1202"/>
      <c r="C95" s="1122"/>
      <c r="D95" s="1122"/>
      <c r="E95" s="1017">
        <f t="shared" si="1"/>
        <v>0</v>
      </c>
      <c r="F95" s="1203"/>
      <c r="G95" s="471"/>
    </row>
    <row r="96" spans="1:7" ht="15" customHeight="1">
      <c r="A96" s="681"/>
      <c r="B96" s="1202"/>
      <c r="C96" s="1122"/>
      <c r="D96" s="1122"/>
      <c r="E96" s="1017">
        <f t="shared" si="1"/>
        <v>0</v>
      </c>
      <c r="F96" s="1203"/>
      <c r="G96" s="471"/>
    </row>
    <row r="97" spans="1:7" ht="15" customHeight="1">
      <c r="A97" s="681"/>
      <c r="B97" s="1202"/>
      <c r="C97" s="1122"/>
      <c r="D97" s="1122"/>
      <c r="E97" s="1017">
        <f t="shared" si="1"/>
        <v>0</v>
      </c>
      <c r="F97" s="1203"/>
      <c r="G97" s="471"/>
    </row>
    <row r="98" spans="1:7" ht="15" customHeight="1">
      <c r="A98" s="681"/>
      <c r="B98" s="1202"/>
      <c r="C98" s="1122"/>
      <c r="D98" s="1122"/>
      <c r="E98" s="1017">
        <f t="shared" si="1"/>
        <v>0</v>
      </c>
      <c r="F98" s="1203"/>
      <c r="G98" s="471"/>
    </row>
    <row r="99" spans="1:7" ht="15" customHeight="1">
      <c r="A99" s="681"/>
      <c r="B99" s="1202"/>
      <c r="C99" s="1122"/>
      <c r="D99" s="1122"/>
      <c r="E99" s="1017">
        <f t="shared" si="1"/>
        <v>0</v>
      </c>
      <c r="F99" s="1203"/>
      <c r="G99" s="471"/>
    </row>
    <row r="100" spans="1:7" ht="15" customHeight="1">
      <c r="A100" s="681"/>
      <c r="B100" s="1202"/>
      <c r="C100" s="1122"/>
      <c r="D100" s="1122"/>
      <c r="E100" s="1017">
        <f t="shared" si="1"/>
        <v>0</v>
      </c>
      <c r="F100" s="1203"/>
      <c r="G100" s="471"/>
    </row>
    <row r="101" spans="1:7" ht="15" customHeight="1">
      <c r="A101" s="681"/>
      <c r="B101" s="1202"/>
      <c r="C101" s="1122"/>
      <c r="D101" s="1122"/>
      <c r="E101" s="1017">
        <f t="shared" si="1"/>
        <v>0</v>
      </c>
      <c r="F101" s="1203"/>
      <c r="G101" s="471"/>
    </row>
    <row r="102" spans="1:7" ht="15" customHeight="1">
      <c r="A102" s="681"/>
      <c r="B102" s="1202"/>
      <c r="C102" s="1122"/>
      <c r="D102" s="1122"/>
      <c r="E102" s="1017">
        <f t="shared" si="1"/>
        <v>0</v>
      </c>
      <c r="F102" s="1203"/>
      <c r="G102" s="471"/>
    </row>
    <row r="103" spans="1:7" ht="15" customHeight="1">
      <c r="A103" s="681"/>
      <c r="B103" s="1202"/>
      <c r="C103" s="1122"/>
      <c r="D103" s="1122"/>
      <c r="E103" s="1017">
        <f t="shared" si="1"/>
        <v>0</v>
      </c>
      <c r="F103" s="1203"/>
      <c r="G103" s="471"/>
    </row>
    <row r="104" spans="1:7" ht="15" customHeight="1">
      <c r="A104" s="681"/>
      <c r="B104" s="1202"/>
      <c r="C104" s="1122"/>
      <c r="D104" s="1122"/>
      <c r="E104" s="1017">
        <f t="shared" si="1"/>
        <v>0</v>
      </c>
      <c r="F104" s="1203"/>
      <c r="G104" s="471"/>
    </row>
    <row r="105" spans="1:7" ht="15" customHeight="1">
      <c r="A105" s="681"/>
      <c r="B105" s="1202"/>
      <c r="C105" s="1122"/>
      <c r="D105" s="1122"/>
      <c r="E105" s="1017">
        <f t="shared" si="1"/>
        <v>0</v>
      </c>
      <c r="F105" s="1203"/>
      <c r="G105" s="471"/>
    </row>
    <row r="106" spans="1:7" ht="15" customHeight="1">
      <c r="A106" s="681"/>
      <c r="B106" s="1202"/>
      <c r="C106" s="1122"/>
      <c r="D106" s="1122"/>
      <c r="E106" s="1017">
        <f t="shared" si="1"/>
        <v>0</v>
      </c>
      <c r="F106" s="1203"/>
      <c r="G106" s="471"/>
    </row>
    <row r="107" spans="1:7" ht="15" customHeight="1">
      <c r="A107" s="681"/>
      <c r="B107" s="1202"/>
      <c r="C107" s="1122"/>
      <c r="D107" s="1122"/>
      <c r="E107" s="1017">
        <f t="shared" si="1"/>
        <v>0</v>
      </c>
      <c r="F107" s="1203"/>
      <c r="G107" s="471"/>
    </row>
    <row r="108" spans="1:7" ht="15" customHeight="1">
      <c r="A108" s="681"/>
      <c r="B108" s="1202"/>
      <c r="C108" s="1122"/>
      <c r="D108" s="1122"/>
      <c r="E108" s="1017">
        <f t="shared" si="1"/>
        <v>0</v>
      </c>
      <c r="F108" s="1203"/>
      <c r="G108" s="471"/>
    </row>
    <row r="109" spans="1:7" ht="15" customHeight="1">
      <c r="A109" s="681"/>
      <c r="B109" s="1202"/>
      <c r="C109" s="1122"/>
      <c r="D109" s="1122"/>
      <c r="E109" s="1017">
        <f t="shared" si="1"/>
        <v>0</v>
      </c>
      <c r="F109" s="1203"/>
      <c r="G109" s="471"/>
    </row>
    <row r="110" spans="1:7" ht="15" customHeight="1">
      <c r="A110" s="681"/>
      <c r="B110" s="1202"/>
      <c r="C110" s="1122"/>
      <c r="D110" s="1122"/>
      <c r="E110" s="1017">
        <f t="shared" si="1"/>
        <v>0</v>
      </c>
      <c r="F110" s="1203"/>
      <c r="G110" s="471"/>
    </row>
    <row r="111" spans="1:7" ht="15" customHeight="1">
      <c r="A111" s="681"/>
      <c r="B111" s="1202"/>
      <c r="C111" s="1122"/>
      <c r="D111" s="1122"/>
      <c r="E111" s="1017">
        <f t="shared" si="1"/>
        <v>0</v>
      </c>
      <c r="F111" s="1203"/>
      <c r="G111" s="471"/>
    </row>
    <row r="112" spans="1:7" ht="15" customHeight="1">
      <c r="A112" s="681"/>
      <c r="B112" s="1202"/>
      <c r="C112" s="1122"/>
      <c r="D112" s="1122"/>
      <c r="E112" s="1017">
        <f t="shared" si="1"/>
        <v>0</v>
      </c>
      <c r="F112" s="1203"/>
      <c r="G112" s="471"/>
    </row>
    <row r="113" spans="1:7" ht="15" customHeight="1">
      <c r="A113" s="681"/>
      <c r="B113" s="1202"/>
      <c r="C113" s="1122"/>
      <c r="D113" s="1122"/>
      <c r="E113" s="1017">
        <f t="shared" si="1"/>
        <v>0</v>
      </c>
      <c r="F113" s="1203"/>
      <c r="G113" s="471"/>
    </row>
    <row r="114" spans="1:7" ht="15" customHeight="1">
      <c r="A114" s="681"/>
      <c r="B114" s="1202"/>
      <c r="C114" s="1122"/>
      <c r="D114" s="1122"/>
      <c r="E114" s="1017">
        <f t="shared" si="1"/>
        <v>0</v>
      </c>
      <c r="F114" s="1203"/>
      <c r="G114" s="471"/>
    </row>
    <row r="115" spans="1:7" ht="15" customHeight="1">
      <c r="A115" s="681"/>
      <c r="B115" s="1202"/>
      <c r="C115" s="1122"/>
      <c r="D115" s="1122"/>
      <c r="E115" s="1017">
        <f t="shared" si="1"/>
        <v>0</v>
      </c>
      <c r="F115" s="1203"/>
      <c r="G115" s="471"/>
    </row>
    <row r="116" spans="1:7" ht="15" customHeight="1">
      <c r="A116" s="681"/>
      <c r="B116" s="1202"/>
      <c r="C116" s="1122"/>
      <c r="D116" s="1122"/>
      <c r="E116" s="1017">
        <f t="shared" si="1"/>
        <v>0</v>
      </c>
      <c r="F116" s="1203"/>
      <c r="G116" s="471"/>
    </row>
    <row r="117" spans="1:7" ht="15" customHeight="1">
      <c r="A117" s="681"/>
      <c r="B117" s="1202"/>
      <c r="C117" s="1122"/>
      <c r="D117" s="1122"/>
      <c r="E117" s="1017">
        <f t="shared" si="1"/>
        <v>0</v>
      </c>
      <c r="F117" s="1203"/>
      <c r="G117" s="471"/>
    </row>
    <row r="118" spans="1:7" ht="15" customHeight="1">
      <c r="A118" s="681"/>
      <c r="B118" s="1202"/>
      <c r="C118" s="1122"/>
      <c r="D118" s="1122"/>
      <c r="E118" s="1017">
        <f t="shared" si="1"/>
        <v>0</v>
      </c>
      <c r="F118" s="1203"/>
      <c r="G118" s="471"/>
    </row>
    <row r="119" spans="1:7" ht="15" customHeight="1">
      <c r="A119" s="681"/>
      <c r="B119" s="1202"/>
      <c r="C119" s="1122"/>
      <c r="D119" s="1122"/>
      <c r="E119" s="1017">
        <f t="shared" si="1"/>
        <v>0</v>
      </c>
      <c r="F119" s="1203"/>
      <c r="G119" s="471"/>
    </row>
    <row r="120" spans="1:7" ht="15" customHeight="1">
      <c r="A120" s="681"/>
      <c r="B120" s="1202"/>
      <c r="C120" s="1122"/>
      <c r="D120" s="1122"/>
      <c r="E120" s="1017">
        <f t="shared" si="1"/>
        <v>0</v>
      </c>
      <c r="F120" s="1203"/>
      <c r="G120" s="471"/>
    </row>
    <row r="121" spans="1:7" ht="15" customHeight="1">
      <c r="A121" s="681"/>
      <c r="B121" s="1202"/>
      <c r="C121" s="1122"/>
      <c r="D121" s="1122"/>
      <c r="E121" s="1017">
        <f t="shared" si="1"/>
        <v>0</v>
      </c>
      <c r="F121" s="1203"/>
      <c r="G121" s="471"/>
    </row>
    <row r="122" spans="1:7" ht="15" customHeight="1">
      <c r="A122" s="681"/>
      <c r="B122" s="1202"/>
      <c r="C122" s="1122"/>
      <c r="D122" s="1122"/>
      <c r="E122" s="1017">
        <f t="shared" si="1"/>
        <v>0</v>
      </c>
      <c r="F122" s="1203"/>
      <c r="G122" s="471"/>
    </row>
    <row r="123" spans="1:7" ht="15" customHeight="1">
      <c r="A123" s="681"/>
      <c r="B123" s="1202"/>
      <c r="C123" s="1122"/>
      <c r="D123" s="1122"/>
      <c r="E123" s="1017">
        <f t="shared" si="1"/>
        <v>0</v>
      </c>
      <c r="F123" s="1203"/>
      <c r="G123" s="471"/>
    </row>
    <row r="124" spans="1:7" ht="15" customHeight="1">
      <c r="A124" s="681"/>
      <c r="B124" s="1202"/>
      <c r="C124" s="1122"/>
      <c r="D124" s="1122"/>
      <c r="E124" s="1017">
        <f t="shared" si="1"/>
        <v>0</v>
      </c>
      <c r="F124" s="1203"/>
      <c r="G124" s="471"/>
    </row>
    <row r="125" spans="1:7" ht="15" customHeight="1">
      <c r="A125" s="681"/>
      <c r="B125" s="1202"/>
      <c r="C125" s="1122"/>
      <c r="D125" s="1122"/>
      <c r="E125" s="1017">
        <f t="shared" si="1"/>
        <v>0</v>
      </c>
      <c r="F125" s="1203"/>
      <c r="G125" s="471"/>
    </row>
    <row r="126" spans="1:7" ht="15" customHeight="1">
      <c r="A126" s="681"/>
      <c r="B126" s="1202"/>
      <c r="C126" s="1122"/>
      <c r="D126" s="1122"/>
      <c r="E126" s="1017">
        <f t="shared" si="1"/>
        <v>0</v>
      </c>
      <c r="F126" s="1203"/>
      <c r="G126" s="471"/>
    </row>
    <row r="127" spans="1:7" ht="15" customHeight="1">
      <c r="A127" s="681"/>
      <c r="B127" s="1202"/>
      <c r="C127" s="1122"/>
      <c r="D127" s="1122"/>
      <c r="E127" s="1017">
        <f t="shared" si="1"/>
        <v>0</v>
      </c>
      <c r="F127" s="1203"/>
      <c r="G127" s="471"/>
    </row>
    <row r="128" spans="1:7" ht="15" customHeight="1">
      <c r="A128" s="681"/>
      <c r="B128" s="1202"/>
      <c r="C128" s="1122"/>
      <c r="D128" s="1122"/>
      <c r="E128" s="1017">
        <f t="shared" si="1"/>
        <v>0</v>
      </c>
      <c r="F128" s="1203"/>
      <c r="G128" s="471"/>
    </row>
    <row r="129" spans="1:7" ht="15" customHeight="1">
      <c r="A129" s="681"/>
      <c r="B129" s="1202"/>
      <c r="C129" s="1122"/>
      <c r="D129" s="1122"/>
      <c r="E129" s="1017">
        <f t="shared" si="1"/>
        <v>0</v>
      </c>
      <c r="F129" s="1203"/>
      <c r="G129" s="471"/>
    </row>
    <row r="130" spans="1:7" ht="15" customHeight="1">
      <c r="A130" s="681"/>
      <c r="B130" s="1202"/>
      <c r="C130" s="1122"/>
      <c r="D130" s="1122"/>
      <c r="E130" s="1017">
        <f t="shared" si="1"/>
        <v>0</v>
      </c>
      <c r="F130" s="1203"/>
      <c r="G130" s="471"/>
    </row>
    <row r="131" spans="1:7" ht="15" customHeight="1">
      <c r="A131" s="681"/>
      <c r="B131" s="1202"/>
      <c r="C131" s="1122"/>
      <c r="D131" s="1122"/>
      <c r="E131" s="1017">
        <f t="shared" si="1"/>
        <v>0</v>
      </c>
      <c r="F131" s="1203"/>
      <c r="G131" s="471"/>
    </row>
    <row r="132" spans="1:7" ht="15" customHeight="1">
      <c r="A132" s="681"/>
      <c r="B132" s="1202"/>
      <c r="C132" s="1122"/>
      <c r="D132" s="1122"/>
      <c r="E132" s="1017">
        <f t="shared" si="1"/>
        <v>0</v>
      </c>
      <c r="F132" s="1203"/>
      <c r="G132" s="471"/>
    </row>
    <row r="133" spans="1:7" ht="15" customHeight="1">
      <c r="A133" s="681"/>
      <c r="B133" s="1202"/>
      <c r="C133" s="1122"/>
      <c r="D133" s="1122"/>
      <c r="E133" s="1017">
        <f t="shared" si="1"/>
        <v>0</v>
      </c>
      <c r="F133" s="1203"/>
      <c r="G133" s="471"/>
    </row>
    <row r="134" spans="1:7" ht="15" customHeight="1">
      <c r="A134" s="681"/>
      <c r="B134" s="1202"/>
      <c r="C134" s="1122"/>
      <c r="D134" s="1122"/>
      <c r="E134" s="1017">
        <f t="shared" si="1"/>
        <v>0</v>
      </c>
      <c r="F134" s="1203"/>
      <c r="G134" s="471"/>
    </row>
    <row r="135" spans="1:7" ht="15" customHeight="1">
      <c r="A135" s="681"/>
      <c r="B135" s="1202"/>
      <c r="C135" s="1122"/>
      <c r="D135" s="1122"/>
      <c r="E135" s="1017">
        <f t="shared" si="1"/>
        <v>0</v>
      </c>
      <c r="F135" s="1203"/>
      <c r="G135" s="471"/>
    </row>
    <row r="136" spans="1:7" ht="15" customHeight="1">
      <c r="A136" s="681"/>
      <c r="B136" s="1202"/>
      <c r="C136" s="1122"/>
      <c r="D136" s="1122"/>
      <c r="E136" s="1017">
        <f t="shared" si="1"/>
        <v>0</v>
      </c>
      <c r="F136" s="1203"/>
      <c r="G136" s="471"/>
    </row>
    <row r="137" spans="1:7" ht="15" customHeight="1">
      <c r="A137" s="681"/>
      <c r="B137" s="1202"/>
      <c r="C137" s="1122"/>
      <c r="D137" s="1122"/>
      <c r="E137" s="1017">
        <f t="shared" si="1"/>
        <v>0</v>
      </c>
      <c r="F137" s="1203"/>
      <c r="G137" s="471"/>
    </row>
    <row r="138" spans="1:7" ht="15" customHeight="1">
      <c r="A138" s="681"/>
      <c r="B138" s="1202"/>
      <c r="C138" s="1122"/>
      <c r="D138" s="1122"/>
      <c r="E138" s="1017">
        <f t="shared" si="1"/>
        <v>0</v>
      </c>
      <c r="F138" s="1203"/>
      <c r="G138" s="471"/>
    </row>
    <row r="139" spans="1:7" ht="15" customHeight="1">
      <c r="A139" s="681"/>
      <c r="B139" s="1202"/>
      <c r="C139" s="1122"/>
      <c r="D139" s="1122"/>
      <c r="E139" s="1017">
        <f t="shared" si="1"/>
        <v>0</v>
      </c>
      <c r="F139" s="1203"/>
      <c r="G139" s="471"/>
    </row>
    <row r="140" spans="1:7" ht="15" customHeight="1">
      <c r="A140" s="681"/>
      <c r="B140" s="1202"/>
      <c r="C140" s="1122"/>
      <c r="D140" s="1122"/>
      <c r="E140" s="1017">
        <f t="shared" si="1"/>
        <v>0</v>
      </c>
      <c r="F140" s="1203"/>
      <c r="G140" s="471"/>
    </row>
    <row r="141" spans="1:7" ht="15" customHeight="1">
      <c r="A141" s="681"/>
      <c r="B141" s="1202"/>
      <c r="C141" s="1122"/>
      <c r="D141" s="1122"/>
      <c r="E141" s="1017">
        <f t="shared" si="1"/>
        <v>0</v>
      </c>
      <c r="F141" s="1203"/>
      <c r="G141" s="471"/>
    </row>
    <row r="142" spans="1:7" ht="15" customHeight="1">
      <c r="A142" s="681"/>
      <c r="B142" s="1202"/>
      <c r="C142" s="1122"/>
      <c r="D142" s="1122"/>
      <c r="E142" s="1017">
        <f t="shared" si="1"/>
        <v>0</v>
      </c>
      <c r="F142" s="1203"/>
      <c r="G142" s="471"/>
    </row>
    <row r="143" spans="1:7" ht="15" customHeight="1">
      <c r="A143" s="681"/>
      <c r="B143" s="1202"/>
      <c r="C143" s="1122"/>
      <c r="D143" s="1122"/>
      <c r="E143" s="1017">
        <f t="shared" si="1"/>
        <v>0</v>
      </c>
      <c r="F143" s="1203"/>
      <c r="G143" s="471"/>
    </row>
    <row r="144" spans="1:7" ht="15" customHeight="1">
      <c r="A144" s="681"/>
      <c r="B144" s="1202"/>
      <c r="C144" s="1122"/>
      <c r="D144" s="1122"/>
      <c r="E144" s="1017">
        <f t="shared" si="1"/>
        <v>0</v>
      </c>
      <c r="F144" s="1203"/>
      <c r="G144" s="471"/>
    </row>
    <row r="145" spans="1:7" ht="15" customHeight="1">
      <c r="A145" s="681"/>
      <c r="B145" s="1202"/>
      <c r="C145" s="1122"/>
      <c r="D145" s="1122"/>
      <c r="E145" s="1017">
        <f t="shared" ref="E145:E208" si="2">B145-C145+D145</f>
        <v>0</v>
      </c>
      <c r="F145" s="1203"/>
      <c r="G145" s="471"/>
    </row>
    <row r="146" spans="1:7" ht="15" customHeight="1">
      <c r="A146" s="681"/>
      <c r="B146" s="1202"/>
      <c r="C146" s="1122"/>
      <c r="D146" s="1122"/>
      <c r="E146" s="1017">
        <f t="shared" si="2"/>
        <v>0</v>
      </c>
      <c r="F146" s="1203"/>
      <c r="G146" s="471"/>
    </row>
    <row r="147" spans="1:7" ht="15" customHeight="1">
      <c r="A147" s="681"/>
      <c r="B147" s="1202"/>
      <c r="C147" s="1122"/>
      <c r="D147" s="1122"/>
      <c r="E147" s="1017">
        <f t="shared" si="2"/>
        <v>0</v>
      </c>
      <c r="F147" s="1203"/>
      <c r="G147" s="471"/>
    </row>
    <row r="148" spans="1:7" ht="15" customHeight="1">
      <c r="A148" s="681"/>
      <c r="B148" s="1202"/>
      <c r="C148" s="1122"/>
      <c r="D148" s="1122"/>
      <c r="E148" s="1017">
        <f t="shared" si="2"/>
        <v>0</v>
      </c>
      <c r="F148" s="1203"/>
      <c r="G148" s="471"/>
    </row>
    <row r="149" spans="1:7" ht="15" customHeight="1">
      <c r="A149" s="681"/>
      <c r="B149" s="1202"/>
      <c r="C149" s="1122"/>
      <c r="D149" s="1122"/>
      <c r="E149" s="1017">
        <f t="shared" si="2"/>
        <v>0</v>
      </c>
      <c r="F149" s="1203"/>
      <c r="G149" s="471"/>
    </row>
    <row r="150" spans="1:7" ht="15" customHeight="1">
      <c r="A150" s="681"/>
      <c r="B150" s="1202"/>
      <c r="C150" s="1122"/>
      <c r="D150" s="1122"/>
      <c r="E150" s="1017">
        <f t="shared" si="2"/>
        <v>0</v>
      </c>
      <c r="F150" s="1203"/>
      <c r="G150" s="471"/>
    </row>
    <row r="151" spans="1:7" ht="15" customHeight="1">
      <c r="A151" s="681"/>
      <c r="B151" s="1202"/>
      <c r="C151" s="1122"/>
      <c r="D151" s="1122"/>
      <c r="E151" s="1017">
        <f t="shared" si="2"/>
        <v>0</v>
      </c>
      <c r="F151" s="1203"/>
      <c r="G151" s="471"/>
    </row>
    <row r="152" spans="1:7" ht="15" customHeight="1">
      <c r="A152" s="681"/>
      <c r="B152" s="1202"/>
      <c r="C152" s="1122"/>
      <c r="D152" s="1122"/>
      <c r="E152" s="1017">
        <f t="shared" si="2"/>
        <v>0</v>
      </c>
      <c r="F152" s="1203"/>
      <c r="G152" s="471"/>
    </row>
    <row r="153" spans="1:7" ht="15" customHeight="1">
      <c r="A153" s="681"/>
      <c r="B153" s="1202"/>
      <c r="C153" s="1122"/>
      <c r="D153" s="1122"/>
      <c r="E153" s="1017">
        <f t="shared" si="2"/>
        <v>0</v>
      </c>
      <c r="F153" s="1203"/>
      <c r="G153" s="471"/>
    </row>
    <row r="154" spans="1:7" ht="15" customHeight="1">
      <c r="A154" s="681"/>
      <c r="B154" s="1202"/>
      <c r="C154" s="1122"/>
      <c r="D154" s="1122"/>
      <c r="E154" s="1017">
        <f t="shared" si="2"/>
        <v>0</v>
      </c>
      <c r="F154" s="1203"/>
      <c r="G154" s="471"/>
    </row>
    <row r="155" spans="1:7" ht="15" customHeight="1">
      <c r="A155" s="681"/>
      <c r="B155" s="1202"/>
      <c r="C155" s="1122"/>
      <c r="D155" s="1122"/>
      <c r="E155" s="1017">
        <f t="shared" si="2"/>
        <v>0</v>
      </c>
      <c r="F155" s="1203"/>
      <c r="G155" s="471"/>
    </row>
    <row r="156" spans="1:7" ht="15" customHeight="1">
      <c r="A156" s="681"/>
      <c r="B156" s="1202"/>
      <c r="C156" s="1122"/>
      <c r="D156" s="1122"/>
      <c r="E156" s="1017">
        <f t="shared" si="2"/>
        <v>0</v>
      </c>
      <c r="F156" s="1203"/>
      <c r="G156" s="471"/>
    </row>
    <row r="157" spans="1:7" ht="15" customHeight="1">
      <c r="A157" s="681"/>
      <c r="B157" s="1202"/>
      <c r="C157" s="1122"/>
      <c r="D157" s="1122"/>
      <c r="E157" s="1017">
        <f t="shared" si="2"/>
        <v>0</v>
      </c>
      <c r="F157" s="1203"/>
      <c r="G157" s="471"/>
    </row>
    <row r="158" spans="1:7" ht="15" customHeight="1">
      <c r="A158" s="681"/>
      <c r="B158" s="1202"/>
      <c r="C158" s="1122"/>
      <c r="D158" s="1122"/>
      <c r="E158" s="1017">
        <f t="shared" si="2"/>
        <v>0</v>
      </c>
      <c r="F158" s="1203"/>
      <c r="G158" s="471"/>
    </row>
    <row r="159" spans="1:7" ht="15" customHeight="1">
      <c r="A159" s="681"/>
      <c r="B159" s="1202"/>
      <c r="C159" s="1122"/>
      <c r="D159" s="1122"/>
      <c r="E159" s="1017">
        <f t="shared" si="2"/>
        <v>0</v>
      </c>
      <c r="F159" s="1203"/>
      <c r="G159" s="471"/>
    </row>
    <row r="160" spans="1:7" ht="15" customHeight="1">
      <c r="A160" s="681"/>
      <c r="B160" s="1202"/>
      <c r="C160" s="1122"/>
      <c r="D160" s="1122"/>
      <c r="E160" s="1017">
        <f t="shared" si="2"/>
        <v>0</v>
      </c>
      <c r="F160" s="1203"/>
      <c r="G160" s="471"/>
    </row>
    <row r="161" spans="1:7" ht="15" customHeight="1">
      <c r="A161" s="681"/>
      <c r="B161" s="1202"/>
      <c r="C161" s="1122"/>
      <c r="D161" s="1122"/>
      <c r="E161" s="1017">
        <f t="shared" si="2"/>
        <v>0</v>
      </c>
      <c r="F161" s="1203"/>
      <c r="G161" s="471"/>
    </row>
    <row r="162" spans="1:7" ht="15" customHeight="1">
      <c r="A162" s="681"/>
      <c r="B162" s="1202"/>
      <c r="C162" s="1122"/>
      <c r="D162" s="1122"/>
      <c r="E162" s="1017">
        <f t="shared" si="2"/>
        <v>0</v>
      </c>
      <c r="F162" s="1203"/>
      <c r="G162" s="471"/>
    </row>
    <row r="163" spans="1:7" ht="15" customHeight="1">
      <c r="A163" s="681"/>
      <c r="B163" s="1202"/>
      <c r="C163" s="1122"/>
      <c r="D163" s="1122"/>
      <c r="E163" s="1017">
        <f t="shared" si="2"/>
        <v>0</v>
      </c>
      <c r="F163" s="1203"/>
      <c r="G163" s="471"/>
    </row>
    <row r="164" spans="1:7" ht="15" customHeight="1">
      <c r="A164" s="681"/>
      <c r="B164" s="1202"/>
      <c r="C164" s="1122"/>
      <c r="D164" s="1122"/>
      <c r="E164" s="1017">
        <f t="shared" si="2"/>
        <v>0</v>
      </c>
      <c r="F164" s="1203"/>
      <c r="G164" s="471"/>
    </row>
    <row r="165" spans="1:7" ht="15" customHeight="1">
      <c r="A165" s="681"/>
      <c r="B165" s="1202"/>
      <c r="C165" s="1122"/>
      <c r="D165" s="1122"/>
      <c r="E165" s="1017">
        <f t="shared" si="2"/>
        <v>0</v>
      </c>
      <c r="F165" s="1203"/>
      <c r="G165" s="471"/>
    </row>
    <row r="166" spans="1:7" ht="15" customHeight="1">
      <c r="A166" s="681"/>
      <c r="B166" s="1202"/>
      <c r="C166" s="1122"/>
      <c r="D166" s="1122"/>
      <c r="E166" s="1017">
        <f t="shared" si="2"/>
        <v>0</v>
      </c>
      <c r="F166" s="1203"/>
      <c r="G166" s="471"/>
    </row>
    <row r="167" spans="1:7" ht="15" customHeight="1">
      <c r="A167" s="681"/>
      <c r="B167" s="1202"/>
      <c r="C167" s="1122"/>
      <c r="D167" s="1122"/>
      <c r="E167" s="1017">
        <f t="shared" si="2"/>
        <v>0</v>
      </c>
      <c r="F167" s="1203"/>
      <c r="G167" s="471"/>
    </row>
    <row r="168" spans="1:7" ht="15" customHeight="1">
      <c r="A168" s="681"/>
      <c r="B168" s="1202"/>
      <c r="C168" s="1122"/>
      <c r="D168" s="1122"/>
      <c r="E168" s="1017">
        <f t="shared" si="2"/>
        <v>0</v>
      </c>
      <c r="F168" s="1203"/>
      <c r="G168" s="471"/>
    </row>
    <row r="169" spans="1:7" ht="15" customHeight="1">
      <c r="A169" s="681"/>
      <c r="B169" s="1202"/>
      <c r="C169" s="1122"/>
      <c r="D169" s="1122"/>
      <c r="E169" s="1017">
        <f t="shared" si="2"/>
        <v>0</v>
      </c>
      <c r="F169" s="1203"/>
      <c r="G169" s="471"/>
    </row>
    <row r="170" spans="1:7" ht="15" customHeight="1">
      <c r="A170" s="681"/>
      <c r="B170" s="1202"/>
      <c r="C170" s="1122"/>
      <c r="D170" s="1122"/>
      <c r="E170" s="1017">
        <f t="shared" si="2"/>
        <v>0</v>
      </c>
      <c r="F170" s="1203"/>
      <c r="G170" s="471"/>
    </row>
    <row r="171" spans="1:7" ht="15" customHeight="1">
      <c r="A171" s="681"/>
      <c r="B171" s="1202"/>
      <c r="C171" s="1122"/>
      <c r="D171" s="1122"/>
      <c r="E171" s="1017">
        <f t="shared" si="2"/>
        <v>0</v>
      </c>
      <c r="F171" s="1203"/>
      <c r="G171" s="471"/>
    </row>
    <row r="172" spans="1:7" ht="15" customHeight="1">
      <c r="A172" s="681"/>
      <c r="B172" s="1202"/>
      <c r="C172" s="1122"/>
      <c r="D172" s="1122"/>
      <c r="E172" s="1017">
        <f t="shared" si="2"/>
        <v>0</v>
      </c>
      <c r="F172" s="1203"/>
      <c r="G172" s="471"/>
    </row>
    <row r="173" spans="1:7" ht="15" customHeight="1">
      <c r="A173" s="681"/>
      <c r="B173" s="1202"/>
      <c r="C173" s="1122"/>
      <c r="D173" s="1122"/>
      <c r="E173" s="1017">
        <f t="shared" si="2"/>
        <v>0</v>
      </c>
      <c r="F173" s="1203"/>
      <c r="G173" s="471"/>
    </row>
    <row r="174" spans="1:7" ht="15" customHeight="1">
      <c r="A174" s="681"/>
      <c r="B174" s="1202"/>
      <c r="C174" s="1122"/>
      <c r="D174" s="1122"/>
      <c r="E174" s="1017">
        <f t="shared" si="2"/>
        <v>0</v>
      </c>
      <c r="F174" s="1203"/>
      <c r="G174" s="471"/>
    </row>
    <row r="175" spans="1:7" ht="15" customHeight="1">
      <c r="A175" s="681"/>
      <c r="B175" s="1202"/>
      <c r="C175" s="1122"/>
      <c r="D175" s="1122"/>
      <c r="E175" s="1017">
        <f t="shared" si="2"/>
        <v>0</v>
      </c>
      <c r="F175" s="1203"/>
      <c r="G175" s="471"/>
    </row>
    <row r="176" spans="1:7" ht="15" customHeight="1">
      <c r="A176" s="681"/>
      <c r="B176" s="1202"/>
      <c r="C176" s="1122"/>
      <c r="D176" s="1122"/>
      <c r="E176" s="1017">
        <f t="shared" si="2"/>
        <v>0</v>
      </c>
      <c r="F176" s="1203"/>
      <c r="G176" s="471"/>
    </row>
    <row r="177" spans="1:7" ht="15" customHeight="1">
      <c r="A177" s="681"/>
      <c r="B177" s="1202"/>
      <c r="C177" s="1122"/>
      <c r="D177" s="1122"/>
      <c r="E177" s="1017">
        <f t="shared" si="2"/>
        <v>0</v>
      </c>
      <c r="F177" s="1203"/>
      <c r="G177" s="471"/>
    </row>
    <row r="178" spans="1:7" ht="15" customHeight="1">
      <c r="A178" s="681"/>
      <c r="B178" s="1202"/>
      <c r="C178" s="1122"/>
      <c r="D178" s="1122"/>
      <c r="E178" s="1017">
        <f t="shared" si="2"/>
        <v>0</v>
      </c>
      <c r="F178" s="1203"/>
      <c r="G178" s="471"/>
    </row>
    <row r="179" spans="1:7" ht="15" customHeight="1">
      <c r="A179" s="681"/>
      <c r="B179" s="1202"/>
      <c r="C179" s="1122"/>
      <c r="D179" s="1122"/>
      <c r="E179" s="1017">
        <f t="shared" si="2"/>
        <v>0</v>
      </c>
      <c r="F179" s="1203"/>
      <c r="G179" s="471"/>
    </row>
    <row r="180" spans="1:7" ht="15" customHeight="1">
      <c r="A180" s="681"/>
      <c r="B180" s="1202"/>
      <c r="C180" s="1122"/>
      <c r="D180" s="1122"/>
      <c r="E180" s="1017">
        <f t="shared" si="2"/>
        <v>0</v>
      </c>
      <c r="F180" s="1203"/>
      <c r="G180" s="471"/>
    </row>
    <row r="181" spans="1:7" ht="15" customHeight="1">
      <c r="A181" s="681"/>
      <c r="B181" s="1202"/>
      <c r="C181" s="1122"/>
      <c r="D181" s="1122"/>
      <c r="E181" s="1017">
        <f t="shared" si="2"/>
        <v>0</v>
      </c>
      <c r="F181" s="1203"/>
      <c r="G181" s="471"/>
    </row>
    <row r="182" spans="1:7" ht="15" customHeight="1">
      <c r="A182" s="681"/>
      <c r="B182" s="1202"/>
      <c r="C182" s="1122"/>
      <c r="D182" s="1122"/>
      <c r="E182" s="1017">
        <f t="shared" si="2"/>
        <v>0</v>
      </c>
      <c r="F182" s="1203"/>
      <c r="G182" s="471"/>
    </row>
    <row r="183" spans="1:7" ht="15" customHeight="1">
      <c r="A183" s="681"/>
      <c r="B183" s="1202"/>
      <c r="C183" s="1122"/>
      <c r="D183" s="1122"/>
      <c r="E183" s="1017">
        <f t="shared" si="2"/>
        <v>0</v>
      </c>
      <c r="F183" s="1203"/>
      <c r="G183" s="471"/>
    </row>
    <row r="184" spans="1:7" ht="15" customHeight="1">
      <c r="A184" s="681"/>
      <c r="B184" s="1202"/>
      <c r="C184" s="1122"/>
      <c r="D184" s="1122"/>
      <c r="E184" s="1017">
        <f t="shared" si="2"/>
        <v>0</v>
      </c>
      <c r="F184" s="1203"/>
      <c r="G184" s="471"/>
    </row>
    <row r="185" spans="1:7" ht="15" customHeight="1">
      <c r="A185" s="681"/>
      <c r="B185" s="1202"/>
      <c r="C185" s="1122"/>
      <c r="D185" s="1122"/>
      <c r="E185" s="1017">
        <f t="shared" si="2"/>
        <v>0</v>
      </c>
      <c r="F185" s="1203"/>
      <c r="G185" s="471"/>
    </row>
    <row r="186" spans="1:7" ht="15" customHeight="1">
      <c r="A186" s="681"/>
      <c r="B186" s="1202"/>
      <c r="C186" s="1122"/>
      <c r="D186" s="1122"/>
      <c r="E186" s="1017">
        <f t="shared" si="2"/>
        <v>0</v>
      </c>
      <c r="F186" s="1203"/>
      <c r="G186" s="471"/>
    </row>
    <row r="187" spans="1:7" ht="15" customHeight="1">
      <c r="A187" s="681"/>
      <c r="B187" s="1202"/>
      <c r="C187" s="1122"/>
      <c r="D187" s="1122"/>
      <c r="E187" s="1017">
        <f t="shared" si="2"/>
        <v>0</v>
      </c>
      <c r="F187" s="1203"/>
      <c r="G187" s="471"/>
    </row>
    <row r="188" spans="1:7" ht="15" customHeight="1">
      <c r="A188" s="681"/>
      <c r="B188" s="1202"/>
      <c r="C188" s="1122"/>
      <c r="D188" s="1122"/>
      <c r="E188" s="1017">
        <f t="shared" si="2"/>
        <v>0</v>
      </c>
      <c r="F188" s="1203"/>
      <c r="G188" s="471"/>
    </row>
    <row r="189" spans="1:7" ht="15" customHeight="1">
      <c r="A189" s="681"/>
      <c r="B189" s="1202"/>
      <c r="C189" s="1122"/>
      <c r="D189" s="1122"/>
      <c r="E189" s="1017">
        <f t="shared" si="2"/>
        <v>0</v>
      </c>
      <c r="F189" s="1203"/>
      <c r="G189" s="471"/>
    </row>
    <row r="190" spans="1:7" ht="15" customHeight="1">
      <c r="A190" s="681"/>
      <c r="B190" s="1202"/>
      <c r="C190" s="1122"/>
      <c r="D190" s="1122"/>
      <c r="E190" s="1017">
        <f t="shared" si="2"/>
        <v>0</v>
      </c>
      <c r="F190" s="1203"/>
      <c r="G190" s="471"/>
    </row>
    <row r="191" spans="1:7" ht="15" customHeight="1">
      <c r="A191" s="681"/>
      <c r="B191" s="1202"/>
      <c r="C191" s="1122"/>
      <c r="D191" s="1122"/>
      <c r="E191" s="1017">
        <f t="shared" si="2"/>
        <v>0</v>
      </c>
      <c r="F191" s="1203"/>
      <c r="G191" s="471"/>
    </row>
    <row r="192" spans="1:7" ht="15" customHeight="1">
      <c r="A192" s="681"/>
      <c r="B192" s="1202"/>
      <c r="C192" s="1122"/>
      <c r="D192" s="1122"/>
      <c r="E192" s="1017">
        <f t="shared" si="2"/>
        <v>0</v>
      </c>
      <c r="F192" s="1203"/>
      <c r="G192" s="471"/>
    </row>
    <row r="193" spans="1:7" ht="15" customHeight="1">
      <c r="A193" s="681"/>
      <c r="B193" s="1202"/>
      <c r="C193" s="1122"/>
      <c r="D193" s="1122"/>
      <c r="E193" s="1017">
        <f t="shared" si="2"/>
        <v>0</v>
      </c>
      <c r="F193" s="1203"/>
      <c r="G193" s="471"/>
    </row>
    <row r="194" spans="1:7" ht="15" customHeight="1">
      <c r="A194" s="681"/>
      <c r="B194" s="1202"/>
      <c r="C194" s="1122"/>
      <c r="D194" s="1122"/>
      <c r="E194" s="1017">
        <f t="shared" si="2"/>
        <v>0</v>
      </c>
      <c r="F194" s="1203"/>
      <c r="G194" s="471"/>
    </row>
    <row r="195" spans="1:7" ht="15" customHeight="1">
      <c r="A195" s="681"/>
      <c r="B195" s="1202"/>
      <c r="C195" s="1122"/>
      <c r="D195" s="1122"/>
      <c r="E195" s="1017">
        <f t="shared" si="2"/>
        <v>0</v>
      </c>
      <c r="F195" s="1203"/>
      <c r="G195" s="471"/>
    </row>
    <row r="196" spans="1:7" ht="15" customHeight="1">
      <c r="A196" s="681"/>
      <c r="B196" s="1202"/>
      <c r="C196" s="1122"/>
      <c r="D196" s="1122"/>
      <c r="E196" s="1017">
        <f t="shared" si="2"/>
        <v>0</v>
      </c>
      <c r="F196" s="1203"/>
      <c r="G196" s="471"/>
    </row>
    <row r="197" spans="1:7" ht="15" customHeight="1">
      <c r="A197" s="681"/>
      <c r="B197" s="1202"/>
      <c r="C197" s="1122"/>
      <c r="D197" s="1122"/>
      <c r="E197" s="1017">
        <f t="shared" si="2"/>
        <v>0</v>
      </c>
      <c r="F197" s="1203"/>
      <c r="G197" s="471"/>
    </row>
    <row r="198" spans="1:7" ht="15" customHeight="1">
      <c r="A198" s="681"/>
      <c r="B198" s="1202"/>
      <c r="C198" s="1122"/>
      <c r="D198" s="1122"/>
      <c r="E198" s="1017">
        <f t="shared" si="2"/>
        <v>0</v>
      </c>
      <c r="F198" s="1203"/>
      <c r="G198" s="471"/>
    </row>
    <row r="199" spans="1:7" ht="15" customHeight="1">
      <c r="A199" s="681"/>
      <c r="B199" s="1202"/>
      <c r="C199" s="1122"/>
      <c r="D199" s="1122"/>
      <c r="E199" s="1017">
        <f t="shared" si="2"/>
        <v>0</v>
      </c>
      <c r="F199" s="1203"/>
      <c r="G199" s="471"/>
    </row>
    <row r="200" spans="1:7" ht="15" customHeight="1">
      <c r="A200" s="681"/>
      <c r="B200" s="1202"/>
      <c r="C200" s="1122"/>
      <c r="D200" s="1122"/>
      <c r="E200" s="1017">
        <f t="shared" si="2"/>
        <v>0</v>
      </c>
      <c r="F200" s="1203"/>
      <c r="G200" s="471"/>
    </row>
    <row r="201" spans="1:7" ht="15" customHeight="1">
      <c r="A201" s="681"/>
      <c r="B201" s="1202"/>
      <c r="C201" s="1122"/>
      <c r="D201" s="1122"/>
      <c r="E201" s="1017">
        <f t="shared" si="2"/>
        <v>0</v>
      </c>
      <c r="F201" s="1203"/>
      <c r="G201" s="471"/>
    </row>
    <row r="202" spans="1:7" ht="15" customHeight="1">
      <c r="A202" s="681"/>
      <c r="B202" s="1202"/>
      <c r="C202" s="1122"/>
      <c r="D202" s="1122"/>
      <c r="E202" s="1017">
        <f t="shared" si="2"/>
        <v>0</v>
      </c>
      <c r="F202" s="1203"/>
      <c r="G202" s="471"/>
    </row>
    <row r="203" spans="1:7" ht="15" customHeight="1">
      <c r="A203" s="681"/>
      <c r="B203" s="1202"/>
      <c r="C203" s="1122"/>
      <c r="D203" s="1122"/>
      <c r="E203" s="1017">
        <f t="shared" si="2"/>
        <v>0</v>
      </c>
      <c r="F203" s="1203"/>
      <c r="G203" s="471"/>
    </row>
    <row r="204" spans="1:7" ht="15" customHeight="1">
      <c r="A204" s="681"/>
      <c r="B204" s="1202"/>
      <c r="C204" s="1122"/>
      <c r="D204" s="1122"/>
      <c r="E204" s="1017">
        <f t="shared" si="2"/>
        <v>0</v>
      </c>
      <c r="F204" s="1203"/>
      <c r="G204" s="471"/>
    </row>
    <row r="205" spans="1:7" ht="15" customHeight="1">
      <c r="A205" s="681"/>
      <c r="B205" s="1202"/>
      <c r="C205" s="1122"/>
      <c r="D205" s="1122"/>
      <c r="E205" s="1017">
        <f t="shared" si="2"/>
        <v>0</v>
      </c>
      <c r="F205" s="1203"/>
      <c r="G205" s="471"/>
    </row>
    <row r="206" spans="1:7" ht="15" customHeight="1">
      <c r="A206" s="681"/>
      <c r="B206" s="1202"/>
      <c r="C206" s="1122"/>
      <c r="D206" s="1122"/>
      <c r="E206" s="1017">
        <f t="shared" si="2"/>
        <v>0</v>
      </c>
      <c r="F206" s="1203"/>
      <c r="G206" s="471"/>
    </row>
    <row r="207" spans="1:7" ht="15" customHeight="1">
      <c r="A207" s="681"/>
      <c r="B207" s="1202"/>
      <c r="C207" s="1122"/>
      <c r="D207" s="1122"/>
      <c r="E207" s="1017">
        <f t="shared" si="2"/>
        <v>0</v>
      </c>
      <c r="F207" s="1203"/>
      <c r="G207" s="471"/>
    </row>
    <row r="208" spans="1:7" ht="15" customHeight="1">
      <c r="A208" s="681"/>
      <c r="B208" s="1202"/>
      <c r="C208" s="1122"/>
      <c r="D208" s="1122"/>
      <c r="E208" s="1017">
        <f t="shared" si="2"/>
        <v>0</v>
      </c>
      <c r="F208" s="1203"/>
      <c r="G208" s="471"/>
    </row>
    <row r="209" spans="1:7" ht="15" customHeight="1">
      <c r="A209" s="681"/>
      <c r="B209" s="1202"/>
      <c r="C209" s="1122"/>
      <c r="D209" s="1122"/>
      <c r="E209" s="1017">
        <f t="shared" ref="E209:E272" si="3">B209-C209+D209</f>
        <v>0</v>
      </c>
      <c r="F209" s="1203"/>
      <c r="G209" s="471"/>
    </row>
    <row r="210" spans="1:7" ht="15" customHeight="1">
      <c r="A210" s="681"/>
      <c r="B210" s="1202"/>
      <c r="C210" s="1122"/>
      <c r="D210" s="1122"/>
      <c r="E210" s="1017">
        <f t="shared" si="3"/>
        <v>0</v>
      </c>
      <c r="F210" s="1203"/>
      <c r="G210" s="471"/>
    </row>
    <row r="211" spans="1:7" ht="15" customHeight="1">
      <c r="A211" s="681"/>
      <c r="B211" s="1202"/>
      <c r="C211" s="1122"/>
      <c r="D211" s="1122"/>
      <c r="E211" s="1017">
        <f t="shared" si="3"/>
        <v>0</v>
      </c>
      <c r="F211" s="1203"/>
      <c r="G211" s="471"/>
    </row>
    <row r="212" spans="1:7" ht="15" customHeight="1">
      <c r="A212" s="681"/>
      <c r="B212" s="1202"/>
      <c r="C212" s="1122"/>
      <c r="D212" s="1122"/>
      <c r="E212" s="1017">
        <f t="shared" si="3"/>
        <v>0</v>
      </c>
      <c r="F212" s="1203"/>
      <c r="G212" s="471"/>
    </row>
    <row r="213" spans="1:7" ht="15" customHeight="1">
      <c r="A213" s="681"/>
      <c r="B213" s="1202"/>
      <c r="C213" s="1122"/>
      <c r="D213" s="1122"/>
      <c r="E213" s="1017">
        <f t="shared" si="3"/>
        <v>0</v>
      </c>
      <c r="F213" s="1203"/>
      <c r="G213" s="471"/>
    </row>
    <row r="214" spans="1:7" ht="15" customHeight="1">
      <c r="A214" s="681"/>
      <c r="B214" s="1202"/>
      <c r="C214" s="1122"/>
      <c r="D214" s="1122"/>
      <c r="E214" s="1017">
        <f t="shared" si="3"/>
        <v>0</v>
      </c>
      <c r="F214" s="1203"/>
      <c r="G214" s="471"/>
    </row>
    <row r="215" spans="1:7" ht="15" customHeight="1">
      <c r="A215" s="681"/>
      <c r="B215" s="1202"/>
      <c r="C215" s="1122"/>
      <c r="D215" s="1122"/>
      <c r="E215" s="1017">
        <f t="shared" si="3"/>
        <v>0</v>
      </c>
      <c r="F215" s="1203"/>
      <c r="G215" s="471"/>
    </row>
    <row r="216" spans="1:7" ht="15" customHeight="1">
      <c r="A216" s="681"/>
      <c r="B216" s="1202"/>
      <c r="C216" s="1122"/>
      <c r="D216" s="1122"/>
      <c r="E216" s="1017">
        <f t="shared" si="3"/>
        <v>0</v>
      </c>
      <c r="F216" s="1203"/>
      <c r="G216" s="471"/>
    </row>
    <row r="217" spans="1:7" ht="15" customHeight="1">
      <c r="A217" s="681"/>
      <c r="B217" s="1202"/>
      <c r="C217" s="1122"/>
      <c r="D217" s="1122"/>
      <c r="E217" s="1017">
        <f t="shared" si="3"/>
        <v>0</v>
      </c>
      <c r="F217" s="1203"/>
      <c r="G217" s="471"/>
    </row>
    <row r="218" spans="1:7" ht="15" customHeight="1">
      <c r="A218" s="681"/>
      <c r="B218" s="1202"/>
      <c r="C218" s="1122"/>
      <c r="D218" s="1122"/>
      <c r="E218" s="1017">
        <f t="shared" si="3"/>
        <v>0</v>
      </c>
      <c r="F218" s="1203"/>
      <c r="G218" s="471"/>
    </row>
    <row r="219" spans="1:7" ht="15" customHeight="1">
      <c r="A219" s="681"/>
      <c r="B219" s="1202"/>
      <c r="C219" s="1122"/>
      <c r="D219" s="1122"/>
      <c r="E219" s="1017">
        <f t="shared" si="3"/>
        <v>0</v>
      </c>
      <c r="F219" s="1203"/>
      <c r="G219" s="471"/>
    </row>
    <row r="220" spans="1:7" ht="15" customHeight="1">
      <c r="A220" s="681"/>
      <c r="B220" s="1202"/>
      <c r="C220" s="1122"/>
      <c r="D220" s="1122"/>
      <c r="E220" s="1017">
        <f t="shared" si="3"/>
        <v>0</v>
      </c>
      <c r="F220" s="1203"/>
      <c r="G220" s="471"/>
    </row>
    <row r="221" spans="1:7" ht="15" customHeight="1">
      <c r="A221" s="681"/>
      <c r="B221" s="1202"/>
      <c r="C221" s="1122"/>
      <c r="D221" s="1122"/>
      <c r="E221" s="1017">
        <f t="shared" si="3"/>
        <v>0</v>
      </c>
      <c r="F221" s="1203"/>
      <c r="G221" s="471"/>
    </row>
    <row r="222" spans="1:7" ht="15" customHeight="1">
      <c r="A222" s="681"/>
      <c r="B222" s="1202"/>
      <c r="C222" s="1122"/>
      <c r="D222" s="1122"/>
      <c r="E222" s="1017">
        <f t="shared" si="3"/>
        <v>0</v>
      </c>
      <c r="F222" s="1203"/>
      <c r="G222" s="471"/>
    </row>
    <row r="223" spans="1:7" ht="15" customHeight="1">
      <c r="A223" s="681"/>
      <c r="B223" s="1202"/>
      <c r="C223" s="1122"/>
      <c r="D223" s="1122"/>
      <c r="E223" s="1017">
        <f t="shared" si="3"/>
        <v>0</v>
      </c>
      <c r="F223" s="1203"/>
      <c r="G223" s="471"/>
    </row>
    <row r="224" spans="1:7" ht="15" customHeight="1">
      <c r="A224" s="681"/>
      <c r="B224" s="1202"/>
      <c r="C224" s="1122"/>
      <c r="D224" s="1122"/>
      <c r="E224" s="1017">
        <f t="shared" si="3"/>
        <v>0</v>
      </c>
      <c r="F224" s="1203"/>
      <c r="G224" s="471"/>
    </row>
    <row r="225" spans="1:7" ht="15" customHeight="1">
      <c r="A225" s="681"/>
      <c r="B225" s="1202"/>
      <c r="C225" s="1122"/>
      <c r="D225" s="1122"/>
      <c r="E225" s="1017">
        <f t="shared" si="3"/>
        <v>0</v>
      </c>
      <c r="F225" s="1203"/>
      <c r="G225" s="471"/>
    </row>
    <row r="226" spans="1:7" ht="15" customHeight="1">
      <c r="A226" s="681"/>
      <c r="B226" s="1202"/>
      <c r="C226" s="1122"/>
      <c r="D226" s="1122"/>
      <c r="E226" s="1017">
        <f t="shared" si="3"/>
        <v>0</v>
      </c>
      <c r="F226" s="1203"/>
      <c r="G226" s="471"/>
    </row>
    <row r="227" spans="1:7" ht="15" customHeight="1">
      <c r="A227" s="681"/>
      <c r="B227" s="1202"/>
      <c r="C227" s="1122"/>
      <c r="D227" s="1122"/>
      <c r="E227" s="1017">
        <f t="shared" si="3"/>
        <v>0</v>
      </c>
      <c r="F227" s="1203"/>
      <c r="G227" s="471"/>
    </row>
    <row r="228" spans="1:7" ht="15" customHeight="1">
      <c r="A228" s="681"/>
      <c r="B228" s="1202"/>
      <c r="C228" s="1122"/>
      <c r="D228" s="1122"/>
      <c r="E228" s="1017">
        <f t="shared" si="3"/>
        <v>0</v>
      </c>
      <c r="F228" s="1203"/>
      <c r="G228" s="471"/>
    </row>
    <row r="229" spans="1:7" ht="15" customHeight="1">
      <c r="A229" s="681"/>
      <c r="B229" s="1202"/>
      <c r="C229" s="1122"/>
      <c r="D229" s="1122"/>
      <c r="E229" s="1017">
        <f t="shared" si="3"/>
        <v>0</v>
      </c>
      <c r="F229" s="1203"/>
      <c r="G229" s="471"/>
    </row>
    <row r="230" spans="1:7" ht="15" customHeight="1">
      <c r="A230" s="681"/>
      <c r="B230" s="1202"/>
      <c r="C230" s="1122"/>
      <c r="D230" s="1122"/>
      <c r="E230" s="1017">
        <f t="shared" si="3"/>
        <v>0</v>
      </c>
      <c r="F230" s="1203"/>
      <c r="G230" s="471"/>
    </row>
    <row r="231" spans="1:7" ht="15" customHeight="1">
      <c r="A231" s="681"/>
      <c r="B231" s="1202"/>
      <c r="C231" s="1122"/>
      <c r="D231" s="1122"/>
      <c r="E231" s="1017">
        <f t="shared" si="3"/>
        <v>0</v>
      </c>
      <c r="F231" s="1203"/>
      <c r="G231" s="471"/>
    </row>
    <row r="232" spans="1:7" ht="15" customHeight="1">
      <c r="A232" s="681"/>
      <c r="B232" s="1202"/>
      <c r="C232" s="1122"/>
      <c r="D232" s="1122"/>
      <c r="E232" s="1017">
        <f t="shared" si="3"/>
        <v>0</v>
      </c>
      <c r="F232" s="1203"/>
      <c r="G232" s="471"/>
    </row>
    <row r="233" spans="1:7" ht="15" customHeight="1">
      <c r="A233" s="681"/>
      <c r="B233" s="1202"/>
      <c r="C233" s="1122"/>
      <c r="D233" s="1122"/>
      <c r="E233" s="1017">
        <f t="shared" si="3"/>
        <v>0</v>
      </c>
      <c r="F233" s="1203"/>
      <c r="G233" s="471"/>
    </row>
    <row r="234" spans="1:7" ht="15" customHeight="1">
      <c r="A234" s="681"/>
      <c r="B234" s="1202"/>
      <c r="C234" s="1122"/>
      <c r="D234" s="1122"/>
      <c r="E234" s="1017">
        <f t="shared" si="3"/>
        <v>0</v>
      </c>
      <c r="F234" s="1203"/>
      <c r="G234" s="471"/>
    </row>
    <row r="235" spans="1:7" ht="15" customHeight="1">
      <c r="A235" s="681"/>
      <c r="B235" s="1202"/>
      <c r="C235" s="1122"/>
      <c r="D235" s="1122"/>
      <c r="E235" s="1017">
        <f t="shared" si="3"/>
        <v>0</v>
      </c>
      <c r="F235" s="1203"/>
      <c r="G235" s="471"/>
    </row>
    <row r="236" spans="1:7" ht="15" customHeight="1">
      <c r="A236" s="681"/>
      <c r="B236" s="1202"/>
      <c r="C236" s="1122"/>
      <c r="D236" s="1122"/>
      <c r="E236" s="1017">
        <f t="shared" si="3"/>
        <v>0</v>
      </c>
      <c r="F236" s="1203"/>
      <c r="G236" s="471"/>
    </row>
    <row r="237" spans="1:7" ht="15" customHeight="1">
      <c r="A237" s="681"/>
      <c r="B237" s="1202"/>
      <c r="C237" s="1122"/>
      <c r="D237" s="1122"/>
      <c r="E237" s="1017">
        <f t="shared" si="3"/>
        <v>0</v>
      </c>
      <c r="F237" s="1203"/>
      <c r="G237" s="471"/>
    </row>
    <row r="238" spans="1:7" ht="15" customHeight="1">
      <c r="A238" s="681"/>
      <c r="B238" s="1202"/>
      <c r="C238" s="1122"/>
      <c r="D238" s="1122"/>
      <c r="E238" s="1017">
        <f t="shared" si="3"/>
        <v>0</v>
      </c>
      <c r="F238" s="1203"/>
      <c r="G238" s="471"/>
    </row>
    <row r="239" spans="1:7" ht="15" customHeight="1">
      <c r="A239" s="681"/>
      <c r="B239" s="1202"/>
      <c r="C239" s="1122"/>
      <c r="D239" s="1122"/>
      <c r="E239" s="1017">
        <f t="shared" si="3"/>
        <v>0</v>
      </c>
      <c r="F239" s="1203"/>
      <c r="G239" s="471"/>
    </row>
    <row r="240" spans="1:7" ht="15" customHeight="1">
      <c r="A240" s="681"/>
      <c r="B240" s="1202"/>
      <c r="C240" s="1122"/>
      <c r="D240" s="1122"/>
      <c r="E240" s="1017">
        <f t="shared" si="3"/>
        <v>0</v>
      </c>
      <c r="F240" s="1203"/>
      <c r="G240" s="471"/>
    </row>
    <row r="241" spans="1:7" ht="15" customHeight="1">
      <c r="A241" s="681"/>
      <c r="B241" s="1202"/>
      <c r="C241" s="1122"/>
      <c r="D241" s="1122"/>
      <c r="E241" s="1017">
        <f t="shared" si="3"/>
        <v>0</v>
      </c>
      <c r="F241" s="1203"/>
      <c r="G241" s="471"/>
    </row>
    <row r="242" spans="1:7" ht="15" customHeight="1">
      <c r="A242" s="681"/>
      <c r="B242" s="1202"/>
      <c r="C242" s="1122"/>
      <c r="D242" s="1122"/>
      <c r="E242" s="1017">
        <f t="shared" si="3"/>
        <v>0</v>
      </c>
      <c r="F242" s="1203"/>
      <c r="G242" s="471"/>
    </row>
    <row r="243" spans="1:7" ht="15" customHeight="1">
      <c r="A243" s="681"/>
      <c r="B243" s="1202"/>
      <c r="C243" s="1122"/>
      <c r="D243" s="1122"/>
      <c r="E243" s="1017">
        <f t="shared" si="3"/>
        <v>0</v>
      </c>
      <c r="F243" s="1203"/>
      <c r="G243" s="471"/>
    </row>
    <row r="244" spans="1:7" ht="15" customHeight="1">
      <c r="A244" s="681"/>
      <c r="B244" s="1202"/>
      <c r="C244" s="1122"/>
      <c r="D244" s="1122"/>
      <c r="E244" s="1017">
        <f t="shared" si="3"/>
        <v>0</v>
      </c>
      <c r="F244" s="1203"/>
      <c r="G244" s="471"/>
    </row>
    <row r="245" spans="1:7" ht="15" customHeight="1">
      <c r="A245" s="681"/>
      <c r="B245" s="1202"/>
      <c r="C245" s="1122"/>
      <c r="D245" s="1122"/>
      <c r="E245" s="1017">
        <f t="shared" si="3"/>
        <v>0</v>
      </c>
      <c r="F245" s="1203"/>
      <c r="G245" s="471"/>
    </row>
    <row r="246" spans="1:7" ht="15" customHeight="1">
      <c r="A246" s="681"/>
      <c r="B246" s="1202"/>
      <c r="C246" s="1122"/>
      <c r="D246" s="1122"/>
      <c r="E246" s="1017">
        <f t="shared" si="3"/>
        <v>0</v>
      </c>
      <c r="F246" s="1203"/>
      <c r="G246" s="471"/>
    </row>
    <row r="247" spans="1:7" ht="15" customHeight="1">
      <c r="A247" s="681"/>
      <c r="B247" s="1202"/>
      <c r="C247" s="1122"/>
      <c r="D247" s="1122"/>
      <c r="E247" s="1017">
        <f t="shared" si="3"/>
        <v>0</v>
      </c>
      <c r="F247" s="1203"/>
      <c r="G247" s="471"/>
    </row>
    <row r="248" spans="1:7" ht="15" customHeight="1">
      <c r="A248" s="681"/>
      <c r="B248" s="1202"/>
      <c r="C248" s="1122"/>
      <c r="D248" s="1122"/>
      <c r="E248" s="1017">
        <f t="shared" si="3"/>
        <v>0</v>
      </c>
      <c r="F248" s="1203"/>
      <c r="G248" s="471"/>
    </row>
    <row r="249" spans="1:7" ht="15" customHeight="1">
      <c r="A249" s="681"/>
      <c r="B249" s="1202"/>
      <c r="C249" s="1122"/>
      <c r="D249" s="1122"/>
      <c r="E249" s="1017">
        <f t="shared" si="3"/>
        <v>0</v>
      </c>
      <c r="F249" s="1203"/>
      <c r="G249" s="471"/>
    </row>
    <row r="250" spans="1:7" ht="15" customHeight="1">
      <c r="A250" s="681"/>
      <c r="B250" s="1202"/>
      <c r="C250" s="1122"/>
      <c r="D250" s="1122"/>
      <c r="E250" s="1017">
        <f t="shared" si="3"/>
        <v>0</v>
      </c>
      <c r="F250" s="1203"/>
      <c r="G250" s="471"/>
    </row>
    <row r="251" spans="1:7" ht="15" customHeight="1">
      <c r="A251" s="681"/>
      <c r="B251" s="1202"/>
      <c r="C251" s="1122"/>
      <c r="D251" s="1122"/>
      <c r="E251" s="1017">
        <f t="shared" si="3"/>
        <v>0</v>
      </c>
      <c r="F251" s="1203"/>
      <c r="G251" s="471"/>
    </row>
    <row r="252" spans="1:7" ht="15" customHeight="1">
      <c r="A252" s="681"/>
      <c r="B252" s="1202"/>
      <c r="C252" s="1122"/>
      <c r="D252" s="1122"/>
      <c r="E252" s="1017">
        <f t="shared" si="3"/>
        <v>0</v>
      </c>
      <c r="F252" s="1203"/>
      <c r="G252" s="471"/>
    </row>
    <row r="253" spans="1:7" ht="15" customHeight="1">
      <c r="A253" s="681"/>
      <c r="B253" s="1202"/>
      <c r="C253" s="1122"/>
      <c r="D253" s="1122"/>
      <c r="E253" s="1017">
        <f t="shared" si="3"/>
        <v>0</v>
      </c>
      <c r="F253" s="1203"/>
      <c r="G253" s="471"/>
    </row>
    <row r="254" spans="1:7" ht="15" customHeight="1">
      <c r="A254" s="681"/>
      <c r="B254" s="1202"/>
      <c r="C254" s="1122"/>
      <c r="D254" s="1122"/>
      <c r="E254" s="1017">
        <f t="shared" si="3"/>
        <v>0</v>
      </c>
      <c r="F254" s="1203"/>
      <c r="G254" s="471"/>
    </row>
    <row r="255" spans="1:7" ht="15" customHeight="1">
      <c r="A255" s="681"/>
      <c r="B255" s="1202"/>
      <c r="C255" s="1122"/>
      <c r="D255" s="1122"/>
      <c r="E255" s="1017">
        <f t="shared" si="3"/>
        <v>0</v>
      </c>
      <c r="F255" s="1203"/>
      <c r="G255" s="471"/>
    </row>
    <row r="256" spans="1:7" ht="15" customHeight="1">
      <c r="A256" s="681"/>
      <c r="B256" s="1202"/>
      <c r="C256" s="1122"/>
      <c r="D256" s="1122"/>
      <c r="E256" s="1017">
        <f t="shared" si="3"/>
        <v>0</v>
      </c>
      <c r="F256" s="1203"/>
      <c r="G256" s="471"/>
    </row>
    <row r="257" spans="1:7" ht="15" customHeight="1">
      <c r="A257" s="681"/>
      <c r="B257" s="1202"/>
      <c r="C257" s="1122"/>
      <c r="D257" s="1122"/>
      <c r="E257" s="1017">
        <f t="shared" si="3"/>
        <v>0</v>
      </c>
      <c r="F257" s="1203"/>
      <c r="G257" s="471"/>
    </row>
    <row r="258" spans="1:7" ht="15" customHeight="1">
      <c r="A258" s="681"/>
      <c r="B258" s="1202"/>
      <c r="C258" s="1122"/>
      <c r="D258" s="1122"/>
      <c r="E258" s="1017">
        <f t="shared" si="3"/>
        <v>0</v>
      </c>
      <c r="F258" s="1203"/>
      <c r="G258" s="471"/>
    </row>
    <row r="259" spans="1:7" ht="15" customHeight="1">
      <c r="A259" s="681"/>
      <c r="B259" s="1202"/>
      <c r="C259" s="1122"/>
      <c r="D259" s="1122"/>
      <c r="E259" s="1017">
        <f t="shared" si="3"/>
        <v>0</v>
      </c>
      <c r="F259" s="1203"/>
      <c r="G259" s="471"/>
    </row>
    <row r="260" spans="1:7" ht="15" customHeight="1">
      <c r="A260" s="681"/>
      <c r="B260" s="1202"/>
      <c r="C260" s="1122"/>
      <c r="D260" s="1122"/>
      <c r="E260" s="1017">
        <f t="shared" si="3"/>
        <v>0</v>
      </c>
      <c r="F260" s="1203"/>
      <c r="G260" s="471"/>
    </row>
    <row r="261" spans="1:7" ht="15" customHeight="1">
      <c r="A261" s="681"/>
      <c r="B261" s="1202"/>
      <c r="C261" s="1122"/>
      <c r="D261" s="1122"/>
      <c r="E261" s="1017">
        <f t="shared" si="3"/>
        <v>0</v>
      </c>
      <c r="F261" s="1203"/>
      <c r="G261" s="471"/>
    </row>
    <row r="262" spans="1:7" ht="15" customHeight="1">
      <c r="A262" s="681"/>
      <c r="B262" s="1202"/>
      <c r="C262" s="1122"/>
      <c r="D262" s="1122"/>
      <c r="E262" s="1017">
        <f t="shared" si="3"/>
        <v>0</v>
      </c>
      <c r="F262" s="1203"/>
      <c r="G262" s="471"/>
    </row>
    <row r="263" spans="1:7" ht="15" customHeight="1">
      <c r="A263" s="681"/>
      <c r="B263" s="1202"/>
      <c r="C263" s="1122"/>
      <c r="D263" s="1122"/>
      <c r="E263" s="1017">
        <f t="shared" si="3"/>
        <v>0</v>
      </c>
      <c r="F263" s="1203"/>
      <c r="G263" s="471"/>
    </row>
    <row r="264" spans="1:7" ht="15" customHeight="1">
      <c r="A264" s="681"/>
      <c r="B264" s="1202"/>
      <c r="C264" s="1122"/>
      <c r="D264" s="1122"/>
      <c r="E264" s="1017">
        <f t="shared" si="3"/>
        <v>0</v>
      </c>
      <c r="F264" s="1203"/>
      <c r="G264" s="471"/>
    </row>
    <row r="265" spans="1:7" ht="15" customHeight="1">
      <c r="A265" s="681"/>
      <c r="B265" s="1202"/>
      <c r="C265" s="1122"/>
      <c r="D265" s="1122"/>
      <c r="E265" s="1017">
        <f t="shared" si="3"/>
        <v>0</v>
      </c>
      <c r="F265" s="1203"/>
      <c r="G265" s="471"/>
    </row>
    <row r="266" spans="1:7" ht="15" customHeight="1">
      <c r="A266" s="681"/>
      <c r="B266" s="1202"/>
      <c r="C266" s="1122"/>
      <c r="D266" s="1122"/>
      <c r="E266" s="1017">
        <f t="shared" si="3"/>
        <v>0</v>
      </c>
      <c r="F266" s="1203"/>
      <c r="G266" s="471"/>
    </row>
    <row r="267" spans="1:7" ht="15" customHeight="1">
      <c r="A267" s="681"/>
      <c r="B267" s="1202"/>
      <c r="C267" s="1122"/>
      <c r="D267" s="1122"/>
      <c r="E267" s="1017">
        <f t="shared" si="3"/>
        <v>0</v>
      </c>
      <c r="F267" s="1203"/>
      <c r="G267" s="471"/>
    </row>
    <row r="268" spans="1:7" ht="15" customHeight="1">
      <c r="A268" s="681"/>
      <c r="B268" s="1202"/>
      <c r="C268" s="1122"/>
      <c r="D268" s="1122"/>
      <c r="E268" s="1017">
        <f t="shared" si="3"/>
        <v>0</v>
      </c>
      <c r="F268" s="1203"/>
      <c r="G268" s="471"/>
    </row>
    <row r="269" spans="1:7" ht="15" customHeight="1">
      <c r="A269" s="681"/>
      <c r="B269" s="1202"/>
      <c r="C269" s="1122"/>
      <c r="D269" s="1122"/>
      <c r="E269" s="1017">
        <f t="shared" si="3"/>
        <v>0</v>
      </c>
      <c r="F269" s="1203"/>
      <c r="G269" s="471"/>
    </row>
    <row r="270" spans="1:7" ht="15" customHeight="1">
      <c r="A270" s="681"/>
      <c r="B270" s="1202"/>
      <c r="C270" s="1122"/>
      <c r="D270" s="1122"/>
      <c r="E270" s="1017">
        <f t="shared" si="3"/>
        <v>0</v>
      </c>
      <c r="F270" s="1203"/>
      <c r="G270" s="471"/>
    </row>
    <row r="271" spans="1:7" ht="15" customHeight="1">
      <c r="A271" s="681"/>
      <c r="B271" s="1202"/>
      <c r="C271" s="1122"/>
      <c r="D271" s="1122"/>
      <c r="E271" s="1017">
        <f t="shared" si="3"/>
        <v>0</v>
      </c>
      <c r="F271" s="1203"/>
      <c r="G271" s="471"/>
    </row>
    <row r="272" spans="1:7" ht="15" customHeight="1">
      <c r="A272" s="681"/>
      <c r="B272" s="1202"/>
      <c r="C272" s="1122"/>
      <c r="D272" s="1122"/>
      <c r="E272" s="1017">
        <f t="shared" si="3"/>
        <v>0</v>
      </c>
      <c r="F272" s="1203"/>
      <c r="G272" s="471"/>
    </row>
    <row r="273" spans="1:7" ht="15" customHeight="1">
      <c r="A273" s="681"/>
      <c r="B273" s="1202"/>
      <c r="C273" s="1122"/>
      <c r="D273" s="1122"/>
      <c r="E273" s="1017">
        <f t="shared" ref="E273:E304" si="4">B273-C273+D273</f>
        <v>0</v>
      </c>
      <c r="F273" s="1203"/>
      <c r="G273" s="471"/>
    </row>
    <row r="274" spans="1:7" ht="15" customHeight="1">
      <c r="A274" s="681"/>
      <c r="B274" s="1202"/>
      <c r="C274" s="1122"/>
      <c r="D274" s="1122"/>
      <c r="E274" s="1017">
        <f t="shared" si="4"/>
        <v>0</v>
      </c>
      <c r="F274" s="1203"/>
      <c r="G274" s="471"/>
    </row>
    <row r="275" spans="1:7" ht="15" customHeight="1">
      <c r="A275" s="681"/>
      <c r="B275" s="1202"/>
      <c r="C275" s="1122"/>
      <c r="D275" s="1122"/>
      <c r="E275" s="1017">
        <f t="shared" si="4"/>
        <v>0</v>
      </c>
      <c r="F275" s="1203"/>
      <c r="G275" s="471"/>
    </row>
    <row r="276" spans="1:7" ht="15" customHeight="1">
      <c r="A276" s="681"/>
      <c r="B276" s="1202"/>
      <c r="C276" s="1122"/>
      <c r="D276" s="1122"/>
      <c r="E276" s="1017">
        <f t="shared" si="4"/>
        <v>0</v>
      </c>
      <c r="F276" s="1203"/>
      <c r="G276" s="471"/>
    </row>
    <row r="277" spans="1:7" ht="15" customHeight="1">
      <c r="A277" s="681"/>
      <c r="B277" s="1202"/>
      <c r="C277" s="1122"/>
      <c r="D277" s="1122"/>
      <c r="E277" s="1017">
        <f t="shared" si="4"/>
        <v>0</v>
      </c>
      <c r="F277" s="1203"/>
      <c r="G277" s="471"/>
    </row>
    <row r="278" spans="1:7" ht="15" customHeight="1">
      <c r="A278" s="681"/>
      <c r="B278" s="1202"/>
      <c r="C278" s="1122"/>
      <c r="D278" s="1122"/>
      <c r="E278" s="1017">
        <f t="shared" si="4"/>
        <v>0</v>
      </c>
      <c r="F278" s="1203"/>
      <c r="G278" s="471"/>
    </row>
    <row r="279" spans="1:7" ht="15" customHeight="1">
      <c r="A279" s="681"/>
      <c r="B279" s="1202"/>
      <c r="C279" s="1122"/>
      <c r="D279" s="1122"/>
      <c r="E279" s="1017">
        <f t="shared" si="4"/>
        <v>0</v>
      </c>
      <c r="F279" s="1203"/>
      <c r="G279" s="471"/>
    </row>
    <row r="280" spans="1:7" ht="15" customHeight="1">
      <c r="A280" s="681"/>
      <c r="B280" s="1202"/>
      <c r="C280" s="1122"/>
      <c r="D280" s="1122"/>
      <c r="E280" s="1017">
        <f t="shared" si="4"/>
        <v>0</v>
      </c>
      <c r="F280" s="1203"/>
      <c r="G280" s="471"/>
    </row>
    <row r="281" spans="1:7" ht="15" customHeight="1">
      <c r="A281" s="681"/>
      <c r="B281" s="1202"/>
      <c r="C281" s="1122"/>
      <c r="D281" s="1122"/>
      <c r="E281" s="1017">
        <f t="shared" si="4"/>
        <v>0</v>
      </c>
      <c r="F281" s="1203"/>
      <c r="G281" s="471"/>
    </row>
    <row r="282" spans="1:7" ht="15" customHeight="1">
      <c r="A282" s="681"/>
      <c r="B282" s="1202"/>
      <c r="C282" s="1122"/>
      <c r="D282" s="1122"/>
      <c r="E282" s="1017">
        <f t="shared" si="4"/>
        <v>0</v>
      </c>
      <c r="F282" s="1203"/>
      <c r="G282" s="471"/>
    </row>
    <row r="283" spans="1:7" ht="15" customHeight="1">
      <c r="A283" s="681"/>
      <c r="B283" s="1202"/>
      <c r="C283" s="1122"/>
      <c r="D283" s="1122"/>
      <c r="E283" s="1017">
        <f t="shared" si="4"/>
        <v>0</v>
      </c>
      <c r="F283" s="1203"/>
      <c r="G283" s="471"/>
    </row>
    <row r="284" spans="1:7" ht="15" customHeight="1">
      <c r="A284" s="681"/>
      <c r="B284" s="1202"/>
      <c r="C284" s="1122"/>
      <c r="D284" s="1122"/>
      <c r="E284" s="1017">
        <f t="shared" si="4"/>
        <v>0</v>
      </c>
      <c r="F284" s="1203"/>
      <c r="G284" s="471"/>
    </row>
    <row r="285" spans="1:7" ht="15" customHeight="1">
      <c r="A285" s="681"/>
      <c r="B285" s="1202"/>
      <c r="C285" s="1122"/>
      <c r="D285" s="1122"/>
      <c r="E285" s="1017">
        <f t="shared" si="4"/>
        <v>0</v>
      </c>
      <c r="F285" s="1203"/>
      <c r="G285" s="471"/>
    </row>
    <row r="286" spans="1:7" ht="15" customHeight="1">
      <c r="A286" s="681"/>
      <c r="B286" s="1202"/>
      <c r="C286" s="1122"/>
      <c r="D286" s="1122"/>
      <c r="E286" s="1017">
        <f t="shared" si="4"/>
        <v>0</v>
      </c>
      <c r="F286" s="1203"/>
      <c r="G286" s="471"/>
    </row>
    <row r="287" spans="1:7" ht="15" customHeight="1">
      <c r="A287" s="681"/>
      <c r="B287" s="1202"/>
      <c r="C287" s="1122"/>
      <c r="D287" s="1122"/>
      <c r="E287" s="1017">
        <f t="shared" si="4"/>
        <v>0</v>
      </c>
      <c r="F287" s="1203"/>
      <c r="G287" s="471"/>
    </row>
    <row r="288" spans="1:7" ht="15" customHeight="1">
      <c r="A288" s="681"/>
      <c r="B288" s="1202"/>
      <c r="C288" s="1122"/>
      <c r="D288" s="1122"/>
      <c r="E288" s="1017">
        <f t="shared" si="4"/>
        <v>0</v>
      </c>
      <c r="F288" s="1203"/>
      <c r="G288" s="471"/>
    </row>
    <row r="289" spans="1:7" ht="15" customHeight="1">
      <c r="A289" s="681"/>
      <c r="B289" s="1202"/>
      <c r="C289" s="1122"/>
      <c r="D289" s="1122"/>
      <c r="E289" s="1017">
        <f t="shared" si="4"/>
        <v>0</v>
      </c>
      <c r="F289" s="1203"/>
      <c r="G289" s="471"/>
    </row>
    <row r="290" spans="1:7" ht="15" customHeight="1">
      <c r="A290" s="681"/>
      <c r="B290" s="1202"/>
      <c r="C290" s="1122"/>
      <c r="D290" s="1122"/>
      <c r="E290" s="1017">
        <f t="shared" si="4"/>
        <v>0</v>
      </c>
      <c r="F290" s="1203"/>
      <c r="G290" s="471"/>
    </row>
    <row r="291" spans="1:7" ht="15" customHeight="1">
      <c r="A291" s="681"/>
      <c r="B291" s="1202"/>
      <c r="C291" s="1122"/>
      <c r="D291" s="1122"/>
      <c r="E291" s="1017">
        <f t="shared" si="4"/>
        <v>0</v>
      </c>
      <c r="F291" s="1203"/>
      <c r="G291" s="471"/>
    </row>
    <row r="292" spans="1:7" ht="15" customHeight="1">
      <c r="A292" s="681"/>
      <c r="B292" s="1202"/>
      <c r="C292" s="1122"/>
      <c r="D292" s="1122"/>
      <c r="E292" s="1017">
        <f t="shared" si="4"/>
        <v>0</v>
      </c>
      <c r="F292" s="1203"/>
      <c r="G292" s="471"/>
    </row>
    <row r="293" spans="1:7" ht="15" customHeight="1">
      <c r="A293" s="681"/>
      <c r="B293" s="1202"/>
      <c r="C293" s="1122"/>
      <c r="D293" s="1122"/>
      <c r="E293" s="1017">
        <f t="shared" si="4"/>
        <v>0</v>
      </c>
      <c r="F293" s="1203"/>
      <c r="G293" s="471"/>
    </row>
    <row r="294" spans="1:7" ht="15" customHeight="1">
      <c r="A294" s="681"/>
      <c r="B294" s="1202"/>
      <c r="C294" s="1122"/>
      <c r="D294" s="1122"/>
      <c r="E294" s="1017">
        <f t="shared" si="4"/>
        <v>0</v>
      </c>
      <c r="F294" s="1203"/>
      <c r="G294" s="471"/>
    </row>
    <row r="295" spans="1:7" ht="15" customHeight="1">
      <c r="A295" s="681"/>
      <c r="B295" s="1202"/>
      <c r="C295" s="1122"/>
      <c r="D295" s="1122"/>
      <c r="E295" s="1017">
        <f t="shared" si="4"/>
        <v>0</v>
      </c>
      <c r="F295" s="1203"/>
      <c r="G295" s="471"/>
    </row>
    <row r="296" spans="1:7" ht="15" customHeight="1">
      <c r="A296" s="681"/>
      <c r="B296" s="1202"/>
      <c r="C296" s="1122"/>
      <c r="D296" s="1122"/>
      <c r="E296" s="1017">
        <f t="shared" si="4"/>
        <v>0</v>
      </c>
      <c r="F296" s="1203"/>
      <c r="G296" s="471"/>
    </row>
    <row r="297" spans="1:7" ht="15" customHeight="1">
      <c r="A297" s="681"/>
      <c r="B297" s="1202"/>
      <c r="C297" s="1122"/>
      <c r="D297" s="1122"/>
      <c r="E297" s="1017">
        <f t="shared" si="4"/>
        <v>0</v>
      </c>
      <c r="F297" s="1203"/>
      <c r="G297" s="471"/>
    </row>
    <row r="298" spans="1:7" ht="15" customHeight="1">
      <c r="A298" s="681"/>
      <c r="B298" s="1202"/>
      <c r="C298" s="1122"/>
      <c r="D298" s="1122"/>
      <c r="E298" s="1017">
        <f t="shared" si="4"/>
        <v>0</v>
      </c>
      <c r="F298" s="1203"/>
      <c r="G298" s="471"/>
    </row>
    <row r="299" spans="1:7" ht="15" customHeight="1">
      <c r="A299" s="681"/>
      <c r="B299" s="1202"/>
      <c r="C299" s="1122"/>
      <c r="D299" s="1122"/>
      <c r="E299" s="1017">
        <f t="shared" si="4"/>
        <v>0</v>
      </c>
      <c r="F299" s="1203"/>
      <c r="G299" s="471"/>
    </row>
    <row r="300" spans="1:7" ht="15" customHeight="1">
      <c r="A300" s="681"/>
      <c r="B300" s="1202"/>
      <c r="C300" s="1122"/>
      <c r="D300" s="1122"/>
      <c r="E300" s="1017">
        <f t="shared" si="4"/>
        <v>0</v>
      </c>
      <c r="F300" s="1203"/>
      <c r="G300" s="471"/>
    </row>
    <row r="301" spans="1:7" ht="15" customHeight="1">
      <c r="A301" s="681"/>
      <c r="B301" s="1202"/>
      <c r="C301" s="1122"/>
      <c r="D301" s="1122"/>
      <c r="E301" s="1017">
        <f t="shared" si="4"/>
        <v>0</v>
      </c>
      <c r="F301" s="1203"/>
      <c r="G301" s="471"/>
    </row>
    <row r="302" spans="1:7" ht="15" customHeight="1">
      <c r="A302" s="681"/>
      <c r="B302" s="1202"/>
      <c r="C302" s="1122"/>
      <c r="D302" s="1122"/>
      <c r="E302" s="1017">
        <f t="shared" si="4"/>
        <v>0</v>
      </c>
      <c r="F302" s="1203"/>
      <c r="G302" s="471"/>
    </row>
    <row r="303" spans="1:7" ht="15" customHeight="1">
      <c r="A303" s="681"/>
      <c r="B303" s="1202"/>
      <c r="C303" s="1122"/>
      <c r="D303" s="1122"/>
      <c r="E303" s="1017">
        <f t="shared" si="4"/>
        <v>0</v>
      </c>
      <c r="F303" s="1203"/>
      <c r="G303" s="471"/>
    </row>
    <row r="304" spans="1:7" ht="15" customHeight="1">
      <c r="A304" s="683"/>
      <c r="B304" s="1204"/>
      <c r="C304" s="1127"/>
      <c r="D304" s="1127"/>
      <c r="E304" s="1022">
        <f t="shared" si="4"/>
        <v>0</v>
      </c>
      <c r="F304" s="1205"/>
      <c r="G304" s="471"/>
    </row>
    <row r="305" spans="7:7" s="555" customFormat="1" ht="15" customHeight="1">
      <c r="G305" s="445"/>
    </row>
    <row r="306" spans="7:7" s="555" customFormat="1" ht="15" customHeight="1">
      <c r="G306" s="445"/>
    </row>
    <row r="307" spans="7:7" s="555" customFormat="1" ht="15" customHeight="1">
      <c r="G307" s="445"/>
    </row>
    <row r="308" spans="7:7" s="555" customFormat="1" ht="15" customHeight="1">
      <c r="G308" s="445"/>
    </row>
    <row r="309" spans="7:7" s="555" customFormat="1" ht="15" customHeight="1">
      <c r="G309" s="445"/>
    </row>
    <row r="310" spans="7:7" s="555" customFormat="1" ht="15" customHeight="1">
      <c r="G310" s="445"/>
    </row>
    <row r="311" spans="7:7" s="555" customFormat="1" ht="15" customHeight="1">
      <c r="G311" s="445"/>
    </row>
    <row r="312" spans="7:7" s="555" customFormat="1" ht="15" customHeight="1">
      <c r="G312" s="445"/>
    </row>
    <row r="313" spans="7:7" s="555" customFormat="1" ht="15" customHeight="1">
      <c r="G313" s="445"/>
    </row>
    <row r="314" spans="7:7" s="555" customFormat="1" ht="15" customHeight="1">
      <c r="G314" s="445"/>
    </row>
    <row r="315" spans="7:7" s="555" customFormat="1" ht="15" customHeight="1">
      <c r="G315" s="445"/>
    </row>
    <row r="316" spans="7:7" s="555" customFormat="1" ht="15" customHeight="1">
      <c r="G316" s="445"/>
    </row>
    <row r="317" spans="7:7" s="555" customFormat="1" ht="15" customHeight="1">
      <c r="G317" s="445"/>
    </row>
    <row r="318" spans="7:7" s="555" customFormat="1" ht="15" customHeight="1">
      <c r="G318" s="445"/>
    </row>
    <row r="319" spans="7:7" s="555" customFormat="1" ht="15" customHeight="1">
      <c r="G319" s="445"/>
    </row>
    <row r="320" spans="7:7" s="555" customFormat="1" ht="15" customHeight="1">
      <c r="G320" s="445"/>
    </row>
    <row r="321" spans="7:7" s="555" customFormat="1" ht="15" customHeight="1">
      <c r="G321" s="445"/>
    </row>
    <row r="322" spans="7:7" s="555" customFormat="1" ht="15" customHeight="1">
      <c r="G322" s="445"/>
    </row>
    <row r="323" spans="7:7" s="555" customFormat="1" ht="15" customHeight="1">
      <c r="G323" s="445"/>
    </row>
    <row r="324" spans="7:7" s="555" customFormat="1" ht="15" customHeight="1">
      <c r="G324" s="445"/>
    </row>
    <row r="325" spans="7:7" s="555" customFormat="1" ht="15" customHeight="1">
      <c r="G325" s="445"/>
    </row>
    <row r="326" spans="7:7" s="555" customFormat="1" ht="15" customHeight="1">
      <c r="G326" s="445"/>
    </row>
    <row r="327" spans="7:7" s="555" customFormat="1" ht="15" customHeight="1">
      <c r="G327" s="445"/>
    </row>
    <row r="328" spans="7:7" s="555" customFormat="1" ht="15" customHeight="1">
      <c r="G328" s="445"/>
    </row>
    <row r="329" spans="7:7" s="555" customFormat="1" ht="15" customHeight="1">
      <c r="G329" s="445"/>
    </row>
    <row r="330" spans="7:7" s="555" customFormat="1" ht="15" customHeight="1">
      <c r="G330" s="445"/>
    </row>
    <row r="331" spans="7:7" s="555" customFormat="1" ht="15" customHeight="1">
      <c r="G331" s="445"/>
    </row>
    <row r="332" spans="7:7" s="555" customFormat="1" ht="15" customHeight="1">
      <c r="G332" s="445"/>
    </row>
    <row r="333" spans="7:7" s="555" customFormat="1" ht="15" customHeight="1">
      <c r="G333" s="445"/>
    </row>
    <row r="334" spans="7:7" s="555" customFormat="1" ht="15" customHeight="1">
      <c r="G334" s="445"/>
    </row>
    <row r="335" spans="7:7" s="555" customFormat="1" ht="15" customHeight="1">
      <c r="G335" s="445"/>
    </row>
    <row r="336" spans="7:7" s="555" customFormat="1" ht="15" customHeight="1">
      <c r="G336" s="445"/>
    </row>
    <row r="337" spans="1:6" ht="15" customHeight="1">
      <c r="A337" s="555"/>
      <c r="B337" s="555"/>
      <c r="C337" s="555"/>
      <c r="D337" s="555"/>
      <c r="E337" s="555"/>
      <c r="F337" s="555"/>
    </row>
    <row r="338" spans="1:6" ht="15" customHeight="1">
      <c r="A338" s="555"/>
      <c r="B338" s="555"/>
      <c r="C338" s="555"/>
      <c r="D338" s="555"/>
      <c r="E338" s="555"/>
      <c r="F338" s="555"/>
    </row>
    <row r="339" spans="1:6" ht="15" customHeight="1"/>
    <row r="340" spans="1:6" ht="15" customHeight="1"/>
    <row r="341" spans="1:6" ht="15" customHeight="1"/>
    <row r="342" spans="1:6" ht="15" customHeight="1"/>
    <row r="343" spans="1:6" ht="15" customHeight="1"/>
    <row r="344" spans="1:6" ht="15" customHeight="1"/>
    <row r="345" spans="1:6" ht="15" customHeight="1"/>
    <row r="346" spans="1:6" ht="15" customHeight="1"/>
    <row r="347" spans="1:6" ht="15" customHeight="1"/>
    <row r="348" spans="1:6" ht="15" customHeight="1"/>
    <row r="349" spans="1:6" ht="15" customHeight="1"/>
    <row r="350" spans="1:6" ht="15" customHeight="1"/>
    <row r="351" spans="1:6" ht="15" customHeight="1"/>
    <row r="352" spans="1:6"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sheetData>
  <sheetProtection selectLockedCells="1" selectUnlockedCells="1"/>
  <mergeCells count="18">
    <mergeCell ref="G23:G24"/>
    <mergeCell ref="B9:F9"/>
    <mergeCell ref="G9:G10"/>
    <mergeCell ref="C11:D11"/>
    <mergeCell ref="C10:D10"/>
    <mergeCell ref="G1:G4"/>
    <mergeCell ref="A2:B3"/>
    <mergeCell ref="F3:F4"/>
    <mergeCell ref="A4:B4"/>
    <mergeCell ref="G15:G22"/>
    <mergeCell ref="A10:A11"/>
    <mergeCell ref="E7:F7"/>
    <mergeCell ref="B8:F8"/>
    <mergeCell ref="A1:F1"/>
    <mergeCell ref="A5:F5"/>
    <mergeCell ref="B6:F6"/>
    <mergeCell ref="A7:A8"/>
    <mergeCell ref="B7:D7"/>
  </mergeCells>
  <phoneticPr fontId="59" type="noConversion"/>
  <dataValidations count="2">
    <dataValidation allowBlank="1" showErrorMessage="1" sqref="D3">
      <formula1>0</formula1>
      <formula2>0</formula2>
    </dataValidation>
    <dataValidation allowBlank="1" showErrorMessage="1" promptTitle="存在调整事项时" prompt="_x000a_选择 “E”" sqref="E7:F7">
      <formula1>0</formula1>
      <formula2>0</formula2>
    </dataValidation>
  </dataValidations>
  <hyperlinks>
    <hyperlink ref="G8" location="资产负债!A1" display="资产负债表"/>
  </hyperlinks>
  <pageMargins left="0.78740157480314965" right="0.35433070866141736" top="0.51181102362204722" bottom="0.11811023622047245" header="0.51181102362204722" footer="0.51181102362204722"/>
  <pageSetup paperSize="9" firstPageNumber="0" orientation="portrait" blackAndWhite="1"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5153" r:id="rId4" name="Button 1">
              <controlPr defaultSize="0" print="0" autoFill="0" autoPict="0" macro="[0]!ThisWorkbook.返回">
                <anchor moveWithCells="1" sizeWithCells="1">
                  <from>
                    <xdr:col>6</xdr:col>
                    <xdr:colOff>1800225</xdr:colOff>
                    <xdr:row>1</xdr:row>
                    <xdr:rowOff>133350</xdr:rowOff>
                  </from>
                  <to>
                    <xdr:col>6</xdr:col>
                    <xdr:colOff>2667000</xdr:colOff>
                    <xdr:row>2</xdr:row>
                    <xdr:rowOff>247650</xdr:rowOff>
                  </to>
                </anchor>
              </controlPr>
            </control>
          </mc:Choice>
        </mc:AlternateContent>
      </controls>
    </mc:Choice>
  </mc:AlternateConten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dimension ref="A1:H392"/>
  <sheetViews>
    <sheetView workbookViewId="0">
      <selection sqref="A1:F1"/>
    </sheetView>
  </sheetViews>
  <sheetFormatPr defaultColWidth="9" defaultRowHeight="14.25"/>
  <cols>
    <col min="1" max="1" width="23.125" style="131" customWidth="1"/>
    <col min="2" max="3" width="13.75" style="131" customWidth="1"/>
    <col min="4" max="4" width="9.125" style="131" customWidth="1"/>
    <col min="5" max="5" width="13.75" style="131" customWidth="1"/>
    <col min="6" max="6" width="9.75" style="131" customWidth="1"/>
    <col min="7" max="7" width="58.25" style="955" customWidth="1"/>
    <col min="8" max="16384" width="9" style="555"/>
  </cols>
  <sheetData>
    <row r="1" spans="1:8" ht="30" customHeight="1">
      <c r="A1" s="3063" t="s">
        <v>353</v>
      </c>
      <c r="B1" s="3063"/>
      <c r="C1" s="3063"/>
      <c r="D1" s="3063"/>
      <c r="E1" s="3063"/>
      <c r="F1" s="3063"/>
      <c r="G1" s="3600"/>
    </row>
    <row r="2" spans="1:8" s="559" customFormat="1" ht="20.25" customHeight="1">
      <c r="A2" s="3064" t="str">
        <f>"委托单位："&amp;基本情况!B2</f>
        <v>委托单位：</v>
      </c>
      <c r="B2" s="3064"/>
      <c r="C2" s="510"/>
      <c r="D2" s="137" t="s">
        <v>1301</v>
      </c>
      <c r="E2" s="137" t="s">
        <v>1071</v>
      </c>
      <c r="F2" s="486" t="s">
        <v>289</v>
      </c>
      <c r="G2" s="3600"/>
    </row>
    <row r="3" spans="1:8" s="559" customFormat="1" ht="20.25" customHeight="1">
      <c r="A3" s="3064"/>
      <c r="B3" s="3064"/>
      <c r="C3" s="159" t="s">
        <v>463</v>
      </c>
      <c r="D3" s="511">
        <f>基本情况!B12</f>
        <v>0</v>
      </c>
      <c r="E3" s="560" t="str">
        <f>TEXT(基本情况!B21,"yyyy-mm-dd")</f>
        <v>2016-03-03</v>
      </c>
      <c r="F3" s="2964" t="str">
        <f>档案索引!D36</f>
        <v>4-3</v>
      </c>
      <c r="G3" s="3600"/>
    </row>
    <row r="4" spans="1:8" s="559" customFormat="1" ht="20.25" customHeight="1">
      <c r="A4" s="3025" t="str">
        <f>"会计期间："&amp;基本情况!B7</f>
        <v>会计期间：2015年01月01日至2015年12月31日</v>
      </c>
      <c r="B4" s="3025"/>
      <c r="C4" s="141" t="s">
        <v>465</v>
      </c>
      <c r="D4" s="514">
        <f>基本情况!B11</f>
        <v>0</v>
      </c>
      <c r="E4" s="514" t="str">
        <f>TEXT(基本情况!B22,"yyyy-mm-dd")</f>
        <v>2016-04-10</v>
      </c>
      <c r="F4" s="2964"/>
      <c r="G4" s="3600"/>
    </row>
    <row r="5" spans="1:8" s="566" customFormat="1" ht="7.5" customHeight="1">
      <c r="A5" s="2730"/>
      <c r="B5" s="2730"/>
      <c r="C5" s="2730"/>
      <c r="D5" s="2730"/>
      <c r="E5" s="2730"/>
      <c r="F5" s="2730"/>
      <c r="G5" s="1023"/>
    </row>
    <row r="6" spans="1:8" s="650" customFormat="1" ht="20.25" customHeight="1">
      <c r="A6" s="533" t="s">
        <v>654</v>
      </c>
      <c r="B6" s="3124" t="str">
        <f>IF(基本情况!B29="否",IF(B14-C14-F11&lt;&gt;资产负债!D9,"账载数与报表数不符，相差"&amp;DOLLAR(B14-C14-F11-资产负债!D9,2)&amp;"元！","账载数与报表数相符！"),IF(B13-F11&lt;&gt;资产负债!D9,"账载数与报表数不符，相差"&amp;DOLLAR(B13-F11-资产负债!D9,2)&amp;"元！","账载数与报表数相符！"))</f>
        <v>账载数与报表数相符！</v>
      </c>
      <c r="C6" s="3124"/>
      <c r="D6" s="3124"/>
      <c r="E6" s="3124"/>
      <c r="F6" s="3124"/>
      <c r="G6" s="484" t="s">
        <v>404</v>
      </c>
      <c r="H6" s="608"/>
    </row>
    <row r="7" spans="1:8" s="650" customFormat="1" ht="15" customHeight="1">
      <c r="A7" s="2948" t="s">
        <v>1344</v>
      </c>
      <c r="B7" s="2974" t="s">
        <v>1432</v>
      </c>
      <c r="C7" s="2974"/>
      <c r="D7" s="2974"/>
      <c r="E7" s="2925" t="str">
        <f>IF(OR(D14&lt;&gt;0,D13&lt;&gt;0),"、E","")</f>
        <v/>
      </c>
      <c r="F7" s="2925"/>
      <c r="G7" s="484"/>
      <c r="H7" s="608"/>
    </row>
    <row r="8" spans="1:8" s="650" customFormat="1" ht="61.5" customHeight="1">
      <c r="A8" s="2948"/>
      <c r="B8" s="3596"/>
      <c r="C8" s="3596"/>
      <c r="D8" s="3596"/>
      <c r="E8" s="3596"/>
      <c r="F8" s="3596"/>
      <c r="G8" s="1012" t="s">
        <v>1307</v>
      </c>
      <c r="H8" s="608"/>
    </row>
    <row r="9" spans="1:8" s="650" customFormat="1" ht="20.25" customHeight="1">
      <c r="A9" s="529" t="s">
        <v>587</v>
      </c>
      <c r="B9" s="3006" t="str">
        <f>IF(OR(D14&lt;&gt;0,D13&lt;&gt;0),"调整后认可！","不存在调整事项,认可！")</f>
        <v>不存在调整事项,认可！</v>
      </c>
      <c r="C9" s="3006"/>
      <c r="D9" s="3006"/>
      <c r="E9" s="3006"/>
      <c r="F9" s="3006"/>
      <c r="G9" s="1024"/>
      <c r="H9" s="608"/>
    </row>
    <row r="10" spans="1:8" s="650" customFormat="1" ht="20.25" customHeight="1">
      <c r="A10" s="3012" t="s">
        <v>1433</v>
      </c>
      <c r="B10" s="1013" t="s">
        <v>1270</v>
      </c>
      <c r="C10" s="2734" t="s">
        <v>1271</v>
      </c>
      <c r="D10" s="2734"/>
      <c r="E10" s="137" t="s">
        <v>1272</v>
      </c>
      <c r="F10" s="486" t="s">
        <v>1273</v>
      </c>
      <c r="G10" s="1024"/>
    </row>
    <row r="11" spans="1:8" s="650" customFormat="1" ht="20.25" customHeight="1">
      <c r="A11" s="3012"/>
      <c r="B11" s="1197"/>
      <c r="C11" s="3599"/>
      <c r="D11" s="3599"/>
      <c r="E11" s="1198"/>
      <c r="F11" s="597">
        <f>B11+C11-E11</f>
        <v>0</v>
      </c>
      <c r="G11" s="1014"/>
    </row>
    <row r="12" spans="1:8" s="650" customFormat="1" ht="20.25" customHeight="1">
      <c r="A12" s="136" t="s">
        <v>678</v>
      </c>
      <c r="B12" s="1013" t="s">
        <v>1434</v>
      </c>
      <c r="C12" s="137" t="s">
        <v>1435</v>
      </c>
      <c r="D12" s="137" t="s">
        <v>995</v>
      </c>
      <c r="E12" s="137" t="s">
        <v>515</v>
      </c>
      <c r="F12" s="486" t="s">
        <v>1442</v>
      </c>
      <c r="G12" s="1024"/>
    </row>
    <row r="13" spans="1:8" s="650" customFormat="1" ht="20.25" customHeight="1">
      <c r="A13" s="1015" t="s">
        <v>1437</v>
      </c>
      <c r="B13" s="1016">
        <f>IF(基本情况!B29="否",0,B14+应付!B12)</f>
        <v>0</v>
      </c>
      <c r="C13" s="1016">
        <f>IF(基本情况!B29="否",0,C14+应付!C12)</f>
        <v>0</v>
      </c>
      <c r="D13" s="1206"/>
      <c r="E13" s="522">
        <f>B13+D13</f>
        <v>0</v>
      </c>
      <c r="F13" s="1025">
        <f>IF(基本情况!B29="否",0,F14+应付!F12)</f>
        <v>0</v>
      </c>
      <c r="G13" s="1024"/>
    </row>
    <row r="14" spans="1:8" s="650" customFormat="1" ht="20.25" customHeight="1">
      <c r="A14" s="1331" t="s">
        <v>1438</v>
      </c>
      <c r="B14" s="1019">
        <f>SUM(B15:B3004)</f>
        <v>0</v>
      </c>
      <c r="C14" s="1019">
        <f>SUM(C15:C3004)</f>
        <v>0</v>
      </c>
      <c r="D14" s="824">
        <f>SUM(D15:D304)</f>
        <v>0</v>
      </c>
      <c r="E14" s="824">
        <f>SUM(E15:E304)</f>
        <v>0</v>
      </c>
      <c r="F14" s="597">
        <f>SUM(F15:F304)</f>
        <v>0</v>
      </c>
      <c r="G14" s="1024"/>
    </row>
    <row r="15" spans="1:8" s="559" customFormat="1" ht="15" customHeight="1">
      <c r="A15" s="1026"/>
      <c r="B15" s="1200"/>
      <c r="C15" s="1163"/>
      <c r="D15" s="1168"/>
      <c r="E15" s="1021">
        <f>B15-C15+D15</f>
        <v>0</v>
      </c>
      <c r="F15" s="1201"/>
      <c r="G15" s="3595" t="s">
        <v>1002</v>
      </c>
    </row>
    <row r="16" spans="1:8" s="559" customFormat="1" ht="15" customHeight="1">
      <c r="A16" s="1027"/>
      <c r="B16" s="1202"/>
      <c r="C16" s="1122"/>
      <c r="D16" s="1123"/>
      <c r="E16" s="1017">
        <f>B16-C16+D16</f>
        <v>0</v>
      </c>
      <c r="F16" s="1203"/>
      <c r="G16" s="3595"/>
    </row>
    <row r="17" spans="1:7" s="559" customFormat="1" ht="15" customHeight="1">
      <c r="A17" s="1027"/>
      <c r="B17" s="1202"/>
      <c r="C17" s="1122"/>
      <c r="D17" s="1123"/>
      <c r="E17" s="1017">
        <f t="shared" ref="E17:E80" si="0">B17-C17+D17</f>
        <v>0</v>
      </c>
      <c r="F17" s="1203"/>
      <c r="G17" s="3595"/>
    </row>
    <row r="18" spans="1:7" s="559" customFormat="1" ht="15" customHeight="1">
      <c r="A18" s="1027"/>
      <c r="B18" s="1202"/>
      <c r="C18" s="1122"/>
      <c r="D18" s="1123"/>
      <c r="E18" s="1017">
        <f t="shared" si="0"/>
        <v>0</v>
      </c>
      <c r="F18" s="1203"/>
      <c r="G18" s="3595"/>
    </row>
    <row r="19" spans="1:7" s="559" customFormat="1" ht="15" customHeight="1">
      <c r="A19" s="1027"/>
      <c r="B19" s="1202"/>
      <c r="C19" s="1122"/>
      <c r="D19" s="1123"/>
      <c r="E19" s="1017">
        <f t="shared" si="0"/>
        <v>0</v>
      </c>
      <c r="F19" s="1203"/>
      <c r="G19" s="3595"/>
    </row>
    <row r="20" spans="1:7" s="559" customFormat="1" ht="15" customHeight="1">
      <c r="A20" s="1027"/>
      <c r="B20" s="1202"/>
      <c r="C20" s="1122"/>
      <c r="D20" s="1123"/>
      <c r="E20" s="1017">
        <f t="shared" si="0"/>
        <v>0</v>
      </c>
      <c r="F20" s="1203"/>
      <c r="G20" s="3595"/>
    </row>
    <row r="21" spans="1:7" s="559" customFormat="1" ht="15" customHeight="1">
      <c r="A21" s="1027"/>
      <c r="B21" s="1202"/>
      <c r="C21" s="1122"/>
      <c r="D21" s="1123"/>
      <c r="E21" s="1017">
        <f t="shared" si="0"/>
        <v>0</v>
      </c>
      <c r="F21" s="1203"/>
      <c r="G21" s="3595"/>
    </row>
    <row r="22" spans="1:7" s="559" customFormat="1" ht="15" customHeight="1">
      <c r="A22" s="1027"/>
      <c r="B22" s="1202"/>
      <c r="C22" s="1122"/>
      <c r="D22" s="1123"/>
      <c r="E22" s="1017">
        <f t="shared" si="0"/>
        <v>0</v>
      </c>
      <c r="F22" s="1203"/>
      <c r="G22" s="3595"/>
    </row>
    <row r="23" spans="1:7" s="559" customFormat="1" ht="15" customHeight="1">
      <c r="A23" s="1027"/>
      <c r="B23" s="1202"/>
      <c r="C23" s="1122"/>
      <c r="D23" s="1123"/>
      <c r="E23" s="1017">
        <f t="shared" si="0"/>
        <v>0</v>
      </c>
      <c r="F23" s="1203"/>
      <c r="G23" s="3595"/>
    </row>
    <row r="24" spans="1:7" s="559" customFormat="1" ht="15" customHeight="1">
      <c r="A24" s="1027"/>
      <c r="B24" s="1202"/>
      <c r="C24" s="1122"/>
      <c r="D24" s="1123"/>
      <c r="E24" s="1017">
        <f t="shared" si="0"/>
        <v>0</v>
      </c>
      <c r="F24" s="1203"/>
      <c r="G24" s="3595"/>
    </row>
    <row r="25" spans="1:7" s="559" customFormat="1" ht="15" customHeight="1">
      <c r="A25" s="1027"/>
      <c r="B25" s="1202"/>
      <c r="C25" s="1122"/>
      <c r="D25" s="1123"/>
      <c r="E25" s="1017">
        <f t="shared" si="0"/>
        <v>0</v>
      </c>
      <c r="F25" s="1203"/>
      <c r="G25" s="3598" t="s">
        <v>1003</v>
      </c>
    </row>
    <row r="26" spans="1:7" s="559" customFormat="1" ht="15" customHeight="1">
      <c r="A26" s="1027"/>
      <c r="B26" s="1202"/>
      <c r="C26" s="1122"/>
      <c r="D26" s="1123"/>
      <c r="E26" s="1017">
        <f t="shared" si="0"/>
        <v>0</v>
      </c>
      <c r="F26" s="1203"/>
      <c r="G26" s="3598"/>
    </row>
    <row r="27" spans="1:7" s="559" customFormat="1" ht="15" customHeight="1">
      <c r="A27" s="1027"/>
      <c r="B27" s="1202"/>
      <c r="C27" s="1122"/>
      <c r="D27" s="1123"/>
      <c r="E27" s="1017">
        <f t="shared" si="0"/>
        <v>0</v>
      </c>
      <c r="F27" s="1203"/>
      <c r="G27" s="3598"/>
    </row>
    <row r="28" spans="1:7" s="559" customFormat="1" ht="15" customHeight="1">
      <c r="A28" s="1027"/>
      <c r="B28" s="1202"/>
      <c r="C28" s="1122"/>
      <c r="D28" s="1123"/>
      <c r="E28" s="1017">
        <f t="shared" si="0"/>
        <v>0</v>
      </c>
      <c r="F28" s="1203"/>
      <c r="G28" s="1028"/>
    </row>
    <row r="29" spans="1:7" s="559" customFormat="1" ht="15" customHeight="1">
      <c r="A29" s="1027"/>
      <c r="B29" s="1202"/>
      <c r="C29" s="1122"/>
      <c r="D29" s="1123"/>
      <c r="E29" s="1017">
        <f t="shared" si="0"/>
        <v>0</v>
      </c>
      <c r="F29" s="1203"/>
      <c r="G29" s="1028"/>
    </row>
    <row r="30" spans="1:7" s="559" customFormat="1" ht="15" customHeight="1">
      <c r="A30" s="1027"/>
      <c r="B30" s="1202"/>
      <c r="C30" s="1122"/>
      <c r="D30" s="1123"/>
      <c r="E30" s="1017">
        <f t="shared" si="0"/>
        <v>0</v>
      </c>
      <c r="F30" s="1203"/>
      <c r="G30" s="1028"/>
    </row>
    <row r="31" spans="1:7" s="559" customFormat="1" ht="15" customHeight="1">
      <c r="A31" s="1027"/>
      <c r="B31" s="1202"/>
      <c r="C31" s="1122"/>
      <c r="D31" s="1123"/>
      <c r="E31" s="1017">
        <f t="shared" si="0"/>
        <v>0</v>
      </c>
      <c r="F31" s="1203"/>
      <c r="G31" s="1028"/>
    </row>
    <row r="32" spans="1:7" s="559" customFormat="1" ht="15" customHeight="1">
      <c r="A32" s="1027"/>
      <c r="B32" s="1202"/>
      <c r="C32" s="1122"/>
      <c r="D32" s="1123"/>
      <c r="E32" s="1017">
        <f t="shared" si="0"/>
        <v>0</v>
      </c>
      <c r="F32" s="1203"/>
      <c r="G32" s="1028"/>
    </row>
    <row r="33" spans="1:7" s="559" customFormat="1" ht="15" customHeight="1">
      <c r="A33" s="1027"/>
      <c r="B33" s="1202"/>
      <c r="C33" s="1122"/>
      <c r="D33" s="1123"/>
      <c r="E33" s="1017">
        <f t="shared" si="0"/>
        <v>0</v>
      </c>
      <c r="F33" s="1203"/>
      <c r="G33" s="1028"/>
    </row>
    <row r="34" spans="1:7" s="559" customFormat="1" ht="15" customHeight="1">
      <c r="A34" s="1027"/>
      <c r="B34" s="1202"/>
      <c r="C34" s="1122"/>
      <c r="D34" s="1123"/>
      <c r="E34" s="1017">
        <f t="shared" si="0"/>
        <v>0</v>
      </c>
      <c r="F34" s="1203"/>
      <c r="G34" s="1028"/>
    </row>
    <row r="35" spans="1:7" s="559" customFormat="1" ht="15" customHeight="1">
      <c r="A35" s="1027"/>
      <c r="B35" s="1202"/>
      <c r="C35" s="1122"/>
      <c r="D35" s="1123"/>
      <c r="E35" s="1017">
        <f t="shared" si="0"/>
        <v>0</v>
      </c>
      <c r="F35" s="1203"/>
      <c r="G35" s="1028"/>
    </row>
    <row r="36" spans="1:7" s="559" customFormat="1" ht="15" customHeight="1">
      <c r="A36" s="1027"/>
      <c r="B36" s="1202"/>
      <c r="C36" s="1122"/>
      <c r="D36" s="1123"/>
      <c r="E36" s="1017">
        <f t="shared" si="0"/>
        <v>0</v>
      </c>
      <c r="F36" s="1203"/>
      <c r="G36" s="1028"/>
    </row>
    <row r="37" spans="1:7" s="559" customFormat="1" ht="15" customHeight="1">
      <c r="A37" s="1027"/>
      <c r="B37" s="1202"/>
      <c r="C37" s="1122"/>
      <c r="D37" s="1123"/>
      <c r="E37" s="1017">
        <f t="shared" si="0"/>
        <v>0</v>
      </c>
      <c r="F37" s="1203"/>
      <c r="G37" s="1028"/>
    </row>
    <row r="38" spans="1:7" s="559" customFormat="1" ht="15" customHeight="1">
      <c r="A38" s="1027"/>
      <c r="B38" s="1202"/>
      <c r="C38" s="1122"/>
      <c r="D38" s="1123"/>
      <c r="E38" s="1017">
        <f t="shared" si="0"/>
        <v>0</v>
      </c>
      <c r="F38" s="1203"/>
      <c r="G38" s="1028"/>
    </row>
    <row r="39" spans="1:7" s="559" customFormat="1" ht="15" customHeight="1">
      <c r="A39" s="1027"/>
      <c r="B39" s="1202"/>
      <c r="C39" s="1122"/>
      <c r="D39" s="1123"/>
      <c r="E39" s="1017">
        <f t="shared" si="0"/>
        <v>0</v>
      </c>
      <c r="F39" s="1203"/>
      <c r="G39" s="1028"/>
    </row>
    <row r="40" spans="1:7" s="559" customFormat="1" ht="15" customHeight="1">
      <c r="A40" s="1027"/>
      <c r="B40" s="1202"/>
      <c r="C40" s="1122"/>
      <c r="D40" s="1123"/>
      <c r="E40" s="1017">
        <f t="shared" si="0"/>
        <v>0</v>
      </c>
      <c r="F40" s="1203"/>
      <c r="G40" s="1028"/>
    </row>
    <row r="41" spans="1:7" s="559" customFormat="1" ht="15" customHeight="1">
      <c r="A41" s="1027"/>
      <c r="B41" s="1202"/>
      <c r="C41" s="1122"/>
      <c r="D41" s="1123"/>
      <c r="E41" s="1017">
        <f t="shared" si="0"/>
        <v>0</v>
      </c>
      <c r="F41" s="1203"/>
      <c r="G41" s="1028"/>
    </row>
    <row r="42" spans="1:7" s="559" customFormat="1" ht="15" customHeight="1">
      <c r="A42" s="1027"/>
      <c r="B42" s="1202"/>
      <c r="C42" s="1122"/>
      <c r="D42" s="1123"/>
      <c r="E42" s="1017">
        <f t="shared" si="0"/>
        <v>0</v>
      </c>
      <c r="F42" s="1203"/>
      <c r="G42" s="1028"/>
    </row>
    <row r="43" spans="1:7" s="559" customFormat="1" ht="15" customHeight="1">
      <c r="A43" s="1027"/>
      <c r="B43" s="1202"/>
      <c r="C43" s="1122"/>
      <c r="D43" s="1123"/>
      <c r="E43" s="1017">
        <f t="shared" si="0"/>
        <v>0</v>
      </c>
      <c r="F43" s="1203"/>
      <c r="G43" s="1028"/>
    </row>
    <row r="44" spans="1:7" s="559" customFormat="1" ht="15" customHeight="1">
      <c r="A44" s="1027"/>
      <c r="B44" s="1202"/>
      <c r="C44" s="1122"/>
      <c r="D44" s="1123"/>
      <c r="E44" s="1017">
        <f t="shared" si="0"/>
        <v>0</v>
      </c>
      <c r="F44" s="1203"/>
      <c r="G44" s="1028"/>
    </row>
    <row r="45" spans="1:7" s="559" customFormat="1" ht="15" customHeight="1">
      <c r="A45" s="1027"/>
      <c r="B45" s="1202"/>
      <c r="C45" s="1122"/>
      <c r="D45" s="1123"/>
      <c r="E45" s="1017">
        <f t="shared" si="0"/>
        <v>0</v>
      </c>
      <c r="F45" s="1203"/>
      <c r="G45" s="1028"/>
    </row>
    <row r="46" spans="1:7" s="559" customFormat="1" ht="15" customHeight="1">
      <c r="A46" s="1027"/>
      <c r="B46" s="1202"/>
      <c r="C46" s="1122"/>
      <c r="D46" s="1123"/>
      <c r="E46" s="1017">
        <f t="shared" si="0"/>
        <v>0</v>
      </c>
      <c r="F46" s="1203"/>
      <c r="G46" s="1028"/>
    </row>
    <row r="47" spans="1:7" s="559" customFormat="1" ht="15" customHeight="1">
      <c r="A47" s="1027"/>
      <c r="B47" s="1202"/>
      <c r="C47" s="1122"/>
      <c r="D47" s="1123"/>
      <c r="E47" s="1017">
        <f t="shared" si="0"/>
        <v>0</v>
      </c>
      <c r="F47" s="1203"/>
      <c r="G47" s="1028"/>
    </row>
    <row r="48" spans="1:7" s="559" customFormat="1" ht="15" customHeight="1">
      <c r="A48" s="1027"/>
      <c r="B48" s="1202"/>
      <c r="C48" s="1122"/>
      <c r="D48" s="1123"/>
      <c r="E48" s="1017">
        <f t="shared" si="0"/>
        <v>0</v>
      </c>
      <c r="F48" s="1203"/>
      <c r="G48" s="1028"/>
    </row>
    <row r="49" spans="1:7" s="559" customFormat="1" ht="15" customHeight="1">
      <c r="A49" s="1027"/>
      <c r="B49" s="1202"/>
      <c r="C49" s="1122"/>
      <c r="D49" s="1123"/>
      <c r="E49" s="1017">
        <f t="shared" si="0"/>
        <v>0</v>
      </c>
      <c r="F49" s="1203"/>
      <c r="G49" s="1028"/>
    </row>
    <row r="50" spans="1:7" s="503" customFormat="1" ht="15" customHeight="1">
      <c r="A50" s="1027"/>
      <c r="B50" s="1202"/>
      <c r="C50" s="1122"/>
      <c r="D50" s="1123"/>
      <c r="E50" s="1017">
        <f t="shared" si="0"/>
        <v>0</v>
      </c>
      <c r="F50" s="1203"/>
      <c r="G50" s="471"/>
    </row>
    <row r="51" spans="1:7" s="503" customFormat="1" ht="15" customHeight="1">
      <c r="A51" s="1027"/>
      <c r="B51" s="1202"/>
      <c r="C51" s="1122"/>
      <c r="D51" s="1123"/>
      <c r="E51" s="1017">
        <f t="shared" si="0"/>
        <v>0</v>
      </c>
      <c r="F51" s="1203"/>
      <c r="G51" s="471"/>
    </row>
    <row r="52" spans="1:7" s="503" customFormat="1" ht="15" customHeight="1">
      <c r="A52" s="1027"/>
      <c r="B52" s="1202"/>
      <c r="C52" s="1122"/>
      <c r="D52" s="1123"/>
      <c r="E52" s="1017">
        <f t="shared" si="0"/>
        <v>0</v>
      </c>
      <c r="F52" s="1203"/>
      <c r="G52" s="471"/>
    </row>
    <row r="53" spans="1:7" s="503" customFormat="1" ht="15" customHeight="1">
      <c r="A53" s="1027"/>
      <c r="B53" s="1202"/>
      <c r="C53" s="1122"/>
      <c r="D53" s="1123"/>
      <c r="E53" s="1017">
        <f t="shared" si="0"/>
        <v>0</v>
      </c>
      <c r="F53" s="1203"/>
      <c r="G53" s="471"/>
    </row>
    <row r="54" spans="1:7" s="503" customFormat="1" ht="15" customHeight="1">
      <c r="A54" s="1027"/>
      <c r="B54" s="1202"/>
      <c r="C54" s="1122"/>
      <c r="D54" s="1123"/>
      <c r="E54" s="1017">
        <f t="shared" si="0"/>
        <v>0</v>
      </c>
      <c r="F54" s="1203"/>
      <c r="G54" s="471"/>
    </row>
    <row r="55" spans="1:7" ht="15" customHeight="1">
      <c r="A55" s="1027"/>
      <c r="B55" s="1202"/>
      <c r="C55" s="1122"/>
      <c r="D55" s="1123"/>
      <c r="E55" s="1017">
        <f t="shared" si="0"/>
        <v>0</v>
      </c>
      <c r="F55" s="1203"/>
      <c r="G55" s="1011"/>
    </row>
    <row r="56" spans="1:7" ht="15" customHeight="1">
      <c r="A56" s="1027"/>
      <c r="B56" s="1202"/>
      <c r="C56" s="1122"/>
      <c r="D56" s="1123"/>
      <c r="E56" s="1017">
        <f t="shared" si="0"/>
        <v>0</v>
      </c>
      <c r="F56" s="1203"/>
      <c r="G56" s="1011"/>
    </row>
    <row r="57" spans="1:7" ht="15" customHeight="1">
      <c r="A57" s="1027"/>
      <c r="B57" s="1202"/>
      <c r="C57" s="1122"/>
      <c r="D57" s="1123"/>
      <c r="E57" s="1017">
        <f t="shared" si="0"/>
        <v>0</v>
      </c>
      <c r="F57" s="1203"/>
      <c r="G57" s="1011"/>
    </row>
    <row r="58" spans="1:7" ht="15" customHeight="1">
      <c r="A58" s="1027"/>
      <c r="B58" s="1202"/>
      <c r="C58" s="1122"/>
      <c r="D58" s="1123"/>
      <c r="E58" s="1017">
        <f t="shared" si="0"/>
        <v>0</v>
      </c>
      <c r="F58" s="1203"/>
      <c r="G58" s="1011"/>
    </row>
    <row r="59" spans="1:7" ht="15" customHeight="1">
      <c r="A59" s="1027"/>
      <c r="B59" s="1202"/>
      <c r="C59" s="1122"/>
      <c r="D59" s="1123"/>
      <c r="E59" s="1017">
        <f t="shared" si="0"/>
        <v>0</v>
      </c>
      <c r="F59" s="1203"/>
      <c r="G59" s="1011"/>
    </row>
    <row r="60" spans="1:7" ht="15" customHeight="1">
      <c r="A60" s="1027"/>
      <c r="B60" s="1202"/>
      <c r="C60" s="1122"/>
      <c r="D60" s="1123"/>
      <c r="E60" s="1017">
        <f t="shared" si="0"/>
        <v>0</v>
      </c>
      <c r="F60" s="1203"/>
      <c r="G60" s="1011"/>
    </row>
    <row r="61" spans="1:7" ht="15" customHeight="1">
      <c r="A61" s="1027"/>
      <c r="B61" s="1202"/>
      <c r="C61" s="1122"/>
      <c r="D61" s="1123"/>
      <c r="E61" s="1017">
        <f t="shared" si="0"/>
        <v>0</v>
      </c>
      <c r="F61" s="1203"/>
      <c r="G61" s="1011"/>
    </row>
    <row r="62" spans="1:7" ht="15" customHeight="1">
      <c r="A62" s="1027"/>
      <c r="B62" s="1202"/>
      <c r="C62" s="1122"/>
      <c r="D62" s="1123"/>
      <c r="E62" s="1017">
        <f t="shared" si="0"/>
        <v>0</v>
      </c>
      <c r="F62" s="1203"/>
      <c r="G62" s="1011"/>
    </row>
    <row r="63" spans="1:7" ht="15" customHeight="1">
      <c r="A63" s="1027"/>
      <c r="B63" s="1202"/>
      <c r="C63" s="1122"/>
      <c r="D63" s="1123"/>
      <c r="E63" s="1017">
        <f t="shared" si="0"/>
        <v>0</v>
      </c>
      <c r="F63" s="1203"/>
      <c r="G63" s="1011"/>
    </row>
    <row r="64" spans="1:7" ht="15" customHeight="1">
      <c r="A64" s="1027"/>
      <c r="B64" s="1202"/>
      <c r="C64" s="1122"/>
      <c r="D64" s="1123"/>
      <c r="E64" s="1017">
        <f t="shared" si="0"/>
        <v>0</v>
      </c>
      <c r="F64" s="1203"/>
      <c r="G64" s="1011"/>
    </row>
    <row r="65" spans="1:7" ht="15" customHeight="1">
      <c r="A65" s="1027"/>
      <c r="B65" s="1202"/>
      <c r="C65" s="1122"/>
      <c r="D65" s="1123"/>
      <c r="E65" s="1017">
        <f t="shared" si="0"/>
        <v>0</v>
      </c>
      <c r="F65" s="1203"/>
      <c r="G65" s="1011"/>
    </row>
    <row r="66" spans="1:7" ht="15" customHeight="1">
      <c r="A66" s="1027"/>
      <c r="B66" s="1202"/>
      <c r="C66" s="1122"/>
      <c r="D66" s="1123"/>
      <c r="E66" s="1017">
        <f t="shared" si="0"/>
        <v>0</v>
      </c>
      <c r="F66" s="1203"/>
      <c r="G66" s="1011"/>
    </row>
    <row r="67" spans="1:7" ht="15" customHeight="1">
      <c r="A67" s="1027"/>
      <c r="B67" s="1202"/>
      <c r="C67" s="1122"/>
      <c r="D67" s="1123"/>
      <c r="E67" s="1017">
        <f t="shared" si="0"/>
        <v>0</v>
      </c>
      <c r="F67" s="1203"/>
      <c r="G67" s="1011"/>
    </row>
    <row r="68" spans="1:7" ht="15" customHeight="1">
      <c r="A68" s="1027"/>
      <c r="B68" s="1202"/>
      <c r="C68" s="1122"/>
      <c r="D68" s="1123"/>
      <c r="E68" s="1017">
        <f t="shared" si="0"/>
        <v>0</v>
      </c>
      <c r="F68" s="1203"/>
      <c r="G68" s="1011"/>
    </row>
    <row r="69" spans="1:7" ht="15" customHeight="1">
      <c r="A69" s="1027"/>
      <c r="B69" s="1202"/>
      <c r="C69" s="1122"/>
      <c r="D69" s="1123"/>
      <c r="E69" s="1017">
        <f t="shared" si="0"/>
        <v>0</v>
      </c>
      <c r="F69" s="1203"/>
      <c r="G69" s="1011"/>
    </row>
    <row r="70" spans="1:7" ht="15" customHeight="1">
      <c r="A70" s="1027"/>
      <c r="B70" s="1202"/>
      <c r="C70" s="1122"/>
      <c r="D70" s="1123"/>
      <c r="E70" s="1017">
        <f t="shared" si="0"/>
        <v>0</v>
      </c>
      <c r="F70" s="1203"/>
      <c r="G70" s="1011"/>
    </row>
    <row r="71" spans="1:7" ht="15" customHeight="1">
      <c r="A71" s="1027"/>
      <c r="B71" s="1202"/>
      <c r="C71" s="1122"/>
      <c r="D71" s="1123"/>
      <c r="E71" s="1017">
        <f t="shared" si="0"/>
        <v>0</v>
      </c>
      <c r="F71" s="1203"/>
      <c r="G71" s="1011"/>
    </row>
    <row r="72" spans="1:7" ht="15" customHeight="1">
      <c r="A72" s="1027"/>
      <c r="B72" s="1202"/>
      <c r="C72" s="1122"/>
      <c r="D72" s="1123"/>
      <c r="E72" s="1017">
        <f t="shared" si="0"/>
        <v>0</v>
      </c>
      <c r="F72" s="1203"/>
      <c r="G72" s="1011"/>
    </row>
    <row r="73" spans="1:7" ht="15" customHeight="1">
      <c r="A73" s="1027"/>
      <c r="B73" s="1202"/>
      <c r="C73" s="1122"/>
      <c r="D73" s="1123"/>
      <c r="E73" s="1017">
        <f t="shared" si="0"/>
        <v>0</v>
      </c>
      <c r="F73" s="1203"/>
      <c r="G73" s="1011"/>
    </row>
    <row r="74" spans="1:7" ht="15" customHeight="1">
      <c r="A74" s="1027"/>
      <c r="B74" s="1202"/>
      <c r="C74" s="1122"/>
      <c r="D74" s="1123"/>
      <c r="E74" s="1017">
        <f t="shared" si="0"/>
        <v>0</v>
      </c>
      <c r="F74" s="1203"/>
      <c r="G74" s="1011"/>
    </row>
    <row r="75" spans="1:7" ht="15" customHeight="1">
      <c r="A75" s="1027"/>
      <c r="B75" s="1202"/>
      <c r="C75" s="1122"/>
      <c r="D75" s="1123"/>
      <c r="E75" s="1017">
        <f t="shared" si="0"/>
        <v>0</v>
      </c>
      <c r="F75" s="1203"/>
      <c r="G75" s="1011"/>
    </row>
    <row r="76" spans="1:7" ht="15" customHeight="1">
      <c r="A76" s="1027"/>
      <c r="B76" s="1202"/>
      <c r="C76" s="1122"/>
      <c r="D76" s="1123"/>
      <c r="E76" s="1017">
        <f t="shared" si="0"/>
        <v>0</v>
      </c>
      <c r="F76" s="1203"/>
      <c r="G76" s="1011"/>
    </row>
    <row r="77" spans="1:7" ht="15" customHeight="1">
      <c r="A77" s="1027"/>
      <c r="B77" s="1202"/>
      <c r="C77" s="1122"/>
      <c r="D77" s="1123"/>
      <c r="E77" s="1017">
        <f t="shared" si="0"/>
        <v>0</v>
      </c>
      <c r="F77" s="1203"/>
      <c r="G77" s="1011"/>
    </row>
    <row r="78" spans="1:7" ht="15" customHeight="1">
      <c r="A78" s="1027"/>
      <c r="B78" s="1202"/>
      <c r="C78" s="1122"/>
      <c r="D78" s="1123"/>
      <c r="E78" s="1017">
        <f t="shared" si="0"/>
        <v>0</v>
      </c>
      <c r="F78" s="1203"/>
      <c r="G78" s="1011"/>
    </row>
    <row r="79" spans="1:7" ht="15" customHeight="1">
      <c r="A79" s="1027"/>
      <c r="B79" s="1202"/>
      <c r="C79" s="1122"/>
      <c r="D79" s="1123"/>
      <c r="E79" s="1017">
        <f t="shared" si="0"/>
        <v>0</v>
      </c>
      <c r="F79" s="1203"/>
      <c r="G79" s="1011"/>
    </row>
    <row r="80" spans="1:7" ht="15" customHeight="1">
      <c r="A80" s="1027"/>
      <c r="B80" s="1202"/>
      <c r="C80" s="1122"/>
      <c r="D80" s="1123"/>
      <c r="E80" s="1017">
        <f t="shared" si="0"/>
        <v>0</v>
      </c>
      <c r="F80" s="1203"/>
      <c r="G80" s="1011"/>
    </row>
    <row r="81" spans="1:7" ht="15" customHeight="1">
      <c r="A81" s="1027"/>
      <c r="B81" s="1202"/>
      <c r="C81" s="1122"/>
      <c r="D81" s="1123"/>
      <c r="E81" s="1017">
        <f t="shared" ref="E81:E144" si="1">B81-C81+D81</f>
        <v>0</v>
      </c>
      <c r="F81" s="1203"/>
      <c r="G81" s="1011"/>
    </row>
    <row r="82" spans="1:7" ht="15" customHeight="1">
      <c r="A82" s="1027"/>
      <c r="B82" s="1202"/>
      <c r="C82" s="1122"/>
      <c r="D82" s="1123"/>
      <c r="E82" s="1017">
        <f t="shared" si="1"/>
        <v>0</v>
      </c>
      <c r="F82" s="1203"/>
      <c r="G82" s="1011"/>
    </row>
    <row r="83" spans="1:7" ht="15" customHeight="1">
      <c r="A83" s="1027"/>
      <c r="B83" s="1202"/>
      <c r="C83" s="1122"/>
      <c r="D83" s="1123"/>
      <c r="E83" s="1017">
        <f t="shared" si="1"/>
        <v>0</v>
      </c>
      <c r="F83" s="1203"/>
      <c r="G83" s="1011"/>
    </row>
    <row r="84" spans="1:7" ht="15" customHeight="1">
      <c r="A84" s="1027"/>
      <c r="B84" s="1202"/>
      <c r="C84" s="1122"/>
      <c r="D84" s="1123"/>
      <c r="E84" s="1017">
        <f t="shared" si="1"/>
        <v>0</v>
      </c>
      <c r="F84" s="1203"/>
      <c r="G84" s="1011"/>
    </row>
    <row r="85" spans="1:7" ht="15" customHeight="1">
      <c r="A85" s="1027"/>
      <c r="B85" s="1202"/>
      <c r="C85" s="1122"/>
      <c r="D85" s="1123"/>
      <c r="E85" s="1017">
        <f t="shared" si="1"/>
        <v>0</v>
      </c>
      <c r="F85" s="1203"/>
      <c r="G85" s="1011"/>
    </row>
    <row r="86" spans="1:7" ht="15" customHeight="1">
      <c r="A86" s="1027"/>
      <c r="B86" s="1202"/>
      <c r="C86" s="1122"/>
      <c r="D86" s="1123"/>
      <c r="E86" s="1017">
        <f t="shared" si="1"/>
        <v>0</v>
      </c>
      <c r="F86" s="1203"/>
      <c r="G86" s="1011"/>
    </row>
    <row r="87" spans="1:7" ht="15" customHeight="1">
      <c r="A87" s="1027"/>
      <c r="B87" s="1202"/>
      <c r="C87" s="1122"/>
      <c r="D87" s="1123"/>
      <c r="E87" s="1017">
        <f t="shared" si="1"/>
        <v>0</v>
      </c>
      <c r="F87" s="1203"/>
      <c r="G87" s="1011"/>
    </row>
    <row r="88" spans="1:7" ht="15" customHeight="1">
      <c r="A88" s="1027"/>
      <c r="B88" s="1202"/>
      <c r="C88" s="1122"/>
      <c r="D88" s="1123"/>
      <c r="E88" s="1017">
        <f t="shared" si="1"/>
        <v>0</v>
      </c>
      <c r="F88" s="1203"/>
      <c r="G88" s="1011"/>
    </row>
    <row r="89" spans="1:7" ht="15" customHeight="1">
      <c r="A89" s="1027"/>
      <c r="B89" s="1202"/>
      <c r="C89" s="1122"/>
      <c r="D89" s="1123"/>
      <c r="E89" s="1017">
        <f t="shared" si="1"/>
        <v>0</v>
      </c>
      <c r="F89" s="1203"/>
      <c r="G89" s="1011"/>
    </row>
    <row r="90" spans="1:7" ht="15" customHeight="1">
      <c r="A90" s="1027"/>
      <c r="B90" s="1202"/>
      <c r="C90" s="1122"/>
      <c r="D90" s="1123"/>
      <c r="E90" s="1017">
        <f t="shared" si="1"/>
        <v>0</v>
      </c>
      <c r="F90" s="1203"/>
      <c r="G90" s="1011"/>
    </row>
    <row r="91" spans="1:7" ht="15" customHeight="1">
      <c r="A91" s="1027"/>
      <c r="B91" s="1202"/>
      <c r="C91" s="1122"/>
      <c r="D91" s="1123"/>
      <c r="E91" s="1017">
        <f t="shared" si="1"/>
        <v>0</v>
      </c>
      <c r="F91" s="1203"/>
      <c r="G91" s="1011"/>
    </row>
    <row r="92" spans="1:7" ht="15" customHeight="1">
      <c r="A92" s="1027"/>
      <c r="B92" s="1202"/>
      <c r="C92" s="1122"/>
      <c r="D92" s="1123"/>
      <c r="E92" s="1017">
        <f t="shared" si="1"/>
        <v>0</v>
      </c>
      <c r="F92" s="1203"/>
      <c r="G92" s="1011"/>
    </row>
    <row r="93" spans="1:7" ht="15" customHeight="1">
      <c r="A93" s="1027"/>
      <c r="B93" s="1202"/>
      <c r="C93" s="1122"/>
      <c r="D93" s="1123"/>
      <c r="E93" s="1017">
        <f t="shared" si="1"/>
        <v>0</v>
      </c>
      <c r="F93" s="1203"/>
      <c r="G93" s="1011"/>
    </row>
    <row r="94" spans="1:7" ht="15" customHeight="1">
      <c r="A94" s="1027"/>
      <c r="B94" s="1202"/>
      <c r="C94" s="1122"/>
      <c r="D94" s="1123"/>
      <c r="E94" s="1017">
        <f t="shared" si="1"/>
        <v>0</v>
      </c>
      <c r="F94" s="1203"/>
      <c r="G94" s="1011"/>
    </row>
    <row r="95" spans="1:7" ht="15" customHeight="1">
      <c r="A95" s="1027"/>
      <c r="B95" s="1202"/>
      <c r="C95" s="1122"/>
      <c r="D95" s="1123"/>
      <c r="E95" s="1017">
        <f t="shared" si="1"/>
        <v>0</v>
      </c>
      <c r="F95" s="1203"/>
      <c r="G95" s="1011"/>
    </row>
    <row r="96" spans="1:7" ht="15" customHeight="1">
      <c r="A96" s="1027"/>
      <c r="B96" s="1202"/>
      <c r="C96" s="1122"/>
      <c r="D96" s="1123"/>
      <c r="E96" s="1017">
        <f t="shared" si="1"/>
        <v>0</v>
      </c>
      <c r="F96" s="1203"/>
      <c r="G96" s="1011"/>
    </row>
    <row r="97" spans="1:7" ht="15" customHeight="1">
      <c r="A97" s="1027"/>
      <c r="B97" s="1202"/>
      <c r="C97" s="1122"/>
      <c r="D97" s="1123"/>
      <c r="E97" s="1017">
        <f t="shared" si="1"/>
        <v>0</v>
      </c>
      <c r="F97" s="1203"/>
      <c r="G97" s="1011"/>
    </row>
    <row r="98" spans="1:7" ht="15" customHeight="1">
      <c r="A98" s="1027"/>
      <c r="B98" s="1202"/>
      <c r="C98" s="1122"/>
      <c r="D98" s="1123"/>
      <c r="E98" s="1017">
        <f t="shared" si="1"/>
        <v>0</v>
      </c>
      <c r="F98" s="1203"/>
      <c r="G98" s="1011"/>
    </row>
    <row r="99" spans="1:7" ht="15" customHeight="1">
      <c r="A99" s="1027"/>
      <c r="B99" s="1202"/>
      <c r="C99" s="1122"/>
      <c r="D99" s="1123"/>
      <c r="E99" s="1017">
        <f t="shared" si="1"/>
        <v>0</v>
      </c>
      <c r="F99" s="1203"/>
      <c r="G99" s="1011"/>
    </row>
    <row r="100" spans="1:7" ht="15" customHeight="1">
      <c r="A100" s="1027"/>
      <c r="B100" s="1202"/>
      <c r="C100" s="1122"/>
      <c r="D100" s="1123"/>
      <c r="E100" s="1017">
        <f t="shared" si="1"/>
        <v>0</v>
      </c>
      <c r="F100" s="1203"/>
      <c r="G100" s="1011"/>
    </row>
    <row r="101" spans="1:7" ht="15" customHeight="1">
      <c r="A101" s="1027"/>
      <c r="B101" s="1202"/>
      <c r="C101" s="1122"/>
      <c r="D101" s="1123"/>
      <c r="E101" s="1017">
        <f t="shared" si="1"/>
        <v>0</v>
      </c>
      <c r="F101" s="1203"/>
      <c r="G101" s="1011"/>
    </row>
    <row r="102" spans="1:7" ht="15" customHeight="1">
      <c r="A102" s="1027"/>
      <c r="B102" s="1202"/>
      <c r="C102" s="1122"/>
      <c r="D102" s="1123"/>
      <c r="E102" s="1017">
        <f t="shared" si="1"/>
        <v>0</v>
      </c>
      <c r="F102" s="1203"/>
      <c r="G102" s="1011"/>
    </row>
    <row r="103" spans="1:7" ht="15" customHeight="1">
      <c r="A103" s="1027"/>
      <c r="B103" s="1202"/>
      <c r="C103" s="1122"/>
      <c r="D103" s="1123"/>
      <c r="E103" s="1017">
        <f t="shared" si="1"/>
        <v>0</v>
      </c>
      <c r="F103" s="1203"/>
      <c r="G103" s="1011"/>
    </row>
    <row r="104" spans="1:7" ht="15" customHeight="1">
      <c r="A104" s="1027"/>
      <c r="B104" s="1202"/>
      <c r="C104" s="1122"/>
      <c r="D104" s="1123"/>
      <c r="E104" s="1017">
        <f t="shared" si="1"/>
        <v>0</v>
      </c>
      <c r="F104" s="1203"/>
      <c r="G104" s="1011"/>
    </row>
    <row r="105" spans="1:7" ht="15" customHeight="1">
      <c r="A105" s="1027"/>
      <c r="B105" s="1202"/>
      <c r="C105" s="1122"/>
      <c r="D105" s="1123"/>
      <c r="E105" s="1017">
        <f t="shared" si="1"/>
        <v>0</v>
      </c>
      <c r="F105" s="1203"/>
      <c r="G105" s="1011"/>
    </row>
    <row r="106" spans="1:7" ht="15" customHeight="1">
      <c r="A106" s="1027"/>
      <c r="B106" s="1202"/>
      <c r="C106" s="1122"/>
      <c r="D106" s="1123"/>
      <c r="E106" s="1017">
        <f t="shared" si="1"/>
        <v>0</v>
      </c>
      <c r="F106" s="1203"/>
      <c r="G106" s="1011"/>
    </row>
    <row r="107" spans="1:7" ht="15" customHeight="1">
      <c r="A107" s="1027"/>
      <c r="B107" s="1202"/>
      <c r="C107" s="1122"/>
      <c r="D107" s="1123"/>
      <c r="E107" s="1017">
        <f t="shared" si="1"/>
        <v>0</v>
      </c>
      <c r="F107" s="1203"/>
      <c r="G107" s="1011"/>
    </row>
    <row r="108" spans="1:7" ht="15" customHeight="1">
      <c r="A108" s="1027"/>
      <c r="B108" s="1202"/>
      <c r="C108" s="1122"/>
      <c r="D108" s="1123"/>
      <c r="E108" s="1017">
        <f t="shared" si="1"/>
        <v>0</v>
      </c>
      <c r="F108" s="1203"/>
      <c r="G108" s="1011"/>
    </row>
    <row r="109" spans="1:7" ht="15" customHeight="1">
      <c r="A109" s="1027"/>
      <c r="B109" s="1202"/>
      <c r="C109" s="1122"/>
      <c r="D109" s="1123"/>
      <c r="E109" s="1017">
        <f t="shared" si="1"/>
        <v>0</v>
      </c>
      <c r="F109" s="1203"/>
      <c r="G109" s="1011"/>
    </row>
    <row r="110" spans="1:7" ht="15" customHeight="1">
      <c r="A110" s="1027"/>
      <c r="B110" s="1202"/>
      <c r="C110" s="1122"/>
      <c r="D110" s="1123"/>
      <c r="E110" s="1017">
        <f t="shared" si="1"/>
        <v>0</v>
      </c>
      <c r="F110" s="1203"/>
      <c r="G110" s="1011"/>
    </row>
    <row r="111" spans="1:7" ht="15" customHeight="1">
      <c r="A111" s="1027"/>
      <c r="B111" s="1202"/>
      <c r="C111" s="1122"/>
      <c r="D111" s="1123"/>
      <c r="E111" s="1017">
        <f t="shared" si="1"/>
        <v>0</v>
      </c>
      <c r="F111" s="1203"/>
      <c r="G111" s="1011"/>
    </row>
    <row r="112" spans="1:7" ht="15" customHeight="1">
      <c r="A112" s="1027"/>
      <c r="B112" s="1202"/>
      <c r="C112" s="1122"/>
      <c r="D112" s="1123"/>
      <c r="E112" s="1017">
        <f t="shared" si="1"/>
        <v>0</v>
      </c>
      <c r="F112" s="1203"/>
      <c r="G112" s="1011"/>
    </row>
    <row r="113" spans="1:7" ht="15" customHeight="1">
      <c r="A113" s="1027"/>
      <c r="B113" s="1202"/>
      <c r="C113" s="1122"/>
      <c r="D113" s="1123"/>
      <c r="E113" s="1017">
        <f t="shared" si="1"/>
        <v>0</v>
      </c>
      <c r="F113" s="1203"/>
      <c r="G113" s="1011"/>
    </row>
    <row r="114" spans="1:7" ht="15" customHeight="1">
      <c r="A114" s="1027"/>
      <c r="B114" s="1202"/>
      <c r="C114" s="1122"/>
      <c r="D114" s="1123"/>
      <c r="E114" s="1017">
        <f t="shared" si="1"/>
        <v>0</v>
      </c>
      <c r="F114" s="1203"/>
      <c r="G114" s="1011"/>
    </row>
    <row r="115" spans="1:7" ht="15" customHeight="1">
      <c r="A115" s="1027"/>
      <c r="B115" s="1202"/>
      <c r="C115" s="1122"/>
      <c r="D115" s="1123"/>
      <c r="E115" s="1017">
        <f t="shared" si="1"/>
        <v>0</v>
      </c>
      <c r="F115" s="1203"/>
      <c r="G115" s="1011"/>
    </row>
    <row r="116" spans="1:7" ht="15" customHeight="1">
      <c r="A116" s="1027"/>
      <c r="B116" s="1202"/>
      <c r="C116" s="1122"/>
      <c r="D116" s="1123"/>
      <c r="E116" s="1017">
        <f t="shared" si="1"/>
        <v>0</v>
      </c>
      <c r="F116" s="1203"/>
      <c r="G116" s="1011"/>
    </row>
    <row r="117" spans="1:7" ht="15" customHeight="1">
      <c r="A117" s="1027"/>
      <c r="B117" s="1202"/>
      <c r="C117" s="1122"/>
      <c r="D117" s="1123"/>
      <c r="E117" s="1017">
        <f t="shared" si="1"/>
        <v>0</v>
      </c>
      <c r="F117" s="1203"/>
      <c r="G117" s="1011"/>
    </row>
    <row r="118" spans="1:7" ht="15" customHeight="1">
      <c r="A118" s="1027"/>
      <c r="B118" s="1202"/>
      <c r="C118" s="1122"/>
      <c r="D118" s="1123"/>
      <c r="E118" s="1017">
        <f t="shared" si="1"/>
        <v>0</v>
      </c>
      <c r="F118" s="1203"/>
      <c r="G118" s="1011"/>
    </row>
    <row r="119" spans="1:7" ht="15" customHeight="1">
      <c r="A119" s="1027"/>
      <c r="B119" s="1202"/>
      <c r="C119" s="1122"/>
      <c r="D119" s="1123"/>
      <c r="E119" s="1017">
        <f t="shared" si="1"/>
        <v>0</v>
      </c>
      <c r="F119" s="1203"/>
      <c r="G119" s="1011"/>
    </row>
    <row r="120" spans="1:7" ht="15" customHeight="1">
      <c r="A120" s="1027"/>
      <c r="B120" s="1202"/>
      <c r="C120" s="1122"/>
      <c r="D120" s="1123"/>
      <c r="E120" s="1017">
        <f t="shared" si="1"/>
        <v>0</v>
      </c>
      <c r="F120" s="1203"/>
      <c r="G120" s="1011"/>
    </row>
    <row r="121" spans="1:7" ht="15" customHeight="1">
      <c r="A121" s="1027"/>
      <c r="B121" s="1202"/>
      <c r="C121" s="1122"/>
      <c r="D121" s="1123"/>
      <c r="E121" s="1017">
        <f t="shared" si="1"/>
        <v>0</v>
      </c>
      <c r="F121" s="1203"/>
      <c r="G121" s="1011"/>
    </row>
    <row r="122" spans="1:7" ht="15" customHeight="1">
      <c r="A122" s="1027"/>
      <c r="B122" s="1202"/>
      <c r="C122" s="1122"/>
      <c r="D122" s="1123"/>
      <c r="E122" s="1017">
        <f t="shared" si="1"/>
        <v>0</v>
      </c>
      <c r="F122" s="1203"/>
      <c r="G122" s="1011"/>
    </row>
    <row r="123" spans="1:7" ht="15" customHeight="1">
      <c r="A123" s="1027"/>
      <c r="B123" s="1202"/>
      <c r="C123" s="1122"/>
      <c r="D123" s="1123"/>
      <c r="E123" s="1017">
        <f t="shared" si="1"/>
        <v>0</v>
      </c>
      <c r="F123" s="1203"/>
      <c r="G123" s="1011"/>
    </row>
    <row r="124" spans="1:7" ht="15" customHeight="1">
      <c r="A124" s="1027"/>
      <c r="B124" s="1202"/>
      <c r="C124" s="1122"/>
      <c r="D124" s="1123"/>
      <c r="E124" s="1017">
        <f t="shared" si="1"/>
        <v>0</v>
      </c>
      <c r="F124" s="1203"/>
      <c r="G124" s="1011"/>
    </row>
    <row r="125" spans="1:7" ht="15" customHeight="1">
      <c r="A125" s="1027"/>
      <c r="B125" s="1202"/>
      <c r="C125" s="1122"/>
      <c r="D125" s="1123"/>
      <c r="E125" s="1017">
        <f t="shared" si="1"/>
        <v>0</v>
      </c>
      <c r="F125" s="1203"/>
      <c r="G125" s="1011"/>
    </row>
    <row r="126" spans="1:7" ht="15" customHeight="1">
      <c r="A126" s="1027"/>
      <c r="B126" s="1202"/>
      <c r="C126" s="1122"/>
      <c r="D126" s="1123"/>
      <c r="E126" s="1017">
        <f t="shared" si="1"/>
        <v>0</v>
      </c>
      <c r="F126" s="1203"/>
      <c r="G126" s="1011"/>
    </row>
    <row r="127" spans="1:7" ht="15" customHeight="1">
      <c r="A127" s="1027"/>
      <c r="B127" s="1202"/>
      <c r="C127" s="1122"/>
      <c r="D127" s="1123"/>
      <c r="E127" s="1017">
        <f t="shared" si="1"/>
        <v>0</v>
      </c>
      <c r="F127" s="1203"/>
      <c r="G127" s="1011"/>
    </row>
    <row r="128" spans="1:7" ht="15" customHeight="1">
      <c r="A128" s="1027"/>
      <c r="B128" s="1202"/>
      <c r="C128" s="1122"/>
      <c r="D128" s="1123"/>
      <c r="E128" s="1017">
        <f t="shared" si="1"/>
        <v>0</v>
      </c>
      <c r="F128" s="1203"/>
      <c r="G128" s="1011"/>
    </row>
    <row r="129" spans="1:7" ht="15" customHeight="1">
      <c r="A129" s="1027"/>
      <c r="B129" s="1202"/>
      <c r="C129" s="1122"/>
      <c r="D129" s="1123"/>
      <c r="E129" s="1017">
        <f t="shared" si="1"/>
        <v>0</v>
      </c>
      <c r="F129" s="1203"/>
      <c r="G129" s="1011"/>
    </row>
    <row r="130" spans="1:7" ht="15" customHeight="1">
      <c r="A130" s="1027"/>
      <c r="B130" s="1202"/>
      <c r="C130" s="1122"/>
      <c r="D130" s="1123"/>
      <c r="E130" s="1017">
        <f t="shared" si="1"/>
        <v>0</v>
      </c>
      <c r="F130" s="1203"/>
      <c r="G130" s="1011"/>
    </row>
    <row r="131" spans="1:7" ht="15" customHeight="1">
      <c r="A131" s="1027"/>
      <c r="B131" s="1202"/>
      <c r="C131" s="1122"/>
      <c r="D131" s="1123"/>
      <c r="E131" s="1017">
        <f t="shared" si="1"/>
        <v>0</v>
      </c>
      <c r="F131" s="1203"/>
      <c r="G131" s="1011"/>
    </row>
    <row r="132" spans="1:7" ht="15" customHeight="1">
      <c r="A132" s="1027"/>
      <c r="B132" s="1202"/>
      <c r="C132" s="1122"/>
      <c r="D132" s="1123"/>
      <c r="E132" s="1017">
        <f t="shared" si="1"/>
        <v>0</v>
      </c>
      <c r="F132" s="1203"/>
      <c r="G132" s="1011"/>
    </row>
    <row r="133" spans="1:7" ht="15" customHeight="1">
      <c r="A133" s="1027"/>
      <c r="B133" s="1202"/>
      <c r="C133" s="1122"/>
      <c r="D133" s="1123"/>
      <c r="E133" s="1017">
        <f t="shared" si="1"/>
        <v>0</v>
      </c>
      <c r="F133" s="1203"/>
      <c r="G133" s="1011"/>
    </row>
    <row r="134" spans="1:7" ht="15" customHeight="1">
      <c r="A134" s="1027"/>
      <c r="B134" s="1202"/>
      <c r="C134" s="1122"/>
      <c r="D134" s="1123"/>
      <c r="E134" s="1017">
        <f t="shared" si="1"/>
        <v>0</v>
      </c>
      <c r="F134" s="1203"/>
      <c r="G134" s="1011"/>
    </row>
    <row r="135" spans="1:7" ht="15" customHeight="1">
      <c r="A135" s="1027"/>
      <c r="B135" s="1202"/>
      <c r="C135" s="1122"/>
      <c r="D135" s="1123"/>
      <c r="E135" s="1017">
        <f t="shared" si="1"/>
        <v>0</v>
      </c>
      <c r="F135" s="1203"/>
      <c r="G135" s="1011"/>
    </row>
    <row r="136" spans="1:7" ht="15" customHeight="1">
      <c r="A136" s="1027"/>
      <c r="B136" s="1202"/>
      <c r="C136" s="1122"/>
      <c r="D136" s="1123"/>
      <c r="E136" s="1017">
        <f t="shared" si="1"/>
        <v>0</v>
      </c>
      <c r="F136" s="1203"/>
      <c r="G136" s="1011"/>
    </row>
    <row r="137" spans="1:7" ht="15" customHeight="1">
      <c r="A137" s="1027"/>
      <c r="B137" s="1202"/>
      <c r="C137" s="1122"/>
      <c r="D137" s="1123"/>
      <c r="E137" s="1017">
        <f t="shared" si="1"/>
        <v>0</v>
      </c>
      <c r="F137" s="1203"/>
      <c r="G137" s="1011"/>
    </row>
    <row r="138" spans="1:7" ht="15" customHeight="1">
      <c r="A138" s="1027"/>
      <c r="B138" s="1202"/>
      <c r="C138" s="1122"/>
      <c r="D138" s="1123"/>
      <c r="E138" s="1017">
        <f t="shared" si="1"/>
        <v>0</v>
      </c>
      <c r="F138" s="1203"/>
      <c r="G138" s="1011"/>
    </row>
    <row r="139" spans="1:7" ht="15" customHeight="1">
      <c r="A139" s="1027"/>
      <c r="B139" s="1202"/>
      <c r="C139" s="1122"/>
      <c r="D139" s="1123"/>
      <c r="E139" s="1017">
        <f t="shared" si="1"/>
        <v>0</v>
      </c>
      <c r="F139" s="1203"/>
      <c r="G139" s="1011"/>
    </row>
    <row r="140" spans="1:7" ht="15" customHeight="1">
      <c r="A140" s="1027"/>
      <c r="B140" s="1202"/>
      <c r="C140" s="1122"/>
      <c r="D140" s="1123"/>
      <c r="E140" s="1017">
        <f t="shared" si="1"/>
        <v>0</v>
      </c>
      <c r="F140" s="1203"/>
      <c r="G140" s="1011"/>
    </row>
    <row r="141" spans="1:7" ht="15" customHeight="1">
      <c r="A141" s="1027"/>
      <c r="B141" s="1202"/>
      <c r="C141" s="1122"/>
      <c r="D141" s="1123"/>
      <c r="E141" s="1017">
        <f t="shared" si="1"/>
        <v>0</v>
      </c>
      <c r="F141" s="1203"/>
      <c r="G141" s="1011"/>
    </row>
    <row r="142" spans="1:7" ht="15" customHeight="1">
      <c r="A142" s="1027"/>
      <c r="B142" s="1202"/>
      <c r="C142" s="1122"/>
      <c r="D142" s="1123"/>
      <c r="E142" s="1017">
        <f t="shared" si="1"/>
        <v>0</v>
      </c>
      <c r="F142" s="1203"/>
      <c r="G142" s="1011"/>
    </row>
    <row r="143" spans="1:7" ht="15" customHeight="1">
      <c r="A143" s="1027"/>
      <c r="B143" s="1202"/>
      <c r="C143" s="1122"/>
      <c r="D143" s="1123"/>
      <c r="E143" s="1017">
        <f t="shared" si="1"/>
        <v>0</v>
      </c>
      <c r="F143" s="1203"/>
      <c r="G143" s="1011"/>
    </row>
    <row r="144" spans="1:7" ht="15" customHeight="1">
      <c r="A144" s="1027"/>
      <c r="B144" s="1202"/>
      <c r="C144" s="1122"/>
      <c r="D144" s="1123"/>
      <c r="E144" s="1017">
        <f t="shared" si="1"/>
        <v>0</v>
      </c>
      <c r="F144" s="1203"/>
      <c r="G144" s="1011"/>
    </row>
    <row r="145" spans="1:7" ht="15" customHeight="1">
      <c r="A145" s="1027"/>
      <c r="B145" s="1202"/>
      <c r="C145" s="1122"/>
      <c r="D145" s="1123"/>
      <c r="E145" s="1017">
        <f t="shared" ref="E145:E208" si="2">B145-C145+D145</f>
        <v>0</v>
      </c>
      <c r="F145" s="1203"/>
      <c r="G145" s="1011"/>
    </row>
    <row r="146" spans="1:7" ht="15" customHeight="1">
      <c r="A146" s="1027"/>
      <c r="B146" s="1202"/>
      <c r="C146" s="1122"/>
      <c r="D146" s="1123"/>
      <c r="E146" s="1017">
        <f t="shared" si="2"/>
        <v>0</v>
      </c>
      <c r="F146" s="1203"/>
      <c r="G146" s="1011"/>
    </row>
    <row r="147" spans="1:7" ht="15" customHeight="1">
      <c r="A147" s="1027"/>
      <c r="B147" s="1202"/>
      <c r="C147" s="1122"/>
      <c r="D147" s="1123"/>
      <c r="E147" s="1017">
        <f t="shared" si="2"/>
        <v>0</v>
      </c>
      <c r="F147" s="1203"/>
      <c r="G147" s="1011"/>
    </row>
    <row r="148" spans="1:7" ht="15" customHeight="1">
      <c r="A148" s="1027"/>
      <c r="B148" s="1202"/>
      <c r="C148" s="1122"/>
      <c r="D148" s="1123"/>
      <c r="E148" s="1017">
        <f t="shared" si="2"/>
        <v>0</v>
      </c>
      <c r="F148" s="1203"/>
      <c r="G148" s="1011"/>
    </row>
    <row r="149" spans="1:7" ht="15" customHeight="1">
      <c r="A149" s="1027"/>
      <c r="B149" s="1202"/>
      <c r="C149" s="1122"/>
      <c r="D149" s="1123"/>
      <c r="E149" s="1017">
        <f t="shared" si="2"/>
        <v>0</v>
      </c>
      <c r="F149" s="1203"/>
      <c r="G149" s="1011"/>
    </row>
    <row r="150" spans="1:7" ht="15" customHeight="1">
      <c r="A150" s="1027"/>
      <c r="B150" s="1202"/>
      <c r="C150" s="1122"/>
      <c r="D150" s="1123"/>
      <c r="E150" s="1017">
        <f t="shared" si="2"/>
        <v>0</v>
      </c>
      <c r="F150" s="1203"/>
      <c r="G150" s="1011"/>
    </row>
    <row r="151" spans="1:7" ht="15" customHeight="1">
      <c r="A151" s="1027"/>
      <c r="B151" s="1202"/>
      <c r="C151" s="1122"/>
      <c r="D151" s="1123"/>
      <c r="E151" s="1017">
        <f t="shared" si="2"/>
        <v>0</v>
      </c>
      <c r="F151" s="1203"/>
      <c r="G151" s="1011"/>
    </row>
    <row r="152" spans="1:7" ht="15" customHeight="1">
      <c r="A152" s="1027"/>
      <c r="B152" s="1202"/>
      <c r="C152" s="1122"/>
      <c r="D152" s="1123"/>
      <c r="E152" s="1017">
        <f t="shared" si="2"/>
        <v>0</v>
      </c>
      <c r="F152" s="1203"/>
      <c r="G152" s="1011"/>
    </row>
    <row r="153" spans="1:7" ht="15" customHeight="1">
      <c r="A153" s="1027"/>
      <c r="B153" s="1202"/>
      <c r="C153" s="1122"/>
      <c r="D153" s="1123"/>
      <c r="E153" s="1017">
        <f t="shared" si="2"/>
        <v>0</v>
      </c>
      <c r="F153" s="1203"/>
      <c r="G153" s="1011"/>
    </row>
    <row r="154" spans="1:7" ht="15" customHeight="1">
      <c r="A154" s="1027"/>
      <c r="B154" s="1202"/>
      <c r="C154" s="1122"/>
      <c r="D154" s="1123"/>
      <c r="E154" s="1017">
        <f t="shared" si="2"/>
        <v>0</v>
      </c>
      <c r="F154" s="1203"/>
      <c r="G154" s="1011"/>
    </row>
    <row r="155" spans="1:7" ht="15" customHeight="1">
      <c r="A155" s="1027"/>
      <c r="B155" s="1202"/>
      <c r="C155" s="1122"/>
      <c r="D155" s="1123"/>
      <c r="E155" s="1017">
        <f t="shared" si="2"/>
        <v>0</v>
      </c>
      <c r="F155" s="1203"/>
      <c r="G155" s="1011"/>
    </row>
    <row r="156" spans="1:7" ht="15" customHeight="1">
      <c r="A156" s="1027"/>
      <c r="B156" s="1202"/>
      <c r="C156" s="1122"/>
      <c r="D156" s="1123"/>
      <c r="E156" s="1017">
        <f t="shared" si="2"/>
        <v>0</v>
      </c>
      <c r="F156" s="1203"/>
      <c r="G156" s="1011"/>
    </row>
    <row r="157" spans="1:7" ht="15" customHeight="1">
      <c r="A157" s="1027"/>
      <c r="B157" s="1202"/>
      <c r="C157" s="1122"/>
      <c r="D157" s="1123"/>
      <c r="E157" s="1017">
        <f t="shared" si="2"/>
        <v>0</v>
      </c>
      <c r="F157" s="1203"/>
      <c r="G157" s="1011"/>
    </row>
    <row r="158" spans="1:7" ht="15" customHeight="1">
      <c r="A158" s="1027"/>
      <c r="B158" s="1202"/>
      <c r="C158" s="1122"/>
      <c r="D158" s="1123"/>
      <c r="E158" s="1017">
        <f t="shared" si="2"/>
        <v>0</v>
      </c>
      <c r="F158" s="1203"/>
      <c r="G158" s="1011"/>
    </row>
    <row r="159" spans="1:7" ht="15" customHeight="1">
      <c r="A159" s="1027"/>
      <c r="B159" s="1202"/>
      <c r="C159" s="1122"/>
      <c r="D159" s="1123"/>
      <c r="E159" s="1017">
        <f t="shared" si="2"/>
        <v>0</v>
      </c>
      <c r="F159" s="1203"/>
      <c r="G159" s="1011"/>
    </row>
    <row r="160" spans="1:7" ht="15" customHeight="1">
      <c r="A160" s="1027"/>
      <c r="B160" s="1202"/>
      <c r="C160" s="1122"/>
      <c r="D160" s="1123"/>
      <c r="E160" s="1017">
        <f t="shared" si="2"/>
        <v>0</v>
      </c>
      <c r="F160" s="1203"/>
      <c r="G160" s="1011"/>
    </row>
    <row r="161" spans="1:7" ht="15" customHeight="1">
      <c r="A161" s="1027"/>
      <c r="B161" s="1202"/>
      <c r="C161" s="1122"/>
      <c r="D161" s="1123"/>
      <c r="E161" s="1017">
        <f t="shared" si="2"/>
        <v>0</v>
      </c>
      <c r="F161" s="1203"/>
      <c r="G161" s="1011"/>
    </row>
    <row r="162" spans="1:7" ht="15" customHeight="1">
      <c r="A162" s="1027"/>
      <c r="B162" s="1202"/>
      <c r="C162" s="1122"/>
      <c r="D162" s="1123"/>
      <c r="E162" s="1017">
        <f t="shared" si="2"/>
        <v>0</v>
      </c>
      <c r="F162" s="1203"/>
      <c r="G162" s="1011"/>
    </row>
    <row r="163" spans="1:7" ht="15" customHeight="1">
      <c r="A163" s="1027"/>
      <c r="B163" s="1202"/>
      <c r="C163" s="1122"/>
      <c r="D163" s="1123"/>
      <c r="E163" s="1017">
        <f t="shared" si="2"/>
        <v>0</v>
      </c>
      <c r="F163" s="1203"/>
      <c r="G163" s="1011"/>
    </row>
    <row r="164" spans="1:7" ht="15" customHeight="1">
      <c r="A164" s="1027"/>
      <c r="B164" s="1202"/>
      <c r="C164" s="1122"/>
      <c r="D164" s="1123"/>
      <c r="E164" s="1017">
        <f t="shared" si="2"/>
        <v>0</v>
      </c>
      <c r="F164" s="1203"/>
      <c r="G164" s="1011"/>
    </row>
    <row r="165" spans="1:7" ht="15" customHeight="1">
      <c r="A165" s="1027"/>
      <c r="B165" s="1202"/>
      <c r="C165" s="1122"/>
      <c r="D165" s="1123"/>
      <c r="E165" s="1017">
        <f t="shared" si="2"/>
        <v>0</v>
      </c>
      <c r="F165" s="1203"/>
      <c r="G165" s="1011"/>
    </row>
    <row r="166" spans="1:7" ht="15" customHeight="1">
      <c r="A166" s="1027"/>
      <c r="B166" s="1202"/>
      <c r="C166" s="1122"/>
      <c r="D166" s="1123"/>
      <c r="E166" s="1017">
        <f t="shared" si="2"/>
        <v>0</v>
      </c>
      <c r="F166" s="1203"/>
      <c r="G166" s="1011"/>
    </row>
    <row r="167" spans="1:7" ht="15" customHeight="1">
      <c r="A167" s="1027"/>
      <c r="B167" s="1202"/>
      <c r="C167" s="1122"/>
      <c r="D167" s="1123"/>
      <c r="E167" s="1017">
        <f t="shared" si="2"/>
        <v>0</v>
      </c>
      <c r="F167" s="1203"/>
      <c r="G167" s="1011"/>
    </row>
    <row r="168" spans="1:7" ht="15" customHeight="1">
      <c r="A168" s="1027"/>
      <c r="B168" s="1202"/>
      <c r="C168" s="1122"/>
      <c r="D168" s="1123"/>
      <c r="E168" s="1017">
        <f t="shared" si="2"/>
        <v>0</v>
      </c>
      <c r="F168" s="1203"/>
      <c r="G168" s="1011"/>
    </row>
    <row r="169" spans="1:7" ht="15" customHeight="1">
      <c r="A169" s="1027"/>
      <c r="B169" s="1202"/>
      <c r="C169" s="1122"/>
      <c r="D169" s="1123"/>
      <c r="E169" s="1017">
        <f t="shared" si="2"/>
        <v>0</v>
      </c>
      <c r="F169" s="1203"/>
      <c r="G169" s="1011"/>
    </row>
    <row r="170" spans="1:7" ht="15" customHeight="1">
      <c r="A170" s="1027"/>
      <c r="B170" s="1202"/>
      <c r="C170" s="1122"/>
      <c r="D170" s="1123"/>
      <c r="E170" s="1017">
        <f t="shared" si="2"/>
        <v>0</v>
      </c>
      <c r="F170" s="1203"/>
      <c r="G170" s="1011"/>
    </row>
    <row r="171" spans="1:7" ht="15" customHeight="1">
      <c r="A171" s="1027"/>
      <c r="B171" s="1202"/>
      <c r="C171" s="1122"/>
      <c r="D171" s="1123"/>
      <c r="E171" s="1017">
        <f t="shared" si="2"/>
        <v>0</v>
      </c>
      <c r="F171" s="1203"/>
      <c r="G171" s="1011"/>
    </row>
    <row r="172" spans="1:7" ht="15" customHeight="1">
      <c r="A172" s="1027"/>
      <c r="B172" s="1202"/>
      <c r="C172" s="1122"/>
      <c r="D172" s="1123"/>
      <c r="E172" s="1017">
        <f t="shared" si="2"/>
        <v>0</v>
      </c>
      <c r="F172" s="1203"/>
      <c r="G172" s="1011"/>
    </row>
    <row r="173" spans="1:7" ht="15" customHeight="1">
      <c r="A173" s="1027"/>
      <c r="B173" s="1202"/>
      <c r="C173" s="1122"/>
      <c r="D173" s="1123"/>
      <c r="E173" s="1017">
        <f t="shared" si="2"/>
        <v>0</v>
      </c>
      <c r="F173" s="1203"/>
      <c r="G173" s="1011"/>
    </row>
    <row r="174" spans="1:7" ht="15" customHeight="1">
      <c r="A174" s="1027"/>
      <c r="B174" s="1202"/>
      <c r="C174" s="1122"/>
      <c r="D174" s="1123"/>
      <c r="E174" s="1017">
        <f t="shared" si="2"/>
        <v>0</v>
      </c>
      <c r="F174" s="1203"/>
      <c r="G174" s="1011"/>
    </row>
    <row r="175" spans="1:7" ht="15" customHeight="1">
      <c r="A175" s="1027"/>
      <c r="B175" s="1202"/>
      <c r="C175" s="1122"/>
      <c r="D175" s="1123"/>
      <c r="E175" s="1017">
        <f t="shared" si="2"/>
        <v>0</v>
      </c>
      <c r="F175" s="1203"/>
      <c r="G175" s="1011"/>
    </row>
    <row r="176" spans="1:7" ht="15" customHeight="1">
      <c r="A176" s="1027"/>
      <c r="B176" s="1202"/>
      <c r="C176" s="1122"/>
      <c r="D176" s="1123"/>
      <c r="E176" s="1017">
        <f t="shared" si="2"/>
        <v>0</v>
      </c>
      <c r="F176" s="1203"/>
      <c r="G176" s="1011"/>
    </row>
    <row r="177" spans="1:7" ht="15" customHeight="1">
      <c r="A177" s="1027"/>
      <c r="B177" s="1202"/>
      <c r="C177" s="1122"/>
      <c r="D177" s="1123"/>
      <c r="E177" s="1017">
        <f t="shared" si="2"/>
        <v>0</v>
      </c>
      <c r="F177" s="1203"/>
      <c r="G177" s="1011"/>
    </row>
    <row r="178" spans="1:7" ht="15" customHeight="1">
      <c r="A178" s="1027"/>
      <c r="B178" s="1202"/>
      <c r="C178" s="1122"/>
      <c r="D178" s="1123"/>
      <c r="E178" s="1017">
        <f t="shared" si="2"/>
        <v>0</v>
      </c>
      <c r="F178" s="1203"/>
      <c r="G178" s="1011"/>
    </row>
    <row r="179" spans="1:7" ht="15" customHeight="1">
      <c r="A179" s="1027"/>
      <c r="B179" s="1202"/>
      <c r="C179" s="1122"/>
      <c r="D179" s="1123"/>
      <c r="E179" s="1017">
        <f t="shared" si="2"/>
        <v>0</v>
      </c>
      <c r="F179" s="1203"/>
      <c r="G179" s="1011"/>
    </row>
    <row r="180" spans="1:7" ht="15" customHeight="1">
      <c r="A180" s="1027"/>
      <c r="B180" s="1202"/>
      <c r="C180" s="1122"/>
      <c r="D180" s="1123"/>
      <c r="E180" s="1017">
        <f t="shared" si="2"/>
        <v>0</v>
      </c>
      <c r="F180" s="1203"/>
      <c r="G180" s="1011"/>
    </row>
    <row r="181" spans="1:7" ht="15" customHeight="1">
      <c r="A181" s="1027"/>
      <c r="B181" s="1202"/>
      <c r="C181" s="1122"/>
      <c r="D181" s="1123"/>
      <c r="E181" s="1017">
        <f t="shared" si="2"/>
        <v>0</v>
      </c>
      <c r="F181" s="1203"/>
      <c r="G181" s="1011"/>
    </row>
    <row r="182" spans="1:7" ht="15" customHeight="1">
      <c r="A182" s="1027"/>
      <c r="B182" s="1202"/>
      <c r="C182" s="1122"/>
      <c r="D182" s="1123"/>
      <c r="E182" s="1017">
        <f t="shared" si="2"/>
        <v>0</v>
      </c>
      <c r="F182" s="1203"/>
      <c r="G182" s="1011"/>
    </row>
    <row r="183" spans="1:7" ht="15" customHeight="1">
      <c r="A183" s="1027"/>
      <c r="B183" s="1202"/>
      <c r="C183" s="1122"/>
      <c r="D183" s="1123"/>
      <c r="E183" s="1017">
        <f t="shared" si="2"/>
        <v>0</v>
      </c>
      <c r="F183" s="1203"/>
      <c r="G183" s="1011"/>
    </row>
    <row r="184" spans="1:7" ht="15" customHeight="1">
      <c r="A184" s="1027"/>
      <c r="B184" s="1202"/>
      <c r="C184" s="1122"/>
      <c r="D184" s="1123"/>
      <c r="E184" s="1017">
        <f t="shared" si="2"/>
        <v>0</v>
      </c>
      <c r="F184" s="1203"/>
      <c r="G184" s="1011"/>
    </row>
    <row r="185" spans="1:7" ht="15" customHeight="1">
      <c r="A185" s="1027"/>
      <c r="B185" s="1202"/>
      <c r="C185" s="1122"/>
      <c r="D185" s="1123"/>
      <c r="E185" s="1017">
        <f t="shared" si="2"/>
        <v>0</v>
      </c>
      <c r="F185" s="1203"/>
      <c r="G185" s="1011"/>
    </row>
    <row r="186" spans="1:7" ht="15" customHeight="1">
      <c r="A186" s="1027"/>
      <c r="B186" s="1202"/>
      <c r="C186" s="1122"/>
      <c r="D186" s="1123"/>
      <c r="E186" s="1017">
        <f t="shared" si="2"/>
        <v>0</v>
      </c>
      <c r="F186" s="1203"/>
      <c r="G186" s="1011"/>
    </row>
    <row r="187" spans="1:7" ht="15" customHeight="1">
      <c r="A187" s="1027"/>
      <c r="B187" s="1202"/>
      <c r="C187" s="1122"/>
      <c r="D187" s="1123"/>
      <c r="E187" s="1017">
        <f t="shared" si="2"/>
        <v>0</v>
      </c>
      <c r="F187" s="1203"/>
      <c r="G187" s="1011"/>
    </row>
    <row r="188" spans="1:7" ht="15" customHeight="1">
      <c r="A188" s="1027"/>
      <c r="B188" s="1202"/>
      <c r="C188" s="1122"/>
      <c r="D188" s="1123"/>
      <c r="E188" s="1017">
        <f t="shared" si="2"/>
        <v>0</v>
      </c>
      <c r="F188" s="1203"/>
      <c r="G188" s="1011"/>
    </row>
    <row r="189" spans="1:7" ht="15" customHeight="1">
      <c r="A189" s="1027"/>
      <c r="B189" s="1202"/>
      <c r="C189" s="1122"/>
      <c r="D189" s="1123"/>
      <c r="E189" s="1017">
        <f t="shared" si="2"/>
        <v>0</v>
      </c>
      <c r="F189" s="1203"/>
      <c r="G189" s="1011"/>
    </row>
    <row r="190" spans="1:7" ht="15" customHeight="1">
      <c r="A190" s="1027"/>
      <c r="B190" s="1202"/>
      <c r="C190" s="1122"/>
      <c r="D190" s="1123"/>
      <c r="E190" s="1017">
        <f t="shared" si="2"/>
        <v>0</v>
      </c>
      <c r="F190" s="1203"/>
      <c r="G190" s="1011"/>
    </row>
    <row r="191" spans="1:7" ht="15" customHeight="1">
      <c r="A191" s="1027"/>
      <c r="B191" s="1202"/>
      <c r="C191" s="1122"/>
      <c r="D191" s="1123"/>
      <c r="E191" s="1017">
        <f t="shared" si="2"/>
        <v>0</v>
      </c>
      <c r="F191" s="1203"/>
      <c r="G191" s="1011"/>
    </row>
    <row r="192" spans="1:7" ht="15" customHeight="1">
      <c r="A192" s="1027"/>
      <c r="B192" s="1202"/>
      <c r="C192" s="1122"/>
      <c r="D192" s="1123"/>
      <c r="E192" s="1017">
        <f t="shared" si="2"/>
        <v>0</v>
      </c>
      <c r="F192" s="1203"/>
      <c r="G192" s="1011"/>
    </row>
    <row r="193" spans="1:7" ht="15" customHeight="1">
      <c r="A193" s="1027"/>
      <c r="B193" s="1202"/>
      <c r="C193" s="1122"/>
      <c r="D193" s="1123"/>
      <c r="E193" s="1017">
        <f t="shared" si="2"/>
        <v>0</v>
      </c>
      <c r="F193" s="1203"/>
      <c r="G193" s="1011"/>
    </row>
    <row r="194" spans="1:7" ht="15" customHeight="1">
      <c r="A194" s="1027"/>
      <c r="B194" s="1202"/>
      <c r="C194" s="1122"/>
      <c r="D194" s="1123"/>
      <c r="E194" s="1017">
        <f t="shared" si="2"/>
        <v>0</v>
      </c>
      <c r="F194" s="1203"/>
      <c r="G194" s="1011"/>
    </row>
    <row r="195" spans="1:7" ht="15" customHeight="1">
      <c r="A195" s="1027"/>
      <c r="B195" s="1202"/>
      <c r="C195" s="1122"/>
      <c r="D195" s="1123"/>
      <c r="E195" s="1017">
        <f t="shared" si="2"/>
        <v>0</v>
      </c>
      <c r="F195" s="1203"/>
      <c r="G195" s="1011"/>
    </row>
    <row r="196" spans="1:7" ht="15" customHeight="1">
      <c r="A196" s="1027"/>
      <c r="B196" s="1202"/>
      <c r="C196" s="1122"/>
      <c r="D196" s="1123"/>
      <c r="E196" s="1017">
        <f t="shared" si="2"/>
        <v>0</v>
      </c>
      <c r="F196" s="1203"/>
      <c r="G196" s="1011"/>
    </row>
    <row r="197" spans="1:7" ht="15" customHeight="1">
      <c r="A197" s="1027"/>
      <c r="B197" s="1202"/>
      <c r="C197" s="1122"/>
      <c r="D197" s="1123"/>
      <c r="E197" s="1017">
        <f t="shared" si="2"/>
        <v>0</v>
      </c>
      <c r="F197" s="1203"/>
      <c r="G197" s="1011"/>
    </row>
    <row r="198" spans="1:7" ht="15" customHeight="1">
      <c r="A198" s="1027"/>
      <c r="B198" s="1202"/>
      <c r="C198" s="1122"/>
      <c r="D198" s="1123"/>
      <c r="E198" s="1017">
        <f t="shared" si="2"/>
        <v>0</v>
      </c>
      <c r="F198" s="1203"/>
      <c r="G198" s="1011"/>
    </row>
    <row r="199" spans="1:7" ht="15" customHeight="1">
      <c r="A199" s="1027"/>
      <c r="B199" s="1202"/>
      <c r="C199" s="1122"/>
      <c r="D199" s="1123"/>
      <c r="E199" s="1017">
        <f t="shared" si="2"/>
        <v>0</v>
      </c>
      <c r="F199" s="1203"/>
      <c r="G199" s="1011"/>
    </row>
    <row r="200" spans="1:7" ht="15" customHeight="1">
      <c r="A200" s="1027"/>
      <c r="B200" s="1202"/>
      <c r="C200" s="1122"/>
      <c r="D200" s="1123"/>
      <c r="E200" s="1017">
        <f t="shared" si="2"/>
        <v>0</v>
      </c>
      <c r="F200" s="1203"/>
      <c r="G200" s="1011"/>
    </row>
    <row r="201" spans="1:7" ht="15" customHeight="1">
      <c r="A201" s="1027"/>
      <c r="B201" s="1202"/>
      <c r="C201" s="1122"/>
      <c r="D201" s="1123"/>
      <c r="E201" s="1017">
        <f t="shared" si="2"/>
        <v>0</v>
      </c>
      <c r="F201" s="1203"/>
      <c r="G201" s="1011"/>
    </row>
    <row r="202" spans="1:7" ht="15" customHeight="1">
      <c r="A202" s="1027"/>
      <c r="B202" s="1202"/>
      <c r="C202" s="1122"/>
      <c r="D202" s="1123"/>
      <c r="E202" s="1017">
        <f t="shared" si="2"/>
        <v>0</v>
      </c>
      <c r="F202" s="1203"/>
      <c r="G202" s="1011"/>
    </row>
    <row r="203" spans="1:7" ht="15" customHeight="1">
      <c r="A203" s="1027"/>
      <c r="B203" s="1202"/>
      <c r="C203" s="1122"/>
      <c r="D203" s="1123"/>
      <c r="E203" s="1017">
        <f t="shared" si="2"/>
        <v>0</v>
      </c>
      <c r="F203" s="1203"/>
      <c r="G203" s="1011"/>
    </row>
    <row r="204" spans="1:7" ht="15" customHeight="1">
      <c r="A204" s="1027"/>
      <c r="B204" s="1202"/>
      <c r="C204" s="1122"/>
      <c r="D204" s="1123"/>
      <c r="E204" s="1017">
        <f t="shared" si="2"/>
        <v>0</v>
      </c>
      <c r="F204" s="1203"/>
      <c r="G204" s="1011"/>
    </row>
    <row r="205" spans="1:7" ht="15" customHeight="1">
      <c r="A205" s="1027"/>
      <c r="B205" s="1202"/>
      <c r="C205" s="1122"/>
      <c r="D205" s="1123"/>
      <c r="E205" s="1017">
        <f t="shared" si="2"/>
        <v>0</v>
      </c>
      <c r="F205" s="1203"/>
      <c r="G205" s="1011"/>
    </row>
    <row r="206" spans="1:7" ht="15" customHeight="1">
      <c r="A206" s="1027"/>
      <c r="B206" s="1202"/>
      <c r="C206" s="1122"/>
      <c r="D206" s="1123"/>
      <c r="E206" s="1017">
        <f t="shared" si="2"/>
        <v>0</v>
      </c>
      <c r="F206" s="1203"/>
      <c r="G206" s="1011"/>
    </row>
    <row r="207" spans="1:7" ht="15" customHeight="1">
      <c r="A207" s="1027"/>
      <c r="B207" s="1202"/>
      <c r="C207" s="1122"/>
      <c r="D207" s="1123"/>
      <c r="E207" s="1017">
        <f t="shared" si="2"/>
        <v>0</v>
      </c>
      <c r="F207" s="1203"/>
      <c r="G207" s="1011"/>
    </row>
    <row r="208" spans="1:7" ht="15" customHeight="1">
      <c r="A208" s="1027"/>
      <c r="B208" s="1202"/>
      <c r="C208" s="1122"/>
      <c r="D208" s="1123"/>
      <c r="E208" s="1017">
        <f t="shared" si="2"/>
        <v>0</v>
      </c>
      <c r="F208" s="1203"/>
      <c r="G208" s="1011"/>
    </row>
    <row r="209" spans="1:7" ht="15" customHeight="1">
      <c r="A209" s="1027"/>
      <c r="B209" s="1202"/>
      <c r="C209" s="1122"/>
      <c r="D209" s="1123"/>
      <c r="E209" s="1017">
        <f t="shared" ref="E209:E272" si="3">B209-C209+D209</f>
        <v>0</v>
      </c>
      <c r="F209" s="1203"/>
      <c r="G209" s="1011"/>
    </row>
    <row r="210" spans="1:7" ht="15" customHeight="1">
      <c r="A210" s="1027"/>
      <c r="B210" s="1202"/>
      <c r="C210" s="1122"/>
      <c r="D210" s="1123"/>
      <c r="E210" s="1017">
        <f t="shared" si="3"/>
        <v>0</v>
      </c>
      <c r="F210" s="1203"/>
      <c r="G210" s="1011"/>
    </row>
    <row r="211" spans="1:7" ht="15" customHeight="1">
      <c r="A211" s="1027"/>
      <c r="B211" s="1202"/>
      <c r="C211" s="1122"/>
      <c r="D211" s="1123"/>
      <c r="E211" s="1017">
        <f t="shared" si="3"/>
        <v>0</v>
      </c>
      <c r="F211" s="1203"/>
      <c r="G211" s="1011"/>
    </row>
    <row r="212" spans="1:7" ht="15" customHeight="1">
      <c r="A212" s="1027"/>
      <c r="B212" s="1202"/>
      <c r="C212" s="1122"/>
      <c r="D212" s="1123"/>
      <c r="E212" s="1017">
        <f t="shared" si="3"/>
        <v>0</v>
      </c>
      <c r="F212" s="1203"/>
      <c r="G212" s="1011"/>
    </row>
    <row r="213" spans="1:7" ht="15" customHeight="1">
      <c r="A213" s="1027"/>
      <c r="B213" s="1202"/>
      <c r="C213" s="1122"/>
      <c r="D213" s="1123"/>
      <c r="E213" s="1017">
        <f t="shared" si="3"/>
        <v>0</v>
      </c>
      <c r="F213" s="1203"/>
      <c r="G213" s="1011"/>
    </row>
    <row r="214" spans="1:7" ht="15" customHeight="1">
      <c r="A214" s="1027"/>
      <c r="B214" s="1202"/>
      <c r="C214" s="1122"/>
      <c r="D214" s="1123"/>
      <c r="E214" s="1017">
        <f t="shared" si="3"/>
        <v>0</v>
      </c>
      <c r="F214" s="1203"/>
      <c r="G214" s="1011"/>
    </row>
    <row r="215" spans="1:7" ht="15" customHeight="1">
      <c r="A215" s="1027"/>
      <c r="B215" s="1202"/>
      <c r="C215" s="1122"/>
      <c r="D215" s="1123"/>
      <c r="E215" s="1017">
        <f t="shared" si="3"/>
        <v>0</v>
      </c>
      <c r="F215" s="1203"/>
      <c r="G215" s="1011"/>
    </row>
    <row r="216" spans="1:7" ht="15" customHeight="1">
      <c r="A216" s="1027"/>
      <c r="B216" s="1202"/>
      <c r="C216" s="1122"/>
      <c r="D216" s="1123"/>
      <c r="E216" s="1017">
        <f t="shared" si="3"/>
        <v>0</v>
      </c>
      <c r="F216" s="1203"/>
      <c r="G216" s="1011"/>
    </row>
    <row r="217" spans="1:7" ht="15" customHeight="1">
      <c r="A217" s="1027"/>
      <c r="B217" s="1202"/>
      <c r="C217" s="1122"/>
      <c r="D217" s="1123"/>
      <c r="E217" s="1017">
        <f t="shared" si="3"/>
        <v>0</v>
      </c>
      <c r="F217" s="1203"/>
      <c r="G217" s="1011"/>
    </row>
    <row r="218" spans="1:7" ht="15" customHeight="1">
      <c r="A218" s="1027"/>
      <c r="B218" s="1202"/>
      <c r="C218" s="1122"/>
      <c r="D218" s="1123"/>
      <c r="E218" s="1017">
        <f t="shared" si="3"/>
        <v>0</v>
      </c>
      <c r="F218" s="1203"/>
      <c r="G218" s="1011"/>
    </row>
    <row r="219" spans="1:7" ht="15" customHeight="1">
      <c r="A219" s="1027"/>
      <c r="B219" s="1202"/>
      <c r="C219" s="1122"/>
      <c r="D219" s="1123"/>
      <c r="E219" s="1017">
        <f t="shared" si="3"/>
        <v>0</v>
      </c>
      <c r="F219" s="1203"/>
      <c r="G219" s="1011"/>
    </row>
    <row r="220" spans="1:7" ht="15" customHeight="1">
      <c r="A220" s="1027"/>
      <c r="B220" s="1202"/>
      <c r="C220" s="1122"/>
      <c r="D220" s="1123"/>
      <c r="E220" s="1017">
        <f t="shared" si="3"/>
        <v>0</v>
      </c>
      <c r="F220" s="1203"/>
      <c r="G220" s="1011"/>
    </row>
    <row r="221" spans="1:7" ht="15" customHeight="1">
      <c r="A221" s="1027"/>
      <c r="B221" s="1202"/>
      <c r="C221" s="1122"/>
      <c r="D221" s="1123"/>
      <c r="E221" s="1017">
        <f t="shared" si="3"/>
        <v>0</v>
      </c>
      <c r="F221" s="1203"/>
      <c r="G221" s="1011"/>
    </row>
    <row r="222" spans="1:7" ht="15" customHeight="1">
      <c r="A222" s="1027"/>
      <c r="B222" s="1202"/>
      <c r="C222" s="1122"/>
      <c r="D222" s="1123"/>
      <c r="E222" s="1017">
        <f t="shared" si="3"/>
        <v>0</v>
      </c>
      <c r="F222" s="1203"/>
      <c r="G222" s="1011"/>
    </row>
    <row r="223" spans="1:7" ht="15" customHeight="1">
      <c r="A223" s="1027"/>
      <c r="B223" s="1202"/>
      <c r="C223" s="1122"/>
      <c r="D223" s="1123"/>
      <c r="E223" s="1017">
        <f t="shared" si="3"/>
        <v>0</v>
      </c>
      <c r="F223" s="1203"/>
      <c r="G223" s="1011"/>
    </row>
    <row r="224" spans="1:7" ht="15" customHeight="1">
      <c r="A224" s="1027"/>
      <c r="B224" s="1202"/>
      <c r="C224" s="1122"/>
      <c r="D224" s="1123"/>
      <c r="E224" s="1017">
        <f t="shared" si="3"/>
        <v>0</v>
      </c>
      <c r="F224" s="1203"/>
      <c r="G224" s="1011"/>
    </row>
    <row r="225" spans="1:7" ht="15" customHeight="1">
      <c r="A225" s="1027"/>
      <c r="B225" s="1202"/>
      <c r="C225" s="1122"/>
      <c r="D225" s="1123"/>
      <c r="E225" s="1017">
        <f t="shared" si="3"/>
        <v>0</v>
      </c>
      <c r="F225" s="1203"/>
      <c r="G225" s="1011"/>
    </row>
    <row r="226" spans="1:7" ht="15" customHeight="1">
      <c r="A226" s="1027"/>
      <c r="B226" s="1202"/>
      <c r="C226" s="1122"/>
      <c r="D226" s="1123"/>
      <c r="E226" s="1017">
        <f t="shared" si="3"/>
        <v>0</v>
      </c>
      <c r="F226" s="1203"/>
      <c r="G226" s="1011"/>
    </row>
    <row r="227" spans="1:7" ht="15" customHeight="1">
      <c r="A227" s="1027"/>
      <c r="B227" s="1202"/>
      <c r="C227" s="1122"/>
      <c r="D227" s="1123"/>
      <c r="E227" s="1017">
        <f t="shared" si="3"/>
        <v>0</v>
      </c>
      <c r="F227" s="1203"/>
      <c r="G227" s="1011"/>
    </row>
    <row r="228" spans="1:7" ht="15" customHeight="1">
      <c r="A228" s="1027"/>
      <c r="B228" s="1202"/>
      <c r="C228" s="1122"/>
      <c r="D228" s="1123"/>
      <c r="E228" s="1017">
        <f t="shared" si="3"/>
        <v>0</v>
      </c>
      <c r="F228" s="1203"/>
      <c r="G228" s="1011"/>
    </row>
    <row r="229" spans="1:7" ht="15" customHeight="1">
      <c r="A229" s="1027"/>
      <c r="B229" s="1202"/>
      <c r="C229" s="1122"/>
      <c r="D229" s="1123"/>
      <c r="E229" s="1017">
        <f t="shared" si="3"/>
        <v>0</v>
      </c>
      <c r="F229" s="1203"/>
      <c r="G229" s="1011"/>
    </row>
    <row r="230" spans="1:7" ht="15" customHeight="1">
      <c r="A230" s="1027"/>
      <c r="B230" s="1202"/>
      <c r="C230" s="1122"/>
      <c r="D230" s="1123"/>
      <c r="E230" s="1017">
        <f t="shared" si="3"/>
        <v>0</v>
      </c>
      <c r="F230" s="1203"/>
      <c r="G230" s="1011"/>
    </row>
    <row r="231" spans="1:7" ht="15" customHeight="1">
      <c r="A231" s="1027"/>
      <c r="B231" s="1202"/>
      <c r="C231" s="1122"/>
      <c r="D231" s="1123"/>
      <c r="E231" s="1017">
        <f t="shared" si="3"/>
        <v>0</v>
      </c>
      <c r="F231" s="1203"/>
      <c r="G231" s="1011"/>
    </row>
    <row r="232" spans="1:7" ht="15" customHeight="1">
      <c r="A232" s="1027"/>
      <c r="B232" s="1202"/>
      <c r="C232" s="1122"/>
      <c r="D232" s="1123"/>
      <c r="E232" s="1017">
        <f t="shared" si="3"/>
        <v>0</v>
      </c>
      <c r="F232" s="1203"/>
      <c r="G232" s="1011"/>
    </row>
    <row r="233" spans="1:7" ht="15" customHeight="1">
      <c r="A233" s="1027"/>
      <c r="B233" s="1202"/>
      <c r="C233" s="1122"/>
      <c r="D233" s="1123"/>
      <c r="E233" s="1017">
        <f t="shared" si="3"/>
        <v>0</v>
      </c>
      <c r="F233" s="1203"/>
      <c r="G233" s="1011"/>
    </row>
    <row r="234" spans="1:7" ht="15" customHeight="1">
      <c r="A234" s="1027"/>
      <c r="B234" s="1202"/>
      <c r="C234" s="1122"/>
      <c r="D234" s="1123"/>
      <c r="E234" s="1017">
        <f t="shared" si="3"/>
        <v>0</v>
      </c>
      <c r="F234" s="1203"/>
      <c r="G234" s="1011"/>
    </row>
    <row r="235" spans="1:7" ht="15" customHeight="1">
      <c r="A235" s="1027"/>
      <c r="B235" s="1202"/>
      <c r="C235" s="1122"/>
      <c r="D235" s="1123"/>
      <c r="E235" s="1017">
        <f t="shared" si="3"/>
        <v>0</v>
      </c>
      <c r="F235" s="1203"/>
      <c r="G235" s="1011"/>
    </row>
    <row r="236" spans="1:7" ht="15" customHeight="1">
      <c r="A236" s="1027"/>
      <c r="B236" s="1202"/>
      <c r="C236" s="1122"/>
      <c r="D236" s="1123"/>
      <c r="E236" s="1017">
        <f t="shared" si="3"/>
        <v>0</v>
      </c>
      <c r="F236" s="1203"/>
      <c r="G236" s="1011"/>
    </row>
    <row r="237" spans="1:7" ht="15" customHeight="1">
      <c r="A237" s="1027"/>
      <c r="B237" s="1202"/>
      <c r="C237" s="1122"/>
      <c r="D237" s="1123"/>
      <c r="E237" s="1017">
        <f t="shared" si="3"/>
        <v>0</v>
      </c>
      <c r="F237" s="1203"/>
      <c r="G237" s="1011"/>
    </row>
    <row r="238" spans="1:7" ht="15" customHeight="1">
      <c r="A238" s="1027"/>
      <c r="B238" s="1202"/>
      <c r="C238" s="1122"/>
      <c r="D238" s="1123"/>
      <c r="E238" s="1017">
        <f t="shared" si="3"/>
        <v>0</v>
      </c>
      <c r="F238" s="1203"/>
      <c r="G238" s="1011"/>
    </row>
    <row r="239" spans="1:7" ht="15" customHeight="1">
      <c r="A239" s="1027"/>
      <c r="B239" s="1202"/>
      <c r="C239" s="1122"/>
      <c r="D239" s="1123"/>
      <c r="E239" s="1017">
        <f t="shared" si="3"/>
        <v>0</v>
      </c>
      <c r="F239" s="1203"/>
      <c r="G239" s="1011"/>
    </row>
    <row r="240" spans="1:7" ht="15" customHeight="1">
      <c r="A240" s="1027"/>
      <c r="B240" s="1202"/>
      <c r="C240" s="1122"/>
      <c r="D240" s="1123"/>
      <c r="E240" s="1017">
        <f t="shared" si="3"/>
        <v>0</v>
      </c>
      <c r="F240" s="1203"/>
      <c r="G240" s="1011"/>
    </row>
    <row r="241" spans="1:7" ht="15" customHeight="1">
      <c r="A241" s="1027"/>
      <c r="B241" s="1202"/>
      <c r="C241" s="1122"/>
      <c r="D241" s="1123"/>
      <c r="E241" s="1017">
        <f t="shared" si="3"/>
        <v>0</v>
      </c>
      <c r="F241" s="1203"/>
      <c r="G241" s="1011"/>
    </row>
    <row r="242" spans="1:7" ht="15" customHeight="1">
      <c r="A242" s="1027"/>
      <c r="B242" s="1202"/>
      <c r="C242" s="1122"/>
      <c r="D242" s="1123"/>
      <c r="E242" s="1017">
        <f t="shared" si="3"/>
        <v>0</v>
      </c>
      <c r="F242" s="1203"/>
      <c r="G242" s="1011"/>
    </row>
    <row r="243" spans="1:7" ht="15" customHeight="1">
      <c r="A243" s="1027"/>
      <c r="B243" s="1202"/>
      <c r="C243" s="1122"/>
      <c r="D243" s="1123"/>
      <c r="E243" s="1017">
        <f t="shared" si="3"/>
        <v>0</v>
      </c>
      <c r="F243" s="1203"/>
      <c r="G243" s="1011"/>
    </row>
    <row r="244" spans="1:7" ht="15" customHeight="1">
      <c r="A244" s="1027"/>
      <c r="B244" s="1202"/>
      <c r="C244" s="1122"/>
      <c r="D244" s="1123"/>
      <c r="E244" s="1017">
        <f t="shared" si="3"/>
        <v>0</v>
      </c>
      <c r="F244" s="1203"/>
      <c r="G244" s="1011"/>
    </row>
    <row r="245" spans="1:7" ht="15" customHeight="1">
      <c r="A245" s="1027"/>
      <c r="B245" s="1202"/>
      <c r="C245" s="1122"/>
      <c r="D245" s="1123"/>
      <c r="E245" s="1017">
        <f t="shared" si="3"/>
        <v>0</v>
      </c>
      <c r="F245" s="1203"/>
      <c r="G245" s="1011"/>
    </row>
    <row r="246" spans="1:7" ht="15" customHeight="1">
      <c r="A246" s="1027"/>
      <c r="B246" s="1202"/>
      <c r="C246" s="1122"/>
      <c r="D246" s="1123"/>
      <c r="E246" s="1017">
        <f t="shared" si="3"/>
        <v>0</v>
      </c>
      <c r="F246" s="1203"/>
      <c r="G246" s="1011"/>
    </row>
    <row r="247" spans="1:7" ht="15" customHeight="1">
      <c r="A247" s="1027"/>
      <c r="B247" s="1202"/>
      <c r="C247" s="1122"/>
      <c r="D247" s="1123"/>
      <c r="E247" s="1017">
        <f t="shared" si="3"/>
        <v>0</v>
      </c>
      <c r="F247" s="1203"/>
      <c r="G247" s="1011"/>
    </row>
    <row r="248" spans="1:7" ht="15" customHeight="1">
      <c r="A248" s="1027"/>
      <c r="B248" s="1202"/>
      <c r="C248" s="1122"/>
      <c r="D248" s="1123"/>
      <c r="E248" s="1017">
        <f t="shared" si="3"/>
        <v>0</v>
      </c>
      <c r="F248" s="1203"/>
      <c r="G248" s="1011"/>
    </row>
    <row r="249" spans="1:7" ht="15" customHeight="1">
      <c r="A249" s="1027"/>
      <c r="B249" s="1202"/>
      <c r="C249" s="1122"/>
      <c r="D249" s="1123"/>
      <c r="E249" s="1017">
        <f t="shared" si="3"/>
        <v>0</v>
      </c>
      <c r="F249" s="1203"/>
      <c r="G249" s="1011"/>
    </row>
    <row r="250" spans="1:7" ht="15" customHeight="1">
      <c r="A250" s="1027"/>
      <c r="B250" s="1202"/>
      <c r="C250" s="1122"/>
      <c r="D250" s="1123"/>
      <c r="E250" s="1017">
        <f t="shared" si="3"/>
        <v>0</v>
      </c>
      <c r="F250" s="1203"/>
      <c r="G250" s="1011"/>
    </row>
    <row r="251" spans="1:7" ht="15" customHeight="1">
      <c r="A251" s="1027"/>
      <c r="B251" s="1202"/>
      <c r="C251" s="1122"/>
      <c r="D251" s="1123"/>
      <c r="E251" s="1017">
        <f t="shared" si="3"/>
        <v>0</v>
      </c>
      <c r="F251" s="1203"/>
      <c r="G251" s="1011"/>
    </row>
    <row r="252" spans="1:7" ht="15" customHeight="1">
      <c r="A252" s="1027"/>
      <c r="B252" s="1202"/>
      <c r="C252" s="1122"/>
      <c r="D252" s="1123"/>
      <c r="E252" s="1017">
        <f t="shared" si="3"/>
        <v>0</v>
      </c>
      <c r="F252" s="1203"/>
      <c r="G252" s="1011"/>
    </row>
    <row r="253" spans="1:7" ht="15" customHeight="1">
      <c r="A253" s="1027"/>
      <c r="B253" s="1202"/>
      <c r="C253" s="1122"/>
      <c r="D253" s="1123"/>
      <c r="E253" s="1017">
        <f t="shared" si="3"/>
        <v>0</v>
      </c>
      <c r="F253" s="1203"/>
      <c r="G253" s="1011"/>
    </row>
    <row r="254" spans="1:7" ht="15" customHeight="1">
      <c r="A254" s="1027"/>
      <c r="B254" s="1202"/>
      <c r="C254" s="1122"/>
      <c r="D254" s="1123"/>
      <c r="E254" s="1017">
        <f t="shared" si="3"/>
        <v>0</v>
      </c>
      <c r="F254" s="1203"/>
      <c r="G254" s="1011"/>
    </row>
    <row r="255" spans="1:7" ht="15" customHeight="1">
      <c r="A255" s="1027"/>
      <c r="B255" s="1202"/>
      <c r="C255" s="1122"/>
      <c r="D255" s="1123"/>
      <c r="E255" s="1017">
        <f t="shared" si="3"/>
        <v>0</v>
      </c>
      <c r="F255" s="1203"/>
      <c r="G255" s="1011"/>
    </row>
    <row r="256" spans="1:7" ht="15" customHeight="1">
      <c r="A256" s="1027"/>
      <c r="B256" s="1202"/>
      <c r="C256" s="1122"/>
      <c r="D256" s="1123"/>
      <c r="E256" s="1017">
        <f t="shared" si="3"/>
        <v>0</v>
      </c>
      <c r="F256" s="1203"/>
      <c r="G256" s="1011"/>
    </row>
    <row r="257" spans="1:7" ht="15" customHeight="1">
      <c r="A257" s="1027"/>
      <c r="B257" s="1202"/>
      <c r="C257" s="1122"/>
      <c r="D257" s="1123"/>
      <c r="E257" s="1017">
        <f t="shared" si="3"/>
        <v>0</v>
      </c>
      <c r="F257" s="1203"/>
      <c r="G257" s="1011"/>
    </row>
    <row r="258" spans="1:7" ht="15" customHeight="1">
      <c r="A258" s="1027"/>
      <c r="B258" s="1202"/>
      <c r="C258" s="1122"/>
      <c r="D258" s="1123"/>
      <c r="E258" s="1017">
        <f t="shared" si="3"/>
        <v>0</v>
      </c>
      <c r="F258" s="1203"/>
      <c r="G258" s="1011"/>
    </row>
    <row r="259" spans="1:7" ht="15" customHeight="1">
      <c r="A259" s="1027"/>
      <c r="B259" s="1202"/>
      <c r="C259" s="1122"/>
      <c r="D259" s="1123"/>
      <c r="E259" s="1017">
        <f t="shared" si="3"/>
        <v>0</v>
      </c>
      <c r="F259" s="1203"/>
      <c r="G259" s="1011"/>
    </row>
    <row r="260" spans="1:7" ht="15" customHeight="1">
      <c r="A260" s="1027"/>
      <c r="B260" s="1202"/>
      <c r="C260" s="1122"/>
      <c r="D260" s="1123"/>
      <c r="E260" s="1017">
        <f t="shared" si="3"/>
        <v>0</v>
      </c>
      <c r="F260" s="1203"/>
      <c r="G260" s="1011"/>
    </row>
    <row r="261" spans="1:7" ht="15" customHeight="1">
      <c r="A261" s="1027"/>
      <c r="B261" s="1202"/>
      <c r="C261" s="1122"/>
      <c r="D261" s="1123"/>
      <c r="E261" s="1017">
        <f t="shared" si="3"/>
        <v>0</v>
      </c>
      <c r="F261" s="1203"/>
      <c r="G261" s="1011"/>
    </row>
    <row r="262" spans="1:7" ht="15" customHeight="1">
      <c r="A262" s="1027"/>
      <c r="B262" s="1202"/>
      <c r="C262" s="1122"/>
      <c r="D262" s="1123"/>
      <c r="E262" s="1017">
        <f t="shared" si="3"/>
        <v>0</v>
      </c>
      <c r="F262" s="1203"/>
      <c r="G262" s="1011"/>
    </row>
    <row r="263" spans="1:7" ht="15" customHeight="1">
      <c r="A263" s="1027"/>
      <c r="B263" s="1202"/>
      <c r="C263" s="1122"/>
      <c r="D263" s="1123"/>
      <c r="E263" s="1017">
        <f t="shared" si="3"/>
        <v>0</v>
      </c>
      <c r="F263" s="1203"/>
      <c r="G263" s="1011"/>
    </row>
    <row r="264" spans="1:7" ht="15" customHeight="1">
      <c r="A264" s="1027"/>
      <c r="B264" s="1202"/>
      <c r="C264" s="1122"/>
      <c r="D264" s="1123"/>
      <c r="E264" s="1017">
        <f t="shared" si="3"/>
        <v>0</v>
      </c>
      <c r="F264" s="1203"/>
      <c r="G264" s="1011"/>
    </row>
    <row r="265" spans="1:7" ht="15" customHeight="1">
      <c r="A265" s="1027"/>
      <c r="B265" s="1202"/>
      <c r="C265" s="1122"/>
      <c r="D265" s="1123"/>
      <c r="E265" s="1017">
        <f t="shared" si="3"/>
        <v>0</v>
      </c>
      <c r="F265" s="1203"/>
      <c r="G265" s="1011"/>
    </row>
    <row r="266" spans="1:7" ht="15" customHeight="1">
      <c r="A266" s="1027"/>
      <c r="B266" s="1202"/>
      <c r="C266" s="1122"/>
      <c r="D266" s="1123"/>
      <c r="E266" s="1017">
        <f t="shared" si="3"/>
        <v>0</v>
      </c>
      <c r="F266" s="1203"/>
      <c r="G266" s="1011"/>
    </row>
    <row r="267" spans="1:7" ht="15" customHeight="1">
      <c r="A267" s="1027"/>
      <c r="B267" s="1202"/>
      <c r="C267" s="1122"/>
      <c r="D267" s="1123"/>
      <c r="E267" s="1017">
        <f t="shared" si="3"/>
        <v>0</v>
      </c>
      <c r="F267" s="1203"/>
      <c r="G267" s="1011"/>
    </row>
    <row r="268" spans="1:7" ht="15" customHeight="1">
      <c r="A268" s="1027"/>
      <c r="B268" s="1202"/>
      <c r="C268" s="1122"/>
      <c r="D268" s="1123"/>
      <c r="E268" s="1017">
        <f t="shared" si="3"/>
        <v>0</v>
      </c>
      <c r="F268" s="1203"/>
      <c r="G268" s="1011"/>
    </row>
    <row r="269" spans="1:7" ht="15" customHeight="1">
      <c r="A269" s="1027"/>
      <c r="B269" s="1202"/>
      <c r="C269" s="1122"/>
      <c r="D269" s="1123"/>
      <c r="E269" s="1017">
        <f t="shared" si="3"/>
        <v>0</v>
      </c>
      <c r="F269" s="1203"/>
      <c r="G269" s="1011"/>
    </row>
    <row r="270" spans="1:7" ht="15" customHeight="1">
      <c r="A270" s="1027"/>
      <c r="B270" s="1202"/>
      <c r="C270" s="1122"/>
      <c r="D270" s="1123"/>
      <c r="E270" s="1017">
        <f t="shared" si="3"/>
        <v>0</v>
      </c>
      <c r="F270" s="1203"/>
      <c r="G270" s="1011"/>
    </row>
    <row r="271" spans="1:7" ht="15" customHeight="1">
      <c r="A271" s="1027"/>
      <c r="B271" s="1202"/>
      <c r="C271" s="1122"/>
      <c r="D271" s="1123"/>
      <c r="E271" s="1017">
        <f t="shared" si="3"/>
        <v>0</v>
      </c>
      <c r="F271" s="1203"/>
      <c r="G271" s="1011"/>
    </row>
    <row r="272" spans="1:7" ht="15" customHeight="1">
      <c r="A272" s="1027"/>
      <c r="B272" s="1202"/>
      <c r="C272" s="1122"/>
      <c r="D272" s="1123"/>
      <c r="E272" s="1017">
        <f t="shared" si="3"/>
        <v>0</v>
      </c>
      <c r="F272" s="1203"/>
      <c r="G272" s="1011"/>
    </row>
    <row r="273" spans="1:7" ht="15" customHeight="1">
      <c r="A273" s="1027"/>
      <c r="B273" s="1202"/>
      <c r="C273" s="1122"/>
      <c r="D273" s="1123"/>
      <c r="E273" s="1017">
        <f t="shared" ref="E273:E304" si="4">B273-C273+D273</f>
        <v>0</v>
      </c>
      <c r="F273" s="1203"/>
      <c r="G273" s="1011"/>
    </row>
    <row r="274" spans="1:7" ht="15" customHeight="1">
      <c r="A274" s="1027"/>
      <c r="B274" s="1202"/>
      <c r="C274" s="1122"/>
      <c r="D274" s="1123"/>
      <c r="E274" s="1017">
        <f t="shared" si="4"/>
        <v>0</v>
      </c>
      <c r="F274" s="1203"/>
      <c r="G274" s="1011"/>
    </row>
    <row r="275" spans="1:7" ht="15" customHeight="1">
      <c r="A275" s="1027"/>
      <c r="B275" s="1202"/>
      <c r="C275" s="1122"/>
      <c r="D275" s="1123"/>
      <c r="E275" s="1017">
        <f t="shared" si="4"/>
        <v>0</v>
      </c>
      <c r="F275" s="1203"/>
      <c r="G275" s="1011"/>
    </row>
    <row r="276" spans="1:7" ht="15" customHeight="1">
      <c r="A276" s="1027"/>
      <c r="B276" s="1202"/>
      <c r="C276" s="1122"/>
      <c r="D276" s="1123"/>
      <c r="E276" s="1017">
        <f t="shared" si="4"/>
        <v>0</v>
      </c>
      <c r="F276" s="1203"/>
      <c r="G276" s="1011"/>
    </row>
    <row r="277" spans="1:7" ht="15" customHeight="1">
      <c r="A277" s="1027"/>
      <c r="B277" s="1202"/>
      <c r="C277" s="1122"/>
      <c r="D277" s="1123"/>
      <c r="E277" s="1017">
        <f t="shared" si="4"/>
        <v>0</v>
      </c>
      <c r="F277" s="1203"/>
      <c r="G277" s="1011"/>
    </row>
    <row r="278" spans="1:7" ht="15" customHeight="1">
      <c r="A278" s="1027"/>
      <c r="B278" s="1202"/>
      <c r="C278" s="1122"/>
      <c r="D278" s="1123"/>
      <c r="E278" s="1017">
        <f t="shared" si="4"/>
        <v>0</v>
      </c>
      <c r="F278" s="1203"/>
      <c r="G278" s="1011"/>
    </row>
    <row r="279" spans="1:7" ht="15" customHeight="1">
      <c r="A279" s="1027"/>
      <c r="B279" s="1202"/>
      <c r="C279" s="1122"/>
      <c r="D279" s="1123"/>
      <c r="E279" s="1017">
        <f t="shared" si="4"/>
        <v>0</v>
      </c>
      <c r="F279" s="1203"/>
      <c r="G279" s="1011"/>
    </row>
    <row r="280" spans="1:7" ht="15" customHeight="1">
      <c r="A280" s="1027"/>
      <c r="B280" s="1202"/>
      <c r="C280" s="1122"/>
      <c r="D280" s="1123"/>
      <c r="E280" s="1017">
        <f t="shared" si="4"/>
        <v>0</v>
      </c>
      <c r="F280" s="1203"/>
      <c r="G280" s="1011"/>
    </row>
    <row r="281" spans="1:7" ht="15" customHeight="1">
      <c r="A281" s="1027"/>
      <c r="B281" s="1202"/>
      <c r="C281" s="1122"/>
      <c r="D281" s="1123"/>
      <c r="E281" s="1017">
        <f t="shared" si="4"/>
        <v>0</v>
      </c>
      <c r="F281" s="1203"/>
      <c r="G281" s="1011"/>
    </row>
    <row r="282" spans="1:7" ht="15" customHeight="1">
      <c r="A282" s="1027"/>
      <c r="B282" s="1202"/>
      <c r="C282" s="1122"/>
      <c r="D282" s="1123"/>
      <c r="E282" s="1017">
        <f t="shared" si="4"/>
        <v>0</v>
      </c>
      <c r="F282" s="1203"/>
      <c r="G282" s="1011"/>
    </row>
    <row r="283" spans="1:7" ht="15" customHeight="1">
      <c r="A283" s="1027"/>
      <c r="B283" s="1202"/>
      <c r="C283" s="1122"/>
      <c r="D283" s="1123"/>
      <c r="E283" s="1017">
        <f t="shared" si="4"/>
        <v>0</v>
      </c>
      <c r="F283" s="1203"/>
      <c r="G283" s="1011"/>
    </row>
    <row r="284" spans="1:7" ht="15" customHeight="1">
      <c r="A284" s="1027"/>
      <c r="B284" s="1202"/>
      <c r="C284" s="1122"/>
      <c r="D284" s="1123"/>
      <c r="E284" s="1017">
        <f t="shared" si="4"/>
        <v>0</v>
      </c>
      <c r="F284" s="1203"/>
      <c r="G284" s="1011"/>
    </row>
    <row r="285" spans="1:7" ht="15" customHeight="1">
      <c r="A285" s="1027"/>
      <c r="B285" s="1202"/>
      <c r="C285" s="1122"/>
      <c r="D285" s="1123"/>
      <c r="E285" s="1017">
        <f t="shared" si="4"/>
        <v>0</v>
      </c>
      <c r="F285" s="1203"/>
      <c r="G285" s="1011"/>
    </row>
    <row r="286" spans="1:7" ht="15" customHeight="1">
      <c r="A286" s="1027"/>
      <c r="B286" s="1202"/>
      <c r="C286" s="1122"/>
      <c r="D286" s="1123"/>
      <c r="E286" s="1017">
        <f t="shared" si="4"/>
        <v>0</v>
      </c>
      <c r="F286" s="1203"/>
      <c r="G286" s="1011"/>
    </row>
    <row r="287" spans="1:7" ht="15" customHeight="1">
      <c r="A287" s="1027"/>
      <c r="B287" s="1202"/>
      <c r="C287" s="1122"/>
      <c r="D287" s="1123"/>
      <c r="E287" s="1017">
        <f t="shared" si="4"/>
        <v>0</v>
      </c>
      <c r="F287" s="1203"/>
      <c r="G287" s="1011"/>
    </row>
    <row r="288" spans="1:7" ht="15" customHeight="1">
      <c r="A288" s="1027"/>
      <c r="B288" s="1202"/>
      <c r="C288" s="1122"/>
      <c r="D288" s="1123"/>
      <c r="E288" s="1017">
        <f t="shared" si="4"/>
        <v>0</v>
      </c>
      <c r="F288" s="1203"/>
      <c r="G288" s="1011"/>
    </row>
    <row r="289" spans="1:7" ht="15" customHeight="1">
      <c r="A289" s="1027"/>
      <c r="B289" s="1202"/>
      <c r="C289" s="1122"/>
      <c r="D289" s="1123"/>
      <c r="E289" s="1017">
        <f t="shared" si="4"/>
        <v>0</v>
      </c>
      <c r="F289" s="1203"/>
      <c r="G289" s="1011"/>
    </row>
    <row r="290" spans="1:7" ht="15" customHeight="1">
      <c r="A290" s="1027"/>
      <c r="B290" s="1202"/>
      <c r="C290" s="1122"/>
      <c r="D290" s="1123"/>
      <c r="E290" s="1017">
        <f t="shared" si="4"/>
        <v>0</v>
      </c>
      <c r="F290" s="1203"/>
      <c r="G290" s="1011"/>
    </row>
    <row r="291" spans="1:7" ht="15" customHeight="1">
      <c r="A291" s="1027"/>
      <c r="B291" s="1202"/>
      <c r="C291" s="1122"/>
      <c r="D291" s="1123"/>
      <c r="E291" s="1017">
        <f t="shared" si="4"/>
        <v>0</v>
      </c>
      <c r="F291" s="1203"/>
      <c r="G291" s="1011"/>
    </row>
    <row r="292" spans="1:7" ht="15" customHeight="1">
      <c r="A292" s="1027"/>
      <c r="B292" s="1202"/>
      <c r="C292" s="1122"/>
      <c r="D292" s="1123"/>
      <c r="E292" s="1017">
        <f t="shared" si="4"/>
        <v>0</v>
      </c>
      <c r="F292" s="1203"/>
      <c r="G292" s="1011"/>
    </row>
    <row r="293" spans="1:7" ht="15" customHeight="1">
      <c r="A293" s="1027"/>
      <c r="B293" s="1202"/>
      <c r="C293" s="1122"/>
      <c r="D293" s="1123"/>
      <c r="E293" s="1017">
        <f t="shared" si="4"/>
        <v>0</v>
      </c>
      <c r="F293" s="1203"/>
      <c r="G293" s="1011"/>
    </row>
    <row r="294" spans="1:7" ht="15" customHeight="1">
      <c r="A294" s="1027"/>
      <c r="B294" s="1202"/>
      <c r="C294" s="1122"/>
      <c r="D294" s="1123"/>
      <c r="E294" s="1017">
        <f t="shared" si="4"/>
        <v>0</v>
      </c>
      <c r="F294" s="1203"/>
      <c r="G294" s="1011"/>
    </row>
    <row r="295" spans="1:7" ht="15" customHeight="1">
      <c r="A295" s="1027"/>
      <c r="B295" s="1202"/>
      <c r="C295" s="1122"/>
      <c r="D295" s="1123"/>
      <c r="E295" s="1017">
        <f t="shared" si="4"/>
        <v>0</v>
      </c>
      <c r="F295" s="1203"/>
      <c r="G295" s="1011"/>
    </row>
    <row r="296" spans="1:7" ht="15" customHeight="1">
      <c r="A296" s="1027"/>
      <c r="B296" s="1202"/>
      <c r="C296" s="1122"/>
      <c r="D296" s="1123"/>
      <c r="E296" s="1017">
        <f t="shared" si="4"/>
        <v>0</v>
      </c>
      <c r="F296" s="1203"/>
      <c r="G296" s="1011"/>
    </row>
    <row r="297" spans="1:7" ht="15" customHeight="1">
      <c r="A297" s="1027"/>
      <c r="B297" s="1202"/>
      <c r="C297" s="1122"/>
      <c r="D297" s="1123"/>
      <c r="E297" s="1017">
        <f t="shared" si="4"/>
        <v>0</v>
      </c>
      <c r="F297" s="1203"/>
      <c r="G297" s="1011"/>
    </row>
    <row r="298" spans="1:7" ht="15" customHeight="1">
      <c r="A298" s="1027"/>
      <c r="B298" s="1202"/>
      <c r="C298" s="1122"/>
      <c r="D298" s="1123"/>
      <c r="E298" s="1017">
        <f t="shared" si="4"/>
        <v>0</v>
      </c>
      <c r="F298" s="1203"/>
      <c r="G298" s="1011"/>
    </row>
    <row r="299" spans="1:7" ht="15" customHeight="1">
      <c r="A299" s="1027"/>
      <c r="B299" s="1202"/>
      <c r="C299" s="1122"/>
      <c r="D299" s="1123"/>
      <c r="E299" s="1017">
        <f t="shared" si="4"/>
        <v>0</v>
      </c>
      <c r="F299" s="1203"/>
      <c r="G299" s="1011"/>
    </row>
    <row r="300" spans="1:7" ht="15" customHeight="1">
      <c r="A300" s="1027"/>
      <c r="B300" s="1202"/>
      <c r="C300" s="1122"/>
      <c r="D300" s="1123"/>
      <c r="E300" s="1017">
        <f t="shared" si="4"/>
        <v>0</v>
      </c>
      <c r="F300" s="1203"/>
      <c r="G300" s="1011"/>
    </row>
    <row r="301" spans="1:7" ht="15" customHeight="1">
      <c r="A301" s="1027"/>
      <c r="B301" s="1202"/>
      <c r="C301" s="1122"/>
      <c r="D301" s="1123"/>
      <c r="E301" s="1017">
        <f t="shared" si="4"/>
        <v>0</v>
      </c>
      <c r="F301" s="1203"/>
      <c r="G301" s="1011"/>
    </row>
    <row r="302" spans="1:7" ht="15" customHeight="1">
      <c r="A302" s="1027"/>
      <c r="B302" s="1202"/>
      <c r="C302" s="1122"/>
      <c r="D302" s="1123"/>
      <c r="E302" s="1017">
        <f t="shared" si="4"/>
        <v>0</v>
      </c>
      <c r="F302" s="1203"/>
      <c r="G302" s="1011"/>
    </row>
    <row r="303" spans="1:7" ht="15" customHeight="1">
      <c r="A303" s="1027"/>
      <c r="B303" s="1202"/>
      <c r="C303" s="1122"/>
      <c r="D303" s="1123"/>
      <c r="E303" s="1017">
        <f t="shared" si="4"/>
        <v>0</v>
      </c>
      <c r="F303" s="1203"/>
      <c r="G303" s="1011"/>
    </row>
    <row r="304" spans="1:7" ht="15" customHeight="1">
      <c r="A304" s="1029"/>
      <c r="B304" s="1204"/>
      <c r="C304" s="1127"/>
      <c r="D304" s="1207"/>
      <c r="E304" s="1022">
        <f t="shared" si="4"/>
        <v>0</v>
      </c>
      <c r="F304" s="1205"/>
      <c r="G304" s="1011"/>
    </row>
    <row r="305" spans="1:6" ht="15" customHeight="1">
      <c r="A305" s="555"/>
      <c r="B305" s="555"/>
      <c r="C305" s="555"/>
      <c r="D305" s="555"/>
      <c r="E305" s="555"/>
      <c r="F305" s="555"/>
    </row>
    <row r="306" spans="1:6" ht="15" customHeight="1">
      <c r="A306" s="555"/>
      <c r="B306" s="555"/>
      <c r="C306" s="555"/>
      <c r="D306" s="555"/>
      <c r="E306" s="555"/>
      <c r="F306" s="555"/>
    </row>
    <row r="307" spans="1:6" ht="15" customHeight="1">
      <c r="A307" s="555"/>
      <c r="B307" s="555"/>
      <c r="C307" s="555"/>
      <c r="D307" s="555"/>
      <c r="E307" s="555"/>
      <c r="F307" s="555"/>
    </row>
    <row r="308" spans="1:6" ht="15" customHeight="1"/>
    <row r="309" spans="1:6" ht="15" customHeight="1"/>
    <row r="310" spans="1:6" ht="15" customHeight="1"/>
    <row r="311" spans="1:6" ht="15" customHeight="1"/>
    <row r="312" spans="1:6" ht="15" customHeight="1"/>
    <row r="313" spans="1:6" ht="15" customHeight="1"/>
    <row r="314" spans="1:6" ht="15" customHeight="1"/>
    <row r="315" spans="1:6" ht="15" customHeight="1"/>
    <row r="316" spans="1:6" ht="15" customHeight="1"/>
    <row r="317" spans="1:6" ht="15" customHeight="1"/>
    <row r="318" spans="1:6" ht="15" customHeight="1"/>
    <row r="319" spans="1:6" ht="15" customHeight="1"/>
    <row r="320" spans="1:6"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sheetData>
  <sheetProtection selectLockedCells="1" selectUnlockedCells="1"/>
  <mergeCells count="17">
    <mergeCell ref="A5:F5"/>
    <mergeCell ref="A1:F1"/>
    <mergeCell ref="G1:G4"/>
    <mergeCell ref="A2:B3"/>
    <mergeCell ref="F3:F4"/>
    <mergeCell ref="A4:B4"/>
    <mergeCell ref="G25:G27"/>
    <mergeCell ref="B6:F6"/>
    <mergeCell ref="A7:A8"/>
    <mergeCell ref="B7:D7"/>
    <mergeCell ref="E7:F7"/>
    <mergeCell ref="B8:F8"/>
    <mergeCell ref="A10:A11"/>
    <mergeCell ref="C10:D10"/>
    <mergeCell ref="C11:D11"/>
    <mergeCell ref="G15:G24"/>
    <mergeCell ref="B9:F9"/>
  </mergeCells>
  <phoneticPr fontId="59" type="noConversion"/>
  <dataValidations count="2">
    <dataValidation allowBlank="1" showErrorMessage="1" sqref="D3">
      <formula1>0</formula1>
      <formula2>0</formula2>
    </dataValidation>
    <dataValidation allowBlank="1" showErrorMessage="1" promptTitle="存在调整事项时" prompt="_x000a_选择 “E”" sqref="E7:F7">
      <formula1>0</formula1>
      <formula2>0</formula2>
    </dataValidation>
  </dataValidations>
  <hyperlinks>
    <hyperlink ref="G8" location="资产负债!A1" display="资产负债表"/>
  </hyperlinks>
  <pageMargins left="0.78740157480314965" right="0.35433070866141736" top="0.51181102362204722" bottom="0.11811023622047245" header="0.51181102362204722" footer="0.51181102362204722"/>
  <pageSetup paperSize="9" firstPageNumber="0" orientation="portrait" blackAndWhite="1"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6177" r:id="rId4" name="Button 1">
              <controlPr defaultSize="0" print="0" autoFill="0" autoPict="0" macro="[0]!ThisWorkbook.返回">
                <anchor moveWithCells="1" sizeWithCells="1">
                  <from>
                    <xdr:col>6</xdr:col>
                    <xdr:colOff>1714500</xdr:colOff>
                    <xdr:row>1</xdr:row>
                    <xdr:rowOff>104775</xdr:rowOff>
                  </from>
                  <to>
                    <xdr:col>6</xdr:col>
                    <xdr:colOff>2581275</xdr:colOff>
                    <xdr:row>2</xdr:row>
                    <xdr:rowOff>228600</xdr:rowOff>
                  </to>
                </anchor>
              </controlPr>
            </control>
          </mc:Choice>
        </mc:AlternateContent>
      </controls>
    </mc:Choice>
  </mc:AlternateContent>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dimension ref="A1:H392"/>
  <sheetViews>
    <sheetView workbookViewId="0">
      <selection activeCell="B6" sqref="B6:F6"/>
    </sheetView>
  </sheetViews>
  <sheetFormatPr defaultColWidth="9" defaultRowHeight="14.25"/>
  <cols>
    <col min="1" max="1" width="23.125" style="131" customWidth="1"/>
    <col min="2" max="3" width="13.75" style="131" customWidth="1"/>
    <col min="4" max="4" width="9.125" style="131" customWidth="1"/>
    <col min="5" max="5" width="13.75" style="131" customWidth="1"/>
    <col min="6" max="6" width="9.75" style="131" customWidth="1"/>
    <col min="7" max="7" width="63.875" style="509" customWidth="1"/>
    <col min="8" max="16384" width="9" style="555"/>
  </cols>
  <sheetData>
    <row r="1" spans="1:8" ht="30" customHeight="1">
      <c r="A1" s="3063" t="s">
        <v>357</v>
      </c>
      <c r="B1" s="3063"/>
      <c r="C1" s="3063"/>
      <c r="D1" s="3063"/>
      <c r="E1" s="3063"/>
      <c r="F1" s="3063"/>
      <c r="G1" s="3601"/>
    </row>
    <row r="2" spans="1:8" s="559" customFormat="1" ht="20.25" customHeight="1">
      <c r="A2" s="3064" t="str">
        <f>"委托单位："&amp;基本情况!B2</f>
        <v>委托单位：</v>
      </c>
      <c r="B2" s="3064"/>
      <c r="C2" s="510"/>
      <c r="D2" s="137" t="s">
        <v>1301</v>
      </c>
      <c r="E2" s="137" t="s">
        <v>1071</v>
      </c>
      <c r="F2" s="486" t="s">
        <v>289</v>
      </c>
      <c r="G2" s="3601"/>
    </row>
    <row r="3" spans="1:8" s="559" customFormat="1" ht="20.25" customHeight="1">
      <c r="A3" s="3064"/>
      <c r="B3" s="3064"/>
      <c r="C3" s="159" t="s">
        <v>463</v>
      </c>
      <c r="D3" s="511">
        <f>基本情况!B12</f>
        <v>0</v>
      </c>
      <c r="E3" s="560" t="str">
        <f>TEXT(基本情况!B21,"yyyy-mm-dd")</f>
        <v>2016-03-03</v>
      </c>
      <c r="F3" s="2964" t="str">
        <f>档案索引!D37</f>
        <v>4-4</v>
      </c>
      <c r="G3" s="3601"/>
    </row>
    <row r="4" spans="1:8" s="559" customFormat="1" ht="20.25" customHeight="1">
      <c r="A4" s="3025" t="str">
        <f>"会计期间："&amp;基本情况!B7</f>
        <v>会计期间：2015年01月01日至2015年12月31日</v>
      </c>
      <c r="B4" s="3025"/>
      <c r="C4" s="141" t="s">
        <v>465</v>
      </c>
      <c r="D4" s="514">
        <f>基本情况!B11</f>
        <v>0</v>
      </c>
      <c r="E4" s="514" t="str">
        <f>TEXT(基本情况!B22,"yyyy-mm-dd")</f>
        <v>2016-04-10</v>
      </c>
      <c r="F4" s="2964"/>
      <c r="G4" s="3601"/>
    </row>
    <row r="5" spans="1:8" s="566" customFormat="1" ht="7.5" customHeight="1">
      <c r="A5" s="2730"/>
      <c r="B5" s="2730"/>
      <c r="C5" s="2730"/>
      <c r="D5" s="2730"/>
      <c r="E5" s="2730"/>
      <c r="F5" s="2730"/>
      <c r="G5" s="954"/>
    </row>
    <row r="6" spans="1:8" s="650" customFormat="1" ht="20.25" customHeight="1">
      <c r="A6" s="533" t="s">
        <v>654</v>
      </c>
      <c r="B6" s="3124" t="str">
        <f>IF(基本情况!B29="否",IF(B14-C14-F11&lt;&gt;资产负债!D12,"账载数与报表数不符，相差"&amp;DOLLAR(B14-C14-F11-资产负债!D12,2)&amp;"元！","账载数与报表数相符！"),IF(B13-F11&lt;&gt;资产负债!D12,"账载数与报表数不符，相差"&amp;DOLLAR(B13-F11-资产负债!D12,2)&amp;"元！","账载数与报表数相符！"))</f>
        <v>账载数与报表数相符！</v>
      </c>
      <c r="C6" s="3124"/>
      <c r="D6" s="3124"/>
      <c r="E6" s="3124"/>
      <c r="F6" s="3124"/>
      <c r="G6" s="1030" t="s">
        <v>404</v>
      </c>
      <c r="H6" s="608"/>
    </row>
    <row r="7" spans="1:8" s="650" customFormat="1" ht="15" customHeight="1">
      <c r="A7" s="2948" t="s">
        <v>1344</v>
      </c>
      <c r="B7" s="2974" t="s">
        <v>1432</v>
      </c>
      <c r="C7" s="2974"/>
      <c r="D7" s="2974"/>
      <c r="E7" s="2925" t="str">
        <f>IF(D14&lt;&gt;0,"、E","")</f>
        <v/>
      </c>
      <c r="F7" s="2925"/>
      <c r="G7" s="1031"/>
      <c r="H7" s="608"/>
    </row>
    <row r="8" spans="1:8" s="650" customFormat="1" ht="61.5" customHeight="1">
      <c r="A8" s="2948"/>
      <c r="B8" s="3596"/>
      <c r="C8" s="3596"/>
      <c r="D8" s="3596"/>
      <c r="E8" s="3596"/>
      <c r="F8" s="3596"/>
      <c r="G8" s="1032" t="s">
        <v>1307</v>
      </c>
      <c r="H8" s="608"/>
    </row>
    <row r="9" spans="1:8" s="650" customFormat="1" ht="20.25" customHeight="1">
      <c r="A9" s="529" t="s">
        <v>587</v>
      </c>
      <c r="B9" s="3006" t="str">
        <f>IF(D14&lt;&gt;0,"调整后认可！","不存在调整事项,认可！")</f>
        <v>不存在调整事项,认可！</v>
      </c>
      <c r="C9" s="3006"/>
      <c r="D9" s="3006"/>
      <c r="E9" s="3006"/>
      <c r="F9" s="3006"/>
      <c r="G9" s="3598" t="s">
        <v>1004</v>
      </c>
      <c r="H9" s="608"/>
    </row>
    <row r="10" spans="1:8" s="650" customFormat="1" ht="20.25" customHeight="1">
      <c r="A10" s="3012" t="s">
        <v>1433</v>
      </c>
      <c r="B10" s="1013" t="s">
        <v>1270</v>
      </c>
      <c r="C10" s="2734" t="s">
        <v>1271</v>
      </c>
      <c r="D10" s="2734"/>
      <c r="E10" s="137" t="s">
        <v>1272</v>
      </c>
      <c r="F10" s="486" t="s">
        <v>1273</v>
      </c>
      <c r="G10" s="3598"/>
    </row>
    <row r="11" spans="1:8" s="650" customFormat="1" ht="20.25" customHeight="1">
      <c r="A11" s="3012"/>
      <c r="B11" s="1197"/>
      <c r="C11" s="3599"/>
      <c r="D11" s="3599"/>
      <c r="E11" s="1198"/>
      <c r="F11" s="597">
        <f>B11+C11-E11</f>
        <v>0</v>
      </c>
      <c r="G11" s="3598"/>
    </row>
    <row r="12" spans="1:8" s="650" customFormat="1" ht="20.25" customHeight="1">
      <c r="A12" s="136" t="s">
        <v>678</v>
      </c>
      <c r="B12" s="1013" t="s">
        <v>1434</v>
      </c>
      <c r="C12" s="137" t="s">
        <v>1435</v>
      </c>
      <c r="D12" s="137" t="s">
        <v>995</v>
      </c>
      <c r="E12" s="137" t="s">
        <v>515</v>
      </c>
      <c r="F12" s="486" t="s">
        <v>1442</v>
      </c>
      <c r="G12" s="3598"/>
    </row>
    <row r="13" spans="1:8" s="650" customFormat="1" ht="20.25" customHeight="1">
      <c r="A13" s="1015" t="s">
        <v>1437</v>
      </c>
      <c r="B13" s="1016">
        <f>IF(基本情况!B29="否",0,B14+其他应付!B12)</f>
        <v>0</v>
      </c>
      <c r="C13" s="1016">
        <f>IF(基本情况!B29="否",0,C14+其他应付!C12)</f>
        <v>0</v>
      </c>
      <c r="D13" s="1206"/>
      <c r="E13" s="522">
        <f>B13+D13</f>
        <v>0</v>
      </c>
      <c r="F13" s="1025">
        <f>IF(基本情况!B29="否",0,F14+其他应付!F12)</f>
        <v>0</v>
      </c>
      <c r="G13" s="1024"/>
    </row>
    <row r="14" spans="1:8" s="650" customFormat="1" ht="20.25" customHeight="1">
      <c r="A14" s="529" t="s">
        <v>1438</v>
      </c>
      <c r="B14" s="1019">
        <f>SUM(B15:B3004)</f>
        <v>0</v>
      </c>
      <c r="C14" s="1019">
        <f>SUM(C15:C3004)</f>
        <v>0</v>
      </c>
      <c r="D14" s="824">
        <f>SUM(D15:D304)</f>
        <v>0</v>
      </c>
      <c r="E14" s="824">
        <f>SUM(E15:E304)</f>
        <v>0</v>
      </c>
      <c r="F14" s="597">
        <f>SUM(F15:F304)</f>
        <v>0</v>
      </c>
      <c r="G14" s="1031" t="s">
        <v>1005</v>
      </c>
    </row>
    <row r="15" spans="1:8" s="559" customFormat="1" ht="15" customHeight="1">
      <c r="A15" s="1020"/>
      <c r="B15" s="1200"/>
      <c r="C15" s="1163"/>
      <c r="D15" s="1168"/>
      <c r="E15" s="1021">
        <f>B15-C15+D15</f>
        <v>0</v>
      </c>
      <c r="F15" s="1201"/>
      <c r="G15" s="1031" t="s">
        <v>1006</v>
      </c>
    </row>
    <row r="16" spans="1:8" s="559" customFormat="1" ht="15" customHeight="1">
      <c r="A16" s="681"/>
      <c r="B16" s="1202"/>
      <c r="C16" s="1122"/>
      <c r="D16" s="1123"/>
      <c r="E16" s="1017">
        <f>B16-C16+D16</f>
        <v>0</v>
      </c>
      <c r="F16" s="1203"/>
      <c r="G16" s="1031" t="s">
        <v>1007</v>
      </c>
    </row>
    <row r="17" spans="1:7" s="559" customFormat="1" ht="15" customHeight="1">
      <c r="A17" s="681"/>
      <c r="B17" s="1202"/>
      <c r="C17" s="1122"/>
      <c r="D17" s="1122"/>
      <c r="E17" s="1017">
        <f t="shared" ref="E17:E80" si="0">B17-C17+D17</f>
        <v>0</v>
      </c>
      <c r="F17" s="1203"/>
      <c r="G17" s="1031" t="s">
        <v>1008</v>
      </c>
    </row>
    <row r="18" spans="1:7" s="559" customFormat="1" ht="15" customHeight="1">
      <c r="A18" s="681"/>
      <c r="B18" s="1202"/>
      <c r="C18" s="1122"/>
      <c r="D18" s="1122"/>
      <c r="E18" s="1017">
        <f t="shared" si="0"/>
        <v>0</v>
      </c>
      <c r="F18" s="1203"/>
      <c r="G18" s="1031" t="s">
        <v>1009</v>
      </c>
    </row>
    <row r="19" spans="1:7" s="559" customFormat="1" ht="15" customHeight="1">
      <c r="A19" s="681"/>
      <c r="B19" s="1202"/>
      <c r="C19" s="1122"/>
      <c r="D19" s="1122"/>
      <c r="E19" s="1017">
        <f t="shared" si="0"/>
        <v>0</v>
      </c>
      <c r="F19" s="1203"/>
      <c r="G19" s="1031" t="s">
        <v>1010</v>
      </c>
    </row>
    <row r="20" spans="1:7" s="559" customFormat="1" ht="15" customHeight="1">
      <c r="A20" s="681"/>
      <c r="B20" s="1202"/>
      <c r="C20" s="1122"/>
      <c r="D20" s="1122"/>
      <c r="E20" s="1017">
        <f t="shared" si="0"/>
        <v>0</v>
      </c>
      <c r="F20" s="1203"/>
      <c r="G20" s="1031"/>
    </row>
    <row r="21" spans="1:7" s="559" customFormat="1" ht="15" customHeight="1">
      <c r="A21" s="681"/>
      <c r="B21" s="1202"/>
      <c r="C21" s="1122"/>
      <c r="D21" s="1122"/>
      <c r="E21" s="1017">
        <f t="shared" si="0"/>
        <v>0</v>
      </c>
      <c r="F21" s="1203"/>
      <c r="G21" s="1031"/>
    </row>
    <row r="22" spans="1:7" s="559" customFormat="1" ht="15" customHeight="1">
      <c r="A22" s="681"/>
      <c r="B22" s="1202"/>
      <c r="C22" s="1122"/>
      <c r="D22" s="1122"/>
      <c r="E22" s="1017">
        <f t="shared" si="0"/>
        <v>0</v>
      </c>
      <c r="F22" s="1203"/>
      <c r="G22" s="1031"/>
    </row>
    <row r="23" spans="1:7" s="559" customFormat="1" ht="15" customHeight="1">
      <c r="A23" s="681"/>
      <c r="B23" s="1202"/>
      <c r="C23" s="1122"/>
      <c r="D23" s="1122"/>
      <c r="E23" s="1017">
        <f t="shared" si="0"/>
        <v>0</v>
      </c>
      <c r="F23" s="1203"/>
      <c r="G23" s="1031"/>
    </row>
    <row r="24" spans="1:7" s="559" customFormat="1" ht="15" customHeight="1">
      <c r="A24" s="681"/>
      <c r="B24" s="1202"/>
      <c r="C24" s="1122"/>
      <c r="D24" s="1122"/>
      <c r="E24" s="1017">
        <f t="shared" si="0"/>
        <v>0</v>
      </c>
      <c r="F24" s="1203"/>
      <c r="G24" s="1031"/>
    </row>
    <row r="25" spans="1:7" s="559" customFormat="1" ht="15" customHeight="1">
      <c r="A25" s="681"/>
      <c r="B25" s="1202"/>
      <c r="C25" s="1122"/>
      <c r="D25" s="1122"/>
      <c r="E25" s="1017">
        <f t="shared" si="0"/>
        <v>0</v>
      </c>
      <c r="F25" s="1203"/>
      <c r="G25" s="1031"/>
    </row>
    <row r="26" spans="1:7" s="559" customFormat="1" ht="15" customHeight="1">
      <c r="A26" s="681"/>
      <c r="B26" s="1202"/>
      <c r="C26" s="1122"/>
      <c r="D26" s="1122"/>
      <c r="E26" s="1017">
        <f t="shared" si="0"/>
        <v>0</v>
      </c>
      <c r="F26" s="1203"/>
      <c r="G26" s="1031"/>
    </row>
    <row r="27" spans="1:7" s="559" customFormat="1" ht="15" customHeight="1">
      <c r="A27" s="681"/>
      <c r="B27" s="1202"/>
      <c r="C27" s="1122"/>
      <c r="D27" s="1122"/>
      <c r="E27" s="1017">
        <f t="shared" si="0"/>
        <v>0</v>
      </c>
      <c r="F27" s="1203"/>
      <c r="G27" s="1031"/>
    </row>
    <row r="28" spans="1:7" s="559" customFormat="1" ht="15" customHeight="1">
      <c r="A28" s="681"/>
      <c r="B28" s="1202"/>
      <c r="C28" s="1122"/>
      <c r="D28" s="1122"/>
      <c r="E28" s="1017">
        <f t="shared" si="0"/>
        <v>0</v>
      </c>
      <c r="F28" s="1203"/>
      <c r="G28" s="1031"/>
    </row>
    <row r="29" spans="1:7" s="559" customFormat="1" ht="15" customHeight="1">
      <c r="A29" s="681"/>
      <c r="B29" s="1202"/>
      <c r="C29" s="1122"/>
      <c r="D29" s="1122"/>
      <c r="E29" s="1017">
        <f t="shared" si="0"/>
        <v>0</v>
      </c>
      <c r="F29" s="1203"/>
      <c r="G29" s="1031"/>
    </row>
    <row r="30" spans="1:7" s="559" customFormat="1" ht="15" customHeight="1">
      <c r="A30" s="681"/>
      <c r="B30" s="1202"/>
      <c r="C30" s="1122"/>
      <c r="D30" s="1122"/>
      <c r="E30" s="1017">
        <f t="shared" si="0"/>
        <v>0</v>
      </c>
      <c r="F30" s="1203"/>
      <c r="G30" s="1031"/>
    </row>
    <row r="31" spans="1:7" s="559" customFormat="1" ht="15" customHeight="1">
      <c r="A31" s="681"/>
      <c r="B31" s="1202"/>
      <c r="C31" s="1122"/>
      <c r="D31" s="1122"/>
      <c r="E31" s="1017">
        <f t="shared" si="0"/>
        <v>0</v>
      </c>
      <c r="F31" s="1203"/>
      <c r="G31" s="1031"/>
    </row>
    <row r="32" spans="1:7" s="559" customFormat="1" ht="15" customHeight="1">
      <c r="A32" s="681"/>
      <c r="B32" s="1202"/>
      <c r="C32" s="1122"/>
      <c r="D32" s="1122"/>
      <c r="E32" s="1017">
        <f t="shared" si="0"/>
        <v>0</v>
      </c>
      <c r="F32" s="1203"/>
      <c r="G32" s="1031"/>
    </row>
    <row r="33" spans="1:7" s="559" customFormat="1" ht="15" customHeight="1">
      <c r="A33" s="681"/>
      <c r="B33" s="1202"/>
      <c r="C33" s="1122"/>
      <c r="D33" s="1122"/>
      <c r="E33" s="1017">
        <f t="shared" si="0"/>
        <v>0</v>
      </c>
      <c r="F33" s="1203"/>
      <c r="G33" s="1031"/>
    </row>
    <row r="34" spans="1:7" s="559" customFormat="1" ht="15" customHeight="1">
      <c r="A34" s="681"/>
      <c r="B34" s="1202"/>
      <c r="C34" s="1122"/>
      <c r="D34" s="1122"/>
      <c r="E34" s="1017">
        <f t="shared" si="0"/>
        <v>0</v>
      </c>
      <c r="F34" s="1203"/>
      <c r="G34" s="1031"/>
    </row>
    <row r="35" spans="1:7" s="559" customFormat="1" ht="15" customHeight="1">
      <c r="A35" s="681"/>
      <c r="B35" s="1202"/>
      <c r="C35" s="1122"/>
      <c r="D35" s="1122"/>
      <c r="E35" s="1017">
        <f t="shared" si="0"/>
        <v>0</v>
      </c>
      <c r="F35" s="1203"/>
      <c r="G35" s="1031"/>
    </row>
    <row r="36" spans="1:7" s="559" customFormat="1" ht="15" customHeight="1">
      <c r="A36" s="681"/>
      <c r="B36" s="1202"/>
      <c r="C36" s="1122"/>
      <c r="D36" s="1122"/>
      <c r="E36" s="1017">
        <f t="shared" si="0"/>
        <v>0</v>
      </c>
      <c r="F36" s="1203"/>
      <c r="G36" s="1031"/>
    </row>
    <row r="37" spans="1:7" s="559" customFormat="1" ht="15" customHeight="1">
      <c r="A37" s="681"/>
      <c r="B37" s="1202"/>
      <c r="C37" s="1122"/>
      <c r="D37" s="1122"/>
      <c r="E37" s="1017">
        <f t="shared" si="0"/>
        <v>0</v>
      </c>
      <c r="F37" s="1203"/>
      <c r="G37" s="1031"/>
    </row>
    <row r="38" spans="1:7" s="559" customFormat="1" ht="15" customHeight="1">
      <c r="A38" s="681"/>
      <c r="B38" s="1202"/>
      <c r="C38" s="1122"/>
      <c r="D38" s="1122"/>
      <c r="E38" s="1017">
        <f t="shared" si="0"/>
        <v>0</v>
      </c>
      <c r="F38" s="1203"/>
      <c r="G38" s="1031"/>
    </row>
    <row r="39" spans="1:7" s="559" customFormat="1" ht="15" customHeight="1">
      <c r="A39" s="681"/>
      <c r="B39" s="1202"/>
      <c r="C39" s="1122"/>
      <c r="D39" s="1122"/>
      <c r="E39" s="1017">
        <f t="shared" si="0"/>
        <v>0</v>
      </c>
      <c r="F39" s="1203"/>
      <c r="G39" s="1031"/>
    </row>
    <row r="40" spans="1:7" s="559" customFormat="1" ht="15" customHeight="1">
      <c r="A40" s="681"/>
      <c r="B40" s="1202"/>
      <c r="C40" s="1122"/>
      <c r="D40" s="1122"/>
      <c r="E40" s="1017">
        <f t="shared" si="0"/>
        <v>0</v>
      </c>
      <c r="F40" s="1203"/>
      <c r="G40" s="1031"/>
    </row>
    <row r="41" spans="1:7" s="559" customFormat="1" ht="15" customHeight="1">
      <c r="A41" s="681"/>
      <c r="B41" s="1202"/>
      <c r="C41" s="1122"/>
      <c r="D41" s="1122"/>
      <c r="E41" s="1017">
        <f t="shared" si="0"/>
        <v>0</v>
      </c>
      <c r="F41" s="1203"/>
      <c r="G41" s="1031"/>
    </row>
    <row r="42" spans="1:7" s="559" customFormat="1" ht="15" customHeight="1">
      <c r="A42" s="681"/>
      <c r="B42" s="1202"/>
      <c r="C42" s="1122"/>
      <c r="D42" s="1122"/>
      <c r="E42" s="1017">
        <f t="shared" si="0"/>
        <v>0</v>
      </c>
      <c r="F42" s="1203"/>
      <c r="G42" s="1031"/>
    </row>
    <row r="43" spans="1:7" s="559" customFormat="1" ht="15" customHeight="1">
      <c r="A43" s="681"/>
      <c r="B43" s="1202"/>
      <c r="C43" s="1122"/>
      <c r="D43" s="1122"/>
      <c r="E43" s="1017">
        <f t="shared" si="0"/>
        <v>0</v>
      </c>
      <c r="F43" s="1203"/>
      <c r="G43" s="1031"/>
    </row>
    <row r="44" spans="1:7" s="559" customFormat="1" ht="15" customHeight="1">
      <c r="A44" s="681"/>
      <c r="B44" s="1202"/>
      <c r="C44" s="1122"/>
      <c r="D44" s="1122"/>
      <c r="E44" s="1017">
        <f t="shared" si="0"/>
        <v>0</v>
      </c>
      <c r="F44" s="1203"/>
      <c r="G44" s="1031"/>
    </row>
    <row r="45" spans="1:7" s="559" customFormat="1" ht="15" customHeight="1">
      <c r="A45" s="681"/>
      <c r="B45" s="1202"/>
      <c r="C45" s="1122"/>
      <c r="D45" s="1122"/>
      <c r="E45" s="1017">
        <f t="shared" si="0"/>
        <v>0</v>
      </c>
      <c r="F45" s="1203"/>
      <c r="G45" s="1031"/>
    </row>
    <row r="46" spans="1:7" s="559" customFormat="1" ht="15" customHeight="1">
      <c r="A46" s="681"/>
      <c r="B46" s="1202"/>
      <c r="C46" s="1122"/>
      <c r="D46" s="1122"/>
      <c r="E46" s="1017">
        <f t="shared" si="0"/>
        <v>0</v>
      </c>
      <c r="F46" s="1203"/>
      <c r="G46" s="1031"/>
    </row>
    <row r="47" spans="1:7" s="559" customFormat="1" ht="15" customHeight="1">
      <c r="A47" s="681"/>
      <c r="B47" s="1202"/>
      <c r="C47" s="1122"/>
      <c r="D47" s="1122"/>
      <c r="E47" s="1017">
        <f t="shared" si="0"/>
        <v>0</v>
      </c>
      <c r="F47" s="1203"/>
      <c r="G47" s="1031"/>
    </row>
    <row r="48" spans="1:7" s="559" customFormat="1" ht="15" customHeight="1">
      <c r="A48" s="681"/>
      <c r="B48" s="1202"/>
      <c r="C48" s="1122"/>
      <c r="D48" s="1122"/>
      <c r="E48" s="1017">
        <f t="shared" si="0"/>
        <v>0</v>
      </c>
      <c r="F48" s="1203"/>
      <c r="G48" s="1031"/>
    </row>
    <row r="49" spans="1:7" s="559" customFormat="1" ht="15" customHeight="1">
      <c r="A49" s="681"/>
      <c r="B49" s="1202"/>
      <c r="C49" s="1122"/>
      <c r="D49" s="1122"/>
      <c r="E49" s="1017">
        <f t="shared" si="0"/>
        <v>0</v>
      </c>
      <c r="F49" s="1203"/>
      <c r="G49" s="1031"/>
    </row>
    <row r="50" spans="1:7" s="503" customFormat="1" ht="15" customHeight="1">
      <c r="A50" s="681"/>
      <c r="B50" s="1202"/>
      <c r="C50" s="1122"/>
      <c r="D50" s="1122"/>
      <c r="E50" s="1017">
        <f t="shared" si="0"/>
        <v>0</v>
      </c>
      <c r="F50" s="1203"/>
      <c r="G50" s="1031"/>
    </row>
    <row r="51" spans="1:7" s="503" customFormat="1" ht="15" customHeight="1">
      <c r="A51" s="681"/>
      <c r="B51" s="1202"/>
      <c r="C51" s="1122"/>
      <c r="D51" s="1122"/>
      <c r="E51" s="1017">
        <f t="shared" si="0"/>
        <v>0</v>
      </c>
      <c r="F51" s="1203"/>
      <c r="G51" s="1031"/>
    </row>
    <row r="52" spans="1:7" s="503" customFormat="1" ht="15" customHeight="1">
      <c r="A52" s="681"/>
      <c r="B52" s="1202"/>
      <c r="C52" s="1122"/>
      <c r="D52" s="1122"/>
      <c r="E52" s="1017">
        <f t="shared" si="0"/>
        <v>0</v>
      </c>
      <c r="F52" s="1203"/>
      <c r="G52" s="1031"/>
    </row>
    <row r="53" spans="1:7" s="503" customFormat="1" ht="15" customHeight="1">
      <c r="A53" s="681"/>
      <c r="B53" s="1202"/>
      <c r="C53" s="1122"/>
      <c r="D53" s="1122"/>
      <c r="E53" s="1017">
        <f t="shared" si="0"/>
        <v>0</v>
      </c>
      <c r="F53" s="1203"/>
      <c r="G53" s="1031"/>
    </row>
    <row r="54" spans="1:7" s="503" customFormat="1" ht="15" customHeight="1">
      <c r="A54" s="681"/>
      <c r="B54" s="1202"/>
      <c r="C54" s="1122"/>
      <c r="D54" s="1122"/>
      <c r="E54" s="1017">
        <f t="shared" si="0"/>
        <v>0</v>
      </c>
      <c r="F54" s="1203"/>
      <c r="G54" s="1031"/>
    </row>
    <row r="55" spans="1:7" ht="15" customHeight="1">
      <c r="A55" s="681"/>
      <c r="B55" s="1202"/>
      <c r="C55" s="1122"/>
      <c r="D55" s="1122"/>
      <c r="E55" s="1017">
        <f t="shared" si="0"/>
        <v>0</v>
      </c>
      <c r="F55" s="1203"/>
      <c r="G55" s="1031"/>
    </row>
    <row r="56" spans="1:7" ht="15" customHeight="1">
      <c r="A56" s="681"/>
      <c r="B56" s="1202"/>
      <c r="C56" s="1122"/>
      <c r="D56" s="1122"/>
      <c r="E56" s="1017">
        <f t="shared" si="0"/>
        <v>0</v>
      </c>
      <c r="F56" s="1203"/>
      <c r="G56" s="1031"/>
    </row>
    <row r="57" spans="1:7" ht="15" customHeight="1">
      <c r="A57" s="681"/>
      <c r="B57" s="1202"/>
      <c r="C57" s="1122"/>
      <c r="D57" s="1122"/>
      <c r="E57" s="1017">
        <f t="shared" si="0"/>
        <v>0</v>
      </c>
      <c r="F57" s="1203"/>
      <c r="G57" s="1031"/>
    </row>
    <row r="58" spans="1:7" ht="15" customHeight="1">
      <c r="A58" s="681"/>
      <c r="B58" s="1202"/>
      <c r="C58" s="1122"/>
      <c r="D58" s="1122"/>
      <c r="E58" s="1017">
        <f t="shared" si="0"/>
        <v>0</v>
      </c>
      <c r="F58" s="1203"/>
      <c r="G58" s="1031"/>
    </row>
    <row r="59" spans="1:7" ht="15" customHeight="1">
      <c r="A59" s="681"/>
      <c r="B59" s="1202"/>
      <c r="C59" s="1122"/>
      <c r="D59" s="1122"/>
      <c r="E59" s="1017">
        <f t="shared" si="0"/>
        <v>0</v>
      </c>
      <c r="F59" s="1203"/>
      <c r="G59" s="1031"/>
    </row>
    <row r="60" spans="1:7" ht="15" customHeight="1">
      <c r="A60" s="681"/>
      <c r="B60" s="1202"/>
      <c r="C60" s="1122"/>
      <c r="D60" s="1122"/>
      <c r="E60" s="1017">
        <f t="shared" si="0"/>
        <v>0</v>
      </c>
      <c r="F60" s="1203"/>
      <c r="G60" s="1031"/>
    </row>
    <row r="61" spans="1:7" ht="15" customHeight="1">
      <c r="A61" s="681"/>
      <c r="B61" s="1202"/>
      <c r="C61" s="1122"/>
      <c r="D61" s="1122"/>
      <c r="E61" s="1017">
        <f t="shared" si="0"/>
        <v>0</v>
      </c>
      <c r="F61" s="1203"/>
      <c r="G61" s="1031"/>
    </row>
    <row r="62" spans="1:7" ht="15" customHeight="1">
      <c r="A62" s="681"/>
      <c r="B62" s="1202"/>
      <c r="C62" s="1122"/>
      <c r="D62" s="1122"/>
      <c r="E62" s="1017">
        <f t="shared" si="0"/>
        <v>0</v>
      </c>
      <c r="F62" s="1203"/>
      <c r="G62" s="1031"/>
    </row>
    <row r="63" spans="1:7" ht="15" customHeight="1">
      <c r="A63" s="681"/>
      <c r="B63" s="1202"/>
      <c r="C63" s="1122"/>
      <c r="D63" s="1122"/>
      <c r="E63" s="1017">
        <f t="shared" si="0"/>
        <v>0</v>
      </c>
      <c r="F63" s="1203"/>
      <c r="G63" s="1031"/>
    </row>
    <row r="64" spans="1:7" ht="15" customHeight="1">
      <c r="A64" s="681"/>
      <c r="B64" s="1202"/>
      <c r="C64" s="1122"/>
      <c r="D64" s="1122"/>
      <c r="E64" s="1017">
        <f t="shared" si="0"/>
        <v>0</v>
      </c>
      <c r="F64" s="1203"/>
      <c r="G64" s="1031"/>
    </row>
    <row r="65" spans="1:7" ht="15" customHeight="1">
      <c r="A65" s="681"/>
      <c r="B65" s="1202"/>
      <c r="C65" s="1122"/>
      <c r="D65" s="1122"/>
      <c r="E65" s="1017">
        <f t="shared" si="0"/>
        <v>0</v>
      </c>
      <c r="F65" s="1203"/>
      <c r="G65" s="1031"/>
    </row>
    <row r="66" spans="1:7" ht="15" customHeight="1">
      <c r="A66" s="681"/>
      <c r="B66" s="1202"/>
      <c r="C66" s="1122"/>
      <c r="D66" s="1122"/>
      <c r="E66" s="1017">
        <f t="shared" si="0"/>
        <v>0</v>
      </c>
      <c r="F66" s="1203"/>
      <c r="G66" s="1031"/>
    </row>
    <row r="67" spans="1:7" ht="15" customHeight="1">
      <c r="A67" s="681"/>
      <c r="B67" s="1202"/>
      <c r="C67" s="1122"/>
      <c r="D67" s="1122"/>
      <c r="E67" s="1017">
        <f t="shared" si="0"/>
        <v>0</v>
      </c>
      <c r="F67" s="1203"/>
      <c r="G67" s="1031"/>
    </row>
    <row r="68" spans="1:7" ht="15" customHeight="1">
      <c r="A68" s="681"/>
      <c r="B68" s="1202"/>
      <c r="C68" s="1122"/>
      <c r="D68" s="1122"/>
      <c r="E68" s="1017">
        <f t="shared" si="0"/>
        <v>0</v>
      </c>
      <c r="F68" s="1203"/>
      <c r="G68" s="1031"/>
    </row>
    <row r="69" spans="1:7" ht="15" customHeight="1">
      <c r="A69" s="681"/>
      <c r="B69" s="1202"/>
      <c r="C69" s="1122"/>
      <c r="D69" s="1122"/>
      <c r="E69" s="1017">
        <f t="shared" si="0"/>
        <v>0</v>
      </c>
      <c r="F69" s="1203"/>
      <c r="G69" s="1031"/>
    </row>
    <row r="70" spans="1:7" ht="15" customHeight="1">
      <c r="A70" s="681"/>
      <c r="B70" s="1202"/>
      <c r="C70" s="1122"/>
      <c r="D70" s="1122"/>
      <c r="E70" s="1017">
        <f t="shared" si="0"/>
        <v>0</v>
      </c>
      <c r="F70" s="1203"/>
      <c r="G70" s="1031"/>
    </row>
    <row r="71" spans="1:7" ht="15" customHeight="1">
      <c r="A71" s="681"/>
      <c r="B71" s="1202"/>
      <c r="C71" s="1122"/>
      <c r="D71" s="1122"/>
      <c r="E71" s="1017">
        <f t="shared" si="0"/>
        <v>0</v>
      </c>
      <c r="F71" s="1203"/>
      <c r="G71" s="1031"/>
    </row>
    <row r="72" spans="1:7" ht="15" customHeight="1">
      <c r="A72" s="681"/>
      <c r="B72" s="1202"/>
      <c r="C72" s="1122"/>
      <c r="D72" s="1122"/>
      <c r="E72" s="1017">
        <f t="shared" si="0"/>
        <v>0</v>
      </c>
      <c r="F72" s="1203"/>
      <c r="G72" s="1031"/>
    </row>
    <row r="73" spans="1:7" ht="15" customHeight="1">
      <c r="A73" s="681"/>
      <c r="B73" s="1202"/>
      <c r="C73" s="1122"/>
      <c r="D73" s="1122"/>
      <c r="E73" s="1017">
        <f t="shared" si="0"/>
        <v>0</v>
      </c>
      <c r="F73" s="1203"/>
      <c r="G73" s="1031"/>
    </row>
    <row r="74" spans="1:7" ht="15" customHeight="1">
      <c r="A74" s="681"/>
      <c r="B74" s="1202"/>
      <c r="C74" s="1122"/>
      <c r="D74" s="1122"/>
      <c r="E74" s="1017">
        <f t="shared" si="0"/>
        <v>0</v>
      </c>
      <c r="F74" s="1203"/>
      <c r="G74" s="1031"/>
    </row>
    <row r="75" spans="1:7" ht="15" customHeight="1">
      <c r="A75" s="681"/>
      <c r="B75" s="1202"/>
      <c r="C75" s="1122"/>
      <c r="D75" s="1122"/>
      <c r="E75" s="1017">
        <f t="shared" si="0"/>
        <v>0</v>
      </c>
      <c r="F75" s="1203"/>
      <c r="G75" s="1031"/>
    </row>
    <row r="76" spans="1:7" ht="15" customHeight="1">
      <c r="A76" s="681"/>
      <c r="B76" s="1202"/>
      <c r="C76" s="1122"/>
      <c r="D76" s="1122"/>
      <c r="E76" s="1017">
        <f t="shared" si="0"/>
        <v>0</v>
      </c>
      <c r="F76" s="1203"/>
      <c r="G76" s="1031"/>
    </row>
    <row r="77" spans="1:7" ht="15" customHeight="1">
      <c r="A77" s="681"/>
      <c r="B77" s="1202"/>
      <c r="C77" s="1122"/>
      <c r="D77" s="1122"/>
      <c r="E77" s="1017">
        <f t="shared" si="0"/>
        <v>0</v>
      </c>
      <c r="F77" s="1203"/>
      <c r="G77" s="1031"/>
    </row>
    <row r="78" spans="1:7" ht="15" customHeight="1">
      <c r="A78" s="681"/>
      <c r="B78" s="1202"/>
      <c r="C78" s="1122"/>
      <c r="D78" s="1122"/>
      <c r="E78" s="1017">
        <f t="shared" si="0"/>
        <v>0</v>
      </c>
      <c r="F78" s="1203"/>
      <c r="G78" s="1031"/>
    </row>
    <row r="79" spans="1:7" ht="15" customHeight="1">
      <c r="A79" s="681"/>
      <c r="B79" s="1202"/>
      <c r="C79" s="1122"/>
      <c r="D79" s="1122"/>
      <c r="E79" s="1017">
        <f t="shared" si="0"/>
        <v>0</v>
      </c>
      <c r="F79" s="1203"/>
      <c r="G79" s="1031"/>
    </row>
    <row r="80" spans="1:7" ht="15" customHeight="1">
      <c r="A80" s="681"/>
      <c r="B80" s="1202"/>
      <c r="C80" s="1122"/>
      <c r="D80" s="1122"/>
      <c r="E80" s="1017">
        <f t="shared" si="0"/>
        <v>0</v>
      </c>
      <c r="F80" s="1203"/>
      <c r="G80" s="1031"/>
    </row>
    <row r="81" spans="1:7" ht="15" customHeight="1">
      <c r="A81" s="681"/>
      <c r="B81" s="1202"/>
      <c r="C81" s="1122"/>
      <c r="D81" s="1122"/>
      <c r="E81" s="1017">
        <f t="shared" ref="E81:E144" si="1">B81-C81+D81</f>
        <v>0</v>
      </c>
      <c r="F81" s="1203"/>
      <c r="G81" s="1031"/>
    </row>
    <row r="82" spans="1:7" ht="15" customHeight="1">
      <c r="A82" s="681"/>
      <c r="B82" s="1202"/>
      <c r="C82" s="1122"/>
      <c r="D82" s="1122"/>
      <c r="E82" s="1017">
        <f t="shared" si="1"/>
        <v>0</v>
      </c>
      <c r="F82" s="1203"/>
      <c r="G82" s="1031"/>
    </row>
    <row r="83" spans="1:7" ht="15" customHeight="1">
      <c r="A83" s="681"/>
      <c r="B83" s="1202"/>
      <c r="C83" s="1122"/>
      <c r="D83" s="1122"/>
      <c r="E83" s="1017">
        <f t="shared" si="1"/>
        <v>0</v>
      </c>
      <c r="F83" s="1203"/>
      <c r="G83" s="1031"/>
    </row>
    <row r="84" spans="1:7" ht="15" customHeight="1">
      <c r="A84" s="681"/>
      <c r="B84" s="1202"/>
      <c r="C84" s="1122"/>
      <c r="D84" s="1122"/>
      <c r="E84" s="1017">
        <f t="shared" si="1"/>
        <v>0</v>
      </c>
      <c r="F84" s="1203"/>
      <c r="G84" s="1031"/>
    </row>
    <row r="85" spans="1:7" ht="15" customHeight="1">
      <c r="A85" s="681"/>
      <c r="B85" s="1202"/>
      <c r="C85" s="1122"/>
      <c r="D85" s="1122"/>
      <c r="E85" s="1017">
        <f t="shared" si="1"/>
        <v>0</v>
      </c>
      <c r="F85" s="1203"/>
      <c r="G85" s="1031"/>
    </row>
    <row r="86" spans="1:7" ht="15" customHeight="1">
      <c r="A86" s="681"/>
      <c r="B86" s="1202"/>
      <c r="C86" s="1122"/>
      <c r="D86" s="1122"/>
      <c r="E86" s="1017">
        <f t="shared" si="1"/>
        <v>0</v>
      </c>
      <c r="F86" s="1203"/>
      <c r="G86" s="1031"/>
    </row>
    <row r="87" spans="1:7" ht="15" customHeight="1">
      <c r="A87" s="681"/>
      <c r="B87" s="1202"/>
      <c r="C87" s="1122"/>
      <c r="D87" s="1122"/>
      <c r="E87" s="1017">
        <f t="shared" si="1"/>
        <v>0</v>
      </c>
      <c r="F87" s="1203"/>
      <c r="G87" s="1031"/>
    </row>
    <row r="88" spans="1:7" ht="15" customHeight="1">
      <c r="A88" s="681"/>
      <c r="B88" s="1202"/>
      <c r="C88" s="1122"/>
      <c r="D88" s="1122"/>
      <c r="E88" s="1017">
        <f t="shared" si="1"/>
        <v>0</v>
      </c>
      <c r="F88" s="1203"/>
      <c r="G88" s="1031"/>
    </row>
    <row r="89" spans="1:7" ht="15" customHeight="1">
      <c r="A89" s="681"/>
      <c r="B89" s="1202"/>
      <c r="C89" s="1122"/>
      <c r="D89" s="1122"/>
      <c r="E89" s="1017">
        <f t="shared" si="1"/>
        <v>0</v>
      </c>
      <c r="F89" s="1203"/>
      <c r="G89" s="1031"/>
    </row>
    <row r="90" spans="1:7" ht="15" customHeight="1">
      <c r="A90" s="681"/>
      <c r="B90" s="1202"/>
      <c r="C90" s="1122"/>
      <c r="D90" s="1122"/>
      <c r="E90" s="1017">
        <f t="shared" si="1"/>
        <v>0</v>
      </c>
      <c r="F90" s="1203"/>
      <c r="G90" s="1031"/>
    </row>
    <row r="91" spans="1:7" ht="15" customHeight="1">
      <c r="A91" s="681"/>
      <c r="B91" s="1202"/>
      <c r="C91" s="1122"/>
      <c r="D91" s="1122"/>
      <c r="E91" s="1017">
        <f t="shared" si="1"/>
        <v>0</v>
      </c>
      <c r="F91" s="1203"/>
      <c r="G91" s="1031"/>
    </row>
    <row r="92" spans="1:7" ht="15" customHeight="1">
      <c r="A92" s="681"/>
      <c r="B92" s="1202"/>
      <c r="C92" s="1122"/>
      <c r="D92" s="1122"/>
      <c r="E92" s="1017">
        <f t="shared" si="1"/>
        <v>0</v>
      </c>
      <c r="F92" s="1203"/>
      <c r="G92" s="1031"/>
    </row>
    <row r="93" spans="1:7" ht="15" customHeight="1">
      <c r="A93" s="681"/>
      <c r="B93" s="1202"/>
      <c r="C93" s="1122"/>
      <c r="D93" s="1122"/>
      <c r="E93" s="1017">
        <f t="shared" si="1"/>
        <v>0</v>
      </c>
      <c r="F93" s="1203"/>
      <c r="G93" s="1031"/>
    </row>
    <row r="94" spans="1:7" ht="15" customHeight="1">
      <c r="A94" s="681"/>
      <c r="B94" s="1202"/>
      <c r="C94" s="1122"/>
      <c r="D94" s="1122"/>
      <c r="E94" s="1017">
        <f t="shared" si="1"/>
        <v>0</v>
      </c>
      <c r="F94" s="1203"/>
      <c r="G94" s="1031"/>
    </row>
    <row r="95" spans="1:7" ht="15" customHeight="1">
      <c r="A95" s="681"/>
      <c r="B95" s="1202"/>
      <c r="C95" s="1122"/>
      <c r="D95" s="1122"/>
      <c r="E95" s="1017">
        <f t="shared" si="1"/>
        <v>0</v>
      </c>
      <c r="F95" s="1203"/>
      <c r="G95" s="1031"/>
    </row>
    <row r="96" spans="1:7" ht="15" customHeight="1">
      <c r="A96" s="681"/>
      <c r="B96" s="1202"/>
      <c r="C96" s="1122"/>
      <c r="D96" s="1122"/>
      <c r="E96" s="1017">
        <f t="shared" si="1"/>
        <v>0</v>
      </c>
      <c r="F96" s="1203"/>
      <c r="G96" s="1031"/>
    </row>
    <row r="97" spans="1:7" ht="15" customHeight="1">
      <c r="A97" s="681"/>
      <c r="B97" s="1202"/>
      <c r="C97" s="1122"/>
      <c r="D97" s="1122"/>
      <c r="E97" s="1017">
        <f t="shared" si="1"/>
        <v>0</v>
      </c>
      <c r="F97" s="1203"/>
      <c r="G97" s="1031"/>
    </row>
    <row r="98" spans="1:7" ht="15" customHeight="1">
      <c r="A98" s="681"/>
      <c r="B98" s="1202"/>
      <c r="C98" s="1122"/>
      <c r="D98" s="1122"/>
      <c r="E98" s="1017">
        <f t="shared" si="1"/>
        <v>0</v>
      </c>
      <c r="F98" s="1203"/>
      <c r="G98" s="1031"/>
    </row>
    <row r="99" spans="1:7" ht="15" customHeight="1">
      <c r="A99" s="681"/>
      <c r="B99" s="1202"/>
      <c r="C99" s="1122"/>
      <c r="D99" s="1122"/>
      <c r="E99" s="1017">
        <f t="shared" si="1"/>
        <v>0</v>
      </c>
      <c r="F99" s="1203"/>
      <c r="G99" s="1031"/>
    </row>
    <row r="100" spans="1:7" ht="15" customHeight="1">
      <c r="A100" s="681"/>
      <c r="B100" s="1202"/>
      <c r="C100" s="1122"/>
      <c r="D100" s="1122"/>
      <c r="E100" s="1017">
        <f t="shared" si="1"/>
        <v>0</v>
      </c>
      <c r="F100" s="1203"/>
      <c r="G100" s="1031"/>
    </row>
    <row r="101" spans="1:7" ht="15" customHeight="1">
      <c r="A101" s="681"/>
      <c r="B101" s="1202"/>
      <c r="C101" s="1122"/>
      <c r="D101" s="1122"/>
      <c r="E101" s="1017">
        <f t="shared" si="1"/>
        <v>0</v>
      </c>
      <c r="F101" s="1203"/>
      <c r="G101" s="1031"/>
    </row>
    <row r="102" spans="1:7" ht="15" customHeight="1">
      <c r="A102" s="681"/>
      <c r="B102" s="1202"/>
      <c r="C102" s="1122"/>
      <c r="D102" s="1122"/>
      <c r="E102" s="1017">
        <f t="shared" si="1"/>
        <v>0</v>
      </c>
      <c r="F102" s="1203"/>
      <c r="G102" s="1031"/>
    </row>
    <row r="103" spans="1:7" ht="15" customHeight="1">
      <c r="A103" s="681"/>
      <c r="B103" s="1202"/>
      <c r="C103" s="1122"/>
      <c r="D103" s="1122"/>
      <c r="E103" s="1017">
        <f t="shared" si="1"/>
        <v>0</v>
      </c>
      <c r="F103" s="1203"/>
      <c r="G103" s="1031"/>
    </row>
    <row r="104" spans="1:7" ht="15" customHeight="1">
      <c r="A104" s="681"/>
      <c r="B104" s="1202"/>
      <c r="C104" s="1122"/>
      <c r="D104" s="1122"/>
      <c r="E104" s="1017">
        <f t="shared" si="1"/>
        <v>0</v>
      </c>
      <c r="F104" s="1203"/>
      <c r="G104" s="1031"/>
    </row>
    <row r="105" spans="1:7" ht="15" customHeight="1">
      <c r="A105" s="681"/>
      <c r="B105" s="1202"/>
      <c r="C105" s="1122"/>
      <c r="D105" s="1122"/>
      <c r="E105" s="1017">
        <f t="shared" si="1"/>
        <v>0</v>
      </c>
      <c r="F105" s="1203"/>
      <c r="G105" s="1031"/>
    </row>
    <row r="106" spans="1:7" ht="15" customHeight="1">
      <c r="A106" s="681"/>
      <c r="B106" s="1202"/>
      <c r="C106" s="1122"/>
      <c r="D106" s="1122"/>
      <c r="E106" s="1017">
        <f t="shared" si="1"/>
        <v>0</v>
      </c>
      <c r="F106" s="1203"/>
      <c r="G106" s="1031"/>
    </row>
    <row r="107" spans="1:7" ht="15" customHeight="1">
      <c r="A107" s="681"/>
      <c r="B107" s="1202"/>
      <c r="C107" s="1122"/>
      <c r="D107" s="1122"/>
      <c r="E107" s="1017">
        <f t="shared" si="1"/>
        <v>0</v>
      </c>
      <c r="F107" s="1203"/>
      <c r="G107" s="1031"/>
    </row>
    <row r="108" spans="1:7" ht="15" customHeight="1">
      <c r="A108" s="681"/>
      <c r="B108" s="1202"/>
      <c r="C108" s="1122"/>
      <c r="D108" s="1122"/>
      <c r="E108" s="1017">
        <f t="shared" si="1"/>
        <v>0</v>
      </c>
      <c r="F108" s="1203"/>
      <c r="G108" s="1031"/>
    </row>
    <row r="109" spans="1:7" ht="15" customHeight="1">
      <c r="A109" s="681"/>
      <c r="B109" s="1202"/>
      <c r="C109" s="1122"/>
      <c r="D109" s="1122"/>
      <c r="E109" s="1017">
        <f t="shared" si="1"/>
        <v>0</v>
      </c>
      <c r="F109" s="1203"/>
      <c r="G109" s="1031"/>
    </row>
    <row r="110" spans="1:7" ht="15" customHeight="1">
      <c r="A110" s="681"/>
      <c r="B110" s="1202"/>
      <c r="C110" s="1122"/>
      <c r="D110" s="1122"/>
      <c r="E110" s="1017">
        <f t="shared" si="1"/>
        <v>0</v>
      </c>
      <c r="F110" s="1203"/>
      <c r="G110" s="1031"/>
    </row>
    <row r="111" spans="1:7" ht="15" customHeight="1">
      <c r="A111" s="681"/>
      <c r="B111" s="1202"/>
      <c r="C111" s="1122"/>
      <c r="D111" s="1122"/>
      <c r="E111" s="1017">
        <f t="shared" si="1"/>
        <v>0</v>
      </c>
      <c r="F111" s="1203"/>
      <c r="G111" s="1031"/>
    </row>
    <row r="112" spans="1:7" ht="15" customHeight="1">
      <c r="A112" s="681"/>
      <c r="B112" s="1202"/>
      <c r="C112" s="1122"/>
      <c r="D112" s="1122"/>
      <c r="E112" s="1017">
        <f t="shared" si="1"/>
        <v>0</v>
      </c>
      <c r="F112" s="1203"/>
      <c r="G112" s="1031"/>
    </row>
    <row r="113" spans="1:7" ht="15" customHeight="1">
      <c r="A113" s="681"/>
      <c r="B113" s="1202"/>
      <c r="C113" s="1122"/>
      <c r="D113" s="1122"/>
      <c r="E113" s="1017">
        <f t="shared" si="1"/>
        <v>0</v>
      </c>
      <c r="F113" s="1203"/>
      <c r="G113" s="1031"/>
    </row>
    <row r="114" spans="1:7" ht="15" customHeight="1">
      <c r="A114" s="681"/>
      <c r="B114" s="1202"/>
      <c r="C114" s="1122"/>
      <c r="D114" s="1122"/>
      <c r="E114" s="1017">
        <f t="shared" si="1"/>
        <v>0</v>
      </c>
      <c r="F114" s="1203"/>
      <c r="G114" s="1031"/>
    </row>
    <row r="115" spans="1:7" ht="15" customHeight="1">
      <c r="A115" s="681"/>
      <c r="B115" s="1202"/>
      <c r="C115" s="1122"/>
      <c r="D115" s="1122"/>
      <c r="E115" s="1017">
        <f t="shared" si="1"/>
        <v>0</v>
      </c>
      <c r="F115" s="1203"/>
      <c r="G115" s="1031"/>
    </row>
    <row r="116" spans="1:7" ht="15" customHeight="1">
      <c r="A116" s="681"/>
      <c r="B116" s="1202"/>
      <c r="C116" s="1122"/>
      <c r="D116" s="1122"/>
      <c r="E116" s="1017">
        <f t="shared" si="1"/>
        <v>0</v>
      </c>
      <c r="F116" s="1203"/>
      <c r="G116" s="1031"/>
    </row>
    <row r="117" spans="1:7" ht="15" customHeight="1">
      <c r="A117" s="681"/>
      <c r="B117" s="1202"/>
      <c r="C117" s="1122"/>
      <c r="D117" s="1122"/>
      <c r="E117" s="1017">
        <f t="shared" si="1"/>
        <v>0</v>
      </c>
      <c r="F117" s="1203"/>
      <c r="G117" s="1031"/>
    </row>
    <row r="118" spans="1:7" ht="15" customHeight="1">
      <c r="A118" s="681"/>
      <c r="B118" s="1202"/>
      <c r="C118" s="1122"/>
      <c r="D118" s="1122"/>
      <c r="E118" s="1017">
        <f t="shared" si="1"/>
        <v>0</v>
      </c>
      <c r="F118" s="1203"/>
      <c r="G118" s="1031"/>
    </row>
    <row r="119" spans="1:7" ht="15" customHeight="1">
      <c r="A119" s="681"/>
      <c r="B119" s="1202"/>
      <c r="C119" s="1122"/>
      <c r="D119" s="1122"/>
      <c r="E119" s="1017">
        <f t="shared" si="1"/>
        <v>0</v>
      </c>
      <c r="F119" s="1203"/>
      <c r="G119" s="1031"/>
    </row>
    <row r="120" spans="1:7" ht="15" customHeight="1">
      <c r="A120" s="681"/>
      <c r="B120" s="1202"/>
      <c r="C120" s="1122"/>
      <c r="D120" s="1122"/>
      <c r="E120" s="1017">
        <f t="shared" si="1"/>
        <v>0</v>
      </c>
      <c r="F120" s="1203"/>
      <c r="G120" s="1031"/>
    </row>
    <row r="121" spans="1:7" ht="15" customHeight="1">
      <c r="A121" s="681"/>
      <c r="B121" s="1202"/>
      <c r="C121" s="1122"/>
      <c r="D121" s="1122"/>
      <c r="E121" s="1017">
        <f t="shared" si="1"/>
        <v>0</v>
      </c>
      <c r="F121" s="1203"/>
      <c r="G121" s="1031"/>
    </row>
    <row r="122" spans="1:7" ht="15" customHeight="1">
      <c r="A122" s="681"/>
      <c r="B122" s="1202"/>
      <c r="C122" s="1122"/>
      <c r="D122" s="1122"/>
      <c r="E122" s="1017">
        <f t="shared" si="1"/>
        <v>0</v>
      </c>
      <c r="F122" s="1203"/>
      <c r="G122" s="1031"/>
    </row>
    <row r="123" spans="1:7" ht="15" customHeight="1">
      <c r="A123" s="681"/>
      <c r="B123" s="1202"/>
      <c r="C123" s="1122"/>
      <c r="D123" s="1122"/>
      <c r="E123" s="1017">
        <f t="shared" si="1"/>
        <v>0</v>
      </c>
      <c r="F123" s="1203"/>
      <c r="G123" s="1031"/>
    </row>
    <row r="124" spans="1:7" ht="15" customHeight="1">
      <c r="A124" s="681"/>
      <c r="B124" s="1202"/>
      <c r="C124" s="1122"/>
      <c r="D124" s="1122"/>
      <c r="E124" s="1017">
        <f t="shared" si="1"/>
        <v>0</v>
      </c>
      <c r="F124" s="1203"/>
      <c r="G124" s="1031"/>
    </row>
    <row r="125" spans="1:7" ht="15" customHeight="1">
      <c r="A125" s="681"/>
      <c r="B125" s="1202"/>
      <c r="C125" s="1122"/>
      <c r="D125" s="1122"/>
      <c r="E125" s="1017">
        <f t="shared" si="1"/>
        <v>0</v>
      </c>
      <c r="F125" s="1203"/>
      <c r="G125" s="1031"/>
    </row>
    <row r="126" spans="1:7" ht="15" customHeight="1">
      <c r="A126" s="681"/>
      <c r="B126" s="1202"/>
      <c r="C126" s="1122"/>
      <c r="D126" s="1122"/>
      <c r="E126" s="1017">
        <f t="shared" si="1"/>
        <v>0</v>
      </c>
      <c r="F126" s="1203"/>
      <c r="G126" s="1031"/>
    </row>
    <row r="127" spans="1:7" ht="15" customHeight="1">
      <c r="A127" s="681"/>
      <c r="B127" s="1202"/>
      <c r="C127" s="1122"/>
      <c r="D127" s="1122"/>
      <c r="E127" s="1017">
        <f t="shared" si="1"/>
        <v>0</v>
      </c>
      <c r="F127" s="1203"/>
      <c r="G127" s="1031"/>
    </row>
    <row r="128" spans="1:7" ht="15" customHeight="1">
      <c r="A128" s="681"/>
      <c r="B128" s="1202"/>
      <c r="C128" s="1122"/>
      <c r="D128" s="1122"/>
      <c r="E128" s="1017">
        <f t="shared" si="1"/>
        <v>0</v>
      </c>
      <c r="F128" s="1203"/>
      <c r="G128" s="1031"/>
    </row>
    <row r="129" spans="1:7" ht="15" customHeight="1">
      <c r="A129" s="681"/>
      <c r="B129" s="1202"/>
      <c r="C129" s="1122"/>
      <c r="D129" s="1122"/>
      <c r="E129" s="1017">
        <f t="shared" si="1"/>
        <v>0</v>
      </c>
      <c r="F129" s="1203"/>
      <c r="G129" s="1031"/>
    </row>
    <row r="130" spans="1:7" ht="15" customHeight="1">
      <c r="A130" s="681"/>
      <c r="B130" s="1202"/>
      <c r="C130" s="1122"/>
      <c r="D130" s="1122"/>
      <c r="E130" s="1017">
        <f t="shared" si="1"/>
        <v>0</v>
      </c>
      <c r="F130" s="1203"/>
      <c r="G130" s="1031"/>
    </row>
    <row r="131" spans="1:7" ht="15" customHeight="1">
      <c r="A131" s="681"/>
      <c r="B131" s="1202"/>
      <c r="C131" s="1122"/>
      <c r="D131" s="1122"/>
      <c r="E131" s="1017">
        <f t="shared" si="1"/>
        <v>0</v>
      </c>
      <c r="F131" s="1203"/>
      <c r="G131" s="1031"/>
    </row>
    <row r="132" spans="1:7" ht="15" customHeight="1">
      <c r="A132" s="681"/>
      <c r="B132" s="1202"/>
      <c r="C132" s="1122"/>
      <c r="D132" s="1122"/>
      <c r="E132" s="1017">
        <f t="shared" si="1"/>
        <v>0</v>
      </c>
      <c r="F132" s="1203"/>
      <c r="G132" s="1031"/>
    </row>
    <row r="133" spans="1:7" ht="15" customHeight="1">
      <c r="A133" s="681"/>
      <c r="B133" s="1202"/>
      <c r="C133" s="1122"/>
      <c r="D133" s="1122"/>
      <c r="E133" s="1017">
        <f t="shared" si="1"/>
        <v>0</v>
      </c>
      <c r="F133" s="1203"/>
      <c r="G133" s="1031"/>
    </row>
    <row r="134" spans="1:7" ht="15" customHeight="1">
      <c r="A134" s="681"/>
      <c r="B134" s="1202"/>
      <c r="C134" s="1122"/>
      <c r="D134" s="1122"/>
      <c r="E134" s="1017">
        <f t="shared" si="1"/>
        <v>0</v>
      </c>
      <c r="F134" s="1203"/>
      <c r="G134" s="1031"/>
    </row>
    <row r="135" spans="1:7" ht="15" customHeight="1">
      <c r="A135" s="681"/>
      <c r="B135" s="1202"/>
      <c r="C135" s="1122"/>
      <c r="D135" s="1122"/>
      <c r="E135" s="1017">
        <f t="shared" si="1"/>
        <v>0</v>
      </c>
      <c r="F135" s="1203"/>
      <c r="G135" s="1031"/>
    </row>
    <row r="136" spans="1:7" ht="15" customHeight="1">
      <c r="A136" s="681"/>
      <c r="B136" s="1202"/>
      <c r="C136" s="1122"/>
      <c r="D136" s="1122"/>
      <c r="E136" s="1017">
        <f t="shared" si="1"/>
        <v>0</v>
      </c>
      <c r="F136" s="1203"/>
      <c r="G136" s="1031"/>
    </row>
    <row r="137" spans="1:7" ht="15" customHeight="1">
      <c r="A137" s="681"/>
      <c r="B137" s="1202"/>
      <c r="C137" s="1122"/>
      <c r="D137" s="1122"/>
      <c r="E137" s="1017">
        <f t="shared" si="1"/>
        <v>0</v>
      </c>
      <c r="F137" s="1203"/>
      <c r="G137" s="1031"/>
    </row>
    <row r="138" spans="1:7" ht="15" customHeight="1">
      <c r="A138" s="681"/>
      <c r="B138" s="1202"/>
      <c r="C138" s="1122"/>
      <c r="D138" s="1122"/>
      <c r="E138" s="1017">
        <f t="shared" si="1"/>
        <v>0</v>
      </c>
      <c r="F138" s="1203"/>
      <c r="G138" s="1031"/>
    </row>
    <row r="139" spans="1:7" ht="15" customHeight="1">
      <c r="A139" s="681"/>
      <c r="B139" s="1202"/>
      <c r="C139" s="1122"/>
      <c r="D139" s="1122"/>
      <c r="E139" s="1017">
        <f t="shared" si="1"/>
        <v>0</v>
      </c>
      <c r="F139" s="1203"/>
      <c r="G139" s="1031"/>
    </row>
    <row r="140" spans="1:7" ht="15" customHeight="1">
      <c r="A140" s="681"/>
      <c r="B140" s="1202"/>
      <c r="C140" s="1122"/>
      <c r="D140" s="1122"/>
      <c r="E140" s="1017">
        <f t="shared" si="1"/>
        <v>0</v>
      </c>
      <c r="F140" s="1203"/>
      <c r="G140" s="1031"/>
    </row>
    <row r="141" spans="1:7" ht="15" customHeight="1">
      <c r="A141" s="681"/>
      <c r="B141" s="1202"/>
      <c r="C141" s="1122"/>
      <c r="D141" s="1122"/>
      <c r="E141" s="1017">
        <f t="shared" si="1"/>
        <v>0</v>
      </c>
      <c r="F141" s="1203"/>
      <c r="G141" s="1031"/>
    </row>
    <row r="142" spans="1:7" ht="15" customHeight="1">
      <c r="A142" s="681"/>
      <c r="B142" s="1202"/>
      <c r="C142" s="1122"/>
      <c r="D142" s="1122"/>
      <c r="E142" s="1017">
        <f t="shared" si="1"/>
        <v>0</v>
      </c>
      <c r="F142" s="1203"/>
      <c r="G142" s="1031"/>
    </row>
    <row r="143" spans="1:7" ht="15" customHeight="1">
      <c r="A143" s="681"/>
      <c r="B143" s="1202"/>
      <c r="C143" s="1122"/>
      <c r="D143" s="1122"/>
      <c r="E143" s="1017">
        <f t="shared" si="1"/>
        <v>0</v>
      </c>
      <c r="F143" s="1203"/>
      <c r="G143" s="1031"/>
    </row>
    <row r="144" spans="1:7" ht="15" customHeight="1">
      <c r="A144" s="681"/>
      <c r="B144" s="1202"/>
      <c r="C144" s="1122"/>
      <c r="D144" s="1122"/>
      <c r="E144" s="1017">
        <f t="shared" si="1"/>
        <v>0</v>
      </c>
      <c r="F144" s="1203"/>
      <c r="G144" s="1031"/>
    </row>
    <row r="145" spans="1:7" ht="15" customHeight="1">
      <c r="A145" s="681"/>
      <c r="B145" s="1202"/>
      <c r="C145" s="1122"/>
      <c r="D145" s="1122"/>
      <c r="E145" s="1017">
        <f t="shared" ref="E145:E208" si="2">B145-C145+D145</f>
        <v>0</v>
      </c>
      <c r="F145" s="1203"/>
      <c r="G145" s="1031"/>
    </row>
    <row r="146" spans="1:7" ht="15" customHeight="1">
      <c r="A146" s="681"/>
      <c r="B146" s="1202"/>
      <c r="C146" s="1122"/>
      <c r="D146" s="1122"/>
      <c r="E146" s="1017">
        <f t="shared" si="2"/>
        <v>0</v>
      </c>
      <c r="F146" s="1203"/>
      <c r="G146" s="1031"/>
    </row>
    <row r="147" spans="1:7" ht="15" customHeight="1">
      <c r="A147" s="681"/>
      <c r="B147" s="1202"/>
      <c r="C147" s="1122"/>
      <c r="D147" s="1122"/>
      <c r="E147" s="1017">
        <f t="shared" si="2"/>
        <v>0</v>
      </c>
      <c r="F147" s="1203"/>
      <c r="G147" s="1031"/>
    </row>
    <row r="148" spans="1:7" ht="15" customHeight="1">
      <c r="A148" s="681"/>
      <c r="B148" s="1202"/>
      <c r="C148" s="1122"/>
      <c r="D148" s="1122"/>
      <c r="E148" s="1017">
        <f t="shared" si="2"/>
        <v>0</v>
      </c>
      <c r="F148" s="1203"/>
      <c r="G148" s="1031"/>
    </row>
    <row r="149" spans="1:7" ht="15" customHeight="1">
      <c r="A149" s="681"/>
      <c r="B149" s="1202"/>
      <c r="C149" s="1122"/>
      <c r="D149" s="1122"/>
      <c r="E149" s="1017">
        <f t="shared" si="2"/>
        <v>0</v>
      </c>
      <c r="F149" s="1203"/>
      <c r="G149" s="1031"/>
    </row>
    <row r="150" spans="1:7" ht="15" customHeight="1">
      <c r="A150" s="681"/>
      <c r="B150" s="1202"/>
      <c r="C150" s="1122"/>
      <c r="D150" s="1122"/>
      <c r="E150" s="1017">
        <f t="shared" si="2"/>
        <v>0</v>
      </c>
      <c r="F150" s="1203"/>
      <c r="G150" s="1031"/>
    </row>
    <row r="151" spans="1:7" ht="15" customHeight="1">
      <c r="A151" s="681"/>
      <c r="B151" s="1202"/>
      <c r="C151" s="1122"/>
      <c r="D151" s="1122"/>
      <c r="E151" s="1017">
        <f t="shared" si="2"/>
        <v>0</v>
      </c>
      <c r="F151" s="1203"/>
      <c r="G151" s="1031"/>
    </row>
    <row r="152" spans="1:7" ht="15" customHeight="1">
      <c r="A152" s="681"/>
      <c r="B152" s="1202"/>
      <c r="C152" s="1122"/>
      <c r="D152" s="1122"/>
      <c r="E152" s="1017">
        <f t="shared" si="2"/>
        <v>0</v>
      </c>
      <c r="F152" s="1203"/>
      <c r="G152" s="1031"/>
    </row>
    <row r="153" spans="1:7" ht="15" customHeight="1">
      <c r="A153" s="681"/>
      <c r="B153" s="1202"/>
      <c r="C153" s="1122"/>
      <c r="D153" s="1122"/>
      <c r="E153" s="1017">
        <f t="shared" si="2"/>
        <v>0</v>
      </c>
      <c r="F153" s="1203"/>
      <c r="G153" s="1031"/>
    </row>
    <row r="154" spans="1:7" ht="15" customHeight="1">
      <c r="A154" s="681"/>
      <c r="B154" s="1202"/>
      <c r="C154" s="1122"/>
      <c r="D154" s="1122"/>
      <c r="E154" s="1017">
        <f t="shared" si="2"/>
        <v>0</v>
      </c>
      <c r="F154" s="1203"/>
      <c r="G154" s="1031"/>
    </row>
    <row r="155" spans="1:7" ht="15" customHeight="1">
      <c r="A155" s="681"/>
      <c r="B155" s="1202"/>
      <c r="C155" s="1122"/>
      <c r="D155" s="1122"/>
      <c r="E155" s="1017">
        <f t="shared" si="2"/>
        <v>0</v>
      </c>
      <c r="F155" s="1203"/>
      <c r="G155" s="1031"/>
    </row>
    <row r="156" spans="1:7" ht="15" customHeight="1">
      <c r="A156" s="681"/>
      <c r="B156" s="1202"/>
      <c r="C156" s="1122"/>
      <c r="D156" s="1122"/>
      <c r="E156" s="1017">
        <f t="shared" si="2"/>
        <v>0</v>
      </c>
      <c r="F156" s="1203"/>
      <c r="G156" s="1031"/>
    </row>
    <row r="157" spans="1:7" ht="15" customHeight="1">
      <c r="A157" s="681"/>
      <c r="B157" s="1202"/>
      <c r="C157" s="1122"/>
      <c r="D157" s="1122"/>
      <c r="E157" s="1017">
        <f t="shared" si="2"/>
        <v>0</v>
      </c>
      <c r="F157" s="1203"/>
      <c r="G157" s="1031"/>
    </row>
    <row r="158" spans="1:7" ht="15" customHeight="1">
      <c r="A158" s="681"/>
      <c r="B158" s="1202"/>
      <c r="C158" s="1122"/>
      <c r="D158" s="1122"/>
      <c r="E158" s="1017">
        <f t="shared" si="2"/>
        <v>0</v>
      </c>
      <c r="F158" s="1203"/>
      <c r="G158" s="1031"/>
    </row>
    <row r="159" spans="1:7" ht="15" customHeight="1">
      <c r="A159" s="681"/>
      <c r="B159" s="1202"/>
      <c r="C159" s="1122"/>
      <c r="D159" s="1122"/>
      <c r="E159" s="1017">
        <f t="shared" si="2"/>
        <v>0</v>
      </c>
      <c r="F159" s="1203"/>
      <c r="G159" s="1031"/>
    </row>
    <row r="160" spans="1:7" ht="15" customHeight="1">
      <c r="A160" s="681"/>
      <c r="B160" s="1202"/>
      <c r="C160" s="1122"/>
      <c r="D160" s="1122"/>
      <c r="E160" s="1017">
        <f t="shared" si="2"/>
        <v>0</v>
      </c>
      <c r="F160" s="1203"/>
      <c r="G160" s="1031"/>
    </row>
    <row r="161" spans="1:7" ht="15" customHeight="1">
      <c r="A161" s="681"/>
      <c r="B161" s="1202"/>
      <c r="C161" s="1122"/>
      <c r="D161" s="1122"/>
      <c r="E161" s="1017">
        <f t="shared" si="2"/>
        <v>0</v>
      </c>
      <c r="F161" s="1203"/>
      <c r="G161" s="1031"/>
    </row>
    <row r="162" spans="1:7" ht="15" customHeight="1">
      <c r="A162" s="681"/>
      <c r="B162" s="1202"/>
      <c r="C162" s="1122"/>
      <c r="D162" s="1122"/>
      <c r="E162" s="1017">
        <f t="shared" si="2"/>
        <v>0</v>
      </c>
      <c r="F162" s="1203"/>
      <c r="G162" s="1031"/>
    </row>
    <row r="163" spans="1:7" ht="15" customHeight="1">
      <c r="A163" s="681"/>
      <c r="B163" s="1202"/>
      <c r="C163" s="1122"/>
      <c r="D163" s="1122"/>
      <c r="E163" s="1017">
        <f t="shared" si="2"/>
        <v>0</v>
      </c>
      <c r="F163" s="1203"/>
      <c r="G163" s="1031"/>
    </row>
    <row r="164" spans="1:7" ht="15" customHeight="1">
      <c r="A164" s="681"/>
      <c r="B164" s="1202"/>
      <c r="C164" s="1122"/>
      <c r="D164" s="1122"/>
      <c r="E164" s="1017">
        <f t="shared" si="2"/>
        <v>0</v>
      </c>
      <c r="F164" s="1203"/>
      <c r="G164" s="1031"/>
    </row>
    <row r="165" spans="1:7" ht="15" customHeight="1">
      <c r="A165" s="681"/>
      <c r="B165" s="1202"/>
      <c r="C165" s="1122"/>
      <c r="D165" s="1122"/>
      <c r="E165" s="1017">
        <f t="shared" si="2"/>
        <v>0</v>
      </c>
      <c r="F165" s="1203"/>
      <c r="G165" s="1031"/>
    </row>
    <row r="166" spans="1:7" ht="15" customHeight="1">
      <c r="A166" s="681"/>
      <c r="B166" s="1202"/>
      <c r="C166" s="1122"/>
      <c r="D166" s="1122"/>
      <c r="E166" s="1017">
        <f t="shared" si="2"/>
        <v>0</v>
      </c>
      <c r="F166" s="1203"/>
      <c r="G166" s="1031"/>
    </row>
    <row r="167" spans="1:7" ht="15" customHeight="1">
      <c r="A167" s="681"/>
      <c r="B167" s="1202"/>
      <c r="C167" s="1122"/>
      <c r="D167" s="1122"/>
      <c r="E167" s="1017">
        <f t="shared" si="2"/>
        <v>0</v>
      </c>
      <c r="F167" s="1203"/>
      <c r="G167" s="1031"/>
    </row>
    <row r="168" spans="1:7" ht="15" customHeight="1">
      <c r="A168" s="681"/>
      <c r="B168" s="1202"/>
      <c r="C168" s="1122"/>
      <c r="D168" s="1122"/>
      <c r="E168" s="1017">
        <f t="shared" si="2"/>
        <v>0</v>
      </c>
      <c r="F168" s="1203"/>
      <c r="G168" s="1031"/>
    </row>
    <row r="169" spans="1:7" ht="15" customHeight="1">
      <c r="A169" s="681"/>
      <c r="B169" s="1202"/>
      <c r="C169" s="1122"/>
      <c r="D169" s="1122"/>
      <c r="E169" s="1017">
        <f t="shared" si="2"/>
        <v>0</v>
      </c>
      <c r="F169" s="1203"/>
      <c r="G169" s="1031"/>
    </row>
    <row r="170" spans="1:7" ht="15" customHeight="1">
      <c r="A170" s="681"/>
      <c r="B170" s="1202"/>
      <c r="C170" s="1122"/>
      <c r="D170" s="1122"/>
      <c r="E170" s="1017">
        <f t="shared" si="2"/>
        <v>0</v>
      </c>
      <c r="F170" s="1203"/>
      <c r="G170" s="1031"/>
    </row>
    <row r="171" spans="1:7" ht="15" customHeight="1">
      <c r="A171" s="681"/>
      <c r="B171" s="1202"/>
      <c r="C171" s="1122"/>
      <c r="D171" s="1122"/>
      <c r="E171" s="1017">
        <f t="shared" si="2"/>
        <v>0</v>
      </c>
      <c r="F171" s="1203"/>
      <c r="G171" s="1031"/>
    </row>
    <row r="172" spans="1:7" ht="15" customHeight="1">
      <c r="A172" s="681"/>
      <c r="B172" s="1202"/>
      <c r="C172" s="1122"/>
      <c r="D172" s="1122"/>
      <c r="E172" s="1017">
        <f t="shared" si="2"/>
        <v>0</v>
      </c>
      <c r="F172" s="1203"/>
      <c r="G172" s="1031"/>
    </row>
    <row r="173" spans="1:7" ht="15" customHeight="1">
      <c r="A173" s="681"/>
      <c r="B173" s="1202"/>
      <c r="C173" s="1122"/>
      <c r="D173" s="1122"/>
      <c r="E173" s="1017">
        <f t="shared" si="2"/>
        <v>0</v>
      </c>
      <c r="F173" s="1203"/>
      <c r="G173" s="1031"/>
    </row>
    <row r="174" spans="1:7" ht="15" customHeight="1">
      <c r="A174" s="681"/>
      <c r="B174" s="1202"/>
      <c r="C174" s="1122"/>
      <c r="D174" s="1122"/>
      <c r="E174" s="1017">
        <f t="shared" si="2"/>
        <v>0</v>
      </c>
      <c r="F174" s="1203"/>
      <c r="G174" s="1031"/>
    </row>
    <row r="175" spans="1:7" ht="15" customHeight="1">
      <c r="A175" s="681"/>
      <c r="B175" s="1202"/>
      <c r="C175" s="1122"/>
      <c r="D175" s="1122"/>
      <c r="E175" s="1017">
        <f t="shared" si="2"/>
        <v>0</v>
      </c>
      <c r="F175" s="1203"/>
      <c r="G175" s="1031"/>
    </row>
    <row r="176" spans="1:7" ht="15" customHeight="1">
      <c r="A176" s="681"/>
      <c r="B176" s="1202"/>
      <c r="C176" s="1122"/>
      <c r="D176" s="1122"/>
      <c r="E176" s="1017">
        <f t="shared" si="2"/>
        <v>0</v>
      </c>
      <c r="F176" s="1203"/>
      <c r="G176" s="1031"/>
    </row>
    <row r="177" spans="1:7" ht="15" customHeight="1">
      <c r="A177" s="681"/>
      <c r="B177" s="1202"/>
      <c r="C177" s="1122"/>
      <c r="D177" s="1122"/>
      <c r="E177" s="1017">
        <f t="shared" si="2"/>
        <v>0</v>
      </c>
      <c r="F177" s="1203"/>
      <c r="G177" s="1031"/>
    </row>
    <row r="178" spans="1:7" ht="15" customHeight="1">
      <c r="A178" s="681"/>
      <c r="B178" s="1202"/>
      <c r="C178" s="1122"/>
      <c r="D178" s="1122"/>
      <c r="E178" s="1017">
        <f t="shared" si="2"/>
        <v>0</v>
      </c>
      <c r="F178" s="1203"/>
      <c r="G178" s="1031"/>
    </row>
    <row r="179" spans="1:7" ht="15" customHeight="1">
      <c r="A179" s="681"/>
      <c r="B179" s="1202"/>
      <c r="C179" s="1122"/>
      <c r="D179" s="1122"/>
      <c r="E179" s="1017">
        <f t="shared" si="2"/>
        <v>0</v>
      </c>
      <c r="F179" s="1203"/>
      <c r="G179" s="1031"/>
    </row>
    <row r="180" spans="1:7" ht="15" customHeight="1">
      <c r="A180" s="681"/>
      <c r="B180" s="1202"/>
      <c r="C180" s="1122"/>
      <c r="D180" s="1122"/>
      <c r="E180" s="1017">
        <f t="shared" si="2"/>
        <v>0</v>
      </c>
      <c r="F180" s="1203"/>
      <c r="G180" s="1031"/>
    </row>
    <row r="181" spans="1:7" ht="15" customHeight="1">
      <c r="A181" s="681"/>
      <c r="B181" s="1202"/>
      <c r="C181" s="1122"/>
      <c r="D181" s="1122"/>
      <c r="E181" s="1017">
        <f t="shared" si="2"/>
        <v>0</v>
      </c>
      <c r="F181" s="1203"/>
      <c r="G181" s="1031"/>
    </row>
    <row r="182" spans="1:7" ht="15" customHeight="1">
      <c r="A182" s="681"/>
      <c r="B182" s="1202"/>
      <c r="C182" s="1122"/>
      <c r="D182" s="1122"/>
      <c r="E182" s="1017">
        <f t="shared" si="2"/>
        <v>0</v>
      </c>
      <c r="F182" s="1203"/>
      <c r="G182" s="1031"/>
    </row>
    <row r="183" spans="1:7" ht="15" customHeight="1">
      <c r="A183" s="681"/>
      <c r="B183" s="1202"/>
      <c r="C183" s="1122"/>
      <c r="D183" s="1122"/>
      <c r="E183" s="1017">
        <f t="shared" si="2"/>
        <v>0</v>
      </c>
      <c r="F183" s="1203"/>
      <c r="G183" s="1031"/>
    </row>
    <row r="184" spans="1:7" ht="15" customHeight="1">
      <c r="A184" s="681"/>
      <c r="B184" s="1202"/>
      <c r="C184" s="1122"/>
      <c r="D184" s="1122"/>
      <c r="E184" s="1017">
        <f t="shared" si="2"/>
        <v>0</v>
      </c>
      <c r="F184" s="1203"/>
      <c r="G184" s="1031"/>
    </row>
    <row r="185" spans="1:7" ht="15" customHeight="1">
      <c r="A185" s="681"/>
      <c r="B185" s="1202"/>
      <c r="C185" s="1122"/>
      <c r="D185" s="1122"/>
      <c r="E185" s="1017">
        <f t="shared" si="2"/>
        <v>0</v>
      </c>
      <c r="F185" s="1203"/>
      <c r="G185" s="1031"/>
    </row>
    <row r="186" spans="1:7" ht="15" customHeight="1">
      <c r="A186" s="681"/>
      <c r="B186" s="1202"/>
      <c r="C186" s="1122"/>
      <c r="D186" s="1122"/>
      <c r="E186" s="1017">
        <f t="shared" si="2"/>
        <v>0</v>
      </c>
      <c r="F186" s="1203"/>
      <c r="G186" s="1031"/>
    </row>
    <row r="187" spans="1:7" ht="15" customHeight="1">
      <c r="A187" s="681"/>
      <c r="B187" s="1202"/>
      <c r="C187" s="1122"/>
      <c r="D187" s="1122"/>
      <c r="E187" s="1017">
        <f t="shared" si="2"/>
        <v>0</v>
      </c>
      <c r="F187" s="1203"/>
      <c r="G187" s="1031"/>
    </row>
    <row r="188" spans="1:7" ht="15" customHeight="1">
      <c r="A188" s="681"/>
      <c r="B188" s="1202"/>
      <c r="C188" s="1122"/>
      <c r="D188" s="1122"/>
      <c r="E188" s="1017">
        <f t="shared" si="2"/>
        <v>0</v>
      </c>
      <c r="F188" s="1203"/>
      <c r="G188" s="1031"/>
    </row>
    <row r="189" spans="1:7" ht="15" customHeight="1">
      <c r="A189" s="681"/>
      <c r="B189" s="1202"/>
      <c r="C189" s="1122"/>
      <c r="D189" s="1122"/>
      <c r="E189" s="1017">
        <f t="shared" si="2"/>
        <v>0</v>
      </c>
      <c r="F189" s="1203"/>
      <c r="G189" s="1031"/>
    </row>
    <row r="190" spans="1:7" ht="15" customHeight="1">
      <c r="A190" s="681"/>
      <c r="B190" s="1202"/>
      <c r="C190" s="1122"/>
      <c r="D190" s="1122"/>
      <c r="E190" s="1017">
        <f t="shared" si="2"/>
        <v>0</v>
      </c>
      <c r="F190" s="1203"/>
      <c r="G190" s="1031"/>
    </row>
    <row r="191" spans="1:7" ht="15" customHeight="1">
      <c r="A191" s="681"/>
      <c r="B191" s="1202"/>
      <c r="C191" s="1122"/>
      <c r="D191" s="1122"/>
      <c r="E191" s="1017">
        <f t="shared" si="2"/>
        <v>0</v>
      </c>
      <c r="F191" s="1203"/>
      <c r="G191" s="1031"/>
    </row>
    <row r="192" spans="1:7" ht="15" customHeight="1">
      <c r="A192" s="681"/>
      <c r="B192" s="1202"/>
      <c r="C192" s="1122"/>
      <c r="D192" s="1122"/>
      <c r="E192" s="1017">
        <f t="shared" si="2"/>
        <v>0</v>
      </c>
      <c r="F192" s="1203"/>
      <c r="G192" s="1031"/>
    </row>
    <row r="193" spans="1:7" ht="15" customHeight="1">
      <c r="A193" s="681"/>
      <c r="B193" s="1202"/>
      <c r="C193" s="1122"/>
      <c r="D193" s="1122"/>
      <c r="E193" s="1017">
        <f t="shared" si="2"/>
        <v>0</v>
      </c>
      <c r="F193" s="1203"/>
      <c r="G193" s="1031"/>
    </row>
    <row r="194" spans="1:7" ht="15" customHeight="1">
      <c r="A194" s="681"/>
      <c r="B194" s="1202"/>
      <c r="C194" s="1122"/>
      <c r="D194" s="1122"/>
      <c r="E194" s="1017">
        <f t="shared" si="2"/>
        <v>0</v>
      </c>
      <c r="F194" s="1203"/>
      <c r="G194" s="1031"/>
    </row>
    <row r="195" spans="1:7" ht="15" customHeight="1">
      <c r="A195" s="681"/>
      <c r="B195" s="1202"/>
      <c r="C195" s="1122"/>
      <c r="D195" s="1122"/>
      <c r="E195" s="1017">
        <f t="shared" si="2"/>
        <v>0</v>
      </c>
      <c r="F195" s="1203"/>
      <c r="G195" s="1031"/>
    </row>
    <row r="196" spans="1:7" ht="15" customHeight="1">
      <c r="A196" s="681"/>
      <c r="B196" s="1202"/>
      <c r="C196" s="1122"/>
      <c r="D196" s="1122"/>
      <c r="E196" s="1017">
        <f t="shared" si="2"/>
        <v>0</v>
      </c>
      <c r="F196" s="1203"/>
      <c r="G196" s="1031"/>
    </row>
    <row r="197" spans="1:7" ht="15" customHeight="1">
      <c r="A197" s="681"/>
      <c r="B197" s="1202"/>
      <c r="C197" s="1122"/>
      <c r="D197" s="1122"/>
      <c r="E197" s="1017">
        <f t="shared" si="2"/>
        <v>0</v>
      </c>
      <c r="F197" s="1203"/>
      <c r="G197" s="1031"/>
    </row>
    <row r="198" spans="1:7" ht="15" customHeight="1">
      <c r="A198" s="681"/>
      <c r="B198" s="1202"/>
      <c r="C198" s="1122"/>
      <c r="D198" s="1122"/>
      <c r="E198" s="1017">
        <f t="shared" si="2"/>
        <v>0</v>
      </c>
      <c r="F198" s="1203"/>
      <c r="G198" s="1031"/>
    </row>
    <row r="199" spans="1:7" ht="15" customHeight="1">
      <c r="A199" s="681"/>
      <c r="B199" s="1202"/>
      <c r="C199" s="1122"/>
      <c r="D199" s="1122"/>
      <c r="E199" s="1017">
        <f t="shared" si="2"/>
        <v>0</v>
      </c>
      <c r="F199" s="1203"/>
      <c r="G199" s="1031"/>
    </row>
    <row r="200" spans="1:7" ht="15" customHeight="1">
      <c r="A200" s="681"/>
      <c r="B200" s="1202"/>
      <c r="C200" s="1122"/>
      <c r="D200" s="1122"/>
      <c r="E200" s="1017">
        <f t="shared" si="2"/>
        <v>0</v>
      </c>
      <c r="F200" s="1203"/>
      <c r="G200" s="1031"/>
    </row>
    <row r="201" spans="1:7" ht="15" customHeight="1">
      <c r="A201" s="681"/>
      <c r="B201" s="1202"/>
      <c r="C201" s="1122"/>
      <c r="D201" s="1122"/>
      <c r="E201" s="1017">
        <f t="shared" si="2"/>
        <v>0</v>
      </c>
      <c r="F201" s="1203"/>
      <c r="G201" s="1031"/>
    </row>
    <row r="202" spans="1:7" ht="15" customHeight="1">
      <c r="A202" s="681"/>
      <c r="B202" s="1202"/>
      <c r="C202" s="1122"/>
      <c r="D202" s="1122"/>
      <c r="E202" s="1017">
        <f t="shared" si="2"/>
        <v>0</v>
      </c>
      <c r="F202" s="1203"/>
      <c r="G202" s="1031"/>
    </row>
    <row r="203" spans="1:7" ht="15" customHeight="1">
      <c r="A203" s="681"/>
      <c r="B203" s="1202"/>
      <c r="C203" s="1122"/>
      <c r="D203" s="1122"/>
      <c r="E203" s="1017">
        <f t="shared" si="2"/>
        <v>0</v>
      </c>
      <c r="F203" s="1203"/>
      <c r="G203" s="1031"/>
    </row>
    <row r="204" spans="1:7" ht="15" customHeight="1">
      <c r="A204" s="681"/>
      <c r="B204" s="1202"/>
      <c r="C204" s="1122"/>
      <c r="D204" s="1122"/>
      <c r="E204" s="1017">
        <f t="shared" si="2"/>
        <v>0</v>
      </c>
      <c r="F204" s="1203"/>
      <c r="G204" s="1031"/>
    </row>
    <row r="205" spans="1:7" ht="15" customHeight="1">
      <c r="A205" s="681"/>
      <c r="B205" s="1202"/>
      <c r="C205" s="1122"/>
      <c r="D205" s="1122"/>
      <c r="E205" s="1017">
        <f t="shared" si="2"/>
        <v>0</v>
      </c>
      <c r="F205" s="1203"/>
      <c r="G205" s="1031"/>
    </row>
    <row r="206" spans="1:7" ht="15" customHeight="1">
      <c r="A206" s="681"/>
      <c r="B206" s="1202"/>
      <c r="C206" s="1122"/>
      <c r="D206" s="1122"/>
      <c r="E206" s="1017">
        <f t="shared" si="2"/>
        <v>0</v>
      </c>
      <c r="F206" s="1203"/>
      <c r="G206" s="1031"/>
    </row>
    <row r="207" spans="1:7" ht="15" customHeight="1">
      <c r="A207" s="681"/>
      <c r="B207" s="1202"/>
      <c r="C207" s="1122"/>
      <c r="D207" s="1122"/>
      <c r="E207" s="1017">
        <f t="shared" si="2"/>
        <v>0</v>
      </c>
      <c r="F207" s="1203"/>
      <c r="G207" s="1031"/>
    </row>
    <row r="208" spans="1:7" ht="15" customHeight="1">
      <c r="A208" s="681"/>
      <c r="B208" s="1202"/>
      <c r="C208" s="1122"/>
      <c r="D208" s="1122"/>
      <c r="E208" s="1017">
        <f t="shared" si="2"/>
        <v>0</v>
      </c>
      <c r="F208" s="1203"/>
      <c r="G208" s="1031"/>
    </row>
    <row r="209" spans="1:7" ht="15" customHeight="1">
      <c r="A209" s="681"/>
      <c r="B209" s="1202"/>
      <c r="C209" s="1122"/>
      <c r="D209" s="1122"/>
      <c r="E209" s="1017">
        <f t="shared" ref="E209:E272" si="3">B209-C209+D209</f>
        <v>0</v>
      </c>
      <c r="F209" s="1203"/>
      <c r="G209" s="1031"/>
    </row>
    <row r="210" spans="1:7" ht="15" customHeight="1">
      <c r="A210" s="681"/>
      <c r="B210" s="1202"/>
      <c r="C210" s="1122"/>
      <c r="D210" s="1122"/>
      <c r="E210" s="1017">
        <f t="shared" si="3"/>
        <v>0</v>
      </c>
      <c r="F210" s="1203"/>
      <c r="G210" s="1031"/>
    </row>
    <row r="211" spans="1:7" ht="15" customHeight="1">
      <c r="A211" s="681"/>
      <c r="B211" s="1202"/>
      <c r="C211" s="1122"/>
      <c r="D211" s="1122"/>
      <c r="E211" s="1017">
        <f t="shared" si="3"/>
        <v>0</v>
      </c>
      <c r="F211" s="1203"/>
      <c r="G211" s="1031"/>
    </row>
    <row r="212" spans="1:7" ht="15" customHeight="1">
      <c r="A212" s="681"/>
      <c r="B212" s="1202"/>
      <c r="C212" s="1122"/>
      <c r="D212" s="1122"/>
      <c r="E212" s="1017">
        <f t="shared" si="3"/>
        <v>0</v>
      </c>
      <c r="F212" s="1203"/>
      <c r="G212" s="1031"/>
    </row>
    <row r="213" spans="1:7" ht="15" customHeight="1">
      <c r="A213" s="681"/>
      <c r="B213" s="1202"/>
      <c r="C213" s="1122"/>
      <c r="D213" s="1122"/>
      <c r="E213" s="1017">
        <f t="shared" si="3"/>
        <v>0</v>
      </c>
      <c r="F213" s="1203"/>
      <c r="G213" s="1031"/>
    </row>
    <row r="214" spans="1:7" ht="15" customHeight="1">
      <c r="A214" s="681"/>
      <c r="B214" s="1202"/>
      <c r="C214" s="1122"/>
      <c r="D214" s="1122"/>
      <c r="E214" s="1017">
        <f t="shared" si="3"/>
        <v>0</v>
      </c>
      <c r="F214" s="1203"/>
      <c r="G214" s="1031"/>
    </row>
    <row r="215" spans="1:7" ht="15" customHeight="1">
      <c r="A215" s="681"/>
      <c r="B215" s="1202"/>
      <c r="C215" s="1122"/>
      <c r="D215" s="1122"/>
      <c r="E215" s="1017">
        <f t="shared" si="3"/>
        <v>0</v>
      </c>
      <c r="F215" s="1203"/>
      <c r="G215" s="1031"/>
    </row>
    <row r="216" spans="1:7" ht="15" customHeight="1">
      <c r="A216" s="681"/>
      <c r="B216" s="1202"/>
      <c r="C216" s="1122"/>
      <c r="D216" s="1122"/>
      <c r="E216" s="1017">
        <f t="shared" si="3"/>
        <v>0</v>
      </c>
      <c r="F216" s="1203"/>
      <c r="G216" s="1031"/>
    </row>
    <row r="217" spans="1:7" ht="15" customHeight="1">
      <c r="A217" s="681"/>
      <c r="B217" s="1202"/>
      <c r="C217" s="1122"/>
      <c r="D217" s="1122"/>
      <c r="E217" s="1017">
        <f t="shared" si="3"/>
        <v>0</v>
      </c>
      <c r="F217" s="1203"/>
      <c r="G217" s="1031"/>
    </row>
    <row r="218" spans="1:7" ht="15" customHeight="1">
      <c r="A218" s="681"/>
      <c r="B218" s="1202"/>
      <c r="C218" s="1122"/>
      <c r="D218" s="1122"/>
      <c r="E218" s="1017">
        <f t="shared" si="3"/>
        <v>0</v>
      </c>
      <c r="F218" s="1203"/>
      <c r="G218" s="1031"/>
    </row>
    <row r="219" spans="1:7" ht="15" customHeight="1">
      <c r="A219" s="681"/>
      <c r="B219" s="1202"/>
      <c r="C219" s="1122"/>
      <c r="D219" s="1122"/>
      <c r="E219" s="1017">
        <f t="shared" si="3"/>
        <v>0</v>
      </c>
      <c r="F219" s="1203"/>
      <c r="G219" s="1031"/>
    </row>
    <row r="220" spans="1:7" ht="15" customHeight="1">
      <c r="A220" s="681"/>
      <c r="B220" s="1202"/>
      <c r="C220" s="1122"/>
      <c r="D220" s="1122"/>
      <c r="E220" s="1017">
        <f t="shared" si="3"/>
        <v>0</v>
      </c>
      <c r="F220" s="1203"/>
      <c r="G220" s="1031"/>
    </row>
    <row r="221" spans="1:7" ht="15" customHeight="1">
      <c r="A221" s="681"/>
      <c r="B221" s="1202"/>
      <c r="C221" s="1122"/>
      <c r="D221" s="1122"/>
      <c r="E221" s="1017">
        <f t="shared" si="3"/>
        <v>0</v>
      </c>
      <c r="F221" s="1203"/>
      <c r="G221" s="1031"/>
    </row>
    <row r="222" spans="1:7" ht="15" customHeight="1">
      <c r="A222" s="681"/>
      <c r="B222" s="1202"/>
      <c r="C222" s="1122"/>
      <c r="D222" s="1122"/>
      <c r="E222" s="1017">
        <f t="shared" si="3"/>
        <v>0</v>
      </c>
      <c r="F222" s="1203"/>
      <c r="G222" s="1031"/>
    </row>
    <row r="223" spans="1:7" ht="15" customHeight="1">
      <c r="A223" s="681"/>
      <c r="B223" s="1202"/>
      <c r="C223" s="1122"/>
      <c r="D223" s="1122"/>
      <c r="E223" s="1017">
        <f t="shared" si="3"/>
        <v>0</v>
      </c>
      <c r="F223" s="1203"/>
      <c r="G223" s="1031"/>
    </row>
    <row r="224" spans="1:7" ht="15" customHeight="1">
      <c r="A224" s="681"/>
      <c r="B224" s="1202"/>
      <c r="C224" s="1122"/>
      <c r="D224" s="1122"/>
      <c r="E224" s="1017">
        <f t="shared" si="3"/>
        <v>0</v>
      </c>
      <c r="F224" s="1203"/>
      <c r="G224" s="1031"/>
    </row>
    <row r="225" spans="1:7" ht="15" customHeight="1">
      <c r="A225" s="681"/>
      <c r="B225" s="1202"/>
      <c r="C225" s="1122"/>
      <c r="D225" s="1122"/>
      <c r="E225" s="1017">
        <f t="shared" si="3"/>
        <v>0</v>
      </c>
      <c r="F225" s="1203"/>
      <c r="G225" s="1031"/>
    </row>
    <row r="226" spans="1:7" ht="15" customHeight="1">
      <c r="A226" s="681"/>
      <c r="B226" s="1202"/>
      <c r="C226" s="1122"/>
      <c r="D226" s="1122"/>
      <c r="E226" s="1017">
        <f t="shared" si="3"/>
        <v>0</v>
      </c>
      <c r="F226" s="1203"/>
      <c r="G226" s="1031"/>
    </row>
    <row r="227" spans="1:7" ht="15" customHeight="1">
      <c r="A227" s="681"/>
      <c r="B227" s="1202"/>
      <c r="C227" s="1122"/>
      <c r="D227" s="1122"/>
      <c r="E227" s="1017">
        <f t="shared" si="3"/>
        <v>0</v>
      </c>
      <c r="F227" s="1203"/>
      <c r="G227" s="1031"/>
    </row>
    <row r="228" spans="1:7" ht="15" customHeight="1">
      <c r="A228" s="681"/>
      <c r="B228" s="1202"/>
      <c r="C228" s="1122"/>
      <c r="D228" s="1122"/>
      <c r="E228" s="1017">
        <f t="shared" si="3"/>
        <v>0</v>
      </c>
      <c r="F228" s="1203"/>
      <c r="G228" s="1031"/>
    </row>
    <row r="229" spans="1:7" ht="15" customHeight="1">
      <c r="A229" s="681"/>
      <c r="B229" s="1202"/>
      <c r="C229" s="1122"/>
      <c r="D229" s="1122"/>
      <c r="E229" s="1017">
        <f t="shared" si="3"/>
        <v>0</v>
      </c>
      <c r="F229" s="1203"/>
      <c r="G229" s="1031"/>
    </row>
    <row r="230" spans="1:7" ht="15" customHeight="1">
      <c r="A230" s="681"/>
      <c r="B230" s="1202"/>
      <c r="C230" s="1122"/>
      <c r="D230" s="1122"/>
      <c r="E230" s="1017">
        <f t="shared" si="3"/>
        <v>0</v>
      </c>
      <c r="F230" s="1203"/>
      <c r="G230" s="1031"/>
    </row>
    <row r="231" spans="1:7" ht="15" customHeight="1">
      <c r="A231" s="681"/>
      <c r="B231" s="1202"/>
      <c r="C231" s="1122"/>
      <c r="D231" s="1122"/>
      <c r="E231" s="1017">
        <f t="shared" si="3"/>
        <v>0</v>
      </c>
      <c r="F231" s="1203"/>
      <c r="G231" s="1031"/>
    </row>
    <row r="232" spans="1:7" ht="15" customHeight="1">
      <c r="A232" s="681"/>
      <c r="B232" s="1202"/>
      <c r="C232" s="1122"/>
      <c r="D232" s="1122"/>
      <c r="E232" s="1017">
        <f t="shared" si="3"/>
        <v>0</v>
      </c>
      <c r="F232" s="1203"/>
      <c r="G232" s="1031"/>
    </row>
    <row r="233" spans="1:7" ht="15" customHeight="1">
      <c r="A233" s="681"/>
      <c r="B233" s="1202"/>
      <c r="C233" s="1122"/>
      <c r="D233" s="1122"/>
      <c r="E233" s="1017">
        <f t="shared" si="3"/>
        <v>0</v>
      </c>
      <c r="F233" s="1203"/>
      <c r="G233" s="1031"/>
    </row>
    <row r="234" spans="1:7" ht="15" customHeight="1">
      <c r="A234" s="681"/>
      <c r="B234" s="1202"/>
      <c r="C234" s="1122"/>
      <c r="D234" s="1122"/>
      <c r="E234" s="1017">
        <f t="shared" si="3"/>
        <v>0</v>
      </c>
      <c r="F234" s="1203"/>
      <c r="G234" s="1031"/>
    </row>
    <row r="235" spans="1:7" ht="15" customHeight="1">
      <c r="A235" s="681"/>
      <c r="B235" s="1202"/>
      <c r="C235" s="1122"/>
      <c r="D235" s="1122"/>
      <c r="E235" s="1017">
        <f t="shared" si="3"/>
        <v>0</v>
      </c>
      <c r="F235" s="1203"/>
      <c r="G235" s="1031"/>
    </row>
    <row r="236" spans="1:7" ht="15" customHeight="1">
      <c r="A236" s="681"/>
      <c r="B236" s="1202"/>
      <c r="C236" s="1122"/>
      <c r="D236" s="1122"/>
      <c r="E236" s="1017">
        <f t="shared" si="3"/>
        <v>0</v>
      </c>
      <c r="F236" s="1203"/>
      <c r="G236" s="1031"/>
    </row>
    <row r="237" spans="1:7" ht="15" customHeight="1">
      <c r="A237" s="681"/>
      <c r="B237" s="1202"/>
      <c r="C237" s="1122"/>
      <c r="D237" s="1122"/>
      <c r="E237" s="1017">
        <f t="shared" si="3"/>
        <v>0</v>
      </c>
      <c r="F237" s="1203"/>
      <c r="G237" s="1031"/>
    </row>
    <row r="238" spans="1:7" ht="15" customHeight="1">
      <c r="A238" s="681"/>
      <c r="B238" s="1202"/>
      <c r="C238" s="1122"/>
      <c r="D238" s="1122"/>
      <c r="E238" s="1017">
        <f t="shared" si="3"/>
        <v>0</v>
      </c>
      <c r="F238" s="1203"/>
      <c r="G238" s="1031"/>
    </row>
    <row r="239" spans="1:7" ht="15" customHeight="1">
      <c r="A239" s="681"/>
      <c r="B239" s="1202"/>
      <c r="C239" s="1122"/>
      <c r="D239" s="1122"/>
      <c r="E239" s="1017">
        <f t="shared" si="3"/>
        <v>0</v>
      </c>
      <c r="F239" s="1203"/>
      <c r="G239" s="1031"/>
    </row>
    <row r="240" spans="1:7" ht="15" customHeight="1">
      <c r="A240" s="681"/>
      <c r="B240" s="1202"/>
      <c r="C240" s="1122"/>
      <c r="D240" s="1122"/>
      <c r="E240" s="1017">
        <f t="shared" si="3"/>
        <v>0</v>
      </c>
      <c r="F240" s="1203"/>
      <c r="G240" s="1031"/>
    </row>
    <row r="241" spans="1:7" ht="15" customHeight="1">
      <c r="A241" s="681"/>
      <c r="B241" s="1202"/>
      <c r="C241" s="1122"/>
      <c r="D241" s="1122"/>
      <c r="E241" s="1017">
        <f t="shared" si="3"/>
        <v>0</v>
      </c>
      <c r="F241" s="1203"/>
      <c r="G241" s="1031"/>
    </row>
    <row r="242" spans="1:7" ht="15" customHeight="1">
      <c r="A242" s="681"/>
      <c r="B242" s="1202"/>
      <c r="C242" s="1122"/>
      <c r="D242" s="1122"/>
      <c r="E242" s="1017">
        <f t="shared" si="3"/>
        <v>0</v>
      </c>
      <c r="F242" s="1203"/>
      <c r="G242" s="1031"/>
    </row>
    <row r="243" spans="1:7" ht="15" customHeight="1">
      <c r="A243" s="681"/>
      <c r="B243" s="1202"/>
      <c r="C243" s="1122"/>
      <c r="D243" s="1122"/>
      <c r="E243" s="1017">
        <f t="shared" si="3"/>
        <v>0</v>
      </c>
      <c r="F243" s="1203"/>
      <c r="G243" s="1031"/>
    </row>
    <row r="244" spans="1:7" ht="15" customHeight="1">
      <c r="A244" s="681"/>
      <c r="B244" s="1202"/>
      <c r="C244" s="1122"/>
      <c r="D244" s="1122"/>
      <c r="E244" s="1017">
        <f t="shared" si="3"/>
        <v>0</v>
      </c>
      <c r="F244" s="1203"/>
      <c r="G244" s="1031"/>
    </row>
    <row r="245" spans="1:7" ht="15" customHeight="1">
      <c r="A245" s="681"/>
      <c r="B245" s="1202"/>
      <c r="C245" s="1122"/>
      <c r="D245" s="1122"/>
      <c r="E245" s="1017">
        <f t="shared" si="3"/>
        <v>0</v>
      </c>
      <c r="F245" s="1203"/>
      <c r="G245" s="1031"/>
    </row>
    <row r="246" spans="1:7" ht="15" customHeight="1">
      <c r="A246" s="681"/>
      <c r="B246" s="1202"/>
      <c r="C246" s="1122"/>
      <c r="D246" s="1122"/>
      <c r="E246" s="1017">
        <f t="shared" si="3"/>
        <v>0</v>
      </c>
      <c r="F246" s="1203"/>
      <c r="G246" s="1031"/>
    </row>
    <row r="247" spans="1:7" ht="15" customHeight="1">
      <c r="A247" s="681"/>
      <c r="B247" s="1202"/>
      <c r="C247" s="1122"/>
      <c r="D247" s="1122"/>
      <c r="E247" s="1017">
        <f t="shared" si="3"/>
        <v>0</v>
      </c>
      <c r="F247" s="1203"/>
      <c r="G247" s="1031"/>
    </row>
    <row r="248" spans="1:7" ht="15" customHeight="1">
      <c r="A248" s="681"/>
      <c r="B248" s="1202"/>
      <c r="C248" s="1122"/>
      <c r="D248" s="1122"/>
      <c r="E248" s="1017">
        <f t="shared" si="3"/>
        <v>0</v>
      </c>
      <c r="F248" s="1203"/>
      <c r="G248" s="1031"/>
    </row>
    <row r="249" spans="1:7" ht="15" customHeight="1">
      <c r="A249" s="681"/>
      <c r="B249" s="1202"/>
      <c r="C249" s="1122"/>
      <c r="D249" s="1122"/>
      <c r="E249" s="1017">
        <f t="shared" si="3"/>
        <v>0</v>
      </c>
      <c r="F249" s="1203"/>
      <c r="G249" s="1031"/>
    </row>
    <row r="250" spans="1:7" ht="15" customHeight="1">
      <c r="A250" s="681"/>
      <c r="B250" s="1202"/>
      <c r="C250" s="1122"/>
      <c r="D250" s="1122"/>
      <c r="E250" s="1017">
        <f t="shared" si="3"/>
        <v>0</v>
      </c>
      <c r="F250" s="1203"/>
      <c r="G250" s="1031"/>
    </row>
    <row r="251" spans="1:7" ht="15" customHeight="1">
      <c r="A251" s="681"/>
      <c r="B251" s="1202"/>
      <c r="C251" s="1122"/>
      <c r="D251" s="1122"/>
      <c r="E251" s="1017">
        <f t="shared" si="3"/>
        <v>0</v>
      </c>
      <c r="F251" s="1203"/>
      <c r="G251" s="1031"/>
    </row>
    <row r="252" spans="1:7" ht="15" customHeight="1">
      <c r="A252" s="681"/>
      <c r="B252" s="1202"/>
      <c r="C252" s="1122"/>
      <c r="D252" s="1122"/>
      <c r="E252" s="1017">
        <f t="shared" si="3"/>
        <v>0</v>
      </c>
      <c r="F252" s="1203"/>
      <c r="G252" s="1031"/>
    </row>
    <row r="253" spans="1:7" ht="15" customHeight="1">
      <c r="A253" s="681"/>
      <c r="B253" s="1202"/>
      <c r="C253" s="1122"/>
      <c r="D253" s="1122"/>
      <c r="E253" s="1017">
        <f t="shared" si="3"/>
        <v>0</v>
      </c>
      <c r="F253" s="1203"/>
      <c r="G253" s="1031"/>
    </row>
    <row r="254" spans="1:7" ht="15" customHeight="1">
      <c r="A254" s="681"/>
      <c r="B254" s="1202"/>
      <c r="C254" s="1122"/>
      <c r="D254" s="1122"/>
      <c r="E254" s="1017">
        <f t="shared" si="3"/>
        <v>0</v>
      </c>
      <c r="F254" s="1203"/>
      <c r="G254" s="1031"/>
    </row>
    <row r="255" spans="1:7" ht="15" customHeight="1">
      <c r="A255" s="681"/>
      <c r="B255" s="1202"/>
      <c r="C255" s="1122"/>
      <c r="D255" s="1122"/>
      <c r="E255" s="1017">
        <f t="shared" si="3"/>
        <v>0</v>
      </c>
      <c r="F255" s="1203"/>
      <c r="G255" s="1031"/>
    </row>
    <row r="256" spans="1:7" ht="15" customHeight="1">
      <c r="A256" s="681"/>
      <c r="B256" s="1202"/>
      <c r="C256" s="1122"/>
      <c r="D256" s="1122"/>
      <c r="E256" s="1017">
        <f t="shared" si="3"/>
        <v>0</v>
      </c>
      <c r="F256" s="1203"/>
      <c r="G256" s="1031"/>
    </row>
    <row r="257" spans="1:7" ht="15" customHeight="1">
      <c r="A257" s="681"/>
      <c r="B257" s="1202"/>
      <c r="C257" s="1122"/>
      <c r="D257" s="1122"/>
      <c r="E257" s="1017">
        <f t="shared" si="3"/>
        <v>0</v>
      </c>
      <c r="F257" s="1203"/>
      <c r="G257" s="1031"/>
    </row>
    <row r="258" spans="1:7" ht="15" customHeight="1">
      <c r="A258" s="681"/>
      <c r="B258" s="1202"/>
      <c r="C258" s="1122"/>
      <c r="D258" s="1122"/>
      <c r="E258" s="1017">
        <f t="shared" si="3"/>
        <v>0</v>
      </c>
      <c r="F258" s="1203"/>
      <c r="G258" s="1031"/>
    </row>
    <row r="259" spans="1:7" ht="15" customHeight="1">
      <c r="A259" s="681"/>
      <c r="B259" s="1202"/>
      <c r="C259" s="1122"/>
      <c r="D259" s="1122"/>
      <c r="E259" s="1017">
        <f t="shared" si="3"/>
        <v>0</v>
      </c>
      <c r="F259" s="1203"/>
      <c r="G259" s="1031"/>
    </row>
    <row r="260" spans="1:7" ht="15" customHeight="1">
      <c r="A260" s="681"/>
      <c r="B260" s="1202"/>
      <c r="C260" s="1122"/>
      <c r="D260" s="1122"/>
      <c r="E260" s="1017">
        <f t="shared" si="3"/>
        <v>0</v>
      </c>
      <c r="F260" s="1203"/>
      <c r="G260" s="1031"/>
    </row>
    <row r="261" spans="1:7" ht="15" customHeight="1">
      <c r="A261" s="681"/>
      <c r="B261" s="1202"/>
      <c r="C261" s="1122"/>
      <c r="D261" s="1122"/>
      <c r="E261" s="1017">
        <f t="shared" si="3"/>
        <v>0</v>
      </c>
      <c r="F261" s="1203"/>
      <c r="G261" s="1031"/>
    </row>
    <row r="262" spans="1:7" ht="15" customHeight="1">
      <c r="A262" s="681"/>
      <c r="B262" s="1202"/>
      <c r="C262" s="1122"/>
      <c r="D262" s="1122"/>
      <c r="E262" s="1017">
        <f t="shared" si="3"/>
        <v>0</v>
      </c>
      <c r="F262" s="1203"/>
      <c r="G262" s="1031"/>
    </row>
    <row r="263" spans="1:7" ht="15" customHeight="1">
      <c r="A263" s="681"/>
      <c r="B263" s="1202"/>
      <c r="C263" s="1122"/>
      <c r="D263" s="1122"/>
      <c r="E263" s="1017">
        <f t="shared" si="3"/>
        <v>0</v>
      </c>
      <c r="F263" s="1203"/>
      <c r="G263" s="1031"/>
    </row>
    <row r="264" spans="1:7" ht="15" customHeight="1">
      <c r="A264" s="681"/>
      <c r="B264" s="1202"/>
      <c r="C264" s="1122"/>
      <c r="D264" s="1122"/>
      <c r="E264" s="1017">
        <f t="shared" si="3"/>
        <v>0</v>
      </c>
      <c r="F264" s="1203"/>
      <c r="G264" s="1031"/>
    </row>
    <row r="265" spans="1:7" ht="15" customHeight="1">
      <c r="A265" s="681"/>
      <c r="B265" s="1202"/>
      <c r="C265" s="1122"/>
      <c r="D265" s="1122"/>
      <c r="E265" s="1017">
        <f t="shared" si="3"/>
        <v>0</v>
      </c>
      <c r="F265" s="1203"/>
      <c r="G265" s="1031"/>
    </row>
    <row r="266" spans="1:7" ht="15" customHeight="1">
      <c r="A266" s="681"/>
      <c r="B266" s="1202"/>
      <c r="C266" s="1122"/>
      <c r="D266" s="1122"/>
      <c r="E266" s="1017">
        <f t="shared" si="3"/>
        <v>0</v>
      </c>
      <c r="F266" s="1203"/>
      <c r="G266" s="1031"/>
    </row>
    <row r="267" spans="1:7" ht="15" customHeight="1">
      <c r="A267" s="681"/>
      <c r="B267" s="1202"/>
      <c r="C267" s="1122"/>
      <c r="D267" s="1122"/>
      <c r="E267" s="1017">
        <f t="shared" si="3"/>
        <v>0</v>
      </c>
      <c r="F267" s="1203"/>
      <c r="G267" s="1031"/>
    </row>
    <row r="268" spans="1:7" ht="15" customHeight="1">
      <c r="A268" s="681"/>
      <c r="B268" s="1202"/>
      <c r="C268" s="1122"/>
      <c r="D268" s="1122"/>
      <c r="E268" s="1017">
        <f t="shared" si="3"/>
        <v>0</v>
      </c>
      <c r="F268" s="1203"/>
      <c r="G268" s="1031"/>
    </row>
    <row r="269" spans="1:7" ht="15" customHeight="1">
      <c r="A269" s="681"/>
      <c r="B269" s="1202"/>
      <c r="C269" s="1122"/>
      <c r="D269" s="1122"/>
      <c r="E269" s="1017">
        <f t="shared" si="3"/>
        <v>0</v>
      </c>
      <c r="F269" s="1203"/>
      <c r="G269" s="1031"/>
    </row>
    <row r="270" spans="1:7" ht="15" customHeight="1">
      <c r="A270" s="681"/>
      <c r="B270" s="1202"/>
      <c r="C270" s="1122"/>
      <c r="D270" s="1122"/>
      <c r="E270" s="1017">
        <f t="shared" si="3"/>
        <v>0</v>
      </c>
      <c r="F270" s="1203"/>
      <c r="G270" s="1031"/>
    </row>
    <row r="271" spans="1:7" ht="15" customHeight="1">
      <c r="A271" s="681"/>
      <c r="B271" s="1202"/>
      <c r="C271" s="1122"/>
      <c r="D271" s="1122"/>
      <c r="E271" s="1017">
        <f t="shared" si="3"/>
        <v>0</v>
      </c>
      <c r="F271" s="1203"/>
      <c r="G271" s="1031"/>
    </row>
    <row r="272" spans="1:7" ht="15" customHeight="1">
      <c r="A272" s="681"/>
      <c r="B272" s="1202"/>
      <c r="C272" s="1122"/>
      <c r="D272" s="1122"/>
      <c r="E272" s="1017">
        <f t="shared" si="3"/>
        <v>0</v>
      </c>
      <c r="F272" s="1203"/>
      <c r="G272" s="1031"/>
    </row>
    <row r="273" spans="1:7" ht="15" customHeight="1">
      <c r="A273" s="681"/>
      <c r="B273" s="1202"/>
      <c r="C273" s="1122"/>
      <c r="D273" s="1122"/>
      <c r="E273" s="1017">
        <f t="shared" ref="E273:E304" si="4">B273-C273+D273</f>
        <v>0</v>
      </c>
      <c r="F273" s="1203"/>
      <c r="G273" s="1031"/>
    </row>
    <row r="274" spans="1:7" ht="15" customHeight="1">
      <c r="A274" s="681"/>
      <c r="B274" s="1202"/>
      <c r="C274" s="1122"/>
      <c r="D274" s="1122"/>
      <c r="E274" s="1017">
        <f t="shared" si="4"/>
        <v>0</v>
      </c>
      <c r="F274" s="1203"/>
      <c r="G274" s="1031"/>
    </row>
    <row r="275" spans="1:7" ht="15" customHeight="1">
      <c r="A275" s="681"/>
      <c r="B275" s="1202"/>
      <c r="C275" s="1122"/>
      <c r="D275" s="1122"/>
      <c r="E275" s="1017">
        <f t="shared" si="4"/>
        <v>0</v>
      </c>
      <c r="F275" s="1203"/>
      <c r="G275" s="1031"/>
    </row>
    <row r="276" spans="1:7" ht="15" customHeight="1">
      <c r="A276" s="681"/>
      <c r="B276" s="1202"/>
      <c r="C276" s="1122"/>
      <c r="D276" s="1122"/>
      <c r="E276" s="1017">
        <f t="shared" si="4"/>
        <v>0</v>
      </c>
      <c r="F276" s="1203"/>
      <c r="G276" s="1031"/>
    </row>
    <row r="277" spans="1:7" ht="15" customHeight="1">
      <c r="A277" s="681"/>
      <c r="B277" s="1202"/>
      <c r="C277" s="1122"/>
      <c r="D277" s="1122"/>
      <c r="E277" s="1017">
        <f t="shared" si="4"/>
        <v>0</v>
      </c>
      <c r="F277" s="1203"/>
      <c r="G277" s="1031"/>
    </row>
    <row r="278" spans="1:7" ht="15" customHeight="1">
      <c r="A278" s="681"/>
      <c r="B278" s="1202"/>
      <c r="C278" s="1122"/>
      <c r="D278" s="1122"/>
      <c r="E278" s="1017">
        <f t="shared" si="4"/>
        <v>0</v>
      </c>
      <c r="F278" s="1203"/>
      <c r="G278" s="1031"/>
    </row>
    <row r="279" spans="1:7" ht="15" customHeight="1">
      <c r="A279" s="681"/>
      <c r="B279" s="1202"/>
      <c r="C279" s="1122"/>
      <c r="D279" s="1122"/>
      <c r="E279" s="1017">
        <f t="shared" si="4"/>
        <v>0</v>
      </c>
      <c r="F279" s="1203"/>
      <c r="G279" s="1031"/>
    </row>
    <row r="280" spans="1:7" ht="15" customHeight="1">
      <c r="A280" s="681"/>
      <c r="B280" s="1202"/>
      <c r="C280" s="1122"/>
      <c r="D280" s="1122"/>
      <c r="E280" s="1017">
        <f t="shared" si="4"/>
        <v>0</v>
      </c>
      <c r="F280" s="1203"/>
      <c r="G280" s="1031"/>
    </row>
    <row r="281" spans="1:7" ht="15" customHeight="1">
      <c r="A281" s="681"/>
      <c r="B281" s="1202"/>
      <c r="C281" s="1122"/>
      <c r="D281" s="1122"/>
      <c r="E281" s="1017">
        <f t="shared" si="4"/>
        <v>0</v>
      </c>
      <c r="F281" s="1203"/>
      <c r="G281" s="1031"/>
    </row>
    <row r="282" spans="1:7" ht="15" customHeight="1">
      <c r="A282" s="681"/>
      <c r="B282" s="1202"/>
      <c r="C282" s="1122"/>
      <c r="D282" s="1122"/>
      <c r="E282" s="1017">
        <f t="shared" si="4"/>
        <v>0</v>
      </c>
      <c r="F282" s="1203"/>
      <c r="G282" s="1031"/>
    </row>
    <row r="283" spans="1:7" ht="15" customHeight="1">
      <c r="A283" s="681"/>
      <c r="B283" s="1202"/>
      <c r="C283" s="1122"/>
      <c r="D283" s="1122"/>
      <c r="E283" s="1017">
        <f t="shared" si="4"/>
        <v>0</v>
      </c>
      <c r="F283" s="1203"/>
      <c r="G283" s="1031"/>
    </row>
    <row r="284" spans="1:7" ht="15" customHeight="1">
      <c r="A284" s="681"/>
      <c r="B284" s="1202"/>
      <c r="C284" s="1122"/>
      <c r="D284" s="1122"/>
      <c r="E284" s="1017">
        <f t="shared" si="4"/>
        <v>0</v>
      </c>
      <c r="F284" s="1203"/>
      <c r="G284" s="1031"/>
    </row>
    <row r="285" spans="1:7" ht="15" customHeight="1">
      <c r="A285" s="681"/>
      <c r="B285" s="1202"/>
      <c r="C285" s="1122"/>
      <c r="D285" s="1122"/>
      <c r="E285" s="1017">
        <f t="shared" si="4"/>
        <v>0</v>
      </c>
      <c r="F285" s="1203"/>
      <c r="G285" s="1031"/>
    </row>
    <row r="286" spans="1:7" ht="15" customHeight="1">
      <c r="A286" s="681"/>
      <c r="B286" s="1202"/>
      <c r="C286" s="1122"/>
      <c r="D286" s="1122"/>
      <c r="E286" s="1017">
        <f t="shared" si="4"/>
        <v>0</v>
      </c>
      <c r="F286" s="1203"/>
      <c r="G286" s="1031"/>
    </row>
    <row r="287" spans="1:7" ht="15" customHeight="1">
      <c r="A287" s="681"/>
      <c r="B287" s="1202"/>
      <c r="C287" s="1122"/>
      <c r="D287" s="1122"/>
      <c r="E287" s="1017">
        <f t="shared" si="4"/>
        <v>0</v>
      </c>
      <c r="F287" s="1203"/>
      <c r="G287" s="1031"/>
    </row>
    <row r="288" spans="1:7" ht="15" customHeight="1">
      <c r="A288" s="681"/>
      <c r="B288" s="1202"/>
      <c r="C288" s="1122"/>
      <c r="D288" s="1122"/>
      <c r="E288" s="1017">
        <f t="shared" si="4"/>
        <v>0</v>
      </c>
      <c r="F288" s="1203"/>
      <c r="G288" s="1031"/>
    </row>
    <row r="289" spans="1:7" ht="15" customHeight="1">
      <c r="A289" s="681"/>
      <c r="B289" s="1202"/>
      <c r="C289" s="1122"/>
      <c r="D289" s="1122"/>
      <c r="E289" s="1017">
        <f t="shared" si="4"/>
        <v>0</v>
      </c>
      <c r="F289" s="1203"/>
      <c r="G289" s="1031"/>
    </row>
    <row r="290" spans="1:7" ht="15" customHeight="1">
      <c r="A290" s="681"/>
      <c r="B290" s="1202"/>
      <c r="C290" s="1122"/>
      <c r="D290" s="1122"/>
      <c r="E290" s="1017">
        <f t="shared" si="4"/>
        <v>0</v>
      </c>
      <c r="F290" s="1203"/>
      <c r="G290" s="1031"/>
    </row>
    <row r="291" spans="1:7" ht="15" customHeight="1">
      <c r="A291" s="681"/>
      <c r="B291" s="1202"/>
      <c r="C291" s="1122"/>
      <c r="D291" s="1122"/>
      <c r="E291" s="1017">
        <f t="shared" si="4"/>
        <v>0</v>
      </c>
      <c r="F291" s="1203"/>
      <c r="G291" s="1031"/>
    </row>
    <row r="292" spans="1:7" ht="15" customHeight="1">
      <c r="A292" s="681"/>
      <c r="B292" s="1202"/>
      <c r="C292" s="1122"/>
      <c r="D292" s="1122"/>
      <c r="E292" s="1017">
        <f t="shared" si="4"/>
        <v>0</v>
      </c>
      <c r="F292" s="1203"/>
      <c r="G292" s="1031"/>
    </row>
    <row r="293" spans="1:7" ht="15" customHeight="1">
      <c r="A293" s="681"/>
      <c r="B293" s="1202"/>
      <c r="C293" s="1122"/>
      <c r="D293" s="1122"/>
      <c r="E293" s="1017">
        <f t="shared" si="4"/>
        <v>0</v>
      </c>
      <c r="F293" s="1203"/>
      <c r="G293" s="1031"/>
    </row>
    <row r="294" spans="1:7" ht="15" customHeight="1">
      <c r="A294" s="681"/>
      <c r="B294" s="1202"/>
      <c r="C294" s="1122"/>
      <c r="D294" s="1122"/>
      <c r="E294" s="1017">
        <f t="shared" si="4"/>
        <v>0</v>
      </c>
      <c r="F294" s="1203"/>
      <c r="G294" s="1031"/>
    </row>
    <row r="295" spans="1:7" ht="15" customHeight="1">
      <c r="A295" s="681"/>
      <c r="B295" s="1202"/>
      <c r="C295" s="1122"/>
      <c r="D295" s="1122"/>
      <c r="E295" s="1017">
        <f t="shared" si="4"/>
        <v>0</v>
      </c>
      <c r="F295" s="1203"/>
      <c r="G295" s="1031"/>
    </row>
    <row r="296" spans="1:7" ht="15" customHeight="1">
      <c r="A296" s="681"/>
      <c r="B296" s="1202"/>
      <c r="C296" s="1122"/>
      <c r="D296" s="1122"/>
      <c r="E296" s="1017">
        <f t="shared" si="4"/>
        <v>0</v>
      </c>
      <c r="F296" s="1203"/>
      <c r="G296" s="1031"/>
    </row>
    <row r="297" spans="1:7" ht="15" customHeight="1">
      <c r="A297" s="681"/>
      <c r="B297" s="1202"/>
      <c r="C297" s="1122"/>
      <c r="D297" s="1122"/>
      <c r="E297" s="1017">
        <f t="shared" si="4"/>
        <v>0</v>
      </c>
      <c r="F297" s="1203"/>
      <c r="G297" s="1031"/>
    </row>
    <row r="298" spans="1:7" ht="15" customHeight="1">
      <c r="A298" s="681"/>
      <c r="B298" s="1202"/>
      <c r="C298" s="1122"/>
      <c r="D298" s="1122"/>
      <c r="E298" s="1017">
        <f t="shared" si="4"/>
        <v>0</v>
      </c>
      <c r="F298" s="1203"/>
      <c r="G298" s="1031"/>
    </row>
    <row r="299" spans="1:7" ht="15" customHeight="1">
      <c r="A299" s="681"/>
      <c r="B299" s="1202"/>
      <c r="C299" s="1122"/>
      <c r="D299" s="1122"/>
      <c r="E299" s="1017">
        <f t="shared" si="4"/>
        <v>0</v>
      </c>
      <c r="F299" s="1203"/>
      <c r="G299" s="1031"/>
    </row>
    <row r="300" spans="1:7" ht="15" customHeight="1">
      <c r="A300" s="681"/>
      <c r="B300" s="1202"/>
      <c r="C300" s="1122"/>
      <c r="D300" s="1122"/>
      <c r="E300" s="1017">
        <f t="shared" si="4"/>
        <v>0</v>
      </c>
      <c r="F300" s="1203"/>
      <c r="G300" s="1031"/>
    </row>
    <row r="301" spans="1:7" ht="15" customHeight="1">
      <c r="A301" s="681"/>
      <c r="B301" s="1202"/>
      <c r="C301" s="1122"/>
      <c r="D301" s="1122"/>
      <c r="E301" s="1017">
        <f t="shared" si="4"/>
        <v>0</v>
      </c>
      <c r="F301" s="1203"/>
      <c r="G301" s="1031"/>
    </row>
    <row r="302" spans="1:7" ht="15" customHeight="1">
      <c r="A302" s="681"/>
      <c r="B302" s="1202"/>
      <c r="C302" s="1122"/>
      <c r="D302" s="1122"/>
      <c r="E302" s="1017">
        <f t="shared" si="4"/>
        <v>0</v>
      </c>
      <c r="F302" s="1203"/>
      <c r="G302" s="1031"/>
    </row>
    <row r="303" spans="1:7" ht="15" customHeight="1">
      <c r="A303" s="681"/>
      <c r="B303" s="1202"/>
      <c r="C303" s="1122"/>
      <c r="D303" s="1122"/>
      <c r="E303" s="1017">
        <f t="shared" si="4"/>
        <v>0</v>
      </c>
      <c r="F303" s="1203"/>
      <c r="G303" s="1031"/>
    </row>
    <row r="304" spans="1:7" ht="15" customHeight="1">
      <c r="A304" s="683"/>
      <c r="B304" s="1204"/>
      <c r="C304" s="1127"/>
      <c r="D304" s="1127"/>
      <c r="E304" s="1022">
        <f t="shared" si="4"/>
        <v>0</v>
      </c>
      <c r="F304" s="1205"/>
      <c r="G304" s="1031"/>
    </row>
    <row r="305" spans="1:6" ht="15" customHeight="1">
      <c r="A305" s="555"/>
      <c r="B305" s="555"/>
      <c r="C305" s="555"/>
      <c r="D305" s="555"/>
      <c r="E305" s="555"/>
      <c r="F305" s="555"/>
    </row>
    <row r="306" spans="1:6" ht="15" customHeight="1">
      <c r="A306" s="555"/>
      <c r="B306" s="555"/>
      <c r="C306" s="555"/>
      <c r="D306" s="555"/>
      <c r="E306" s="555"/>
      <c r="F306" s="555"/>
    </row>
    <row r="307" spans="1:6" ht="15" customHeight="1">
      <c r="A307" s="555"/>
      <c r="B307" s="555"/>
      <c r="C307" s="555"/>
      <c r="D307" s="555"/>
      <c r="E307" s="555"/>
      <c r="F307" s="555"/>
    </row>
    <row r="308" spans="1:6" ht="15" customHeight="1">
      <c r="A308" s="555"/>
      <c r="B308" s="555"/>
      <c r="C308" s="555"/>
      <c r="D308" s="555"/>
      <c r="E308" s="555"/>
      <c r="F308" s="555"/>
    </row>
    <row r="309" spans="1:6" ht="15" customHeight="1">
      <c r="A309" s="555"/>
      <c r="B309" s="555"/>
      <c r="C309" s="555"/>
      <c r="D309" s="555"/>
      <c r="E309" s="555"/>
      <c r="F309" s="555"/>
    </row>
    <row r="310" spans="1:6" ht="15" customHeight="1">
      <c r="A310" s="555"/>
      <c r="B310" s="555"/>
      <c r="C310" s="555"/>
      <c r="D310" s="555"/>
      <c r="E310" s="555"/>
      <c r="F310" s="555"/>
    </row>
    <row r="311" spans="1:6" ht="15" customHeight="1">
      <c r="A311" s="555"/>
      <c r="B311" s="555"/>
      <c r="C311" s="555"/>
      <c r="D311" s="555"/>
      <c r="E311" s="555"/>
      <c r="F311" s="555"/>
    </row>
    <row r="312" spans="1:6" ht="15" customHeight="1">
      <c r="A312" s="555"/>
      <c r="B312" s="555"/>
      <c r="C312" s="555"/>
      <c r="D312" s="555"/>
      <c r="E312" s="555"/>
      <c r="F312" s="555"/>
    </row>
    <row r="313" spans="1:6" ht="15" customHeight="1">
      <c r="A313" s="555"/>
      <c r="B313" s="555"/>
      <c r="C313" s="555"/>
      <c r="D313" s="555"/>
      <c r="E313" s="555"/>
      <c r="F313" s="555"/>
    </row>
    <row r="314" spans="1:6" ht="15" customHeight="1"/>
    <row r="315" spans="1:6" ht="15" customHeight="1"/>
    <row r="316" spans="1:6" ht="15" customHeight="1"/>
    <row r="317" spans="1:6" ht="15" customHeight="1"/>
    <row r="318" spans="1:6" ht="15" customHeight="1"/>
    <row r="319" spans="1:6" ht="15" customHeight="1"/>
    <row r="320" spans="1:6"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sheetData>
  <sheetProtection selectLockedCells="1" selectUnlockedCells="1"/>
  <mergeCells count="16">
    <mergeCell ref="A1:F1"/>
    <mergeCell ref="G1:G4"/>
    <mergeCell ref="A2:B3"/>
    <mergeCell ref="F3:F4"/>
    <mergeCell ref="A4:B4"/>
    <mergeCell ref="B9:F9"/>
    <mergeCell ref="A5:F5"/>
    <mergeCell ref="G9:G12"/>
    <mergeCell ref="A10:A11"/>
    <mergeCell ref="C10:D10"/>
    <mergeCell ref="C11:D11"/>
    <mergeCell ref="B6:F6"/>
    <mergeCell ref="A7:A8"/>
    <mergeCell ref="B7:D7"/>
    <mergeCell ref="E7:F7"/>
    <mergeCell ref="B8:F8"/>
  </mergeCells>
  <phoneticPr fontId="59" type="noConversion"/>
  <dataValidations count="2">
    <dataValidation allowBlank="1" showErrorMessage="1" sqref="D3">
      <formula1>0</formula1>
      <formula2>0</formula2>
    </dataValidation>
    <dataValidation allowBlank="1" showErrorMessage="1" promptTitle="存在调整事项时" prompt="_x000a_选择 “E”" sqref="E7:F7">
      <formula1>0</formula1>
      <formula2>0</formula2>
    </dataValidation>
  </dataValidations>
  <hyperlinks>
    <hyperlink ref="G8" location="资产负债!A1" display="资产负债表"/>
  </hyperlinks>
  <pageMargins left="0.78740157480314965" right="0.35433070866141736" top="0.51181102362204722" bottom="0.11811023622047245" header="0.51181102362204722" footer="0.51181102362204722"/>
  <pageSetup paperSize="9" firstPageNumber="0" orientation="portrait" blackAndWhite="1"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01" r:id="rId4" name="Button 1">
              <controlPr defaultSize="0" print="0" autoFill="0" autoPict="0" macro="[0]!ThisWorkbook.返回">
                <anchor moveWithCells="1" sizeWithCells="1">
                  <from>
                    <xdr:col>6</xdr:col>
                    <xdr:colOff>1771650</xdr:colOff>
                    <xdr:row>1</xdr:row>
                    <xdr:rowOff>114300</xdr:rowOff>
                  </from>
                  <to>
                    <xdr:col>6</xdr:col>
                    <xdr:colOff>2647950</xdr:colOff>
                    <xdr:row>2</xdr:row>
                    <xdr:rowOff>247650</xdr:rowOff>
                  </to>
                </anchor>
              </controlPr>
            </control>
          </mc:Choice>
        </mc:AlternateContent>
      </controls>
    </mc:Choice>
  </mc:AlternateConten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dimension ref="A1:G31"/>
  <sheetViews>
    <sheetView workbookViewId="0">
      <selection activeCell="I12" sqref="I12"/>
    </sheetView>
  </sheetViews>
  <sheetFormatPr defaultRowHeight="14.25"/>
  <cols>
    <col min="1" max="1" width="7.625" customWidth="1"/>
    <col min="2" max="2" width="27.25" customWidth="1"/>
    <col min="3" max="3" width="6.875" customWidth="1"/>
    <col min="4" max="4" width="8.5" customWidth="1"/>
    <col min="5" max="6" width="15.375" customWidth="1"/>
    <col min="7" max="7" width="54.625" customWidth="1"/>
  </cols>
  <sheetData>
    <row r="1" spans="1:7" ht="32.25" customHeight="1">
      <c r="A1" s="3063" t="s">
        <v>361</v>
      </c>
      <c r="B1" s="3063"/>
      <c r="C1" s="3063"/>
      <c r="D1" s="3063"/>
      <c r="E1" s="3063"/>
      <c r="F1" s="3063"/>
      <c r="G1" s="3016"/>
    </row>
    <row r="2" spans="1:7" ht="20.25" customHeight="1">
      <c r="A2" s="3064" t="str">
        <f>"委托单位："&amp;基本情况!B2</f>
        <v>委托单位：</v>
      </c>
      <c r="B2" s="3064"/>
      <c r="C2" s="510"/>
      <c r="D2" s="137" t="s">
        <v>1301</v>
      </c>
      <c r="E2" s="137" t="s">
        <v>1071</v>
      </c>
      <c r="F2" s="486" t="s">
        <v>289</v>
      </c>
      <c r="G2" s="3016"/>
    </row>
    <row r="3" spans="1:7" ht="20.25" customHeight="1">
      <c r="A3" s="3064"/>
      <c r="B3" s="3064"/>
      <c r="C3" s="159" t="s">
        <v>463</v>
      </c>
      <c r="D3" s="511">
        <f>基本情况!B12</f>
        <v>0</v>
      </c>
      <c r="E3" s="560" t="str">
        <f>TEXT(基本情况!B21,"yyyy-mm-dd")</f>
        <v>2016-03-03</v>
      </c>
      <c r="F3" s="2964" t="str">
        <f>档案索引!D38</f>
        <v>4-5</v>
      </c>
      <c r="G3" s="3016"/>
    </row>
    <row r="4" spans="1:7" ht="20.25" customHeight="1">
      <c r="A4" s="3025" t="str">
        <f>"会计期间："&amp;基本情况!B7</f>
        <v>会计期间：2015年01月01日至2015年12月31日</v>
      </c>
      <c r="B4" s="3025"/>
      <c r="C4" s="141" t="s">
        <v>465</v>
      </c>
      <c r="D4" s="514">
        <f>基本情况!B11</f>
        <v>0</v>
      </c>
      <c r="E4" s="514" t="str">
        <f>TEXT(基本情况!B22,"yyyy-mm-dd")</f>
        <v>2016-04-10</v>
      </c>
      <c r="F4" s="2964"/>
      <c r="G4" s="3016"/>
    </row>
    <row r="5" spans="1:7" ht="7.5" customHeight="1">
      <c r="A5" s="2730"/>
      <c r="B5" s="2730"/>
      <c r="C5" s="2730"/>
      <c r="D5" s="2730"/>
      <c r="E5" s="2730"/>
      <c r="F5" s="2730"/>
      <c r="G5" s="544"/>
    </row>
    <row r="6" spans="1:7" ht="27.75" customHeight="1">
      <c r="A6" s="3579" t="s">
        <v>678</v>
      </c>
      <c r="B6" s="3579"/>
      <c r="C6" s="3205" t="s">
        <v>1199</v>
      </c>
      <c r="D6" s="3205"/>
      <c r="E6" s="583" t="s">
        <v>995</v>
      </c>
      <c r="F6" s="773" t="s">
        <v>515</v>
      </c>
      <c r="G6" s="83" t="s">
        <v>404</v>
      </c>
    </row>
    <row r="7" spans="1:7" ht="21.75" customHeight="1">
      <c r="A7" s="3609" t="s">
        <v>1011</v>
      </c>
      <c r="B7" s="3609"/>
      <c r="C7" s="3610"/>
      <c r="D7" s="3610"/>
      <c r="E7" s="1120"/>
      <c r="F7" s="969">
        <f>C7+E7</f>
        <v>0</v>
      </c>
      <c r="G7" s="494" t="s">
        <v>1307</v>
      </c>
    </row>
    <row r="8" spans="1:7" ht="21.75" customHeight="1">
      <c r="A8" s="3607" t="s">
        <v>2523</v>
      </c>
      <c r="B8" s="3607"/>
      <c r="C8" s="3555"/>
      <c r="D8" s="3555"/>
      <c r="E8" s="1122"/>
      <c r="F8" s="700">
        <f>C8+E8</f>
        <v>0</v>
      </c>
      <c r="G8" s="83"/>
    </row>
    <row r="9" spans="1:7" ht="21.75" customHeight="1">
      <c r="A9" s="3607" t="s">
        <v>1012</v>
      </c>
      <c r="B9" s="3607"/>
      <c r="C9" s="3555"/>
      <c r="D9" s="3555"/>
      <c r="E9" s="1122"/>
      <c r="F9" s="700">
        <f t="shared" ref="F9:F26" si="0">C9+E9</f>
        <v>0</v>
      </c>
      <c r="G9" s="83"/>
    </row>
    <row r="10" spans="1:7" ht="21.75" customHeight="1">
      <c r="A10" s="3607" t="s">
        <v>2524</v>
      </c>
      <c r="B10" s="3607"/>
      <c r="C10" s="3555"/>
      <c r="D10" s="3555"/>
      <c r="E10" s="1122"/>
      <c r="F10" s="700">
        <f t="shared" si="0"/>
        <v>0</v>
      </c>
      <c r="G10" s="649"/>
    </row>
    <row r="11" spans="1:7" ht="21.75" customHeight="1">
      <c r="A11" s="3607" t="s">
        <v>2525</v>
      </c>
      <c r="B11" s="3607"/>
      <c r="C11" s="3555"/>
      <c r="D11" s="3555"/>
      <c r="E11" s="1122"/>
      <c r="F11" s="700">
        <f t="shared" si="0"/>
        <v>0</v>
      </c>
      <c r="G11" s="145" t="s">
        <v>1013</v>
      </c>
    </row>
    <row r="12" spans="1:7" ht="21.75" customHeight="1">
      <c r="A12" s="3607" t="s">
        <v>2526</v>
      </c>
      <c r="B12" s="3607"/>
      <c r="C12" s="3555"/>
      <c r="D12" s="3555"/>
      <c r="E12" s="1122"/>
      <c r="F12" s="700">
        <f t="shared" si="0"/>
        <v>0</v>
      </c>
      <c r="G12" s="83"/>
    </row>
    <row r="13" spans="1:7" ht="21.75" customHeight="1">
      <c r="A13" s="3607" t="s">
        <v>2527</v>
      </c>
      <c r="B13" s="3607"/>
      <c r="C13" s="3555"/>
      <c r="D13" s="3555"/>
      <c r="E13" s="1122"/>
      <c r="F13" s="700">
        <f t="shared" si="0"/>
        <v>0</v>
      </c>
      <c r="G13" s="83"/>
    </row>
    <row r="14" spans="1:7" ht="21.75" customHeight="1">
      <c r="A14" s="3607" t="s">
        <v>2528</v>
      </c>
      <c r="B14" s="3607"/>
      <c r="C14" s="3555"/>
      <c r="D14" s="3555"/>
      <c r="E14" s="1122"/>
      <c r="F14" s="700">
        <f t="shared" si="0"/>
        <v>0</v>
      </c>
      <c r="G14" s="83"/>
    </row>
    <row r="15" spans="1:7" ht="21.75" customHeight="1">
      <c r="A15" s="3607" t="s">
        <v>2529</v>
      </c>
      <c r="B15" s="3607"/>
      <c r="C15" s="3555"/>
      <c r="D15" s="3555"/>
      <c r="E15" s="1122"/>
      <c r="F15" s="700">
        <f t="shared" si="0"/>
        <v>0</v>
      </c>
      <c r="G15" s="83"/>
    </row>
    <row r="16" spans="1:7" ht="21.75" customHeight="1">
      <c r="A16" s="3607" t="s">
        <v>2530</v>
      </c>
      <c r="B16" s="3607"/>
      <c r="C16" s="3555"/>
      <c r="D16" s="3555"/>
      <c r="E16" s="1122"/>
      <c r="F16" s="700">
        <f t="shared" si="0"/>
        <v>0</v>
      </c>
      <c r="G16" s="83"/>
    </row>
    <row r="17" spans="1:7" ht="21.75" customHeight="1">
      <c r="A17" s="3607" t="s">
        <v>2531</v>
      </c>
      <c r="B17" s="3607"/>
      <c r="C17" s="3555"/>
      <c r="D17" s="3555"/>
      <c r="E17" s="1122"/>
      <c r="F17" s="700">
        <f t="shared" si="0"/>
        <v>0</v>
      </c>
      <c r="G17" s="83"/>
    </row>
    <row r="18" spans="1:7" ht="21.75" customHeight="1">
      <c r="A18" s="3607" t="s">
        <v>2532</v>
      </c>
      <c r="B18" s="3607"/>
      <c r="C18" s="3555"/>
      <c r="D18" s="3555"/>
      <c r="E18" s="1122"/>
      <c r="F18" s="700">
        <f t="shared" si="0"/>
        <v>0</v>
      </c>
      <c r="G18" s="83"/>
    </row>
    <row r="19" spans="1:7" ht="21.75" customHeight="1">
      <c r="A19" s="3607" t="s">
        <v>2533</v>
      </c>
      <c r="B19" s="3607"/>
      <c r="C19" s="3555"/>
      <c r="D19" s="3555"/>
      <c r="E19" s="1122"/>
      <c r="F19" s="700">
        <f t="shared" si="0"/>
        <v>0</v>
      </c>
      <c r="G19" s="83"/>
    </row>
    <row r="20" spans="1:7" ht="21.75" customHeight="1">
      <c r="A20" s="3607" t="s">
        <v>1014</v>
      </c>
      <c r="B20" s="3607"/>
      <c r="C20" s="3555"/>
      <c r="D20" s="3555"/>
      <c r="E20" s="1122"/>
      <c r="F20" s="700">
        <f t="shared" si="0"/>
        <v>0</v>
      </c>
      <c r="G20" s="83"/>
    </row>
    <row r="21" spans="1:7" ht="21.75" customHeight="1">
      <c r="A21" s="3608" t="s">
        <v>1015</v>
      </c>
      <c r="B21" s="3608"/>
      <c r="C21" s="3555"/>
      <c r="D21" s="3555"/>
      <c r="E21" s="1122"/>
      <c r="F21" s="700">
        <f t="shared" si="0"/>
        <v>0</v>
      </c>
      <c r="G21" s="83"/>
    </row>
    <row r="22" spans="1:7" ht="21.75" customHeight="1">
      <c r="A22" s="3602"/>
      <c r="B22" s="3602"/>
      <c r="C22" s="3555"/>
      <c r="D22" s="3555"/>
      <c r="E22" s="1122"/>
      <c r="F22" s="700">
        <f t="shared" si="0"/>
        <v>0</v>
      </c>
      <c r="G22" s="83"/>
    </row>
    <row r="23" spans="1:7" ht="21.75" customHeight="1">
      <c r="A23" s="3602"/>
      <c r="B23" s="3602"/>
      <c r="C23" s="3555"/>
      <c r="D23" s="3555"/>
      <c r="E23" s="1122"/>
      <c r="F23" s="700">
        <f t="shared" si="0"/>
        <v>0</v>
      </c>
      <c r="G23" s="83"/>
    </row>
    <row r="24" spans="1:7" ht="21.75" customHeight="1">
      <c r="A24" s="3602"/>
      <c r="B24" s="3602"/>
      <c r="C24" s="3555"/>
      <c r="D24" s="3555"/>
      <c r="E24" s="1122"/>
      <c r="F24" s="700">
        <f t="shared" si="0"/>
        <v>0</v>
      </c>
      <c r="G24" s="83"/>
    </row>
    <row r="25" spans="1:7" ht="21.75" customHeight="1">
      <c r="A25" s="3602"/>
      <c r="B25" s="3602"/>
      <c r="C25" s="3555"/>
      <c r="D25" s="3555"/>
      <c r="E25" s="1122"/>
      <c r="F25" s="700">
        <f t="shared" si="0"/>
        <v>0</v>
      </c>
      <c r="G25" s="83"/>
    </row>
    <row r="26" spans="1:7" ht="21.75" customHeight="1">
      <c r="A26" s="3602"/>
      <c r="B26" s="3602"/>
      <c r="C26" s="3555"/>
      <c r="D26" s="3555"/>
      <c r="E26" s="1122"/>
      <c r="F26" s="700">
        <f t="shared" si="0"/>
        <v>0</v>
      </c>
      <c r="G26" s="83"/>
    </row>
    <row r="27" spans="1:7" ht="21.75" customHeight="1">
      <c r="A27" s="3603" t="s">
        <v>715</v>
      </c>
      <c r="B27" s="3603"/>
      <c r="C27" s="3604">
        <f>SUM(C7:C26)</f>
        <v>0</v>
      </c>
      <c r="D27" s="3604"/>
      <c r="E27" s="722">
        <f>SUM(E7:E26)</f>
        <v>0</v>
      </c>
      <c r="F27" s="597">
        <f>SUM(F7:F26)</f>
        <v>0</v>
      </c>
      <c r="G27" s="83"/>
    </row>
    <row r="28" spans="1:7" ht="30.75" customHeight="1">
      <c r="A28" s="786" t="s">
        <v>654</v>
      </c>
      <c r="B28" s="3605" t="str">
        <f>IF(C27&lt;&gt;资产负债!D13,"账载数与报表数相差"&amp;DOLLAR(C27-资产负债!D13,2)&amp;"元！","账载数与报表数相符！")</f>
        <v>账载数与报表数相符！</v>
      </c>
      <c r="C28" s="3605"/>
      <c r="D28" s="3605"/>
      <c r="E28" s="3605"/>
      <c r="F28" s="3605"/>
      <c r="G28" s="83"/>
    </row>
    <row r="29" spans="1:7" ht="15" customHeight="1">
      <c r="A29" s="2946" t="s">
        <v>1344</v>
      </c>
      <c r="B29" s="967" t="s">
        <v>1412</v>
      </c>
      <c r="C29" s="3606" t="str">
        <f>IF(E27&lt;&gt;0,"、E","")</f>
        <v/>
      </c>
      <c r="D29" s="3606"/>
      <c r="E29" s="3606"/>
      <c r="F29" s="3606"/>
      <c r="G29" s="83"/>
    </row>
    <row r="30" spans="1:7" ht="59.25" customHeight="1">
      <c r="A30" s="2946"/>
      <c r="B30" s="3010"/>
      <c r="C30" s="3010"/>
      <c r="D30" s="3010"/>
      <c r="E30" s="3010"/>
      <c r="F30" s="3010"/>
      <c r="G30" s="83"/>
    </row>
    <row r="31" spans="1:7" ht="21.75" customHeight="1">
      <c r="A31" s="529" t="s">
        <v>587</v>
      </c>
      <c r="B31" s="3006" t="str">
        <f>IF(E27&lt;&gt;0,"调整后认可！","不存在调整事项,认可！")</f>
        <v>不存在调整事项,认可！</v>
      </c>
      <c r="C31" s="3006"/>
      <c r="D31" s="3006"/>
      <c r="E31" s="3006"/>
      <c r="F31" s="3006"/>
      <c r="G31" s="83"/>
    </row>
  </sheetData>
  <sheetProtection selectLockedCells="1" selectUnlockedCells="1"/>
  <mergeCells count="55">
    <mergeCell ref="A1:F1"/>
    <mergeCell ref="G1:G4"/>
    <mergeCell ref="A2:B3"/>
    <mergeCell ref="F3:F4"/>
    <mergeCell ref="A4:B4"/>
    <mergeCell ref="A5:F5"/>
    <mergeCell ref="A6:B6"/>
    <mergeCell ref="C6:D6"/>
    <mergeCell ref="A7:B7"/>
    <mergeCell ref="C7:D7"/>
    <mergeCell ref="C15:D15"/>
    <mergeCell ref="A16:B16"/>
    <mergeCell ref="C16:D16"/>
    <mergeCell ref="A15:B15"/>
    <mergeCell ref="A14:B14"/>
    <mergeCell ref="A8:B8"/>
    <mergeCell ref="C8:D8"/>
    <mergeCell ref="C14:D14"/>
    <mergeCell ref="A13:B13"/>
    <mergeCell ref="A9:B9"/>
    <mergeCell ref="C9:D9"/>
    <mergeCell ref="A12:B12"/>
    <mergeCell ref="C12:D12"/>
    <mergeCell ref="C10:D10"/>
    <mergeCell ref="A11:B11"/>
    <mergeCell ref="C11:D11"/>
    <mergeCell ref="A10:B10"/>
    <mergeCell ref="C13:D13"/>
    <mergeCell ref="A21:B21"/>
    <mergeCell ref="C21:D21"/>
    <mergeCell ref="A22:B22"/>
    <mergeCell ref="C22:D22"/>
    <mergeCell ref="A23:B23"/>
    <mergeCell ref="C23:D23"/>
    <mergeCell ref="A17:B17"/>
    <mergeCell ref="C17:D17"/>
    <mergeCell ref="A20:B20"/>
    <mergeCell ref="C20:D20"/>
    <mergeCell ref="A19:B19"/>
    <mergeCell ref="C19:D19"/>
    <mergeCell ref="A18:B18"/>
    <mergeCell ref="C18:D18"/>
    <mergeCell ref="B31:F31"/>
    <mergeCell ref="A24:B24"/>
    <mergeCell ref="C24:D24"/>
    <mergeCell ref="A26:B26"/>
    <mergeCell ref="C26:D26"/>
    <mergeCell ref="A27:B27"/>
    <mergeCell ref="C27:D27"/>
    <mergeCell ref="A25:B25"/>
    <mergeCell ref="C25:D25"/>
    <mergeCell ref="B28:F28"/>
    <mergeCell ref="A29:A30"/>
    <mergeCell ref="C29:F29"/>
    <mergeCell ref="B30:F30"/>
  </mergeCells>
  <phoneticPr fontId="59" type="noConversion"/>
  <dataValidations count="2">
    <dataValidation allowBlank="1" showErrorMessage="1" sqref="D3">
      <formula1>0</formula1>
      <formula2>0</formula2>
    </dataValidation>
    <dataValidation allowBlank="1" showErrorMessage="1" promptTitle="存在调整事项时" prompt="_x000a_选择 “E”" sqref="C29:F29">
      <formula1>0</formula1>
      <formula2>0</formula2>
    </dataValidation>
  </dataValidations>
  <hyperlinks>
    <hyperlink ref="G7" location="资产负债!A1" display="资产负债表"/>
  </hyperlinks>
  <pageMargins left="0.78740157480314965" right="0.35433070866141736" top="0.51181102362204722" bottom="0.11811023622047245" header="0.51181102362204722" footer="0.51181102362204722"/>
  <pageSetup paperSize="9" firstPageNumber="0" orientation="portrait" blackAndWhite="1"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8225" r:id="rId4" name="Button 1">
              <controlPr defaultSize="0" print="0" autoFill="0" autoPict="0" macro="[0]!ThisWorkbook.返回">
                <anchor moveWithCells="1" sizeWithCells="1">
                  <from>
                    <xdr:col>6</xdr:col>
                    <xdr:colOff>1714500</xdr:colOff>
                    <xdr:row>1</xdr:row>
                    <xdr:rowOff>19050</xdr:rowOff>
                  </from>
                  <to>
                    <xdr:col>6</xdr:col>
                    <xdr:colOff>2581275</xdr:colOff>
                    <xdr:row>2</xdr:row>
                    <xdr:rowOff>152400</xdr:rowOff>
                  </to>
                </anchor>
              </controlPr>
            </control>
          </mc:Choice>
        </mc:AlternateContent>
      </controls>
    </mc:Choice>
  </mc:AlternateConten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A1:P36"/>
  <sheetViews>
    <sheetView workbookViewId="0">
      <selection activeCell="K8" sqref="K8"/>
    </sheetView>
  </sheetViews>
  <sheetFormatPr defaultRowHeight="14.25"/>
  <cols>
    <col min="1" max="1" width="4.75" style="131" customWidth="1"/>
    <col min="2" max="2" width="5.75" style="131" customWidth="1"/>
    <col min="3" max="3" width="24.375" style="131" customWidth="1"/>
    <col min="4" max="10" width="12.625" style="131" customWidth="1"/>
    <col min="11" max="11" width="24.375" customWidth="1"/>
  </cols>
  <sheetData>
    <row r="1" spans="1:16" ht="26.25" customHeight="1">
      <c r="A1" s="3621" t="s">
        <v>365</v>
      </c>
      <c r="B1" s="3621"/>
      <c r="C1" s="3621"/>
      <c r="D1" s="3621"/>
      <c r="E1" s="3621"/>
      <c r="F1" s="3621"/>
      <c r="G1" s="3621"/>
      <c r="H1" s="3621"/>
      <c r="I1" s="3621"/>
      <c r="J1" s="3621"/>
      <c r="K1" s="3622"/>
    </row>
    <row r="2" spans="1:16" ht="21.75" customHeight="1">
      <c r="A2" s="3623" t="s">
        <v>460</v>
      </c>
      <c r="B2" s="3623"/>
      <c r="C2" s="3624" t="str">
        <f>基本情况!B2</f>
        <v/>
      </c>
      <c r="D2" s="3624"/>
      <c r="E2" s="1034" t="s">
        <v>463</v>
      </c>
      <c r="F2" s="1035">
        <f>基本情况!B12</f>
        <v>0</v>
      </c>
      <c r="G2" s="1034" t="s">
        <v>895</v>
      </c>
      <c r="H2" s="1036" t="str">
        <f>TEXT(基本情况!B21,"yyyy-mm-dd")</f>
        <v>2016-03-03</v>
      </c>
      <c r="I2" s="3625" t="s">
        <v>289</v>
      </c>
      <c r="J2" s="3625"/>
      <c r="K2" s="3622"/>
    </row>
    <row r="3" spans="1:16" ht="21.75" customHeight="1">
      <c r="A3" s="3626" t="s">
        <v>464</v>
      </c>
      <c r="B3" s="3626"/>
      <c r="C3" s="3627" t="str">
        <f>基本情况!B7</f>
        <v>2015年01月01日至2015年12月31日</v>
      </c>
      <c r="D3" s="3627"/>
      <c r="E3" s="1037" t="s">
        <v>465</v>
      </c>
      <c r="F3" s="1038">
        <f>基本情况!B11</f>
        <v>0</v>
      </c>
      <c r="G3" s="1037" t="s">
        <v>895</v>
      </c>
      <c r="H3" s="1038" t="str">
        <f>TEXT(基本情况!B22,"yyyy-mm-dd")</f>
        <v>2016-04-10</v>
      </c>
      <c r="I3" s="3628" t="str">
        <f>档案索引!D39</f>
        <v>4-6</v>
      </c>
      <c r="J3" s="3628"/>
      <c r="K3" s="3622"/>
    </row>
    <row r="4" spans="1:16" ht="7.5" customHeight="1">
      <c r="A4" s="3629"/>
      <c r="B4" s="3629"/>
      <c r="C4" s="3629"/>
      <c r="D4" s="3629"/>
      <c r="E4" s="3629"/>
      <c r="F4" s="3629"/>
      <c r="G4" s="3629"/>
      <c r="H4" s="3629"/>
      <c r="I4" s="3629"/>
      <c r="J4" s="3629"/>
      <c r="K4" s="3622"/>
    </row>
    <row r="5" spans="1:16" ht="21.75" customHeight="1">
      <c r="A5" s="1039" t="s">
        <v>678</v>
      </c>
      <c r="B5" s="1040" t="s">
        <v>466</v>
      </c>
      <c r="C5" s="1040" t="s">
        <v>1016</v>
      </c>
      <c r="D5" s="1040" t="s">
        <v>1017</v>
      </c>
      <c r="E5" s="1040" t="s">
        <v>1018</v>
      </c>
      <c r="F5" s="1040" t="s">
        <v>1019</v>
      </c>
      <c r="G5" s="1040" t="s">
        <v>1020</v>
      </c>
      <c r="H5" s="1040" t="s">
        <v>1021</v>
      </c>
      <c r="I5" s="1040" t="s">
        <v>995</v>
      </c>
      <c r="J5" s="1041" t="s">
        <v>515</v>
      </c>
      <c r="K5" s="3622"/>
    </row>
    <row r="6" spans="1:16" ht="21.75" customHeight="1">
      <c r="A6" s="3620" t="s">
        <v>1022</v>
      </c>
      <c r="B6" s="1034">
        <v>1</v>
      </c>
      <c r="C6" s="1042"/>
      <c r="D6" s="1208"/>
      <c r="E6" s="1208"/>
      <c r="F6" s="1208"/>
      <c r="G6" s="1208"/>
      <c r="H6" s="1209">
        <f t="shared" ref="H6:H11" si="0">E6+F6-G6</f>
        <v>0</v>
      </c>
      <c r="I6" s="1208"/>
      <c r="J6" s="1210">
        <f t="shared" ref="J6:J19" si="1">H6+I6</f>
        <v>0</v>
      </c>
      <c r="K6" s="566"/>
    </row>
    <row r="7" spans="1:16" ht="21.75" customHeight="1">
      <c r="A7" s="3620"/>
      <c r="B7" s="764">
        <v>2</v>
      </c>
      <c r="C7" s="1043"/>
      <c r="D7" s="1211"/>
      <c r="E7" s="1211"/>
      <c r="F7" s="1211"/>
      <c r="G7" s="1211"/>
      <c r="H7" s="1212">
        <f t="shared" si="0"/>
        <v>0</v>
      </c>
      <c r="I7" s="1211"/>
      <c r="J7" s="1213">
        <f t="shared" si="1"/>
        <v>0</v>
      </c>
      <c r="K7" t="s">
        <v>404</v>
      </c>
    </row>
    <row r="8" spans="1:16" ht="21.75" customHeight="1">
      <c r="A8" s="3620"/>
      <c r="B8" s="764">
        <v>3</v>
      </c>
      <c r="C8" s="1043"/>
      <c r="D8" s="1211"/>
      <c r="E8" s="1211"/>
      <c r="F8" s="1211"/>
      <c r="G8" s="1211"/>
      <c r="H8" s="1212">
        <f t="shared" si="0"/>
        <v>0</v>
      </c>
      <c r="I8" s="1211"/>
      <c r="J8" s="1213">
        <f t="shared" si="1"/>
        <v>0</v>
      </c>
      <c r="K8" s="1044" t="s">
        <v>1307</v>
      </c>
    </row>
    <row r="9" spans="1:16" ht="21.75" customHeight="1">
      <c r="A9" s="3620"/>
      <c r="B9" s="764">
        <v>4</v>
      </c>
      <c r="C9" s="1043"/>
      <c r="D9" s="1211"/>
      <c r="E9" s="1211"/>
      <c r="F9" s="1211"/>
      <c r="G9" s="1211"/>
      <c r="H9" s="1212">
        <f t="shared" si="0"/>
        <v>0</v>
      </c>
      <c r="I9" s="1211"/>
      <c r="J9" s="1213">
        <f t="shared" si="1"/>
        <v>0</v>
      </c>
    </row>
    <row r="10" spans="1:16" ht="21.75" customHeight="1">
      <c r="A10" s="3620"/>
      <c r="B10" s="764">
        <v>5</v>
      </c>
      <c r="C10" s="1043"/>
      <c r="D10" s="1211"/>
      <c r="E10" s="1211"/>
      <c r="F10" s="1211"/>
      <c r="G10" s="1211"/>
      <c r="H10" s="1212">
        <f t="shared" si="0"/>
        <v>0</v>
      </c>
      <c r="I10" s="1211"/>
      <c r="J10" s="1213">
        <f t="shared" si="1"/>
        <v>0</v>
      </c>
    </row>
    <row r="11" spans="1:16" ht="21.75" customHeight="1">
      <c r="A11" s="3620"/>
      <c r="B11" s="764">
        <v>6</v>
      </c>
      <c r="C11" s="1043"/>
      <c r="D11" s="1211"/>
      <c r="E11" s="1211"/>
      <c r="F11" s="1211"/>
      <c r="G11" s="1211"/>
      <c r="H11" s="1212">
        <f t="shared" si="0"/>
        <v>0</v>
      </c>
      <c r="I11" s="1211"/>
      <c r="J11" s="1213">
        <f t="shared" si="1"/>
        <v>0</v>
      </c>
      <c r="K11" s="3562" t="s">
        <v>1677</v>
      </c>
      <c r="L11" s="3562"/>
      <c r="M11" s="3562"/>
      <c r="N11" s="3562"/>
      <c r="O11" s="3562"/>
      <c r="P11" s="3562"/>
    </row>
    <row r="12" spans="1:16" ht="21.75" customHeight="1">
      <c r="A12" s="3620"/>
      <c r="B12" s="3616" t="s">
        <v>715</v>
      </c>
      <c r="C12" s="3616"/>
      <c r="D12" s="1214">
        <f t="shared" ref="D12:I12" si="2">SUM(D6:D11)</f>
        <v>0</v>
      </c>
      <c r="E12" s="1214">
        <f t="shared" si="2"/>
        <v>0</v>
      </c>
      <c r="F12" s="1214">
        <f t="shared" si="2"/>
        <v>0</v>
      </c>
      <c r="G12" s="1214">
        <f t="shared" si="2"/>
        <v>0</v>
      </c>
      <c r="H12" s="1214">
        <f t="shared" si="2"/>
        <v>0</v>
      </c>
      <c r="I12" s="1214">
        <f t="shared" si="2"/>
        <v>0</v>
      </c>
      <c r="J12" s="1215">
        <f t="shared" si="1"/>
        <v>0</v>
      </c>
      <c r="K12" s="3562"/>
      <c r="L12" s="3562"/>
      <c r="M12" s="3562"/>
      <c r="N12" s="3562"/>
      <c r="O12" s="3562"/>
      <c r="P12" s="3562"/>
    </row>
    <row r="13" spans="1:16" ht="21.75" customHeight="1">
      <c r="A13" s="3617" t="s">
        <v>1678</v>
      </c>
      <c r="B13" s="1045">
        <v>1</v>
      </c>
      <c r="C13" s="1046"/>
      <c r="D13" s="1216"/>
      <c r="E13" s="1216"/>
      <c r="F13" s="1216"/>
      <c r="G13" s="1216"/>
      <c r="H13" s="1217">
        <f t="shared" ref="H13:H18" si="3">E13+G13-F13</f>
        <v>0</v>
      </c>
      <c r="I13" s="1218"/>
      <c r="J13" s="1219">
        <f t="shared" si="1"/>
        <v>0</v>
      </c>
      <c r="K13" s="3562"/>
      <c r="L13" s="3562"/>
      <c r="M13" s="3562"/>
      <c r="N13" s="3562"/>
      <c r="O13" s="3562"/>
      <c r="P13" s="3562"/>
    </row>
    <row r="14" spans="1:16" ht="21.75" customHeight="1">
      <c r="A14" s="3617"/>
      <c r="B14" s="764">
        <v>2</v>
      </c>
      <c r="C14" s="1043"/>
      <c r="D14" s="1220"/>
      <c r="E14" s="1220"/>
      <c r="F14" s="1220"/>
      <c r="G14" s="1220"/>
      <c r="H14" s="1221">
        <f t="shared" si="3"/>
        <v>0</v>
      </c>
      <c r="I14" s="1211"/>
      <c r="J14" s="1213">
        <f t="shared" si="1"/>
        <v>0</v>
      </c>
      <c r="K14" s="3562"/>
      <c r="L14" s="3562"/>
      <c r="M14" s="3562"/>
      <c r="N14" s="3562"/>
      <c r="O14" s="3562"/>
      <c r="P14" s="3562"/>
    </row>
    <row r="15" spans="1:16" ht="21.75" customHeight="1">
      <c r="A15" s="3617"/>
      <c r="B15" s="764">
        <v>3</v>
      </c>
      <c r="C15" s="1043"/>
      <c r="D15" s="1220"/>
      <c r="E15" s="1220"/>
      <c r="F15" s="1220"/>
      <c r="G15" s="1220"/>
      <c r="H15" s="1221">
        <f t="shared" si="3"/>
        <v>0</v>
      </c>
      <c r="I15" s="1211"/>
      <c r="J15" s="1213">
        <f t="shared" si="1"/>
        <v>0</v>
      </c>
      <c r="K15" s="3562"/>
      <c r="L15" s="3562"/>
      <c r="M15" s="3562"/>
      <c r="N15" s="3562"/>
      <c r="O15" s="3562"/>
      <c r="P15" s="3562"/>
    </row>
    <row r="16" spans="1:16" ht="21.75" customHeight="1">
      <c r="A16" s="3617"/>
      <c r="B16" s="764">
        <v>4</v>
      </c>
      <c r="C16" s="1043"/>
      <c r="D16" s="1220"/>
      <c r="E16" s="1220"/>
      <c r="F16" s="1220"/>
      <c r="G16" s="1220"/>
      <c r="H16" s="1221">
        <f t="shared" si="3"/>
        <v>0</v>
      </c>
      <c r="I16" s="1211"/>
      <c r="J16" s="1213">
        <f t="shared" si="1"/>
        <v>0</v>
      </c>
      <c r="K16" s="974"/>
      <c r="L16" s="674"/>
      <c r="M16" s="674"/>
      <c r="N16" s="674"/>
      <c r="O16" s="674"/>
      <c r="P16" s="674"/>
    </row>
    <row r="17" spans="1:16" ht="21.75" customHeight="1">
      <c r="A17" s="3617"/>
      <c r="B17" s="764">
        <v>5</v>
      </c>
      <c r="C17" s="1043"/>
      <c r="D17" s="1220"/>
      <c r="E17" s="1220"/>
      <c r="F17" s="1220"/>
      <c r="G17" s="1220"/>
      <c r="H17" s="1221">
        <f t="shared" si="3"/>
        <v>0</v>
      </c>
      <c r="I17" s="1211"/>
      <c r="J17" s="1213">
        <f t="shared" si="1"/>
        <v>0</v>
      </c>
    </row>
    <row r="18" spans="1:16" ht="21.75" customHeight="1">
      <c r="A18" s="3617"/>
      <c r="B18" s="764">
        <v>6</v>
      </c>
      <c r="C18" s="1043"/>
      <c r="D18" s="1211"/>
      <c r="E18" s="1211"/>
      <c r="F18" s="1211"/>
      <c r="G18" s="1211"/>
      <c r="H18" s="1221">
        <f t="shared" si="3"/>
        <v>0</v>
      </c>
      <c r="I18" s="1211"/>
      <c r="J18" s="1213">
        <f t="shared" si="1"/>
        <v>0</v>
      </c>
      <c r="K18" s="3562" t="s">
        <v>846</v>
      </c>
      <c r="L18" s="3562"/>
      <c r="M18" s="3562"/>
      <c r="N18" s="3562"/>
      <c r="O18" s="3562"/>
      <c r="P18" s="3562"/>
    </row>
    <row r="19" spans="1:16" ht="21.75" customHeight="1">
      <c r="A19" s="3617"/>
      <c r="B19" s="3616" t="s">
        <v>715</v>
      </c>
      <c r="C19" s="3616"/>
      <c r="D19" s="1214">
        <f t="shared" ref="D19:I19" si="4">SUM(D13:D18)</f>
        <v>0</v>
      </c>
      <c r="E19" s="1214">
        <f t="shared" si="4"/>
        <v>0</v>
      </c>
      <c r="F19" s="1214">
        <f t="shared" si="4"/>
        <v>0</v>
      </c>
      <c r="G19" s="1214">
        <f t="shared" si="4"/>
        <v>0</v>
      </c>
      <c r="H19" s="1214">
        <f t="shared" si="4"/>
        <v>0</v>
      </c>
      <c r="I19" s="1214">
        <f t="shared" si="4"/>
        <v>0</v>
      </c>
      <c r="J19" s="1215">
        <f t="shared" si="1"/>
        <v>0</v>
      </c>
      <c r="K19" s="3562"/>
      <c r="L19" s="3562"/>
      <c r="M19" s="3562"/>
      <c r="N19" s="3562"/>
      <c r="O19" s="3562"/>
      <c r="P19" s="3562"/>
    </row>
    <row r="20" spans="1:16" ht="21" customHeight="1">
      <c r="A20" s="3131" t="s">
        <v>654</v>
      </c>
      <c r="B20" s="3131"/>
      <c r="C20" s="3618"/>
      <c r="D20" s="3618"/>
      <c r="E20" s="3618"/>
      <c r="F20" s="3618"/>
      <c r="G20" s="3619"/>
      <c r="H20" s="3619"/>
      <c r="I20" s="3619"/>
      <c r="J20" s="3619"/>
      <c r="K20" s="3562"/>
      <c r="L20" s="3562"/>
      <c r="M20" s="3562"/>
      <c r="N20" s="3562"/>
      <c r="O20" s="3562"/>
      <c r="P20" s="3562"/>
    </row>
    <row r="21" spans="1:16" ht="15" customHeight="1">
      <c r="A21" s="3613" t="s">
        <v>1344</v>
      </c>
      <c r="B21" s="3613"/>
      <c r="C21" s="1047" t="s">
        <v>1432</v>
      </c>
      <c r="D21" s="3614" t="str">
        <f>IF(OR(H12&lt;&gt;资产负债!D16,H18&lt;&gt;资产负债!H18),"、E","")</f>
        <v/>
      </c>
      <c r="E21" s="3614"/>
      <c r="F21" s="3614"/>
      <c r="G21" s="3614"/>
      <c r="H21" s="3614"/>
      <c r="I21" s="3614"/>
      <c r="J21" s="3614"/>
      <c r="K21" s="974"/>
      <c r="L21" s="588"/>
      <c r="M21" s="588"/>
      <c r="N21" s="588"/>
      <c r="O21" s="588"/>
      <c r="P21" s="588"/>
    </row>
    <row r="22" spans="1:16" ht="46.5" customHeight="1">
      <c r="A22" s="3613"/>
      <c r="B22" s="3613"/>
      <c r="C22" s="3615"/>
      <c r="D22" s="3615"/>
      <c r="E22" s="3615"/>
      <c r="F22" s="3615"/>
      <c r="G22" s="3615"/>
      <c r="H22" s="3615"/>
      <c r="I22" s="3615"/>
      <c r="J22" s="3615"/>
      <c r="K22" s="3561" t="s">
        <v>847</v>
      </c>
      <c r="L22" s="3561"/>
      <c r="M22" s="3561"/>
      <c r="N22" s="3561"/>
      <c r="O22" s="3561"/>
      <c r="P22" s="3561"/>
    </row>
    <row r="23" spans="1:16" ht="21" customHeight="1">
      <c r="A23" s="3611" t="s">
        <v>587</v>
      </c>
      <c r="B23" s="3611"/>
      <c r="C23" s="3612"/>
      <c r="D23" s="3612"/>
      <c r="E23" s="3612"/>
      <c r="F23" s="3612"/>
      <c r="G23" s="3612"/>
      <c r="H23" s="3612"/>
      <c r="I23" s="3612"/>
      <c r="J23" s="3612"/>
      <c r="K23" s="3561"/>
      <c r="L23" s="3561"/>
      <c r="M23" s="3561"/>
      <c r="N23" s="3561"/>
      <c r="O23" s="3561"/>
      <c r="P23" s="3561"/>
    </row>
    <row r="24" spans="1:16" ht="13.5" customHeight="1">
      <c r="K24" s="3561"/>
      <c r="L24" s="3561"/>
      <c r="M24" s="3561"/>
      <c r="N24" s="3561"/>
      <c r="O24" s="3561"/>
      <c r="P24" s="3561"/>
    </row>
    <row r="25" spans="1:16" ht="21" customHeight="1"/>
    <row r="26" spans="1:16" ht="21" customHeight="1"/>
    <row r="27" spans="1:16" ht="21" customHeight="1"/>
    <row r="28" spans="1:16" ht="21" customHeight="1"/>
    <row r="29" spans="1:16" ht="21" customHeight="1"/>
    <row r="30" spans="1:16" ht="21" customHeight="1"/>
    <row r="31" spans="1:16" ht="21" customHeight="1"/>
    <row r="32" spans="1:16" ht="21" customHeight="1"/>
    <row r="33" ht="21" customHeight="1"/>
    <row r="34" ht="21" customHeight="1"/>
    <row r="35" ht="21" customHeight="1"/>
    <row r="36" ht="21" customHeight="1"/>
  </sheetData>
  <sheetProtection selectLockedCells="1" selectUnlockedCells="1"/>
  <mergeCells count="24">
    <mergeCell ref="A1:J1"/>
    <mergeCell ref="K1:K5"/>
    <mergeCell ref="A2:B2"/>
    <mergeCell ref="C2:D2"/>
    <mergeCell ref="I2:J2"/>
    <mergeCell ref="A3:B3"/>
    <mergeCell ref="C3:D3"/>
    <mergeCell ref="I3:J3"/>
    <mergeCell ref="A4:J4"/>
    <mergeCell ref="K11:P15"/>
    <mergeCell ref="B12:C12"/>
    <mergeCell ref="A13:A19"/>
    <mergeCell ref="K18:P20"/>
    <mergeCell ref="B19:C19"/>
    <mergeCell ref="A20:B20"/>
    <mergeCell ref="C20:F20"/>
    <mergeCell ref="G20:J20"/>
    <mergeCell ref="A6:A12"/>
    <mergeCell ref="K22:P24"/>
    <mergeCell ref="A23:B23"/>
    <mergeCell ref="C23:J23"/>
    <mergeCell ref="A21:B22"/>
    <mergeCell ref="D21:J21"/>
    <mergeCell ref="C22:J22"/>
  </mergeCells>
  <phoneticPr fontId="59" type="noConversion"/>
  <dataValidations count="1">
    <dataValidation allowBlank="1" showErrorMessage="1" promptTitle="存在调整事项时" prompt="_x000a_选择 “E”" sqref="D21:J21">
      <formula1>0</formula1>
      <formula2>0</formula2>
    </dataValidation>
  </dataValidations>
  <hyperlinks>
    <hyperlink ref="K8" location="资产负债!A1" display="资产负债表"/>
  </hyperlinks>
  <pageMargins left="0.78740157480314965" right="0.35433070866141736" top="0.74803149606299213" bottom="0.11811023622047245" header="0.51181102362204722" footer="0.51181102362204722"/>
  <pageSetup paperSize="9" firstPageNumber="0" orientation="landscape" blackAndWhite="1"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9250" r:id="rId4" name="Button 2">
              <controlPr defaultSize="0" print="0" autoFill="0" autoPict="0" macro="[0]!ThisWorkbook.返回">
                <anchor moveWithCells="1">
                  <from>
                    <xdr:col>10</xdr:col>
                    <xdr:colOff>95250</xdr:colOff>
                    <xdr:row>4</xdr:row>
                    <xdr:rowOff>190500</xdr:rowOff>
                  </from>
                  <to>
                    <xdr:col>10</xdr:col>
                    <xdr:colOff>923925</xdr:colOff>
                    <xdr:row>6</xdr:row>
                    <xdr:rowOff>19050</xdr:rowOff>
                  </to>
                </anchor>
              </controlPr>
            </control>
          </mc:Choice>
        </mc:AlternateContent>
      </controls>
    </mc:Choice>
  </mc:AlternateConten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0"/>
  <dimension ref="A1:L35"/>
  <sheetViews>
    <sheetView topLeftCell="A4" workbookViewId="0">
      <selection activeCell="C16" sqref="C16:H16"/>
    </sheetView>
  </sheetViews>
  <sheetFormatPr defaultRowHeight="14.25"/>
  <cols>
    <col min="1" max="1" width="7.125" style="131" customWidth="1"/>
    <col min="2" max="2" width="24.875" style="131" customWidth="1"/>
    <col min="3" max="8" width="14.625" style="131" customWidth="1"/>
    <col min="9" max="9" width="28.875" customWidth="1"/>
  </cols>
  <sheetData>
    <row r="1" spans="1:12" ht="30" customHeight="1">
      <c r="A1" s="3063" t="s">
        <v>1282</v>
      </c>
      <c r="B1" s="3063"/>
      <c r="C1" s="3063"/>
      <c r="D1" s="3063"/>
      <c r="E1" s="3063"/>
      <c r="F1" s="3063"/>
      <c r="G1" s="3063"/>
      <c r="H1" s="3063"/>
      <c r="I1" s="3016"/>
      <c r="J1" s="83"/>
      <c r="K1" s="83"/>
      <c r="L1" s="83"/>
    </row>
    <row r="2" spans="1:12" s="131" customFormat="1" ht="23.25" customHeight="1">
      <c r="A2" s="3027" t="str">
        <f>"委托单位："&amp;基本情况!B2</f>
        <v>委托单位：</v>
      </c>
      <c r="B2" s="3027"/>
      <c r="C2" s="3027"/>
      <c r="D2" s="3027"/>
      <c r="E2" s="137"/>
      <c r="F2" s="137" t="s">
        <v>9</v>
      </c>
      <c r="G2" s="137" t="s">
        <v>895</v>
      </c>
      <c r="H2" s="486" t="s">
        <v>289</v>
      </c>
      <c r="I2" s="3016"/>
      <c r="J2" s="599"/>
      <c r="K2" s="599"/>
      <c r="L2" s="599"/>
    </row>
    <row r="3" spans="1:12" s="131" customFormat="1" ht="23.25" customHeight="1">
      <c r="A3" s="3027"/>
      <c r="B3" s="3027"/>
      <c r="C3" s="3027"/>
      <c r="D3" s="3027"/>
      <c r="E3" s="159" t="s">
        <v>463</v>
      </c>
      <c r="F3" s="511">
        <f>基本情况!B12</f>
        <v>0</v>
      </c>
      <c r="G3" s="560" t="str">
        <f>TEXT(基本情况!B21,"yyyy-mm-dd")</f>
        <v>2016-03-03</v>
      </c>
      <c r="H3" s="3631"/>
      <c r="I3" s="3016"/>
      <c r="J3" s="599"/>
      <c r="K3" s="599"/>
      <c r="L3" s="599"/>
    </row>
    <row r="4" spans="1:12" s="131" customFormat="1" ht="23.25" customHeight="1">
      <c r="A4" s="3025" t="str">
        <f>"会计期间："&amp;基本情况!B7</f>
        <v>会计期间：2015年01月01日至2015年12月31日</v>
      </c>
      <c r="B4" s="3025"/>
      <c r="C4" s="3025"/>
      <c r="D4" s="3025"/>
      <c r="E4" s="606" t="s">
        <v>465</v>
      </c>
      <c r="F4" s="1048">
        <f>基本情况!B11</f>
        <v>0</v>
      </c>
      <c r="G4" s="1048" t="str">
        <f>TEXT(基本情况!B22,"yyyy-mm-dd")</f>
        <v>2016-04-10</v>
      </c>
      <c r="H4" s="3631"/>
      <c r="I4" s="3016"/>
      <c r="J4" s="599"/>
      <c r="K4" s="599"/>
      <c r="L4" s="599"/>
    </row>
    <row r="5" spans="1:12" s="131" customFormat="1" ht="7.5" customHeight="1">
      <c r="A5" s="2730"/>
      <c r="B5" s="2730"/>
      <c r="C5" s="2730"/>
      <c r="D5" s="2730"/>
      <c r="E5" s="2730"/>
      <c r="F5" s="2730"/>
      <c r="G5" s="2730"/>
      <c r="H5" s="2730"/>
      <c r="I5" s="544"/>
      <c r="J5" s="599"/>
      <c r="K5" s="599"/>
      <c r="L5" s="599"/>
    </row>
    <row r="6" spans="1:12" s="131" customFormat="1" ht="23.25" customHeight="1">
      <c r="A6" s="136" t="s">
        <v>466</v>
      </c>
      <c r="B6" s="137" t="s">
        <v>220</v>
      </c>
      <c r="C6" s="137" t="s">
        <v>625</v>
      </c>
      <c r="D6" s="137" t="s">
        <v>848</v>
      </c>
      <c r="E6" s="137" t="s">
        <v>849</v>
      </c>
      <c r="F6" s="137" t="s">
        <v>850</v>
      </c>
      <c r="G6" s="137" t="s">
        <v>995</v>
      </c>
      <c r="H6" s="486" t="s">
        <v>248</v>
      </c>
      <c r="I6" s="83" t="s">
        <v>404</v>
      </c>
      <c r="J6" s="599"/>
      <c r="K6" s="599"/>
      <c r="L6" s="599"/>
    </row>
    <row r="7" spans="1:12" s="131" customFormat="1" ht="23.25" customHeight="1">
      <c r="A7" s="1049"/>
      <c r="B7" s="1050"/>
      <c r="C7" s="1222"/>
      <c r="D7" s="1123"/>
      <c r="E7" s="1222"/>
      <c r="F7" s="1222"/>
      <c r="G7" s="1222"/>
      <c r="H7" s="497">
        <f>F7+G7</f>
        <v>0</v>
      </c>
      <c r="I7" s="494" t="s">
        <v>1307</v>
      </c>
      <c r="J7" s="89"/>
      <c r="K7" s="599"/>
      <c r="L7" s="599"/>
    </row>
    <row r="8" spans="1:12" s="131" customFormat="1" ht="23.25" customHeight="1">
      <c r="A8" s="681"/>
      <c r="B8" s="1050"/>
      <c r="C8" s="1122"/>
      <c r="D8" s="1122"/>
      <c r="E8" s="1122"/>
      <c r="F8" s="1122"/>
      <c r="G8" s="1122"/>
      <c r="H8" s="497">
        <f t="shared" ref="H8:H14" si="0">F8+G8</f>
        <v>0</v>
      </c>
      <c r="I8" s="83"/>
      <c r="J8" s="89"/>
      <c r="K8" s="599"/>
      <c r="L8" s="599"/>
    </row>
    <row r="9" spans="1:12" s="131" customFormat="1" ht="23.25" customHeight="1">
      <c r="A9" s="681"/>
      <c r="B9" s="1050"/>
      <c r="C9" s="1122"/>
      <c r="D9" s="1122"/>
      <c r="E9" s="1122"/>
      <c r="F9" s="1122"/>
      <c r="G9" s="1122"/>
      <c r="H9" s="497">
        <f t="shared" si="0"/>
        <v>0</v>
      </c>
      <c r="I9" s="494" t="s">
        <v>851</v>
      </c>
      <c r="J9" s="89"/>
      <c r="K9" s="599"/>
      <c r="L9" s="599"/>
    </row>
    <row r="10" spans="1:12" s="131" customFormat="1" ht="23.25" customHeight="1">
      <c r="A10" s="681"/>
      <c r="B10" s="1050"/>
      <c r="C10" s="1122"/>
      <c r="D10" s="1122"/>
      <c r="E10" s="1122"/>
      <c r="F10" s="1122"/>
      <c r="G10" s="1122"/>
      <c r="H10" s="497">
        <f t="shared" si="0"/>
        <v>0</v>
      </c>
      <c r="I10" s="599"/>
      <c r="J10" s="89"/>
      <c r="K10" s="599"/>
      <c r="L10" s="599"/>
    </row>
    <row r="11" spans="1:12" s="131" customFormat="1" ht="23.25" customHeight="1">
      <c r="A11" s="681"/>
      <c r="B11" s="1050"/>
      <c r="C11" s="1122"/>
      <c r="D11" s="1122"/>
      <c r="E11" s="1122"/>
      <c r="F11" s="1122"/>
      <c r="G11" s="1122"/>
      <c r="H11" s="497">
        <f t="shared" si="0"/>
        <v>0</v>
      </c>
      <c r="I11" s="599"/>
      <c r="J11" s="599"/>
      <c r="K11" s="599"/>
      <c r="L11" s="599"/>
    </row>
    <row r="12" spans="1:12" s="131" customFormat="1" ht="23.25" customHeight="1">
      <c r="A12" s="681"/>
      <c r="B12" s="1050"/>
      <c r="C12" s="1122"/>
      <c r="D12" s="1122"/>
      <c r="E12" s="1122"/>
      <c r="F12" s="1122"/>
      <c r="G12" s="1122"/>
      <c r="H12" s="497">
        <f t="shared" si="0"/>
        <v>0</v>
      </c>
      <c r="I12" s="599"/>
      <c r="J12" s="599"/>
      <c r="K12" s="599"/>
      <c r="L12" s="599"/>
    </row>
    <row r="13" spans="1:12" s="131" customFormat="1" ht="23.25" customHeight="1">
      <c r="A13" s="681"/>
      <c r="B13" s="1050"/>
      <c r="C13" s="1122"/>
      <c r="D13" s="1122"/>
      <c r="E13" s="1122"/>
      <c r="F13" s="1122"/>
      <c r="G13" s="1122"/>
      <c r="H13" s="497">
        <f t="shared" si="0"/>
        <v>0</v>
      </c>
      <c r="I13" s="599"/>
      <c r="J13" s="599"/>
      <c r="K13" s="599"/>
      <c r="L13" s="599"/>
    </row>
    <row r="14" spans="1:12" s="131" customFormat="1" ht="23.25" customHeight="1">
      <c r="A14" s="681"/>
      <c r="B14" s="1050"/>
      <c r="C14" s="1122"/>
      <c r="D14" s="1122"/>
      <c r="E14" s="1122"/>
      <c r="F14" s="1122"/>
      <c r="G14" s="1122"/>
      <c r="H14" s="497">
        <f t="shared" si="0"/>
        <v>0</v>
      </c>
      <c r="I14" s="599"/>
      <c r="J14" s="599"/>
      <c r="K14" s="599"/>
      <c r="L14" s="599"/>
    </row>
    <row r="15" spans="1:12" s="131" customFormat="1" ht="23.25" customHeight="1">
      <c r="A15" s="1051"/>
      <c r="B15" s="141" t="s">
        <v>715</v>
      </c>
      <c r="C15" s="824">
        <f t="shared" ref="C15:H15" si="1">SUM(C7:C14)</f>
        <v>0</v>
      </c>
      <c r="D15" s="824">
        <f t="shared" si="1"/>
        <v>0</v>
      </c>
      <c r="E15" s="824">
        <f t="shared" si="1"/>
        <v>0</v>
      </c>
      <c r="F15" s="824">
        <f t="shared" si="1"/>
        <v>0</v>
      </c>
      <c r="G15" s="824">
        <f t="shared" si="1"/>
        <v>0</v>
      </c>
      <c r="H15" s="597">
        <f t="shared" si="1"/>
        <v>0</v>
      </c>
      <c r="I15" s="599"/>
      <c r="J15" s="599"/>
      <c r="K15" s="599"/>
      <c r="L15" s="599"/>
    </row>
    <row r="16" spans="1:12" s="131" customFormat="1" ht="23.25" customHeight="1">
      <c r="A16" s="2938" t="s">
        <v>654</v>
      </c>
      <c r="B16" s="2938"/>
      <c r="C16" s="3630" t="str">
        <f>IF(F15&lt;&gt;资产负债!D26,"账载数与报表数相差"&amp;DOLLAR(F15-资产负债!D26,2)&amp;"元！","账载数与报表数相符！")</f>
        <v>账载数与报表数相符！</v>
      </c>
      <c r="D16" s="3630"/>
      <c r="E16" s="3630"/>
      <c r="F16" s="3630"/>
      <c r="G16" s="3630"/>
      <c r="H16" s="3630"/>
      <c r="I16" s="599"/>
      <c r="J16" s="599"/>
      <c r="K16" s="599"/>
      <c r="L16" s="599"/>
    </row>
    <row r="17" spans="1:12" s="131" customFormat="1" ht="15" customHeight="1">
      <c r="A17" s="2948" t="s">
        <v>1344</v>
      </c>
      <c r="B17" s="2948"/>
      <c r="C17" s="2974" t="s">
        <v>1432</v>
      </c>
      <c r="D17" s="2974"/>
      <c r="E17" s="2925" t="str">
        <f>IF(G15&lt;&gt;0,"、E","")</f>
        <v/>
      </c>
      <c r="F17" s="2925"/>
      <c r="G17" s="2925"/>
      <c r="H17" s="2925"/>
      <c r="I17" s="599"/>
      <c r="J17" s="599"/>
      <c r="K17" s="599"/>
      <c r="L17" s="599"/>
    </row>
    <row r="18" spans="1:12" s="131" customFormat="1" ht="62.25" customHeight="1">
      <c r="A18" s="2948"/>
      <c r="B18" s="2948"/>
      <c r="C18" s="3568"/>
      <c r="D18" s="3568"/>
      <c r="E18" s="3568"/>
      <c r="F18" s="3568"/>
      <c r="G18" s="3568"/>
      <c r="H18" s="3568"/>
      <c r="I18" s="599"/>
      <c r="J18" s="599"/>
      <c r="K18" s="599"/>
      <c r="L18" s="599"/>
    </row>
    <row r="19" spans="1:12" s="131" customFormat="1" ht="23.25" customHeight="1">
      <c r="A19" s="3005" t="s">
        <v>587</v>
      </c>
      <c r="B19" s="3005"/>
      <c r="C19" s="3006" t="str">
        <f>IF(G15=0,"不存在调整事项，认可！","调整后认可！")</f>
        <v>不存在调整事项，认可！</v>
      </c>
      <c r="D19" s="3006"/>
      <c r="E19" s="3006"/>
      <c r="F19" s="3006"/>
      <c r="G19" s="3006"/>
      <c r="H19" s="3006"/>
      <c r="I19" s="599"/>
      <c r="J19" s="599"/>
      <c r="K19" s="599"/>
      <c r="L19" s="599"/>
    </row>
    <row r="20" spans="1:12" s="131" customFormat="1" ht="23.25" customHeight="1">
      <c r="A20" s="599"/>
      <c r="B20" s="599"/>
      <c r="C20" s="599"/>
      <c r="D20" s="599"/>
      <c r="E20" s="599"/>
      <c r="F20" s="599"/>
      <c r="G20" s="599"/>
      <c r="H20" s="599"/>
      <c r="I20" s="599"/>
      <c r="J20" s="599"/>
      <c r="K20" s="599"/>
      <c r="L20" s="599"/>
    </row>
    <row r="21" spans="1:12" s="131" customFormat="1" ht="23.25" customHeight="1"/>
    <row r="22" spans="1:12" s="131" customFormat="1" ht="23.25" customHeight="1"/>
    <row r="23" spans="1:12" s="131" customFormat="1" ht="23.25" customHeight="1"/>
    <row r="24" spans="1:12" s="131" customFormat="1" ht="23.25" customHeight="1"/>
    <row r="25" spans="1:12" s="131" customFormat="1" ht="20.100000000000001" customHeight="1"/>
    <row r="26" spans="1:12" s="131" customFormat="1" ht="20.100000000000001" customHeight="1"/>
    <row r="27" spans="1:12" s="131" customFormat="1" ht="20.100000000000001" customHeight="1"/>
    <row r="28" spans="1:12" s="131" customFormat="1" ht="20.100000000000001" customHeight="1"/>
    <row r="29" spans="1:12" s="131" customFormat="1" ht="20.100000000000001" customHeight="1"/>
    <row r="30" spans="1:12" s="131" customFormat="1" ht="20.100000000000001" customHeight="1"/>
    <row r="31" spans="1:12" s="131" customFormat="1" ht="20.100000000000001" customHeight="1"/>
    <row r="32" spans="1:12" ht="20.100000000000001" customHeight="1"/>
    <row r="33" ht="20.100000000000001" customHeight="1"/>
    <row r="34" ht="20.100000000000001" customHeight="1"/>
    <row r="35" ht="20.100000000000001" customHeight="1"/>
  </sheetData>
  <sheetProtection selectLockedCells="1" selectUnlockedCells="1"/>
  <mergeCells count="14">
    <mergeCell ref="A5:H5"/>
    <mergeCell ref="A1:H1"/>
    <mergeCell ref="I1:I4"/>
    <mergeCell ref="A2:D3"/>
    <mergeCell ref="H3:H4"/>
    <mergeCell ref="A4:D4"/>
    <mergeCell ref="A19:B19"/>
    <mergeCell ref="C19:H19"/>
    <mergeCell ref="A16:B16"/>
    <mergeCell ref="C16:H16"/>
    <mergeCell ref="A17:B18"/>
    <mergeCell ref="C17:D17"/>
    <mergeCell ref="E17:H17"/>
    <mergeCell ref="C18:H18"/>
  </mergeCells>
  <phoneticPr fontId="59" type="noConversion"/>
  <dataValidations count="2">
    <dataValidation allowBlank="1" showErrorMessage="1" sqref="F3">
      <formula1>0</formula1>
      <formula2>0</formula2>
    </dataValidation>
    <dataValidation allowBlank="1" showErrorMessage="1" promptTitle="存在调整事项时" prompt="_x000a_选择 “E”" sqref="E17:H17">
      <formula1>0</formula1>
      <formula2>0</formula2>
    </dataValidation>
  </dataValidations>
  <hyperlinks>
    <hyperlink ref="I7" location="资产负债!A1" display="资产负债表"/>
    <hyperlink ref="I9" location="固资折旧!A1" display="固定资产与折旧"/>
  </hyperlinks>
  <pageMargins left="0.78740157480314965" right="0.35433070866141736" top="0.74803149606299213" bottom="0.11811023622047245" header="0.51181102362204722" footer="0.51181102362204722"/>
  <pageSetup paperSize="9" firstPageNumber="0" orientation="landscape" blackAndWhite="1"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2468" r:id="rId4" name="Button 4">
              <controlPr defaultSize="0" print="0" autoFill="0" autoPict="0" macro="[0]!ThisWorkbook.返回">
                <anchor moveWithCells="1">
                  <from>
                    <xdr:col>8</xdr:col>
                    <xdr:colOff>47625</xdr:colOff>
                    <xdr:row>3</xdr:row>
                    <xdr:rowOff>104775</xdr:rowOff>
                  </from>
                  <to>
                    <xdr:col>8</xdr:col>
                    <xdr:colOff>866775</xdr:colOff>
                    <xdr:row>5</xdr:row>
                    <xdr:rowOff>57150</xdr:rowOff>
                  </to>
                </anchor>
              </controlPr>
            </control>
          </mc:Choice>
        </mc:AlternateContent>
      </controls>
    </mc:Choice>
  </mc:AlternateConten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1"/>
  <dimension ref="A1:H390"/>
  <sheetViews>
    <sheetView workbookViewId="0">
      <selection sqref="A1:F1"/>
    </sheetView>
  </sheetViews>
  <sheetFormatPr defaultColWidth="9" defaultRowHeight="14.25"/>
  <cols>
    <col min="1" max="1" width="23.125" style="131" customWidth="1"/>
    <col min="2" max="3" width="13.75" style="131" customWidth="1"/>
    <col min="4" max="4" width="9.125" style="131" customWidth="1"/>
    <col min="5" max="5" width="13.75" style="131" customWidth="1"/>
    <col min="6" max="6" width="9.75" style="131" customWidth="1"/>
    <col min="7" max="7" width="54.375" style="555" customWidth="1"/>
    <col min="8" max="8" width="12" style="555" customWidth="1"/>
    <col min="9" max="16384" width="9" style="555"/>
  </cols>
  <sheetData>
    <row r="1" spans="1:8" ht="30" customHeight="1">
      <c r="A1" s="3063" t="s">
        <v>369</v>
      </c>
      <c r="B1" s="3063"/>
      <c r="C1" s="3063"/>
      <c r="D1" s="3063"/>
      <c r="E1" s="3063"/>
      <c r="F1" s="3063"/>
      <c r="G1" s="89"/>
      <c r="H1" s="89"/>
    </row>
    <row r="2" spans="1:8" s="559" customFormat="1" ht="20.25" customHeight="1">
      <c r="A2" s="3064" t="str">
        <f>"委托单位："&amp;基本情况!B2</f>
        <v>委托单位：</v>
      </c>
      <c r="B2" s="3064"/>
      <c r="C2" s="510"/>
      <c r="D2" s="137" t="s">
        <v>1301</v>
      </c>
      <c r="E2" s="137" t="s">
        <v>1071</v>
      </c>
      <c r="F2" s="486" t="s">
        <v>289</v>
      </c>
      <c r="G2" s="558"/>
      <c r="H2" s="558"/>
    </row>
    <row r="3" spans="1:8" s="559" customFormat="1" ht="20.25" customHeight="1">
      <c r="A3" s="3064"/>
      <c r="B3" s="3064"/>
      <c r="C3" s="159" t="s">
        <v>463</v>
      </c>
      <c r="D3" s="511">
        <f>基本情况!B12</f>
        <v>0</v>
      </c>
      <c r="E3" s="560" t="str">
        <f>TEXT(基本情况!B21,"yyyy-mm-dd")</f>
        <v>2016-03-03</v>
      </c>
      <c r="F3" s="2964" t="str">
        <f>档案索引!D40</f>
        <v>4-7</v>
      </c>
      <c r="G3" s="558"/>
      <c r="H3" s="558"/>
    </row>
    <row r="4" spans="1:8" s="559" customFormat="1" ht="20.25" customHeight="1">
      <c r="A4" s="3025" t="str">
        <f>"会计期间："&amp;基本情况!B7</f>
        <v>会计期间：2015年01月01日至2015年12月31日</v>
      </c>
      <c r="B4" s="3025"/>
      <c r="C4" s="141" t="s">
        <v>465</v>
      </c>
      <c r="D4" s="514">
        <f>基本情况!B11</f>
        <v>0</v>
      </c>
      <c r="E4" s="514" t="str">
        <f>TEXT(基本情况!B22,"yyyy-mm-dd")</f>
        <v>2016-04-10</v>
      </c>
      <c r="F4" s="2964"/>
      <c r="G4" s="558"/>
      <c r="H4" s="558"/>
    </row>
    <row r="5" spans="1:8" s="566" customFormat="1" ht="7.5" customHeight="1">
      <c r="A5" s="2730"/>
      <c r="B5" s="2730"/>
      <c r="C5" s="2730"/>
      <c r="D5" s="2730"/>
      <c r="E5" s="2730"/>
      <c r="F5" s="2730"/>
      <c r="G5" s="544"/>
      <c r="H5" s="544"/>
    </row>
    <row r="6" spans="1:8" s="650" customFormat="1" ht="20.25" customHeight="1">
      <c r="A6" s="533" t="s">
        <v>654</v>
      </c>
      <c r="B6" s="3124" t="str">
        <f>IF(基本情况!B29="否",IF(C12-B12&lt;&gt;资产负债!H7,"账载数与报表数相差"&amp;DOLLAR(C12-B12-资产负债!H7,2)&amp;"元！","账载数与报表数相符！"),IF(C11&lt;&gt;资产负债!H7,"账载数与报表数相差"&amp;DOLLAR(C11-资产负债!H7,2)&amp;"元！","账载数与报表数相符！"))</f>
        <v>账载数与报表数相符！</v>
      </c>
      <c r="C6" s="3124"/>
      <c r="D6" s="3124"/>
      <c r="E6" s="3124"/>
      <c r="F6" s="3124"/>
      <c r="G6" s="83" t="s">
        <v>404</v>
      </c>
      <c r="H6" s="649"/>
    </row>
    <row r="7" spans="1:8" s="650" customFormat="1" ht="15" customHeight="1">
      <c r="A7" s="2948" t="s">
        <v>1344</v>
      </c>
      <c r="B7" s="2974" t="s">
        <v>1432</v>
      </c>
      <c r="C7" s="2974"/>
      <c r="D7" s="2974"/>
      <c r="E7" s="2925" t="str">
        <f>IF(OR(D12&lt;&gt;0,D11&lt;&gt;0),"、E","")</f>
        <v/>
      </c>
      <c r="F7" s="2925"/>
      <c r="G7" s="649"/>
      <c r="H7" s="607"/>
    </row>
    <row r="8" spans="1:8" s="650" customFormat="1" ht="61.5" customHeight="1">
      <c r="A8" s="2948"/>
      <c r="B8" s="3596"/>
      <c r="C8" s="3596"/>
      <c r="D8" s="3596"/>
      <c r="E8" s="3596"/>
      <c r="F8" s="3596"/>
      <c r="G8" s="649"/>
      <c r="H8" s="607"/>
    </row>
    <row r="9" spans="1:8" s="650" customFormat="1" ht="20.25" customHeight="1">
      <c r="A9" s="529" t="s">
        <v>587</v>
      </c>
      <c r="B9" s="3006" t="str">
        <f>IF(OR(D12&lt;&gt;0,D11&lt;&gt;0),"调整后认可！","不存在调整事项,认可！")</f>
        <v>不存在调整事项,认可！</v>
      </c>
      <c r="C9" s="3006"/>
      <c r="D9" s="3006"/>
      <c r="E9" s="3006"/>
      <c r="F9" s="3006"/>
      <c r="G9" s="494" t="s">
        <v>1307</v>
      </c>
      <c r="H9" s="607"/>
    </row>
    <row r="10" spans="1:8" s="650" customFormat="1" ht="20.25" customHeight="1">
      <c r="A10" s="136" t="s">
        <v>678</v>
      </c>
      <c r="B10" s="1013" t="s">
        <v>1434</v>
      </c>
      <c r="C10" s="137" t="s">
        <v>1435</v>
      </c>
      <c r="D10" s="137" t="s">
        <v>995</v>
      </c>
      <c r="E10" s="137" t="s">
        <v>515</v>
      </c>
      <c r="F10" s="486" t="s">
        <v>1442</v>
      </c>
      <c r="G10" s="494" t="s">
        <v>655</v>
      </c>
      <c r="H10" s="607"/>
    </row>
    <row r="11" spans="1:8" s="650" customFormat="1" ht="20.25" customHeight="1">
      <c r="A11" s="1015" t="s">
        <v>852</v>
      </c>
      <c r="B11" s="1016">
        <f>IF(基本情况!B29="否",0,B12+预付!B14)</f>
        <v>0</v>
      </c>
      <c r="C11" s="1016">
        <f>IF(基本情况!B29="否",0,C12+预付!C14)</f>
        <v>0</v>
      </c>
      <c r="D11" s="1206"/>
      <c r="E11" s="525">
        <f>C11+D11</f>
        <v>0</v>
      </c>
      <c r="F11" s="1025">
        <f>IF(基本情况!B29="否",0,F12+预付!F14)</f>
        <v>0</v>
      </c>
      <c r="G11" s="494"/>
      <c r="H11" s="607"/>
    </row>
    <row r="12" spans="1:8" s="650" customFormat="1" ht="20.25" customHeight="1">
      <c r="A12" s="529" t="s">
        <v>1438</v>
      </c>
      <c r="B12" s="1019">
        <f>SUM(B13:B3002)</f>
        <v>0</v>
      </c>
      <c r="C12" s="1019">
        <f>SUM(C13:C3002)</f>
        <v>0</v>
      </c>
      <c r="D12" s="824">
        <f>SUM(D13:D302)</f>
        <v>0</v>
      </c>
      <c r="E12" s="824">
        <f>SUM(E13:E302)</f>
        <v>0</v>
      </c>
      <c r="F12" s="597">
        <f>SUM(F13:F302)</f>
        <v>0</v>
      </c>
      <c r="G12" s="649"/>
      <c r="H12" s="649"/>
    </row>
    <row r="13" spans="1:8" s="559" customFormat="1" ht="15" customHeight="1">
      <c r="A13" s="1020"/>
      <c r="B13" s="1200"/>
      <c r="C13" s="1163"/>
      <c r="D13" s="1163"/>
      <c r="E13" s="1021">
        <f>C13-B13+D13</f>
        <v>0</v>
      </c>
      <c r="F13" s="1201"/>
      <c r="G13" s="2930" t="s">
        <v>853</v>
      </c>
      <c r="H13" s="2930"/>
    </row>
    <row r="14" spans="1:8" s="559" customFormat="1" ht="15" customHeight="1">
      <c r="A14" s="681"/>
      <c r="B14" s="1202"/>
      <c r="C14" s="1122"/>
      <c r="D14" s="1122"/>
      <c r="E14" s="1017">
        <f>C14-B14+D14</f>
        <v>0</v>
      </c>
      <c r="F14" s="1203"/>
      <c r="G14" s="2930"/>
      <c r="H14" s="2930"/>
    </row>
    <row r="15" spans="1:8" s="559" customFormat="1" ht="15" customHeight="1">
      <c r="A15" s="681"/>
      <c r="B15" s="1202"/>
      <c r="C15" s="1122"/>
      <c r="D15" s="1122"/>
      <c r="E15" s="1017">
        <f t="shared" ref="E15:E78" si="0">C15-B15+D15</f>
        <v>0</v>
      </c>
      <c r="F15" s="1203"/>
      <c r="G15" s="2930"/>
      <c r="H15" s="2930"/>
    </row>
    <row r="16" spans="1:8" s="559" customFormat="1" ht="15" customHeight="1">
      <c r="A16" s="681"/>
      <c r="B16" s="1202"/>
      <c r="C16" s="1122"/>
      <c r="D16" s="1122"/>
      <c r="E16" s="1017">
        <f t="shared" si="0"/>
        <v>0</v>
      </c>
      <c r="F16" s="1203"/>
      <c r="G16" s="2930"/>
      <c r="H16" s="2930"/>
    </row>
    <row r="17" spans="1:8" s="559" customFormat="1" ht="15" customHeight="1">
      <c r="A17" s="681"/>
      <c r="B17" s="1202"/>
      <c r="C17" s="1122"/>
      <c r="D17" s="1122"/>
      <c r="E17" s="1017">
        <f t="shared" si="0"/>
        <v>0</v>
      </c>
      <c r="F17" s="1203"/>
      <c r="G17" s="2930"/>
      <c r="H17" s="2930"/>
    </row>
    <row r="18" spans="1:8" s="559" customFormat="1" ht="15" customHeight="1">
      <c r="A18" s="681"/>
      <c r="B18" s="1202"/>
      <c r="C18" s="1122"/>
      <c r="D18" s="1122"/>
      <c r="E18" s="1017">
        <f t="shared" si="0"/>
        <v>0</v>
      </c>
      <c r="F18" s="1203"/>
      <c r="G18" s="2930"/>
      <c r="H18" s="2930"/>
    </row>
    <row r="19" spans="1:8" s="559" customFormat="1" ht="15" customHeight="1">
      <c r="A19" s="681"/>
      <c r="B19" s="1202"/>
      <c r="C19" s="1122"/>
      <c r="D19" s="1122"/>
      <c r="E19" s="1017">
        <f t="shared" si="0"/>
        <v>0</v>
      </c>
      <c r="F19" s="1203"/>
      <c r="G19" s="2930"/>
      <c r="H19" s="2930"/>
    </row>
    <row r="20" spans="1:8" s="559" customFormat="1" ht="15" customHeight="1">
      <c r="A20" s="681"/>
      <c r="B20" s="1202"/>
      <c r="C20" s="1122"/>
      <c r="D20" s="1122"/>
      <c r="E20" s="1017">
        <f t="shared" si="0"/>
        <v>0</v>
      </c>
      <c r="F20" s="1203"/>
      <c r="G20" s="2930"/>
      <c r="H20" s="2930"/>
    </row>
    <row r="21" spans="1:8" s="559" customFormat="1" ht="15" customHeight="1">
      <c r="A21" s="681"/>
      <c r="B21" s="1202"/>
      <c r="C21" s="1122"/>
      <c r="D21" s="1122"/>
      <c r="E21" s="1017">
        <f t="shared" si="0"/>
        <v>0</v>
      </c>
      <c r="F21" s="1203"/>
      <c r="G21" s="2930"/>
      <c r="H21" s="2930"/>
    </row>
    <row r="22" spans="1:8" s="559" customFormat="1" ht="15" customHeight="1">
      <c r="A22" s="681"/>
      <c r="B22" s="1202"/>
      <c r="C22" s="1122"/>
      <c r="D22" s="1122"/>
      <c r="E22" s="1017">
        <f t="shared" si="0"/>
        <v>0</v>
      </c>
      <c r="F22" s="1203"/>
      <c r="G22" s="524"/>
      <c r="H22" s="558"/>
    </row>
    <row r="23" spans="1:8" s="559" customFormat="1" ht="15" customHeight="1">
      <c r="A23" s="681"/>
      <c r="B23" s="1202"/>
      <c r="C23" s="1122"/>
      <c r="D23" s="1122"/>
      <c r="E23" s="1017">
        <f t="shared" si="0"/>
        <v>0</v>
      </c>
      <c r="F23" s="1203"/>
      <c r="G23" s="558"/>
      <c r="H23" s="558"/>
    </row>
    <row r="24" spans="1:8" s="559" customFormat="1" ht="15" customHeight="1">
      <c r="A24" s="681"/>
      <c r="B24" s="1202"/>
      <c r="C24" s="1122"/>
      <c r="D24" s="1122"/>
      <c r="E24" s="1017">
        <f t="shared" si="0"/>
        <v>0</v>
      </c>
      <c r="F24" s="1203"/>
      <c r="G24" s="558"/>
      <c r="H24" s="558"/>
    </row>
    <row r="25" spans="1:8" s="559" customFormat="1" ht="15" customHeight="1">
      <c r="A25" s="681"/>
      <c r="B25" s="1202"/>
      <c r="C25" s="1122"/>
      <c r="D25" s="1122"/>
      <c r="E25" s="1017">
        <f t="shared" si="0"/>
        <v>0</v>
      </c>
      <c r="F25" s="1203"/>
      <c r="G25" s="558"/>
      <c r="H25" s="558"/>
    </row>
    <row r="26" spans="1:8" s="559" customFormat="1" ht="15" customHeight="1">
      <c r="A26" s="681"/>
      <c r="B26" s="1202"/>
      <c r="C26" s="1122"/>
      <c r="D26" s="1122"/>
      <c r="E26" s="1017">
        <f t="shared" si="0"/>
        <v>0</v>
      </c>
      <c r="F26" s="1203"/>
      <c r="G26" s="558"/>
      <c r="H26" s="558"/>
    </row>
    <row r="27" spans="1:8" s="559" customFormat="1" ht="15" customHeight="1">
      <c r="A27" s="681"/>
      <c r="B27" s="1202"/>
      <c r="C27" s="1122"/>
      <c r="D27" s="1122"/>
      <c r="E27" s="1017">
        <f t="shared" si="0"/>
        <v>0</v>
      </c>
      <c r="F27" s="1203"/>
      <c r="G27" s="558"/>
      <c r="H27" s="558"/>
    </row>
    <row r="28" spans="1:8" s="559" customFormat="1" ht="15" customHeight="1">
      <c r="A28" s="681"/>
      <c r="B28" s="1202"/>
      <c r="C28" s="1122"/>
      <c r="D28" s="1122"/>
      <c r="E28" s="1017">
        <f t="shared" si="0"/>
        <v>0</v>
      </c>
      <c r="F28" s="1203"/>
      <c r="G28" s="558"/>
      <c r="H28" s="558"/>
    </row>
    <row r="29" spans="1:8" s="559" customFormat="1" ht="15" customHeight="1">
      <c r="A29" s="681"/>
      <c r="B29" s="1202"/>
      <c r="C29" s="1122"/>
      <c r="D29" s="1122"/>
      <c r="E29" s="1017">
        <f t="shared" si="0"/>
        <v>0</v>
      </c>
      <c r="F29" s="1203"/>
      <c r="G29" s="558"/>
      <c r="H29" s="558"/>
    </row>
    <row r="30" spans="1:8" s="559" customFormat="1" ht="15" customHeight="1">
      <c r="A30" s="681"/>
      <c r="B30" s="1202"/>
      <c r="C30" s="1122"/>
      <c r="D30" s="1122"/>
      <c r="E30" s="1017">
        <f t="shared" si="0"/>
        <v>0</v>
      </c>
      <c r="F30" s="1203"/>
      <c r="G30" s="558"/>
      <c r="H30" s="558"/>
    </row>
    <row r="31" spans="1:8" s="559" customFormat="1" ht="15" customHeight="1">
      <c r="A31" s="681"/>
      <c r="B31" s="1202"/>
      <c r="C31" s="1122"/>
      <c r="D31" s="1122"/>
      <c r="E31" s="1017">
        <f t="shared" si="0"/>
        <v>0</v>
      </c>
      <c r="F31" s="1203"/>
      <c r="G31" s="558"/>
      <c r="H31" s="558"/>
    </row>
    <row r="32" spans="1:8" s="559" customFormat="1" ht="15" customHeight="1">
      <c r="A32" s="681"/>
      <c r="B32" s="1202"/>
      <c r="C32" s="1122"/>
      <c r="D32" s="1122"/>
      <c r="E32" s="1017">
        <f t="shared" si="0"/>
        <v>0</v>
      </c>
      <c r="F32" s="1203"/>
      <c r="G32" s="558"/>
      <c r="H32" s="558"/>
    </row>
    <row r="33" spans="1:8" s="559" customFormat="1" ht="15" customHeight="1">
      <c r="A33" s="681"/>
      <c r="B33" s="1202"/>
      <c r="C33" s="1122"/>
      <c r="D33" s="1122"/>
      <c r="E33" s="1017">
        <f t="shared" si="0"/>
        <v>0</v>
      </c>
      <c r="F33" s="1203"/>
      <c r="G33" s="558"/>
      <c r="H33" s="558"/>
    </row>
    <row r="34" spans="1:8" s="559" customFormat="1" ht="15" customHeight="1">
      <c r="A34" s="681"/>
      <c r="B34" s="1202"/>
      <c r="C34" s="1122"/>
      <c r="D34" s="1122"/>
      <c r="E34" s="1017">
        <f t="shared" si="0"/>
        <v>0</v>
      </c>
      <c r="F34" s="1203"/>
      <c r="G34" s="558"/>
      <c r="H34" s="558"/>
    </row>
    <row r="35" spans="1:8" s="559" customFormat="1" ht="15" customHeight="1">
      <c r="A35" s="681"/>
      <c r="B35" s="1202"/>
      <c r="C35" s="1122"/>
      <c r="D35" s="1122"/>
      <c r="E35" s="1017">
        <f t="shared" si="0"/>
        <v>0</v>
      </c>
      <c r="F35" s="1203"/>
      <c r="G35" s="558"/>
      <c r="H35" s="558"/>
    </row>
    <row r="36" spans="1:8" s="559" customFormat="1" ht="15" customHeight="1">
      <c r="A36" s="681"/>
      <c r="B36" s="1202"/>
      <c r="C36" s="1122"/>
      <c r="D36" s="1122"/>
      <c r="E36" s="1017">
        <f t="shared" si="0"/>
        <v>0</v>
      </c>
      <c r="F36" s="1203"/>
      <c r="G36" s="558"/>
      <c r="H36" s="558"/>
    </row>
    <row r="37" spans="1:8" s="559" customFormat="1" ht="15" customHeight="1">
      <c r="A37" s="681"/>
      <c r="B37" s="1202"/>
      <c r="C37" s="1122"/>
      <c r="D37" s="1122"/>
      <c r="E37" s="1017">
        <f t="shared" si="0"/>
        <v>0</v>
      </c>
      <c r="F37" s="1203"/>
      <c r="G37" s="558"/>
      <c r="H37" s="558"/>
    </row>
    <row r="38" spans="1:8" s="559" customFormat="1" ht="15" customHeight="1">
      <c r="A38" s="681"/>
      <c r="B38" s="1202"/>
      <c r="C38" s="1122"/>
      <c r="D38" s="1122"/>
      <c r="E38" s="1017">
        <f t="shared" si="0"/>
        <v>0</v>
      </c>
      <c r="F38" s="1203"/>
      <c r="G38" s="558"/>
      <c r="H38" s="558"/>
    </row>
    <row r="39" spans="1:8" s="559" customFormat="1" ht="15" customHeight="1">
      <c r="A39" s="681"/>
      <c r="B39" s="1202"/>
      <c r="C39" s="1122"/>
      <c r="D39" s="1122"/>
      <c r="E39" s="1017">
        <f t="shared" si="0"/>
        <v>0</v>
      </c>
      <c r="F39" s="1203"/>
      <c r="G39" s="558"/>
      <c r="H39" s="558"/>
    </row>
    <row r="40" spans="1:8" s="559" customFormat="1" ht="15" customHeight="1">
      <c r="A40" s="681"/>
      <c r="B40" s="1202"/>
      <c r="C40" s="1122"/>
      <c r="D40" s="1122"/>
      <c r="E40" s="1017">
        <f t="shared" si="0"/>
        <v>0</v>
      </c>
      <c r="F40" s="1203"/>
      <c r="G40" s="558"/>
      <c r="H40" s="558"/>
    </row>
    <row r="41" spans="1:8" s="559" customFormat="1" ht="15" customHeight="1">
      <c r="A41" s="681"/>
      <c r="B41" s="1202"/>
      <c r="C41" s="1122"/>
      <c r="D41" s="1122"/>
      <c r="E41" s="1017">
        <f t="shared" si="0"/>
        <v>0</v>
      </c>
      <c r="F41" s="1203"/>
      <c r="G41" s="558"/>
      <c r="H41" s="558"/>
    </row>
    <row r="42" spans="1:8" s="559" customFormat="1" ht="15" customHeight="1">
      <c r="A42" s="681"/>
      <c r="B42" s="1202"/>
      <c r="C42" s="1122"/>
      <c r="D42" s="1122"/>
      <c r="E42" s="1017">
        <f t="shared" si="0"/>
        <v>0</v>
      </c>
      <c r="F42" s="1203"/>
      <c r="G42" s="558"/>
      <c r="H42" s="558"/>
    </row>
    <row r="43" spans="1:8" s="559" customFormat="1" ht="15" customHeight="1">
      <c r="A43" s="681"/>
      <c r="B43" s="1202"/>
      <c r="C43" s="1122"/>
      <c r="D43" s="1122"/>
      <c r="E43" s="1017">
        <f t="shared" si="0"/>
        <v>0</v>
      </c>
      <c r="F43" s="1203"/>
      <c r="G43" s="558"/>
      <c r="H43" s="558"/>
    </row>
    <row r="44" spans="1:8" s="559" customFormat="1" ht="15" customHeight="1">
      <c r="A44" s="681"/>
      <c r="B44" s="1202"/>
      <c r="C44" s="1122"/>
      <c r="D44" s="1122"/>
      <c r="E44" s="1017">
        <f t="shared" si="0"/>
        <v>0</v>
      </c>
      <c r="F44" s="1203"/>
      <c r="G44" s="558"/>
      <c r="H44" s="558"/>
    </row>
    <row r="45" spans="1:8" s="559" customFormat="1" ht="15" customHeight="1">
      <c r="A45" s="681"/>
      <c r="B45" s="1202"/>
      <c r="C45" s="1122"/>
      <c r="D45" s="1122"/>
      <c r="E45" s="1017">
        <f t="shared" si="0"/>
        <v>0</v>
      </c>
      <c r="F45" s="1203"/>
      <c r="G45" s="558"/>
      <c r="H45" s="558"/>
    </row>
    <row r="46" spans="1:8" s="559" customFormat="1" ht="15" customHeight="1">
      <c r="A46" s="681"/>
      <c r="B46" s="1202"/>
      <c r="C46" s="1122"/>
      <c r="D46" s="1122"/>
      <c r="E46" s="1017">
        <f t="shared" si="0"/>
        <v>0</v>
      </c>
      <c r="F46" s="1203"/>
      <c r="G46" s="558"/>
      <c r="H46" s="558"/>
    </row>
    <row r="47" spans="1:8" s="559" customFormat="1" ht="15" customHeight="1">
      <c r="A47" s="681"/>
      <c r="B47" s="1202"/>
      <c r="C47" s="1122"/>
      <c r="D47" s="1122"/>
      <c r="E47" s="1017">
        <f t="shared" si="0"/>
        <v>0</v>
      </c>
      <c r="F47" s="1203"/>
      <c r="G47" s="558"/>
      <c r="H47" s="558"/>
    </row>
    <row r="48" spans="1:8" s="503" customFormat="1" ht="15" customHeight="1">
      <c r="A48" s="681"/>
      <c r="B48" s="1202"/>
      <c r="C48" s="1122"/>
      <c r="D48" s="1122"/>
      <c r="E48" s="1017">
        <f t="shared" si="0"/>
        <v>0</v>
      </c>
      <c r="F48" s="1203"/>
      <c r="G48" s="145"/>
      <c r="H48" s="145"/>
    </row>
    <row r="49" spans="1:8" s="503" customFormat="1" ht="15" customHeight="1">
      <c r="A49" s="681"/>
      <c r="B49" s="1202"/>
      <c r="C49" s="1122"/>
      <c r="D49" s="1122"/>
      <c r="E49" s="1017">
        <f t="shared" si="0"/>
        <v>0</v>
      </c>
      <c r="F49" s="1203"/>
      <c r="G49" s="145"/>
      <c r="H49" s="145"/>
    </row>
    <row r="50" spans="1:8" s="503" customFormat="1" ht="15" customHeight="1">
      <c r="A50" s="681"/>
      <c r="B50" s="1202"/>
      <c r="C50" s="1122"/>
      <c r="D50" s="1122"/>
      <c r="E50" s="1017">
        <f t="shared" si="0"/>
        <v>0</v>
      </c>
      <c r="F50" s="1203"/>
      <c r="G50" s="145"/>
      <c r="H50" s="145"/>
    </row>
    <row r="51" spans="1:8" s="503" customFormat="1" ht="15" customHeight="1">
      <c r="A51" s="681"/>
      <c r="B51" s="1202"/>
      <c r="C51" s="1122"/>
      <c r="D51" s="1122"/>
      <c r="E51" s="1017">
        <f t="shared" si="0"/>
        <v>0</v>
      </c>
      <c r="F51" s="1203"/>
      <c r="G51" s="145"/>
      <c r="H51" s="145"/>
    </row>
    <row r="52" spans="1:8" s="503" customFormat="1" ht="15" customHeight="1">
      <c r="A52" s="681"/>
      <c r="B52" s="1202"/>
      <c r="C52" s="1122"/>
      <c r="D52" s="1122"/>
      <c r="E52" s="1017">
        <f t="shared" si="0"/>
        <v>0</v>
      </c>
      <c r="F52" s="1203"/>
      <c r="G52" s="145"/>
      <c r="H52" s="145"/>
    </row>
    <row r="53" spans="1:8" ht="15" customHeight="1">
      <c r="A53" s="681"/>
      <c r="B53" s="1202"/>
      <c r="C53" s="1122"/>
      <c r="D53" s="1122"/>
      <c r="E53" s="1017">
        <f t="shared" si="0"/>
        <v>0</v>
      </c>
      <c r="F53" s="1203"/>
      <c r="G53" s="89"/>
      <c r="H53" s="89"/>
    </row>
    <row r="54" spans="1:8" ht="15" customHeight="1">
      <c r="A54" s="681"/>
      <c r="B54" s="1202"/>
      <c r="C54" s="1122"/>
      <c r="D54" s="1122"/>
      <c r="E54" s="1017">
        <f t="shared" si="0"/>
        <v>0</v>
      </c>
      <c r="F54" s="1203"/>
      <c r="G54" s="89"/>
      <c r="H54" s="89"/>
    </row>
    <row r="55" spans="1:8" ht="15" customHeight="1">
      <c r="A55" s="681"/>
      <c r="B55" s="1202"/>
      <c r="C55" s="1122"/>
      <c r="D55" s="1122"/>
      <c r="E55" s="1017">
        <f t="shared" si="0"/>
        <v>0</v>
      </c>
      <c r="F55" s="1203"/>
      <c r="G55" s="89"/>
      <c r="H55" s="89"/>
    </row>
    <row r="56" spans="1:8" ht="15" customHeight="1">
      <c r="A56" s="681"/>
      <c r="B56" s="1202"/>
      <c r="C56" s="1122"/>
      <c r="D56" s="1122"/>
      <c r="E56" s="1017">
        <f t="shared" si="0"/>
        <v>0</v>
      </c>
      <c r="F56" s="1203"/>
      <c r="G56" s="89"/>
      <c r="H56" s="89"/>
    </row>
    <row r="57" spans="1:8" ht="15" customHeight="1">
      <c r="A57" s="681"/>
      <c r="B57" s="1202"/>
      <c r="C57" s="1122"/>
      <c r="D57" s="1122"/>
      <c r="E57" s="1017">
        <f t="shared" si="0"/>
        <v>0</v>
      </c>
      <c r="F57" s="1203"/>
      <c r="G57" s="89"/>
      <c r="H57" s="89"/>
    </row>
    <row r="58" spans="1:8" ht="15" customHeight="1">
      <c r="A58" s="681"/>
      <c r="B58" s="1202"/>
      <c r="C58" s="1122"/>
      <c r="D58" s="1122"/>
      <c r="E58" s="1017">
        <f t="shared" si="0"/>
        <v>0</v>
      </c>
      <c r="F58" s="1203"/>
      <c r="G58" s="89"/>
      <c r="H58" s="89"/>
    </row>
    <row r="59" spans="1:8" ht="15" customHeight="1">
      <c r="A59" s="681"/>
      <c r="B59" s="1202"/>
      <c r="C59" s="1122"/>
      <c r="D59" s="1122"/>
      <c r="E59" s="1017">
        <f t="shared" si="0"/>
        <v>0</v>
      </c>
      <c r="F59" s="1203"/>
      <c r="G59" s="89"/>
      <c r="H59" s="89"/>
    </row>
    <row r="60" spans="1:8" ht="15" customHeight="1">
      <c r="A60" s="681"/>
      <c r="B60" s="1202"/>
      <c r="C60" s="1122"/>
      <c r="D60" s="1122"/>
      <c r="E60" s="1017">
        <f t="shared" si="0"/>
        <v>0</v>
      </c>
      <c r="F60" s="1203"/>
      <c r="G60" s="89"/>
      <c r="H60" s="89"/>
    </row>
    <row r="61" spans="1:8" ht="15" customHeight="1">
      <c r="A61" s="681"/>
      <c r="B61" s="1202"/>
      <c r="C61" s="1122"/>
      <c r="D61" s="1122"/>
      <c r="E61" s="1017">
        <f t="shared" si="0"/>
        <v>0</v>
      </c>
      <c r="F61" s="1203"/>
      <c r="G61" s="89"/>
      <c r="H61" s="89"/>
    </row>
    <row r="62" spans="1:8" ht="15" customHeight="1">
      <c r="A62" s="681"/>
      <c r="B62" s="1202"/>
      <c r="C62" s="1122"/>
      <c r="D62" s="1122"/>
      <c r="E62" s="1017">
        <f t="shared" si="0"/>
        <v>0</v>
      </c>
      <c r="F62" s="1203"/>
      <c r="G62" s="89"/>
      <c r="H62" s="89"/>
    </row>
    <row r="63" spans="1:8" ht="15" customHeight="1">
      <c r="A63" s="681"/>
      <c r="B63" s="1202"/>
      <c r="C63" s="1122"/>
      <c r="D63" s="1122"/>
      <c r="E63" s="1017">
        <f t="shared" si="0"/>
        <v>0</v>
      </c>
      <c r="F63" s="1203"/>
      <c r="G63" s="89"/>
      <c r="H63" s="89"/>
    </row>
    <row r="64" spans="1:8" ht="15" customHeight="1">
      <c r="A64" s="681"/>
      <c r="B64" s="1202"/>
      <c r="C64" s="1122"/>
      <c r="D64" s="1122"/>
      <c r="E64" s="1017">
        <f t="shared" si="0"/>
        <v>0</v>
      </c>
      <c r="F64" s="1203"/>
      <c r="G64" s="89"/>
      <c r="H64" s="89"/>
    </row>
    <row r="65" spans="1:8" ht="15" customHeight="1">
      <c r="A65" s="681"/>
      <c r="B65" s="1202"/>
      <c r="C65" s="1122"/>
      <c r="D65" s="1122"/>
      <c r="E65" s="1017">
        <f t="shared" si="0"/>
        <v>0</v>
      </c>
      <c r="F65" s="1203"/>
      <c r="G65" s="89"/>
      <c r="H65" s="89"/>
    </row>
    <row r="66" spans="1:8" ht="15" customHeight="1">
      <c r="A66" s="681"/>
      <c r="B66" s="1202"/>
      <c r="C66" s="1122"/>
      <c r="D66" s="1122"/>
      <c r="E66" s="1017">
        <f t="shared" si="0"/>
        <v>0</v>
      </c>
      <c r="F66" s="1203"/>
      <c r="G66" s="89"/>
      <c r="H66" s="89"/>
    </row>
    <row r="67" spans="1:8" ht="15" customHeight="1">
      <c r="A67" s="681"/>
      <c r="B67" s="1202"/>
      <c r="C67" s="1122"/>
      <c r="D67" s="1122"/>
      <c r="E67" s="1017">
        <f t="shared" si="0"/>
        <v>0</v>
      </c>
      <c r="F67" s="1203"/>
      <c r="G67" s="89"/>
      <c r="H67" s="89"/>
    </row>
    <row r="68" spans="1:8" ht="15" customHeight="1">
      <c r="A68" s="681"/>
      <c r="B68" s="1202"/>
      <c r="C68" s="1122"/>
      <c r="D68" s="1122"/>
      <c r="E68" s="1017">
        <f t="shared" si="0"/>
        <v>0</v>
      </c>
      <c r="F68" s="1203"/>
      <c r="G68" s="89"/>
      <c r="H68" s="89"/>
    </row>
    <row r="69" spans="1:8" ht="15" customHeight="1">
      <c r="A69" s="681"/>
      <c r="B69" s="1202"/>
      <c r="C69" s="1122"/>
      <c r="D69" s="1122"/>
      <c r="E69" s="1017">
        <f t="shared" si="0"/>
        <v>0</v>
      </c>
      <c r="F69" s="1203"/>
      <c r="G69" s="89"/>
      <c r="H69" s="89"/>
    </row>
    <row r="70" spans="1:8" ht="15" customHeight="1">
      <c r="A70" s="681"/>
      <c r="B70" s="1202"/>
      <c r="C70" s="1122"/>
      <c r="D70" s="1122"/>
      <c r="E70" s="1017">
        <f t="shared" si="0"/>
        <v>0</v>
      </c>
      <c r="F70" s="1203"/>
      <c r="G70" s="89"/>
      <c r="H70" s="89"/>
    </row>
    <row r="71" spans="1:8" ht="15" customHeight="1">
      <c r="A71" s="681"/>
      <c r="B71" s="1202"/>
      <c r="C71" s="1122"/>
      <c r="D71" s="1122"/>
      <c r="E71" s="1017">
        <f t="shared" si="0"/>
        <v>0</v>
      </c>
      <c r="F71" s="1203"/>
      <c r="G71" s="89"/>
      <c r="H71" s="89"/>
    </row>
    <row r="72" spans="1:8" ht="15" customHeight="1">
      <c r="A72" s="681"/>
      <c r="B72" s="1202"/>
      <c r="C72" s="1122"/>
      <c r="D72" s="1122"/>
      <c r="E72" s="1017">
        <f t="shared" si="0"/>
        <v>0</v>
      </c>
      <c r="F72" s="1203"/>
      <c r="G72" s="89"/>
      <c r="H72" s="89"/>
    </row>
    <row r="73" spans="1:8" ht="15" customHeight="1">
      <c r="A73" s="681"/>
      <c r="B73" s="1202"/>
      <c r="C73" s="1122"/>
      <c r="D73" s="1122"/>
      <c r="E73" s="1017">
        <f t="shared" si="0"/>
        <v>0</v>
      </c>
      <c r="F73" s="1203"/>
      <c r="G73" s="89"/>
      <c r="H73" s="89"/>
    </row>
    <row r="74" spans="1:8" ht="15" customHeight="1">
      <c r="A74" s="681"/>
      <c r="B74" s="1202"/>
      <c r="C74" s="1122"/>
      <c r="D74" s="1122"/>
      <c r="E74" s="1017">
        <f t="shared" si="0"/>
        <v>0</v>
      </c>
      <c r="F74" s="1203"/>
      <c r="G74" s="89"/>
      <c r="H74" s="89"/>
    </row>
    <row r="75" spans="1:8" ht="15" customHeight="1">
      <c r="A75" s="681"/>
      <c r="B75" s="1202"/>
      <c r="C75" s="1122"/>
      <c r="D75" s="1122"/>
      <c r="E75" s="1017">
        <f t="shared" si="0"/>
        <v>0</v>
      </c>
      <c r="F75" s="1203"/>
      <c r="G75" s="89"/>
      <c r="H75" s="89"/>
    </row>
    <row r="76" spans="1:8" ht="15" customHeight="1">
      <c r="A76" s="681"/>
      <c r="B76" s="1202"/>
      <c r="C76" s="1122"/>
      <c r="D76" s="1122"/>
      <c r="E76" s="1017">
        <f t="shared" si="0"/>
        <v>0</v>
      </c>
      <c r="F76" s="1203"/>
      <c r="G76" s="89"/>
      <c r="H76" s="89"/>
    </row>
    <row r="77" spans="1:8" ht="15" customHeight="1">
      <c r="A77" s="681"/>
      <c r="B77" s="1202"/>
      <c r="C77" s="1122"/>
      <c r="D77" s="1122"/>
      <c r="E77" s="1017">
        <f t="shared" si="0"/>
        <v>0</v>
      </c>
      <c r="F77" s="1203"/>
      <c r="G77" s="89"/>
      <c r="H77" s="89"/>
    </row>
    <row r="78" spans="1:8" ht="15" customHeight="1">
      <c r="A78" s="681"/>
      <c r="B78" s="1202"/>
      <c r="C78" s="1122"/>
      <c r="D78" s="1122"/>
      <c r="E78" s="1017">
        <f t="shared" si="0"/>
        <v>0</v>
      </c>
      <c r="F78" s="1203"/>
      <c r="G78" s="89"/>
      <c r="H78" s="89"/>
    </row>
    <row r="79" spans="1:8" ht="15" customHeight="1">
      <c r="A79" s="681"/>
      <c r="B79" s="1202"/>
      <c r="C79" s="1122"/>
      <c r="D79" s="1122"/>
      <c r="E79" s="1017">
        <f t="shared" ref="E79:E142" si="1">C79-B79+D79</f>
        <v>0</v>
      </c>
      <c r="F79" s="1203"/>
      <c r="G79" s="89"/>
      <c r="H79" s="89"/>
    </row>
    <row r="80" spans="1:8" ht="15" customHeight="1">
      <c r="A80" s="681"/>
      <c r="B80" s="1202"/>
      <c r="C80" s="1122"/>
      <c r="D80" s="1122"/>
      <c r="E80" s="1017">
        <f t="shared" si="1"/>
        <v>0</v>
      </c>
      <c r="F80" s="1203"/>
      <c r="G80" s="89"/>
      <c r="H80" s="89"/>
    </row>
    <row r="81" spans="1:8" ht="15" customHeight="1">
      <c r="A81" s="681"/>
      <c r="B81" s="1202"/>
      <c r="C81" s="1122"/>
      <c r="D81" s="1122"/>
      <c r="E81" s="1017">
        <f t="shared" si="1"/>
        <v>0</v>
      </c>
      <c r="F81" s="1203"/>
      <c r="G81" s="89"/>
      <c r="H81" s="89"/>
    </row>
    <row r="82" spans="1:8" ht="15" customHeight="1">
      <c r="A82" s="681"/>
      <c r="B82" s="1202"/>
      <c r="C82" s="1122"/>
      <c r="D82" s="1122"/>
      <c r="E82" s="1017">
        <f t="shared" si="1"/>
        <v>0</v>
      </c>
      <c r="F82" s="1203"/>
      <c r="G82" s="89"/>
      <c r="H82" s="89"/>
    </row>
    <row r="83" spans="1:8" ht="15" customHeight="1">
      <c r="A83" s="681"/>
      <c r="B83" s="1202"/>
      <c r="C83" s="1122"/>
      <c r="D83" s="1122"/>
      <c r="E83" s="1017">
        <f t="shared" si="1"/>
        <v>0</v>
      </c>
      <c r="F83" s="1203"/>
      <c r="G83" s="89"/>
      <c r="H83" s="89"/>
    </row>
    <row r="84" spans="1:8" ht="15" customHeight="1">
      <c r="A84" s="681"/>
      <c r="B84" s="1202"/>
      <c r="C84" s="1122"/>
      <c r="D84" s="1122"/>
      <c r="E84" s="1017">
        <f t="shared" si="1"/>
        <v>0</v>
      </c>
      <c r="F84" s="1203"/>
      <c r="G84" s="89"/>
      <c r="H84" s="89"/>
    </row>
    <row r="85" spans="1:8" ht="15" customHeight="1">
      <c r="A85" s="681"/>
      <c r="B85" s="1202"/>
      <c r="C85" s="1122"/>
      <c r="D85" s="1122"/>
      <c r="E85" s="1017">
        <f t="shared" si="1"/>
        <v>0</v>
      </c>
      <c r="F85" s="1203"/>
      <c r="G85" s="89"/>
      <c r="H85" s="89"/>
    </row>
    <row r="86" spans="1:8" ht="15" customHeight="1">
      <c r="A86" s="681"/>
      <c r="B86" s="1202"/>
      <c r="C86" s="1122"/>
      <c r="D86" s="1122"/>
      <c r="E86" s="1017">
        <f t="shared" si="1"/>
        <v>0</v>
      </c>
      <c r="F86" s="1203"/>
      <c r="G86" s="89"/>
      <c r="H86" s="89"/>
    </row>
    <row r="87" spans="1:8" ht="15" customHeight="1">
      <c r="A87" s="681"/>
      <c r="B87" s="1202"/>
      <c r="C87" s="1122"/>
      <c r="D87" s="1122"/>
      <c r="E87" s="1017">
        <f t="shared" si="1"/>
        <v>0</v>
      </c>
      <c r="F87" s="1203"/>
      <c r="G87" s="89"/>
      <c r="H87" s="89"/>
    </row>
    <row r="88" spans="1:8" ht="15" customHeight="1">
      <c r="A88" s="681"/>
      <c r="B88" s="1202"/>
      <c r="C88" s="1122"/>
      <c r="D88" s="1122"/>
      <c r="E88" s="1017">
        <f t="shared" si="1"/>
        <v>0</v>
      </c>
      <c r="F88" s="1203"/>
      <c r="G88" s="89"/>
      <c r="H88" s="89"/>
    </row>
    <row r="89" spans="1:8" ht="15" customHeight="1">
      <c r="A89" s="681"/>
      <c r="B89" s="1202"/>
      <c r="C89" s="1122"/>
      <c r="D89" s="1122"/>
      <c r="E89" s="1017">
        <f t="shared" si="1"/>
        <v>0</v>
      </c>
      <c r="F89" s="1203"/>
      <c r="G89" s="89"/>
      <c r="H89" s="89"/>
    </row>
    <row r="90" spans="1:8" ht="15" customHeight="1">
      <c r="A90" s="681"/>
      <c r="B90" s="1202"/>
      <c r="C90" s="1122"/>
      <c r="D90" s="1122"/>
      <c r="E90" s="1017">
        <f t="shared" si="1"/>
        <v>0</v>
      </c>
      <c r="F90" s="1203"/>
      <c r="G90" s="89"/>
      <c r="H90" s="89"/>
    </row>
    <row r="91" spans="1:8" ht="15" customHeight="1">
      <c r="A91" s="681"/>
      <c r="B91" s="1202"/>
      <c r="C91" s="1122"/>
      <c r="D91" s="1122"/>
      <c r="E91" s="1017">
        <f t="shared" si="1"/>
        <v>0</v>
      </c>
      <c r="F91" s="1203"/>
      <c r="G91" s="89"/>
      <c r="H91" s="89"/>
    </row>
    <row r="92" spans="1:8" ht="15" customHeight="1">
      <c r="A92" s="681"/>
      <c r="B92" s="1202"/>
      <c r="C92" s="1122"/>
      <c r="D92" s="1122"/>
      <c r="E92" s="1017">
        <f t="shared" si="1"/>
        <v>0</v>
      </c>
      <c r="F92" s="1203"/>
      <c r="G92" s="89"/>
      <c r="H92" s="89"/>
    </row>
    <row r="93" spans="1:8" ht="15" customHeight="1">
      <c r="A93" s="681"/>
      <c r="B93" s="1202"/>
      <c r="C93" s="1122"/>
      <c r="D93" s="1122"/>
      <c r="E93" s="1017">
        <f t="shared" si="1"/>
        <v>0</v>
      </c>
      <c r="F93" s="1203"/>
      <c r="G93" s="89"/>
      <c r="H93" s="89"/>
    </row>
    <row r="94" spans="1:8" ht="15" customHeight="1">
      <c r="A94" s="681"/>
      <c r="B94" s="1202"/>
      <c r="C94" s="1122"/>
      <c r="D94" s="1122"/>
      <c r="E94" s="1017">
        <f t="shared" si="1"/>
        <v>0</v>
      </c>
      <c r="F94" s="1203"/>
      <c r="G94" s="89"/>
      <c r="H94" s="89"/>
    </row>
    <row r="95" spans="1:8" ht="15" customHeight="1">
      <c r="A95" s="681"/>
      <c r="B95" s="1202"/>
      <c r="C95" s="1122"/>
      <c r="D95" s="1122"/>
      <c r="E95" s="1017">
        <f t="shared" si="1"/>
        <v>0</v>
      </c>
      <c r="F95" s="1203"/>
      <c r="G95" s="89"/>
      <c r="H95" s="89"/>
    </row>
    <row r="96" spans="1:8" ht="15" customHeight="1">
      <c r="A96" s="681"/>
      <c r="B96" s="1202"/>
      <c r="C96" s="1122"/>
      <c r="D96" s="1122"/>
      <c r="E96" s="1017">
        <f t="shared" si="1"/>
        <v>0</v>
      </c>
      <c r="F96" s="1203"/>
      <c r="G96" s="89"/>
      <c r="H96" s="89"/>
    </row>
    <row r="97" spans="1:8" ht="15" customHeight="1">
      <c r="A97" s="681"/>
      <c r="B97" s="1202"/>
      <c r="C97" s="1122"/>
      <c r="D97" s="1122"/>
      <c r="E97" s="1017">
        <f t="shared" si="1"/>
        <v>0</v>
      </c>
      <c r="F97" s="1203"/>
      <c r="G97" s="89"/>
      <c r="H97" s="89"/>
    </row>
    <row r="98" spans="1:8" ht="15" customHeight="1">
      <c r="A98" s="681"/>
      <c r="B98" s="1202"/>
      <c r="C98" s="1122"/>
      <c r="D98" s="1122"/>
      <c r="E98" s="1017">
        <f t="shared" si="1"/>
        <v>0</v>
      </c>
      <c r="F98" s="1203"/>
      <c r="G98" s="89"/>
      <c r="H98" s="89"/>
    </row>
    <row r="99" spans="1:8" ht="15" customHeight="1">
      <c r="A99" s="681"/>
      <c r="B99" s="1202"/>
      <c r="C99" s="1122"/>
      <c r="D99" s="1122"/>
      <c r="E99" s="1017">
        <f t="shared" si="1"/>
        <v>0</v>
      </c>
      <c r="F99" s="1203"/>
      <c r="G99" s="89"/>
      <c r="H99" s="89"/>
    </row>
    <row r="100" spans="1:8" ht="15" customHeight="1">
      <c r="A100" s="681"/>
      <c r="B100" s="1202"/>
      <c r="C100" s="1122"/>
      <c r="D100" s="1122"/>
      <c r="E100" s="1017">
        <f t="shared" si="1"/>
        <v>0</v>
      </c>
      <c r="F100" s="1203"/>
      <c r="G100" s="89"/>
      <c r="H100" s="89"/>
    </row>
    <row r="101" spans="1:8" ht="15" customHeight="1">
      <c r="A101" s="681"/>
      <c r="B101" s="1202"/>
      <c r="C101" s="1122"/>
      <c r="D101" s="1122"/>
      <c r="E101" s="1017">
        <f t="shared" si="1"/>
        <v>0</v>
      </c>
      <c r="F101" s="1203"/>
      <c r="G101" s="89"/>
      <c r="H101" s="89"/>
    </row>
    <row r="102" spans="1:8" ht="15" customHeight="1">
      <c r="A102" s="681"/>
      <c r="B102" s="1202"/>
      <c r="C102" s="1122"/>
      <c r="D102" s="1122"/>
      <c r="E102" s="1017">
        <f t="shared" si="1"/>
        <v>0</v>
      </c>
      <c r="F102" s="1203"/>
      <c r="G102" s="89"/>
      <c r="H102" s="89"/>
    </row>
    <row r="103" spans="1:8" ht="15" customHeight="1">
      <c r="A103" s="681"/>
      <c r="B103" s="1202"/>
      <c r="C103" s="1122"/>
      <c r="D103" s="1122"/>
      <c r="E103" s="1017">
        <f t="shared" si="1"/>
        <v>0</v>
      </c>
      <c r="F103" s="1203"/>
      <c r="G103" s="89"/>
      <c r="H103" s="89"/>
    </row>
    <row r="104" spans="1:8" ht="15" customHeight="1">
      <c r="A104" s="681"/>
      <c r="B104" s="1202"/>
      <c r="C104" s="1122"/>
      <c r="D104" s="1122"/>
      <c r="E104" s="1017">
        <f t="shared" si="1"/>
        <v>0</v>
      </c>
      <c r="F104" s="1203"/>
      <c r="G104" s="89"/>
      <c r="H104" s="89"/>
    </row>
    <row r="105" spans="1:8" ht="15" customHeight="1">
      <c r="A105" s="681"/>
      <c r="B105" s="1202"/>
      <c r="C105" s="1122"/>
      <c r="D105" s="1122"/>
      <c r="E105" s="1017">
        <f t="shared" si="1"/>
        <v>0</v>
      </c>
      <c r="F105" s="1203"/>
      <c r="G105" s="89"/>
      <c r="H105" s="89"/>
    </row>
    <row r="106" spans="1:8" ht="15" customHeight="1">
      <c r="A106" s="681"/>
      <c r="B106" s="1202"/>
      <c r="C106" s="1122"/>
      <c r="D106" s="1122"/>
      <c r="E106" s="1017">
        <f t="shared" si="1"/>
        <v>0</v>
      </c>
      <c r="F106" s="1203"/>
      <c r="G106" s="89"/>
      <c r="H106" s="89"/>
    </row>
    <row r="107" spans="1:8" ht="15" customHeight="1">
      <c r="A107" s="681"/>
      <c r="B107" s="1202"/>
      <c r="C107" s="1122"/>
      <c r="D107" s="1122"/>
      <c r="E107" s="1017">
        <f t="shared" si="1"/>
        <v>0</v>
      </c>
      <c r="F107" s="1203"/>
      <c r="G107" s="89"/>
      <c r="H107" s="89"/>
    </row>
    <row r="108" spans="1:8" ht="15" customHeight="1">
      <c r="A108" s="681"/>
      <c r="B108" s="1202"/>
      <c r="C108" s="1122"/>
      <c r="D108" s="1122"/>
      <c r="E108" s="1017">
        <f t="shared" si="1"/>
        <v>0</v>
      </c>
      <c r="F108" s="1203"/>
      <c r="G108" s="89"/>
      <c r="H108" s="89"/>
    </row>
    <row r="109" spans="1:8" ht="15" customHeight="1">
      <c r="A109" s="681"/>
      <c r="B109" s="1202"/>
      <c r="C109" s="1122"/>
      <c r="D109" s="1122"/>
      <c r="E109" s="1017">
        <f t="shared" si="1"/>
        <v>0</v>
      </c>
      <c r="F109" s="1203"/>
      <c r="G109" s="89"/>
      <c r="H109" s="89"/>
    </row>
    <row r="110" spans="1:8" ht="15" customHeight="1">
      <c r="A110" s="681"/>
      <c r="B110" s="1202"/>
      <c r="C110" s="1122"/>
      <c r="D110" s="1122"/>
      <c r="E110" s="1017">
        <f t="shared" si="1"/>
        <v>0</v>
      </c>
      <c r="F110" s="1203"/>
      <c r="G110" s="89"/>
      <c r="H110" s="89"/>
    </row>
    <row r="111" spans="1:8" ht="15" customHeight="1">
      <c r="A111" s="681"/>
      <c r="B111" s="1202"/>
      <c r="C111" s="1122"/>
      <c r="D111" s="1122"/>
      <c r="E111" s="1017">
        <f t="shared" si="1"/>
        <v>0</v>
      </c>
      <c r="F111" s="1203"/>
      <c r="G111" s="89"/>
      <c r="H111" s="89"/>
    </row>
    <row r="112" spans="1:8" ht="15" customHeight="1">
      <c r="A112" s="681"/>
      <c r="B112" s="1202"/>
      <c r="C112" s="1122"/>
      <c r="D112" s="1122"/>
      <c r="E112" s="1017">
        <f t="shared" si="1"/>
        <v>0</v>
      </c>
      <c r="F112" s="1203"/>
      <c r="G112" s="89"/>
      <c r="H112" s="89"/>
    </row>
    <row r="113" spans="1:8" ht="15" customHeight="1">
      <c r="A113" s="681"/>
      <c r="B113" s="1202"/>
      <c r="C113" s="1122"/>
      <c r="D113" s="1122"/>
      <c r="E113" s="1017">
        <f t="shared" si="1"/>
        <v>0</v>
      </c>
      <c r="F113" s="1203"/>
      <c r="G113" s="89"/>
      <c r="H113" s="89"/>
    </row>
    <row r="114" spans="1:8" ht="15" customHeight="1">
      <c r="A114" s="681"/>
      <c r="B114" s="1202"/>
      <c r="C114" s="1122"/>
      <c r="D114" s="1122"/>
      <c r="E114" s="1017">
        <f t="shared" si="1"/>
        <v>0</v>
      </c>
      <c r="F114" s="1203"/>
      <c r="G114" s="89"/>
      <c r="H114" s="89"/>
    </row>
    <row r="115" spans="1:8" ht="15" customHeight="1">
      <c r="A115" s="681"/>
      <c r="B115" s="1202"/>
      <c r="C115" s="1122"/>
      <c r="D115" s="1122"/>
      <c r="E115" s="1017">
        <f t="shared" si="1"/>
        <v>0</v>
      </c>
      <c r="F115" s="1203"/>
      <c r="G115" s="89"/>
      <c r="H115" s="89"/>
    </row>
    <row r="116" spans="1:8" ht="15" customHeight="1">
      <c r="A116" s="681"/>
      <c r="B116" s="1202"/>
      <c r="C116" s="1122"/>
      <c r="D116" s="1122"/>
      <c r="E116" s="1017">
        <f t="shared" si="1"/>
        <v>0</v>
      </c>
      <c r="F116" s="1203"/>
      <c r="G116" s="89"/>
      <c r="H116" s="89"/>
    </row>
    <row r="117" spans="1:8" ht="15" customHeight="1">
      <c r="A117" s="681"/>
      <c r="B117" s="1202"/>
      <c r="C117" s="1122"/>
      <c r="D117" s="1122"/>
      <c r="E117" s="1017">
        <f t="shared" si="1"/>
        <v>0</v>
      </c>
      <c r="F117" s="1203"/>
      <c r="G117" s="89"/>
      <c r="H117" s="89"/>
    </row>
    <row r="118" spans="1:8" ht="15" customHeight="1">
      <c r="A118" s="681"/>
      <c r="B118" s="1202"/>
      <c r="C118" s="1122"/>
      <c r="D118" s="1122"/>
      <c r="E118" s="1017">
        <f t="shared" si="1"/>
        <v>0</v>
      </c>
      <c r="F118" s="1203"/>
      <c r="G118" s="89"/>
      <c r="H118" s="89"/>
    </row>
    <row r="119" spans="1:8" ht="15" customHeight="1">
      <c r="A119" s="681"/>
      <c r="B119" s="1202"/>
      <c r="C119" s="1122"/>
      <c r="D119" s="1122"/>
      <c r="E119" s="1017">
        <f t="shared" si="1"/>
        <v>0</v>
      </c>
      <c r="F119" s="1203"/>
      <c r="G119" s="89"/>
      <c r="H119" s="89"/>
    </row>
    <row r="120" spans="1:8" ht="15" customHeight="1">
      <c r="A120" s="681"/>
      <c r="B120" s="1202"/>
      <c r="C120" s="1122"/>
      <c r="D120" s="1122"/>
      <c r="E120" s="1017">
        <f t="shared" si="1"/>
        <v>0</v>
      </c>
      <c r="F120" s="1203"/>
      <c r="G120" s="89"/>
      <c r="H120" s="89"/>
    </row>
    <row r="121" spans="1:8" ht="15" customHeight="1">
      <c r="A121" s="681"/>
      <c r="B121" s="1202"/>
      <c r="C121" s="1122"/>
      <c r="D121" s="1122"/>
      <c r="E121" s="1017">
        <f t="shared" si="1"/>
        <v>0</v>
      </c>
      <c r="F121" s="1203"/>
      <c r="G121" s="89"/>
      <c r="H121" s="89"/>
    </row>
    <row r="122" spans="1:8" ht="15" customHeight="1">
      <c r="A122" s="681"/>
      <c r="B122" s="1202"/>
      <c r="C122" s="1122"/>
      <c r="D122" s="1122"/>
      <c r="E122" s="1017">
        <f t="shared" si="1"/>
        <v>0</v>
      </c>
      <c r="F122" s="1203"/>
      <c r="G122" s="89"/>
      <c r="H122" s="89"/>
    </row>
    <row r="123" spans="1:8" ht="15" customHeight="1">
      <c r="A123" s="681"/>
      <c r="B123" s="1202"/>
      <c r="C123" s="1122"/>
      <c r="D123" s="1122"/>
      <c r="E123" s="1017">
        <f t="shared" si="1"/>
        <v>0</v>
      </c>
      <c r="F123" s="1203"/>
      <c r="G123" s="89"/>
      <c r="H123" s="89"/>
    </row>
    <row r="124" spans="1:8" ht="15" customHeight="1">
      <c r="A124" s="681"/>
      <c r="B124" s="1202"/>
      <c r="C124" s="1122"/>
      <c r="D124" s="1122"/>
      <c r="E124" s="1017">
        <f t="shared" si="1"/>
        <v>0</v>
      </c>
      <c r="F124" s="1203"/>
      <c r="G124" s="89"/>
      <c r="H124" s="89"/>
    </row>
    <row r="125" spans="1:8" ht="15" customHeight="1">
      <c r="A125" s="681"/>
      <c r="B125" s="1202"/>
      <c r="C125" s="1122"/>
      <c r="D125" s="1122"/>
      <c r="E125" s="1017">
        <f t="shared" si="1"/>
        <v>0</v>
      </c>
      <c r="F125" s="1203"/>
      <c r="G125" s="89"/>
      <c r="H125" s="89"/>
    </row>
    <row r="126" spans="1:8" ht="15" customHeight="1">
      <c r="A126" s="681"/>
      <c r="B126" s="1202"/>
      <c r="C126" s="1122"/>
      <c r="D126" s="1122"/>
      <c r="E126" s="1017">
        <f t="shared" si="1"/>
        <v>0</v>
      </c>
      <c r="F126" s="1203"/>
      <c r="G126" s="89"/>
      <c r="H126" s="89"/>
    </row>
    <row r="127" spans="1:8" ht="15" customHeight="1">
      <c r="A127" s="681"/>
      <c r="B127" s="1202"/>
      <c r="C127" s="1122"/>
      <c r="D127" s="1122"/>
      <c r="E127" s="1017">
        <f t="shared" si="1"/>
        <v>0</v>
      </c>
      <c r="F127" s="1203"/>
      <c r="G127" s="89"/>
      <c r="H127" s="89"/>
    </row>
    <row r="128" spans="1:8" ht="15" customHeight="1">
      <c r="A128" s="681"/>
      <c r="B128" s="1202"/>
      <c r="C128" s="1122"/>
      <c r="D128" s="1122"/>
      <c r="E128" s="1017">
        <f t="shared" si="1"/>
        <v>0</v>
      </c>
      <c r="F128" s="1203"/>
      <c r="G128" s="89"/>
      <c r="H128" s="89"/>
    </row>
    <row r="129" spans="1:8" ht="15" customHeight="1">
      <c r="A129" s="681"/>
      <c r="B129" s="1202"/>
      <c r="C129" s="1122"/>
      <c r="D129" s="1122"/>
      <c r="E129" s="1017">
        <f t="shared" si="1"/>
        <v>0</v>
      </c>
      <c r="F129" s="1203"/>
      <c r="G129" s="89"/>
      <c r="H129" s="89"/>
    </row>
    <row r="130" spans="1:8" ht="15" customHeight="1">
      <c r="A130" s="681"/>
      <c r="B130" s="1202"/>
      <c r="C130" s="1122"/>
      <c r="D130" s="1122"/>
      <c r="E130" s="1017">
        <f t="shared" si="1"/>
        <v>0</v>
      </c>
      <c r="F130" s="1203"/>
      <c r="G130" s="89"/>
      <c r="H130" s="89"/>
    </row>
    <row r="131" spans="1:8" ht="15" customHeight="1">
      <c r="A131" s="681"/>
      <c r="B131" s="1202"/>
      <c r="C131" s="1122"/>
      <c r="D131" s="1122"/>
      <c r="E131" s="1017">
        <f t="shared" si="1"/>
        <v>0</v>
      </c>
      <c r="F131" s="1203"/>
      <c r="G131" s="89"/>
      <c r="H131" s="89"/>
    </row>
    <row r="132" spans="1:8" ht="15" customHeight="1">
      <c r="A132" s="681"/>
      <c r="B132" s="1202"/>
      <c r="C132" s="1122"/>
      <c r="D132" s="1122"/>
      <c r="E132" s="1017">
        <f t="shared" si="1"/>
        <v>0</v>
      </c>
      <c r="F132" s="1203"/>
      <c r="G132" s="89"/>
      <c r="H132" s="89"/>
    </row>
    <row r="133" spans="1:8" ht="15" customHeight="1">
      <c r="A133" s="681"/>
      <c r="B133" s="1202"/>
      <c r="C133" s="1122"/>
      <c r="D133" s="1122"/>
      <c r="E133" s="1017">
        <f t="shared" si="1"/>
        <v>0</v>
      </c>
      <c r="F133" s="1203"/>
      <c r="G133" s="89"/>
      <c r="H133" s="89"/>
    </row>
    <row r="134" spans="1:8" ht="15" customHeight="1">
      <c r="A134" s="681"/>
      <c r="B134" s="1202"/>
      <c r="C134" s="1122"/>
      <c r="D134" s="1122"/>
      <c r="E134" s="1017">
        <f t="shared" si="1"/>
        <v>0</v>
      </c>
      <c r="F134" s="1203"/>
      <c r="G134" s="89"/>
      <c r="H134" s="89"/>
    </row>
    <row r="135" spans="1:8" ht="15" customHeight="1">
      <c r="A135" s="681"/>
      <c r="B135" s="1202"/>
      <c r="C135" s="1122"/>
      <c r="D135" s="1122"/>
      <c r="E135" s="1017">
        <f t="shared" si="1"/>
        <v>0</v>
      </c>
      <c r="F135" s="1203"/>
      <c r="G135" s="89"/>
      <c r="H135" s="89"/>
    </row>
    <row r="136" spans="1:8" ht="15" customHeight="1">
      <c r="A136" s="681"/>
      <c r="B136" s="1202"/>
      <c r="C136" s="1122"/>
      <c r="D136" s="1122"/>
      <c r="E136" s="1017">
        <f t="shared" si="1"/>
        <v>0</v>
      </c>
      <c r="F136" s="1203"/>
      <c r="G136" s="89"/>
      <c r="H136" s="89"/>
    </row>
    <row r="137" spans="1:8" ht="15" customHeight="1">
      <c r="A137" s="681"/>
      <c r="B137" s="1202"/>
      <c r="C137" s="1122"/>
      <c r="D137" s="1122"/>
      <c r="E137" s="1017">
        <f t="shared" si="1"/>
        <v>0</v>
      </c>
      <c r="F137" s="1203"/>
      <c r="G137" s="89"/>
      <c r="H137" s="89"/>
    </row>
    <row r="138" spans="1:8" ht="15" customHeight="1">
      <c r="A138" s="681"/>
      <c r="B138" s="1202"/>
      <c r="C138" s="1122"/>
      <c r="D138" s="1122"/>
      <c r="E138" s="1017">
        <f t="shared" si="1"/>
        <v>0</v>
      </c>
      <c r="F138" s="1203"/>
      <c r="G138" s="89"/>
      <c r="H138" s="89"/>
    </row>
    <row r="139" spans="1:8" ht="15" customHeight="1">
      <c r="A139" s="681"/>
      <c r="B139" s="1202"/>
      <c r="C139" s="1122"/>
      <c r="D139" s="1122"/>
      <c r="E139" s="1017">
        <f t="shared" si="1"/>
        <v>0</v>
      </c>
      <c r="F139" s="1203"/>
      <c r="G139" s="89"/>
      <c r="H139" s="89"/>
    </row>
    <row r="140" spans="1:8" ht="15" customHeight="1">
      <c r="A140" s="681"/>
      <c r="B140" s="1202"/>
      <c r="C140" s="1122"/>
      <c r="D140" s="1122"/>
      <c r="E140" s="1017">
        <f t="shared" si="1"/>
        <v>0</v>
      </c>
      <c r="F140" s="1203"/>
      <c r="G140" s="89"/>
      <c r="H140" s="89"/>
    </row>
    <row r="141" spans="1:8" ht="15" customHeight="1">
      <c r="A141" s="681"/>
      <c r="B141" s="1202"/>
      <c r="C141" s="1122"/>
      <c r="D141" s="1122"/>
      <c r="E141" s="1017">
        <f t="shared" si="1"/>
        <v>0</v>
      </c>
      <c r="F141" s="1203"/>
      <c r="G141" s="89"/>
      <c r="H141" s="89"/>
    </row>
    <row r="142" spans="1:8" ht="15" customHeight="1">
      <c r="A142" s="681"/>
      <c r="B142" s="1202"/>
      <c r="C142" s="1122"/>
      <c r="D142" s="1122"/>
      <c r="E142" s="1017">
        <f t="shared" si="1"/>
        <v>0</v>
      </c>
      <c r="F142" s="1203"/>
      <c r="G142" s="89"/>
      <c r="H142" s="89"/>
    </row>
    <row r="143" spans="1:8" ht="15" customHeight="1">
      <c r="A143" s="681"/>
      <c r="B143" s="1202"/>
      <c r="C143" s="1122"/>
      <c r="D143" s="1122"/>
      <c r="E143" s="1017">
        <f t="shared" ref="E143:E206" si="2">C143-B143+D143</f>
        <v>0</v>
      </c>
      <c r="F143" s="1203"/>
      <c r="G143" s="89"/>
      <c r="H143" s="89"/>
    </row>
    <row r="144" spans="1:8" ht="15" customHeight="1">
      <c r="A144" s="681"/>
      <c r="B144" s="1202"/>
      <c r="C144" s="1122"/>
      <c r="D144" s="1122"/>
      <c r="E144" s="1017">
        <f t="shared" si="2"/>
        <v>0</v>
      </c>
      <c r="F144" s="1203"/>
      <c r="G144" s="89"/>
      <c r="H144" s="89"/>
    </row>
    <row r="145" spans="1:8" ht="15" customHeight="1">
      <c r="A145" s="681"/>
      <c r="B145" s="1202"/>
      <c r="C145" s="1122"/>
      <c r="D145" s="1122"/>
      <c r="E145" s="1017">
        <f t="shared" si="2"/>
        <v>0</v>
      </c>
      <c r="F145" s="1203"/>
      <c r="G145" s="89"/>
      <c r="H145" s="89"/>
    </row>
    <row r="146" spans="1:8" ht="15" customHeight="1">
      <c r="A146" s="681"/>
      <c r="B146" s="1202"/>
      <c r="C146" s="1122"/>
      <c r="D146" s="1122"/>
      <c r="E146" s="1017">
        <f t="shared" si="2"/>
        <v>0</v>
      </c>
      <c r="F146" s="1203"/>
      <c r="G146" s="89"/>
      <c r="H146" s="89"/>
    </row>
    <row r="147" spans="1:8" ht="15" customHeight="1">
      <c r="A147" s="681"/>
      <c r="B147" s="1202"/>
      <c r="C147" s="1122"/>
      <c r="D147" s="1122"/>
      <c r="E147" s="1017">
        <f t="shared" si="2"/>
        <v>0</v>
      </c>
      <c r="F147" s="1203"/>
      <c r="G147" s="89"/>
      <c r="H147" s="89"/>
    </row>
    <row r="148" spans="1:8" ht="15" customHeight="1">
      <c r="A148" s="681"/>
      <c r="B148" s="1202"/>
      <c r="C148" s="1122"/>
      <c r="D148" s="1122"/>
      <c r="E148" s="1017">
        <f t="shared" si="2"/>
        <v>0</v>
      </c>
      <c r="F148" s="1203"/>
      <c r="G148" s="89"/>
      <c r="H148" s="89"/>
    </row>
    <row r="149" spans="1:8" ht="15" customHeight="1">
      <c r="A149" s="681"/>
      <c r="B149" s="1202"/>
      <c r="C149" s="1122"/>
      <c r="D149" s="1122"/>
      <c r="E149" s="1017">
        <f t="shared" si="2"/>
        <v>0</v>
      </c>
      <c r="F149" s="1203"/>
      <c r="G149" s="89"/>
      <c r="H149" s="89"/>
    </row>
    <row r="150" spans="1:8" ht="15" customHeight="1">
      <c r="A150" s="681"/>
      <c r="B150" s="1202"/>
      <c r="C150" s="1122"/>
      <c r="D150" s="1122"/>
      <c r="E150" s="1017">
        <f t="shared" si="2"/>
        <v>0</v>
      </c>
      <c r="F150" s="1203"/>
      <c r="G150" s="89"/>
      <c r="H150" s="89"/>
    </row>
    <row r="151" spans="1:8" ht="15" customHeight="1">
      <c r="A151" s="681"/>
      <c r="B151" s="1202"/>
      <c r="C151" s="1122"/>
      <c r="D151" s="1122"/>
      <c r="E151" s="1017">
        <f t="shared" si="2"/>
        <v>0</v>
      </c>
      <c r="F151" s="1203"/>
      <c r="G151" s="89"/>
      <c r="H151" s="89"/>
    </row>
    <row r="152" spans="1:8" ht="15" customHeight="1">
      <c r="A152" s="681"/>
      <c r="B152" s="1202"/>
      <c r="C152" s="1122"/>
      <c r="D152" s="1122"/>
      <c r="E152" s="1017">
        <f t="shared" si="2"/>
        <v>0</v>
      </c>
      <c r="F152" s="1203"/>
      <c r="G152" s="89"/>
      <c r="H152" s="89"/>
    </row>
    <row r="153" spans="1:8" ht="15" customHeight="1">
      <c r="A153" s="681"/>
      <c r="B153" s="1202"/>
      <c r="C153" s="1122"/>
      <c r="D153" s="1122"/>
      <c r="E153" s="1017">
        <f t="shared" si="2"/>
        <v>0</v>
      </c>
      <c r="F153" s="1203"/>
      <c r="G153" s="89"/>
      <c r="H153" s="89"/>
    </row>
    <row r="154" spans="1:8" ht="15" customHeight="1">
      <c r="A154" s="681"/>
      <c r="B154" s="1202"/>
      <c r="C154" s="1122"/>
      <c r="D154" s="1122"/>
      <c r="E154" s="1017">
        <f t="shared" si="2"/>
        <v>0</v>
      </c>
      <c r="F154" s="1203"/>
      <c r="G154" s="89"/>
      <c r="H154" s="89"/>
    </row>
    <row r="155" spans="1:8" ht="15" customHeight="1">
      <c r="A155" s="681"/>
      <c r="B155" s="1202"/>
      <c r="C155" s="1122"/>
      <c r="D155" s="1122"/>
      <c r="E155" s="1017">
        <f t="shared" si="2"/>
        <v>0</v>
      </c>
      <c r="F155" s="1203"/>
      <c r="G155" s="89"/>
      <c r="H155" s="89"/>
    </row>
    <row r="156" spans="1:8" ht="15" customHeight="1">
      <c r="A156" s="681"/>
      <c r="B156" s="1202"/>
      <c r="C156" s="1122"/>
      <c r="D156" s="1122"/>
      <c r="E156" s="1017">
        <f t="shared" si="2"/>
        <v>0</v>
      </c>
      <c r="F156" s="1203"/>
      <c r="G156" s="89"/>
      <c r="H156" s="89"/>
    </row>
    <row r="157" spans="1:8" ht="15" customHeight="1">
      <c r="A157" s="681"/>
      <c r="B157" s="1202"/>
      <c r="C157" s="1122"/>
      <c r="D157" s="1122"/>
      <c r="E157" s="1017">
        <f t="shared" si="2"/>
        <v>0</v>
      </c>
      <c r="F157" s="1203"/>
      <c r="G157" s="89"/>
      <c r="H157" s="89"/>
    </row>
    <row r="158" spans="1:8" ht="15" customHeight="1">
      <c r="A158" s="681"/>
      <c r="B158" s="1202"/>
      <c r="C158" s="1122"/>
      <c r="D158" s="1122"/>
      <c r="E158" s="1017">
        <f t="shared" si="2"/>
        <v>0</v>
      </c>
      <c r="F158" s="1203"/>
      <c r="G158" s="89"/>
      <c r="H158" s="89"/>
    </row>
    <row r="159" spans="1:8" ht="15" customHeight="1">
      <c r="A159" s="681"/>
      <c r="B159" s="1202"/>
      <c r="C159" s="1122"/>
      <c r="D159" s="1122"/>
      <c r="E159" s="1017">
        <f t="shared" si="2"/>
        <v>0</v>
      </c>
      <c r="F159" s="1203"/>
      <c r="G159" s="89"/>
      <c r="H159" s="89"/>
    </row>
    <row r="160" spans="1:8" ht="15" customHeight="1">
      <c r="A160" s="681"/>
      <c r="B160" s="1202"/>
      <c r="C160" s="1122"/>
      <c r="D160" s="1122"/>
      <c r="E160" s="1017">
        <f t="shared" si="2"/>
        <v>0</v>
      </c>
      <c r="F160" s="1203"/>
      <c r="G160" s="89"/>
      <c r="H160" s="89"/>
    </row>
    <row r="161" spans="1:8" ht="15" customHeight="1">
      <c r="A161" s="681"/>
      <c r="B161" s="1202"/>
      <c r="C161" s="1122"/>
      <c r="D161" s="1122"/>
      <c r="E161" s="1017">
        <f t="shared" si="2"/>
        <v>0</v>
      </c>
      <c r="F161" s="1203"/>
      <c r="G161" s="89"/>
      <c r="H161" s="89"/>
    </row>
    <row r="162" spans="1:8" ht="15" customHeight="1">
      <c r="A162" s="681"/>
      <c r="B162" s="1202"/>
      <c r="C162" s="1122"/>
      <c r="D162" s="1122"/>
      <c r="E162" s="1017">
        <f t="shared" si="2"/>
        <v>0</v>
      </c>
      <c r="F162" s="1203"/>
      <c r="G162" s="89"/>
      <c r="H162" s="89"/>
    </row>
    <row r="163" spans="1:8" ht="15" customHeight="1">
      <c r="A163" s="681"/>
      <c r="B163" s="1202"/>
      <c r="C163" s="1122"/>
      <c r="D163" s="1122"/>
      <c r="E163" s="1017">
        <f t="shared" si="2"/>
        <v>0</v>
      </c>
      <c r="F163" s="1203"/>
      <c r="G163" s="89"/>
      <c r="H163" s="89"/>
    </row>
    <row r="164" spans="1:8" ht="15" customHeight="1">
      <c r="A164" s="681"/>
      <c r="B164" s="1202"/>
      <c r="C164" s="1122"/>
      <c r="D164" s="1122"/>
      <c r="E164" s="1017">
        <f t="shared" si="2"/>
        <v>0</v>
      </c>
      <c r="F164" s="1203"/>
      <c r="G164" s="89"/>
      <c r="H164" s="89"/>
    </row>
    <row r="165" spans="1:8" ht="15" customHeight="1">
      <c r="A165" s="681"/>
      <c r="B165" s="1202"/>
      <c r="C165" s="1122"/>
      <c r="D165" s="1122"/>
      <c r="E165" s="1017">
        <f t="shared" si="2"/>
        <v>0</v>
      </c>
      <c r="F165" s="1203"/>
      <c r="G165" s="89"/>
      <c r="H165" s="89"/>
    </row>
    <row r="166" spans="1:8" ht="15" customHeight="1">
      <c r="A166" s="681"/>
      <c r="B166" s="1202"/>
      <c r="C166" s="1122"/>
      <c r="D166" s="1122"/>
      <c r="E166" s="1017">
        <f t="shared" si="2"/>
        <v>0</v>
      </c>
      <c r="F166" s="1203"/>
      <c r="G166" s="89"/>
      <c r="H166" s="89"/>
    </row>
    <row r="167" spans="1:8" ht="15" customHeight="1">
      <c r="A167" s="681"/>
      <c r="B167" s="1202"/>
      <c r="C167" s="1122"/>
      <c r="D167" s="1122"/>
      <c r="E167" s="1017">
        <f t="shared" si="2"/>
        <v>0</v>
      </c>
      <c r="F167" s="1203"/>
      <c r="G167" s="89"/>
      <c r="H167" s="89"/>
    </row>
    <row r="168" spans="1:8" ht="15" customHeight="1">
      <c r="A168" s="681"/>
      <c r="B168" s="1202"/>
      <c r="C168" s="1122"/>
      <c r="D168" s="1122"/>
      <c r="E168" s="1017">
        <f t="shared" si="2"/>
        <v>0</v>
      </c>
      <c r="F168" s="1203"/>
      <c r="G168" s="89"/>
      <c r="H168" s="89"/>
    </row>
    <row r="169" spans="1:8" ht="15" customHeight="1">
      <c r="A169" s="681"/>
      <c r="B169" s="1202"/>
      <c r="C169" s="1122"/>
      <c r="D169" s="1122"/>
      <c r="E169" s="1017">
        <f t="shared" si="2"/>
        <v>0</v>
      </c>
      <c r="F169" s="1203"/>
      <c r="G169" s="89"/>
      <c r="H169" s="89"/>
    </row>
    <row r="170" spans="1:8" ht="15" customHeight="1">
      <c r="A170" s="681"/>
      <c r="B170" s="1202"/>
      <c r="C170" s="1122"/>
      <c r="D170" s="1122"/>
      <c r="E170" s="1017">
        <f t="shared" si="2"/>
        <v>0</v>
      </c>
      <c r="F170" s="1203"/>
      <c r="G170" s="89"/>
      <c r="H170" s="89"/>
    </row>
    <row r="171" spans="1:8" ht="15" customHeight="1">
      <c r="A171" s="681"/>
      <c r="B171" s="1202"/>
      <c r="C171" s="1122"/>
      <c r="D171" s="1122"/>
      <c r="E171" s="1017">
        <f t="shared" si="2"/>
        <v>0</v>
      </c>
      <c r="F171" s="1203"/>
      <c r="G171" s="89"/>
      <c r="H171" s="89"/>
    </row>
    <row r="172" spans="1:8" ht="15" customHeight="1">
      <c r="A172" s="681"/>
      <c r="B172" s="1202"/>
      <c r="C172" s="1122"/>
      <c r="D172" s="1122"/>
      <c r="E172" s="1017">
        <f t="shared" si="2"/>
        <v>0</v>
      </c>
      <c r="F172" s="1203"/>
      <c r="G172" s="89"/>
      <c r="H172" s="89"/>
    </row>
    <row r="173" spans="1:8" ht="15" customHeight="1">
      <c r="A173" s="681"/>
      <c r="B173" s="1202"/>
      <c r="C173" s="1122"/>
      <c r="D173" s="1122"/>
      <c r="E173" s="1017">
        <f t="shared" si="2"/>
        <v>0</v>
      </c>
      <c r="F173" s="1203"/>
      <c r="G173" s="89"/>
      <c r="H173" s="89"/>
    </row>
    <row r="174" spans="1:8" ht="15" customHeight="1">
      <c r="A174" s="681"/>
      <c r="B174" s="1202"/>
      <c r="C174" s="1122"/>
      <c r="D174" s="1122"/>
      <c r="E174" s="1017">
        <f t="shared" si="2"/>
        <v>0</v>
      </c>
      <c r="F174" s="1203"/>
      <c r="G174" s="89"/>
      <c r="H174" s="89"/>
    </row>
    <row r="175" spans="1:8" ht="15" customHeight="1">
      <c r="A175" s="681"/>
      <c r="B175" s="1202"/>
      <c r="C175" s="1122"/>
      <c r="D175" s="1122"/>
      <c r="E175" s="1017">
        <f t="shared" si="2"/>
        <v>0</v>
      </c>
      <c r="F175" s="1203"/>
      <c r="G175" s="89"/>
      <c r="H175" s="89"/>
    </row>
    <row r="176" spans="1:8" ht="15" customHeight="1">
      <c r="A176" s="681"/>
      <c r="B176" s="1202"/>
      <c r="C176" s="1122"/>
      <c r="D176" s="1122"/>
      <c r="E176" s="1017">
        <f t="shared" si="2"/>
        <v>0</v>
      </c>
      <c r="F176" s="1203"/>
      <c r="G176" s="89"/>
      <c r="H176" s="89"/>
    </row>
    <row r="177" spans="1:8" ht="15" customHeight="1">
      <c r="A177" s="681"/>
      <c r="B177" s="1202"/>
      <c r="C177" s="1122"/>
      <c r="D177" s="1122"/>
      <c r="E177" s="1017">
        <f t="shared" si="2"/>
        <v>0</v>
      </c>
      <c r="F177" s="1203"/>
      <c r="G177" s="89"/>
      <c r="H177" s="89"/>
    </row>
    <row r="178" spans="1:8" ht="15" customHeight="1">
      <c r="A178" s="681"/>
      <c r="B178" s="1202"/>
      <c r="C178" s="1122"/>
      <c r="D178" s="1122"/>
      <c r="E178" s="1017">
        <f t="shared" si="2"/>
        <v>0</v>
      </c>
      <c r="F178" s="1203"/>
      <c r="G178" s="89"/>
      <c r="H178" s="89"/>
    </row>
    <row r="179" spans="1:8" ht="15" customHeight="1">
      <c r="A179" s="681"/>
      <c r="B179" s="1202"/>
      <c r="C179" s="1122"/>
      <c r="D179" s="1122"/>
      <c r="E179" s="1017">
        <f t="shared" si="2"/>
        <v>0</v>
      </c>
      <c r="F179" s="1203"/>
      <c r="G179" s="89"/>
      <c r="H179" s="89"/>
    </row>
    <row r="180" spans="1:8" ht="15" customHeight="1">
      <c r="A180" s="681"/>
      <c r="B180" s="1202"/>
      <c r="C180" s="1122"/>
      <c r="D180" s="1122"/>
      <c r="E180" s="1017">
        <f t="shared" si="2"/>
        <v>0</v>
      </c>
      <c r="F180" s="1203"/>
      <c r="G180" s="89"/>
      <c r="H180" s="89"/>
    </row>
    <row r="181" spans="1:8" ht="15" customHeight="1">
      <c r="A181" s="681"/>
      <c r="B181" s="1202"/>
      <c r="C181" s="1122"/>
      <c r="D181" s="1122"/>
      <c r="E181" s="1017">
        <f t="shared" si="2"/>
        <v>0</v>
      </c>
      <c r="F181" s="1203"/>
      <c r="G181" s="89"/>
      <c r="H181" s="89"/>
    </row>
    <row r="182" spans="1:8" ht="15" customHeight="1">
      <c r="A182" s="681"/>
      <c r="B182" s="1202"/>
      <c r="C182" s="1122"/>
      <c r="D182" s="1122"/>
      <c r="E182" s="1017">
        <f t="shared" si="2"/>
        <v>0</v>
      </c>
      <c r="F182" s="1203"/>
      <c r="G182" s="89"/>
      <c r="H182" s="89"/>
    </row>
    <row r="183" spans="1:8" ht="15" customHeight="1">
      <c r="A183" s="681"/>
      <c r="B183" s="1202"/>
      <c r="C183" s="1122"/>
      <c r="D183" s="1122"/>
      <c r="E183" s="1017">
        <f t="shared" si="2"/>
        <v>0</v>
      </c>
      <c r="F183" s="1203"/>
      <c r="G183" s="89"/>
      <c r="H183" s="89"/>
    </row>
    <row r="184" spans="1:8" ht="15" customHeight="1">
      <c r="A184" s="681"/>
      <c r="B184" s="1202"/>
      <c r="C184" s="1122"/>
      <c r="D184" s="1122"/>
      <c r="E184" s="1017">
        <f t="shared" si="2"/>
        <v>0</v>
      </c>
      <c r="F184" s="1203"/>
      <c r="G184" s="89"/>
      <c r="H184" s="89"/>
    </row>
    <row r="185" spans="1:8" ht="15" customHeight="1">
      <c r="A185" s="681"/>
      <c r="B185" s="1202"/>
      <c r="C185" s="1122"/>
      <c r="D185" s="1122"/>
      <c r="E185" s="1017">
        <f t="shared" si="2"/>
        <v>0</v>
      </c>
      <c r="F185" s="1203"/>
      <c r="G185" s="89"/>
      <c r="H185" s="89"/>
    </row>
    <row r="186" spans="1:8" ht="15" customHeight="1">
      <c r="A186" s="681"/>
      <c r="B186" s="1202"/>
      <c r="C186" s="1122"/>
      <c r="D186" s="1122"/>
      <c r="E186" s="1017">
        <f t="shared" si="2"/>
        <v>0</v>
      </c>
      <c r="F186" s="1203"/>
      <c r="G186" s="89"/>
      <c r="H186" s="89"/>
    </row>
    <row r="187" spans="1:8" ht="15" customHeight="1">
      <c r="A187" s="681"/>
      <c r="B187" s="1202"/>
      <c r="C187" s="1122"/>
      <c r="D187" s="1122"/>
      <c r="E187" s="1017">
        <f t="shared" si="2"/>
        <v>0</v>
      </c>
      <c r="F187" s="1203"/>
      <c r="G187" s="89"/>
      <c r="H187" s="89"/>
    </row>
    <row r="188" spans="1:8" ht="15" customHeight="1">
      <c r="A188" s="681"/>
      <c r="B188" s="1202"/>
      <c r="C188" s="1122"/>
      <c r="D188" s="1122"/>
      <c r="E188" s="1017">
        <f t="shared" si="2"/>
        <v>0</v>
      </c>
      <c r="F188" s="1203"/>
      <c r="G188" s="89"/>
      <c r="H188" s="89"/>
    </row>
    <row r="189" spans="1:8" ht="15" customHeight="1">
      <c r="A189" s="681"/>
      <c r="B189" s="1202"/>
      <c r="C189" s="1122"/>
      <c r="D189" s="1122"/>
      <c r="E189" s="1017">
        <f t="shared" si="2"/>
        <v>0</v>
      </c>
      <c r="F189" s="1203"/>
      <c r="G189" s="89"/>
      <c r="H189" s="89"/>
    </row>
    <row r="190" spans="1:8" ht="15" customHeight="1">
      <c r="A190" s="681"/>
      <c r="B190" s="1202"/>
      <c r="C190" s="1122"/>
      <c r="D190" s="1122"/>
      <c r="E190" s="1017">
        <f t="shared" si="2"/>
        <v>0</v>
      </c>
      <c r="F190" s="1203"/>
      <c r="G190" s="89"/>
      <c r="H190" s="89"/>
    </row>
    <row r="191" spans="1:8" ht="15" customHeight="1">
      <c r="A191" s="681"/>
      <c r="B191" s="1202"/>
      <c r="C191" s="1122"/>
      <c r="D191" s="1122"/>
      <c r="E191" s="1017">
        <f t="shared" si="2"/>
        <v>0</v>
      </c>
      <c r="F191" s="1203"/>
      <c r="G191" s="89"/>
      <c r="H191" s="89"/>
    </row>
    <row r="192" spans="1:8" ht="15" customHeight="1">
      <c r="A192" s="681"/>
      <c r="B192" s="1202"/>
      <c r="C192" s="1122"/>
      <c r="D192" s="1122"/>
      <c r="E192" s="1017">
        <f t="shared" si="2"/>
        <v>0</v>
      </c>
      <c r="F192" s="1203"/>
      <c r="G192" s="89"/>
      <c r="H192" s="89"/>
    </row>
    <row r="193" spans="1:8" ht="15" customHeight="1">
      <c r="A193" s="681"/>
      <c r="B193" s="1202"/>
      <c r="C193" s="1122"/>
      <c r="D193" s="1122"/>
      <c r="E193" s="1017">
        <f t="shared" si="2"/>
        <v>0</v>
      </c>
      <c r="F193" s="1203"/>
      <c r="G193" s="89"/>
      <c r="H193" s="89"/>
    </row>
    <row r="194" spans="1:8" ht="15" customHeight="1">
      <c r="A194" s="681"/>
      <c r="B194" s="1202"/>
      <c r="C194" s="1122"/>
      <c r="D194" s="1122"/>
      <c r="E194" s="1017">
        <f t="shared" si="2"/>
        <v>0</v>
      </c>
      <c r="F194" s="1203"/>
      <c r="G194" s="89"/>
      <c r="H194" s="89"/>
    </row>
    <row r="195" spans="1:8" ht="15" customHeight="1">
      <c r="A195" s="681"/>
      <c r="B195" s="1202"/>
      <c r="C195" s="1122"/>
      <c r="D195" s="1122"/>
      <c r="E195" s="1017">
        <f t="shared" si="2"/>
        <v>0</v>
      </c>
      <c r="F195" s="1203"/>
      <c r="G195" s="89"/>
      <c r="H195" s="89"/>
    </row>
    <row r="196" spans="1:8" ht="15" customHeight="1">
      <c r="A196" s="681"/>
      <c r="B196" s="1202"/>
      <c r="C196" s="1122"/>
      <c r="D196" s="1122"/>
      <c r="E196" s="1017">
        <f t="shared" si="2"/>
        <v>0</v>
      </c>
      <c r="F196" s="1203"/>
      <c r="G196" s="89"/>
      <c r="H196" s="89"/>
    </row>
    <row r="197" spans="1:8" ht="15" customHeight="1">
      <c r="A197" s="681"/>
      <c r="B197" s="1202"/>
      <c r="C197" s="1122"/>
      <c r="D197" s="1122"/>
      <c r="E197" s="1017">
        <f t="shared" si="2"/>
        <v>0</v>
      </c>
      <c r="F197" s="1203"/>
      <c r="G197" s="89"/>
      <c r="H197" s="89"/>
    </row>
    <row r="198" spans="1:8" ht="15" customHeight="1">
      <c r="A198" s="681"/>
      <c r="B198" s="1202"/>
      <c r="C198" s="1122"/>
      <c r="D198" s="1122"/>
      <c r="E198" s="1017">
        <f t="shared" si="2"/>
        <v>0</v>
      </c>
      <c r="F198" s="1203"/>
      <c r="G198" s="89"/>
      <c r="H198" s="89"/>
    </row>
    <row r="199" spans="1:8" ht="15" customHeight="1">
      <c r="A199" s="681"/>
      <c r="B199" s="1202"/>
      <c r="C199" s="1122"/>
      <c r="D199" s="1122"/>
      <c r="E199" s="1017">
        <f t="shared" si="2"/>
        <v>0</v>
      </c>
      <c r="F199" s="1203"/>
      <c r="G199" s="89"/>
      <c r="H199" s="89"/>
    </row>
    <row r="200" spans="1:8" ht="15" customHeight="1">
      <c r="A200" s="681"/>
      <c r="B200" s="1202"/>
      <c r="C200" s="1122"/>
      <c r="D200" s="1122"/>
      <c r="E200" s="1017">
        <f t="shared" si="2"/>
        <v>0</v>
      </c>
      <c r="F200" s="1203"/>
      <c r="G200" s="89"/>
      <c r="H200" s="89"/>
    </row>
    <row r="201" spans="1:8" ht="15" customHeight="1">
      <c r="A201" s="681"/>
      <c r="B201" s="1202"/>
      <c r="C201" s="1122"/>
      <c r="D201" s="1122"/>
      <c r="E201" s="1017">
        <f t="shared" si="2"/>
        <v>0</v>
      </c>
      <c r="F201" s="1203"/>
      <c r="G201" s="89"/>
      <c r="H201" s="89"/>
    </row>
    <row r="202" spans="1:8" ht="15" customHeight="1">
      <c r="A202" s="681"/>
      <c r="B202" s="1202"/>
      <c r="C202" s="1122"/>
      <c r="D202" s="1122"/>
      <c r="E202" s="1017">
        <f t="shared" si="2"/>
        <v>0</v>
      </c>
      <c r="F202" s="1203"/>
      <c r="G202" s="89"/>
      <c r="H202" s="89"/>
    </row>
    <row r="203" spans="1:8" ht="15" customHeight="1">
      <c r="A203" s="681"/>
      <c r="B203" s="1202"/>
      <c r="C203" s="1122"/>
      <c r="D203" s="1122"/>
      <c r="E203" s="1017">
        <f t="shared" si="2"/>
        <v>0</v>
      </c>
      <c r="F203" s="1203"/>
      <c r="G203" s="89"/>
      <c r="H203" s="89"/>
    </row>
    <row r="204" spans="1:8" ht="15" customHeight="1">
      <c r="A204" s="681"/>
      <c r="B204" s="1202"/>
      <c r="C204" s="1122"/>
      <c r="D204" s="1122"/>
      <c r="E204" s="1017">
        <f t="shared" si="2"/>
        <v>0</v>
      </c>
      <c r="F204" s="1203"/>
      <c r="G204" s="89"/>
      <c r="H204" s="89"/>
    </row>
    <row r="205" spans="1:8" ht="15" customHeight="1">
      <c r="A205" s="681"/>
      <c r="B205" s="1202"/>
      <c r="C205" s="1122"/>
      <c r="D205" s="1122"/>
      <c r="E205" s="1017">
        <f t="shared" si="2"/>
        <v>0</v>
      </c>
      <c r="F205" s="1203"/>
      <c r="G205" s="89"/>
      <c r="H205" s="89"/>
    </row>
    <row r="206" spans="1:8" ht="15" customHeight="1">
      <c r="A206" s="681"/>
      <c r="B206" s="1202"/>
      <c r="C206" s="1122"/>
      <c r="D206" s="1122"/>
      <c r="E206" s="1017">
        <f t="shared" si="2"/>
        <v>0</v>
      </c>
      <c r="F206" s="1203"/>
      <c r="G206" s="89"/>
      <c r="H206" s="89"/>
    </row>
    <row r="207" spans="1:8" ht="15" customHeight="1">
      <c r="A207" s="681"/>
      <c r="B207" s="1202"/>
      <c r="C207" s="1122"/>
      <c r="D207" s="1122"/>
      <c r="E207" s="1017">
        <f t="shared" ref="E207:E270" si="3">C207-B207+D207</f>
        <v>0</v>
      </c>
      <c r="F207" s="1203"/>
      <c r="G207" s="89"/>
      <c r="H207" s="89"/>
    </row>
    <row r="208" spans="1:8" ht="15" customHeight="1">
      <c r="A208" s="681"/>
      <c r="B208" s="1202"/>
      <c r="C208" s="1122"/>
      <c r="D208" s="1122"/>
      <c r="E208" s="1017">
        <f t="shared" si="3"/>
        <v>0</v>
      </c>
      <c r="F208" s="1203"/>
      <c r="G208" s="89"/>
      <c r="H208" s="89"/>
    </row>
    <row r="209" spans="1:8" ht="15" customHeight="1">
      <c r="A209" s="681"/>
      <c r="B209" s="1202"/>
      <c r="C209" s="1122"/>
      <c r="D209" s="1122"/>
      <c r="E209" s="1017">
        <f t="shared" si="3"/>
        <v>0</v>
      </c>
      <c r="F209" s="1203"/>
      <c r="G209" s="89"/>
      <c r="H209" s="89"/>
    </row>
    <row r="210" spans="1:8" ht="15" customHeight="1">
      <c r="A210" s="681"/>
      <c r="B210" s="1202"/>
      <c r="C210" s="1122"/>
      <c r="D210" s="1122"/>
      <c r="E210" s="1017">
        <f t="shared" si="3"/>
        <v>0</v>
      </c>
      <c r="F210" s="1203"/>
      <c r="G210" s="89"/>
      <c r="H210" s="89"/>
    </row>
    <row r="211" spans="1:8" ht="15" customHeight="1">
      <c r="A211" s="681"/>
      <c r="B211" s="1202"/>
      <c r="C211" s="1122"/>
      <c r="D211" s="1122"/>
      <c r="E211" s="1017">
        <f t="shared" si="3"/>
        <v>0</v>
      </c>
      <c r="F211" s="1203"/>
      <c r="G211" s="89"/>
      <c r="H211" s="89"/>
    </row>
    <row r="212" spans="1:8" ht="15" customHeight="1">
      <c r="A212" s="681"/>
      <c r="B212" s="1202"/>
      <c r="C212" s="1122"/>
      <c r="D212" s="1122"/>
      <c r="E212" s="1017">
        <f t="shared" si="3"/>
        <v>0</v>
      </c>
      <c r="F212" s="1203"/>
      <c r="G212" s="89"/>
      <c r="H212" s="89"/>
    </row>
    <row r="213" spans="1:8" ht="15" customHeight="1">
      <c r="A213" s="681"/>
      <c r="B213" s="1202"/>
      <c r="C213" s="1122"/>
      <c r="D213" s="1122"/>
      <c r="E213" s="1017">
        <f t="shared" si="3"/>
        <v>0</v>
      </c>
      <c r="F213" s="1203"/>
      <c r="G213" s="89"/>
      <c r="H213" s="89"/>
    </row>
    <row r="214" spans="1:8" ht="15" customHeight="1">
      <c r="A214" s="681"/>
      <c r="B214" s="1202"/>
      <c r="C214" s="1122"/>
      <c r="D214" s="1122"/>
      <c r="E214" s="1017">
        <f t="shared" si="3"/>
        <v>0</v>
      </c>
      <c r="F214" s="1203"/>
      <c r="G214" s="89"/>
      <c r="H214" s="89"/>
    </row>
    <row r="215" spans="1:8" ht="15" customHeight="1">
      <c r="A215" s="681"/>
      <c r="B215" s="1202"/>
      <c r="C215" s="1122"/>
      <c r="D215" s="1122"/>
      <c r="E215" s="1017">
        <f t="shared" si="3"/>
        <v>0</v>
      </c>
      <c r="F215" s="1203"/>
      <c r="G215" s="89"/>
      <c r="H215" s="89"/>
    </row>
    <row r="216" spans="1:8" ht="15" customHeight="1">
      <c r="A216" s="681"/>
      <c r="B216" s="1202"/>
      <c r="C216" s="1122"/>
      <c r="D216" s="1122"/>
      <c r="E216" s="1017">
        <f t="shared" si="3"/>
        <v>0</v>
      </c>
      <c r="F216" s="1203"/>
      <c r="G216" s="89"/>
      <c r="H216" s="89"/>
    </row>
    <row r="217" spans="1:8" ht="15" customHeight="1">
      <c r="A217" s="681"/>
      <c r="B217" s="1202"/>
      <c r="C217" s="1122"/>
      <c r="D217" s="1122"/>
      <c r="E217" s="1017">
        <f t="shared" si="3"/>
        <v>0</v>
      </c>
      <c r="F217" s="1203"/>
      <c r="G217" s="89"/>
      <c r="H217" s="89"/>
    </row>
    <row r="218" spans="1:8" ht="15" customHeight="1">
      <c r="A218" s="681"/>
      <c r="B218" s="1202"/>
      <c r="C218" s="1122"/>
      <c r="D218" s="1122"/>
      <c r="E218" s="1017">
        <f t="shared" si="3"/>
        <v>0</v>
      </c>
      <c r="F218" s="1203"/>
      <c r="G218" s="89"/>
      <c r="H218" s="89"/>
    </row>
    <row r="219" spans="1:8" ht="15" customHeight="1">
      <c r="A219" s="681"/>
      <c r="B219" s="1202"/>
      <c r="C219" s="1122"/>
      <c r="D219" s="1122"/>
      <c r="E219" s="1017">
        <f t="shared" si="3"/>
        <v>0</v>
      </c>
      <c r="F219" s="1203"/>
      <c r="G219" s="89"/>
      <c r="H219" s="89"/>
    </row>
    <row r="220" spans="1:8" ht="15" customHeight="1">
      <c r="A220" s="681"/>
      <c r="B220" s="1202"/>
      <c r="C220" s="1122"/>
      <c r="D220" s="1122"/>
      <c r="E220" s="1017">
        <f t="shared" si="3"/>
        <v>0</v>
      </c>
      <c r="F220" s="1203"/>
      <c r="G220" s="89"/>
      <c r="H220" s="89"/>
    </row>
    <row r="221" spans="1:8" ht="15" customHeight="1">
      <c r="A221" s="681"/>
      <c r="B221" s="1202"/>
      <c r="C221" s="1122"/>
      <c r="D221" s="1122"/>
      <c r="E221" s="1017">
        <f t="shared" si="3"/>
        <v>0</v>
      </c>
      <c r="F221" s="1203"/>
      <c r="G221" s="89"/>
      <c r="H221" s="89"/>
    </row>
    <row r="222" spans="1:8" ht="15" customHeight="1">
      <c r="A222" s="681"/>
      <c r="B222" s="1202"/>
      <c r="C222" s="1122"/>
      <c r="D222" s="1122"/>
      <c r="E222" s="1017">
        <f t="shared" si="3"/>
        <v>0</v>
      </c>
      <c r="F222" s="1203"/>
      <c r="G222" s="89"/>
      <c r="H222" s="89"/>
    </row>
    <row r="223" spans="1:8" ht="15" customHeight="1">
      <c r="A223" s="681"/>
      <c r="B223" s="1202"/>
      <c r="C223" s="1122"/>
      <c r="D223" s="1122"/>
      <c r="E223" s="1017">
        <f t="shared" si="3"/>
        <v>0</v>
      </c>
      <c r="F223" s="1203"/>
      <c r="G223" s="89"/>
      <c r="H223" s="89"/>
    </row>
    <row r="224" spans="1:8" ht="15" customHeight="1">
      <c r="A224" s="681"/>
      <c r="B224" s="1202"/>
      <c r="C224" s="1122"/>
      <c r="D224" s="1122"/>
      <c r="E224" s="1017">
        <f t="shared" si="3"/>
        <v>0</v>
      </c>
      <c r="F224" s="1203"/>
      <c r="G224" s="89"/>
      <c r="H224" s="89"/>
    </row>
    <row r="225" spans="1:8" ht="15" customHeight="1">
      <c r="A225" s="681"/>
      <c r="B225" s="1202"/>
      <c r="C225" s="1122"/>
      <c r="D225" s="1122"/>
      <c r="E225" s="1017">
        <f t="shared" si="3"/>
        <v>0</v>
      </c>
      <c r="F225" s="1203"/>
      <c r="G225" s="89"/>
      <c r="H225" s="89"/>
    </row>
    <row r="226" spans="1:8" ht="15" customHeight="1">
      <c r="A226" s="681"/>
      <c r="B226" s="1202"/>
      <c r="C226" s="1122"/>
      <c r="D226" s="1122"/>
      <c r="E226" s="1017">
        <f t="shared" si="3"/>
        <v>0</v>
      </c>
      <c r="F226" s="1203"/>
      <c r="G226" s="89"/>
      <c r="H226" s="89"/>
    </row>
    <row r="227" spans="1:8" ht="15" customHeight="1">
      <c r="A227" s="681"/>
      <c r="B227" s="1202"/>
      <c r="C227" s="1122"/>
      <c r="D227" s="1122"/>
      <c r="E227" s="1017">
        <f t="shared" si="3"/>
        <v>0</v>
      </c>
      <c r="F227" s="1203"/>
      <c r="G227" s="89"/>
      <c r="H227" s="89"/>
    </row>
    <row r="228" spans="1:8" ht="15" customHeight="1">
      <c r="A228" s="681"/>
      <c r="B228" s="1202"/>
      <c r="C228" s="1122"/>
      <c r="D228" s="1122"/>
      <c r="E228" s="1017">
        <f t="shared" si="3"/>
        <v>0</v>
      </c>
      <c r="F228" s="1203"/>
      <c r="G228" s="89"/>
      <c r="H228" s="89"/>
    </row>
    <row r="229" spans="1:8" ht="15" customHeight="1">
      <c r="A229" s="681"/>
      <c r="B229" s="1202"/>
      <c r="C229" s="1122"/>
      <c r="D229" s="1122"/>
      <c r="E229" s="1017">
        <f t="shared" si="3"/>
        <v>0</v>
      </c>
      <c r="F229" s="1203"/>
      <c r="G229" s="89"/>
      <c r="H229" s="89"/>
    </row>
    <row r="230" spans="1:8" ht="15" customHeight="1">
      <c r="A230" s="681"/>
      <c r="B230" s="1202"/>
      <c r="C230" s="1122"/>
      <c r="D230" s="1122"/>
      <c r="E230" s="1017">
        <f t="shared" si="3"/>
        <v>0</v>
      </c>
      <c r="F230" s="1203"/>
      <c r="G230" s="89"/>
      <c r="H230" s="89"/>
    </row>
    <row r="231" spans="1:8" ht="15" customHeight="1">
      <c r="A231" s="681"/>
      <c r="B231" s="1202"/>
      <c r="C231" s="1122"/>
      <c r="D231" s="1122"/>
      <c r="E231" s="1017">
        <f t="shared" si="3"/>
        <v>0</v>
      </c>
      <c r="F231" s="1203"/>
      <c r="G231" s="89"/>
      <c r="H231" s="89"/>
    </row>
    <row r="232" spans="1:8" ht="15" customHeight="1">
      <c r="A232" s="681"/>
      <c r="B232" s="1202"/>
      <c r="C232" s="1122"/>
      <c r="D232" s="1122"/>
      <c r="E232" s="1017">
        <f t="shared" si="3"/>
        <v>0</v>
      </c>
      <c r="F232" s="1203"/>
      <c r="G232" s="89"/>
      <c r="H232" s="89"/>
    </row>
    <row r="233" spans="1:8" ht="15" customHeight="1">
      <c r="A233" s="681"/>
      <c r="B233" s="1202"/>
      <c r="C233" s="1122"/>
      <c r="D233" s="1122"/>
      <c r="E233" s="1017">
        <f t="shared" si="3"/>
        <v>0</v>
      </c>
      <c r="F233" s="1203"/>
      <c r="G233" s="89"/>
      <c r="H233" s="89"/>
    </row>
    <row r="234" spans="1:8" ht="15" customHeight="1">
      <c r="A234" s="681"/>
      <c r="B234" s="1202"/>
      <c r="C234" s="1122"/>
      <c r="D234" s="1122"/>
      <c r="E234" s="1017">
        <f t="shared" si="3"/>
        <v>0</v>
      </c>
      <c r="F234" s="1203"/>
      <c r="G234" s="89"/>
      <c r="H234" s="89"/>
    </row>
    <row r="235" spans="1:8" ht="15" customHeight="1">
      <c r="A235" s="681"/>
      <c r="B235" s="1202"/>
      <c r="C235" s="1122"/>
      <c r="D235" s="1122"/>
      <c r="E235" s="1017">
        <f t="shared" si="3"/>
        <v>0</v>
      </c>
      <c r="F235" s="1203"/>
      <c r="G235" s="89"/>
      <c r="H235" s="89"/>
    </row>
    <row r="236" spans="1:8" ht="15" customHeight="1">
      <c r="A236" s="681"/>
      <c r="B236" s="1202"/>
      <c r="C236" s="1122"/>
      <c r="D236" s="1122"/>
      <c r="E236" s="1017">
        <f t="shared" si="3"/>
        <v>0</v>
      </c>
      <c r="F236" s="1203"/>
      <c r="G236" s="89"/>
      <c r="H236" s="89"/>
    </row>
    <row r="237" spans="1:8" ht="15" customHeight="1">
      <c r="A237" s="681"/>
      <c r="B237" s="1202"/>
      <c r="C237" s="1122"/>
      <c r="D237" s="1122"/>
      <c r="E237" s="1017">
        <f t="shared" si="3"/>
        <v>0</v>
      </c>
      <c r="F237" s="1203"/>
      <c r="G237" s="89"/>
      <c r="H237" s="89"/>
    </row>
    <row r="238" spans="1:8" ht="15" customHeight="1">
      <c r="A238" s="681"/>
      <c r="B238" s="1202"/>
      <c r="C238" s="1122"/>
      <c r="D238" s="1122"/>
      <c r="E238" s="1017">
        <f t="shared" si="3"/>
        <v>0</v>
      </c>
      <c r="F238" s="1203"/>
      <c r="G238" s="89"/>
      <c r="H238" s="89"/>
    </row>
    <row r="239" spans="1:8" ht="15" customHeight="1">
      <c r="A239" s="681"/>
      <c r="B239" s="1202"/>
      <c r="C239" s="1122"/>
      <c r="D239" s="1122"/>
      <c r="E239" s="1017">
        <f t="shared" si="3"/>
        <v>0</v>
      </c>
      <c r="F239" s="1203"/>
      <c r="G239" s="89"/>
      <c r="H239" s="89"/>
    </row>
    <row r="240" spans="1:8" ht="15" customHeight="1">
      <c r="A240" s="681"/>
      <c r="B240" s="1202"/>
      <c r="C240" s="1122"/>
      <c r="D240" s="1122"/>
      <c r="E240" s="1017">
        <f t="shared" si="3"/>
        <v>0</v>
      </c>
      <c r="F240" s="1203"/>
      <c r="G240" s="89"/>
      <c r="H240" s="89"/>
    </row>
    <row r="241" spans="1:8" ht="15" customHeight="1">
      <c r="A241" s="681"/>
      <c r="B241" s="1202"/>
      <c r="C241" s="1122"/>
      <c r="D241" s="1122"/>
      <c r="E241" s="1017">
        <f t="shared" si="3"/>
        <v>0</v>
      </c>
      <c r="F241" s="1203"/>
      <c r="G241" s="89"/>
      <c r="H241" s="89"/>
    </row>
    <row r="242" spans="1:8" ht="15" customHeight="1">
      <c r="A242" s="681"/>
      <c r="B242" s="1202"/>
      <c r="C242" s="1122"/>
      <c r="D242" s="1122"/>
      <c r="E242" s="1017">
        <f t="shared" si="3"/>
        <v>0</v>
      </c>
      <c r="F242" s="1203"/>
      <c r="G242" s="89"/>
      <c r="H242" s="89"/>
    </row>
    <row r="243" spans="1:8" ht="15" customHeight="1">
      <c r="A243" s="681"/>
      <c r="B243" s="1202"/>
      <c r="C243" s="1122"/>
      <c r="D243" s="1122"/>
      <c r="E243" s="1017">
        <f t="shared" si="3"/>
        <v>0</v>
      </c>
      <c r="F243" s="1203"/>
      <c r="G243" s="89"/>
      <c r="H243" s="89"/>
    </row>
    <row r="244" spans="1:8" ht="15" customHeight="1">
      <c r="A244" s="681"/>
      <c r="B244" s="1202"/>
      <c r="C244" s="1122"/>
      <c r="D244" s="1122"/>
      <c r="E244" s="1017">
        <f t="shared" si="3"/>
        <v>0</v>
      </c>
      <c r="F244" s="1203"/>
      <c r="G244" s="89"/>
      <c r="H244" s="89"/>
    </row>
    <row r="245" spans="1:8" ht="15" customHeight="1">
      <c r="A245" s="681"/>
      <c r="B245" s="1202"/>
      <c r="C245" s="1122"/>
      <c r="D245" s="1122"/>
      <c r="E245" s="1017">
        <f t="shared" si="3"/>
        <v>0</v>
      </c>
      <c r="F245" s="1203"/>
      <c r="G245" s="89"/>
      <c r="H245" s="89"/>
    </row>
    <row r="246" spans="1:8" ht="15" customHeight="1">
      <c r="A246" s="681"/>
      <c r="B246" s="1202"/>
      <c r="C246" s="1122"/>
      <c r="D246" s="1122"/>
      <c r="E246" s="1017">
        <f t="shared" si="3"/>
        <v>0</v>
      </c>
      <c r="F246" s="1203"/>
      <c r="G246" s="89"/>
      <c r="H246" s="89"/>
    </row>
    <row r="247" spans="1:8" ht="15" customHeight="1">
      <c r="A247" s="681"/>
      <c r="B247" s="1202"/>
      <c r="C247" s="1122"/>
      <c r="D247" s="1122"/>
      <c r="E247" s="1017">
        <f t="shared" si="3"/>
        <v>0</v>
      </c>
      <c r="F247" s="1203"/>
      <c r="G247" s="89"/>
      <c r="H247" s="89"/>
    </row>
    <row r="248" spans="1:8" ht="15" customHeight="1">
      <c r="A248" s="681"/>
      <c r="B248" s="1202"/>
      <c r="C248" s="1122"/>
      <c r="D248" s="1122"/>
      <c r="E248" s="1017">
        <f t="shared" si="3"/>
        <v>0</v>
      </c>
      <c r="F248" s="1203"/>
      <c r="G248" s="89"/>
      <c r="H248" s="89"/>
    </row>
    <row r="249" spans="1:8" ht="15" customHeight="1">
      <c r="A249" s="681"/>
      <c r="B249" s="1202"/>
      <c r="C249" s="1122"/>
      <c r="D249" s="1122"/>
      <c r="E249" s="1017">
        <f t="shared" si="3"/>
        <v>0</v>
      </c>
      <c r="F249" s="1203"/>
      <c r="G249" s="89"/>
      <c r="H249" s="89"/>
    </row>
    <row r="250" spans="1:8" ht="15" customHeight="1">
      <c r="A250" s="681"/>
      <c r="B250" s="1202"/>
      <c r="C250" s="1122"/>
      <c r="D250" s="1122"/>
      <c r="E250" s="1017">
        <f t="shared" si="3"/>
        <v>0</v>
      </c>
      <c r="F250" s="1203"/>
      <c r="G250" s="89"/>
      <c r="H250" s="89"/>
    </row>
    <row r="251" spans="1:8" ht="15" customHeight="1">
      <c r="A251" s="681"/>
      <c r="B251" s="1202"/>
      <c r="C251" s="1122"/>
      <c r="D251" s="1122"/>
      <c r="E251" s="1017">
        <f t="shared" si="3"/>
        <v>0</v>
      </c>
      <c r="F251" s="1203"/>
      <c r="G251" s="89"/>
      <c r="H251" s="89"/>
    </row>
    <row r="252" spans="1:8" ht="15" customHeight="1">
      <c r="A252" s="681"/>
      <c r="B252" s="1202"/>
      <c r="C252" s="1122"/>
      <c r="D252" s="1122"/>
      <c r="E252" s="1017">
        <f t="shared" si="3"/>
        <v>0</v>
      </c>
      <c r="F252" s="1203"/>
      <c r="G252" s="89"/>
      <c r="H252" s="89"/>
    </row>
    <row r="253" spans="1:8" ht="15" customHeight="1">
      <c r="A253" s="681"/>
      <c r="B253" s="1202"/>
      <c r="C253" s="1122"/>
      <c r="D253" s="1122"/>
      <c r="E253" s="1017">
        <f t="shared" si="3"/>
        <v>0</v>
      </c>
      <c r="F253" s="1203"/>
      <c r="G253" s="89"/>
      <c r="H253" s="89"/>
    </row>
    <row r="254" spans="1:8" ht="15" customHeight="1">
      <c r="A254" s="681"/>
      <c r="B254" s="1202"/>
      <c r="C254" s="1122"/>
      <c r="D254" s="1122"/>
      <c r="E254" s="1017">
        <f t="shared" si="3"/>
        <v>0</v>
      </c>
      <c r="F254" s="1203"/>
      <c r="G254" s="89"/>
      <c r="H254" s="89"/>
    </row>
    <row r="255" spans="1:8" ht="15" customHeight="1">
      <c r="A255" s="681"/>
      <c r="B255" s="1202"/>
      <c r="C255" s="1122"/>
      <c r="D255" s="1122"/>
      <c r="E255" s="1017">
        <f t="shared" si="3"/>
        <v>0</v>
      </c>
      <c r="F255" s="1203"/>
      <c r="G255" s="89"/>
      <c r="H255" s="89"/>
    </row>
    <row r="256" spans="1:8" ht="15" customHeight="1">
      <c r="A256" s="681"/>
      <c r="B256" s="1202"/>
      <c r="C256" s="1122"/>
      <c r="D256" s="1122"/>
      <c r="E256" s="1017">
        <f t="shared" si="3"/>
        <v>0</v>
      </c>
      <c r="F256" s="1203"/>
      <c r="G256" s="89"/>
      <c r="H256" s="89"/>
    </row>
    <row r="257" spans="1:8" ht="15" customHeight="1">
      <c r="A257" s="681"/>
      <c r="B257" s="1202"/>
      <c r="C257" s="1122"/>
      <c r="D257" s="1122"/>
      <c r="E257" s="1017">
        <f t="shared" si="3"/>
        <v>0</v>
      </c>
      <c r="F257" s="1203"/>
      <c r="G257" s="89"/>
      <c r="H257" s="89"/>
    </row>
    <row r="258" spans="1:8" ht="15" customHeight="1">
      <c r="A258" s="681"/>
      <c r="B258" s="1202"/>
      <c r="C258" s="1122"/>
      <c r="D258" s="1122"/>
      <c r="E258" s="1017">
        <f t="shared" si="3"/>
        <v>0</v>
      </c>
      <c r="F258" s="1203"/>
      <c r="G258" s="89"/>
      <c r="H258" s="89"/>
    </row>
    <row r="259" spans="1:8" ht="15" customHeight="1">
      <c r="A259" s="681"/>
      <c r="B259" s="1202"/>
      <c r="C259" s="1122"/>
      <c r="D259" s="1122"/>
      <c r="E259" s="1017">
        <f t="shared" si="3"/>
        <v>0</v>
      </c>
      <c r="F259" s="1203"/>
      <c r="G259" s="89"/>
      <c r="H259" s="89"/>
    </row>
    <row r="260" spans="1:8" ht="15" customHeight="1">
      <c r="A260" s="681"/>
      <c r="B260" s="1202"/>
      <c r="C260" s="1122"/>
      <c r="D260" s="1122"/>
      <c r="E260" s="1017">
        <f t="shared" si="3"/>
        <v>0</v>
      </c>
      <c r="F260" s="1203"/>
      <c r="G260" s="89"/>
      <c r="H260" s="89"/>
    </row>
    <row r="261" spans="1:8" ht="15" customHeight="1">
      <c r="A261" s="681"/>
      <c r="B261" s="1202"/>
      <c r="C261" s="1122"/>
      <c r="D261" s="1122"/>
      <c r="E261" s="1017">
        <f t="shared" si="3"/>
        <v>0</v>
      </c>
      <c r="F261" s="1203"/>
      <c r="G261" s="89"/>
      <c r="H261" s="89"/>
    </row>
    <row r="262" spans="1:8" ht="15" customHeight="1">
      <c r="A262" s="681"/>
      <c r="B262" s="1202"/>
      <c r="C262" s="1122"/>
      <c r="D262" s="1122"/>
      <c r="E262" s="1017">
        <f t="shared" si="3"/>
        <v>0</v>
      </c>
      <c r="F262" s="1203"/>
      <c r="G262" s="89"/>
      <c r="H262" s="89"/>
    </row>
    <row r="263" spans="1:8" ht="15" customHeight="1">
      <c r="A263" s="681"/>
      <c r="B263" s="1202"/>
      <c r="C263" s="1122"/>
      <c r="D263" s="1122"/>
      <c r="E263" s="1017">
        <f t="shared" si="3"/>
        <v>0</v>
      </c>
      <c r="F263" s="1203"/>
      <c r="G263" s="89"/>
      <c r="H263" s="89"/>
    </row>
    <row r="264" spans="1:8" ht="15" customHeight="1">
      <c r="A264" s="681"/>
      <c r="B264" s="1202"/>
      <c r="C264" s="1122"/>
      <c r="D264" s="1122"/>
      <c r="E264" s="1017">
        <f t="shared" si="3"/>
        <v>0</v>
      </c>
      <c r="F264" s="1203"/>
      <c r="G264" s="89"/>
      <c r="H264" s="89"/>
    </row>
    <row r="265" spans="1:8" ht="15" customHeight="1">
      <c r="A265" s="681"/>
      <c r="B265" s="1202"/>
      <c r="C265" s="1122"/>
      <c r="D265" s="1122"/>
      <c r="E265" s="1017">
        <f t="shared" si="3"/>
        <v>0</v>
      </c>
      <c r="F265" s="1203"/>
      <c r="G265" s="89"/>
      <c r="H265" s="89"/>
    </row>
    <row r="266" spans="1:8" ht="15" customHeight="1">
      <c r="A266" s="681"/>
      <c r="B266" s="1202"/>
      <c r="C266" s="1122"/>
      <c r="D266" s="1122"/>
      <c r="E266" s="1017">
        <f t="shared" si="3"/>
        <v>0</v>
      </c>
      <c r="F266" s="1203"/>
      <c r="G266" s="89"/>
      <c r="H266" s="89"/>
    </row>
    <row r="267" spans="1:8" ht="15" customHeight="1">
      <c r="A267" s="681"/>
      <c r="B267" s="1202"/>
      <c r="C267" s="1122"/>
      <c r="D267" s="1122"/>
      <c r="E267" s="1017">
        <f t="shared" si="3"/>
        <v>0</v>
      </c>
      <c r="F267" s="1203"/>
      <c r="G267" s="89"/>
      <c r="H267" s="89"/>
    </row>
    <row r="268" spans="1:8" ht="15" customHeight="1">
      <c r="A268" s="681"/>
      <c r="B268" s="1202"/>
      <c r="C268" s="1122"/>
      <c r="D268" s="1122"/>
      <c r="E268" s="1017">
        <f t="shared" si="3"/>
        <v>0</v>
      </c>
      <c r="F268" s="1203"/>
      <c r="G268" s="89"/>
      <c r="H268" s="89"/>
    </row>
    <row r="269" spans="1:8" ht="15" customHeight="1">
      <c r="A269" s="681"/>
      <c r="B269" s="1202"/>
      <c r="C269" s="1122"/>
      <c r="D269" s="1122"/>
      <c r="E269" s="1017">
        <f t="shared" si="3"/>
        <v>0</v>
      </c>
      <c r="F269" s="1203"/>
      <c r="G269" s="89"/>
      <c r="H269" s="89"/>
    </row>
    <row r="270" spans="1:8" ht="15" customHeight="1">
      <c r="A270" s="681"/>
      <c r="B270" s="1202"/>
      <c r="C270" s="1122"/>
      <c r="D270" s="1122"/>
      <c r="E270" s="1017">
        <f t="shared" si="3"/>
        <v>0</v>
      </c>
      <c r="F270" s="1203"/>
      <c r="G270" s="89"/>
      <c r="H270" s="89"/>
    </row>
    <row r="271" spans="1:8" ht="15" customHeight="1">
      <c r="A271" s="681"/>
      <c r="B271" s="1202"/>
      <c r="C271" s="1122"/>
      <c r="D271" s="1122"/>
      <c r="E271" s="1017">
        <f t="shared" ref="E271:E302" si="4">C271-B271+D271</f>
        <v>0</v>
      </c>
      <c r="F271" s="1203"/>
      <c r="G271" s="89"/>
      <c r="H271" s="89"/>
    </row>
    <row r="272" spans="1:8" ht="15" customHeight="1">
      <c r="A272" s="681"/>
      <c r="B272" s="1202"/>
      <c r="C272" s="1122"/>
      <c r="D272" s="1122"/>
      <c r="E272" s="1017">
        <f t="shared" si="4"/>
        <v>0</v>
      </c>
      <c r="F272" s="1203"/>
      <c r="G272" s="89"/>
      <c r="H272" s="89"/>
    </row>
    <row r="273" spans="1:8" ht="15" customHeight="1">
      <c r="A273" s="681"/>
      <c r="B273" s="1202"/>
      <c r="C273" s="1122"/>
      <c r="D273" s="1122"/>
      <c r="E273" s="1017">
        <f t="shared" si="4"/>
        <v>0</v>
      </c>
      <c r="F273" s="1203"/>
      <c r="G273" s="89"/>
      <c r="H273" s="89"/>
    </row>
    <row r="274" spans="1:8" ht="15" customHeight="1">
      <c r="A274" s="681"/>
      <c r="B274" s="1202"/>
      <c r="C274" s="1122"/>
      <c r="D274" s="1122"/>
      <c r="E274" s="1017">
        <f t="shared" si="4"/>
        <v>0</v>
      </c>
      <c r="F274" s="1203"/>
      <c r="G274" s="89"/>
      <c r="H274" s="89"/>
    </row>
    <row r="275" spans="1:8" ht="15" customHeight="1">
      <c r="A275" s="681"/>
      <c r="B275" s="1202"/>
      <c r="C275" s="1122"/>
      <c r="D275" s="1122"/>
      <c r="E275" s="1017">
        <f t="shared" si="4"/>
        <v>0</v>
      </c>
      <c r="F275" s="1203"/>
      <c r="G275" s="89"/>
      <c r="H275" s="89"/>
    </row>
    <row r="276" spans="1:8" ht="15" customHeight="1">
      <c r="A276" s="681"/>
      <c r="B276" s="1202"/>
      <c r="C276" s="1122"/>
      <c r="D276" s="1122"/>
      <c r="E276" s="1017">
        <f t="shared" si="4"/>
        <v>0</v>
      </c>
      <c r="F276" s="1203"/>
      <c r="G276" s="89"/>
      <c r="H276" s="89"/>
    </row>
    <row r="277" spans="1:8" ht="15" customHeight="1">
      <c r="A277" s="681"/>
      <c r="B277" s="1202"/>
      <c r="C277" s="1122"/>
      <c r="D277" s="1122"/>
      <c r="E277" s="1017">
        <f t="shared" si="4"/>
        <v>0</v>
      </c>
      <c r="F277" s="1203"/>
      <c r="G277" s="89"/>
      <c r="H277" s="89"/>
    </row>
    <row r="278" spans="1:8" ht="15" customHeight="1">
      <c r="A278" s="681"/>
      <c r="B278" s="1202"/>
      <c r="C278" s="1122"/>
      <c r="D278" s="1122"/>
      <c r="E278" s="1017">
        <f t="shared" si="4"/>
        <v>0</v>
      </c>
      <c r="F278" s="1203"/>
      <c r="G278" s="89"/>
      <c r="H278" s="89"/>
    </row>
    <row r="279" spans="1:8" ht="15" customHeight="1">
      <c r="A279" s="681"/>
      <c r="B279" s="1202"/>
      <c r="C279" s="1122"/>
      <c r="D279" s="1122"/>
      <c r="E279" s="1017">
        <f t="shared" si="4"/>
        <v>0</v>
      </c>
      <c r="F279" s="1203"/>
      <c r="G279" s="89"/>
      <c r="H279" s="89"/>
    </row>
    <row r="280" spans="1:8" ht="15" customHeight="1">
      <c r="A280" s="681"/>
      <c r="B280" s="1202"/>
      <c r="C280" s="1122"/>
      <c r="D280" s="1122"/>
      <c r="E280" s="1017">
        <f t="shared" si="4"/>
        <v>0</v>
      </c>
      <c r="F280" s="1203"/>
      <c r="G280" s="89"/>
      <c r="H280" s="89"/>
    </row>
    <row r="281" spans="1:8" ht="15" customHeight="1">
      <c r="A281" s="681"/>
      <c r="B281" s="1202"/>
      <c r="C281" s="1122"/>
      <c r="D281" s="1122"/>
      <c r="E281" s="1017">
        <f t="shared" si="4"/>
        <v>0</v>
      </c>
      <c r="F281" s="1203"/>
      <c r="G281" s="89"/>
      <c r="H281" s="89"/>
    </row>
    <row r="282" spans="1:8" ht="15" customHeight="1">
      <c r="A282" s="681"/>
      <c r="B282" s="1202"/>
      <c r="C282" s="1122"/>
      <c r="D282" s="1122"/>
      <c r="E282" s="1017">
        <f t="shared" si="4"/>
        <v>0</v>
      </c>
      <c r="F282" s="1203"/>
      <c r="G282" s="89"/>
      <c r="H282" s="89"/>
    </row>
    <row r="283" spans="1:8" ht="15" customHeight="1">
      <c r="A283" s="681"/>
      <c r="B283" s="1202"/>
      <c r="C283" s="1122"/>
      <c r="D283" s="1122"/>
      <c r="E283" s="1017">
        <f t="shared" si="4"/>
        <v>0</v>
      </c>
      <c r="F283" s="1203"/>
      <c r="G283" s="89"/>
      <c r="H283" s="89"/>
    </row>
    <row r="284" spans="1:8" ht="15" customHeight="1">
      <c r="A284" s="681"/>
      <c r="B284" s="1202"/>
      <c r="C284" s="1122"/>
      <c r="D284" s="1122"/>
      <c r="E284" s="1017">
        <f t="shared" si="4"/>
        <v>0</v>
      </c>
      <c r="F284" s="1203"/>
      <c r="G284" s="89"/>
      <c r="H284" s="89"/>
    </row>
    <row r="285" spans="1:8" ht="15" customHeight="1">
      <c r="A285" s="681"/>
      <c r="B285" s="1202"/>
      <c r="C285" s="1122"/>
      <c r="D285" s="1122"/>
      <c r="E285" s="1017">
        <f t="shared" si="4"/>
        <v>0</v>
      </c>
      <c r="F285" s="1203"/>
      <c r="G285" s="89"/>
      <c r="H285" s="89"/>
    </row>
    <row r="286" spans="1:8" ht="15" customHeight="1">
      <c r="A286" s="681"/>
      <c r="B286" s="1202"/>
      <c r="C286" s="1122"/>
      <c r="D286" s="1122"/>
      <c r="E286" s="1017">
        <f t="shared" si="4"/>
        <v>0</v>
      </c>
      <c r="F286" s="1203"/>
      <c r="G286" s="89"/>
      <c r="H286" s="89"/>
    </row>
    <row r="287" spans="1:8" ht="15" customHeight="1">
      <c r="A287" s="681"/>
      <c r="B287" s="1202"/>
      <c r="C287" s="1122"/>
      <c r="D287" s="1122"/>
      <c r="E287" s="1017">
        <f t="shared" si="4"/>
        <v>0</v>
      </c>
      <c r="F287" s="1203"/>
      <c r="G287" s="89"/>
      <c r="H287" s="89"/>
    </row>
    <row r="288" spans="1:8" ht="15" customHeight="1">
      <c r="A288" s="681"/>
      <c r="B288" s="1202"/>
      <c r="C288" s="1122"/>
      <c r="D288" s="1122"/>
      <c r="E288" s="1017">
        <f t="shared" si="4"/>
        <v>0</v>
      </c>
      <c r="F288" s="1203"/>
      <c r="G288" s="89"/>
      <c r="H288" s="89"/>
    </row>
    <row r="289" spans="1:8" ht="15" customHeight="1">
      <c r="A289" s="681"/>
      <c r="B289" s="1202"/>
      <c r="C289" s="1122"/>
      <c r="D289" s="1122"/>
      <c r="E289" s="1017">
        <f t="shared" si="4"/>
        <v>0</v>
      </c>
      <c r="F289" s="1203"/>
      <c r="G289" s="89"/>
      <c r="H289" s="89"/>
    </row>
    <row r="290" spans="1:8" ht="15" customHeight="1">
      <c r="A290" s="681"/>
      <c r="B290" s="1202"/>
      <c r="C290" s="1122"/>
      <c r="D290" s="1122"/>
      <c r="E290" s="1017">
        <f t="shared" si="4"/>
        <v>0</v>
      </c>
      <c r="F290" s="1203"/>
      <c r="G290" s="89"/>
      <c r="H290" s="89"/>
    </row>
    <row r="291" spans="1:8" ht="15" customHeight="1">
      <c r="A291" s="681"/>
      <c r="B291" s="1202"/>
      <c r="C291" s="1122"/>
      <c r="D291" s="1122"/>
      <c r="E291" s="1017">
        <f t="shared" si="4"/>
        <v>0</v>
      </c>
      <c r="F291" s="1203"/>
      <c r="G291" s="89"/>
      <c r="H291" s="89"/>
    </row>
    <row r="292" spans="1:8" ht="15" customHeight="1">
      <c r="A292" s="681"/>
      <c r="B292" s="1202"/>
      <c r="C292" s="1122"/>
      <c r="D292" s="1122"/>
      <c r="E292" s="1017">
        <f t="shared" si="4"/>
        <v>0</v>
      </c>
      <c r="F292" s="1203"/>
      <c r="G292" s="89"/>
      <c r="H292" s="89"/>
    </row>
    <row r="293" spans="1:8" ht="15" customHeight="1">
      <c r="A293" s="681"/>
      <c r="B293" s="1202"/>
      <c r="C293" s="1122"/>
      <c r="D293" s="1122"/>
      <c r="E293" s="1017">
        <f t="shared" si="4"/>
        <v>0</v>
      </c>
      <c r="F293" s="1203"/>
      <c r="G293" s="89"/>
      <c r="H293" s="89"/>
    </row>
    <row r="294" spans="1:8" ht="15" customHeight="1">
      <c r="A294" s="681"/>
      <c r="B294" s="1202"/>
      <c r="C294" s="1122"/>
      <c r="D294" s="1122"/>
      <c r="E294" s="1017">
        <f t="shared" si="4"/>
        <v>0</v>
      </c>
      <c r="F294" s="1203"/>
      <c r="G294" s="89"/>
      <c r="H294" s="89"/>
    </row>
    <row r="295" spans="1:8" ht="15" customHeight="1">
      <c r="A295" s="681"/>
      <c r="B295" s="1202"/>
      <c r="C295" s="1122"/>
      <c r="D295" s="1122"/>
      <c r="E295" s="1017">
        <f t="shared" si="4"/>
        <v>0</v>
      </c>
      <c r="F295" s="1203"/>
      <c r="G295" s="89"/>
      <c r="H295" s="89"/>
    </row>
    <row r="296" spans="1:8" ht="15" customHeight="1">
      <c r="A296" s="681"/>
      <c r="B296" s="1202"/>
      <c r="C296" s="1122"/>
      <c r="D296" s="1122"/>
      <c r="E296" s="1017">
        <f t="shared" si="4"/>
        <v>0</v>
      </c>
      <c r="F296" s="1203"/>
      <c r="G296" s="89"/>
      <c r="H296" s="89"/>
    </row>
    <row r="297" spans="1:8" ht="15" customHeight="1">
      <c r="A297" s="681"/>
      <c r="B297" s="1202"/>
      <c r="C297" s="1122"/>
      <c r="D297" s="1122"/>
      <c r="E297" s="1017">
        <f t="shared" si="4"/>
        <v>0</v>
      </c>
      <c r="F297" s="1203"/>
      <c r="G297" s="89"/>
      <c r="H297" s="89"/>
    </row>
    <row r="298" spans="1:8" ht="15" customHeight="1">
      <c r="A298" s="681"/>
      <c r="B298" s="1202"/>
      <c r="C298" s="1122"/>
      <c r="D298" s="1122"/>
      <c r="E298" s="1017">
        <f t="shared" si="4"/>
        <v>0</v>
      </c>
      <c r="F298" s="1203"/>
      <c r="G298" s="89"/>
      <c r="H298" s="89"/>
    </row>
    <row r="299" spans="1:8" ht="15" customHeight="1">
      <c r="A299" s="681"/>
      <c r="B299" s="1202"/>
      <c r="C299" s="1122"/>
      <c r="D299" s="1122"/>
      <c r="E299" s="1017">
        <f t="shared" si="4"/>
        <v>0</v>
      </c>
      <c r="F299" s="1203"/>
      <c r="G299" s="89"/>
      <c r="H299" s="89"/>
    </row>
    <row r="300" spans="1:8" ht="15" customHeight="1">
      <c r="A300" s="681"/>
      <c r="B300" s="1202"/>
      <c r="C300" s="1122"/>
      <c r="D300" s="1122"/>
      <c r="E300" s="1017">
        <f t="shared" si="4"/>
        <v>0</v>
      </c>
      <c r="F300" s="1203"/>
      <c r="G300" s="89"/>
      <c r="H300" s="89"/>
    </row>
    <row r="301" spans="1:8" ht="15" customHeight="1">
      <c r="A301" s="681"/>
      <c r="B301" s="1202"/>
      <c r="C301" s="1122"/>
      <c r="D301" s="1122"/>
      <c r="E301" s="1017">
        <f t="shared" si="4"/>
        <v>0</v>
      </c>
      <c r="F301" s="1203"/>
      <c r="G301" s="89"/>
      <c r="H301" s="89"/>
    </row>
    <row r="302" spans="1:8" ht="15" customHeight="1">
      <c r="A302" s="683"/>
      <c r="B302" s="1204"/>
      <c r="C302" s="1127"/>
      <c r="D302" s="1127"/>
      <c r="E302" s="1022">
        <f t="shared" si="4"/>
        <v>0</v>
      </c>
      <c r="F302" s="1205"/>
      <c r="G302" s="89"/>
      <c r="H302" s="89"/>
    </row>
    <row r="303" spans="1:8" ht="15" customHeight="1">
      <c r="A303" s="1052"/>
      <c r="B303" s="1052"/>
      <c r="C303" s="1052"/>
      <c r="D303" s="1052"/>
      <c r="E303" s="1052"/>
      <c r="F303" s="1052"/>
    </row>
    <row r="304" spans="1:8" ht="15" customHeight="1">
      <c r="A304" s="1052"/>
      <c r="B304" s="1052"/>
      <c r="C304" s="1052"/>
      <c r="D304" s="1052"/>
      <c r="E304" s="1052"/>
      <c r="F304" s="1052"/>
    </row>
    <row r="305" spans="1:6" ht="15" customHeight="1">
      <c r="A305" s="1052"/>
      <c r="B305" s="1052"/>
      <c r="C305" s="1052"/>
      <c r="D305" s="1052"/>
      <c r="E305" s="1052"/>
      <c r="F305" s="1052"/>
    </row>
    <row r="306" spans="1:6" ht="15" customHeight="1">
      <c r="A306" s="1052"/>
      <c r="B306" s="1052"/>
      <c r="C306" s="1052"/>
      <c r="D306" s="1052"/>
      <c r="E306" s="1052"/>
      <c r="F306" s="1052"/>
    </row>
    <row r="307" spans="1:6" ht="15" customHeight="1">
      <c r="A307" s="1052"/>
      <c r="B307" s="1052"/>
      <c r="C307" s="1052"/>
      <c r="D307" s="1052"/>
      <c r="E307" s="1052"/>
      <c r="F307" s="1052"/>
    </row>
    <row r="308" spans="1:6" ht="15" customHeight="1">
      <c r="A308" s="1052"/>
      <c r="B308" s="1052"/>
      <c r="C308" s="1052"/>
      <c r="D308" s="1052"/>
      <c r="E308" s="1052"/>
      <c r="F308" s="1052"/>
    </row>
    <row r="309" spans="1:6" ht="15" customHeight="1">
      <c r="A309" s="1052"/>
      <c r="B309" s="1052"/>
      <c r="C309" s="1052"/>
      <c r="D309" s="1052"/>
      <c r="E309" s="1052"/>
      <c r="F309" s="1052"/>
    </row>
    <row r="310" spans="1:6" ht="15" customHeight="1">
      <c r="A310" s="1052"/>
      <c r="B310" s="1052"/>
      <c r="C310" s="1052"/>
      <c r="D310" s="1052"/>
      <c r="E310" s="1052"/>
      <c r="F310" s="1052"/>
    </row>
    <row r="311" spans="1:6" ht="15" customHeight="1">
      <c r="A311" s="1052"/>
      <c r="B311" s="1052"/>
      <c r="C311" s="1052"/>
      <c r="D311" s="1052"/>
      <c r="E311" s="1052"/>
      <c r="F311" s="1052"/>
    </row>
    <row r="312" spans="1:6" ht="15" customHeight="1">
      <c r="A312" s="1052"/>
      <c r="B312" s="1052"/>
      <c r="C312" s="1052"/>
      <c r="D312" s="1052"/>
      <c r="E312" s="1052"/>
      <c r="F312" s="1052"/>
    </row>
    <row r="313" spans="1:6" ht="15" customHeight="1">
      <c r="A313" s="1052"/>
      <c r="B313" s="1052"/>
      <c r="C313" s="1052"/>
      <c r="D313" s="1052"/>
      <c r="E313" s="1052"/>
      <c r="F313" s="1052"/>
    </row>
    <row r="314" spans="1:6" ht="15" customHeight="1">
      <c r="A314" s="1052"/>
      <c r="B314" s="1052"/>
      <c r="C314" s="1052"/>
      <c r="D314" s="1052"/>
      <c r="E314" s="1052"/>
      <c r="F314" s="1052"/>
    </row>
    <row r="315" spans="1:6" ht="15" customHeight="1">
      <c r="A315" s="1052"/>
      <c r="B315" s="1052"/>
      <c r="C315" s="1052"/>
      <c r="D315" s="1052"/>
      <c r="E315" s="1052"/>
      <c r="F315" s="1052"/>
    </row>
    <row r="316" spans="1:6" ht="15" customHeight="1">
      <c r="A316" s="1052"/>
      <c r="B316" s="1052"/>
      <c r="C316" s="1052"/>
      <c r="D316" s="1052"/>
      <c r="E316" s="1052"/>
      <c r="F316" s="1052"/>
    </row>
    <row r="317" spans="1:6" ht="15" customHeight="1">
      <c r="A317" s="1052"/>
      <c r="B317" s="1052"/>
      <c r="C317" s="1052"/>
      <c r="D317" s="1052"/>
      <c r="E317" s="1052"/>
      <c r="F317" s="1052"/>
    </row>
    <row r="318" spans="1:6" ht="15" customHeight="1">
      <c r="A318" s="1052"/>
      <c r="B318" s="1052"/>
      <c r="C318" s="1052"/>
      <c r="D318" s="1052"/>
      <c r="E318" s="1052"/>
      <c r="F318" s="1052"/>
    </row>
    <row r="319" spans="1:6" ht="15" customHeight="1">
      <c r="A319" s="1052"/>
      <c r="B319" s="1052"/>
      <c r="C319" s="1052"/>
      <c r="D319" s="1052"/>
      <c r="E319" s="1052"/>
      <c r="F319" s="1052"/>
    </row>
    <row r="320" spans="1:6" ht="15" customHeight="1">
      <c r="A320" s="1052"/>
      <c r="B320" s="1052"/>
      <c r="C320" s="1052"/>
      <c r="D320" s="1052"/>
      <c r="E320" s="1052"/>
      <c r="F320" s="1052"/>
    </row>
    <row r="321" spans="1:6" ht="15" customHeight="1">
      <c r="A321" s="1052"/>
      <c r="B321" s="1052"/>
      <c r="C321" s="1052"/>
      <c r="D321" s="1052"/>
      <c r="E321" s="1052"/>
      <c r="F321" s="1052"/>
    </row>
    <row r="322" spans="1:6" ht="15" customHeight="1">
      <c r="A322" s="1052"/>
      <c r="B322" s="1052"/>
      <c r="C322" s="1052"/>
      <c r="D322" s="1052"/>
      <c r="E322" s="1052"/>
      <c r="F322" s="1052"/>
    </row>
    <row r="323" spans="1:6" ht="15" customHeight="1">
      <c r="A323" s="1052"/>
      <c r="B323" s="1052"/>
      <c r="C323" s="1052"/>
      <c r="D323" s="1052"/>
      <c r="E323" s="1052"/>
      <c r="F323" s="1052"/>
    </row>
    <row r="324" spans="1:6" ht="15" customHeight="1">
      <c r="A324" s="1052"/>
      <c r="B324" s="1052"/>
      <c r="C324" s="1052"/>
      <c r="D324" s="1052"/>
      <c r="E324" s="1052"/>
      <c r="F324" s="1052"/>
    </row>
    <row r="325" spans="1:6" ht="15" customHeight="1">
      <c r="A325" s="1052"/>
      <c r="B325" s="1052"/>
      <c r="C325" s="1052"/>
      <c r="D325" s="1052"/>
      <c r="E325" s="1052"/>
      <c r="F325" s="1052"/>
    </row>
    <row r="326" spans="1:6" ht="15" customHeight="1">
      <c r="A326" s="1052"/>
      <c r="B326" s="1052"/>
      <c r="C326" s="1052"/>
      <c r="D326" s="1052"/>
      <c r="E326" s="1052"/>
      <c r="F326" s="1052"/>
    </row>
    <row r="327" spans="1:6" ht="15" customHeight="1">
      <c r="A327" s="1052"/>
      <c r="B327" s="1052"/>
      <c r="C327" s="1052"/>
      <c r="D327" s="1052"/>
      <c r="E327" s="1052"/>
      <c r="F327" s="1052"/>
    </row>
    <row r="328" spans="1:6" ht="15" customHeight="1">
      <c r="A328" s="1052"/>
      <c r="B328" s="1052"/>
      <c r="C328" s="1052"/>
      <c r="D328" s="1052"/>
      <c r="E328" s="1052"/>
      <c r="F328" s="1052"/>
    </row>
    <row r="329" spans="1:6" ht="15" customHeight="1">
      <c r="A329" s="1052"/>
      <c r="B329" s="1052"/>
      <c r="C329" s="1052"/>
      <c r="D329" s="1052"/>
      <c r="E329" s="1052"/>
      <c r="F329" s="1052"/>
    </row>
    <row r="330" spans="1:6" ht="15" customHeight="1">
      <c r="A330" s="1052"/>
      <c r="B330" s="1052"/>
      <c r="C330" s="1052"/>
      <c r="D330" s="1052"/>
      <c r="E330" s="1052"/>
      <c r="F330" s="1052"/>
    </row>
    <row r="331" spans="1:6" ht="15" customHeight="1">
      <c r="A331" s="745"/>
      <c r="B331" s="745"/>
      <c r="C331" s="745"/>
      <c r="D331" s="745"/>
      <c r="E331" s="745"/>
      <c r="F331" s="745"/>
    </row>
    <row r="332" spans="1:6" ht="15" customHeight="1">
      <c r="A332" s="745"/>
      <c r="B332" s="745"/>
      <c r="C332" s="745"/>
      <c r="D332" s="745"/>
      <c r="E332" s="745"/>
      <c r="F332" s="745"/>
    </row>
    <row r="333" spans="1:6" ht="15" customHeight="1">
      <c r="A333" s="745"/>
      <c r="B333" s="745"/>
      <c r="C333" s="745"/>
      <c r="D333" s="745"/>
      <c r="E333" s="745"/>
      <c r="F333" s="745"/>
    </row>
    <row r="334" spans="1:6" ht="15" customHeight="1">
      <c r="A334" s="745"/>
      <c r="B334" s="745"/>
      <c r="C334" s="745"/>
      <c r="D334" s="745"/>
      <c r="E334" s="745"/>
      <c r="F334" s="745"/>
    </row>
    <row r="335" spans="1:6" ht="15" customHeight="1">
      <c r="A335" s="745"/>
      <c r="B335" s="745"/>
      <c r="C335" s="745"/>
      <c r="D335" s="745"/>
      <c r="E335" s="745"/>
      <c r="F335" s="745"/>
    </row>
    <row r="336" spans="1:6" ht="15" customHeight="1">
      <c r="A336" s="745"/>
      <c r="B336" s="745"/>
      <c r="C336" s="745"/>
      <c r="D336" s="745"/>
      <c r="E336" s="745"/>
      <c r="F336" s="745"/>
    </row>
    <row r="337" spans="1:6" ht="15" customHeight="1">
      <c r="A337" s="745"/>
      <c r="B337" s="745"/>
      <c r="C337" s="745"/>
      <c r="D337" s="745"/>
      <c r="E337" s="745"/>
      <c r="F337" s="745"/>
    </row>
    <row r="338" spans="1:6" ht="15" customHeight="1">
      <c r="A338" s="745"/>
      <c r="B338" s="745"/>
      <c r="C338" s="745"/>
      <c r="D338" s="745"/>
      <c r="E338" s="745"/>
      <c r="F338" s="745"/>
    </row>
    <row r="339" spans="1:6" ht="15" customHeight="1">
      <c r="A339" s="745"/>
      <c r="B339" s="745"/>
      <c r="C339" s="745"/>
      <c r="D339" s="745"/>
      <c r="E339" s="745"/>
      <c r="F339" s="745"/>
    </row>
    <row r="340" spans="1:6" ht="15" customHeight="1">
      <c r="A340" s="745"/>
      <c r="B340" s="745"/>
      <c r="C340" s="745"/>
      <c r="D340" s="745"/>
      <c r="E340" s="745"/>
      <c r="F340" s="745"/>
    </row>
    <row r="341" spans="1:6" ht="15" customHeight="1">
      <c r="A341" s="745"/>
      <c r="B341" s="745"/>
      <c r="C341" s="745"/>
      <c r="D341" s="745"/>
      <c r="E341" s="745"/>
      <c r="F341" s="745"/>
    </row>
    <row r="342" spans="1:6" ht="15" customHeight="1">
      <c r="A342" s="745"/>
      <c r="B342" s="745"/>
      <c r="C342" s="745"/>
      <c r="D342" s="745"/>
      <c r="E342" s="745"/>
      <c r="F342" s="745"/>
    </row>
    <row r="343" spans="1:6" ht="15" customHeight="1">
      <c r="A343" s="745"/>
      <c r="B343" s="745"/>
      <c r="C343" s="745"/>
      <c r="D343" s="745"/>
      <c r="E343" s="745"/>
      <c r="F343" s="745"/>
    </row>
    <row r="344" spans="1:6" ht="15" customHeight="1">
      <c r="A344" s="745"/>
      <c r="B344" s="745"/>
      <c r="C344" s="745"/>
      <c r="D344" s="745"/>
      <c r="E344" s="745"/>
      <c r="F344" s="745"/>
    </row>
    <row r="345" spans="1:6" ht="15" customHeight="1">
      <c r="A345" s="745"/>
      <c r="B345" s="745"/>
      <c r="C345" s="745"/>
      <c r="D345" s="745"/>
      <c r="E345" s="745"/>
      <c r="F345" s="745"/>
    </row>
    <row r="346" spans="1:6" ht="15" customHeight="1">
      <c r="A346" s="745"/>
      <c r="B346" s="745"/>
      <c r="C346" s="745"/>
      <c r="D346" s="745"/>
      <c r="E346" s="745"/>
      <c r="F346" s="745"/>
    </row>
    <row r="347" spans="1:6" ht="15" customHeight="1">
      <c r="A347" s="745"/>
      <c r="B347" s="745"/>
      <c r="C347" s="745"/>
      <c r="D347" s="745"/>
      <c r="E347" s="745"/>
      <c r="F347" s="745"/>
    </row>
    <row r="348" spans="1:6" ht="15" customHeight="1">
      <c r="A348" s="745"/>
      <c r="B348" s="745"/>
      <c r="C348" s="745"/>
      <c r="D348" s="745"/>
      <c r="E348" s="745"/>
      <c r="F348" s="745"/>
    </row>
    <row r="349" spans="1:6" ht="15" customHeight="1">
      <c r="A349" s="745"/>
      <c r="B349" s="745"/>
      <c r="C349" s="745"/>
      <c r="D349" s="745"/>
      <c r="E349" s="745"/>
      <c r="F349" s="745"/>
    </row>
    <row r="350" spans="1:6" ht="15" customHeight="1">
      <c r="A350" s="745"/>
      <c r="B350" s="745"/>
      <c r="C350" s="745"/>
      <c r="D350" s="745"/>
      <c r="E350" s="745"/>
      <c r="F350" s="745"/>
    </row>
    <row r="351" spans="1:6" ht="15" customHeight="1">
      <c r="A351" s="745"/>
      <c r="B351" s="745"/>
      <c r="C351" s="745"/>
      <c r="D351" s="745"/>
      <c r="E351" s="745"/>
      <c r="F351" s="745"/>
    </row>
    <row r="352" spans="1:6" ht="15" customHeight="1">
      <c r="A352" s="745"/>
      <c r="B352" s="745"/>
      <c r="C352" s="745"/>
      <c r="D352" s="745"/>
      <c r="E352" s="745"/>
      <c r="F352" s="745"/>
    </row>
    <row r="353" spans="1:6" ht="15" customHeight="1">
      <c r="A353" s="745"/>
      <c r="B353" s="745"/>
      <c r="C353" s="745"/>
      <c r="D353" s="745"/>
      <c r="E353" s="745"/>
      <c r="F353" s="745"/>
    </row>
    <row r="354" spans="1:6" ht="15" customHeight="1">
      <c r="A354" s="745"/>
      <c r="B354" s="745"/>
      <c r="C354" s="745"/>
      <c r="D354" s="745"/>
      <c r="E354" s="745"/>
      <c r="F354" s="745"/>
    </row>
    <row r="355" spans="1:6" ht="15" customHeight="1"/>
    <row r="356" spans="1:6" ht="15" customHeight="1"/>
    <row r="357" spans="1:6" ht="15" customHeight="1"/>
    <row r="358" spans="1:6" ht="15" customHeight="1"/>
    <row r="359" spans="1:6" ht="15" customHeight="1"/>
    <row r="360" spans="1:6" ht="15" customHeight="1"/>
    <row r="361" spans="1:6" ht="15" customHeight="1"/>
    <row r="362" spans="1:6" ht="15" customHeight="1"/>
    <row r="363" spans="1:6" ht="15" customHeight="1"/>
    <row r="364" spans="1:6" ht="15" customHeight="1"/>
    <row r="365" spans="1:6" ht="15" customHeight="1"/>
    <row r="366" spans="1:6" ht="15" customHeight="1"/>
    <row r="367" spans="1:6" ht="15" customHeight="1"/>
    <row r="368" spans="1:6"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sheetData>
  <sheetProtection selectLockedCells="1" selectUnlockedCells="1"/>
  <mergeCells count="12">
    <mergeCell ref="G13:H21"/>
    <mergeCell ref="A5:F5"/>
    <mergeCell ref="B6:F6"/>
    <mergeCell ref="A7:A8"/>
    <mergeCell ref="B7:D7"/>
    <mergeCell ref="E7:F7"/>
    <mergeCell ref="B8:F8"/>
    <mergeCell ref="A1:F1"/>
    <mergeCell ref="A2:B3"/>
    <mergeCell ref="F3:F4"/>
    <mergeCell ref="A4:B4"/>
    <mergeCell ref="B9:F9"/>
  </mergeCells>
  <phoneticPr fontId="59" type="noConversion"/>
  <dataValidations count="2">
    <dataValidation allowBlank="1" showErrorMessage="1" sqref="D3">
      <formula1>0</formula1>
      <formula2>0</formula2>
    </dataValidation>
    <dataValidation allowBlank="1" showErrorMessage="1" promptTitle="存在调整事项时" prompt="_x000a_选择 “E”" sqref="E7:F7">
      <formula1>0</formula1>
      <formula2>0</formula2>
    </dataValidation>
  </dataValidations>
  <hyperlinks>
    <hyperlink ref="G9" location="资产负债!A1" display="资产负债表"/>
    <hyperlink ref="G10" location="利润!A1" display="利润及利润分配表"/>
  </hyperlinks>
  <pageMargins left="0.78740157480314965" right="0.35433070866141736" top="0.51181102362204722" bottom="0.11811023622047245" header="0.51181102362204722" footer="0.51181102362204722"/>
  <pageSetup paperSize="9" firstPageNumber="0" orientation="portrait" blackAndWhite="1"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0273" r:id="rId4" name="Button 1">
              <controlPr defaultSize="0" print="0" autoFill="0" autoPict="0" macro="[0]!ThisWorkbook.返回">
                <anchor moveWithCells="1" sizeWithCells="1">
                  <from>
                    <xdr:col>6</xdr:col>
                    <xdr:colOff>1800225</xdr:colOff>
                    <xdr:row>1</xdr:row>
                    <xdr:rowOff>133350</xdr:rowOff>
                  </from>
                  <to>
                    <xdr:col>6</xdr:col>
                    <xdr:colOff>2667000</xdr:colOff>
                    <xdr:row>2</xdr:row>
                    <xdr:rowOff>247650</xdr:rowOff>
                  </to>
                </anchor>
              </controlPr>
            </control>
          </mc:Choice>
        </mc:AlternateContent>
      </controls>
    </mc:Choice>
  </mc:AlternateContent>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2"/>
  <dimension ref="A1:H400"/>
  <sheetViews>
    <sheetView workbookViewId="0">
      <selection sqref="A1:F1"/>
    </sheetView>
  </sheetViews>
  <sheetFormatPr defaultColWidth="9" defaultRowHeight="14.25"/>
  <cols>
    <col min="1" max="1" width="23.125" style="131" customWidth="1"/>
    <col min="2" max="3" width="13.75" style="131" customWidth="1"/>
    <col min="4" max="4" width="9.125" style="131" customWidth="1"/>
    <col min="5" max="5" width="13.75" style="131" customWidth="1"/>
    <col min="6" max="6" width="9.75" style="131" customWidth="1"/>
    <col min="7" max="7" width="55.375" style="555" customWidth="1"/>
    <col min="8" max="16384" width="9" style="555"/>
  </cols>
  <sheetData>
    <row r="1" spans="1:8" ht="30" customHeight="1">
      <c r="A1" s="3063" t="s">
        <v>373</v>
      </c>
      <c r="B1" s="3063"/>
      <c r="C1" s="3063"/>
      <c r="D1" s="3063"/>
      <c r="E1" s="3063"/>
      <c r="F1" s="3063"/>
      <c r="G1" s="89"/>
    </row>
    <row r="2" spans="1:8" s="559" customFormat="1" ht="20.25" customHeight="1">
      <c r="A2" s="3064" t="str">
        <f>"委托单位："&amp;基本情况!B2</f>
        <v>委托单位：</v>
      </c>
      <c r="B2" s="3064"/>
      <c r="C2" s="510"/>
      <c r="D2" s="137" t="s">
        <v>1301</v>
      </c>
      <c r="E2" s="137" t="s">
        <v>1071</v>
      </c>
      <c r="F2" s="486" t="s">
        <v>289</v>
      </c>
      <c r="G2" s="558"/>
    </row>
    <row r="3" spans="1:8" s="559" customFormat="1" ht="20.25" customHeight="1">
      <c r="A3" s="3064"/>
      <c r="B3" s="3064"/>
      <c r="C3" s="159" t="s">
        <v>463</v>
      </c>
      <c r="D3" s="511">
        <f>基本情况!B12</f>
        <v>0</v>
      </c>
      <c r="E3" s="560" t="str">
        <f>TEXT(基本情况!B21,"yyyy-mm-dd")</f>
        <v>2016-03-03</v>
      </c>
      <c r="F3" s="2964" t="str">
        <f>档案索引!D41</f>
        <v>4-8</v>
      </c>
      <c r="G3" s="558"/>
    </row>
    <row r="4" spans="1:8" s="559" customFormat="1" ht="20.25" customHeight="1">
      <c r="A4" s="3025" t="str">
        <f>"会计期间："&amp;基本情况!B7</f>
        <v>会计期间：2015年01月01日至2015年12月31日</v>
      </c>
      <c r="B4" s="3025"/>
      <c r="C4" s="141" t="s">
        <v>465</v>
      </c>
      <c r="D4" s="514">
        <f>基本情况!B11</f>
        <v>0</v>
      </c>
      <c r="E4" s="514" t="str">
        <f>TEXT(基本情况!B22,"yyyy-mm-dd")</f>
        <v>2016-04-10</v>
      </c>
      <c r="F4" s="2964"/>
      <c r="G4" s="558"/>
    </row>
    <row r="5" spans="1:8" s="566" customFormat="1" ht="7.5" customHeight="1">
      <c r="A5" s="2730"/>
      <c r="B5" s="2730"/>
      <c r="C5" s="2730"/>
      <c r="D5" s="2730"/>
      <c r="E5" s="2730"/>
      <c r="F5" s="2730"/>
      <c r="G5" s="544"/>
    </row>
    <row r="6" spans="1:8" s="650" customFormat="1" ht="20.25" customHeight="1">
      <c r="A6" s="533" t="s">
        <v>654</v>
      </c>
      <c r="B6" s="3124" t="str">
        <f>IF(基本情况!B29="否",IF(C12-B12&lt;&gt;资产负债!H8,"账载数与报表数相差"&amp;DOLLAR(C12-B12-资产负债!H8,2)&amp;"元！","账载数与报表数相符！"),IF(C11&lt;&gt;资产负债!H8,"账载数与报表数相差"&amp;DOLLAR(C11-资产负债!H8,2)&amp;"元！","账载数与报表数相符！"))</f>
        <v>账载数与报表数相符！</v>
      </c>
      <c r="C6" s="3124"/>
      <c r="D6" s="3124"/>
      <c r="E6" s="3124"/>
      <c r="F6" s="3124"/>
      <c r="G6" s="83" t="s">
        <v>404</v>
      </c>
      <c r="H6" s="608"/>
    </row>
    <row r="7" spans="1:8" s="650" customFormat="1" ht="15" customHeight="1">
      <c r="A7" s="2948" t="s">
        <v>1344</v>
      </c>
      <c r="B7" s="2974" t="s">
        <v>1432</v>
      </c>
      <c r="C7" s="2974"/>
      <c r="D7" s="2974"/>
      <c r="E7" s="2925" t="str">
        <f>IF(OR(D11&lt;&gt;0,D12&lt;&gt;0),"、E","")</f>
        <v/>
      </c>
      <c r="F7" s="2925"/>
      <c r="G7" s="649"/>
      <c r="H7" s="608"/>
    </row>
    <row r="8" spans="1:8" s="650" customFormat="1" ht="61.5" customHeight="1">
      <c r="A8" s="2948"/>
      <c r="B8" s="3596"/>
      <c r="C8" s="3596"/>
      <c r="D8" s="3596"/>
      <c r="E8" s="3596"/>
      <c r="F8" s="3596"/>
      <c r="G8" s="607"/>
      <c r="H8" s="608"/>
    </row>
    <row r="9" spans="1:8" s="650" customFormat="1" ht="20.25" customHeight="1">
      <c r="A9" s="529" t="s">
        <v>587</v>
      </c>
      <c r="B9" s="3006" t="str">
        <f>IF(OR(D12&lt;&gt;0,D11&lt;&gt;0),"调整后认可！","不存在调整事项,认可！")</f>
        <v>不存在调整事项,认可！</v>
      </c>
      <c r="C9" s="3006"/>
      <c r="D9" s="3006"/>
      <c r="E9" s="3006"/>
      <c r="F9" s="3006"/>
      <c r="G9" s="494" t="s">
        <v>1307</v>
      </c>
      <c r="H9" s="608"/>
    </row>
    <row r="10" spans="1:8" s="650" customFormat="1" ht="20.25" customHeight="1">
      <c r="A10" s="136" t="s">
        <v>678</v>
      </c>
      <c r="B10" s="1013" t="s">
        <v>1434</v>
      </c>
      <c r="C10" s="137" t="s">
        <v>1435</v>
      </c>
      <c r="D10" s="137" t="s">
        <v>995</v>
      </c>
      <c r="E10" s="137" t="s">
        <v>515</v>
      </c>
      <c r="F10" s="486" t="s">
        <v>1436</v>
      </c>
      <c r="G10" s="494" t="s">
        <v>655</v>
      </c>
    </row>
    <row r="11" spans="1:8" s="650" customFormat="1" ht="20.25" customHeight="1">
      <c r="A11" s="1015" t="s">
        <v>852</v>
      </c>
      <c r="B11" s="1016">
        <f>IF(基本情况!B29="否",0,B12+应收!B14)</f>
        <v>0</v>
      </c>
      <c r="C11" s="1016">
        <f>IF(基本情况!B29="否",0,C12+应收!C14)</f>
        <v>0</v>
      </c>
      <c r="D11" s="1206"/>
      <c r="E11" s="528">
        <f>C11+D11</f>
        <v>0</v>
      </c>
      <c r="F11" s="1025">
        <f>IF(基本情况!B29="否",0,F12+应收!F14)</f>
        <v>0</v>
      </c>
      <c r="G11" s="494"/>
    </row>
    <row r="12" spans="1:8" s="650" customFormat="1" ht="20.25" customHeight="1">
      <c r="A12" s="529" t="s">
        <v>1438</v>
      </c>
      <c r="B12" s="1019">
        <f>SUM(B13:B3002)</f>
        <v>0</v>
      </c>
      <c r="C12" s="1019">
        <f>SUM(C13:C3002)</f>
        <v>0</v>
      </c>
      <c r="D12" s="824">
        <f>SUM(D13:D302)</f>
        <v>0</v>
      </c>
      <c r="E12" s="824">
        <f>SUM(E13:E302)</f>
        <v>0</v>
      </c>
      <c r="F12" s="597">
        <f>SUM(F13:F302)</f>
        <v>0</v>
      </c>
      <c r="G12" s="649"/>
    </row>
    <row r="13" spans="1:8" s="559" customFormat="1" ht="15" customHeight="1">
      <c r="A13" s="1020"/>
      <c r="B13" s="1200"/>
      <c r="C13" s="1163"/>
      <c r="D13" s="1163"/>
      <c r="E13" s="1021">
        <f>C13-B13+D13</f>
        <v>0</v>
      </c>
      <c r="F13" s="1201"/>
      <c r="G13" s="2930" t="s">
        <v>854</v>
      </c>
    </row>
    <row r="14" spans="1:8" s="559" customFormat="1" ht="15" customHeight="1">
      <c r="A14" s="681"/>
      <c r="B14" s="1202"/>
      <c r="C14" s="1122"/>
      <c r="D14" s="1122"/>
      <c r="E14" s="1017">
        <f>C14-B14+D14</f>
        <v>0</v>
      </c>
      <c r="F14" s="1203"/>
      <c r="G14" s="2930"/>
    </row>
    <row r="15" spans="1:8" s="559" customFormat="1" ht="15" customHeight="1">
      <c r="A15" s="681"/>
      <c r="B15" s="1202"/>
      <c r="C15" s="1122"/>
      <c r="D15" s="1122"/>
      <c r="E15" s="1017">
        <f t="shared" ref="E15:E78" si="0">C15-B15+D15</f>
        <v>0</v>
      </c>
      <c r="F15" s="1203"/>
      <c r="G15" s="2930"/>
    </row>
    <row r="16" spans="1:8" s="559" customFormat="1" ht="15" customHeight="1">
      <c r="A16" s="681"/>
      <c r="B16" s="1202"/>
      <c r="C16" s="1122"/>
      <c r="D16" s="1122"/>
      <c r="E16" s="1017">
        <f t="shared" si="0"/>
        <v>0</v>
      </c>
      <c r="F16" s="1203"/>
      <c r="G16" s="2930"/>
    </row>
    <row r="17" spans="1:7" s="559" customFormat="1" ht="15" customHeight="1">
      <c r="A17" s="681"/>
      <c r="B17" s="1202"/>
      <c r="C17" s="1122"/>
      <c r="D17" s="1122"/>
      <c r="E17" s="1017">
        <f t="shared" si="0"/>
        <v>0</v>
      </c>
      <c r="F17" s="1203"/>
      <c r="G17" s="2930"/>
    </row>
    <row r="18" spans="1:7" s="559" customFormat="1" ht="15" customHeight="1">
      <c r="A18" s="681"/>
      <c r="B18" s="1202"/>
      <c r="C18" s="1122"/>
      <c r="D18" s="1122"/>
      <c r="E18" s="1017">
        <f t="shared" si="0"/>
        <v>0</v>
      </c>
      <c r="F18" s="1203"/>
      <c r="G18" s="2930"/>
    </row>
    <row r="19" spans="1:7" s="559" customFormat="1" ht="15" customHeight="1">
      <c r="A19" s="681"/>
      <c r="B19" s="1202"/>
      <c r="C19" s="1122"/>
      <c r="D19" s="1122"/>
      <c r="E19" s="1017">
        <f t="shared" si="0"/>
        <v>0</v>
      </c>
      <c r="F19" s="1203"/>
      <c r="G19" s="2930"/>
    </row>
    <row r="20" spans="1:7" s="559" customFormat="1" ht="15" customHeight="1">
      <c r="A20" s="681"/>
      <c r="B20" s="1202"/>
      <c r="C20" s="1122"/>
      <c r="D20" s="1122"/>
      <c r="E20" s="1017">
        <f t="shared" si="0"/>
        <v>0</v>
      </c>
      <c r="F20" s="1203"/>
      <c r="G20" s="2930"/>
    </row>
    <row r="21" spans="1:7" s="559" customFormat="1" ht="15" customHeight="1">
      <c r="A21" s="681"/>
      <c r="B21" s="1202"/>
      <c r="C21" s="1122"/>
      <c r="D21" s="1122"/>
      <c r="E21" s="1017">
        <f t="shared" si="0"/>
        <v>0</v>
      </c>
      <c r="F21" s="1203"/>
      <c r="G21" s="2930"/>
    </row>
    <row r="22" spans="1:7" s="559" customFormat="1" ht="15" customHeight="1">
      <c r="A22" s="681"/>
      <c r="B22" s="1202"/>
      <c r="C22" s="1122"/>
      <c r="D22" s="1122"/>
      <c r="E22" s="1017">
        <f t="shared" si="0"/>
        <v>0</v>
      </c>
      <c r="F22" s="1203"/>
      <c r="G22" s="1053"/>
    </row>
    <row r="23" spans="1:7" s="559" customFormat="1" ht="15" customHeight="1">
      <c r="A23" s="681"/>
      <c r="B23" s="1202"/>
      <c r="C23" s="1122"/>
      <c r="D23" s="1122"/>
      <c r="E23" s="1017">
        <f t="shared" si="0"/>
        <v>0</v>
      </c>
      <c r="F23" s="1203"/>
      <c r="G23" s="558"/>
    </row>
    <row r="24" spans="1:7" s="559" customFormat="1" ht="15" customHeight="1">
      <c r="A24" s="681"/>
      <c r="B24" s="1202"/>
      <c r="C24" s="1122"/>
      <c r="D24" s="1122"/>
      <c r="E24" s="1017">
        <f t="shared" si="0"/>
        <v>0</v>
      </c>
      <c r="F24" s="1203"/>
      <c r="G24" s="558"/>
    </row>
    <row r="25" spans="1:7" s="559" customFormat="1" ht="15" customHeight="1">
      <c r="A25" s="681"/>
      <c r="B25" s="1202"/>
      <c r="C25" s="1122"/>
      <c r="D25" s="1122"/>
      <c r="E25" s="1017">
        <f t="shared" si="0"/>
        <v>0</v>
      </c>
      <c r="F25" s="1203"/>
      <c r="G25" s="558"/>
    </row>
    <row r="26" spans="1:7" s="559" customFormat="1" ht="15" customHeight="1">
      <c r="A26" s="681"/>
      <c r="B26" s="1202"/>
      <c r="C26" s="1122"/>
      <c r="D26" s="1122"/>
      <c r="E26" s="1017">
        <f t="shared" si="0"/>
        <v>0</v>
      </c>
      <c r="F26" s="1203"/>
      <c r="G26" s="558"/>
    </row>
    <row r="27" spans="1:7" s="559" customFormat="1" ht="15" customHeight="1">
      <c r="A27" s="681"/>
      <c r="B27" s="1202"/>
      <c r="C27" s="1122"/>
      <c r="D27" s="1122"/>
      <c r="E27" s="1017">
        <f t="shared" si="0"/>
        <v>0</v>
      </c>
      <c r="F27" s="1203"/>
      <c r="G27" s="558"/>
    </row>
    <row r="28" spans="1:7" s="559" customFormat="1" ht="15" customHeight="1">
      <c r="A28" s="681"/>
      <c r="B28" s="1202"/>
      <c r="C28" s="1122"/>
      <c r="D28" s="1122"/>
      <c r="E28" s="1017">
        <f t="shared" si="0"/>
        <v>0</v>
      </c>
      <c r="F28" s="1203"/>
      <c r="G28" s="558"/>
    </row>
    <row r="29" spans="1:7" s="559" customFormat="1" ht="15" customHeight="1">
      <c r="A29" s="681"/>
      <c r="B29" s="1202"/>
      <c r="C29" s="1122"/>
      <c r="D29" s="1122"/>
      <c r="E29" s="1017">
        <f t="shared" si="0"/>
        <v>0</v>
      </c>
      <c r="F29" s="1203"/>
      <c r="G29" s="558"/>
    </row>
    <row r="30" spans="1:7" s="559" customFormat="1" ht="15" customHeight="1">
      <c r="A30" s="681"/>
      <c r="B30" s="1202"/>
      <c r="C30" s="1122"/>
      <c r="D30" s="1122"/>
      <c r="E30" s="1017">
        <f t="shared" si="0"/>
        <v>0</v>
      </c>
      <c r="F30" s="1203"/>
      <c r="G30" s="558"/>
    </row>
    <row r="31" spans="1:7" s="559" customFormat="1" ht="15" customHeight="1">
      <c r="A31" s="681"/>
      <c r="B31" s="1202"/>
      <c r="C31" s="1122"/>
      <c r="D31" s="1122"/>
      <c r="E31" s="1017">
        <f t="shared" si="0"/>
        <v>0</v>
      </c>
      <c r="F31" s="1203"/>
      <c r="G31" s="558"/>
    </row>
    <row r="32" spans="1:7" s="559" customFormat="1" ht="15" customHeight="1">
      <c r="A32" s="681"/>
      <c r="B32" s="1202"/>
      <c r="C32" s="1122"/>
      <c r="D32" s="1122"/>
      <c r="E32" s="1017">
        <f t="shared" si="0"/>
        <v>0</v>
      </c>
      <c r="F32" s="1203"/>
      <c r="G32" s="558"/>
    </row>
    <row r="33" spans="1:7" s="559" customFormat="1" ht="15" customHeight="1">
      <c r="A33" s="681"/>
      <c r="B33" s="1202"/>
      <c r="C33" s="1122"/>
      <c r="D33" s="1122"/>
      <c r="E33" s="1017">
        <f t="shared" si="0"/>
        <v>0</v>
      </c>
      <c r="F33" s="1203"/>
      <c r="G33" s="558"/>
    </row>
    <row r="34" spans="1:7" s="559" customFormat="1" ht="15" customHeight="1">
      <c r="A34" s="681"/>
      <c r="B34" s="1202"/>
      <c r="C34" s="1122"/>
      <c r="D34" s="1122"/>
      <c r="E34" s="1017">
        <f t="shared" si="0"/>
        <v>0</v>
      </c>
      <c r="F34" s="1203"/>
      <c r="G34" s="558"/>
    </row>
    <row r="35" spans="1:7" s="559" customFormat="1" ht="15" customHeight="1">
      <c r="A35" s="681"/>
      <c r="B35" s="1202"/>
      <c r="C35" s="1122"/>
      <c r="D35" s="1122"/>
      <c r="E35" s="1017">
        <f t="shared" si="0"/>
        <v>0</v>
      </c>
      <c r="F35" s="1203"/>
      <c r="G35" s="558"/>
    </row>
    <row r="36" spans="1:7" s="559" customFormat="1" ht="15" customHeight="1">
      <c r="A36" s="681"/>
      <c r="B36" s="1202"/>
      <c r="C36" s="1122"/>
      <c r="D36" s="1122"/>
      <c r="E36" s="1017">
        <f t="shared" si="0"/>
        <v>0</v>
      </c>
      <c r="F36" s="1203"/>
      <c r="G36" s="558"/>
    </row>
    <row r="37" spans="1:7" s="559" customFormat="1" ht="15" customHeight="1">
      <c r="A37" s="681"/>
      <c r="B37" s="1202"/>
      <c r="C37" s="1122"/>
      <c r="D37" s="1122"/>
      <c r="E37" s="1017">
        <f t="shared" si="0"/>
        <v>0</v>
      </c>
      <c r="F37" s="1203"/>
      <c r="G37" s="558"/>
    </row>
    <row r="38" spans="1:7" s="559" customFormat="1" ht="15" customHeight="1">
      <c r="A38" s="681"/>
      <c r="B38" s="1202"/>
      <c r="C38" s="1122"/>
      <c r="D38" s="1122"/>
      <c r="E38" s="1017">
        <f t="shared" si="0"/>
        <v>0</v>
      </c>
      <c r="F38" s="1203"/>
      <c r="G38" s="558"/>
    </row>
    <row r="39" spans="1:7" s="559" customFormat="1" ht="15" customHeight="1">
      <c r="A39" s="681"/>
      <c r="B39" s="1202"/>
      <c r="C39" s="1122"/>
      <c r="D39" s="1122"/>
      <c r="E39" s="1017">
        <f t="shared" si="0"/>
        <v>0</v>
      </c>
      <c r="F39" s="1203"/>
      <c r="G39" s="558"/>
    </row>
    <row r="40" spans="1:7" s="559" customFormat="1" ht="15" customHeight="1">
      <c r="A40" s="681"/>
      <c r="B40" s="1202"/>
      <c r="C40" s="1122"/>
      <c r="D40" s="1122"/>
      <c r="E40" s="1017">
        <f t="shared" si="0"/>
        <v>0</v>
      </c>
      <c r="F40" s="1203"/>
      <c r="G40" s="558"/>
    </row>
    <row r="41" spans="1:7" s="559" customFormat="1" ht="15" customHeight="1">
      <c r="A41" s="681"/>
      <c r="B41" s="1202"/>
      <c r="C41" s="1122"/>
      <c r="D41" s="1122"/>
      <c r="E41" s="1017">
        <f t="shared" si="0"/>
        <v>0</v>
      </c>
      <c r="F41" s="1203"/>
      <c r="G41" s="558"/>
    </row>
    <row r="42" spans="1:7" s="559" customFormat="1" ht="15" customHeight="1">
      <c r="A42" s="681"/>
      <c r="B42" s="1202"/>
      <c r="C42" s="1122"/>
      <c r="D42" s="1122"/>
      <c r="E42" s="1017">
        <f t="shared" si="0"/>
        <v>0</v>
      </c>
      <c r="F42" s="1203"/>
      <c r="G42" s="558"/>
    </row>
    <row r="43" spans="1:7" s="559" customFormat="1" ht="15" customHeight="1">
      <c r="A43" s="681"/>
      <c r="B43" s="1202"/>
      <c r="C43" s="1122"/>
      <c r="D43" s="1122"/>
      <c r="E43" s="1017">
        <f t="shared" si="0"/>
        <v>0</v>
      </c>
      <c r="F43" s="1203"/>
      <c r="G43" s="558"/>
    </row>
    <row r="44" spans="1:7" s="559" customFormat="1" ht="15" customHeight="1">
      <c r="A44" s="681"/>
      <c r="B44" s="1202"/>
      <c r="C44" s="1122"/>
      <c r="D44" s="1122"/>
      <c r="E44" s="1017">
        <f t="shared" si="0"/>
        <v>0</v>
      </c>
      <c r="F44" s="1203"/>
      <c r="G44" s="558"/>
    </row>
    <row r="45" spans="1:7" s="559" customFormat="1" ht="15" customHeight="1">
      <c r="A45" s="681"/>
      <c r="B45" s="1202"/>
      <c r="C45" s="1122"/>
      <c r="D45" s="1122"/>
      <c r="E45" s="1017">
        <f t="shared" si="0"/>
        <v>0</v>
      </c>
      <c r="F45" s="1203"/>
      <c r="G45" s="558"/>
    </row>
    <row r="46" spans="1:7" s="559" customFormat="1" ht="15" customHeight="1">
      <c r="A46" s="681"/>
      <c r="B46" s="1202"/>
      <c r="C46" s="1122"/>
      <c r="D46" s="1122"/>
      <c r="E46" s="1017">
        <f t="shared" si="0"/>
        <v>0</v>
      </c>
      <c r="F46" s="1203"/>
      <c r="G46" s="558"/>
    </row>
    <row r="47" spans="1:7" s="559" customFormat="1" ht="15" customHeight="1">
      <c r="A47" s="681"/>
      <c r="B47" s="1202"/>
      <c r="C47" s="1122"/>
      <c r="D47" s="1122"/>
      <c r="E47" s="1017">
        <f t="shared" si="0"/>
        <v>0</v>
      </c>
      <c r="F47" s="1203"/>
      <c r="G47" s="558"/>
    </row>
    <row r="48" spans="1:7" s="503" customFormat="1" ht="15" customHeight="1">
      <c r="A48" s="681"/>
      <c r="B48" s="1202"/>
      <c r="C48" s="1122"/>
      <c r="D48" s="1122"/>
      <c r="E48" s="1017">
        <f t="shared" si="0"/>
        <v>0</v>
      </c>
      <c r="F48" s="1203"/>
      <c r="G48" s="145"/>
    </row>
    <row r="49" spans="1:7" s="503" customFormat="1" ht="15" customHeight="1">
      <c r="A49" s="681"/>
      <c r="B49" s="1202"/>
      <c r="C49" s="1122"/>
      <c r="D49" s="1122"/>
      <c r="E49" s="1017">
        <f t="shared" si="0"/>
        <v>0</v>
      </c>
      <c r="F49" s="1203"/>
      <c r="G49" s="145"/>
    </row>
    <row r="50" spans="1:7" s="503" customFormat="1" ht="15" customHeight="1">
      <c r="A50" s="681"/>
      <c r="B50" s="1202"/>
      <c r="C50" s="1122"/>
      <c r="D50" s="1122"/>
      <c r="E50" s="1017">
        <f t="shared" si="0"/>
        <v>0</v>
      </c>
      <c r="F50" s="1203"/>
      <c r="G50" s="145"/>
    </row>
    <row r="51" spans="1:7" s="503" customFormat="1" ht="15" customHeight="1">
      <c r="A51" s="681"/>
      <c r="B51" s="1202"/>
      <c r="C51" s="1122"/>
      <c r="D51" s="1122"/>
      <c r="E51" s="1017">
        <f t="shared" si="0"/>
        <v>0</v>
      </c>
      <c r="F51" s="1203"/>
      <c r="G51" s="145"/>
    </row>
    <row r="52" spans="1:7" s="503" customFormat="1" ht="15" customHeight="1">
      <c r="A52" s="681"/>
      <c r="B52" s="1202"/>
      <c r="C52" s="1122"/>
      <c r="D52" s="1122"/>
      <c r="E52" s="1017">
        <f t="shared" si="0"/>
        <v>0</v>
      </c>
      <c r="F52" s="1203"/>
      <c r="G52" s="145"/>
    </row>
    <row r="53" spans="1:7" ht="15" customHeight="1">
      <c r="A53" s="681"/>
      <c r="B53" s="1202"/>
      <c r="C53" s="1122"/>
      <c r="D53" s="1122"/>
      <c r="E53" s="1017">
        <f t="shared" si="0"/>
        <v>0</v>
      </c>
      <c r="F53" s="1203"/>
      <c r="G53" s="89"/>
    </row>
    <row r="54" spans="1:7" ht="15" customHeight="1">
      <c r="A54" s="681"/>
      <c r="B54" s="1202"/>
      <c r="C54" s="1122"/>
      <c r="D54" s="1122"/>
      <c r="E54" s="1017">
        <f t="shared" si="0"/>
        <v>0</v>
      </c>
      <c r="F54" s="1203"/>
      <c r="G54" s="89"/>
    </row>
    <row r="55" spans="1:7" ht="15" customHeight="1">
      <c r="A55" s="681"/>
      <c r="B55" s="1202"/>
      <c r="C55" s="1122"/>
      <c r="D55" s="1122"/>
      <c r="E55" s="1017">
        <f t="shared" si="0"/>
        <v>0</v>
      </c>
      <c r="F55" s="1203"/>
      <c r="G55" s="89"/>
    </row>
    <row r="56" spans="1:7" ht="15" customHeight="1">
      <c r="A56" s="681"/>
      <c r="B56" s="1202"/>
      <c r="C56" s="1122"/>
      <c r="D56" s="1122"/>
      <c r="E56" s="1017">
        <f t="shared" si="0"/>
        <v>0</v>
      </c>
      <c r="F56" s="1203"/>
      <c r="G56" s="89"/>
    </row>
    <row r="57" spans="1:7" ht="15" customHeight="1">
      <c r="A57" s="681"/>
      <c r="B57" s="1202"/>
      <c r="C57" s="1122"/>
      <c r="D57" s="1122"/>
      <c r="E57" s="1017">
        <f t="shared" si="0"/>
        <v>0</v>
      </c>
      <c r="F57" s="1203"/>
      <c r="G57" s="89"/>
    </row>
    <row r="58" spans="1:7" ht="15" customHeight="1">
      <c r="A58" s="681"/>
      <c r="B58" s="1202"/>
      <c r="C58" s="1122"/>
      <c r="D58" s="1122"/>
      <c r="E58" s="1017">
        <f t="shared" si="0"/>
        <v>0</v>
      </c>
      <c r="F58" s="1203"/>
      <c r="G58" s="89"/>
    </row>
    <row r="59" spans="1:7" ht="15" customHeight="1">
      <c r="A59" s="681"/>
      <c r="B59" s="1202"/>
      <c r="C59" s="1122"/>
      <c r="D59" s="1122"/>
      <c r="E59" s="1017">
        <f t="shared" si="0"/>
        <v>0</v>
      </c>
      <c r="F59" s="1203"/>
      <c r="G59" s="89"/>
    </row>
    <row r="60" spans="1:7" ht="15" customHeight="1">
      <c r="A60" s="681"/>
      <c r="B60" s="1202"/>
      <c r="C60" s="1122"/>
      <c r="D60" s="1122"/>
      <c r="E60" s="1017">
        <f t="shared" si="0"/>
        <v>0</v>
      </c>
      <c r="F60" s="1203"/>
      <c r="G60" s="89"/>
    </row>
    <row r="61" spans="1:7" ht="15" customHeight="1">
      <c r="A61" s="681"/>
      <c r="B61" s="1202"/>
      <c r="C61" s="1122"/>
      <c r="D61" s="1122"/>
      <c r="E61" s="1017">
        <f t="shared" si="0"/>
        <v>0</v>
      </c>
      <c r="F61" s="1203"/>
      <c r="G61" s="89"/>
    </row>
    <row r="62" spans="1:7" ht="15" customHeight="1">
      <c r="A62" s="681"/>
      <c r="B62" s="1202"/>
      <c r="C62" s="1122"/>
      <c r="D62" s="1122"/>
      <c r="E62" s="1017">
        <f t="shared" si="0"/>
        <v>0</v>
      </c>
      <c r="F62" s="1203"/>
      <c r="G62" s="89"/>
    </row>
    <row r="63" spans="1:7" ht="15" customHeight="1">
      <c r="A63" s="681"/>
      <c r="B63" s="1202"/>
      <c r="C63" s="1122"/>
      <c r="D63" s="1122"/>
      <c r="E63" s="1017">
        <f t="shared" si="0"/>
        <v>0</v>
      </c>
      <c r="F63" s="1203"/>
      <c r="G63" s="89"/>
    </row>
    <row r="64" spans="1:7" ht="15" customHeight="1">
      <c r="A64" s="681"/>
      <c r="B64" s="1202"/>
      <c r="C64" s="1122"/>
      <c r="D64" s="1122"/>
      <c r="E64" s="1017">
        <f t="shared" si="0"/>
        <v>0</v>
      </c>
      <c r="F64" s="1203"/>
      <c r="G64" s="89"/>
    </row>
    <row r="65" spans="1:7" ht="15" customHeight="1">
      <c r="A65" s="681"/>
      <c r="B65" s="1202"/>
      <c r="C65" s="1122"/>
      <c r="D65" s="1122"/>
      <c r="E65" s="1017">
        <f t="shared" si="0"/>
        <v>0</v>
      </c>
      <c r="F65" s="1203"/>
      <c r="G65" s="89"/>
    </row>
    <row r="66" spans="1:7" ht="15" customHeight="1">
      <c r="A66" s="681"/>
      <c r="B66" s="1202"/>
      <c r="C66" s="1122"/>
      <c r="D66" s="1122"/>
      <c r="E66" s="1017">
        <f t="shared" si="0"/>
        <v>0</v>
      </c>
      <c r="F66" s="1203"/>
      <c r="G66" s="89"/>
    </row>
    <row r="67" spans="1:7" ht="15" customHeight="1">
      <c r="A67" s="681"/>
      <c r="B67" s="1202"/>
      <c r="C67" s="1122"/>
      <c r="D67" s="1122"/>
      <c r="E67" s="1017">
        <f t="shared" si="0"/>
        <v>0</v>
      </c>
      <c r="F67" s="1203"/>
      <c r="G67" s="89"/>
    </row>
    <row r="68" spans="1:7" ht="15" customHeight="1">
      <c r="A68" s="681"/>
      <c r="B68" s="1202"/>
      <c r="C68" s="1122"/>
      <c r="D68" s="1122"/>
      <c r="E68" s="1017">
        <f t="shared" si="0"/>
        <v>0</v>
      </c>
      <c r="F68" s="1203"/>
      <c r="G68" s="89"/>
    </row>
    <row r="69" spans="1:7" ht="15" customHeight="1">
      <c r="A69" s="681"/>
      <c r="B69" s="1202"/>
      <c r="C69" s="1122"/>
      <c r="D69" s="1122"/>
      <c r="E69" s="1017">
        <f t="shared" si="0"/>
        <v>0</v>
      </c>
      <c r="F69" s="1203"/>
      <c r="G69" s="89"/>
    </row>
    <row r="70" spans="1:7" ht="15" customHeight="1">
      <c r="A70" s="681"/>
      <c r="B70" s="1202"/>
      <c r="C70" s="1122"/>
      <c r="D70" s="1122"/>
      <c r="E70" s="1017">
        <f t="shared" si="0"/>
        <v>0</v>
      </c>
      <c r="F70" s="1203"/>
      <c r="G70" s="89"/>
    </row>
    <row r="71" spans="1:7" ht="15" customHeight="1">
      <c r="A71" s="681"/>
      <c r="B71" s="1202"/>
      <c r="C71" s="1122"/>
      <c r="D71" s="1122"/>
      <c r="E71" s="1017">
        <f t="shared" si="0"/>
        <v>0</v>
      </c>
      <c r="F71" s="1203"/>
      <c r="G71" s="89"/>
    </row>
    <row r="72" spans="1:7" ht="15" customHeight="1">
      <c r="A72" s="681"/>
      <c r="B72" s="1202"/>
      <c r="C72" s="1122"/>
      <c r="D72" s="1122"/>
      <c r="E72" s="1017">
        <f t="shared" si="0"/>
        <v>0</v>
      </c>
      <c r="F72" s="1203"/>
      <c r="G72" s="89"/>
    </row>
    <row r="73" spans="1:7" ht="15" customHeight="1">
      <c r="A73" s="681"/>
      <c r="B73" s="1202"/>
      <c r="C73" s="1122"/>
      <c r="D73" s="1122"/>
      <c r="E73" s="1017">
        <f t="shared" si="0"/>
        <v>0</v>
      </c>
      <c r="F73" s="1203"/>
      <c r="G73" s="89"/>
    </row>
    <row r="74" spans="1:7" ht="15" customHeight="1">
      <c r="A74" s="681"/>
      <c r="B74" s="1202"/>
      <c r="C74" s="1122"/>
      <c r="D74" s="1122"/>
      <c r="E74" s="1017">
        <f t="shared" si="0"/>
        <v>0</v>
      </c>
      <c r="F74" s="1203"/>
      <c r="G74" s="89"/>
    </row>
    <row r="75" spans="1:7" ht="15" customHeight="1">
      <c r="A75" s="681"/>
      <c r="B75" s="1202"/>
      <c r="C75" s="1122"/>
      <c r="D75" s="1122"/>
      <c r="E75" s="1017">
        <f t="shared" si="0"/>
        <v>0</v>
      </c>
      <c r="F75" s="1203"/>
      <c r="G75" s="89"/>
    </row>
    <row r="76" spans="1:7" ht="15" customHeight="1">
      <c r="A76" s="681"/>
      <c r="B76" s="1202"/>
      <c r="C76" s="1122"/>
      <c r="D76" s="1122"/>
      <c r="E76" s="1017">
        <f t="shared" si="0"/>
        <v>0</v>
      </c>
      <c r="F76" s="1203"/>
      <c r="G76" s="89"/>
    </row>
    <row r="77" spans="1:7" ht="15" customHeight="1">
      <c r="A77" s="681"/>
      <c r="B77" s="1202"/>
      <c r="C77" s="1122"/>
      <c r="D77" s="1122"/>
      <c r="E77" s="1017">
        <f t="shared" si="0"/>
        <v>0</v>
      </c>
      <c r="F77" s="1203"/>
      <c r="G77" s="89"/>
    </row>
    <row r="78" spans="1:7" ht="15" customHeight="1">
      <c r="A78" s="681"/>
      <c r="B78" s="1202"/>
      <c r="C78" s="1122"/>
      <c r="D78" s="1122"/>
      <c r="E78" s="1017">
        <f t="shared" si="0"/>
        <v>0</v>
      </c>
      <c r="F78" s="1203"/>
      <c r="G78" s="89"/>
    </row>
    <row r="79" spans="1:7" ht="15" customHeight="1">
      <c r="A79" s="681"/>
      <c r="B79" s="1202"/>
      <c r="C79" s="1122"/>
      <c r="D79" s="1122"/>
      <c r="E79" s="1017">
        <f t="shared" ref="E79:E142" si="1">C79-B79+D79</f>
        <v>0</v>
      </c>
      <c r="F79" s="1203"/>
      <c r="G79" s="89"/>
    </row>
    <row r="80" spans="1:7" ht="15" customHeight="1">
      <c r="A80" s="681"/>
      <c r="B80" s="1202"/>
      <c r="C80" s="1122"/>
      <c r="D80" s="1122"/>
      <c r="E80" s="1017">
        <f t="shared" si="1"/>
        <v>0</v>
      </c>
      <c r="F80" s="1203"/>
      <c r="G80" s="89"/>
    </row>
    <row r="81" spans="1:7" ht="15" customHeight="1">
      <c r="A81" s="681"/>
      <c r="B81" s="1202"/>
      <c r="C81" s="1122"/>
      <c r="D81" s="1122"/>
      <c r="E81" s="1017">
        <f t="shared" si="1"/>
        <v>0</v>
      </c>
      <c r="F81" s="1203"/>
      <c r="G81" s="89"/>
    </row>
    <row r="82" spans="1:7" ht="15" customHeight="1">
      <c r="A82" s="681"/>
      <c r="B82" s="1202"/>
      <c r="C82" s="1122"/>
      <c r="D82" s="1122"/>
      <c r="E82" s="1017">
        <f t="shared" si="1"/>
        <v>0</v>
      </c>
      <c r="F82" s="1203"/>
      <c r="G82" s="89"/>
    </row>
    <row r="83" spans="1:7" ht="15" customHeight="1">
      <c r="A83" s="681"/>
      <c r="B83" s="1202"/>
      <c r="C83" s="1122"/>
      <c r="D83" s="1122"/>
      <c r="E83" s="1017">
        <f t="shared" si="1"/>
        <v>0</v>
      </c>
      <c r="F83" s="1203"/>
      <c r="G83" s="89"/>
    </row>
    <row r="84" spans="1:7" ht="15" customHeight="1">
      <c r="A84" s="681"/>
      <c r="B84" s="1202"/>
      <c r="C84" s="1122"/>
      <c r="D84" s="1122"/>
      <c r="E84" s="1017">
        <f t="shared" si="1"/>
        <v>0</v>
      </c>
      <c r="F84" s="1203"/>
      <c r="G84" s="89"/>
    </row>
    <row r="85" spans="1:7" ht="15" customHeight="1">
      <c r="A85" s="681"/>
      <c r="B85" s="1202"/>
      <c r="C85" s="1122"/>
      <c r="D85" s="1122"/>
      <c r="E85" s="1017">
        <f t="shared" si="1"/>
        <v>0</v>
      </c>
      <c r="F85" s="1203"/>
      <c r="G85" s="89"/>
    </row>
    <row r="86" spans="1:7" ht="15" customHeight="1">
      <c r="A86" s="681"/>
      <c r="B86" s="1202"/>
      <c r="C86" s="1122"/>
      <c r="D86" s="1122"/>
      <c r="E86" s="1017">
        <f t="shared" si="1"/>
        <v>0</v>
      </c>
      <c r="F86" s="1203"/>
      <c r="G86" s="89"/>
    </row>
    <row r="87" spans="1:7" ht="15" customHeight="1">
      <c r="A87" s="681"/>
      <c r="B87" s="1202"/>
      <c r="C87" s="1122"/>
      <c r="D87" s="1122"/>
      <c r="E87" s="1017">
        <f t="shared" si="1"/>
        <v>0</v>
      </c>
      <c r="F87" s="1203"/>
      <c r="G87" s="89"/>
    </row>
    <row r="88" spans="1:7" ht="15" customHeight="1">
      <c r="A88" s="681"/>
      <c r="B88" s="1202"/>
      <c r="C88" s="1122"/>
      <c r="D88" s="1122"/>
      <c r="E88" s="1017">
        <f t="shared" si="1"/>
        <v>0</v>
      </c>
      <c r="F88" s="1203"/>
      <c r="G88" s="89"/>
    </row>
    <row r="89" spans="1:7" ht="15" customHeight="1">
      <c r="A89" s="681"/>
      <c r="B89" s="1202"/>
      <c r="C89" s="1122"/>
      <c r="D89" s="1122"/>
      <c r="E89" s="1017">
        <f t="shared" si="1"/>
        <v>0</v>
      </c>
      <c r="F89" s="1203"/>
      <c r="G89" s="89"/>
    </row>
    <row r="90" spans="1:7" ht="15" customHeight="1">
      <c r="A90" s="681"/>
      <c r="B90" s="1202"/>
      <c r="C90" s="1122"/>
      <c r="D90" s="1122"/>
      <c r="E90" s="1017">
        <f t="shared" si="1"/>
        <v>0</v>
      </c>
      <c r="F90" s="1203"/>
      <c r="G90" s="89"/>
    </row>
    <row r="91" spans="1:7" ht="15" customHeight="1">
      <c r="A91" s="681"/>
      <c r="B91" s="1202"/>
      <c r="C91" s="1122"/>
      <c r="D91" s="1122"/>
      <c r="E91" s="1017">
        <f t="shared" si="1"/>
        <v>0</v>
      </c>
      <c r="F91" s="1203"/>
      <c r="G91" s="89"/>
    </row>
    <row r="92" spans="1:7" ht="15" customHeight="1">
      <c r="A92" s="681"/>
      <c r="B92" s="1202"/>
      <c r="C92" s="1122"/>
      <c r="D92" s="1122"/>
      <c r="E92" s="1017">
        <f t="shared" si="1"/>
        <v>0</v>
      </c>
      <c r="F92" s="1203"/>
      <c r="G92" s="89"/>
    </row>
    <row r="93" spans="1:7" ht="15" customHeight="1">
      <c r="A93" s="681"/>
      <c r="B93" s="1202"/>
      <c r="C93" s="1122"/>
      <c r="D93" s="1122"/>
      <c r="E93" s="1017">
        <f t="shared" si="1"/>
        <v>0</v>
      </c>
      <c r="F93" s="1203"/>
      <c r="G93" s="89"/>
    </row>
    <row r="94" spans="1:7" ht="15" customHeight="1">
      <c r="A94" s="681"/>
      <c r="B94" s="1202"/>
      <c r="C94" s="1122"/>
      <c r="D94" s="1122"/>
      <c r="E94" s="1017">
        <f t="shared" si="1"/>
        <v>0</v>
      </c>
      <c r="F94" s="1203"/>
      <c r="G94" s="89"/>
    </row>
    <row r="95" spans="1:7" ht="15" customHeight="1">
      <c r="A95" s="681"/>
      <c r="B95" s="1202"/>
      <c r="C95" s="1122"/>
      <c r="D95" s="1122"/>
      <c r="E95" s="1017">
        <f t="shared" si="1"/>
        <v>0</v>
      </c>
      <c r="F95" s="1203"/>
      <c r="G95" s="89"/>
    </row>
    <row r="96" spans="1:7" ht="15" customHeight="1">
      <c r="A96" s="681"/>
      <c r="B96" s="1202"/>
      <c r="C96" s="1122"/>
      <c r="D96" s="1122"/>
      <c r="E96" s="1017">
        <f t="shared" si="1"/>
        <v>0</v>
      </c>
      <c r="F96" s="1203"/>
      <c r="G96" s="89"/>
    </row>
    <row r="97" spans="1:7" ht="15" customHeight="1">
      <c r="A97" s="681"/>
      <c r="B97" s="1202"/>
      <c r="C97" s="1122"/>
      <c r="D97" s="1122"/>
      <c r="E97" s="1017">
        <f t="shared" si="1"/>
        <v>0</v>
      </c>
      <c r="F97" s="1203"/>
      <c r="G97" s="89"/>
    </row>
    <row r="98" spans="1:7" ht="15" customHeight="1">
      <c r="A98" s="681"/>
      <c r="B98" s="1202"/>
      <c r="C98" s="1122"/>
      <c r="D98" s="1122"/>
      <c r="E98" s="1017">
        <f t="shared" si="1"/>
        <v>0</v>
      </c>
      <c r="F98" s="1203"/>
      <c r="G98" s="89"/>
    </row>
    <row r="99" spans="1:7" ht="15" customHeight="1">
      <c r="A99" s="681"/>
      <c r="B99" s="1202"/>
      <c r="C99" s="1122"/>
      <c r="D99" s="1122"/>
      <c r="E99" s="1017">
        <f t="shared" si="1"/>
        <v>0</v>
      </c>
      <c r="F99" s="1203"/>
      <c r="G99" s="89"/>
    </row>
    <row r="100" spans="1:7" ht="15" customHeight="1">
      <c r="A100" s="681"/>
      <c r="B100" s="1202"/>
      <c r="C100" s="1122"/>
      <c r="D100" s="1122"/>
      <c r="E100" s="1017">
        <f t="shared" si="1"/>
        <v>0</v>
      </c>
      <c r="F100" s="1203"/>
      <c r="G100" s="89"/>
    </row>
    <row r="101" spans="1:7" ht="15" customHeight="1">
      <c r="A101" s="681"/>
      <c r="B101" s="1202"/>
      <c r="C101" s="1122"/>
      <c r="D101" s="1122"/>
      <c r="E101" s="1017">
        <f t="shared" si="1"/>
        <v>0</v>
      </c>
      <c r="F101" s="1203"/>
      <c r="G101" s="89"/>
    </row>
    <row r="102" spans="1:7" ht="15" customHeight="1">
      <c r="A102" s="681"/>
      <c r="B102" s="1202"/>
      <c r="C102" s="1122"/>
      <c r="D102" s="1122"/>
      <c r="E102" s="1017">
        <f t="shared" si="1"/>
        <v>0</v>
      </c>
      <c r="F102" s="1203"/>
      <c r="G102" s="89"/>
    </row>
    <row r="103" spans="1:7" ht="15" customHeight="1">
      <c r="A103" s="681"/>
      <c r="B103" s="1202"/>
      <c r="C103" s="1122"/>
      <c r="D103" s="1122"/>
      <c r="E103" s="1017">
        <f t="shared" si="1"/>
        <v>0</v>
      </c>
      <c r="F103" s="1203"/>
      <c r="G103" s="89"/>
    </row>
    <row r="104" spans="1:7" ht="15" customHeight="1">
      <c r="A104" s="681"/>
      <c r="B104" s="1202"/>
      <c r="C104" s="1122"/>
      <c r="D104" s="1122"/>
      <c r="E104" s="1017">
        <f t="shared" si="1"/>
        <v>0</v>
      </c>
      <c r="F104" s="1203"/>
      <c r="G104" s="89"/>
    </row>
    <row r="105" spans="1:7" ht="15" customHeight="1">
      <c r="A105" s="681"/>
      <c r="B105" s="1202"/>
      <c r="C105" s="1122"/>
      <c r="D105" s="1122"/>
      <c r="E105" s="1017">
        <f t="shared" si="1"/>
        <v>0</v>
      </c>
      <c r="F105" s="1203"/>
      <c r="G105" s="89"/>
    </row>
    <row r="106" spans="1:7" ht="15" customHeight="1">
      <c r="A106" s="681"/>
      <c r="B106" s="1202"/>
      <c r="C106" s="1122"/>
      <c r="D106" s="1122"/>
      <c r="E106" s="1017">
        <f t="shared" si="1"/>
        <v>0</v>
      </c>
      <c r="F106" s="1203"/>
      <c r="G106" s="89"/>
    </row>
    <row r="107" spans="1:7" ht="15" customHeight="1">
      <c r="A107" s="681"/>
      <c r="B107" s="1202"/>
      <c r="C107" s="1122"/>
      <c r="D107" s="1122"/>
      <c r="E107" s="1017">
        <f t="shared" si="1"/>
        <v>0</v>
      </c>
      <c r="F107" s="1203"/>
      <c r="G107" s="89"/>
    </row>
    <row r="108" spans="1:7" ht="15" customHeight="1">
      <c r="A108" s="681"/>
      <c r="B108" s="1202"/>
      <c r="C108" s="1122"/>
      <c r="D108" s="1122"/>
      <c r="E108" s="1017">
        <f t="shared" si="1"/>
        <v>0</v>
      </c>
      <c r="F108" s="1203"/>
      <c r="G108" s="89"/>
    </row>
    <row r="109" spans="1:7" ht="15" customHeight="1">
      <c r="A109" s="681"/>
      <c r="B109" s="1202"/>
      <c r="C109" s="1122"/>
      <c r="D109" s="1122"/>
      <c r="E109" s="1017">
        <f t="shared" si="1"/>
        <v>0</v>
      </c>
      <c r="F109" s="1203"/>
      <c r="G109" s="89"/>
    </row>
    <row r="110" spans="1:7" ht="15" customHeight="1">
      <c r="A110" s="681"/>
      <c r="B110" s="1202"/>
      <c r="C110" s="1122"/>
      <c r="D110" s="1122"/>
      <c r="E110" s="1017">
        <f t="shared" si="1"/>
        <v>0</v>
      </c>
      <c r="F110" s="1203"/>
      <c r="G110" s="89"/>
    </row>
    <row r="111" spans="1:7" ht="15" customHeight="1">
      <c r="A111" s="681"/>
      <c r="B111" s="1202"/>
      <c r="C111" s="1122"/>
      <c r="D111" s="1122"/>
      <c r="E111" s="1017">
        <f t="shared" si="1"/>
        <v>0</v>
      </c>
      <c r="F111" s="1203"/>
      <c r="G111" s="89"/>
    </row>
    <row r="112" spans="1:7" ht="15" customHeight="1">
      <c r="A112" s="681"/>
      <c r="B112" s="1202"/>
      <c r="C112" s="1122"/>
      <c r="D112" s="1122"/>
      <c r="E112" s="1017">
        <f t="shared" si="1"/>
        <v>0</v>
      </c>
      <c r="F112" s="1203"/>
      <c r="G112" s="89"/>
    </row>
    <row r="113" spans="1:7" ht="15" customHeight="1">
      <c r="A113" s="681"/>
      <c r="B113" s="1202"/>
      <c r="C113" s="1122"/>
      <c r="D113" s="1122"/>
      <c r="E113" s="1017">
        <f t="shared" si="1"/>
        <v>0</v>
      </c>
      <c r="F113" s="1203"/>
      <c r="G113" s="89"/>
    </row>
    <row r="114" spans="1:7" ht="15" customHeight="1">
      <c r="A114" s="681"/>
      <c r="B114" s="1202"/>
      <c r="C114" s="1122"/>
      <c r="D114" s="1122"/>
      <c r="E114" s="1017">
        <f t="shared" si="1"/>
        <v>0</v>
      </c>
      <c r="F114" s="1203"/>
      <c r="G114" s="89"/>
    </row>
    <row r="115" spans="1:7" ht="15" customHeight="1">
      <c r="A115" s="681"/>
      <c r="B115" s="1202"/>
      <c r="C115" s="1122"/>
      <c r="D115" s="1122"/>
      <c r="E115" s="1017">
        <f t="shared" si="1"/>
        <v>0</v>
      </c>
      <c r="F115" s="1203"/>
      <c r="G115" s="89"/>
    </row>
    <row r="116" spans="1:7" ht="15" customHeight="1">
      <c r="A116" s="681"/>
      <c r="B116" s="1202"/>
      <c r="C116" s="1122"/>
      <c r="D116" s="1122"/>
      <c r="E116" s="1017">
        <f t="shared" si="1"/>
        <v>0</v>
      </c>
      <c r="F116" s="1203"/>
      <c r="G116" s="89"/>
    </row>
    <row r="117" spans="1:7" ht="15" customHeight="1">
      <c r="A117" s="681"/>
      <c r="B117" s="1202"/>
      <c r="C117" s="1122"/>
      <c r="D117" s="1122"/>
      <c r="E117" s="1017">
        <f t="shared" si="1"/>
        <v>0</v>
      </c>
      <c r="F117" s="1203"/>
      <c r="G117" s="89"/>
    </row>
    <row r="118" spans="1:7" ht="15" customHeight="1">
      <c r="A118" s="681"/>
      <c r="B118" s="1202"/>
      <c r="C118" s="1122"/>
      <c r="D118" s="1122"/>
      <c r="E118" s="1017">
        <f t="shared" si="1"/>
        <v>0</v>
      </c>
      <c r="F118" s="1203"/>
      <c r="G118" s="89"/>
    </row>
    <row r="119" spans="1:7" ht="15" customHeight="1">
      <c r="A119" s="681"/>
      <c r="B119" s="1202"/>
      <c r="C119" s="1122"/>
      <c r="D119" s="1122"/>
      <c r="E119" s="1017">
        <f t="shared" si="1"/>
        <v>0</v>
      </c>
      <c r="F119" s="1203"/>
      <c r="G119" s="89"/>
    </row>
    <row r="120" spans="1:7" ht="15" customHeight="1">
      <c r="A120" s="681"/>
      <c r="B120" s="1202"/>
      <c r="C120" s="1122"/>
      <c r="D120" s="1122"/>
      <c r="E120" s="1017">
        <f t="shared" si="1"/>
        <v>0</v>
      </c>
      <c r="F120" s="1203"/>
      <c r="G120" s="89"/>
    </row>
    <row r="121" spans="1:7" ht="15" customHeight="1">
      <c r="A121" s="681"/>
      <c r="B121" s="1202"/>
      <c r="C121" s="1122"/>
      <c r="D121" s="1122"/>
      <c r="E121" s="1017">
        <f t="shared" si="1"/>
        <v>0</v>
      </c>
      <c r="F121" s="1203"/>
      <c r="G121" s="89"/>
    </row>
    <row r="122" spans="1:7" ht="15" customHeight="1">
      <c r="A122" s="681"/>
      <c r="B122" s="1202"/>
      <c r="C122" s="1122"/>
      <c r="D122" s="1122"/>
      <c r="E122" s="1017">
        <f t="shared" si="1"/>
        <v>0</v>
      </c>
      <c r="F122" s="1203"/>
      <c r="G122" s="89"/>
    </row>
    <row r="123" spans="1:7" ht="15" customHeight="1">
      <c r="A123" s="681"/>
      <c r="B123" s="1202"/>
      <c r="C123" s="1122"/>
      <c r="D123" s="1122"/>
      <c r="E123" s="1017">
        <f t="shared" si="1"/>
        <v>0</v>
      </c>
      <c r="F123" s="1203"/>
      <c r="G123" s="89"/>
    </row>
    <row r="124" spans="1:7" ht="15" customHeight="1">
      <c r="A124" s="681"/>
      <c r="B124" s="1202"/>
      <c r="C124" s="1122"/>
      <c r="D124" s="1122"/>
      <c r="E124" s="1017">
        <f t="shared" si="1"/>
        <v>0</v>
      </c>
      <c r="F124" s="1203"/>
      <c r="G124" s="89"/>
    </row>
    <row r="125" spans="1:7" ht="15" customHeight="1">
      <c r="A125" s="681"/>
      <c r="B125" s="1202"/>
      <c r="C125" s="1122"/>
      <c r="D125" s="1122"/>
      <c r="E125" s="1017">
        <f t="shared" si="1"/>
        <v>0</v>
      </c>
      <c r="F125" s="1203"/>
      <c r="G125" s="89"/>
    </row>
    <row r="126" spans="1:7" ht="15" customHeight="1">
      <c r="A126" s="681"/>
      <c r="B126" s="1202"/>
      <c r="C126" s="1122"/>
      <c r="D126" s="1122"/>
      <c r="E126" s="1017">
        <f t="shared" si="1"/>
        <v>0</v>
      </c>
      <c r="F126" s="1203"/>
      <c r="G126" s="89"/>
    </row>
    <row r="127" spans="1:7" ht="15" customHeight="1">
      <c r="A127" s="681"/>
      <c r="B127" s="1202"/>
      <c r="C127" s="1122"/>
      <c r="D127" s="1122"/>
      <c r="E127" s="1017">
        <f t="shared" si="1"/>
        <v>0</v>
      </c>
      <c r="F127" s="1203"/>
      <c r="G127" s="89"/>
    </row>
    <row r="128" spans="1:7" ht="15" customHeight="1">
      <c r="A128" s="681"/>
      <c r="B128" s="1202"/>
      <c r="C128" s="1122"/>
      <c r="D128" s="1122"/>
      <c r="E128" s="1017">
        <f t="shared" si="1"/>
        <v>0</v>
      </c>
      <c r="F128" s="1203"/>
      <c r="G128" s="89"/>
    </row>
    <row r="129" spans="1:7" ht="15" customHeight="1">
      <c r="A129" s="681"/>
      <c r="B129" s="1202"/>
      <c r="C129" s="1122"/>
      <c r="D129" s="1122"/>
      <c r="E129" s="1017">
        <f t="shared" si="1"/>
        <v>0</v>
      </c>
      <c r="F129" s="1203"/>
      <c r="G129" s="89"/>
    </row>
    <row r="130" spans="1:7" ht="15" customHeight="1">
      <c r="A130" s="681"/>
      <c r="B130" s="1202"/>
      <c r="C130" s="1122"/>
      <c r="D130" s="1122"/>
      <c r="E130" s="1017">
        <f t="shared" si="1"/>
        <v>0</v>
      </c>
      <c r="F130" s="1203"/>
      <c r="G130" s="89"/>
    </row>
    <row r="131" spans="1:7" ht="15" customHeight="1">
      <c r="A131" s="681"/>
      <c r="B131" s="1202"/>
      <c r="C131" s="1122"/>
      <c r="D131" s="1122"/>
      <c r="E131" s="1017">
        <f t="shared" si="1"/>
        <v>0</v>
      </c>
      <c r="F131" s="1203"/>
      <c r="G131" s="89"/>
    </row>
    <row r="132" spans="1:7" ht="15" customHeight="1">
      <c r="A132" s="681"/>
      <c r="B132" s="1202"/>
      <c r="C132" s="1122"/>
      <c r="D132" s="1122"/>
      <c r="E132" s="1017">
        <f t="shared" si="1"/>
        <v>0</v>
      </c>
      <c r="F132" s="1203"/>
      <c r="G132" s="89"/>
    </row>
    <row r="133" spans="1:7" ht="15" customHeight="1">
      <c r="A133" s="681"/>
      <c r="B133" s="1202"/>
      <c r="C133" s="1122"/>
      <c r="D133" s="1122"/>
      <c r="E133" s="1017">
        <f t="shared" si="1"/>
        <v>0</v>
      </c>
      <c r="F133" s="1203"/>
      <c r="G133" s="89"/>
    </row>
    <row r="134" spans="1:7" ht="15" customHeight="1">
      <c r="A134" s="681"/>
      <c r="B134" s="1202"/>
      <c r="C134" s="1122"/>
      <c r="D134" s="1122"/>
      <c r="E134" s="1017">
        <f t="shared" si="1"/>
        <v>0</v>
      </c>
      <c r="F134" s="1203"/>
      <c r="G134" s="89"/>
    </row>
    <row r="135" spans="1:7" ht="15" customHeight="1">
      <c r="A135" s="681"/>
      <c r="B135" s="1202"/>
      <c r="C135" s="1122"/>
      <c r="D135" s="1122"/>
      <c r="E135" s="1017">
        <f t="shared" si="1"/>
        <v>0</v>
      </c>
      <c r="F135" s="1203"/>
      <c r="G135" s="89"/>
    </row>
    <row r="136" spans="1:7" ht="15" customHeight="1">
      <c r="A136" s="681"/>
      <c r="B136" s="1202"/>
      <c r="C136" s="1122"/>
      <c r="D136" s="1122"/>
      <c r="E136" s="1017">
        <f t="shared" si="1"/>
        <v>0</v>
      </c>
      <c r="F136" s="1203"/>
      <c r="G136" s="89"/>
    </row>
    <row r="137" spans="1:7" ht="15" customHeight="1">
      <c r="A137" s="681"/>
      <c r="B137" s="1202"/>
      <c r="C137" s="1122"/>
      <c r="D137" s="1122"/>
      <c r="E137" s="1017">
        <f t="shared" si="1"/>
        <v>0</v>
      </c>
      <c r="F137" s="1203"/>
      <c r="G137" s="89"/>
    </row>
    <row r="138" spans="1:7" ht="15" customHeight="1">
      <c r="A138" s="681"/>
      <c r="B138" s="1202"/>
      <c r="C138" s="1122"/>
      <c r="D138" s="1122"/>
      <c r="E138" s="1017">
        <f t="shared" si="1"/>
        <v>0</v>
      </c>
      <c r="F138" s="1203"/>
      <c r="G138" s="89"/>
    </row>
    <row r="139" spans="1:7" ht="15" customHeight="1">
      <c r="A139" s="681"/>
      <c r="B139" s="1202"/>
      <c r="C139" s="1122"/>
      <c r="D139" s="1122"/>
      <c r="E139" s="1017">
        <f t="shared" si="1"/>
        <v>0</v>
      </c>
      <c r="F139" s="1203"/>
      <c r="G139" s="89"/>
    </row>
    <row r="140" spans="1:7" ht="15" customHeight="1">
      <c r="A140" s="681"/>
      <c r="B140" s="1202"/>
      <c r="C140" s="1122"/>
      <c r="D140" s="1122"/>
      <c r="E140" s="1017">
        <f t="shared" si="1"/>
        <v>0</v>
      </c>
      <c r="F140" s="1203"/>
      <c r="G140" s="89"/>
    </row>
    <row r="141" spans="1:7" ht="15" customHeight="1">
      <c r="A141" s="681"/>
      <c r="B141" s="1202"/>
      <c r="C141" s="1122"/>
      <c r="D141" s="1122"/>
      <c r="E141" s="1017">
        <f t="shared" si="1"/>
        <v>0</v>
      </c>
      <c r="F141" s="1203"/>
      <c r="G141" s="89"/>
    </row>
    <row r="142" spans="1:7" ht="15" customHeight="1">
      <c r="A142" s="681"/>
      <c r="B142" s="1202"/>
      <c r="C142" s="1122"/>
      <c r="D142" s="1122"/>
      <c r="E142" s="1017">
        <f t="shared" si="1"/>
        <v>0</v>
      </c>
      <c r="F142" s="1203"/>
      <c r="G142" s="89"/>
    </row>
    <row r="143" spans="1:7" ht="15" customHeight="1">
      <c r="A143" s="681"/>
      <c r="B143" s="1202"/>
      <c r="C143" s="1122"/>
      <c r="D143" s="1122"/>
      <c r="E143" s="1017">
        <f t="shared" ref="E143:E206" si="2">C143-B143+D143</f>
        <v>0</v>
      </c>
      <c r="F143" s="1203"/>
      <c r="G143" s="89"/>
    </row>
    <row r="144" spans="1:7" ht="15" customHeight="1">
      <c r="A144" s="681"/>
      <c r="B144" s="1202"/>
      <c r="C144" s="1122"/>
      <c r="D144" s="1122"/>
      <c r="E144" s="1017">
        <f t="shared" si="2"/>
        <v>0</v>
      </c>
      <c r="F144" s="1203"/>
      <c r="G144" s="89"/>
    </row>
    <row r="145" spans="1:7" ht="15" customHeight="1">
      <c r="A145" s="681"/>
      <c r="B145" s="1202"/>
      <c r="C145" s="1122"/>
      <c r="D145" s="1122"/>
      <c r="E145" s="1017">
        <f t="shared" si="2"/>
        <v>0</v>
      </c>
      <c r="F145" s="1203"/>
      <c r="G145" s="89"/>
    </row>
    <row r="146" spans="1:7" ht="15" customHeight="1">
      <c r="A146" s="681"/>
      <c r="B146" s="1202"/>
      <c r="C146" s="1122"/>
      <c r="D146" s="1122"/>
      <c r="E146" s="1017">
        <f t="shared" si="2"/>
        <v>0</v>
      </c>
      <c r="F146" s="1203"/>
      <c r="G146" s="89"/>
    </row>
    <row r="147" spans="1:7" ht="15" customHeight="1">
      <c r="A147" s="681"/>
      <c r="B147" s="1202"/>
      <c r="C147" s="1122"/>
      <c r="D147" s="1122"/>
      <c r="E147" s="1017">
        <f t="shared" si="2"/>
        <v>0</v>
      </c>
      <c r="F147" s="1203"/>
      <c r="G147" s="89"/>
    </row>
    <row r="148" spans="1:7" ht="15" customHeight="1">
      <c r="A148" s="681"/>
      <c r="B148" s="1202"/>
      <c r="C148" s="1122"/>
      <c r="D148" s="1122"/>
      <c r="E148" s="1017">
        <f t="shared" si="2"/>
        <v>0</v>
      </c>
      <c r="F148" s="1203"/>
      <c r="G148" s="89"/>
    </row>
    <row r="149" spans="1:7" ht="15" customHeight="1">
      <c r="A149" s="681"/>
      <c r="B149" s="1202"/>
      <c r="C149" s="1122"/>
      <c r="D149" s="1122"/>
      <c r="E149" s="1017">
        <f t="shared" si="2"/>
        <v>0</v>
      </c>
      <c r="F149" s="1203"/>
      <c r="G149" s="89"/>
    </row>
    <row r="150" spans="1:7" ht="15" customHeight="1">
      <c r="A150" s="681"/>
      <c r="B150" s="1202"/>
      <c r="C150" s="1122"/>
      <c r="D150" s="1122"/>
      <c r="E150" s="1017">
        <f t="shared" si="2"/>
        <v>0</v>
      </c>
      <c r="F150" s="1203"/>
      <c r="G150" s="89"/>
    </row>
    <row r="151" spans="1:7" ht="15" customHeight="1">
      <c r="A151" s="681"/>
      <c r="B151" s="1202"/>
      <c r="C151" s="1122"/>
      <c r="D151" s="1122"/>
      <c r="E151" s="1017">
        <f t="shared" si="2"/>
        <v>0</v>
      </c>
      <c r="F151" s="1203"/>
      <c r="G151" s="89"/>
    </row>
    <row r="152" spans="1:7" ht="15" customHeight="1">
      <c r="A152" s="681"/>
      <c r="B152" s="1202"/>
      <c r="C152" s="1122"/>
      <c r="D152" s="1122"/>
      <c r="E152" s="1017">
        <f t="shared" si="2"/>
        <v>0</v>
      </c>
      <c r="F152" s="1203"/>
      <c r="G152" s="89"/>
    </row>
    <row r="153" spans="1:7" ht="15" customHeight="1">
      <c r="A153" s="681"/>
      <c r="B153" s="1202"/>
      <c r="C153" s="1122"/>
      <c r="D153" s="1122"/>
      <c r="E153" s="1017">
        <f t="shared" si="2"/>
        <v>0</v>
      </c>
      <c r="F153" s="1203"/>
      <c r="G153" s="89"/>
    </row>
    <row r="154" spans="1:7" ht="15" customHeight="1">
      <c r="A154" s="681"/>
      <c r="B154" s="1202"/>
      <c r="C154" s="1122"/>
      <c r="D154" s="1122"/>
      <c r="E154" s="1017">
        <f t="shared" si="2"/>
        <v>0</v>
      </c>
      <c r="F154" s="1203"/>
      <c r="G154" s="89"/>
    </row>
    <row r="155" spans="1:7" ht="15" customHeight="1">
      <c r="A155" s="681"/>
      <c r="B155" s="1202"/>
      <c r="C155" s="1122"/>
      <c r="D155" s="1122"/>
      <c r="E155" s="1017">
        <f t="shared" si="2"/>
        <v>0</v>
      </c>
      <c r="F155" s="1203"/>
      <c r="G155" s="89"/>
    </row>
    <row r="156" spans="1:7" ht="15" customHeight="1">
      <c r="A156" s="681"/>
      <c r="B156" s="1202"/>
      <c r="C156" s="1122"/>
      <c r="D156" s="1122"/>
      <c r="E156" s="1017">
        <f t="shared" si="2"/>
        <v>0</v>
      </c>
      <c r="F156" s="1203"/>
      <c r="G156" s="89"/>
    </row>
    <row r="157" spans="1:7" ht="15" customHeight="1">
      <c r="A157" s="681"/>
      <c r="B157" s="1202"/>
      <c r="C157" s="1122"/>
      <c r="D157" s="1122"/>
      <c r="E157" s="1017">
        <f t="shared" si="2"/>
        <v>0</v>
      </c>
      <c r="F157" s="1203"/>
      <c r="G157" s="89"/>
    </row>
    <row r="158" spans="1:7" ht="15" customHeight="1">
      <c r="A158" s="681"/>
      <c r="B158" s="1202"/>
      <c r="C158" s="1122"/>
      <c r="D158" s="1122"/>
      <c r="E158" s="1017">
        <f t="shared" si="2"/>
        <v>0</v>
      </c>
      <c r="F158" s="1203"/>
      <c r="G158" s="89"/>
    </row>
    <row r="159" spans="1:7" ht="15" customHeight="1">
      <c r="A159" s="681"/>
      <c r="B159" s="1202"/>
      <c r="C159" s="1122"/>
      <c r="D159" s="1122"/>
      <c r="E159" s="1017">
        <f t="shared" si="2"/>
        <v>0</v>
      </c>
      <c r="F159" s="1203"/>
      <c r="G159" s="89"/>
    </row>
    <row r="160" spans="1:7" ht="15" customHeight="1">
      <c r="A160" s="681"/>
      <c r="B160" s="1202"/>
      <c r="C160" s="1122"/>
      <c r="D160" s="1122"/>
      <c r="E160" s="1017">
        <f t="shared" si="2"/>
        <v>0</v>
      </c>
      <c r="F160" s="1203"/>
      <c r="G160" s="89"/>
    </row>
    <row r="161" spans="1:7" ht="15" customHeight="1">
      <c r="A161" s="681"/>
      <c r="B161" s="1202"/>
      <c r="C161" s="1122"/>
      <c r="D161" s="1122"/>
      <c r="E161" s="1017">
        <f t="shared" si="2"/>
        <v>0</v>
      </c>
      <c r="F161" s="1203"/>
      <c r="G161" s="89"/>
    </row>
    <row r="162" spans="1:7" ht="15" customHeight="1">
      <c r="A162" s="681"/>
      <c r="B162" s="1202"/>
      <c r="C162" s="1122"/>
      <c r="D162" s="1122"/>
      <c r="E162" s="1017">
        <f t="shared" si="2"/>
        <v>0</v>
      </c>
      <c r="F162" s="1203"/>
      <c r="G162" s="89"/>
    </row>
    <row r="163" spans="1:7" ht="15" customHeight="1">
      <c r="A163" s="681"/>
      <c r="B163" s="1202"/>
      <c r="C163" s="1122"/>
      <c r="D163" s="1122"/>
      <c r="E163" s="1017">
        <f t="shared" si="2"/>
        <v>0</v>
      </c>
      <c r="F163" s="1203"/>
      <c r="G163" s="89"/>
    </row>
    <row r="164" spans="1:7" ht="15" customHeight="1">
      <c r="A164" s="681"/>
      <c r="B164" s="1202"/>
      <c r="C164" s="1122"/>
      <c r="D164" s="1122"/>
      <c r="E164" s="1017">
        <f t="shared" si="2"/>
        <v>0</v>
      </c>
      <c r="F164" s="1203"/>
      <c r="G164" s="89"/>
    </row>
    <row r="165" spans="1:7" ht="15" customHeight="1">
      <c r="A165" s="681"/>
      <c r="B165" s="1202"/>
      <c r="C165" s="1122"/>
      <c r="D165" s="1122"/>
      <c r="E165" s="1017">
        <f t="shared" si="2"/>
        <v>0</v>
      </c>
      <c r="F165" s="1203"/>
      <c r="G165" s="89"/>
    </row>
    <row r="166" spans="1:7" ht="15" customHeight="1">
      <c r="A166" s="681"/>
      <c r="B166" s="1202"/>
      <c r="C166" s="1122"/>
      <c r="D166" s="1122"/>
      <c r="E166" s="1017">
        <f t="shared" si="2"/>
        <v>0</v>
      </c>
      <c r="F166" s="1203"/>
      <c r="G166" s="89"/>
    </row>
    <row r="167" spans="1:7" ht="15" customHeight="1">
      <c r="A167" s="681"/>
      <c r="B167" s="1202"/>
      <c r="C167" s="1122"/>
      <c r="D167" s="1122"/>
      <c r="E167" s="1017">
        <f t="shared" si="2"/>
        <v>0</v>
      </c>
      <c r="F167" s="1203"/>
      <c r="G167" s="89"/>
    </row>
    <row r="168" spans="1:7" ht="15" customHeight="1">
      <c r="A168" s="681"/>
      <c r="B168" s="1202"/>
      <c r="C168" s="1122"/>
      <c r="D168" s="1122"/>
      <c r="E168" s="1017">
        <f t="shared" si="2"/>
        <v>0</v>
      </c>
      <c r="F168" s="1203"/>
      <c r="G168" s="89"/>
    </row>
    <row r="169" spans="1:7" ht="15" customHeight="1">
      <c r="A169" s="681"/>
      <c r="B169" s="1202"/>
      <c r="C169" s="1122"/>
      <c r="D169" s="1122"/>
      <c r="E169" s="1017">
        <f t="shared" si="2"/>
        <v>0</v>
      </c>
      <c r="F169" s="1203"/>
      <c r="G169" s="89"/>
    </row>
    <row r="170" spans="1:7" ht="15" customHeight="1">
      <c r="A170" s="681"/>
      <c r="B170" s="1202"/>
      <c r="C170" s="1122"/>
      <c r="D170" s="1122"/>
      <c r="E170" s="1017">
        <f t="shared" si="2"/>
        <v>0</v>
      </c>
      <c r="F170" s="1203"/>
      <c r="G170" s="89"/>
    </row>
    <row r="171" spans="1:7" ht="15" customHeight="1">
      <c r="A171" s="681"/>
      <c r="B171" s="1202"/>
      <c r="C171" s="1122"/>
      <c r="D171" s="1122"/>
      <c r="E171" s="1017">
        <f t="shared" si="2"/>
        <v>0</v>
      </c>
      <c r="F171" s="1203"/>
      <c r="G171" s="89"/>
    </row>
    <row r="172" spans="1:7" ht="15" customHeight="1">
      <c r="A172" s="681"/>
      <c r="B172" s="1202"/>
      <c r="C172" s="1122"/>
      <c r="D172" s="1122"/>
      <c r="E172" s="1017">
        <f t="shared" si="2"/>
        <v>0</v>
      </c>
      <c r="F172" s="1203"/>
      <c r="G172" s="89"/>
    </row>
    <row r="173" spans="1:7" ht="15" customHeight="1">
      <c r="A173" s="681"/>
      <c r="B173" s="1202"/>
      <c r="C173" s="1122"/>
      <c r="D173" s="1122"/>
      <c r="E173" s="1017">
        <f t="shared" si="2"/>
        <v>0</v>
      </c>
      <c r="F173" s="1203"/>
      <c r="G173" s="89"/>
    </row>
    <row r="174" spans="1:7" ht="15" customHeight="1">
      <c r="A174" s="681"/>
      <c r="B174" s="1202"/>
      <c r="C174" s="1122"/>
      <c r="D174" s="1122"/>
      <c r="E174" s="1017">
        <f t="shared" si="2"/>
        <v>0</v>
      </c>
      <c r="F174" s="1203"/>
      <c r="G174" s="89"/>
    </row>
    <row r="175" spans="1:7" ht="15" customHeight="1">
      <c r="A175" s="681"/>
      <c r="B175" s="1202"/>
      <c r="C175" s="1122"/>
      <c r="D175" s="1122"/>
      <c r="E175" s="1017">
        <f t="shared" si="2"/>
        <v>0</v>
      </c>
      <c r="F175" s="1203"/>
      <c r="G175" s="89"/>
    </row>
    <row r="176" spans="1:7" ht="15" customHeight="1">
      <c r="A176" s="681"/>
      <c r="B176" s="1202"/>
      <c r="C176" s="1122"/>
      <c r="D176" s="1122"/>
      <c r="E176" s="1017">
        <f t="shared" si="2"/>
        <v>0</v>
      </c>
      <c r="F176" s="1203"/>
      <c r="G176" s="89"/>
    </row>
    <row r="177" spans="1:7" ht="15" customHeight="1">
      <c r="A177" s="681"/>
      <c r="B177" s="1202"/>
      <c r="C177" s="1122"/>
      <c r="D177" s="1122"/>
      <c r="E177" s="1017">
        <f t="shared" si="2"/>
        <v>0</v>
      </c>
      <c r="F177" s="1203"/>
      <c r="G177" s="89"/>
    </row>
    <row r="178" spans="1:7" ht="15" customHeight="1">
      <c r="A178" s="681"/>
      <c r="B178" s="1202"/>
      <c r="C178" s="1122"/>
      <c r="D178" s="1122"/>
      <c r="E178" s="1017">
        <f t="shared" si="2"/>
        <v>0</v>
      </c>
      <c r="F178" s="1203"/>
      <c r="G178" s="89"/>
    </row>
    <row r="179" spans="1:7" ht="15" customHeight="1">
      <c r="A179" s="681"/>
      <c r="B179" s="1202"/>
      <c r="C179" s="1122"/>
      <c r="D179" s="1122"/>
      <c r="E179" s="1017">
        <f t="shared" si="2"/>
        <v>0</v>
      </c>
      <c r="F179" s="1203"/>
      <c r="G179" s="89"/>
    </row>
    <row r="180" spans="1:7" ht="15" customHeight="1">
      <c r="A180" s="681"/>
      <c r="B180" s="1202"/>
      <c r="C180" s="1122"/>
      <c r="D180" s="1122"/>
      <c r="E180" s="1017">
        <f t="shared" si="2"/>
        <v>0</v>
      </c>
      <c r="F180" s="1203"/>
      <c r="G180" s="89"/>
    </row>
    <row r="181" spans="1:7" ht="15" customHeight="1">
      <c r="A181" s="681"/>
      <c r="B181" s="1202"/>
      <c r="C181" s="1122"/>
      <c r="D181" s="1122"/>
      <c r="E181" s="1017">
        <f t="shared" si="2"/>
        <v>0</v>
      </c>
      <c r="F181" s="1203"/>
      <c r="G181" s="89"/>
    </row>
    <row r="182" spans="1:7" ht="15" customHeight="1">
      <c r="A182" s="681"/>
      <c r="B182" s="1202"/>
      <c r="C182" s="1122"/>
      <c r="D182" s="1122"/>
      <c r="E182" s="1017">
        <f t="shared" si="2"/>
        <v>0</v>
      </c>
      <c r="F182" s="1203"/>
      <c r="G182" s="89"/>
    </row>
    <row r="183" spans="1:7" ht="15" customHeight="1">
      <c r="A183" s="681"/>
      <c r="B183" s="1202"/>
      <c r="C183" s="1122"/>
      <c r="D183" s="1122"/>
      <c r="E183" s="1017">
        <f t="shared" si="2"/>
        <v>0</v>
      </c>
      <c r="F183" s="1203"/>
      <c r="G183" s="89"/>
    </row>
    <row r="184" spans="1:7" ht="15" customHeight="1">
      <c r="A184" s="681"/>
      <c r="B184" s="1202"/>
      <c r="C184" s="1122"/>
      <c r="D184" s="1122"/>
      <c r="E184" s="1017">
        <f t="shared" si="2"/>
        <v>0</v>
      </c>
      <c r="F184" s="1203"/>
      <c r="G184" s="89"/>
    </row>
    <row r="185" spans="1:7" ht="15" customHeight="1">
      <c r="A185" s="681"/>
      <c r="B185" s="1202"/>
      <c r="C185" s="1122"/>
      <c r="D185" s="1122"/>
      <c r="E185" s="1017">
        <f t="shared" si="2"/>
        <v>0</v>
      </c>
      <c r="F185" s="1203"/>
      <c r="G185" s="89"/>
    </row>
    <row r="186" spans="1:7" ht="15" customHeight="1">
      <c r="A186" s="681"/>
      <c r="B186" s="1202"/>
      <c r="C186" s="1122"/>
      <c r="D186" s="1122"/>
      <c r="E186" s="1017">
        <f t="shared" si="2"/>
        <v>0</v>
      </c>
      <c r="F186" s="1203"/>
      <c r="G186" s="89"/>
    </row>
    <row r="187" spans="1:7" ht="15" customHeight="1">
      <c r="A187" s="681"/>
      <c r="B187" s="1202"/>
      <c r="C187" s="1122"/>
      <c r="D187" s="1122"/>
      <c r="E187" s="1017">
        <f t="shared" si="2"/>
        <v>0</v>
      </c>
      <c r="F187" s="1203"/>
      <c r="G187" s="89"/>
    </row>
    <row r="188" spans="1:7" ht="15" customHeight="1">
      <c r="A188" s="681"/>
      <c r="B188" s="1202"/>
      <c r="C188" s="1122"/>
      <c r="D188" s="1122"/>
      <c r="E188" s="1017">
        <f t="shared" si="2"/>
        <v>0</v>
      </c>
      <c r="F188" s="1203"/>
      <c r="G188" s="89"/>
    </row>
    <row r="189" spans="1:7" ht="15" customHeight="1">
      <c r="A189" s="681"/>
      <c r="B189" s="1202"/>
      <c r="C189" s="1122"/>
      <c r="D189" s="1122"/>
      <c r="E189" s="1017">
        <f t="shared" si="2"/>
        <v>0</v>
      </c>
      <c r="F189" s="1203"/>
      <c r="G189" s="89"/>
    </row>
    <row r="190" spans="1:7" ht="15" customHeight="1">
      <c r="A190" s="681"/>
      <c r="B190" s="1202"/>
      <c r="C190" s="1122"/>
      <c r="D190" s="1122"/>
      <c r="E190" s="1017">
        <f t="shared" si="2"/>
        <v>0</v>
      </c>
      <c r="F190" s="1203"/>
      <c r="G190" s="89"/>
    </row>
    <row r="191" spans="1:7" ht="15" customHeight="1">
      <c r="A191" s="681"/>
      <c r="B191" s="1202"/>
      <c r="C191" s="1122"/>
      <c r="D191" s="1122"/>
      <c r="E191" s="1017">
        <f t="shared" si="2"/>
        <v>0</v>
      </c>
      <c r="F191" s="1203"/>
      <c r="G191" s="89"/>
    </row>
    <row r="192" spans="1:7" ht="15" customHeight="1">
      <c r="A192" s="681"/>
      <c r="B192" s="1202"/>
      <c r="C192" s="1122"/>
      <c r="D192" s="1122"/>
      <c r="E192" s="1017">
        <f t="shared" si="2"/>
        <v>0</v>
      </c>
      <c r="F192" s="1203"/>
      <c r="G192" s="89"/>
    </row>
    <row r="193" spans="1:7" ht="15" customHeight="1">
      <c r="A193" s="681"/>
      <c r="B193" s="1202"/>
      <c r="C193" s="1122"/>
      <c r="D193" s="1122"/>
      <c r="E193" s="1017">
        <f t="shared" si="2"/>
        <v>0</v>
      </c>
      <c r="F193" s="1203"/>
      <c r="G193" s="89"/>
    </row>
    <row r="194" spans="1:7" ht="15" customHeight="1">
      <c r="A194" s="681"/>
      <c r="B194" s="1202"/>
      <c r="C194" s="1122"/>
      <c r="D194" s="1122"/>
      <c r="E194" s="1017">
        <f t="shared" si="2"/>
        <v>0</v>
      </c>
      <c r="F194" s="1203"/>
      <c r="G194" s="89"/>
    </row>
    <row r="195" spans="1:7" ht="15" customHeight="1">
      <c r="A195" s="681"/>
      <c r="B195" s="1202"/>
      <c r="C195" s="1122"/>
      <c r="D195" s="1122"/>
      <c r="E195" s="1017">
        <f t="shared" si="2"/>
        <v>0</v>
      </c>
      <c r="F195" s="1203"/>
      <c r="G195" s="89"/>
    </row>
    <row r="196" spans="1:7" ht="15" customHeight="1">
      <c r="A196" s="681"/>
      <c r="B196" s="1202"/>
      <c r="C196" s="1122"/>
      <c r="D196" s="1122"/>
      <c r="E196" s="1017">
        <f t="shared" si="2"/>
        <v>0</v>
      </c>
      <c r="F196" s="1203"/>
      <c r="G196" s="89"/>
    </row>
    <row r="197" spans="1:7" ht="15" customHeight="1">
      <c r="A197" s="681"/>
      <c r="B197" s="1202"/>
      <c r="C197" s="1122"/>
      <c r="D197" s="1122"/>
      <c r="E197" s="1017">
        <f t="shared" si="2"/>
        <v>0</v>
      </c>
      <c r="F197" s="1203"/>
      <c r="G197" s="89"/>
    </row>
    <row r="198" spans="1:7" ht="15" customHeight="1">
      <c r="A198" s="681"/>
      <c r="B198" s="1202"/>
      <c r="C198" s="1122"/>
      <c r="D198" s="1122"/>
      <c r="E198" s="1017">
        <f t="shared" si="2"/>
        <v>0</v>
      </c>
      <c r="F198" s="1203"/>
      <c r="G198" s="89"/>
    </row>
    <row r="199" spans="1:7" ht="15" customHeight="1">
      <c r="A199" s="681"/>
      <c r="B199" s="1202"/>
      <c r="C199" s="1122"/>
      <c r="D199" s="1122"/>
      <c r="E199" s="1017">
        <f t="shared" si="2"/>
        <v>0</v>
      </c>
      <c r="F199" s="1203"/>
      <c r="G199" s="89"/>
    </row>
    <row r="200" spans="1:7" ht="15" customHeight="1">
      <c r="A200" s="681"/>
      <c r="B200" s="1202"/>
      <c r="C200" s="1122"/>
      <c r="D200" s="1122"/>
      <c r="E200" s="1017">
        <f t="shared" si="2"/>
        <v>0</v>
      </c>
      <c r="F200" s="1203"/>
      <c r="G200" s="89"/>
    </row>
    <row r="201" spans="1:7" ht="15" customHeight="1">
      <c r="A201" s="681"/>
      <c r="B201" s="1202"/>
      <c r="C201" s="1122"/>
      <c r="D201" s="1122"/>
      <c r="E201" s="1017">
        <f t="shared" si="2"/>
        <v>0</v>
      </c>
      <c r="F201" s="1203"/>
      <c r="G201" s="89"/>
    </row>
    <row r="202" spans="1:7" ht="15" customHeight="1">
      <c r="A202" s="681"/>
      <c r="B202" s="1202"/>
      <c r="C202" s="1122"/>
      <c r="D202" s="1122"/>
      <c r="E202" s="1017">
        <f t="shared" si="2"/>
        <v>0</v>
      </c>
      <c r="F202" s="1203"/>
      <c r="G202" s="89"/>
    </row>
    <row r="203" spans="1:7" ht="15" customHeight="1">
      <c r="A203" s="681"/>
      <c r="B203" s="1202"/>
      <c r="C203" s="1122"/>
      <c r="D203" s="1122"/>
      <c r="E203" s="1017">
        <f t="shared" si="2"/>
        <v>0</v>
      </c>
      <c r="F203" s="1203"/>
      <c r="G203" s="89"/>
    </row>
    <row r="204" spans="1:7" ht="15" customHeight="1">
      <c r="A204" s="681"/>
      <c r="B204" s="1202"/>
      <c r="C204" s="1122"/>
      <c r="D204" s="1122"/>
      <c r="E204" s="1017">
        <f t="shared" si="2"/>
        <v>0</v>
      </c>
      <c r="F204" s="1203"/>
      <c r="G204" s="89"/>
    </row>
    <row r="205" spans="1:7" ht="15" customHeight="1">
      <c r="A205" s="681"/>
      <c r="B205" s="1202"/>
      <c r="C205" s="1122"/>
      <c r="D205" s="1122"/>
      <c r="E205" s="1017">
        <f t="shared" si="2"/>
        <v>0</v>
      </c>
      <c r="F205" s="1203"/>
      <c r="G205" s="89"/>
    </row>
    <row r="206" spans="1:7" ht="15" customHeight="1">
      <c r="A206" s="681"/>
      <c r="B206" s="1202"/>
      <c r="C206" s="1122"/>
      <c r="D206" s="1122"/>
      <c r="E206" s="1017">
        <f t="shared" si="2"/>
        <v>0</v>
      </c>
      <c r="F206" s="1203"/>
      <c r="G206" s="89"/>
    </row>
    <row r="207" spans="1:7" ht="15" customHeight="1">
      <c r="A207" s="681"/>
      <c r="B207" s="1202"/>
      <c r="C207" s="1122"/>
      <c r="D207" s="1122"/>
      <c r="E207" s="1017">
        <f t="shared" ref="E207:E270" si="3">C207-B207+D207</f>
        <v>0</v>
      </c>
      <c r="F207" s="1203"/>
      <c r="G207" s="89"/>
    </row>
    <row r="208" spans="1:7" ht="15" customHeight="1">
      <c r="A208" s="681"/>
      <c r="B208" s="1202"/>
      <c r="C208" s="1122"/>
      <c r="D208" s="1122"/>
      <c r="E208" s="1017">
        <f t="shared" si="3"/>
        <v>0</v>
      </c>
      <c r="F208" s="1203"/>
      <c r="G208" s="89"/>
    </row>
    <row r="209" spans="1:7" ht="15" customHeight="1">
      <c r="A209" s="681"/>
      <c r="B209" s="1202"/>
      <c r="C209" s="1122"/>
      <c r="D209" s="1122"/>
      <c r="E209" s="1017">
        <f t="shared" si="3"/>
        <v>0</v>
      </c>
      <c r="F209" s="1203"/>
      <c r="G209" s="89"/>
    </row>
    <row r="210" spans="1:7" ht="15" customHeight="1">
      <c r="A210" s="681"/>
      <c r="B210" s="1202"/>
      <c r="C210" s="1122"/>
      <c r="D210" s="1122"/>
      <c r="E210" s="1017">
        <f t="shared" si="3"/>
        <v>0</v>
      </c>
      <c r="F210" s="1203"/>
      <c r="G210" s="89"/>
    </row>
    <row r="211" spans="1:7" ht="15" customHeight="1">
      <c r="A211" s="681"/>
      <c r="B211" s="1202"/>
      <c r="C211" s="1122"/>
      <c r="D211" s="1122"/>
      <c r="E211" s="1017">
        <f t="shared" si="3"/>
        <v>0</v>
      </c>
      <c r="F211" s="1203"/>
      <c r="G211" s="89"/>
    </row>
    <row r="212" spans="1:7" ht="15" customHeight="1">
      <c r="A212" s="681"/>
      <c r="B212" s="1202"/>
      <c r="C212" s="1122"/>
      <c r="D212" s="1122"/>
      <c r="E212" s="1017">
        <f t="shared" si="3"/>
        <v>0</v>
      </c>
      <c r="F212" s="1203"/>
      <c r="G212" s="89"/>
    </row>
    <row r="213" spans="1:7" ht="15" customHeight="1">
      <c r="A213" s="681"/>
      <c r="B213" s="1202"/>
      <c r="C213" s="1122"/>
      <c r="D213" s="1122"/>
      <c r="E213" s="1017">
        <f t="shared" si="3"/>
        <v>0</v>
      </c>
      <c r="F213" s="1203"/>
      <c r="G213" s="89"/>
    </row>
    <row r="214" spans="1:7" ht="15" customHeight="1">
      <c r="A214" s="681"/>
      <c r="B214" s="1202"/>
      <c r="C214" s="1122"/>
      <c r="D214" s="1122"/>
      <c r="E214" s="1017">
        <f t="shared" si="3"/>
        <v>0</v>
      </c>
      <c r="F214" s="1203"/>
      <c r="G214" s="89"/>
    </row>
    <row r="215" spans="1:7" ht="15" customHeight="1">
      <c r="A215" s="681"/>
      <c r="B215" s="1202"/>
      <c r="C215" s="1122"/>
      <c r="D215" s="1122"/>
      <c r="E215" s="1017">
        <f t="shared" si="3"/>
        <v>0</v>
      </c>
      <c r="F215" s="1203"/>
      <c r="G215" s="89"/>
    </row>
    <row r="216" spans="1:7" ht="15" customHeight="1">
      <c r="A216" s="681"/>
      <c r="B216" s="1202"/>
      <c r="C216" s="1122"/>
      <c r="D216" s="1122"/>
      <c r="E216" s="1017">
        <f t="shared" si="3"/>
        <v>0</v>
      </c>
      <c r="F216" s="1203"/>
      <c r="G216" s="89"/>
    </row>
    <row r="217" spans="1:7" ht="15" customHeight="1">
      <c r="A217" s="681"/>
      <c r="B217" s="1202"/>
      <c r="C217" s="1122"/>
      <c r="D217" s="1122"/>
      <c r="E217" s="1017">
        <f t="shared" si="3"/>
        <v>0</v>
      </c>
      <c r="F217" s="1203"/>
      <c r="G217" s="89"/>
    </row>
    <row r="218" spans="1:7" ht="15" customHeight="1">
      <c r="A218" s="681"/>
      <c r="B218" s="1202"/>
      <c r="C218" s="1122"/>
      <c r="D218" s="1122"/>
      <c r="E218" s="1017">
        <f t="shared" si="3"/>
        <v>0</v>
      </c>
      <c r="F218" s="1203"/>
      <c r="G218" s="89"/>
    </row>
    <row r="219" spans="1:7" ht="15" customHeight="1">
      <c r="A219" s="681"/>
      <c r="B219" s="1202"/>
      <c r="C219" s="1122"/>
      <c r="D219" s="1122"/>
      <c r="E219" s="1017">
        <f t="shared" si="3"/>
        <v>0</v>
      </c>
      <c r="F219" s="1203"/>
      <c r="G219" s="89"/>
    </row>
    <row r="220" spans="1:7" ht="15" customHeight="1">
      <c r="A220" s="681"/>
      <c r="B220" s="1202"/>
      <c r="C220" s="1122"/>
      <c r="D220" s="1122"/>
      <c r="E220" s="1017">
        <f t="shared" si="3"/>
        <v>0</v>
      </c>
      <c r="F220" s="1203"/>
      <c r="G220" s="89"/>
    </row>
    <row r="221" spans="1:7" ht="15" customHeight="1">
      <c r="A221" s="681"/>
      <c r="B221" s="1202"/>
      <c r="C221" s="1122"/>
      <c r="D221" s="1122"/>
      <c r="E221" s="1017">
        <f t="shared" si="3"/>
        <v>0</v>
      </c>
      <c r="F221" s="1203"/>
      <c r="G221" s="89"/>
    </row>
    <row r="222" spans="1:7" ht="15" customHeight="1">
      <c r="A222" s="681"/>
      <c r="B222" s="1202"/>
      <c r="C222" s="1122"/>
      <c r="D222" s="1122"/>
      <c r="E222" s="1017">
        <f t="shared" si="3"/>
        <v>0</v>
      </c>
      <c r="F222" s="1203"/>
      <c r="G222" s="89"/>
    </row>
    <row r="223" spans="1:7" ht="15" customHeight="1">
      <c r="A223" s="681"/>
      <c r="B223" s="1202"/>
      <c r="C223" s="1122"/>
      <c r="D223" s="1122"/>
      <c r="E223" s="1017">
        <f t="shared" si="3"/>
        <v>0</v>
      </c>
      <c r="F223" s="1203"/>
      <c r="G223" s="89"/>
    </row>
    <row r="224" spans="1:7" ht="15" customHeight="1">
      <c r="A224" s="681"/>
      <c r="B224" s="1202"/>
      <c r="C224" s="1122"/>
      <c r="D224" s="1122"/>
      <c r="E224" s="1017">
        <f t="shared" si="3"/>
        <v>0</v>
      </c>
      <c r="F224" s="1203"/>
      <c r="G224" s="89"/>
    </row>
    <row r="225" spans="1:7" ht="15" customHeight="1">
      <c r="A225" s="681"/>
      <c r="B225" s="1202"/>
      <c r="C225" s="1122"/>
      <c r="D225" s="1122"/>
      <c r="E225" s="1017">
        <f t="shared" si="3"/>
        <v>0</v>
      </c>
      <c r="F225" s="1203"/>
      <c r="G225" s="89"/>
    </row>
    <row r="226" spans="1:7" ht="15" customHeight="1">
      <c r="A226" s="681"/>
      <c r="B226" s="1202"/>
      <c r="C226" s="1122"/>
      <c r="D226" s="1122"/>
      <c r="E226" s="1017">
        <f t="shared" si="3"/>
        <v>0</v>
      </c>
      <c r="F226" s="1203"/>
      <c r="G226" s="89"/>
    </row>
    <row r="227" spans="1:7" ht="15" customHeight="1">
      <c r="A227" s="681"/>
      <c r="B227" s="1202"/>
      <c r="C227" s="1122"/>
      <c r="D227" s="1122"/>
      <c r="E227" s="1017">
        <f t="shared" si="3"/>
        <v>0</v>
      </c>
      <c r="F227" s="1203"/>
      <c r="G227" s="89"/>
    </row>
    <row r="228" spans="1:7" ht="15" customHeight="1">
      <c r="A228" s="681"/>
      <c r="B228" s="1202"/>
      <c r="C228" s="1122"/>
      <c r="D228" s="1122"/>
      <c r="E228" s="1017">
        <f t="shared" si="3"/>
        <v>0</v>
      </c>
      <c r="F228" s="1203"/>
      <c r="G228" s="89"/>
    </row>
    <row r="229" spans="1:7" ht="15" customHeight="1">
      <c r="A229" s="681"/>
      <c r="B229" s="1202"/>
      <c r="C229" s="1122"/>
      <c r="D229" s="1122"/>
      <c r="E229" s="1017">
        <f t="shared" si="3"/>
        <v>0</v>
      </c>
      <c r="F229" s="1203"/>
      <c r="G229" s="89"/>
    </row>
    <row r="230" spans="1:7" ht="15" customHeight="1">
      <c r="A230" s="681"/>
      <c r="B230" s="1202"/>
      <c r="C230" s="1122"/>
      <c r="D230" s="1122"/>
      <c r="E230" s="1017">
        <f t="shared" si="3"/>
        <v>0</v>
      </c>
      <c r="F230" s="1203"/>
      <c r="G230" s="89"/>
    </row>
    <row r="231" spans="1:7" ht="15" customHeight="1">
      <c r="A231" s="681"/>
      <c r="B231" s="1202"/>
      <c r="C231" s="1122"/>
      <c r="D231" s="1122"/>
      <c r="E231" s="1017">
        <f t="shared" si="3"/>
        <v>0</v>
      </c>
      <c r="F231" s="1203"/>
      <c r="G231" s="89"/>
    </row>
    <row r="232" spans="1:7" ht="15" customHeight="1">
      <c r="A232" s="681"/>
      <c r="B232" s="1202"/>
      <c r="C232" s="1122"/>
      <c r="D232" s="1122"/>
      <c r="E232" s="1017">
        <f t="shared" si="3"/>
        <v>0</v>
      </c>
      <c r="F232" s="1203"/>
      <c r="G232" s="89"/>
    </row>
    <row r="233" spans="1:7" ht="15" customHeight="1">
      <c r="A233" s="681"/>
      <c r="B233" s="1202"/>
      <c r="C233" s="1122"/>
      <c r="D233" s="1122"/>
      <c r="E233" s="1017">
        <f t="shared" si="3"/>
        <v>0</v>
      </c>
      <c r="F233" s="1203"/>
      <c r="G233" s="89"/>
    </row>
    <row r="234" spans="1:7" ht="15" customHeight="1">
      <c r="A234" s="681"/>
      <c r="B234" s="1202"/>
      <c r="C234" s="1122"/>
      <c r="D234" s="1122"/>
      <c r="E234" s="1017">
        <f t="shared" si="3"/>
        <v>0</v>
      </c>
      <c r="F234" s="1203"/>
      <c r="G234" s="89"/>
    </row>
    <row r="235" spans="1:7" ht="15" customHeight="1">
      <c r="A235" s="681"/>
      <c r="B235" s="1202"/>
      <c r="C235" s="1122"/>
      <c r="D235" s="1122"/>
      <c r="E235" s="1017">
        <f t="shared" si="3"/>
        <v>0</v>
      </c>
      <c r="F235" s="1203"/>
      <c r="G235" s="89"/>
    </row>
    <row r="236" spans="1:7" ht="15" customHeight="1">
      <c r="A236" s="681"/>
      <c r="B236" s="1202"/>
      <c r="C236" s="1122"/>
      <c r="D236" s="1122"/>
      <c r="E236" s="1017">
        <f t="shared" si="3"/>
        <v>0</v>
      </c>
      <c r="F236" s="1203"/>
      <c r="G236" s="89"/>
    </row>
    <row r="237" spans="1:7" ht="15" customHeight="1">
      <c r="A237" s="681"/>
      <c r="B237" s="1202"/>
      <c r="C237" s="1122"/>
      <c r="D237" s="1122"/>
      <c r="E237" s="1017">
        <f t="shared" si="3"/>
        <v>0</v>
      </c>
      <c r="F237" s="1203"/>
      <c r="G237" s="89"/>
    </row>
    <row r="238" spans="1:7" ht="15" customHeight="1">
      <c r="A238" s="681"/>
      <c r="B238" s="1202"/>
      <c r="C238" s="1122"/>
      <c r="D238" s="1122"/>
      <c r="E238" s="1017">
        <f t="shared" si="3"/>
        <v>0</v>
      </c>
      <c r="F238" s="1203"/>
      <c r="G238" s="89"/>
    </row>
    <row r="239" spans="1:7" ht="15" customHeight="1">
      <c r="A239" s="681"/>
      <c r="B239" s="1202"/>
      <c r="C239" s="1122"/>
      <c r="D239" s="1122"/>
      <c r="E239" s="1017">
        <f t="shared" si="3"/>
        <v>0</v>
      </c>
      <c r="F239" s="1203"/>
      <c r="G239" s="89"/>
    </row>
    <row r="240" spans="1:7" ht="15" customHeight="1">
      <c r="A240" s="681"/>
      <c r="B240" s="1202"/>
      <c r="C240" s="1122"/>
      <c r="D240" s="1122"/>
      <c r="E240" s="1017">
        <f t="shared" si="3"/>
        <v>0</v>
      </c>
      <c r="F240" s="1203"/>
      <c r="G240" s="89"/>
    </row>
    <row r="241" spans="1:7" ht="15" customHeight="1">
      <c r="A241" s="681"/>
      <c r="B241" s="1202"/>
      <c r="C241" s="1122"/>
      <c r="D241" s="1122"/>
      <c r="E241" s="1017">
        <f t="shared" si="3"/>
        <v>0</v>
      </c>
      <c r="F241" s="1203"/>
      <c r="G241" s="89"/>
    </row>
    <row r="242" spans="1:7" ht="15" customHeight="1">
      <c r="A242" s="681"/>
      <c r="B242" s="1202"/>
      <c r="C242" s="1122"/>
      <c r="D242" s="1122"/>
      <c r="E242" s="1017">
        <f t="shared" si="3"/>
        <v>0</v>
      </c>
      <c r="F242" s="1203"/>
      <c r="G242" s="89"/>
    </row>
    <row r="243" spans="1:7" ht="15" customHeight="1">
      <c r="A243" s="681"/>
      <c r="B243" s="1202"/>
      <c r="C243" s="1122"/>
      <c r="D243" s="1122"/>
      <c r="E243" s="1017">
        <f t="shared" si="3"/>
        <v>0</v>
      </c>
      <c r="F243" s="1203"/>
      <c r="G243" s="89"/>
    </row>
    <row r="244" spans="1:7" ht="15" customHeight="1">
      <c r="A244" s="681"/>
      <c r="B244" s="1202"/>
      <c r="C244" s="1122"/>
      <c r="D244" s="1122"/>
      <c r="E244" s="1017">
        <f t="shared" si="3"/>
        <v>0</v>
      </c>
      <c r="F244" s="1203"/>
      <c r="G244" s="89"/>
    </row>
    <row r="245" spans="1:7" ht="15" customHeight="1">
      <c r="A245" s="681"/>
      <c r="B245" s="1202"/>
      <c r="C245" s="1122"/>
      <c r="D245" s="1122"/>
      <c r="E245" s="1017">
        <f t="shared" si="3"/>
        <v>0</v>
      </c>
      <c r="F245" s="1203"/>
      <c r="G245" s="89"/>
    </row>
    <row r="246" spans="1:7" ht="15" customHeight="1">
      <c r="A246" s="681"/>
      <c r="B246" s="1202"/>
      <c r="C246" s="1122"/>
      <c r="D246" s="1122"/>
      <c r="E246" s="1017">
        <f t="shared" si="3"/>
        <v>0</v>
      </c>
      <c r="F246" s="1203"/>
      <c r="G246" s="89"/>
    </row>
    <row r="247" spans="1:7" ht="15" customHeight="1">
      <c r="A247" s="681"/>
      <c r="B247" s="1202"/>
      <c r="C247" s="1122"/>
      <c r="D247" s="1122"/>
      <c r="E247" s="1017">
        <f t="shared" si="3"/>
        <v>0</v>
      </c>
      <c r="F247" s="1203"/>
      <c r="G247" s="89"/>
    </row>
    <row r="248" spans="1:7" ht="15" customHeight="1">
      <c r="A248" s="681"/>
      <c r="B248" s="1202"/>
      <c r="C248" s="1122"/>
      <c r="D248" s="1122"/>
      <c r="E248" s="1017">
        <f t="shared" si="3"/>
        <v>0</v>
      </c>
      <c r="F248" s="1203"/>
      <c r="G248" s="89"/>
    </row>
    <row r="249" spans="1:7" ht="15" customHeight="1">
      <c r="A249" s="681"/>
      <c r="B249" s="1202"/>
      <c r="C249" s="1122"/>
      <c r="D249" s="1122"/>
      <c r="E249" s="1017">
        <f t="shared" si="3"/>
        <v>0</v>
      </c>
      <c r="F249" s="1203"/>
      <c r="G249" s="89"/>
    </row>
    <row r="250" spans="1:7" ht="15" customHeight="1">
      <c r="A250" s="681"/>
      <c r="B250" s="1202"/>
      <c r="C250" s="1122"/>
      <c r="D250" s="1122"/>
      <c r="E250" s="1017">
        <f t="shared" si="3"/>
        <v>0</v>
      </c>
      <c r="F250" s="1203"/>
      <c r="G250" s="89"/>
    </row>
    <row r="251" spans="1:7" ht="15" customHeight="1">
      <c r="A251" s="681"/>
      <c r="B251" s="1202"/>
      <c r="C251" s="1122"/>
      <c r="D251" s="1122"/>
      <c r="E251" s="1017">
        <f t="shared" si="3"/>
        <v>0</v>
      </c>
      <c r="F251" s="1203"/>
      <c r="G251" s="89"/>
    </row>
    <row r="252" spans="1:7" ht="15" customHeight="1">
      <c r="A252" s="681"/>
      <c r="B252" s="1202"/>
      <c r="C252" s="1122"/>
      <c r="D252" s="1122"/>
      <c r="E252" s="1017">
        <f t="shared" si="3"/>
        <v>0</v>
      </c>
      <c r="F252" s="1203"/>
      <c r="G252" s="89"/>
    </row>
    <row r="253" spans="1:7" ht="15" customHeight="1">
      <c r="A253" s="681"/>
      <c r="B253" s="1202"/>
      <c r="C253" s="1122"/>
      <c r="D253" s="1122"/>
      <c r="E253" s="1017">
        <f t="shared" si="3"/>
        <v>0</v>
      </c>
      <c r="F253" s="1203"/>
      <c r="G253" s="89"/>
    </row>
    <row r="254" spans="1:7" ht="15" customHeight="1">
      <c r="A254" s="681"/>
      <c r="B254" s="1202"/>
      <c r="C254" s="1122"/>
      <c r="D254" s="1122"/>
      <c r="E254" s="1017">
        <f t="shared" si="3"/>
        <v>0</v>
      </c>
      <c r="F254" s="1203"/>
      <c r="G254" s="89"/>
    </row>
    <row r="255" spans="1:7" ht="15" customHeight="1">
      <c r="A255" s="681"/>
      <c r="B255" s="1202"/>
      <c r="C255" s="1122"/>
      <c r="D255" s="1122"/>
      <c r="E255" s="1017">
        <f t="shared" si="3"/>
        <v>0</v>
      </c>
      <c r="F255" s="1203"/>
      <c r="G255" s="89"/>
    </row>
    <row r="256" spans="1:7" ht="15" customHeight="1">
      <c r="A256" s="681"/>
      <c r="B256" s="1202"/>
      <c r="C256" s="1122"/>
      <c r="D256" s="1122"/>
      <c r="E256" s="1017">
        <f t="shared" si="3"/>
        <v>0</v>
      </c>
      <c r="F256" s="1203"/>
      <c r="G256" s="89"/>
    </row>
    <row r="257" spans="1:7" ht="15" customHeight="1">
      <c r="A257" s="681"/>
      <c r="B257" s="1202"/>
      <c r="C257" s="1122"/>
      <c r="D257" s="1122"/>
      <c r="E257" s="1017">
        <f t="shared" si="3"/>
        <v>0</v>
      </c>
      <c r="F257" s="1203"/>
      <c r="G257" s="89"/>
    </row>
    <row r="258" spans="1:7" ht="15" customHeight="1">
      <c r="A258" s="681"/>
      <c r="B258" s="1202"/>
      <c r="C258" s="1122"/>
      <c r="D258" s="1122"/>
      <c r="E258" s="1017">
        <f t="shared" si="3"/>
        <v>0</v>
      </c>
      <c r="F258" s="1203"/>
      <c r="G258" s="89"/>
    </row>
    <row r="259" spans="1:7" ht="15" customHeight="1">
      <c r="A259" s="681"/>
      <c r="B259" s="1202"/>
      <c r="C259" s="1122"/>
      <c r="D259" s="1122"/>
      <c r="E259" s="1017">
        <f t="shared" si="3"/>
        <v>0</v>
      </c>
      <c r="F259" s="1203"/>
      <c r="G259" s="89"/>
    </row>
    <row r="260" spans="1:7" ht="15" customHeight="1">
      <c r="A260" s="681"/>
      <c r="B260" s="1202"/>
      <c r="C260" s="1122"/>
      <c r="D260" s="1122"/>
      <c r="E260" s="1017">
        <f t="shared" si="3"/>
        <v>0</v>
      </c>
      <c r="F260" s="1203"/>
      <c r="G260" s="89"/>
    </row>
    <row r="261" spans="1:7" ht="15" customHeight="1">
      <c r="A261" s="681"/>
      <c r="B261" s="1202"/>
      <c r="C261" s="1122"/>
      <c r="D261" s="1122"/>
      <c r="E261" s="1017">
        <f t="shared" si="3"/>
        <v>0</v>
      </c>
      <c r="F261" s="1203"/>
      <c r="G261" s="89"/>
    </row>
    <row r="262" spans="1:7" ht="15" customHeight="1">
      <c r="A262" s="681"/>
      <c r="B262" s="1202"/>
      <c r="C262" s="1122"/>
      <c r="D262" s="1122"/>
      <c r="E262" s="1017">
        <f t="shared" si="3"/>
        <v>0</v>
      </c>
      <c r="F262" s="1203"/>
      <c r="G262" s="89"/>
    </row>
    <row r="263" spans="1:7" ht="15" customHeight="1">
      <c r="A263" s="681"/>
      <c r="B263" s="1202"/>
      <c r="C263" s="1122"/>
      <c r="D263" s="1122"/>
      <c r="E263" s="1017">
        <f t="shared" si="3"/>
        <v>0</v>
      </c>
      <c r="F263" s="1203"/>
      <c r="G263" s="89"/>
    </row>
    <row r="264" spans="1:7" ht="15" customHeight="1">
      <c r="A264" s="681"/>
      <c r="B264" s="1202"/>
      <c r="C264" s="1122"/>
      <c r="D264" s="1122"/>
      <c r="E264" s="1017">
        <f t="shared" si="3"/>
        <v>0</v>
      </c>
      <c r="F264" s="1203"/>
      <c r="G264" s="89"/>
    </row>
    <row r="265" spans="1:7" ht="15" customHeight="1">
      <c r="A265" s="681"/>
      <c r="B265" s="1202"/>
      <c r="C265" s="1122"/>
      <c r="D265" s="1122"/>
      <c r="E265" s="1017">
        <f t="shared" si="3"/>
        <v>0</v>
      </c>
      <c r="F265" s="1203"/>
      <c r="G265" s="89"/>
    </row>
    <row r="266" spans="1:7" ht="15" customHeight="1">
      <c r="A266" s="681"/>
      <c r="B266" s="1202"/>
      <c r="C266" s="1122"/>
      <c r="D266" s="1122"/>
      <c r="E266" s="1017">
        <f t="shared" si="3"/>
        <v>0</v>
      </c>
      <c r="F266" s="1203"/>
      <c r="G266" s="89"/>
    </row>
    <row r="267" spans="1:7" ht="15" customHeight="1">
      <c r="A267" s="681"/>
      <c r="B267" s="1202"/>
      <c r="C267" s="1122"/>
      <c r="D267" s="1122"/>
      <c r="E267" s="1017">
        <f t="shared" si="3"/>
        <v>0</v>
      </c>
      <c r="F267" s="1203"/>
      <c r="G267" s="89"/>
    </row>
    <row r="268" spans="1:7" ht="15" customHeight="1">
      <c r="A268" s="681"/>
      <c r="B268" s="1202"/>
      <c r="C268" s="1122"/>
      <c r="D268" s="1122"/>
      <c r="E268" s="1017">
        <f t="shared" si="3"/>
        <v>0</v>
      </c>
      <c r="F268" s="1203"/>
      <c r="G268" s="89"/>
    </row>
    <row r="269" spans="1:7" ht="15" customHeight="1">
      <c r="A269" s="681"/>
      <c r="B269" s="1202"/>
      <c r="C269" s="1122"/>
      <c r="D269" s="1122"/>
      <c r="E269" s="1017">
        <f t="shared" si="3"/>
        <v>0</v>
      </c>
      <c r="F269" s="1203"/>
      <c r="G269" s="89"/>
    </row>
    <row r="270" spans="1:7" ht="15" customHeight="1">
      <c r="A270" s="681"/>
      <c r="B270" s="1202"/>
      <c r="C270" s="1122"/>
      <c r="D270" s="1122"/>
      <c r="E270" s="1017">
        <f t="shared" si="3"/>
        <v>0</v>
      </c>
      <c r="F270" s="1203"/>
      <c r="G270" s="89"/>
    </row>
    <row r="271" spans="1:7" ht="15" customHeight="1">
      <c r="A271" s="681"/>
      <c r="B271" s="1202"/>
      <c r="C271" s="1122"/>
      <c r="D271" s="1122"/>
      <c r="E271" s="1017">
        <f t="shared" ref="E271:E302" si="4">C271-B271+D271</f>
        <v>0</v>
      </c>
      <c r="F271" s="1203"/>
      <c r="G271" s="89"/>
    </row>
    <row r="272" spans="1:7" ht="15" customHeight="1">
      <c r="A272" s="681"/>
      <c r="B272" s="1202"/>
      <c r="C272" s="1122"/>
      <c r="D272" s="1122"/>
      <c r="E272" s="1017">
        <f t="shared" si="4"/>
        <v>0</v>
      </c>
      <c r="F272" s="1203"/>
      <c r="G272" s="89"/>
    </row>
    <row r="273" spans="1:7" ht="15" customHeight="1">
      <c r="A273" s="681"/>
      <c r="B273" s="1202"/>
      <c r="C273" s="1122"/>
      <c r="D273" s="1122"/>
      <c r="E273" s="1017">
        <f t="shared" si="4"/>
        <v>0</v>
      </c>
      <c r="F273" s="1203"/>
      <c r="G273" s="89"/>
    </row>
    <row r="274" spans="1:7" ht="15" customHeight="1">
      <c r="A274" s="681"/>
      <c r="B274" s="1202"/>
      <c r="C274" s="1122"/>
      <c r="D274" s="1122"/>
      <c r="E274" s="1017">
        <f t="shared" si="4"/>
        <v>0</v>
      </c>
      <c r="F274" s="1203"/>
      <c r="G274" s="89"/>
    </row>
    <row r="275" spans="1:7" ht="15" customHeight="1">
      <c r="A275" s="681"/>
      <c r="B275" s="1202"/>
      <c r="C275" s="1122"/>
      <c r="D275" s="1122"/>
      <c r="E275" s="1017">
        <f t="shared" si="4"/>
        <v>0</v>
      </c>
      <c r="F275" s="1203"/>
      <c r="G275" s="89"/>
    </row>
    <row r="276" spans="1:7" ht="15" customHeight="1">
      <c r="A276" s="681"/>
      <c r="B276" s="1202"/>
      <c r="C276" s="1122"/>
      <c r="D276" s="1122"/>
      <c r="E276" s="1017">
        <f t="shared" si="4"/>
        <v>0</v>
      </c>
      <c r="F276" s="1203"/>
      <c r="G276" s="89"/>
    </row>
    <row r="277" spans="1:7" ht="15" customHeight="1">
      <c r="A277" s="681"/>
      <c r="B277" s="1202"/>
      <c r="C277" s="1122"/>
      <c r="D277" s="1122"/>
      <c r="E277" s="1017">
        <f t="shared" si="4"/>
        <v>0</v>
      </c>
      <c r="F277" s="1203"/>
      <c r="G277" s="89"/>
    </row>
    <row r="278" spans="1:7" ht="15" customHeight="1">
      <c r="A278" s="681"/>
      <c r="B278" s="1202"/>
      <c r="C278" s="1122"/>
      <c r="D278" s="1122"/>
      <c r="E278" s="1017">
        <f t="shared" si="4"/>
        <v>0</v>
      </c>
      <c r="F278" s="1203"/>
      <c r="G278" s="89"/>
    </row>
    <row r="279" spans="1:7" ht="15" customHeight="1">
      <c r="A279" s="681"/>
      <c r="B279" s="1202"/>
      <c r="C279" s="1122"/>
      <c r="D279" s="1122"/>
      <c r="E279" s="1017">
        <f t="shared" si="4"/>
        <v>0</v>
      </c>
      <c r="F279" s="1203"/>
      <c r="G279" s="89"/>
    </row>
    <row r="280" spans="1:7" ht="15" customHeight="1">
      <c r="A280" s="681"/>
      <c r="B280" s="1202"/>
      <c r="C280" s="1122"/>
      <c r="D280" s="1122"/>
      <c r="E280" s="1017">
        <f t="shared" si="4"/>
        <v>0</v>
      </c>
      <c r="F280" s="1203"/>
      <c r="G280" s="89"/>
    </row>
    <row r="281" spans="1:7" ht="15" customHeight="1">
      <c r="A281" s="681"/>
      <c r="B281" s="1202"/>
      <c r="C281" s="1122"/>
      <c r="D281" s="1122"/>
      <c r="E281" s="1017">
        <f t="shared" si="4"/>
        <v>0</v>
      </c>
      <c r="F281" s="1203"/>
      <c r="G281" s="89"/>
    </row>
    <row r="282" spans="1:7" ht="15" customHeight="1">
      <c r="A282" s="681"/>
      <c r="B282" s="1202"/>
      <c r="C282" s="1122"/>
      <c r="D282" s="1122"/>
      <c r="E282" s="1017">
        <f t="shared" si="4"/>
        <v>0</v>
      </c>
      <c r="F282" s="1203"/>
      <c r="G282" s="89"/>
    </row>
    <row r="283" spans="1:7" ht="15" customHeight="1">
      <c r="A283" s="681"/>
      <c r="B283" s="1202"/>
      <c r="C283" s="1122"/>
      <c r="D283" s="1122"/>
      <c r="E283" s="1017">
        <f t="shared" si="4"/>
        <v>0</v>
      </c>
      <c r="F283" s="1203"/>
      <c r="G283" s="89"/>
    </row>
    <row r="284" spans="1:7" ht="15" customHeight="1">
      <c r="A284" s="681"/>
      <c r="B284" s="1202"/>
      <c r="C284" s="1122"/>
      <c r="D284" s="1122"/>
      <c r="E284" s="1017">
        <f t="shared" si="4"/>
        <v>0</v>
      </c>
      <c r="F284" s="1203"/>
      <c r="G284" s="89"/>
    </row>
    <row r="285" spans="1:7" ht="15" customHeight="1">
      <c r="A285" s="681"/>
      <c r="B285" s="1202"/>
      <c r="C285" s="1122"/>
      <c r="D285" s="1122"/>
      <c r="E285" s="1017">
        <f t="shared" si="4"/>
        <v>0</v>
      </c>
      <c r="F285" s="1203"/>
      <c r="G285" s="89"/>
    </row>
    <row r="286" spans="1:7" ht="15" customHeight="1">
      <c r="A286" s="681"/>
      <c r="B286" s="1202"/>
      <c r="C286" s="1122"/>
      <c r="D286" s="1122"/>
      <c r="E286" s="1017">
        <f t="shared" si="4"/>
        <v>0</v>
      </c>
      <c r="F286" s="1203"/>
      <c r="G286" s="89"/>
    </row>
    <row r="287" spans="1:7" ht="15" customHeight="1">
      <c r="A287" s="681"/>
      <c r="B287" s="1202"/>
      <c r="C287" s="1122"/>
      <c r="D287" s="1122"/>
      <c r="E287" s="1017">
        <f t="shared" si="4"/>
        <v>0</v>
      </c>
      <c r="F287" s="1203"/>
      <c r="G287" s="89"/>
    </row>
    <row r="288" spans="1:7" ht="15" customHeight="1">
      <c r="A288" s="681"/>
      <c r="B288" s="1202"/>
      <c r="C288" s="1122"/>
      <c r="D288" s="1122"/>
      <c r="E288" s="1017">
        <f t="shared" si="4"/>
        <v>0</v>
      </c>
      <c r="F288" s="1203"/>
      <c r="G288" s="89"/>
    </row>
    <row r="289" spans="1:7" ht="15" customHeight="1">
      <c r="A289" s="681"/>
      <c r="B289" s="1202"/>
      <c r="C289" s="1122"/>
      <c r="D289" s="1122"/>
      <c r="E289" s="1017">
        <f t="shared" si="4"/>
        <v>0</v>
      </c>
      <c r="F289" s="1203"/>
      <c r="G289" s="89"/>
    </row>
    <row r="290" spans="1:7" ht="15" customHeight="1">
      <c r="A290" s="681"/>
      <c r="B290" s="1202"/>
      <c r="C290" s="1122"/>
      <c r="D290" s="1122"/>
      <c r="E290" s="1017">
        <f t="shared" si="4"/>
        <v>0</v>
      </c>
      <c r="F290" s="1203"/>
      <c r="G290" s="89"/>
    </row>
    <row r="291" spans="1:7" ht="15" customHeight="1">
      <c r="A291" s="681"/>
      <c r="B291" s="1202"/>
      <c r="C291" s="1122"/>
      <c r="D291" s="1122"/>
      <c r="E291" s="1017">
        <f t="shared" si="4"/>
        <v>0</v>
      </c>
      <c r="F291" s="1203"/>
      <c r="G291" s="89"/>
    </row>
    <row r="292" spans="1:7" ht="15" customHeight="1">
      <c r="A292" s="681"/>
      <c r="B292" s="1202"/>
      <c r="C292" s="1122"/>
      <c r="D292" s="1122"/>
      <c r="E292" s="1017">
        <f t="shared" si="4"/>
        <v>0</v>
      </c>
      <c r="F292" s="1203"/>
      <c r="G292" s="89"/>
    </row>
    <row r="293" spans="1:7" ht="15" customHeight="1">
      <c r="A293" s="681"/>
      <c r="B293" s="1202"/>
      <c r="C293" s="1122"/>
      <c r="D293" s="1122"/>
      <c r="E293" s="1017">
        <f t="shared" si="4"/>
        <v>0</v>
      </c>
      <c r="F293" s="1203"/>
      <c r="G293" s="89"/>
    </row>
    <row r="294" spans="1:7" ht="15" customHeight="1">
      <c r="A294" s="681"/>
      <c r="B294" s="1202"/>
      <c r="C294" s="1122"/>
      <c r="D294" s="1122"/>
      <c r="E294" s="1017">
        <f t="shared" si="4"/>
        <v>0</v>
      </c>
      <c r="F294" s="1203"/>
      <c r="G294" s="89"/>
    </row>
    <row r="295" spans="1:7" ht="15" customHeight="1">
      <c r="A295" s="681"/>
      <c r="B295" s="1202"/>
      <c r="C295" s="1122"/>
      <c r="D295" s="1122"/>
      <c r="E295" s="1017">
        <f t="shared" si="4"/>
        <v>0</v>
      </c>
      <c r="F295" s="1203"/>
      <c r="G295" s="89"/>
    </row>
    <row r="296" spans="1:7" ht="15" customHeight="1">
      <c r="A296" s="681"/>
      <c r="B296" s="1202"/>
      <c r="C296" s="1122"/>
      <c r="D296" s="1122"/>
      <c r="E296" s="1017">
        <f t="shared" si="4"/>
        <v>0</v>
      </c>
      <c r="F296" s="1203"/>
      <c r="G296" s="89"/>
    </row>
    <row r="297" spans="1:7" ht="15" customHeight="1">
      <c r="A297" s="681"/>
      <c r="B297" s="1202"/>
      <c r="C297" s="1122"/>
      <c r="D297" s="1122"/>
      <c r="E297" s="1017">
        <f t="shared" si="4"/>
        <v>0</v>
      </c>
      <c r="F297" s="1203"/>
      <c r="G297" s="89"/>
    </row>
    <row r="298" spans="1:7" ht="15" customHeight="1">
      <c r="A298" s="681"/>
      <c r="B298" s="1202"/>
      <c r="C298" s="1122"/>
      <c r="D298" s="1122"/>
      <c r="E298" s="1017">
        <f t="shared" si="4"/>
        <v>0</v>
      </c>
      <c r="F298" s="1203"/>
      <c r="G298" s="89"/>
    </row>
    <row r="299" spans="1:7" ht="15" customHeight="1">
      <c r="A299" s="681"/>
      <c r="B299" s="1202"/>
      <c r="C299" s="1122"/>
      <c r="D299" s="1122"/>
      <c r="E299" s="1017">
        <f t="shared" si="4"/>
        <v>0</v>
      </c>
      <c r="F299" s="1203"/>
      <c r="G299" s="89"/>
    </row>
    <row r="300" spans="1:7" ht="15" customHeight="1">
      <c r="A300" s="681"/>
      <c r="B300" s="1202"/>
      <c r="C300" s="1122"/>
      <c r="D300" s="1122"/>
      <c r="E300" s="1017">
        <f t="shared" si="4"/>
        <v>0</v>
      </c>
      <c r="F300" s="1203"/>
      <c r="G300" s="89"/>
    </row>
    <row r="301" spans="1:7" ht="15" customHeight="1">
      <c r="A301" s="681"/>
      <c r="B301" s="1202"/>
      <c r="C301" s="1122"/>
      <c r="D301" s="1122"/>
      <c r="E301" s="1017">
        <f t="shared" si="4"/>
        <v>0</v>
      </c>
      <c r="F301" s="1203"/>
      <c r="G301" s="89"/>
    </row>
    <row r="302" spans="1:7" ht="15" customHeight="1">
      <c r="A302" s="683"/>
      <c r="B302" s="1204"/>
      <c r="C302" s="1127"/>
      <c r="D302" s="1127"/>
      <c r="E302" s="1022">
        <f t="shared" si="4"/>
        <v>0</v>
      </c>
      <c r="F302" s="1205"/>
      <c r="G302" s="89"/>
    </row>
    <row r="303" spans="1:7" ht="15" customHeight="1">
      <c r="A303" s="555"/>
      <c r="B303" s="555"/>
      <c r="C303" s="555"/>
      <c r="D303" s="555"/>
      <c r="E303" s="555"/>
      <c r="F303" s="555"/>
    </row>
    <row r="304" spans="1:7" ht="15" customHeight="1">
      <c r="A304" s="555"/>
      <c r="B304" s="555"/>
      <c r="C304" s="555"/>
      <c r="D304" s="555"/>
      <c r="E304" s="555"/>
      <c r="F304" s="555"/>
    </row>
    <row r="305" spans="1:6" ht="15" customHeight="1">
      <c r="A305" s="555"/>
      <c r="B305" s="555"/>
      <c r="C305" s="555"/>
      <c r="D305" s="555"/>
      <c r="E305" s="555"/>
      <c r="F305" s="555"/>
    </row>
    <row r="306" spans="1:6" ht="15" customHeight="1">
      <c r="A306" s="555"/>
      <c r="B306" s="555"/>
      <c r="C306" s="555"/>
      <c r="D306" s="555"/>
      <c r="E306" s="555"/>
      <c r="F306" s="555"/>
    </row>
    <row r="307" spans="1:6" ht="15" customHeight="1">
      <c r="A307" s="555"/>
      <c r="B307" s="555"/>
      <c r="C307" s="555"/>
      <c r="D307" s="555"/>
      <c r="E307" s="555"/>
      <c r="F307" s="555"/>
    </row>
    <row r="308" spans="1:6" ht="15" customHeight="1">
      <c r="A308" s="555"/>
      <c r="B308" s="555"/>
      <c r="C308" s="555"/>
      <c r="D308" s="555"/>
      <c r="E308" s="555"/>
      <c r="F308" s="555"/>
    </row>
    <row r="309" spans="1:6" ht="15" customHeight="1">
      <c r="A309" s="555"/>
      <c r="B309" s="555"/>
      <c r="C309" s="555"/>
      <c r="D309" s="555"/>
      <c r="E309" s="555"/>
      <c r="F309" s="555"/>
    </row>
    <row r="310" spans="1:6" ht="15" customHeight="1">
      <c r="A310" s="555"/>
      <c r="B310" s="555"/>
      <c r="C310" s="555"/>
      <c r="D310" s="555"/>
      <c r="E310" s="555"/>
      <c r="F310" s="555"/>
    </row>
    <row r="311" spans="1:6" ht="15" customHeight="1">
      <c r="A311" s="555"/>
      <c r="B311" s="555"/>
      <c r="C311" s="555"/>
      <c r="D311" s="555"/>
      <c r="E311" s="555"/>
      <c r="F311" s="555"/>
    </row>
    <row r="312" spans="1:6" ht="15" customHeight="1">
      <c r="A312" s="555"/>
      <c r="B312" s="555"/>
      <c r="C312" s="555"/>
      <c r="D312" s="555"/>
      <c r="E312" s="555"/>
      <c r="F312" s="555"/>
    </row>
    <row r="313" spans="1:6" ht="15" customHeight="1">
      <c r="A313" s="555"/>
      <c r="B313" s="555"/>
      <c r="C313" s="555"/>
      <c r="D313" s="555"/>
      <c r="E313" s="555"/>
      <c r="F313" s="555"/>
    </row>
    <row r="314" spans="1:6" ht="15" customHeight="1">
      <c r="A314" s="555"/>
      <c r="B314" s="555"/>
      <c r="C314" s="555"/>
      <c r="D314" s="555"/>
      <c r="E314" s="555"/>
      <c r="F314" s="555"/>
    </row>
    <row r="315" spans="1:6" ht="15" customHeight="1">
      <c r="A315" s="555"/>
      <c r="B315" s="555"/>
      <c r="C315" s="555"/>
      <c r="D315" s="555"/>
      <c r="E315" s="555"/>
      <c r="F315" s="555"/>
    </row>
    <row r="316" spans="1:6" ht="15" customHeight="1">
      <c r="A316" s="555"/>
      <c r="B316" s="555"/>
      <c r="C316" s="555"/>
      <c r="D316" s="555"/>
      <c r="E316" s="555"/>
      <c r="F316" s="555"/>
    </row>
    <row r="317" spans="1:6" ht="15" customHeight="1">
      <c r="A317" s="555"/>
      <c r="B317" s="555"/>
      <c r="C317" s="555"/>
      <c r="D317" s="555"/>
      <c r="E317" s="555"/>
      <c r="F317" s="555"/>
    </row>
    <row r="318" spans="1:6" ht="15" customHeight="1">
      <c r="A318" s="555"/>
      <c r="B318" s="555"/>
      <c r="C318" s="555"/>
      <c r="D318" s="555"/>
      <c r="E318" s="555"/>
      <c r="F318" s="555"/>
    </row>
    <row r="319" spans="1:6" ht="15" customHeight="1">
      <c r="A319" s="555"/>
      <c r="B319" s="555"/>
      <c r="C319" s="555"/>
      <c r="D319" s="555"/>
      <c r="E319" s="555"/>
      <c r="F319" s="555"/>
    </row>
    <row r="320" spans="1:6" ht="15" customHeight="1">
      <c r="A320" s="555"/>
      <c r="B320" s="555"/>
      <c r="C320" s="555"/>
      <c r="D320" s="555"/>
      <c r="E320" s="555"/>
      <c r="F320" s="555"/>
    </row>
    <row r="321" spans="1:6" ht="15" customHeight="1">
      <c r="A321" s="555"/>
      <c r="B321" s="555"/>
      <c r="C321" s="555"/>
      <c r="D321" s="555"/>
      <c r="E321" s="555"/>
      <c r="F321" s="555"/>
    </row>
    <row r="322" spans="1:6" ht="15" customHeight="1">
      <c r="A322" s="555"/>
      <c r="B322" s="555"/>
      <c r="C322" s="555"/>
      <c r="D322" s="555"/>
      <c r="E322" s="555"/>
      <c r="F322" s="555"/>
    </row>
    <row r="323" spans="1:6" ht="15" customHeight="1">
      <c r="A323" s="555"/>
      <c r="B323" s="555"/>
      <c r="C323" s="555"/>
      <c r="D323" s="555"/>
      <c r="E323" s="555"/>
      <c r="F323" s="555"/>
    </row>
    <row r="324" spans="1:6" ht="15" customHeight="1">
      <c r="A324" s="555"/>
      <c r="B324" s="555"/>
      <c r="C324" s="555"/>
      <c r="D324" s="555"/>
      <c r="E324" s="555"/>
      <c r="F324" s="555"/>
    </row>
    <row r="325" spans="1:6" ht="15" customHeight="1">
      <c r="A325" s="555"/>
      <c r="B325" s="555"/>
      <c r="C325" s="555"/>
      <c r="D325" s="555"/>
      <c r="E325" s="555"/>
      <c r="F325" s="555"/>
    </row>
    <row r="326" spans="1:6" ht="15" customHeight="1">
      <c r="A326" s="555"/>
      <c r="B326" s="555"/>
      <c r="C326" s="555"/>
      <c r="D326" s="555"/>
      <c r="E326" s="555"/>
      <c r="F326" s="555"/>
    </row>
    <row r="327" spans="1:6" ht="15" customHeight="1">
      <c r="A327" s="555"/>
      <c r="B327" s="555"/>
      <c r="C327" s="555"/>
      <c r="D327" s="555"/>
      <c r="E327" s="555"/>
      <c r="F327" s="555"/>
    </row>
    <row r="328" spans="1:6" ht="15" customHeight="1">
      <c r="A328" s="555"/>
      <c r="B328" s="555"/>
      <c r="C328" s="555"/>
      <c r="D328" s="555"/>
      <c r="E328" s="555"/>
      <c r="F328" s="555"/>
    </row>
    <row r="329" spans="1:6" ht="15" customHeight="1">
      <c r="A329" s="555"/>
      <c r="B329" s="555"/>
      <c r="C329" s="555"/>
      <c r="D329" s="555"/>
      <c r="E329" s="555"/>
      <c r="F329" s="555"/>
    </row>
    <row r="330" spans="1:6" ht="15" customHeight="1">
      <c r="A330" s="555"/>
      <c r="B330" s="555"/>
      <c r="C330" s="555"/>
      <c r="D330" s="555"/>
      <c r="E330" s="555"/>
      <c r="F330" s="555"/>
    </row>
    <row r="331" spans="1:6" ht="15" customHeight="1">
      <c r="A331" s="555"/>
      <c r="B331" s="555"/>
      <c r="C331" s="555"/>
      <c r="D331" s="555"/>
      <c r="E331" s="555"/>
      <c r="F331" s="555"/>
    </row>
    <row r="332" spans="1:6" ht="15" customHeight="1">
      <c r="A332" s="555"/>
      <c r="B332" s="555"/>
      <c r="C332" s="555"/>
      <c r="D332" s="555"/>
      <c r="E332" s="555"/>
      <c r="F332" s="555"/>
    </row>
    <row r="333" spans="1:6" ht="15" customHeight="1">
      <c r="A333" s="555"/>
      <c r="B333" s="555"/>
      <c r="C333" s="555"/>
      <c r="D333" s="555"/>
      <c r="E333" s="555"/>
      <c r="F333" s="555"/>
    </row>
    <row r="334" spans="1:6" ht="15" customHeight="1">
      <c r="A334" s="555"/>
      <c r="B334" s="555"/>
      <c r="C334" s="555"/>
      <c r="D334" s="555"/>
      <c r="E334" s="555"/>
      <c r="F334" s="555"/>
    </row>
    <row r="335" spans="1:6" ht="15" customHeight="1">
      <c r="A335" s="555"/>
      <c r="B335" s="555"/>
      <c r="C335" s="555"/>
      <c r="D335" s="555"/>
      <c r="E335" s="555"/>
      <c r="F335" s="555"/>
    </row>
    <row r="336" spans="1:6" ht="15" customHeight="1">
      <c r="A336" s="555"/>
      <c r="B336" s="555"/>
      <c r="C336" s="555"/>
      <c r="D336" s="555"/>
      <c r="E336" s="555"/>
      <c r="F336" s="555"/>
    </row>
    <row r="337" spans="1:6" ht="15" customHeight="1">
      <c r="A337" s="555"/>
      <c r="B337" s="555"/>
      <c r="C337" s="555"/>
      <c r="D337" s="555"/>
      <c r="E337" s="555"/>
      <c r="F337" s="555"/>
    </row>
    <row r="338" spans="1:6" ht="15" customHeight="1">
      <c r="A338" s="555"/>
      <c r="B338" s="555"/>
      <c r="C338" s="555"/>
      <c r="D338" s="555"/>
      <c r="E338" s="555"/>
      <c r="F338" s="555"/>
    </row>
    <row r="339" spans="1:6" ht="15" customHeight="1">
      <c r="A339" s="555"/>
      <c r="B339" s="555"/>
      <c r="C339" s="555"/>
      <c r="D339" s="555"/>
      <c r="E339" s="555"/>
      <c r="F339" s="555"/>
    </row>
    <row r="340" spans="1:6" ht="15" customHeight="1">
      <c r="A340" s="555"/>
      <c r="B340" s="555"/>
      <c r="C340" s="555"/>
      <c r="D340" s="555"/>
      <c r="E340" s="555"/>
      <c r="F340" s="555"/>
    </row>
    <row r="341" spans="1:6" ht="15" customHeight="1">
      <c r="A341" s="555"/>
      <c r="B341" s="555"/>
      <c r="C341" s="555"/>
      <c r="D341" s="555"/>
      <c r="E341" s="555"/>
      <c r="F341" s="555"/>
    </row>
    <row r="342" spans="1:6" ht="15" customHeight="1">
      <c r="A342" s="555"/>
      <c r="B342" s="555"/>
      <c r="C342" s="555"/>
      <c r="D342" s="555"/>
      <c r="E342" s="555"/>
      <c r="F342" s="555"/>
    </row>
    <row r="343" spans="1:6" ht="15" customHeight="1">
      <c r="A343" s="555"/>
      <c r="B343" s="555"/>
      <c r="C343" s="555"/>
      <c r="D343" s="555"/>
      <c r="E343" s="555"/>
      <c r="F343" s="555"/>
    </row>
    <row r="344" spans="1:6" ht="15" customHeight="1">
      <c r="A344" s="555"/>
      <c r="B344" s="555"/>
      <c r="C344" s="555"/>
      <c r="D344" s="555"/>
      <c r="E344" s="555"/>
      <c r="F344" s="555"/>
    </row>
    <row r="345" spans="1:6" ht="15" customHeight="1">
      <c r="A345" s="555"/>
      <c r="B345" s="555"/>
      <c r="C345" s="555"/>
      <c r="D345" s="555"/>
      <c r="E345" s="555"/>
      <c r="F345" s="555"/>
    </row>
    <row r="346" spans="1:6" ht="15" customHeight="1">
      <c r="A346" s="555"/>
      <c r="B346" s="555"/>
      <c r="C346" s="555"/>
      <c r="D346" s="555"/>
      <c r="E346" s="555"/>
      <c r="F346" s="555"/>
    </row>
    <row r="347" spans="1:6" ht="15" customHeight="1">
      <c r="A347" s="555"/>
      <c r="B347" s="555"/>
      <c r="C347" s="555"/>
      <c r="D347" s="555"/>
      <c r="E347" s="555"/>
      <c r="F347" s="555"/>
    </row>
    <row r="348" spans="1:6" ht="15" customHeight="1">
      <c r="A348" s="555"/>
      <c r="B348" s="555"/>
      <c r="C348" s="555"/>
      <c r="D348" s="555"/>
      <c r="E348" s="555"/>
      <c r="F348" s="555"/>
    </row>
    <row r="349" spans="1:6" ht="15" customHeight="1">
      <c r="A349" s="555"/>
      <c r="B349" s="555"/>
      <c r="C349" s="555"/>
      <c r="D349" s="555"/>
      <c r="E349" s="555"/>
      <c r="F349" s="555"/>
    </row>
    <row r="350" spans="1:6" ht="15" customHeight="1">
      <c r="A350" s="555"/>
      <c r="B350" s="555"/>
      <c r="C350" s="555"/>
      <c r="D350" s="555"/>
      <c r="E350" s="555"/>
      <c r="F350" s="555"/>
    </row>
    <row r="351" spans="1:6" ht="15" customHeight="1">
      <c r="A351" s="555"/>
      <c r="B351" s="555"/>
      <c r="C351" s="555"/>
      <c r="D351" s="555"/>
      <c r="E351" s="555"/>
      <c r="F351" s="555"/>
    </row>
    <row r="352" spans="1:6" ht="15" customHeight="1">
      <c r="A352" s="555"/>
      <c r="B352" s="555"/>
      <c r="C352" s="555"/>
      <c r="D352" s="555"/>
      <c r="E352" s="555"/>
      <c r="F352" s="555"/>
    </row>
    <row r="353" spans="1:6" ht="15" customHeight="1">
      <c r="A353" s="555"/>
      <c r="B353" s="555"/>
      <c r="C353" s="555"/>
      <c r="D353" s="555"/>
      <c r="E353" s="555"/>
      <c r="F353" s="555"/>
    </row>
    <row r="354" spans="1:6" ht="15" customHeight="1">
      <c r="A354" s="555"/>
      <c r="B354" s="555"/>
      <c r="C354" s="555"/>
      <c r="D354" s="555"/>
      <c r="E354" s="555"/>
      <c r="F354" s="555"/>
    </row>
    <row r="355" spans="1:6" ht="15" customHeight="1">
      <c r="A355" s="555"/>
      <c r="B355" s="555"/>
      <c r="C355" s="555"/>
      <c r="D355" s="555"/>
      <c r="E355" s="555"/>
      <c r="F355" s="555"/>
    </row>
    <row r="356" spans="1:6" ht="15" customHeight="1">
      <c r="A356" s="555"/>
      <c r="B356" s="555"/>
      <c r="C356" s="555"/>
      <c r="D356" s="555"/>
      <c r="E356" s="555"/>
      <c r="F356" s="555"/>
    </row>
    <row r="357" spans="1:6" ht="15" customHeight="1">
      <c r="A357" s="555"/>
      <c r="B357" s="555"/>
      <c r="C357" s="555"/>
      <c r="D357" s="555"/>
      <c r="E357" s="555"/>
      <c r="F357" s="555"/>
    </row>
    <row r="358" spans="1:6" ht="15" customHeight="1">
      <c r="A358" s="555"/>
      <c r="B358" s="555"/>
      <c r="C358" s="555"/>
      <c r="D358" s="555"/>
      <c r="E358" s="555"/>
      <c r="F358" s="555"/>
    </row>
    <row r="359" spans="1:6" ht="15" customHeight="1">
      <c r="A359" s="555"/>
      <c r="B359" s="555"/>
      <c r="C359" s="555"/>
      <c r="D359" s="555"/>
      <c r="E359" s="555"/>
      <c r="F359" s="555"/>
    </row>
    <row r="360" spans="1:6" ht="15" customHeight="1">
      <c r="A360" s="555"/>
      <c r="B360" s="555"/>
      <c r="C360" s="555"/>
      <c r="D360" s="555"/>
      <c r="E360" s="555"/>
      <c r="F360" s="555"/>
    </row>
    <row r="361" spans="1:6" ht="15" customHeight="1">
      <c r="A361" s="555"/>
      <c r="B361" s="555"/>
      <c r="C361" s="555"/>
      <c r="D361" s="555"/>
      <c r="E361" s="555"/>
      <c r="F361" s="555"/>
    </row>
    <row r="362" spans="1:6" ht="15" customHeight="1">
      <c r="A362" s="555"/>
      <c r="B362" s="555"/>
      <c r="C362" s="555"/>
      <c r="D362" s="555"/>
      <c r="E362" s="555"/>
      <c r="F362" s="555"/>
    </row>
    <row r="363" spans="1:6" ht="15" customHeight="1">
      <c r="A363" s="555"/>
      <c r="B363" s="555"/>
      <c r="C363" s="555"/>
      <c r="D363" s="555"/>
      <c r="E363" s="555"/>
      <c r="F363" s="555"/>
    </row>
    <row r="364" spans="1:6" ht="15" customHeight="1">
      <c r="A364" s="555"/>
      <c r="B364" s="555"/>
      <c r="C364" s="555"/>
      <c r="D364" s="555"/>
      <c r="E364" s="555"/>
      <c r="F364" s="555"/>
    </row>
    <row r="365" spans="1:6" ht="15" customHeight="1">
      <c r="A365" s="555"/>
      <c r="B365" s="555"/>
      <c r="C365" s="555"/>
      <c r="D365" s="555"/>
      <c r="E365" s="555"/>
      <c r="F365" s="555"/>
    </row>
    <row r="366" spans="1:6" ht="15" customHeight="1">
      <c r="A366" s="555"/>
      <c r="B366" s="555"/>
      <c r="C366" s="555"/>
      <c r="D366" s="555"/>
      <c r="E366" s="555"/>
      <c r="F366" s="555"/>
    </row>
    <row r="367" spans="1:6" ht="15" customHeight="1">
      <c r="A367" s="555"/>
      <c r="B367" s="555"/>
      <c r="C367" s="555"/>
      <c r="D367" s="555"/>
      <c r="E367" s="555"/>
      <c r="F367" s="555"/>
    </row>
    <row r="368" spans="1:6" ht="15" customHeight="1">
      <c r="A368" s="555"/>
      <c r="B368" s="555"/>
      <c r="C368" s="555"/>
      <c r="D368" s="555"/>
      <c r="E368" s="555"/>
      <c r="F368" s="555"/>
    </row>
    <row r="369" spans="1:6" ht="15" customHeight="1">
      <c r="A369" s="555"/>
      <c r="B369" s="555"/>
      <c r="C369" s="555"/>
      <c r="D369" s="555"/>
      <c r="E369" s="555"/>
      <c r="F369" s="555"/>
    </row>
    <row r="370" spans="1:6" ht="15" customHeight="1">
      <c r="A370" s="555"/>
      <c r="B370" s="555"/>
      <c r="C370" s="555"/>
      <c r="D370" s="555"/>
      <c r="E370" s="555"/>
      <c r="F370" s="555"/>
    </row>
    <row r="371" spans="1:6" ht="15" customHeight="1">
      <c r="A371" s="555"/>
      <c r="B371" s="555"/>
      <c r="C371" s="555"/>
      <c r="D371" s="555"/>
      <c r="E371" s="555"/>
      <c r="F371" s="555"/>
    </row>
    <row r="372" spans="1:6" ht="15" customHeight="1">
      <c r="A372" s="555"/>
      <c r="B372" s="555"/>
      <c r="C372" s="555"/>
      <c r="D372" s="555"/>
      <c r="E372" s="555"/>
      <c r="F372" s="555"/>
    </row>
    <row r="373" spans="1:6" ht="15" customHeight="1">
      <c r="A373" s="555"/>
      <c r="B373" s="555"/>
      <c r="C373" s="555"/>
      <c r="D373" s="555"/>
      <c r="E373" s="555"/>
      <c r="F373" s="555"/>
    </row>
    <row r="374" spans="1:6" ht="15" customHeight="1">
      <c r="A374" s="555"/>
      <c r="B374" s="555"/>
      <c r="C374" s="555"/>
      <c r="D374" s="555"/>
      <c r="E374" s="555"/>
      <c r="F374" s="555"/>
    </row>
    <row r="375" spans="1:6" ht="15" customHeight="1">
      <c r="A375" s="555"/>
      <c r="B375" s="555"/>
      <c r="C375" s="555"/>
      <c r="D375" s="555"/>
      <c r="E375" s="555"/>
      <c r="F375" s="555"/>
    </row>
    <row r="376" spans="1:6" ht="15" customHeight="1">
      <c r="A376" s="555"/>
      <c r="B376" s="555"/>
      <c r="C376" s="555"/>
      <c r="D376" s="555"/>
      <c r="E376" s="555"/>
      <c r="F376" s="555"/>
    </row>
    <row r="377" spans="1:6" ht="15" customHeight="1">
      <c r="A377" s="555"/>
      <c r="B377" s="555"/>
      <c r="C377" s="555"/>
      <c r="D377" s="555"/>
      <c r="E377" s="555"/>
      <c r="F377" s="555"/>
    </row>
    <row r="378" spans="1:6" ht="15" customHeight="1">
      <c r="A378" s="555"/>
      <c r="B378" s="555"/>
      <c r="C378" s="555"/>
      <c r="D378" s="555"/>
      <c r="E378" s="555"/>
      <c r="F378" s="555"/>
    </row>
    <row r="379" spans="1:6" ht="15" customHeight="1">
      <c r="A379" s="555"/>
      <c r="B379" s="555"/>
      <c r="C379" s="555"/>
      <c r="D379" s="555"/>
      <c r="E379" s="555"/>
      <c r="F379" s="555"/>
    </row>
    <row r="380" spans="1:6" ht="15" customHeight="1">
      <c r="A380" s="555"/>
      <c r="B380" s="555"/>
      <c r="C380" s="555"/>
      <c r="D380" s="555"/>
      <c r="E380" s="555"/>
      <c r="F380" s="555"/>
    </row>
    <row r="381" spans="1:6" ht="15" customHeight="1">
      <c r="A381" s="555"/>
      <c r="B381" s="555"/>
      <c r="C381" s="555"/>
      <c r="D381" s="555"/>
      <c r="E381" s="555"/>
      <c r="F381" s="555"/>
    </row>
    <row r="382" spans="1:6" ht="15" customHeight="1">
      <c r="A382" s="555"/>
      <c r="B382" s="555"/>
      <c r="C382" s="555"/>
      <c r="D382" s="555"/>
      <c r="E382" s="555"/>
      <c r="F382" s="555"/>
    </row>
    <row r="383" spans="1:6" ht="15" customHeight="1">
      <c r="A383" s="555"/>
      <c r="B383" s="555"/>
      <c r="C383" s="555"/>
      <c r="D383" s="555"/>
      <c r="E383" s="555"/>
      <c r="F383" s="555"/>
    </row>
    <row r="384" spans="1:6" ht="15" customHeight="1">
      <c r="A384" s="555"/>
      <c r="B384" s="555"/>
      <c r="C384" s="555"/>
      <c r="D384" s="555"/>
      <c r="E384" s="555"/>
      <c r="F384" s="555"/>
    </row>
    <row r="385" spans="1:6" ht="15" customHeight="1">
      <c r="A385" s="555"/>
      <c r="B385" s="555"/>
      <c r="C385" s="555"/>
      <c r="D385" s="555"/>
      <c r="E385" s="555"/>
      <c r="F385" s="555"/>
    </row>
    <row r="386" spans="1:6" ht="15" customHeight="1">
      <c r="A386" s="555"/>
      <c r="B386" s="555"/>
      <c r="C386" s="555"/>
      <c r="D386" s="555"/>
      <c r="E386" s="555"/>
      <c r="F386" s="555"/>
    </row>
    <row r="387" spans="1:6" ht="15" customHeight="1">
      <c r="A387" s="555"/>
      <c r="B387" s="555"/>
      <c r="C387" s="555"/>
      <c r="D387" s="555"/>
      <c r="E387" s="555"/>
      <c r="F387" s="555"/>
    </row>
    <row r="388" spans="1:6" ht="15" customHeight="1">
      <c r="A388" s="555"/>
      <c r="B388" s="555"/>
      <c r="C388" s="555"/>
      <c r="D388" s="555"/>
      <c r="E388" s="555"/>
      <c r="F388" s="555"/>
    </row>
    <row r="389" spans="1:6" ht="15" customHeight="1">
      <c r="A389" s="555"/>
      <c r="B389" s="555"/>
      <c r="C389" s="555"/>
      <c r="D389" s="555"/>
      <c r="E389" s="555"/>
      <c r="F389" s="555"/>
    </row>
    <row r="390" spans="1:6" ht="15" customHeight="1">
      <c r="A390" s="555"/>
      <c r="B390" s="555"/>
      <c r="C390" s="555"/>
      <c r="D390" s="555"/>
      <c r="E390" s="555"/>
      <c r="F390" s="555"/>
    </row>
    <row r="391" spans="1:6">
      <c r="A391" s="555"/>
      <c r="B391" s="555"/>
      <c r="C391" s="555"/>
      <c r="D391" s="555"/>
      <c r="E391" s="555"/>
      <c r="F391" s="555"/>
    </row>
    <row r="392" spans="1:6">
      <c r="A392" s="555"/>
      <c r="B392" s="555"/>
      <c r="C392" s="555"/>
      <c r="D392" s="555"/>
      <c r="E392" s="555"/>
      <c r="F392" s="555"/>
    </row>
    <row r="393" spans="1:6">
      <c r="A393" s="555"/>
      <c r="B393" s="555"/>
      <c r="C393" s="555"/>
      <c r="D393" s="555"/>
      <c r="E393" s="555"/>
      <c r="F393" s="555"/>
    </row>
    <row r="394" spans="1:6">
      <c r="A394" s="555"/>
      <c r="B394" s="555"/>
      <c r="C394" s="555"/>
      <c r="D394" s="555"/>
      <c r="E394" s="555"/>
      <c r="F394" s="555"/>
    </row>
    <row r="395" spans="1:6">
      <c r="A395" s="555"/>
      <c r="B395" s="555"/>
      <c r="C395" s="555"/>
      <c r="D395" s="555"/>
      <c r="E395" s="555"/>
      <c r="F395" s="555"/>
    </row>
    <row r="396" spans="1:6">
      <c r="A396" s="555"/>
      <c r="B396" s="555"/>
      <c r="C396" s="555"/>
      <c r="D396" s="555"/>
      <c r="E396" s="555"/>
      <c r="F396" s="555"/>
    </row>
    <row r="397" spans="1:6">
      <c r="A397" s="555"/>
      <c r="B397" s="555"/>
      <c r="C397" s="555"/>
      <c r="D397" s="555"/>
      <c r="E397" s="555"/>
      <c r="F397" s="555"/>
    </row>
    <row r="398" spans="1:6">
      <c r="A398" s="555"/>
      <c r="B398" s="555"/>
      <c r="C398" s="555"/>
      <c r="D398" s="555"/>
      <c r="E398" s="555"/>
      <c r="F398" s="555"/>
    </row>
    <row r="399" spans="1:6">
      <c r="A399" s="555"/>
      <c r="B399" s="555"/>
      <c r="C399" s="555"/>
      <c r="D399" s="555"/>
      <c r="E399" s="555"/>
      <c r="F399" s="555"/>
    </row>
    <row r="400" spans="1:6">
      <c r="A400" s="555"/>
      <c r="B400" s="555"/>
      <c r="C400" s="555"/>
      <c r="D400" s="555"/>
      <c r="E400" s="555"/>
      <c r="F400" s="555"/>
    </row>
  </sheetData>
  <sheetProtection selectLockedCells="1" selectUnlockedCells="1"/>
  <mergeCells count="12">
    <mergeCell ref="G13:G21"/>
    <mergeCell ref="A5:F5"/>
    <mergeCell ref="B6:F6"/>
    <mergeCell ref="A7:A8"/>
    <mergeCell ref="B7:D7"/>
    <mergeCell ref="E7:F7"/>
    <mergeCell ref="B8:F8"/>
    <mergeCell ref="A1:F1"/>
    <mergeCell ref="A2:B3"/>
    <mergeCell ref="F3:F4"/>
    <mergeCell ref="A4:B4"/>
    <mergeCell ref="B9:F9"/>
  </mergeCells>
  <phoneticPr fontId="59" type="noConversion"/>
  <dataValidations count="2">
    <dataValidation allowBlank="1" showErrorMessage="1" sqref="D3">
      <formula1>0</formula1>
      <formula2>0</formula2>
    </dataValidation>
    <dataValidation allowBlank="1" showErrorMessage="1" promptTitle="存在调整事项时" prompt="_x000a_选择 “E”" sqref="E7:F7">
      <formula1>0</formula1>
      <formula2>0</formula2>
    </dataValidation>
  </dataValidations>
  <hyperlinks>
    <hyperlink ref="G9" location="资产负债!A1" display="资产负债表"/>
    <hyperlink ref="G10" location="利润!A1" display="利润及利润分配表"/>
  </hyperlinks>
  <pageMargins left="0.78740157480314965" right="0.35433070866141736" top="0.51181102362204722" bottom="0.11811023622047245" header="0.51181102362204722" footer="0.51181102362204722"/>
  <pageSetup paperSize="9" firstPageNumber="0" orientation="portrait" blackAndWhite="1"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1297" r:id="rId4" name="Button 1">
              <controlPr defaultSize="0" print="0" autoFill="0" autoPict="0" macro="[0]!ThisWorkbook.返回">
                <anchor moveWithCells="1" sizeWithCells="1">
                  <from>
                    <xdr:col>6</xdr:col>
                    <xdr:colOff>2038350</xdr:colOff>
                    <xdr:row>1</xdr:row>
                    <xdr:rowOff>209550</xdr:rowOff>
                  </from>
                  <to>
                    <xdr:col>6</xdr:col>
                    <xdr:colOff>2905125</xdr:colOff>
                    <xdr:row>3</xdr:row>
                    <xdr:rowOff>19050</xdr:rowOff>
                  </to>
                </anchor>
              </controlPr>
            </control>
          </mc:Choice>
        </mc:AlternateContent>
      </controls>
    </mc:Choice>
  </mc:AlternateConten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3"/>
  <dimension ref="A1:H390"/>
  <sheetViews>
    <sheetView workbookViewId="0">
      <selection activeCell="G9" sqref="G9"/>
    </sheetView>
  </sheetViews>
  <sheetFormatPr defaultColWidth="9" defaultRowHeight="14.25"/>
  <cols>
    <col min="1" max="1" width="23.125" style="131" customWidth="1"/>
    <col min="2" max="3" width="13.75" style="131" customWidth="1"/>
    <col min="4" max="4" width="9.125" style="131" customWidth="1"/>
    <col min="5" max="5" width="13.75" style="131" customWidth="1"/>
    <col min="6" max="6" width="9.75" style="131" customWidth="1"/>
    <col min="7" max="7" width="63.875" style="955" customWidth="1"/>
    <col min="8" max="16384" width="9" style="555"/>
  </cols>
  <sheetData>
    <row r="1" spans="1:8" ht="30" customHeight="1">
      <c r="A1" s="3063" t="s">
        <v>377</v>
      </c>
      <c r="B1" s="3063"/>
      <c r="C1" s="3063"/>
      <c r="D1" s="3063"/>
      <c r="E1" s="3063"/>
      <c r="F1" s="3063"/>
      <c r="G1" s="1011"/>
    </row>
    <row r="2" spans="1:8" s="559" customFormat="1" ht="20.25" customHeight="1">
      <c r="A2" s="3064" t="str">
        <f>"委托单位："&amp;基本情况!B2</f>
        <v>委托单位：</v>
      </c>
      <c r="B2" s="3064"/>
      <c r="C2" s="510"/>
      <c r="D2" s="137" t="s">
        <v>1301</v>
      </c>
      <c r="E2" s="137" t="s">
        <v>1071</v>
      </c>
      <c r="F2" s="486" t="s">
        <v>289</v>
      </c>
      <c r="G2" s="1028"/>
    </row>
    <row r="3" spans="1:8" s="559" customFormat="1" ht="20.25" customHeight="1">
      <c r="A3" s="3064"/>
      <c r="B3" s="3064"/>
      <c r="C3" s="159" t="s">
        <v>463</v>
      </c>
      <c r="D3" s="511">
        <f>基本情况!B12</f>
        <v>0</v>
      </c>
      <c r="E3" s="560" t="str">
        <f>TEXT(基本情况!B21,"yyyy-mm-dd")</f>
        <v>2016-03-03</v>
      </c>
      <c r="F3" s="2964" t="str">
        <f>档案索引!D42</f>
        <v>4-9</v>
      </c>
      <c r="G3" s="1028"/>
    </row>
    <row r="4" spans="1:8" s="559" customFormat="1" ht="20.25" customHeight="1">
      <c r="A4" s="3025" t="str">
        <f>"会计期间："&amp;基本情况!B7</f>
        <v>会计期间：2015年01月01日至2015年12月31日</v>
      </c>
      <c r="B4" s="3025"/>
      <c r="C4" s="141" t="s">
        <v>465</v>
      </c>
      <c r="D4" s="514">
        <f>基本情况!B11</f>
        <v>0</v>
      </c>
      <c r="E4" s="514" t="str">
        <f>TEXT(基本情况!B22,"yyyy-mm-dd")</f>
        <v>2016-04-10</v>
      </c>
      <c r="F4" s="2964"/>
      <c r="G4" s="1028"/>
    </row>
    <row r="5" spans="1:8" s="566" customFormat="1" ht="7.5" customHeight="1">
      <c r="A5" s="2730"/>
      <c r="B5" s="2730"/>
      <c r="C5" s="2730"/>
      <c r="D5" s="2730"/>
      <c r="E5" s="2730"/>
      <c r="F5" s="2730"/>
      <c r="G5" s="1023"/>
    </row>
    <row r="6" spans="1:8" s="650" customFormat="1" ht="20.25" customHeight="1">
      <c r="A6" s="533" t="s">
        <v>654</v>
      </c>
      <c r="B6" s="3124" t="str">
        <f>IF(基本情况!B29="否",IF(C12-B12&lt;&gt;资产负债!H13,"账载数与报表数相差"&amp;DOLLAR(C12-B12-资产负债!H13,2)&amp;"元！","账载数与报表数相符！"),IF(C11&lt;&gt;资产负债!H13,"账载数与报表数相差"&amp;DOLLAR(C11-资产负债!H13,2)&amp;"元！","账载数与报表数相符！"))</f>
        <v>账载数与报表数相符！</v>
      </c>
      <c r="C6" s="3124"/>
      <c r="D6" s="3124"/>
      <c r="E6" s="3124"/>
      <c r="F6" s="3124"/>
      <c r="G6" s="484" t="s">
        <v>404</v>
      </c>
      <c r="H6" s="608"/>
    </row>
    <row r="7" spans="1:8" s="650" customFormat="1" ht="15" customHeight="1">
      <c r="A7" s="2948" t="s">
        <v>1344</v>
      </c>
      <c r="B7" s="2974" t="s">
        <v>1432</v>
      </c>
      <c r="C7" s="2974"/>
      <c r="D7" s="2974"/>
      <c r="E7" s="2925" t="str">
        <f>IF(D12&lt;&gt;0,"、E","")</f>
        <v/>
      </c>
      <c r="F7" s="2925"/>
      <c r="G7" s="1054"/>
      <c r="H7" s="608"/>
    </row>
    <row r="8" spans="1:8" s="650" customFormat="1" ht="61.5" customHeight="1">
      <c r="A8" s="2948"/>
      <c r="B8" s="3596"/>
      <c r="C8" s="3596"/>
      <c r="D8" s="3596"/>
      <c r="E8" s="3596"/>
      <c r="F8" s="3596"/>
      <c r="G8" s="1014"/>
      <c r="H8" s="608"/>
    </row>
    <row r="9" spans="1:8" s="650" customFormat="1" ht="20.25" customHeight="1">
      <c r="A9" s="529" t="s">
        <v>587</v>
      </c>
      <c r="B9" s="3006" t="str">
        <f>IF(D12&lt;&gt;0,"调整后认可！","不存在调整事项,认可！")</f>
        <v>不存在调整事项,认可！</v>
      </c>
      <c r="C9" s="3006"/>
      <c r="D9" s="3006"/>
      <c r="E9" s="3006"/>
      <c r="F9" s="3006"/>
      <c r="G9" s="1012" t="s">
        <v>1307</v>
      </c>
      <c r="H9" s="608"/>
    </row>
    <row r="10" spans="1:8" s="650" customFormat="1" ht="20.25" customHeight="1">
      <c r="A10" s="136" t="s">
        <v>678</v>
      </c>
      <c r="B10" s="1013" t="s">
        <v>1434</v>
      </c>
      <c r="C10" s="137" t="s">
        <v>1435</v>
      </c>
      <c r="D10" s="137" t="s">
        <v>995</v>
      </c>
      <c r="E10" s="137" t="s">
        <v>515</v>
      </c>
      <c r="F10" s="486" t="s">
        <v>1442</v>
      </c>
      <c r="G10" s="1012" t="s">
        <v>655</v>
      </c>
    </row>
    <row r="11" spans="1:8" s="650" customFormat="1" ht="20.25" customHeight="1">
      <c r="A11" s="1015" t="s">
        <v>1437</v>
      </c>
      <c r="B11" s="1016">
        <f>IF(基本情况!B29="否",0,B12+其他应收!B14)</f>
        <v>0</v>
      </c>
      <c r="C11" s="1016">
        <f>IF(基本情况!B29="否",0,C12+其他应收!C14)</f>
        <v>0</v>
      </c>
      <c r="D11" s="1206"/>
      <c r="E11" s="522">
        <f>C11+D11</f>
        <v>0</v>
      </c>
      <c r="F11" s="1025">
        <f>IF(基本情况!B29="否",0,F12+其他应收!F14)</f>
        <v>0</v>
      </c>
      <c r="G11" s="1024"/>
    </row>
    <row r="12" spans="1:8" s="650" customFormat="1" ht="20.25" customHeight="1">
      <c r="A12" s="529" t="s">
        <v>1438</v>
      </c>
      <c r="B12" s="1019">
        <f>SUM(B13:B3002)</f>
        <v>0</v>
      </c>
      <c r="C12" s="1019">
        <f>SUM(C13:C3002)</f>
        <v>0</v>
      </c>
      <c r="D12" s="824">
        <f>SUM(D13:D302)</f>
        <v>0</v>
      </c>
      <c r="E12" s="824">
        <f>SUM(E13:E302)</f>
        <v>0</v>
      </c>
      <c r="F12" s="597">
        <f>SUM(F13:F302)</f>
        <v>0</v>
      </c>
      <c r="G12" s="1054"/>
    </row>
    <row r="13" spans="1:8" s="559" customFormat="1" ht="15" customHeight="1">
      <c r="A13" s="1020"/>
      <c r="B13" s="1200"/>
      <c r="C13" s="1163"/>
      <c r="D13" s="1163"/>
      <c r="E13" s="1021">
        <f>C13-B13+D13</f>
        <v>0</v>
      </c>
      <c r="F13" s="1201"/>
      <c r="G13" s="3598" t="s">
        <v>1004</v>
      </c>
    </row>
    <row r="14" spans="1:8" s="559" customFormat="1" ht="15" customHeight="1">
      <c r="A14" s="681"/>
      <c r="B14" s="1202"/>
      <c r="C14" s="1122"/>
      <c r="D14" s="1122"/>
      <c r="E14" s="1017">
        <f>C14-B14+D14</f>
        <v>0</v>
      </c>
      <c r="F14" s="1203"/>
      <c r="G14" s="3598"/>
    </row>
    <row r="15" spans="1:8" s="559" customFormat="1" ht="15" customHeight="1">
      <c r="A15" s="681"/>
      <c r="B15" s="1202"/>
      <c r="C15" s="1122"/>
      <c r="D15" s="1122"/>
      <c r="E15" s="1017">
        <f t="shared" ref="E15:E78" si="0">C15-B15+D15</f>
        <v>0</v>
      </c>
      <c r="F15" s="1203"/>
      <c r="G15" s="1031" t="s">
        <v>1005</v>
      </c>
    </row>
    <row r="16" spans="1:8" s="559" customFormat="1" ht="15" customHeight="1">
      <c r="A16" s="681"/>
      <c r="B16" s="1202"/>
      <c r="C16" s="1122"/>
      <c r="D16" s="1122"/>
      <c r="E16" s="1017">
        <f t="shared" si="0"/>
        <v>0</v>
      </c>
      <c r="F16" s="1203"/>
      <c r="G16" s="1031" t="s">
        <v>1006</v>
      </c>
    </row>
    <row r="17" spans="1:7" s="559" customFormat="1" ht="15" customHeight="1">
      <c r="A17" s="681"/>
      <c r="B17" s="1202"/>
      <c r="C17" s="1122"/>
      <c r="D17" s="1122"/>
      <c r="E17" s="1017">
        <f t="shared" si="0"/>
        <v>0</v>
      </c>
      <c r="F17" s="1203"/>
      <c r="G17" s="1031" t="s">
        <v>1007</v>
      </c>
    </row>
    <row r="18" spans="1:7" s="559" customFormat="1" ht="15" customHeight="1">
      <c r="A18" s="681"/>
      <c r="B18" s="1202"/>
      <c r="C18" s="1122"/>
      <c r="D18" s="1122"/>
      <c r="E18" s="1017">
        <f t="shared" si="0"/>
        <v>0</v>
      </c>
      <c r="F18" s="1203"/>
      <c r="G18" s="1031" t="s">
        <v>1008</v>
      </c>
    </row>
    <row r="19" spans="1:7" s="559" customFormat="1" ht="15" customHeight="1">
      <c r="A19" s="681"/>
      <c r="B19" s="1202"/>
      <c r="C19" s="1122"/>
      <c r="D19" s="1122"/>
      <c r="E19" s="1017">
        <f t="shared" si="0"/>
        <v>0</v>
      </c>
      <c r="F19" s="1203"/>
      <c r="G19" s="1031" t="s">
        <v>1009</v>
      </c>
    </row>
    <row r="20" spans="1:7" s="559" customFormat="1" ht="15" customHeight="1">
      <c r="A20" s="681"/>
      <c r="B20" s="1202"/>
      <c r="C20" s="1122"/>
      <c r="D20" s="1122"/>
      <c r="E20" s="1017">
        <f t="shared" si="0"/>
        <v>0</v>
      </c>
      <c r="F20" s="1203"/>
      <c r="G20" s="1031" t="s">
        <v>1010</v>
      </c>
    </row>
    <row r="21" spans="1:7" s="559" customFormat="1" ht="15" customHeight="1">
      <c r="A21" s="681"/>
      <c r="B21" s="1202"/>
      <c r="C21" s="1122"/>
      <c r="D21" s="1122"/>
      <c r="E21" s="1017">
        <f t="shared" si="0"/>
        <v>0</v>
      </c>
      <c r="F21" s="1203"/>
      <c r="G21" s="1028"/>
    </row>
    <row r="22" spans="1:7" s="559" customFormat="1" ht="15" customHeight="1">
      <c r="A22" s="681"/>
      <c r="B22" s="1202"/>
      <c r="C22" s="1122"/>
      <c r="D22" s="1122"/>
      <c r="E22" s="1017">
        <f t="shared" si="0"/>
        <v>0</v>
      </c>
      <c r="F22" s="1203"/>
      <c r="G22" s="1028"/>
    </row>
    <row r="23" spans="1:7" s="559" customFormat="1" ht="15" customHeight="1">
      <c r="A23" s="681"/>
      <c r="B23" s="1202"/>
      <c r="C23" s="1122"/>
      <c r="D23" s="1122"/>
      <c r="E23" s="1017">
        <f t="shared" si="0"/>
        <v>0</v>
      </c>
      <c r="F23" s="1203"/>
      <c r="G23" s="1028"/>
    </row>
    <row r="24" spans="1:7" s="559" customFormat="1" ht="15" customHeight="1">
      <c r="A24" s="681"/>
      <c r="B24" s="1202"/>
      <c r="C24" s="1122"/>
      <c r="D24" s="1122"/>
      <c r="E24" s="1017">
        <f t="shared" si="0"/>
        <v>0</v>
      </c>
      <c r="F24" s="1203"/>
      <c r="G24" s="1028"/>
    </row>
    <row r="25" spans="1:7" s="559" customFormat="1" ht="15" customHeight="1">
      <c r="A25" s="681"/>
      <c r="B25" s="1202"/>
      <c r="C25" s="1122"/>
      <c r="D25" s="1122"/>
      <c r="E25" s="1017">
        <f t="shared" si="0"/>
        <v>0</v>
      </c>
      <c r="F25" s="1203"/>
      <c r="G25" s="1028"/>
    </row>
    <row r="26" spans="1:7" s="559" customFormat="1" ht="15" customHeight="1">
      <c r="A26" s="681"/>
      <c r="B26" s="1202"/>
      <c r="C26" s="1122"/>
      <c r="D26" s="1122"/>
      <c r="E26" s="1017">
        <f t="shared" si="0"/>
        <v>0</v>
      </c>
      <c r="F26" s="1203"/>
      <c r="G26" s="1028"/>
    </row>
    <row r="27" spans="1:7" s="559" customFormat="1" ht="15" customHeight="1">
      <c r="A27" s="681"/>
      <c r="B27" s="1202"/>
      <c r="C27" s="1122"/>
      <c r="D27" s="1122"/>
      <c r="E27" s="1017">
        <f t="shared" si="0"/>
        <v>0</v>
      </c>
      <c r="F27" s="1203"/>
      <c r="G27" s="1028"/>
    </row>
    <row r="28" spans="1:7" s="559" customFormat="1" ht="15" customHeight="1">
      <c r="A28" s="681"/>
      <c r="B28" s="1202"/>
      <c r="C28" s="1122"/>
      <c r="D28" s="1122"/>
      <c r="E28" s="1017">
        <f t="shared" si="0"/>
        <v>0</v>
      </c>
      <c r="F28" s="1203"/>
      <c r="G28" s="1028"/>
    </row>
    <row r="29" spans="1:7" s="559" customFormat="1" ht="15" customHeight="1">
      <c r="A29" s="681"/>
      <c r="B29" s="1202"/>
      <c r="C29" s="1122"/>
      <c r="D29" s="1122"/>
      <c r="E29" s="1017">
        <f t="shared" si="0"/>
        <v>0</v>
      </c>
      <c r="F29" s="1203"/>
      <c r="G29" s="1028"/>
    </row>
    <row r="30" spans="1:7" s="559" customFormat="1" ht="15" customHeight="1">
      <c r="A30" s="681"/>
      <c r="B30" s="1202"/>
      <c r="C30" s="1122"/>
      <c r="D30" s="1122"/>
      <c r="E30" s="1017">
        <f t="shared" si="0"/>
        <v>0</v>
      </c>
      <c r="F30" s="1203"/>
      <c r="G30" s="1028"/>
    </row>
    <row r="31" spans="1:7" s="559" customFormat="1" ht="15" customHeight="1">
      <c r="A31" s="681"/>
      <c r="B31" s="1202"/>
      <c r="C31" s="1122"/>
      <c r="D31" s="1122"/>
      <c r="E31" s="1017">
        <f t="shared" si="0"/>
        <v>0</v>
      </c>
      <c r="F31" s="1203"/>
      <c r="G31" s="1028"/>
    </row>
    <row r="32" spans="1:7" s="559" customFormat="1" ht="15" customHeight="1">
      <c r="A32" s="681"/>
      <c r="B32" s="1202"/>
      <c r="C32" s="1122"/>
      <c r="D32" s="1122"/>
      <c r="E32" s="1017">
        <f t="shared" si="0"/>
        <v>0</v>
      </c>
      <c r="F32" s="1203"/>
      <c r="G32" s="1028"/>
    </row>
    <row r="33" spans="1:7" s="559" customFormat="1" ht="15" customHeight="1">
      <c r="A33" s="681"/>
      <c r="B33" s="1202"/>
      <c r="C33" s="1122"/>
      <c r="D33" s="1122"/>
      <c r="E33" s="1017">
        <f t="shared" si="0"/>
        <v>0</v>
      </c>
      <c r="F33" s="1203"/>
      <c r="G33" s="1028"/>
    </row>
    <row r="34" spans="1:7" s="559" customFormat="1" ht="15" customHeight="1">
      <c r="A34" s="681"/>
      <c r="B34" s="1202"/>
      <c r="C34" s="1122"/>
      <c r="D34" s="1122"/>
      <c r="E34" s="1017">
        <f t="shared" si="0"/>
        <v>0</v>
      </c>
      <c r="F34" s="1203"/>
      <c r="G34" s="1028"/>
    </row>
    <row r="35" spans="1:7" s="559" customFormat="1" ht="15" customHeight="1">
      <c r="A35" s="681"/>
      <c r="B35" s="1202"/>
      <c r="C35" s="1122"/>
      <c r="D35" s="1122"/>
      <c r="E35" s="1017">
        <f t="shared" si="0"/>
        <v>0</v>
      </c>
      <c r="F35" s="1203"/>
      <c r="G35" s="1028"/>
    </row>
    <row r="36" spans="1:7" s="559" customFormat="1" ht="15" customHeight="1">
      <c r="A36" s="681"/>
      <c r="B36" s="1202"/>
      <c r="C36" s="1122"/>
      <c r="D36" s="1122"/>
      <c r="E36" s="1017">
        <f t="shared" si="0"/>
        <v>0</v>
      </c>
      <c r="F36" s="1203"/>
      <c r="G36" s="1028"/>
    </row>
    <row r="37" spans="1:7" s="559" customFormat="1" ht="15" customHeight="1">
      <c r="A37" s="681"/>
      <c r="B37" s="1202"/>
      <c r="C37" s="1122"/>
      <c r="D37" s="1122"/>
      <c r="E37" s="1017">
        <f t="shared" si="0"/>
        <v>0</v>
      </c>
      <c r="F37" s="1203"/>
      <c r="G37" s="1028"/>
    </row>
    <row r="38" spans="1:7" s="559" customFormat="1" ht="15" customHeight="1">
      <c r="A38" s="681"/>
      <c r="B38" s="1202"/>
      <c r="C38" s="1122"/>
      <c r="D38" s="1122"/>
      <c r="E38" s="1017">
        <f t="shared" si="0"/>
        <v>0</v>
      </c>
      <c r="F38" s="1203"/>
      <c r="G38" s="1028"/>
    </row>
    <row r="39" spans="1:7" s="559" customFormat="1" ht="15" customHeight="1">
      <c r="A39" s="681"/>
      <c r="B39" s="1202"/>
      <c r="C39" s="1122"/>
      <c r="D39" s="1122"/>
      <c r="E39" s="1017">
        <f t="shared" si="0"/>
        <v>0</v>
      </c>
      <c r="F39" s="1203"/>
      <c r="G39" s="1028"/>
    </row>
    <row r="40" spans="1:7" s="559" customFormat="1" ht="15" customHeight="1">
      <c r="A40" s="681"/>
      <c r="B40" s="1202"/>
      <c r="C40" s="1122"/>
      <c r="D40" s="1122"/>
      <c r="E40" s="1017">
        <f t="shared" si="0"/>
        <v>0</v>
      </c>
      <c r="F40" s="1203"/>
      <c r="G40" s="1028"/>
    </row>
    <row r="41" spans="1:7" s="559" customFormat="1" ht="15" customHeight="1">
      <c r="A41" s="681"/>
      <c r="B41" s="1202"/>
      <c r="C41" s="1122"/>
      <c r="D41" s="1122"/>
      <c r="E41" s="1017">
        <f t="shared" si="0"/>
        <v>0</v>
      </c>
      <c r="F41" s="1203"/>
      <c r="G41" s="1028"/>
    </row>
    <row r="42" spans="1:7" s="559" customFormat="1" ht="15" customHeight="1">
      <c r="A42" s="681"/>
      <c r="B42" s="1202"/>
      <c r="C42" s="1122"/>
      <c r="D42" s="1122"/>
      <c r="E42" s="1017">
        <f t="shared" si="0"/>
        <v>0</v>
      </c>
      <c r="F42" s="1203"/>
      <c r="G42" s="1028"/>
    </row>
    <row r="43" spans="1:7" s="559" customFormat="1" ht="15" customHeight="1">
      <c r="A43" s="681"/>
      <c r="B43" s="1202"/>
      <c r="C43" s="1122"/>
      <c r="D43" s="1122"/>
      <c r="E43" s="1017">
        <f t="shared" si="0"/>
        <v>0</v>
      </c>
      <c r="F43" s="1203"/>
      <c r="G43" s="1028"/>
    </row>
    <row r="44" spans="1:7" s="559" customFormat="1" ht="15" customHeight="1">
      <c r="A44" s="681"/>
      <c r="B44" s="1202"/>
      <c r="C44" s="1122"/>
      <c r="D44" s="1122"/>
      <c r="E44" s="1017">
        <f t="shared" si="0"/>
        <v>0</v>
      </c>
      <c r="F44" s="1203"/>
      <c r="G44" s="1028"/>
    </row>
    <row r="45" spans="1:7" s="559" customFormat="1" ht="15" customHeight="1">
      <c r="A45" s="681"/>
      <c r="B45" s="1202"/>
      <c r="C45" s="1122"/>
      <c r="D45" s="1122"/>
      <c r="E45" s="1017">
        <f t="shared" si="0"/>
        <v>0</v>
      </c>
      <c r="F45" s="1203"/>
      <c r="G45" s="1028"/>
    </row>
    <row r="46" spans="1:7" s="559" customFormat="1" ht="15" customHeight="1">
      <c r="A46" s="681"/>
      <c r="B46" s="1202"/>
      <c r="C46" s="1122"/>
      <c r="D46" s="1122"/>
      <c r="E46" s="1017">
        <f t="shared" si="0"/>
        <v>0</v>
      </c>
      <c r="F46" s="1203"/>
      <c r="G46" s="1028"/>
    </row>
    <row r="47" spans="1:7" s="559" customFormat="1" ht="15" customHeight="1">
      <c r="A47" s="681"/>
      <c r="B47" s="1202"/>
      <c r="C47" s="1122"/>
      <c r="D47" s="1122"/>
      <c r="E47" s="1017">
        <f t="shared" si="0"/>
        <v>0</v>
      </c>
      <c r="F47" s="1203"/>
      <c r="G47" s="1028"/>
    </row>
    <row r="48" spans="1:7" s="503" customFormat="1" ht="15" customHeight="1">
      <c r="A48" s="681"/>
      <c r="B48" s="1202"/>
      <c r="C48" s="1122"/>
      <c r="D48" s="1122"/>
      <c r="E48" s="1017">
        <f t="shared" si="0"/>
        <v>0</v>
      </c>
      <c r="F48" s="1203"/>
      <c r="G48" s="471"/>
    </row>
    <row r="49" spans="1:7" s="503" customFormat="1" ht="15" customHeight="1">
      <c r="A49" s="681"/>
      <c r="B49" s="1202"/>
      <c r="C49" s="1122"/>
      <c r="D49" s="1122"/>
      <c r="E49" s="1017">
        <f t="shared" si="0"/>
        <v>0</v>
      </c>
      <c r="F49" s="1203"/>
      <c r="G49" s="471"/>
    </row>
    <row r="50" spans="1:7" s="503" customFormat="1" ht="15" customHeight="1">
      <c r="A50" s="681"/>
      <c r="B50" s="1202"/>
      <c r="C50" s="1122"/>
      <c r="D50" s="1122"/>
      <c r="E50" s="1017">
        <f t="shared" si="0"/>
        <v>0</v>
      </c>
      <c r="F50" s="1203"/>
      <c r="G50" s="471"/>
    </row>
    <row r="51" spans="1:7" s="503" customFormat="1" ht="15" customHeight="1">
      <c r="A51" s="681"/>
      <c r="B51" s="1202"/>
      <c r="C51" s="1122"/>
      <c r="D51" s="1122"/>
      <c r="E51" s="1017">
        <f t="shared" si="0"/>
        <v>0</v>
      </c>
      <c r="F51" s="1203"/>
      <c r="G51" s="471"/>
    </row>
    <row r="52" spans="1:7" s="503" customFormat="1" ht="15" customHeight="1">
      <c r="A52" s="681"/>
      <c r="B52" s="1202"/>
      <c r="C52" s="1122"/>
      <c r="D52" s="1122"/>
      <c r="E52" s="1017">
        <f t="shared" si="0"/>
        <v>0</v>
      </c>
      <c r="F52" s="1203"/>
      <c r="G52" s="471"/>
    </row>
    <row r="53" spans="1:7" ht="15" customHeight="1">
      <c r="A53" s="681"/>
      <c r="B53" s="1202"/>
      <c r="C53" s="1122"/>
      <c r="D53" s="1122"/>
      <c r="E53" s="1017">
        <f t="shared" si="0"/>
        <v>0</v>
      </c>
      <c r="F53" s="1203"/>
      <c r="G53" s="1011"/>
    </row>
    <row r="54" spans="1:7" ht="15" customHeight="1">
      <c r="A54" s="681"/>
      <c r="B54" s="1202"/>
      <c r="C54" s="1122"/>
      <c r="D54" s="1122"/>
      <c r="E54" s="1017">
        <f t="shared" si="0"/>
        <v>0</v>
      </c>
      <c r="F54" s="1203"/>
      <c r="G54" s="1011"/>
    </row>
    <row r="55" spans="1:7" ht="15" customHeight="1">
      <c r="A55" s="681"/>
      <c r="B55" s="1202"/>
      <c r="C55" s="1122"/>
      <c r="D55" s="1122"/>
      <c r="E55" s="1017">
        <f t="shared" si="0"/>
        <v>0</v>
      </c>
      <c r="F55" s="1203"/>
      <c r="G55" s="1011"/>
    </row>
    <row r="56" spans="1:7" ht="15" customHeight="1">
      <c r="A56" s="681"/>
      <c r="B56" s="1202"/>
      <c r="C56" s="1122"/>
      <c r="D56" s="1122"/>
      <c r="E56" s="1017">
        <f t="shared" si="0"/>
        <v>0</v>
      </c>
      <c r="F56" s="1203"/>
      <c r="G56" s="1011"/>
    </row>
    <row r="57" spans="1:7" ht="15" customHeight="1">
      <c r="A57" s="681"/>
      <c r="B57" s="1202"/>
      <c r="C57" s="1122"/>
      <c r="D57" s="1122"/>
      <c r="E57" s="1017">
        <f t="shared" si="0"/>
        <v>0</v>
      </c>
      <c r="F57" s="1203"/>
      <c r="G57" s="1011"/>
    </row>
    <row r="58" spans="1:7" ht="15" customHeight="1">
      <c r="A58" s="681"/>
      <c r="B58" s="1202"/>
      <c r="C58" s="1122"/>
      <c r="D58" s="1122"/>
      <c r="E58" s="1017">
        <f t="shared" si="0"/>
        <v>0</v>
      </c>
      <c r="F58" s="1203"/>
      <c r="G58" s="1011"/>
    </row>
    <row r="59" spans="1:7" ht="15" customHeight="1">
      <c r="A59" s="681"/>
      <c r="B59" s="1202"/>
      <c r="C59" s="1122"/>
      <c r="D59" s="1122"/>
      <c r="E59" s="1017">
        <f t="shared" si="0"/>
        <v>0</v>
      </c>
      <c r="F59" s="1203"/>
      <c r="G59" s="1011"/>
    </row>
    <row r="60" spans="1:7" ht="15" customHeight="1">
      <c r="A60" s="681"/>
      <c r="B60" s="1202"/>
      <c r="C60" s="1122"/>
      <c r="D60" s="1122"/>
      <c r="E60" s="1017">
        <f t="shared" si="0"/>
        <v>0</v>
      </c>
      <c r="F60" s="1203"/>
      <c r="G60" s="1011"/>
    </row>
    <row r="61" spans="1:7" ht="15" customHeight="1">
      <c r="A61" s="681"/>
      <c r="B61" s="1202"/>
      <c r="C61" s="1122"/>
      <c r="D61" s="1122"/>
      <c r="E61" s="1017">
        <f t="shared" si="0"/>
        <v>0</v>
      </c>
      <c r="F61" s="1203"/>
      <c r="G61" s="1011"/>
    </row>
    <row r="62" spans="1:7" ht="15" customHeight="1">
      <c r="A62" s="681"/>
      <c r="B62" s="1202"/>
      <c r="C62" s="1122"/>
      <c r="D62" s="1122"/>
      <c r="E62" s="1017">
        <f t="shared" si="0"/>
        <v>0</v>
      </c>
      <c r="F62" s="1203"/>
      <c r="G62" s="1011"/>
    </row>
    <row r="63" spans="1:7" ht="15" customHeight="1">
      <c r="A63" s="681"/>
      <c r="B63" s="1202"/>
      <c r="C63" s="1122"/>
      <c r="D63" s="1122"/>
      <c r="E63" s="1017">
        <f t="shared" si="0"/>
        <v>0</v>
      </c>
      <c r="F63" s="1203"/>
      <c r="G63" s="1011"/>
    </row>
    <row r="64" spans="1:7" ht="15" customHeight="1">
      <c r="A64" s="681"/>
      <c r="B64" s="1202"/>
      <c r="C64" s="1122"/>
      <c r="D64" s="1122"/>
      <c r="E64" s="1017">
        <f t="shared" si="0"/>
        <v>0</v>
      </c>
      <c r="F64" s="1203"/>
      <c r="G64" s="1011"/>
    </row>
    <row r="65" spans="1:7" ht="15" customHeight="1">
      <c r="A65" s="681"/>
      <c r="B65" s="1202"/>
      <c r="C65" s="1122"/>
      <c r="D65" s="1122"/>
      <c r="E65" s="1017">
        <f t="shared" si="0"/>
        <v>0</v>
      </c>
      <c r="F65" s="1203"/>
      <c r="G65" s="1011"/>
    </row>
    <row r="66" spans="1:7" ht="15" customHeight="1">
      <c r="A66" s="681"/>
      <c r="B66" s="1202"/>
      <c r="C66" s="1122"/>
      <c r="D66" s="1122"/>
      <c r="E66" s="1017">
        <f t="shared" si="0"/>
        <v>0</v>
      </c>
      <c r="F66" s="1203"/>
      <c r="G66" s="1011"/>
    </row>
    <row r="67" spans="1:7" ht="15" customHeight="1">
      <c r="A67" s="681"/>
      <c r="B67" s="1202"/>
      <c r="C67" s="1122"/>
      <c r="D67" s="1122"/>
      <c r="E67" s="1017">
        <f t="shared" si="0"/>
        <v>0</v>
      </c>
      <c r="F67" s="1203"/>
      <c r="G67" s="1011"/>
    </row>
    <row r="68" spans="1:7" ht="15" customHeight="1">
      <c r="A68" s="681"/>
      <c r="B68" s="1202"/>
      <c r="C68" s="1122"/>
      <c r="D68" s="1122"/>
      <c r="E68" s="1017">
        <f t="shared" si="0"/>
        <v>0</v>
      </c>
      <c r="F68" s="1203"/>
      <c r="G68" s="1011"/>
    </row>
    <row r="69" spans="1:7" ht="15" customHeight="1">
      <c r="A69" s="681"/>
      <c r="B69" s="1202"/>
      <c r="C69" s="1122"/>
      <c r="D69" s="1122"/>
      <c r="E69" s="1017">
        <f t="shared" si="0"/>
        <v>0</v>
      </c>
      <c r="F69" s="1203"/>
      <c r="G69" s="1011"/>
    </row>
    <row r="70" spans="1:7" ht="15" customHeight="1">
      <c r="A70" s="681"/>
      <c r="B70" s="1202"/>
      <c r="C70" s="1122"/>
      <c r="D70" s="1122"/>
      <c r="E70" s="1017">
        <f t="shared" si="0"/>
        <v>0</v>
      </c>
      <c r="F70" s="1203"/>
      <c r="G70" s="1011"/>
    </row>
    <row r="71" spans="1:7" ht="15" customHeight="1">
      <c r="A71" s="681"/>
      <c r="B71" s="1202"/>
      <c r="C71" s="1122"/>
      <c r="D71" s="1122"/>
      <c r="E71" s="1017">
        <f t="shared" si="0"/>
        <v>0</v>
      </c>
      <c r="F71" s="1203"/>
      <c r="G71" s="1011"/>
    </row>
    <row r="72" spans="1:7" ht="15" customHeight="1">
      <c r="A72" s="681"/>
      <c r="B72" s="1202"/>
      <c r="C72" s="1122"/>
      <c r="D72" s="1122"/>
      <c r="E72" s="1017">
        <f t="shared" si="0"/>
        <v>0</v>
      </c>
      <c r="F72" s="1203"/>
      <c r="G72" s="1011"/>
    </row>
    <row r="73" spans="1:7" ht="15" customHeight="1">
      <c r="A73" s="681"/>
      <c r="B73" s="1202"/>
      <c r="C73" s="1122"/>
      <c r="D73" s="1122"/>
      <c r="E73" s="1017">
        <f t="shared" si="0"/>
        <v>0</v>
      </c>
      <c r="F73" s="1203"/>
      <c r="G73" s="1011"/>
    </row>
    <row r="74" spans="1:7" ht="15" customHeight="1">
      <c r="A74" s="681"/>
      <c r="B74" s="1202"/>
      <c r="C74" s="1122"/>
      <c r="D74" s="1122"/>
      <c r="E74" s="1017">
        <f t="shared" si="0"/>
        <v>0</v>
      </c>
      <c r="F74" s="1203"/>
      <c r="G74" s="1011"/>
    </row>
    <row r="75" spans="1:7" ht="15" customHeight="1">
      <c r="A75" s="681"/>
      <c r="B75" s="1202"/>
      <c r="C75" s="1122"/>
      <c r="D75" s="1122"/>
      <c r="E75" s="1017">
        <f t="shared" si="0"/>
        <v>0</v>
      </c>
      <c r="F75" s="1203"/>
      <c r="G75" s="1011"/>
    </row>
    <row r="76" spans="1:7" ht="15" customHeight="1">
      <c r="A76" s="681"/>
      <c r="B76" s="1202"/>
      <c r="C76" s="1122"/>
      <c r="D76" s="1122"/>
      <c r="E76" s="1017">
        <f t="shared" si="0"/>
        <v>0</v>
      </c>
      <c r="F76" s="1203"/>
      <c r="G76" s="1011"/>
    </row>
    <row r="77" spans="1:7" ht="15" customHeight="1">
      <c r="A77" s="681"/>
      <c r="B77" s="1202"/>
      <c r="C77" s="1122"/>
      <c r="D77" s="1122"/>
      <c r="E77" s="1017">
        <f t="shared" si="0"/>
        <v>0</v>
      </c>
      <c r="F77" s="1203"/>
      <c r="G77" s="1011"/>
    </row>
    <row r="78" spans="1:7" ht="15" customHeight="1">
      <c r="A78" s="681"/>
      <c r="B78" s="1202"/>
      <c r="C78" s="1122"/>
      <c r="D78" s="1122"/>
      <c r="E78" s="1017">
        <f t="shared" si="0"/>
        <v>0</v>
      </c>
      <c r="F78" s="1203"/>
      <c r="G78" s="1011"/>
    </row>
    <row r="79" spans="1:7" ht="15" customHeight="1">
      <c r="A79" s="681"/>
      <c r="B79" s="1202"/>
      <c r="C79" s="1122"/>
      <c r="D79" s="1122"/>
      <c r="E79" s="1017">
        <f t="shared" ref="E79:E142" si="1">C79-B79+D79</f>
        <v>0</v>
      </c>
      <c r="F79" s="1203"/>
      <c r="G79" s="1011"/>
    </row>
    <row r="80" spans="1:7" ht="15" customHeight="1">
      <c r="A80" s="681"/>
      <c r="B80" s="1202"/>
      <c r="C80" s="1122"/>
      <c r="D80" s="1122"/>
      <c r="E80" s="1017">
        <f t="shared" si="1"/>
        <v>0</v>
      </c>
      <c r="F80" s="1203"/>
      <c r="G80" s="1011"/>
    </row>
    <row r="81" spans="1:7" ht="15" customHeight="1">
      <c r="A81" s="681"/>
      <c r="B81" s="1202"/>
      <c r="C81" s="1122"/>
      <c r="D81" s="1122"/>
      <c r="E81" s="1017">
        <f t="shared" si="1"/>
        <v>0</v>
      </c>
      <c r="F81" s="1203"/>
      <c r="G81" s="1011"/>
    </row>
    <row r="82" spans="1:7" ht="15" customHeight="1">
      <c r="A82" s="681"/>
      <c r="B82" s="1202"/>
      <c r="C82" s="1122"/>
      <c r="D82" s="1122"/>
      <c r="E82" s="1017">
        <f t="shared" si="1"/>
        <v>0</v>
      </c>
      <c r="F82" s="1203"/>
      <c r="G82" s="1011"/>
    </row>
    <row r="83" spans="1:7" ht="15" customHeight="1">
      <c r="A83" s="681"/>
      <c r="B83" s="1202"/>
      <c r="C83" s="1122"/>
      <c r="D83" s="1122"/>
      <c r="E83" s="1017">
        <f t="shared" si="1"/>
        <v>0</v>
      </c>
      <c r="F83" s="1203"/>
      <c r="G83" s="1011"/>
    </row>
    <row r="84" spans="1:7" ht="15" customHeight="1">
      <c r="A84" s="681"/>
      <c r="B84" s="1202"/>
      <c r="C84" s="1122"/>
      <c r="D84" s="1122"/>
      <c r="E84" s="1017">
        <f t="shared" si="1"/>
        <v>0</v>
      </c>
      <c r="F84" s="1203"/>
      <c r="G84" s="1011"/>
    </row>
    <row r="85" spans="1:7" ht="15" customHeight="1">
      <c r="A85" s="681"/>
      <c r="B85" s="1202"/>
      <c r="C85" s="1122"/>
      <c r="D85" s="1122"/>
      <c r="E85" s="1017">
        <f t="shared" si="1"/>
        <v>0</v>
      </c>
      <c r="F85" s="1203"/>
      <c r="G85" s="1011"/>
    </row>
    <row r="86" spans="1:7" ht="15" customHeight="1">
      <c r="A86" s="681"/>
      <c r="B86" s="1202"/>
      <c r="C86" s="1122"/>
      <c r="D86" s="1122"/>
      <c r="E86" s="1017">
        <f t="shared" si="1"/>
        <v>0</v>
      </c>
      <c r="F86" s="1203"/>
      <c r="G86" s="1011"/>
    </row>
    <row r="87" spans="1:7" ht="15" customHeight="1">
      <c r="A87" s="681"/>
      <c r="B87" s="1202"/>
      <c r="C87" s="1122"/>
      <c r="D87" s="1122"/>
      <c r="E87" s="1017">
        <f t="shared" si="1"/>
        <v>0</v>
      </c>
      <c r="F87" s="1203"/>
      <c r="G87" s="1011"/>
    </row>
    <row r="88" spans="1:7" ht="15" customHeight="1">
      <c r="A88" s="681"/>
      <c r="B88" s="1202"/>
      <c r="C88" s="1122"/>
      <c r="D88" s="1122"/>
      <c r="E88" s="1017">
        <f t="shared" si="1"/>
        <v>0</v>
      </c>
      <c r="F88" s="1203"/>
      <c r="G88" s="1011"/>
    </row>
    <row r="89" spans="1:7" ht="15" customHeight="1">
      <c r="A89" s="681"/>
      <c r="B89" s="1202"/>
      <c r="C89" s="1122"/>
      <c r="D89" s="1122"/>
      <c r="E89" s="1017">
        <f t="shared" si="1"/>
        <v>0</v>
      </c>
      <c r="F89" s="1203"/>
      <c r="G89" s="1011"/>
    </row>
    <row r="90" spans="1:7" ht="15" customHeight="1">
      <c r="A90" s="681"/>
      <c r="B90" s="1202"/>
      <c r="C90" s="1122"/>
      <c r="D90" s="1122"/>
      <c r="E90" s="1017">
        <f t="shared" si="1"/>
        <v>0</v>
      </c>
      <c r="F90" s="1203"/>
      <c r="G90" s="1011"/>
    </row>
    <row r="91" spans="1:7" ht="15" customHeight="1">
      <c r="A91" s="681"/>
      <c r="B91" s="1202"/>
      <c r="C91" s="1122"/>
      <c r="D91" s="1122"/>
      <c r="E91" s="1017">
        <f t="shared" si="1"/>
        <v>0</v>
      </c>
      <c r="F91" s="1203"/>
      <c r="G91" s="1011"/>
    </row>
    <row r="92" spans="1:7" ht="15" customHeight="1">
      <c r="A92" s="681"/>
      <c r="B92" s="1202"/>
      <c r="C92" s="1122"/>
      <c r="D92" s="1122"/>
      <c r="E92" s="1017">
        <f t="shared" si="1"/>
        <v>0</v>
      </c>
      <c r="F92" s="1203"/>
      <c r="G92" s="1011"/>
    </row>
    <row r="93" spans="1:7" ht="15" customHeight="1">
      <c r="A93" s="681"/>
      <c r="B93" s="1202"/>
      <c r="C93" s="1122"/>
      <c r="D93" s="1122"/>
      <c r="E93" s="1017">
        <f t="shared" si="1"/>
        <v>0</v>
      </c>
      <c r="F93" s="1203"/>
      <c r="G93" s="1011"/>
    </row>
    <row r="94" spans="1:7" ht="15" customHeight="1">
      <c r="A94" s="681"/>
      <c r="B94" s="1202"/>
      <c r="C94" s="1122"/>
      <c r="D94" s="1122"/>
      <c r="E94" s="1017">
        <f t="shared" si="1"/>
        <v>0</v>
      </c>
      <c r="F94" s="1203"/>
      <c r="G94" s="1011"/>
    </row>
    <row r="95" spans="1:7" ht="15" customHeight="1">
      <c r="A95" s="681"/>
      <c r="B95" s="1202"/>
      <c r="C95" s="1122"/>
      <c r="D95" s="1122"/>
      <c r="E95" s="1017">
        <f t="shared" si="1"/>
        <v>0</v>
      </c>
      <c r="F95" s="1203"/>
      <c r="G95" s="1011"/>
    </row>
    <row r="96" spans="1:7" ht="15" customHeight="1">
      <c r="A96" s="681"/>
      <c r="B96" s="1202"/>
      <c r="C96" s="1122"/>
      <c r="D96" s="1122"/>
      <c r="E96" s="1017">
        <f t="shared" si="1"/>
        <v>0</v>
      </c>
      <c r="F96" s="1203"/>
      <c r="G96" s="1011"/>
    </row>
    <row r="97" spans="1:7" ht="15" customHeight="1">
      <c r="A97" s="681"/>
      <c r="B97" s="1202"/>
      <c r="C97" s="1122"/>
      <c r="D97" s="1122"/>
      <c r="E97" s="1017">
        <f t="shared" si="1"/>
        <v>0</v>
      </c>
      <c r="F97" s="1203"/>
      <c r="G97" s="1011"/>
    </row>
    <row r="98" spans="1:7" ht="15" customHeight="1">
      <c r="A98" s="681"/>
      <c r="B98" s="1202"/>
      <c r="C98" s="1122"/>
      <c r="D98" s="1122"/>
      <c r="E98" s="1017">
        <f t="shared" si="1"/>
        <v>0</v>
      </c>
      <c r="F98" s="1203"/>
      <c r="G98" s="1011"/>
    </row>
    <row r="99" spans="1:7" ht="15" customHeight="1">
      <c r="A99" s="681"/>
      <c r="B99" s="1202"/>
      <c r="C99" s="1122"/>
      <c r="D99" s="1122"/>
      <c r="E99" s="1017">
        <f t="shared" si="1"/>
        <v>0</v>
      </c>
      <c r="F99" s="1203"/>
      <c r="G99" s="1011"/>
    </row>
    <row r="100" spans="1:7" ht="15" customHeight="1">
      <c r="A100" s="681"/>
      <c r="B100" s="1202"/>
      <c r="C100" s="1122"/>
      <c r="D100" s="1122"/>
      <c r="E100" s="1017">
        <f t="shared" si="1"/>
        <v>0</v>
      </c>
      <c r="F100" s="1203"/>
      <c r="G100" s="1011"/>
    </row>
    <row r="101" spans="1:7" ht="15" customHeight="1">
      <c r="A101" s="681"/>
      <c r="B101" s="1202"/>
      <c r="C101" s="1122"/>
      <c r="D101" s="1122"/>
      <c r="E101" s="1017">
        <f t="shared" si="1"/>
        <v>0</v>
      </c>
      <c r="F101" s="1203"/>
      <c r="G101" s="1011"/>
    </row>
    <row r="102" spans="1:7" ht="15" customHeight="1">
      <c r="A102" s="681"/>
      <c r="B102" s="1202"/>
      <c r="C102" s="1122"/>
      <c r="D102" s="1122"/>
      <c r="E102" s="1017">
        <f t="shared" si="1"/>
        <v>0</v>
      </c>
      <c r="F102" s="1203"/>
      <c r="G102" s="1011"/>
    </row>
    <row r="103" spans="1:7" ht="15" customHeight="1">
      <c r="A103" s="681"/>
      <c r="B103" s="1202"/>
      <c r="C103" s="1122"/>
      <c r="D103" s="1122"/>
      <c r="E103" s="1017">
        <f t="shared" si="1"/>
        <v>0</v>
      </c>
      <c r="F103" s="1203"/>
      <c r="G103" s="1011"/>
    </row>
    <row r="104" spans="1:7" ht="15" customHeight="1">
      <c r="A104" s="681"/>
      <c r="B104" s="1202"/>
      <c r="C104" s="1122"/>
      <c r="D104" s="1122"/>
      <c r="E104" s="1017">
        <f t="shared" si="1"/>
        <v>0</v>
      </c>
      <c r="F104" s="1203"/>
      <c r="G104" s="1011"/>
    </row>
    <row r="105" spans="1:7" ht="15" customHeight="1">
      <c r="A105" s="681"/>
      <c r="B105" s="1202"/>
      <c r="C105" s="1122"/>
      <c r="D105" s="1122"/>
      <c r="E105" s="1017">
        <f t="shared" si="1"/>
        <v>0</v>
      </c>
      <c r="F105" s="1203"/>
      <c r="G105" s="1011"/>
    </row>
    <row r="106" spans="1:7" ht="15" customHeight="1">
      <c r="A106" s="681"/>
      <c r="B106" s="1202"/>
      <c r="C106" s="1122"/>
      <c r="D106" s="1122"/>
      <c r="E106" s="1017">
        <f t="shared" si="1"/>
        <v>0</v>
      </c>
      <c r="F106" s="1203"/>
      <c r="G106" s="1011"/>
    </row>
    <row r="107" spans="1:7" ht="15" customHeight="1">
      <c r="A107" s="681"/>
      <c r="B107" s="1202"/>
      <c r="C107" s="1122"/>
      <c r="D107" s="1122"/>
      <c r="E107" s="1017">
        <f t="shared" si="1"/>
        <v>0</v>
      </c>
      <c r="F107" s="1203"/>
      <c r="G107" s="1011"/>
    </row>
    <row r="108" spans="1:7" ht="15" customHeight="1">
      <c r="A108" s="681"/>
      <c r="B108" s="1202"/>
      <c r="C108" s="1122"/>
      <c r="D108" s="1122"/>
      <c r="E108" s="1017">
        <f t="shared" si="1"/>
        <v>0</v>
      </c>
      <c r="F108" s="1203"/>
      <c r="G108" s="1011"/>
    </row>
    <row r="109" spans="1:7" ht="15" customHeight="1">
      <c r="A109" s="681"/>
      <c r="B109" s="1202"/>
      <c r="C109" s="1122"/>
      <c r="D109" s="1122"/>
      <c r="E109" s="1017">
        <f t="shared" si="1"/>
        <v>0</v>
      </c>
      <c r="F109" s="1203"/>
      <c r="G109" s="1011"/>
    </row>
    <row r="110" spans="1:7" ht="15" customHeight="1">
      <c r="A110" s="681"/>
      <c r="B110" s="1202"/>
      <c r="C110" s="1122"/>
      <c r="D110" s="1122"/>
      <c r="E110" s="1017">
        <f t="shared" si="1"/>
        <v>0</v>
      </c>
      <c r="F110" s="1203"/>
      <c r="G110" s="1011"/>
    </row>
    <row r="111" spans="1:7" ht="15" customHeight="1">
      <c r="A111" s="681"/>
      <c r="B111" s="1202"/>
      <c r="C111" s="1122"/>
      <c r="D111" s="1122"/>
      <c r="E111" s="1017">
        <f t="shared" si="1"/>
        <v>0</v>
      </c>
      <c r="F111" s="1203"/>
      <c r="G111" s="1011"/>
    </row>
    <row r="112" spans="1:7" ht="15" customHeight="1">
      <c r="A112" s="681"/>
      <c r="B112" s="1202"/>
      <c r="C112" s="1122"/>
      <c r="D112" s="1122"/>
      <c r="E112" s="1017">
        <f t="shared" si="1"/>
        <v>0</v>
      </c>
      <c r="F112" s="1203"/>
      <c r="G112" s="1011"/>
    </row>
    <row r="113" spans="1:7" ht="15" customHeight="1">
      <c r="A113" s="681"/>
      <c r="B113" s="1202"/>
      <c r="C113" s="1122"/>
      <c r="D113" s="1122"/>
      <c r="E113" s="1017">
        <f t="shared" si="1"/>
        <v>0</v>
      </c>
      <c r="F113" s="1203"/>
      <c r="G113" s="1011"/>
    </row>
    <row r="114" spans="1:7" ht="15" customHeight="1">
      <c r="A114" s="681"/>
      <c r="B114" s="1202"/>
      <c r="C114" s="1122"/>
      <c r="D114" s="1122"/>
      <c r="E114" s="1017">
        <f t="shared" si="1"/>
        <v>0</v>
      </c>
      <c r="F114" s="1203"/>
      <c r="G114" s="1011"/>
    </row>
    <row r="115" spans="1:7" ht="15" customHeight="1">
      <c r="A115" s="681"/>
      <c r="B115" s="1202"/>
      <c r="C115" s="1122"/>
      <c r="D115" s="1122"/>
      <c r="E115" s="1017">
        <f t="shared" si="1"/>
        <v>0</v>
      </c>
      <c r="F115" s="1203"/>
      <c r="G115" s="1011"/>
    </row>
    <row r="116" spans="1:7" ht="15" customHeight="1">
      <c r="A116" s="681"/>
      <c r="B116" s="1202"/>
      <c r="C116" s="1122"/>
      <c r="D116" s="1122"/>
      <c r="E116" s="1017">
        <f t="shared" si="1"/>
        <v>0</v>
      </c>
      <c r="F116" s="1203"/>
      <c r="G116" s="1011"/>
    </row>
    <row r="117" spans="1:7" ht="15" customHeight="1">
      <c r="A117" s="681"/>
      <c r="B117" s="1202"/>
      <c r="C117" s="1122"/>
      <c r="D117" s="1122"/>
      <c r="E117" s="1017">
        <f t="shared" si="1"/>
        <v>0</v>
      </c>
      <c r="F117" s="1203"/>
      <c r="G117" s="1011"/>
    </row>
    <row r="118" spans="1:7" ht="15" customHeight="1">
      <c r="A118" s="681"/>
      <c r="B118" s="1202"/>
      <c r="C118" s="1122"/>
      <c r="D118" s="1122"/>
      <c r="E118" s="1017">
        <f t="shared" si="1"/>
        <v>0</v>
      </c>
      <c r="F118" s="1203"/>
      <c r="G118" s="1011"/>
    </row>
    <row r="119" spans="1:7" ht="15" customHeight="1">
      <c r="A119" s="681"/>
      <c r="B119" s="1202"/>
      <c r="C119" s="1122"/>
      <c r="D119" s="1122"/>
      <c r="E119" s="1017">
        <f t="shared" si="1"/>
        <v>0</v>
      </c>
      <c r="F119" s="1203"/>
      <c r="G119" s="1011"/>
    </row>
    <row r="120" spans="1:7" ht="15" customHeight="1">
      <c r="A120" s="681"/>
      <c r="B120" s="1202"/>
      <c r="C120" s="1122"/>
      <c r="D120" s="1122"/>
      <c r="E120" s="1017">
        <f t="shared" si="1"/>
        <v>0</v>
      </c>
      <c r="F120" s="1203"/>
      <c r="G120" s="1011"/>
    </row>
    <row r="121" spans="1:7" ht="15" customHeight="1">
      <c r="A121" s="681"/>
      <c r="B121" s="1202"/>
      <c r="C121" s="1122"/>
      <c r="D121" s="1122"/>
      <c r="E121" s="1017">
        <f t="shared" si="1"/>
        <v>0</v>
      </c>
      <c r="F121" s="1203"/>
      <c r="G121" s="1011"/>
    </row>
    <row r="122" spans="1:7" ht="15" customHeight="1">
      <c r="A122" s="681"/>
      <c r="B122" s="1202"/>
      <c r="C122" s="1122"/>
      <c r="D122" s="1122"/>
      <c r="E122" s="1017">
        <f t="shared" si="1"/>
        <v>0</v>
      </c>
      <c r="F122" s="1203"/>
      <c r="G122" s="1011"/>
    </row>
    <row r="123" spans="1:7" ht="15" customHeight="1">
      <c r="A123" s="681"/>
      <c r="B123" s="1202"/>
      <c r="C123" s="1122"/>
      <c r="D123" s="1122"/>
      <c r="E123" s="1017">
        <f t="shared" si="1"/>
        <v>0</v>
      </c>
      <c r="F123" s="1203"/>
      <c r="G123" s="1011"/>
    </row>
    <row r="124" spans="1:7" ht="15" customHeight="1">
      <c r="A124" s="681"/>
      <c r="B124" s="1202"/>
      <c r="C124" s="1122"/>
      <c r="D124" s="1122"/>
      <c r="E124" s="1017">
        <f t="shared" si="1"/>
        <v>0</v>
      </c>
      <c r="F124" s="1203"/>
      <c r="G124" s="1011"/>
    </row>
    <row r="125" spans="1:7" ht="15" customHeight="1">
      <c r="A125" s="681"/>
      <c r="B125" s="1202"/>
      <c r="C125" s="1122"/>
      <c r="D125" s="1122"/>
      <c r="E125" s="1017">
        <f t="shared" si="1"/>
        <v>0</v>
      </c>
      <c r="F125" s="1203"/>
      <c r="G125" s="1011"/>
    </row>
    <row r="126" spans="1:7" ht="15" customHeight="1">
      <c r="A126" s="681"/>
      <c r="B126" s="1202"/>
      <c r="C126" s="1122"/>
      <c r="D126" s="1122"/>
      <c r="E126" s="1017">
        <f t="shared" si="1"/>
        <v>0</v>
      </c>
      <c r="F126" s="1203"/>
      <c r="G126" s="1011"/>
    </row>
    <row r="127" spans="1:7" ht="15" customHeight="1">
      <c r="A127" s="681"/>
      <c r="B127" s="1202"/>
      <c r="C127" s="1122"/>
      <c r="D127" s="1122"/>
      <c r="E127" s="1017">
        <f t="shared" si="1"/>
        <v>0</v>
      </c>
      <c r="F127" s="1203"/>
      <c r="G127" s="1011"/>
    </row>
    <row r="128" spans="1:7" ht="15" customHeight="1">
      <c r="A128" s="681"/>
      <c r="B128" s="1202"/>
      <c r="C128" s="1122"/>
      <c r="D128" s="1122"/>
      <c r="E128" s="1017">
        <f t="shared" si="1"/>
        <v>0</v>
      </c>
      <c r="F128" s="1203"/>
      <c r="G128" s="1011"/>
    </row>
    <row r="129" spans="1:7" ht="15" customHeight="1">
      <c r="A129" s="681"/>
      <c r="B129" s="1202"/>
      <c r="C129" s="1122"/>
      <c r="D129" s="1122"/>
      <c r="E129" s="1017">
        <f t="shared" si="1"/>
        <v>0</v>
      </c>
      <c r="F129" s="1203"/>
      <c r="G129" s="1011"/>
    </row>
    <row r="130" spans="1:7" ht="15" customHeight="1">
      <c r="A130" s="681"/>
      <c r="B130" s="1202"/>
      <c r="C130" s="1122"/>
      <c r="D130" s="1122"/>
      <c r="E130" s="1017">
        <f t="shared" si="1"/>
        <v>0</v>
      </c>
      <c r="F130" s="1203"/>
      <c r="G130" s="1011"/>
    </row>
    <row r="131" spans="1:7" ht="15" customHeight="1">
      <c r="A131" s="681"/>
      <c r="B131" s="1202"/>
      <c r="C131" s="1122"/>
      <c r="D131" s="1122"/>
      <c r="E131" s="1017">
        <f t="shared" si="1"/>
        <v>0</v>
      </c>
      <c r="F131" s="1203"/>
      <c r="G131" s="1011"/>
    </row>
    <row r="132" spans="1:7" ht="15" customHeight="1">
      <c r="A132" s="681"/>
      <c r="B132" s="1202"/>
      <c r="C132" s="1122"/>
      <c r="D132" s="1122"/>
      <c r="E132" s="1017">
        <f t="shared" si="1"/>
        <v>0</v>
      </c>
      <c r="F132" s="1203"/>
      <c r="G132" s="1011"/>
    </row>
    <row r="133" spans="1:7" ht="15" customHeight="1">
      <c r="A133" s="681"/>
      <c r="B133" s="1202"/>
      <c r="C133" s="1122"/>
      <c r="D133" s="1122"/>
      <c r="E133" s="1017">
        <f t="shared" si="1"/>
        <v>0</v>
      </c>
      <c r="F133" s="1203"/>
      <c r="G133" s="1011"/>
    </row>
    <row r="134" spans="1:7" ht="15" customHeight="1">
      <c r="A134" s="681"/>
      <c r="B134" s="1202"/>
      <c r="C134" s="1122"/>
      <c r="D134" s="1122"/>
      <c r="E134" s="1017">
        <f t="shared" si="1"/>
        <v>0</v>
      </c>
      <c r="F134" s="1203"/>
      <c r="G134" s="1011"/>
    </row>
    <row r="135" spans="1:7" ht="15" customHeight="1">
      <c r="A135" s="681"/>
      <c r="B135" s="1202"/>
      <c r="C135" s="1122"/>
      <c r="D135" s="1122"/>
      <c r="E135" s="1017">
        <f t="shared" si="1"/>
        <v>0</v>
      </c>
      <c r="F135" s="1203"/>
      <c r="G135" s="1011"/>
    </row>
    <row r="136" spans="1:7" ht="15" customHeight="1">
      <c r="A136" s="681"/>
      <c r="B136" s="1202"/>
      <c r="C136" s="1122"/>
      <c r="D136" s="1122"/>
      <c r="E136" s="1017">
        <f t="shared" si="1"/>
        <v>0</v>
      </c>
      <c r="F136" s="1203"/>
      <c r="G136" s="1011"/>
    </row>
    <row r="137" spans="1:7" ht="15" customHeight="1">
      <c r="A137" s="681"/>
      <c r="B137" s="1202"/>
      <c r="C137" s="1122"/>
      <c r="D137" s="1122"/>
      <c r="E137" s="1017">
        <f t="shared" si="1"/>
        <v>0</v>
      </c>
      <c r="F137" s="1203"/>
      <c r="G137" s="1011"/>
    </row>
    <row r="138" spans="1:7" ht="15" customHeight="1">
      <c r="A138" s="681"/>
      <c r="B138" s="1202"/>
      <c r="C138" s="1122"/>
      <c r="D138" s="1122"/>
      <c r="E138" s="1017">
        <f t="shared" si="1"/>
        <v>0</v>
      </c>
      <c r="F138" s="1203"/>
      <c r="G138" s="1011"/>
    </row>
    <row r="139" spans="1:7" ht="15" customHeight="1">
      <c r="A139" s="681"/>
      <c r="B139" s="1202"/>
      <c r="C139" s="1122"/>
      <c r="D139" s="1122"/>
      <c r="E139" s="1017">
        <f t="shared" si="1"/>
        <v>0</v>
      </c>
      <c r="F139" s="1203"/>
      <c r="G139" s="1011"/>
    </row>
    <row r="140" spans="1:7" ht="15" customHeight="1">
      <c r="A140" s="681"/>
      <c r="B140" s="1202"/>
      <c r="C140" s="1122"/>
      <c r="D140" s="1122"/>
      <c r="E140" s="1017">
        <f t="shared" si="1"/>
        <v>0</v>
      </c>
      <c r="F140" s="1203"/>
      <c r="G140" s="1011"/>
    </row>
    <row r="141" spans="1:7" ht="15" customHeight="1">
      <c r="A141" s="681"/>
      <c r="B141" s="1202"/>
      <c r="C141" s="1122"/>
      <c r="D141" s="1122"/>
      <c r="E141" s="1017">
        <f t="shared" si="1"/>
        <v>0</v>
      </c>
      <c r="F141" s="1203"/>
      <c r="G141" s="1011"/>
    </row>
    <row r="142" spans="1:7" ht="15" customHeight="1">
      <c r="A142" s="681"/>
      <c r="B142" s="1202"/>
      <c r="C142" s="1122"/>
      <c r="D142" s="1122"/>
      <c r="E142" s="1017">
        <f t="shared" si="1"/>
        <v>0</v>
      </c>
      <c r="F142" s="1203"/>
      <c r="G142" s="1011"/>
    </row>
    <row r="143" spans="1:7" ht="15" customHeight="1">
      <c r="A143" s="681"/>
      <c r="B143" s="1202"/>
      <c r="C143" s="1122"/>
      <c r="D143" s="1122"/>
      <c r="E143" s="1017">
        <f t="shared" ref="E143:E206" si="2">C143-B143+D143</f>
        <v>0</v>
      </c>
      <c r="F143" s="1203"/>
      <c r="G143" s="1011"/>
    </row>
    <row r="144" spans="1:7" ht="15" customHeight="1">
      <c r="A144" s="681"/>
      <c r="B144" s="1202"/>
      <c r="C144" s="1122"/>
      <c r="D144" s="1122"/>
      <c r="E144" s="1017">
        <f t="shared" si="2"/>
        <v>0</v>
      </c>
      <c r="F144" s="1203"/>
      <c r="G144" s="1011"/>
    </row>
    <row r="145" spans="1:7" ht="15" customHeight="1">
      <c r="A145" s="681"/>
      <c r="B145" s="1202"/>
      <c r="C145" s="1122"/>
      <c r="D145" s="1122"/>
      <c r="E145" s="1017">
        <f t="shared" si="2"/>
        <v>0</v>
      </c>
      <c r="F145" s="1203"/>
      <c r="G145" s="1011"/>
    </row>
    <row r="146" spans="1:7" ht="15" customHeight="1">
      <c r="A146" s="681"/>
      <c r="B146" s="1202"/>
      <c r="C146" s="1122"/>
      <c r="D146" s="1122"/>
      <c r="E146" s="1017">
        <f t="shared" si="2"/>
        <v>0</v>
      </c>
      <c r="F146" s="1203"/>
      <c r="G146" s="1011"/>
    </row>
    <row r="147" spans="1:7" ht="15" customHeight="1">
      <c r="A147" s="681"/>
      <c r="B147" s="1202"/>
      <c r="C147" s="1122"/>
      <c r="D147" s="1122"/>
      <c r="E147" s="1017">
        <f t="shared" si="2"/>
        <v>0</v>
      </c>
      <c r="F147" s="1203"/>
      <c r="G147" s="1011"/>
    </row>
    <row r="148" spans="1:7" ht="15" customHeight="1">
      <c r="A148" s="681"/>
      <c r="B148" s="1202"/>
      <c r="C148" s="1122"/>
      <c r="D148" s="1122"/>
      <c r="E148" s="1017">
        <f t="shared" si="2"/>
        <v>0</v>
      </c>
      <c r="F148" s="1203"/>
      <c r="G148" s="1011"/>
    </row>
    <row r="149" spans="1:7" ht="15" customHeight="1">
      <c r="A149" s="681"/>
      <c r="B149" s="1202"/>
      <c r="C149" s="1122"/>
      <c r="D149" s="1122"/>
      <c r="E149" s="1017">
        <f t="shared" si="2"/>
        <v>0</v>
      </c>
      <c r="F149" s="1203"/>
      <c r="G149" s="1011"/>
    </row>
    <row r="150" spans="1:7" ht="15" customHeight="1">
      <c r="A150" s="681"/>
      <c r="B150" s="1202"/>
      <c r="C150" s="1122"/>
      <c r="D150" s="1122"/>
      <c r="E150" s="1017">
        <f t="shared" si="2"/>
        <v>0</v>
      </c>
      <c r="F150" s="1203"/>
      <c r="G150" s="1011"/>
    </row>
    <row r="151" spans="1:7" ht="15" customHeight="1">
      <c r="A151" s="681"/>
      <c r="B151" s="1202"/>
      <c r="C151" s="1122"/>
      <c r="D151" s="1122"/>
      <c r="E151" s="1017">
        <f t="shared" si="2"/>
        <v>0</v>
      </c>
      <c r="F151" s="1203"/>
      <c r="G151" s="1011"/>
    </row>
    <row r="152" spans="1:7" ht="15" customHeight="1">
      <c r="A152" s="681"/>
      <c r="B152" s="1202"/>
      <c r="C152" s="1122"/>
      <c r="D152" s="1122"/>
      <c r="E152" s="1017">
        <f t="shared" si="2"/>
        <v>0</v>
      </c>
      <c r="F152" s="1203"/>
      <c r="G152" s="1011"/>
    </row>
    <row r="153" spans="1:7" ht="15" customHeight="1">
      <c r="A153" s="681"/>
      <c r="B153" s="1202"/>
      <c r="C153" s="1122"/>
      <c r="D153" s="1122"/>
      <c r="E153" s="1017">
        <f t="shared" si="2"/>
        <v>0</v>
      </c>
      <c r="F153" s="1203"/>
      <c r="G153" s="1011"/>
    </row>
    <row r="154" spans="1:7" ht="15" customHeight="1">
      <c r="A154" s="681"/>
      <c r="B154" s="1202"/>
      <c r="C154" s="1122"/>
      <c r="D154" s="1122"/>
      <c r="E154" s="1017">
        <f t="shared" si="2"/>
        <v>0</v>
      </c>
      <c r="F154" s="1203"/>
      <c r="G154" s="1011"/>
    </row>
    <row r="155" spans="1:7" ht="15" customHeight="1">
      <c r="A155" s="681"/>
      <c r="B155" s="1202"/>
      <c r="C155" s="1122"/>
      <c r="D155" s="1122"/>
      <c r="E155" s="1017">
        <f t="shared" si="2"/>
        <v>0</v>
      </c>
      <c r="F155" s="1203"/>
      <c r="G155" s="1011"/>
    </row>
    <row r="156" spans="1:7" ht="15" customHeight="1">
      <c r="A156" s="681"/>
      <c r="B156" s="1202"/>
      <c r="C156" s="1122"/>
      <c r="D156" s="1122"/>
      <c r="E156" s="1017">
        <f t="shared" si="2"/>
        <v>0</v>
      </c>
      <c r="F156" s="1203"/>
      <c r="G156" s="1011"/>
    </row>
    <row r="157" spans="1:7" ht="15" customHeight="1">
      <c r="A157" s="681"/>
      <c r="B157" s="1202"/>
      <c r="C157" s="1122"/>
      <c r="D157" s="1122"/>
      <c r="E157" s="1017">
        <f t="shared" si="2"/>
        <v>0</v>
      </c>
      <c r="F157" s="1203"/>
      <c r="G157" s="1011"/>
    </row>
    <row r="158" spans="1:7" ht="15" customHeight="1">
      <c r="A158" s="681"/>
      <c r="B158" s="1202"/>
      <c r="C158" s="1122"/>
      <c r="D158" s="1122"/>
      <c r="E158" s="1017">
        <f t="shared" si="2"/>
        <v>0</v>
      </c>
      <c r="F158" s="1203"/>
      <c r="G158" s="1011"/>
    </row>
    <row r="159" spans="1:7" ht="15" customHeight="1">
      <c r="A159" s="681"/>
      <c r="B159" s="1202"/>
      <c r="C159" s="1122"/>
      <c r="D159" s="1122"/>
      <c r="E159" s="1017">
        <f t="shared" si="2"/>
        <v>0</v>
      </c>
      <c r="F159" s="1203"/>
      <c r="G159" s="1011"/>
    </row>
    <row r="160" spans="1:7" ht="15" customHeight="1">
      <c r="A160" s="681"/>
      <c r="B160" s="1202"/>
      <c r="C160" s="1122"/>
      <c r="D160" s="1122"/>
      <c r="E160" s="1017">
        <f t="shared" si="2"/>
        <v>0</v>
      </c>
      <c r="F160" s="1203"/>
      <c r="G160" s="1011"/>
    </row>
    <row r="161" spans="1:7" ht="15" customHeight="1">
      <c r="A161" s="681"/>
      <c r="B161" s="1202"/>
      <c r="C161" s="1122"/>
      <c r="D161" s="1122"/>
      <c r="E161" s="1017">
        <f t="shared" si="2"/>
        <v>0</v>
      </c>
      <c r="F161" s="1203"/>
      <c r="G161" s="1011"/>
    </row>
    <row r="162" spans="1:7" ht="15" customHeight="1">
      <c r="A162" s="681"/>
      <c r="B162" s="1202"/>
      <c r="C162" s="1122"/>
      <c r="D162" s="1122"/>
      <c r="E162" s="1017">
        <f t="shared" si="2"/>
        <v>0</v>
      </c>
      <c r="F162" s="1203"/>
      <c r="G162" s="1011"/>
    </row>
    <row r="163" spans="1:7" ht="15" customHeight="1">
      <c r="A163" s="681"/>
      <c r="B163" s="1202"/>
      <c r="C163" s="1122"/>
      <c r="D163" s="1122"/>
      <c r="E163" s="1017">
        <f t="shared" si="2"/>
        <v>0</v>
      </c>
      <c r="F163" s="1203"/>
      <c r="G163" s="1011"/>
    </row>
    <row r="164" spans="1:7" ht="15" customHeight="1">
      <c r="A164" s="681"/>
      <c r="B164" s="1202"/>
      <c r="C164" s="1122"/>
      <c r="D164" s="1122"/>
      <c r="E164" s="1017">
        <f t="shared" si="2"/>
        <v>0</v>
      </c>
      <c r="F164" s="1203"/>
      <c r="G164" s="1011"/>
    </row>
    <row r="165" spans="1:7" ht="15" customHeight="1">
      <c r="A165" s="681"/>
      <c r="B165" s="1202"/>
      <c r="C165" s="1122"/>
      <c r="D165" s="1122"/>
      <c r="E165" s="1017">
        <f t="shared" si="2"/>
        <v>0</v>
      </c>
      <c r="F165" s="1203"/>
      <c r="G165" s="1011"/>
    </row>
    <row r="166" spans="1:7" ht="15" customHeight="1">
      <c r="A166" s="681"/>
      <c r="B166" s="1202"/>
      <c r="C166" s="1122"/>
      <c r="D166" s="1122"/>
      <c r="E166" s="1017">
        <f t="shared" si="2"/>
        <v>0</v>
      </c>
      <c r="F166" s="1203"/>
      <c r="G166" s="1011"/>
    </row>
    <row r="167" spans="1:7" ht="15" customHeight="1">
      <c r="A167" s="681"/>
      <c r="B167" s="1202"/>
      <c r="C167" s="1122"/>
      <c r="D167" s="1122"/>
      <c r="E167" s="1017">
        <f t="shared" si="2"/>
        <v>0</v>
      </c>
      <c r="F167" s="1203"/>
      <c r="G167" s="1011"/>
    </row>
    <row r="168" spans="1:7" ht="15" customHeight="1">
      <c r="A168" s="681"/>
      <c r="B168" s="1202"/>
      <c r="C168" s="1122"/>
      <c r="D168" s="1122"/>
      <c r="E168" s="1017">
        <f t="shared" si="2"/>
        <v>0</v>
      </c>
      <c r="F168" s="1203"/>
      <c r="G168" s="1011"/>
    </row>
    <row r="169" spans="1:7" ht="15" customHeight="1">
      <c r="A169" s="681"/>
      <c r="B169" s="1202"/>
      <c r="C169" s="1122"/>
      <c r="D169" s="1122"/>
      <c r="E169" s="1017">
        <f t="shared" si="2"/>
        <v>0</v>
      </c>
      <c r="F169" s="1203"/>
      <c r="G169" s="1011"/>
    </row>
    <row r="170" spans="1:7" ht="15" customHeight="1">
      <c r="A170" s="681"/>
      <c r="B170" s="1202"/>
      <c r="C170" s="1122"/>
      <c r="D170" s="1122"/>
      <c r="E170" s="1017">
        <f t="shared" si="2"/>
        <v>0</v>
      </c>
      <c r="F170" s="1203"/>
      <c r="G170" s="1011"/>
    </row>
    <row r="171" spans="1:7" ht="15" customHeight="1">
      <c r="A171" s="681"/>
      <c r="B171" s="1202"/>
      <c r="C171" s="1122"/>
      <c r="D171" s="1122"/>
      <c r="E171" s="1017">
        <f t="shared" si="2"/>
        <v>0</v>
      </c>
      <c r="F171" s="1203"/>
      <c r="G171" s="1011"/>
    </row>
    <row r="172" spans="1:7" ht="15" customHeight="1">
      <c r="A172" s="681"/>
      <c r="B172" s="1202"/>
      <c r="C172" s="1122"/>
      <c r="D172" s="1122"/>
      <c r="E172" s="1017">
        <f t="shared" si="2"/>
        <v>0</v>
      </c>
      <c r="F172" s="1203"/>
      <c r="G172" s="1011"/>
    </row>
    <row r="173" spans="1:7" ht="15" customHeight="1">
      <c r="A173" s="681"/>
      <c r="B173" s="1202"/>
      <c r="C173" s="1122"/>
      <c r="D173" s="1122"/>
      <c r="E173" s="1017">
        <f t="shared" si="2"/>
        <v>0</v>
      </c>
      <c r="F173" s="1203"/>
      <c r="G173" s="1011"/>
    </row>
    <row r="174" spans="1:7" ht="15" customHeight="1">
      <c r="A174" s="681"/>
      <c r="B174" s="1202"/>
      <c r="C174" s="1122"/>
      <c r="D174" s="1122"/>
      <c r="E174" s="1017">
        <f t="shared" si="2"/>
        <v>0</v>
      </c>
      <c r="F174" s="1203"/>
      <c r="G174" s="1011"/>
    </row>
    <row r="175" spans="1:7" ht="15" customHeight="1">
      <c r="A175" s="681"/>
      <c r="B175" s="1202"/>
      <c r="C175" s="1122"/>
      <c r="D175" s="1122"/>
      <c r="E175" s="1017">
        <f t="shared" si="2"/>
        <v>0</v>
      </c>
      <c r="F175" s="1203"/>
      <c r="G175" s="1011"/>
    </row>
    <row r="176" spans="1:7" ht="15" customHeight="1">
      <c r="A176" s="681"/>
      <c r="B176" s="1202"/>
      <c r="C176" s="1122"/>
      <c r="D176" s="1122"/>
      <c r="E176" s="1017">
        <f t="shared" si="2"/>
        <v>0</v>
      </c>
      <c r="F176" s="1203"/>
      <c r="G176" s="1011"/>
    </row>
    <row r="177" spans="1:7" ht="15" customHeight="1">
      <c r="A177" s="681"/>
      <c r="B177" s="1202"/>
      <c r="C177" s="1122"/>
      <c r="D177" s="1122"/>
      <c r="E177" s="1017">
        <f t="shared" si="2"/>
        <v>0</v>
      </c>
      <c r="F177" s="1203"/>
      <c r="G177" s="1011"/>
    </row>
    <row r="178" spans="1:7" ht="15" customHeight="1">
      <c r="A178" s="681"/>
      <c r="B178" s="1202"/>
      <c r="C178" s="1122"/>
      <c r="D178" s="1122"/>
      <c r="E178" s="1017">
        <f t="shared" si="2"/>
        <v>0</v>
      </c>
      <c r="F178" s="1203"/>
      <c r="G178" s="1011"/>
    </row>
    <row r="179" spans="1:7" ht="15" customHeight="1">
      <c r="A179" s="681"/>
      <c r="B179" s="1202"/>
      <c r="C179" s="1122"/>
      <c r="D179" s="1122"/>
      <c r="E179" s="1017">
        <f t="shared" si="2"/>
        <v>0</v>
      </c>
      <c r="F179" s="1203"/>
      <c r="G179" s="1011"/>
    </row>
    <row r="180" spans="1:7" ht="15" customHeight="1">
      <c r="A180" s="681"/>
      <c r="B180" s="1202"/>
      <c r="C180" s="1122"/>
      <c r="D180" s="1122"/>
      <c r="E180" s="1017">
        <f t="shared" si="2"/>
        <v>0</v>
      </c>
      <c r="F180" s="1203"/>
      <c r="G180" s="1011"/>
    </row>
    <row r="181" spans="1:7" ht="15" customHeight="1">
      <c r="A181" s="681"/>
      <c r="B181" s="1202"/>
      <c r="C181" s="1122"/>
      <c r="D181" s="1122"/>
      <c r="E181" s="1017">
        <f t="shared" si="2"/>
        <v>0</v>
      </c>
      <c r="F181" s="1203"/>
      <c r="G181" s="1011"/>
    </row>
    <row r="182" spans="1:7" ht="15" customHeight="1">
      <c r="A182" s="681"/>
      <c r="B182" s="1202"/>
      <c r="C182" s="1122"/>
      <c r="D182" s="1122"/>
      <c r="E182" s="1017">
        <f t="shared" si="2"/>
        <v>0</v>
      </c>
      <c r="F182" s="1203"/>
      <c r="G182" s="1011"/>
    </row>
    <row r="183" spans="1:7" ht="15" customHeight="1">
      <c r="A183" s="681"/>
      <c r="B183" s="1202"/>
      <c r="C183" s="1122"/>
      <c r="D183" s="1122"/>
      <c r="E183" s="1017">
        <f t="shared" si="2"/>
        <v>0</v>
      </c>
      <c r="F183" s="1203"/>
      <c r="G183" s="1011"/>
    </row>
    <row r="184" spans="1:7" ht="15" customHeight="1">
      <c r="A184" s="681"/>
      <c r="B184" s="1202"/>
      <c r="C184" s="1122"/>
      <c r="D184" s="1122"/>
      <c r="E184" s="1017">
        <f t="shared" si="2"/>
        <v>0</v>
      </c>
      <c r="F184" s="1203"/>
      <c r="G184" s="1011"/>
    </row>
    <row r="185" spans="1:7" ht="15" customHeight="1">
      <c r="A185" s="681"/>
      <c r="B185" s="1202"/>
      <c r="C185" s="1122"/>
      <c r="D185" s="1122"/>
      <c r="E185" s="1017">
        <f t="shared" si="2"/>
        <v>0</v>
      </c>
      <c r="F185" s="1203"/>
      <c r="G185" s="1011"/>
    </row>
    <row r="186" spans="1:7" ht="15" customHeight="1">
      <c r="A186" s="681"/>
      <c r="B186" s="1202"/>
      <c r="C186" s="1122"/>
      <c r="D186" s="1122"/>
      <c r="E186" s="1017">
        <f t="shared" si="2"/>
        <v>0</v>
      </c>
      <c r="F186" s="1203"/>
      <c r="G186" s="1011"/>
    </row>
    <row r="187" spans="1:7" ht="15" customHeight="1">
      <c r="A187" s="681"/>
      <c r="B187" s="1202"/>
      <c r="C187" s="1122"/>
      <c r="D187" s="1122"/>
      <c r="E187" s="1017">
        <f t="shared" si="2"/>
        <v>0</v>
      </c>
      <c r="F187" s="1203"/>
      <c r="G187" s="1011"/>
    </row>
    <row r="188" spans="1:7" ht="15" customHeight="1">
      <c r="A188" s="681"/>
      <c r="B188" s="1202"/>
      <c r="C188" s="1122"/>
      <c r="D188" s="1122"/>
      <c r="E188" s="1017">
        <f t="shared" si="2"/>
        <v>0</v>
      </c>
      <c r="F188" s="1203"/>
      <c r="G188" s="1011"/>
    </row>
    <row r="189" spans="1:7" ht="15" customHeight="1">
      <c r="A189" s="681"/>
      <c r="B189" s="1202"/>
      <c r="C189" s="1122"/>
      <c r="D189" s="1122"/>
      <c r="E189" s="1017">
        <f t="shared" si="2"/>
        <v>0</v>
      </c>
      <c r="F189" s="1203"/>
      <c r="G189" s="1011"/>
    </row>
    <row r="190" spans="1:7" ht="15" customHeight="1">
      <c r="A190" s="681"/>
      <c r="B190" s="1202"/>
      <c r="C190" s="1122"/>
      <c r="D190" s="1122"/>
      <c r="E190" s="1017">
        <f t="shared" si="2"/>
        <v>0</v>
      </c>
      <c r="F190" s="1203"/>
      <c r="G190" s="1011"/>
    </row>
    <row r="191" spans="1:7" ht="15" customHeight="1">
      <c r="A191" s="681"/>
      <c r="B191" s="1202"/>
      <c r="C191" s="1122"/>
      <c r="D191" s="1122"/>
      <c r="E191" s="1017">
        <f t="shared" si="2"/>
        <v>0</v>
      </c>
      <c r="F191" s="1203"/>
      <c r="G191" s="1011"/>
    </row>
    <row r="192" spans="1:7" ht="15" customHeight="1">
      <c r="A192" s="681"/>
      <c r="B192" s="1202"/>
      <c r="C192" s="1122"/>
      <c r="D192" s="1122"/>
      <c r="E192" s="1017">
        <f t="shared" si="2"/>
        <v>0</v>
      </c>
      <c r="F192" s="1203"/>
      <c r="G192" s="1011"/>
    </row>
    <row r="193" spans="1:7" ht="15" customHeight="1">
      <c r="A193" s="681"/>
      <c r="B193" s="1202"/>
      <c r="C193" s="1122"/>
      <c r="D193" s="1122"/>
      <c r="E193" s="1017">
        <f t="shared" si="2"/>
        <v>0</v>
      </c>
      <c r="F193" s="1203"/>
      <c r="G193" s="1011"/>
    </row>
    <row r="194" spans="1:7" ht="15" customHeight="1">
      <c r="A194" s="681"/>
      <c r="B194" s="1202"/>
      <c r="C194" s="1122"/>
      <c r="D194" s="1122"/>
      <c r="E194" s="1017">
        <f t="shared" si="2"/>
        <v>0</v>
      </c>
      <c r="F194" s="1203"/>
      <c r="G194" s="1011"/>
    </row>
    <row r="195" spans="1:7" ht="15" customHeight="1">
      <c r="A195" s="681"/>
      <c r="B195" s="1202"/>
      <c r="C195" s="1122"/>
      <c r="D195" s="1122"/>
      <c r="E195" s="1017">
        <f t="shared" si="2"/>
        <v>0</v>
      </c>
      <c r="F195" s="1203"/>
      <c r="G195" s="1011"/>
    </row>
    <row r="196" spans="1:7" ht="15" customHeight="1">
      <c r="A196" s="681"/>
      <c r="B196" s="1202"/>
      <c r="C196" s="1122"/>
      <c r="D196" s="1122"/>
      <c r="E196" s="1017">
        <f t="shared" si="2"/>
        <v>0</v>
      </c>
      <c r="F196" s="1203"/>
      <c r="G196" s="1011"/>
    </row>
    <row r="197" spans="1:7" ht="15" customHeight="1">
      <c r="A197" s="681"/>
      <c r="B197" s="1202"/>
      <c r="C197" s="1122"/>
      <c r="D197" s="1122"/>
      <c r="E197" s="1017">
        <f t="shared" si="2"/>
        <v>0</v>
      </c>
      <c r="F197" s="1203"/>
      <c r="G197" s="1011"/>
    </row>
    <row r="198" spans="1:7" ht="15" customHeight="1">
      <c r="A198" s="681"/>
      <c r="B198" s="1202"/>
      <c r="C198" s="1122"/>
      <c r="D198" s="1122"/>
      <c r="E198" s="1017">
        <f t="shared" si="2"/>
        <v>0</v>
      </c>
      <c r="F198" s="1203"/>
      <c r="G198" s="1011"/>
    </row>
    <row r="199" spans="1:7" ht="15" customHeight="1">
      <c r="A199" s="681"/>
      <c r="B199" s="1202"/>
      <c r="C199" s="1122"/>
      <c r="D199" s="1122"/>
      <c r="E199" s="1017">
        <f t="shared" si="2"/>
        <v>0</v>
      </c>
      <c r="F199" s="1203"/>
      <c r="G199" s="1011"/>
    </row>
    <row r="200" spans="1:7" ht="15" customHeight="1">
      <c r="A200" s="681"/>
      <c r="B200" s="1202"/>
      <c r="C200" s="1122"/>
      <c r="D200" s="1122"/>
      <c r="E200" s="1017">
        <f t="shared" si="2"/>
        <v>0</v>
      </c>
      <c r="F200" s="1203"/>
      <c r="G200" s="1011"/>
    </row>
    <row r="201" spans="1:7" ht="15" customHeight="1">
      <c r="A201" s="681"/>
      <c r="B201" s="1202"/>
      <c r="C201" s="1122"/>
      <c r="D201" s="1122"/>
      <c r="E201" s="1017">
        <f t="shared" si="2"/>
        <v>0</v>
      </c>
      <c r="F201" s="1203"/>
      <c r="G201" s="1011"/>
    </row>
    <row r="202" spans="1:7" ht="15" customHeight="1">
      <c r="A202" s="681"/>
      <c r="B202" s="1202"/>
      <c r="C202" s="1122"/>
      <c r="D202" s="1122"/>
      <c r="E202" s="1017">
        <f t="shared" si="2"/>
        <v>0</v>
      </c>
      <c r="F202" s="1203"/>
      <c r="G202" s="1011"/>
    </row>
    <row r="203" spans="1:7" ht="15" customHeight="1">
      <c r="A203" s="681"/>
      <c r="B203" s="1202"/>
      <c r="C203" s="1122"/>
      <c r="D203" s="1122"/>
      <c r="E203" s="1017">
        <f t="shared" si="2"/>
        <v>0</v>
      </c>
      <c r="F203" s="1203"/>
      <c r="G203" s="1011"/>
    </row>
    <row r="204" spans="1:7" ht="15" customHeight="1">
      <c r="A204" s="681"/>
      <c r="B204" s="1202"/>
      <c r="C204" s="1122"/>
      <c r="D204" s="1122"/>
      <c r="E204" s="1017">
        <f t="shared" si="2"/>
        <v>0</v>
      </c>
      <c r="F204" s="1203"/>
      <c r="G204" s="1011"/>
    </row>
    <row r="205" spans="1:7" ht="15" customHeight="1">
      <c r="A205" s="681"/>
      <c r="B205" s="1202"/>
      <c r="C205" s="1122"/>
      <c r="D205" s="1122"/>
      <c r="E205" s="1017">
        <f t="shared" si="2"/>
        <v>0</v>
      </c>
      <c r="F205" s="1203"/>
      <c r="G205" s="1011"/>
    </row>
    <row r="206" spans="1:7" ht="15" customHeight="1">
      <c r="A206" s="681"/>
      <c r="B206" s="1202"/>
      <c r="C206" s="1122"/>
      <c r="D206" s="1122"/>
      <c r="E206" s="1017">
        <f t="shared" si="2"/>
        <v>0</v>
      </c>
      <c r="F206" s="1203"/>
      <c r="G206" s="1011"/>
    </row>
    <row r="207" spans="1:7" ht="15" customHeight="1">
      <c r="A207" s="681"/>
      <c r="B207" s="1202"/>
      <c r="C207" s="1122"/>
      <c r="D207" s="1122"/>
      <c r="E207" s="1017">
        <f t="shared" ref="E207:E270" si="3">C207-B207+D207</f>
        <v>0</v>
      </c>
      <c r="F207" s="1203"/>
      <c r="G207" s="1011"/>
    </row>
    <row r="208" spans="1:7" ht="15" customHeight="1">
      <c r="A208" s="681"/>
      <c r="B208" s="1202"/>
      <c r="C208" s="1122"/>
      <c r="D208" s="1122"/>
      <c r="E208" s="1017">
        <f t="shared" si="3"/>
        <v>0</v>
      </c>
      <c r="F208" s="1203"/>
      <c r="G208" s="1011"/>
    </row>
    <row r="209" spans="1:7" ht="15" customHeight="1">
      <c r="A209" s="681"/>
      <c r="B209" s="1202"/>
      <c r="C209" s="1122"/>
      <c r="D209" s="1122"/>
      <c r="E209" s="1017">
        <f t="shared" si="3"/>
        <v>0</v>
      </c>
      <c r="F209" s="1203"/>
      <c r="G209" s="1011"/>
    </row>
    <row r="210" spans="1:7" ht="15" customHeight="1">
      <c r="A210" s="681"/>
      <c r="B210" s="1202"/>
      <c r="C210" s="1122"/>
      <c r="D210" s="1122"/>
      <c r="E210" s="1017">
        <f t="shared" si="3"/>
        <v>0</v>
      </c>
      <c r="F210" s="1203"/>
      <c r="G210" s="1011"/>
    </row>
    <row r="211" spans="1:7" ht="15" customHeight="1">
      <c r="A211" s="681"/>
      <c r="B211" s="1202"/>
      <c r="C211" s="1122"/>
      <c r="D211" s="1122"/>
      <c r="E211" s="1017">
        <f t="shared" si="3"/>
        <v>0</v>
      </c>
      <c r="F211" s="1203"/>
      <c r="G211" s="1011"/>
    </row>
    <row r="212" spans="1:7" ht="15" customHeight="1">
      <c r="A212" s="681"/>
      <c r="B212" s="1202"/>
      <c r="C212" s="1122"/>
      <c r="D212" s="1122"/>
      <c r="E212" s="1017">
        <f t="shared" si="3"/>
        <v>0</v>
      </c>
      <c r="F212" s="1203"/>
      <c r="G212" s="1011"/>
    </row>
    <row r="213" spans="1:7" ht="15" customHeight="1">
      <c r="A213" s="681"/>
      <c r="B213" s="1202"/>
      <c r="C213" s="1122"/>
      <c r="D213" s="1122"/>
      <c r="E213" s="1017">
        <f t="shared" si="3"/>
        <v>0</v>
      </c>
      <c r="F213" s="1203"/>
      <c r="G213" s="1011"/>
    </row>
    <row r="214" spans="1:7" ht="15" customHeight="1">
      <c r="A214" s="681"/>
      <c r="B214" s="1202"/>
      <c r="C214" s="1122"/>
      <c r="D214" s="1122"/>
      <c r="E214" s="1017">
        <f t="shared" si="3"/>
        <v>0</v>
      </c>
      <c r="F214" s="1203"/>
      <c r="G214" s="1011"/>
    </row>
    <row r="215" spans="1:7" ht="15" customHeight="1">
      <c r="A215" s="681"/>
      <c r="B215" s="1202"/>
      <c r="C215" s="1122"/>
      <c r="D215" s="1122"/>
      <c r="E215" s="1017">
        <f t="shared" si="3"/>
        <v>0</v>
      </c>
      <c r="F215" s="1203"/>
      <c r="G215" s="1011"/>
    </row>
    <row r="216" spans="1:7" ht="15" customHeight="1">
      <c r="A216" s="681"/>
      <c r="B216" s="1202"/>
      <c r="C216" s="1122"/>
      <c r="D216" s="1122"/>
      <c r="E216" s="1017">
        <f t="shared" si="3"/>
        <v>0</v>
      </c>
      <c r="F216" s="1203"/>
      <c r="G216" s="1011"/>
    </row>
    <row r="217" spans="1:7" ht="15" customHeight="1">
      <c r="A217" s="681"/>
      <c r="B217" s="1202"/>
      <c r="C217" s="1122"/>
      <c r="D217" s="1122"/>
      <c r="E217" s="1017">
        <f t="shared" si="3"/>
        <v>0</v>
      </c>
      <c r="F217" s="1203"/>
      <c r="G217" s="1011"/>
    </row>
    <row r="218" spans="1:7" ht="15" customHeight="1">
      <c r="A218" s="681"/>
      <c r="B218" s="1202"/>
      <c r="C218" s="1122"/>
      <c r="D218" s="1122"/>
      <c r="E218" s="1017">
        <f t="shared" si="3"/>
        <v>0</v>
      </c>
      <c r="F218" s="1203"/>
      <c r="G218" s="1011"/>
    </row>
    <row r="219" spans="1:7" ht="15" customHeight="1">
      <c r="A219" s="681"/>
      <c r="B219" s="1202"/>
      <c r="C219" s="1122"/>
      <c r="D219" s="1122"/>
      <c r="E219" s="1017">
        <f t="shared" si="3"/>
        <v>0</v>
      </c>
      <c r="F219" s="1203"/>
      <c r="G219" s="1011"/>
    </row>
    <row r="220" spans="1:7" ht="15" customHeight="1">
      <c r="A220" s="681"/>
      <c r="B220" s="1202"/>
      <c r="C220" s="1122"/>
      <c r="D220" s="1122"/>
      <c r="E220" s="1017">
        <f t="shared" si="3"/>
        <v>0</v>
      </c>
      <c r="F220" s="1203"/>
      <c r="G220" s="1011"/>
    </row>
    <row r="221" spans="1:7" ht="15" customHeight="1">
      <c r="A221" s="681"/>
      <c r="B221" s="1202"/>
      <c r="C221" s="1122"/>
      <c r="D221" s="1122"/>
      <c r="E221" s="1017">
        <f t="shared" si="3"/>
        <v>0</v>
      </c>
      <c r="F221" s="1203"/>
      <c r="G221" s="1011"/>
    </row>
    <row r="222" spans="1:7" ht="15" customHeight="1">
      <c r="A222" s="681"/>
      <c r="B222" s="1202"/>
      <c r="C222" s="1122"/>
      <c r="D222" s="1122"/>
      <c r="E222" s="1017">
        <f t="shared" si="3"/>
        <v>0</v>
      </c>
      <c r="F222" s="1203"/>
      <c r="G222" s="1011"/>
    </row>
    <row r="223" spans="1:7" ht="15" customHeight="1">
      <c r="A223" s="681"/>
      <c r="B223" s="1202"/>
      <c r="C223" s="1122"/>
      <c r="D223" s="1122"/>
      <c r="E223" s="1017">
        <f t="shared" si="3"/>
        <v>0</v>
      </c>
      <c r="F223" s="1203"/>
      <c r="G223" s="1011"/>
    </row>
    <row r="224" spans="1:7" ht="15" customHeight="1">
      <c r="A224" s="681"/>
      <c r="B224" s="1202"/>
      <c r="C224" s="1122"/>
      <c r="D224" s="1122"/>
      <c r="E224" s="1017">
        <f t="shared" si="3"/>
        <v>0</v>
      </c>
      <c r="F224" s="1203"/>
      <c r="G224" s="1011"/>
    </row>
    <row r="225" spans="1:7" ht="15" customHeight="1">
      <c r="A225" s="681"/>
      <c r="B225" s="1202"/>
      <c r="C225" s="1122"/>
      <c r="D225" s="1122"/>
      <c r="E225" s="1017">
        <f t="shared" si="3"/>
        <v>0</v>
      </c>
      <c r="F225" s="1203"/>
      <c r="G225" s="1011"/>
    </row>
    <row r="226" spans="1:7" ht="15" customHeight="1">
      <c r="A226" s="681"/>
      <c r="B226" s="1202"/>
      <c r="C226" s="1122"/>
      <c r="D226" s="1122"/>
      <c r="E226" s="1017">
        <f t="shared" si="3"/>
        <v>0</v>
      </c>
      <c r="F226" s="1203"/>
      <c r="G226" s="1011"/>
    </row>
    <row r="227" spans="1:7" ht="15" customHeight="1">
      <c r="A227" s="681"/>
      <c r="B227" s="1202"/>
      <c r="C227" s="1122"/>
      <c r="D227" s="1122"/>
      <c r="E227" s="1017">
        <f t="shared" si="3"/>
        <v>0</v>
      </c>
      <c r="F227" s="1203"/>
      <c r="G227" s="1011"/>
    </row>
    <row r="228" spans="1:7" ht="15" customHeight="1">
      <c r="A228" s="681"/>
      <c r="B228" s="1202"/>
      <c r="C228" s="1122"/>
      <c r="D228" s="1122"/>
      <c r="E228" s="1017">
        <f t="shared" si="3"/>
        <v>0</v>
      </c>
      <c r="F228" s="1203"/>
      <c r="G228" s="1011"/>
    </row>
    <row r="229" spans="1:7" ht="15" customHeight="1">
      <c r="A229" s="681"/>
      <c r="B229" s="1202"/>
      <c r="C229" s="1122"/>
      <c r="D229" s="1122"/>
      <c r="E229" s="1017">
        <f t="shared" si="3"/>
        <v>0</v>
      </c>
      <c r="F229" s="1203"/>
      <c r="G229" s="1011"/>
    </row>
    <row r="230" spans="1:7" ht="15" customHeight="1">
      <c r="A230" s="681"/>
      <c r="B230" s="1202"/>
      <c r="C230" s="1122"/>
      <c r="D230" s="1122"/>
      <c r="E230" s="1017">
        <f t="shared" si="3"/>
        <v>0</v>
      </c>
      <c r="F230" s="1203"/>
      <c r="G230" s="1011"/>
    </row>
    <row r="231" spans="1:7" ht="15" customHeight="1">
      <c r="A231" s="681"/>
      <c r="B231" s="1202"/>
      <c r="C231" s="1122"/>
      <c r="D231" s="1122"/>
      <c r="E231" s="1017">
        <f t="shared" si="3"/>
        <v>0</v>
      </c>
      <c r="F231" s="1203"/>
      <c r="G231" s="1011"/>
    </row>
    <row r="232" spans="1:7" ht="15" customHeight="1">
      <c r="A232" s="681"/>
      <c r="B232" s="1202"/>
      <c r="C232" s="1122"/>
      <c r="D232" s="1122"/>
      <c r="E232" s="1017">
        <f t="shared" si="3"/>
        <v>0</v>
      </c>
      <c r="F232" s="1203"/>
      <c r="G232" s="1011"/>
    </row>
    <row r="233" spans="1:7" ht="15" customHeight="1">
      <c r="A233" s="681"/>
      <c r="B233" s="1202"/>
      <c r="C233" s="1122"/>
      <c r="D233" s="1122"/>
      <c r="E233" s="1017">
        <f t="shared" si="3"/>
        <v>0</v>
      </c>
      <c r="F233" s="1203"/>
      <c r="G233" s="1011"/>
    </row>
    <row r="234" spans="1:7" ht="15" customHeight="1">
      <c r="A234" s="681"/>
      <c r="B234" s="1202"/>
      <c r="C234" s="1122"/>
      <c r="D234" s="1122"/>
      <c r="E234" s="1017">
        <f t="shared" si="3"/>
        <v>0</v>
      </c>
      <c r="F234" s="1203"/>
      <c r="G234" s="1011"/>
    </row>
    <row r="235" spans="1:7" ht="15" customHeight="1">
      <c r="A235" s="681"/>
      <c r="B235" s="1202"/>
      <c r="C235" s="1122"/>
      <c r="D235" s="1122"/>
      <c r="E235" s="1017">
        <f t="shared" si="3"/>
        <v>0</v>
      </c>
      <c r="F235" s="1203"/>
      <c r="G235" s="1011"/>
    </row>
    <row r="236" spans="1:7" ht="15" customHeight="1">
      <c r="A236" s="681"/>
      <c r="B236" s="1202"/>
      <c r="C236" s="1122"/>
      <c r="D236" s="1122"/>
      <c r="E236" s="1017">
        <f t="shared" si="3"/>
        <v>0</v>
      </c>
      <c r="F236" s="1203"/>
      <c r="G236" s="1011"/>
    </row>
    <row r="237" spans="1:7" ht="15" customHeight="1">
      <c r="A237" s="681"/>
      <c r="B237" s="1202"/>
      <c r="C237" s="1122"/>
      <c r="D237" s="1122"/>
      <c r="E237" s="1017">
        <f t="shared" si="3"/>
        <v>0</v>
      </c>
      <c r="F237" s="1203"/>
      <c r="G237" s="1011"/>
    </row>
    <row r="238" spans="1:7" ht="15" customHeight="1">
      <c r="A238" s="681"/>
      <c r="B238" s="1202"/>
      <c r="C238" s="1122"/>
      <c r="D238" s="1122"/>
      <c r="E238" s="1017">
        <f t="shared" si="3"/>
        <v>0</v>
      </c>
      <c r="F238" s="1203"/>
      <c r="G238" s="1011"/>
    </row>
    <row r="239" spans="1:7" ht="15" customHeight="1">
      <c r="A239" s="681"/>
      <c r="B239" s="1202"/>
      <c r="C239" s="1122"/>
      <c r="D239" s="1122"/>
      <c r="E239" s="1017">
        <f t="shared" si="3"/>
        <v>0</v>
      </c>
      <c r="F239" s="1203"/>
      <c r="G239" s="1011"/>
    </row>
    <row r="240" spans="1:7" ht="15" customHeight="1">
      <c r="A240" s="681"/>
      <c r="B240" s="1202"/>
      <c r="C240" s="1122"/>
      <c r="D240" s="1122"/>
      <c r="E240" s="1017">
        <f t="shared" si="3"/>
        <v>0</v>
      </c>
      <c r="F240" s="1203"/>
      <c r="G240" s="1011"/>
    </row>
    <row r="241" spans="1:7" ht="15" customHeight="1">
      <c r="A241" s="681"/>
      <c r="B241" s="1202"/>
      <c r="C241" s="1122"/>
      <c r="D241" s="1122"/>
      <c r="E241" s="1017">
        <f t="shared" si="3"/>
        <v>0</v>
      </c>
      <c r="F241" s="1203"/>
      <c r="G241" s="1011"/>
    </row>
    <row r="242" spans="1:7" ht="15" customHeight="1">
      <c r="A242" s="681"/>
      <c r="B242" s="1202"/>
      <c r="C242" s="1122"/>
      <c r="D242" s="1122"/>
      <c r="E242" s="1017">
        <f t="shared" si="3"/>
        <v>0</v>
      </c>
      <c r="F242" s="1203"/>
      <c r="G242" s="1011"/>
    </row>
    <row r="243" spans="1:7" ht="15" customHeight="1">
      <c r="A243" s="681"/>
      <c r="B243" s="1202"/>
      <c r="C243" s="1122"/>
      <c r="D243" s="1122"/>
      <c r="E243" s="1017">
        <f t="shared" si="3"/>
        <v>0</v>
      </c>
      <c r="F243" s="1203"/>
      <c r="G243" s="1011"/>
    </row>
    <row r="244" spans="1:7" ht="15" customHeight="1">
      <c r="A244" s="681"/>
      <c r="B244" s="1202"/>
      <c r="C244" s="1122"/>
      <c r="D244" s="1122"/>
      <c r="E244" s="1017">
        <f t="shared" si="3"/>
        <v>0</v>
      </c>
      <c r="F244" s="1203"/>
      <c r="G244" s="1011"/>
    </row>
    <row r="245" spans="1:7" ht="15" customHeight="1">
      <c r="A245" s="681"/>
      <c r="B245" s="1202"/>
      <c r="C245" s="1122"/>
      <c r="D245" s="1122"/>
      <c r="E245" s="1017">
        <f t="shared" si="3"/>
        <v>0</v>
      </c>
      <c r="F245" s="1203"/>
      <c r="G245" s="1011"/>
    </row>
    <row r="246" spans="1:7" ht="15" customHeight="1">
      <c r="A246" s="681"/>
      <c r="B246" s="1202"/>
      <c r="C246" s="1122"/>
      <c r="D246" s="1122"/>
      <c r="E246" s="1017">
        <f t="shared" si="3"/>
        <v>0</v>
      </c>
      <c r="F246" s="1203"/>
      <c r="G246" s="1011"/>
    </row>
    <row r="247" spans="1:7" ht="15" customHeight="1">
      <c r="A247" s="681"/>
      <c r="B247" s="1202"/>
      <c r="C247" s="1122"/>
      <c r="D247" s="1122"/>
      <c r="E247" s="1017">
        <f t="shared" si="3"/>
        <v>0</v>
      </c>
      <c r="F247" s="1203"/>
      <c r="G247" s="1011"/>
    </row>
    <row r="248" spans="1:7" ht="15" customHeight="1">
      <c r="A248" s="681"/>
      <c r="B248" s="1202"/>
      <c r="C248" s="1122"/>
      <c r="D248" s="1122"/>
      <c r="E248" s="1017">
        <f t="shared" si="3"/>
        <v>0</v>
      </c>
      <c r="F248" s="1203"/>
      <c r="G248" s="1011"/>
    </row>
    <row r="249" spans="1:7" ht="15" customHeight="1">
      <c r="A249" s="681"/>
      <c r="B249" s="1202"/>
      <c r="C249" s="1122"/>
      <c r="D249" s="1122"/>
      <c r="E249" s="1017">
        <f t="shared" si="3"/>
        <v>0</v>
      </c>
      <c r="F249" s="1203"/>
      <c r="G249" s="1011"/>
    </row>
    <row r="250" spans="1:7" ht="15" customHeight="1">
      <c r="A250" s="681"/>
      <c r="B250" s="1202"/>
      <c r="C250" s="1122"/>
      <c r="D250" s="1122"/>
      <c r="E250" s="1017">
        <f t="shared" si="3"/>
        <v>0</v>
      </c>
      <c r="F250" s="1203"/>
      <c r="G250" s="1011"/>
    </row>
    <row r="251" spans="1:7" ht="15" customHeight="1">
      <c r="A251" s="681"/>
      <c r="B251" s="1202"/>
      <c r="C251" s="1122"/>
      <c r="D251" s="1122"/>
      <c r="E251" s="1017">
        <f t="shared" si="3"/>
        <v>0</v>
      </c>
      <c r="F251" s="1203"/>
      <c r="G251" s="1011"/>
    </row>
    <row r="252" spans="1:7" ht="15" customHeight="1">
      <c r="A252" s="681"/>
      <c r="B252" s="1202"/>
      <c r="C252" s="1122"/>
      <c r="D252" s="1122"/>
      <c r="E252" s="1017">
        <f t="shared" si="3"/>
        <v>0</v>
      </c>
      <c r="F252" s="1203"/>
      <c r="G252" s="1011"/>
    </row>
    <row r="253" spans="1:7" ht="15" customHeight="1">
      <c r="A253" s="681"/>
      <c r="B253" s="1202"/>
      <c r="C253" s="1122"/>
      <c r="D253" s="1122"/>
      <c r="E253" s="1017">
        <f t="shared" si="3"/>
        <v>0</v>
      </c>
      <c r="F253" s="1203"/>
      <c r="G253" s="1011"/>
    </row>
    <row r="254" spans="1:7" ht="15" customHeight="1">
      <c r="A254" s="681"/>
      <c r="B254" s="1202"/>
      <c r="C254" s="1122"/>
      <c r="D254" s="1122"/>
      <c r="E254" s="1017">
        <f t="shared" si="3"/>
        <v>0</v>
      </c>
      <c r="F254" s="1203"/>
      <c r="G254" s="1011"/>
    </row>
    <row r="255" spans="1:7" ht="15" customHeight="1">
      <c r="A255" s="681"/>
      <c r="B255" s="1202"/>
      <c r="C255" s="1122"/>
      <c r="D255" s="1122"/>
      <c r="E255" s="1017">
        <f t="shared" si="3"/>
        <v>0</v>
      </c>
      <c r="F255" s="1203"/>
      <c r="G255" s="1011"/>
    </row>
    <row r="256" spans="1:7" ht="15" customHeight="1">
      <c r="A256" s="681"/>
      <c r="B256" s="1202"/>
      <c r="C256" s="1122"/>
      <c r="D256" s="1122"/>
      <c r="E256" s="1017">
        <f t="shared" si="3"/>
        <v>0</v>
      </c>
      <c r="F256" s="1203"/>
      <c r="G256" s="1011"/>
    </row>
    <row r="257" spans="1:7" ht="15" customHeight="1">
      <c r="A257" s="681"/>
      <c r="B257" s="1202"/>
      <c r="C257" s="1122"/>
      <c r="D257" s="1122"/>
      <c r="E257" s="1017">
        <f t="shared" si="3"/>
        <v>0</v>
      </c>
      <c r="F257" s="1203"/>
      <c r="G257" s="1011"/>
    </row>
    <row r="258" spans="1:7" ht="15" customHeight="1">
      <c r="A258" s="681"/>
      <c r="B258" s="1202"/>
      <c r="C258" s="1122"/>
      <c r="D258" s="1122"/>
      <c r="E258" s="1017">
        <f t="shared" si="3"/>
        <v>0</v>
      </c>
      <c r="F258" s="1203"/>
      <c r="G258" s="1011"/>
    </row>
    <row r="259" spans="1:7" ht="15" customHeight="1">
      <c r="A259" s="681"/>
      <c r="B259" s="1202"/>
      <c r="C259" s="1122"/>
      <c r="D259" s="1122"/>
      <c r="E259" s="1017">
        <f t="shared" si="3"/>
        <v>0</v>
      </c>
      <c r="F259" s="1203"/>
      <c r="G259" s="1011"/>
    </row>
    <row r="260" spans="1:7" ht="15" customHeight="1">
      <c r="A260" s="681"/>
      <c r="B260" s="1202"/>
      <c r="C260" s="1122"/>
      <c r="D260" s="1122"/>
      <c r="E260" s="1017">
        <f t="shared" si="3"/>
        <v>0</v>
      </c>
      <c r="F260" s="1203"/>
      <c r="G260" s="1011"/>
    </row>
    <row r="261" spans="1:7" ht="15" customHeight="1">
      <c r="A261" s="681"/>
      <c r="B261" s="1202"/>
      <c r="C261" s="1122"/>
      <c r="D261" s="1122"/>
      <c r="E261" s="1017">
        <f t="shared" si="3"/>
        <v>0</v>
      </c>
      <c r="F261" s="1203"/>
      <c r="G261" s="1011"/>
    </row>
    <row r="262" spans="1:7" ht="15" customHeight="1">
      <c r="A262" s="681"/>
      <c r="B262" s="1202"/>
      <c r="C262" s="1122"/>
      <c r="D262" s="1122"/>
      <c r="E262" s="1017">
        <f t="shared" si="3"/>
        <v>0</v>
      </c>
      <c r="F262" s="1203"/>
      <c r="G262" s="1011"/>
    </row>
    <row r="263" spans="1:7" ht="15" customHeight="1">
      <c r="A263" s="681"/>
      <c r="B263" s="1202"/>
      <c r="C263" s="1122"/>
      <c r="D263" s="1122"/>
      <c r="E263" s="1017">
        <f t="shared" si="3"/>
        <v>0</v>
      </c>
      <c r="F263" s="1203"/>
      <c r="G263" s="1011"/>
    </row>
    <row r="264" spans="1:7" ht="15" customHeight="1">
      <c r="A264" s="681"/>
      <c r="B264" s="1202"/>
      <c r="C264" s="1122"/>
      <c r="D264" s="1122"/>
      <c r="E264" s="1017">
        <f t="shared" si="3"/>
        <v>0</v>
      </c>
      <c r="F264" s="1203"/>
      <c r="G264" s="1011"/>
    </row>
    <row r="265" spans="1:7" ht="15" customHeight="1">
      <c r="A265" s="681"/>
      <c r="B265" s="1202"/>
      <c r="C265" s="1122"/>
      <c r="D265" s="1122"/>
      <c r="E265" s="1017">
        <f t="shared" si="3"/>
        <v>0</v>
      </c>
      <c r="F265" s="1203"/>
      <c r="G265" s="1011"/>
    </row>
    <row r="266" spans="1:7" ht="15" customHeight="1">
      <c r="A266" s="681"/>
      <c r="B266" s="1202"/>
      <c r="C266" s="1122"/>
      <c r="D266" s="1122"/>
      <c r="E266" s="1017">
        <f t="shared" si="3"/>
        <v>0</v>
      </c>
      <c r="F266" s="1203"/>
      <c r="G266" s="1011"/>
    </row>
    <row r="267" spans="1:7" ht="15" customHeight="1">
      <c r="A267" s="681"/>
      <c r="B267" s="1202"/>
      <c r="C267" s="1122"/>
      <c r="D267" s="1122"/>
      <c r="E267" s="1017">
        <f t="shared" si="3"/>
        <v>0</v>
      </c>
      <c r="F267" s="1203"/>
      <c r="G267" s="1011"/>
    </row>
    <row r="268" spans="1:7" ht="15" customHeight="1">
      <c r="A268" s="681"/>
      <c r="B268" s="1202"/>
      <c r="C268" s="1122"/>
      <c r="D268" s="1122"/>
      <c r="E268" s="1017">
        <f t="shared" si="3"/>
        <v>0</v>
      </c>
      <c r="F268" s="1203"/>
      <c r="G268" s="1011"/>
    </row>
    <row r="269" spans="1:7" ht="15" customHeight="1">
      <c r="A269" s="681"/>
      <c r="B269" s="1202"/>
      <c r="C269" s="1122"/>
      <c r="D269" s="1122"/>
      <c r="E269" s="1017">
        <f t="shared" si="3"/>
        <v>0</v>
      </c>
      <c r="F269" s="1203"/>
      <c r="G269" s="1011"/>
    </row>
    <row r="270" spans="1:7" ht="15" customHeight="1">
      <c r="A270" s="681"/>
      <c r="B270" s="1202"/>
      <c r="C270" s="1122"/>
      <c r="D270" s="1122"/>
      <c r="E270" s="1017">
        <f t="shared" si="3"/>
        <v>0</v>
      </c>
      <c r="F270" s="1203"/>
      <c r="G270" s="1011"/>
    </row>
    <row r="271" spans="1:7" ht="15" customHeight="1">
      <c r="A271" s="681"/>
      <c r="B271" s="1202"/>
      <c r="C271" s="1122"/>
      <c r="D271" s="1122"/>
      <c r="E271" s="1017">
        <f t="shared" ref="E271:E302" si="4">C271-B271+D271</f>
        <v>0</v>
      </c>
      <c r="F271" s="1203"/>
      <c r="G271" s="1011"/>
    </row>
    <row r="272" spans="1:7" ht="15" customHeight="1">
      <c r="A272" s="681"/>
      <c r="B272" s="1202"/>
      <c r="C272" s="1122"/>
      <c r="D272" s="1122"/>
      <c r="E272" s="1017">
        <f t="shared" si="4"/>
        <v>0</v>
      </c>
      <c r="F272" s="1203"/>
      <c r="G272" s="1011"/>
    </row>
    <row r="273" spans="1:7" ht="15" customHeight="1">
      <c r="A273" s="681"/>
      <c r="B273" s="1202"/>
      <c r="C273" s="1122"/>
      <c r="D273" s="1122"/>
      <c r="E273" s="1017">
        <f t="shared" si="4"/>
        <v>0</v>
      </c>
      <c r="F273" s="1203"/>
      <c r="G273" s="1011"/>
    </row>
    <row r="274" spans="1:7" ht="15" customHeight="1">
      <c r="A274" s="681"/>
      <c r="B274" s="1202"/>
      <c r="C274" s="1122"/>
      <c r="D274" s="1122"/>
      <c r="E274" s="1017">
        <f t="shared" si="4"/>
        <v>0</v>
      </c>
      <c r="F274" s="1203"/>
      <c r="G274" s="1011"/>
    </row>
    <row r="275" spans="1:7" ht="15" customHeight="1">
      <c r="A275" s="681"/>
      <c r="B275" s="1202"/>
      <c r="C275" s="1122"/>
      <c r="D275" s="1122"/>
      <c r="E275" s="1017">
        <f t="shared" si="4"/>
        <v>0</v>
      </c>
      <c r="F275" s="1203"/>
      <c r="G275" s="1011"/>
    </row>
    <row r="276" spans="1:7" ht="15" customHeight="1">
      <c r="A276" s="681"/>
      <c r="B276" s="1202"/>
      <c r="C276" s="1122"/>
      <c r="D276" s="1122"/>
      <c r="E276" s="1017">
        <f t="shared" si="4"/>
        <v>0</v>
      </c>
      <c r="F276" s="1203"/>
      <c r="G276" s="1011"/>
    </row>
    <row r="277" spans="1:7" ht="15" customHeight="1">
      <c r="A277" s="681"/>
      <c r="B277" s="1202"/>
      <c r="C277" s="1122"/>
      <c r="D277" s="1122"/>
      <c r="E277" s="1017">
        <f t="shared" si="4"/>
        <v>0</v>
      </c>
      <c r="F277" s="1203"/>
      <c r="G277" s="1011"/>
    </row>
    <row r="278" spans="1:7" ht="15" customHeight="1">
      <c r="A278" s="681"/>
      <c r="B278" s="1202"/>
      <c r="C278" s="1122"/>
      <c r="D278" s="1122"/>
      <c r="E278" s="1017">
        <f t="shared" si="4"/>
        <v>0</v>
      </c>
      <c r="F278" s="1203"/>
      <c r="G278" s="1011"/>
    </row>
    <row r="279" spans="1:7" ht="15" customHeight="1">
      <c r="A279" s="681"/>
      <c r="B279" s="1202"/>
      <c r="C279" s="1122"/>
      <c r="D279" s="1122"/>
      <c r="E279" s="1017">
        <f t="shared" si="4"/>
        <v>0</v>
      </c>
      <c r="F279" s="1203"/>
      <c r="G279" s="1011"/>
    </row>
    <row r="280" spans="1:7" ht="15" customHeight="1">
      <c r="A280" s="681"/>
      <c r="B280" s="1202"/>
      <c r="C280" s="1122"/>
      <c r="D280" s="1122"/>
      <c r="E280" s="1017">
        <f t="shared" si="4"/>
        <v>0</v>
      </c>
      <c r="F280" s="1203"/>
      <c r="G280" s="1011"/>
    </row>
    <row r="281" spans="1:7" ht="15" customHeight="1">
      <c r="A281" s="681"/>
      <c r="B281" s="1202"/>
      <c r="C281" s="1122"/>
      <c r="D281" s="1122"/>
      <c r="E281" s="1017">
        <f t="shared" si="4"/>
        <v>0</v>
      </c>
      <c r="F281" s="1203"/>
      <c r="G281" s="1011"/>
    </row>
    <row r="282" spans="1:7" ht="15" customHeight="1">
      <c r="A282" s="681"/>
      <c r="B282" s="1202"/>
      <c r="C282" s="1122"/>
      <c r="D282" s="1122"/>
      <c r="E282" s="1017">
        <f t="shared" si="4"/>
        <v>0</v>
      </c>
      <c r="F282" s="1203"/>
      <c r="G282" s="1011"/>
    </row>
    <row r="283" spans="1:7" ht="15" customHeight="1">
      <c r="A283" s="681"/>
      <c r="B283" s="1202"/>
      <c r="C283" s="1122"/>
      <c r="D283" s="1122"/>
      <c r="E283" s="1017">
        <f t="shared" si="4"/>
        <v>0</v>
      </c>
      <c r="F283" s="1203"/>
      <c r="G283" s="1011"/>
    </row>
    <row r="284" spans="1:7" ht="15" customHeight="1">
      <c r="A284" s="681"/>
      <c r="B284" s="1202"/>
      <c r="C284" s="1122"/>
      <c r="D284" s="1122"/>
      <c r="E284" s="1017">
        <f t="shared" si="4"/>
        <v>0</v>
      </c>
      <c r="F284" s="1203"/>
      <c r="G284" s="1011"/>
    </row>
    <row r="285" spans="1:7" ht="15" customHeight="1">
      <c r="A285" s="681"/>
      <c r="B285" s="1202"/>
      <c r="C285" s="1122"/>
      <c r="D285" s="1122"/>
      <c r="E285" s="1017">
        <f t="shared" si="4"/>
        <v>0</v>
      </c>
      <c r="F285" s="1203"/>
      <c r="G285" s="1011"/>
    </row>
    <row r="286" spans="1:7" ht="15" customHeight="1">
      <c r="A286" s="681"/>
      <c r="B286" s="1202"/>
      <c r="C286" s="1122"/>
      <c r="D286" s="1122"/>
      <c r="E286" s="1017">
        <f t="shared" si="4"/>
        <v>0</v>
      </c>
      <c r="F286" s="1203"/>
      <c r="G286" s="1011"/>
    </row>
    <row r="287" spans="1:7" ht="15" customHeight="1">
      <c r="A287" s="681"/>
      <c r="B287" s="1202"/>
      <c r="C287" s="1122"/>
      <c r="D287" s="1122"/>
      <c r="E287" s="1017">
        <f t="shared" si="4"/>
        <v>0</v>
      </c>
      <c r="F287" s="1203"/>
      <c r="G287" s="1011"/>
    </row>
    <row r="288" spans="1:7" ht="15" customHeight="1">
      <c r="A288" s="681"/>
      <c r="B288" s="1202"/>
      <c r="C288" s="1122"/>
      <c r="D288" s="1122"/>
      <c r="E288" s="1017">
        <f t="shared" si="4"/>
        <v>0</v>
      </c>
      <c r="F288" s="1203"/>
      <c r="G288" s="1011"/>
    </row>
    <row r="289" spans="1:7" ht="15" customHeight="1">
      <c r="A289" s="681"/>
      <c r="B289" s="1202"/>
      <c r="C289" s="1122"/>
      <c r="D289" s="1122"/>
      <c r="E289" s="1017">
        <f t="shared" si="4"/>
        <v>0</v>
      </c>
      <c r="F289" s="1203"/>
      <c r="G289" s="1011"/>
    </row>
    <row r="290" spans="1:7" ht="15" customHeight="1">
      <c r="A290" s="681"/>
      <c r="B290" s="1202"/>
      <c r="C290" s="1122"/>
      <c r="D290" s="1122"/>
      <c r="E290" s="1017">
        <f t="shared" si="4"/>
        <v>0</v>
      </c>
      <c r="F290" s="1203"/>
      <c r="G290" s="1011"/>
    </row>
    <row r="291" spans="1:7" ht="15" customHeight="1">
      <c r="A291" s="681"/>
      <c r="B291" s="1202"/>
      <c r="C291" s="1122"/>
      <c r="D291" s="1122"/>
      <c r="E291" s="1017">
        <f t="shared" si="4"/>
        <v>0</v>
      </c>
      <c r="F291" s="1203"/>
      <c r="G291" s="1011"/>
    </row>
    <row r="292" spans="1:7" ht="15" customHeight="1">
      <c r="A292" s="681"/>
      <c r="B292" s="1202"/>
      <c r="C292" s="1122"/>
      <c r="D292" s="1122"/>
      <c r="E292" s="1017">
        <f t="shared" si="4"/>
        <v>0</v>
      </c>
      <c r="F292" s="1203"/>
      <c r="G292" s="1011"/>
    </row>
    <row r="293" spans="1:7" ht="15" customHeight="1">
      <c r="A293" s="681"/>
      <c r="B293" s="1202"/>
      <c r="C293" s="1122"/>
      <c r="D293" s="1122"/>
      <c r="E293" s="1017">
        <f t="shared" si="4"/>
        <v>0</v>
      </c>
      <c r="F293" s="1203"/>
      <c r="G293" s="1011"/>
    </row>
    <row r="294" spans="1:7" ht="15" customHeight="1">
      <c r="A294" s="681"/>
      <c r="B294" s="1202"/>
      <c r="C294" s="1122"/>
      <c r="D294" s="1122"/>
      <c r="E294" s="1017">
        <f t="shared" si="4"/>
        <v>0</v>
      </c>
      <c r="F294" s="1203"/>
      <c r="G294" s="1011"/>
    </row>
    <row r="295" spans="1:7" ht="15" customHeight="1">
      <c r="A295" s="681"/>
      <c r="B295" s="1202"/>
      <c r="C295" s="1122"/>
      <c r="D295" s="1122"/>
      <c r="E295" s="1017">
        <f t="shared" si="4"/>
        <v>0</v>
      </c>
      <c r="F295" s="1203"/>
      <c r="G295" s="1011"/>
    </row>
    <row r="296" spans="1:7" ht="15" customHeight="1">
      <c r="A296" s="681"/>
      <c r="B296" s="1202"/>
      <c r="C296" s="1122"/>
      <c r="D296" s="1122"/>
      <c r="E296" s="1017">
        <f t="shared" si="4"/>
        <v>0</v>
      </c>
      <c r="F296" s="1203"/>
      <c r="G296" s="1011"/>
    </row>
    <row r="297" spans="1:7" ht="15" customHeight="1">
      <c r="A297" s="681"/>
      <c r="B297" s="1202"/>
      <c r="C297" s="1122"/>
      <c r="D297" s="1122"/>
      <c r="E297" s="1017">
        <f t="shared" si="4"/>
        <v>0</v>
      </c>
      <c r="F297" s="1203"/>
      <c r="G297" s="1011"/>
    </row>
    <row r="298" spans="1:7" ht="15" customHeight="1">
      <c r="A298" s="681"/>
      <c r="B298" s="1202"/>
      <c r="C298" s="1122"/>
      <c r="D298" s="1122"/>
      <c r="E298" s="1017">
        <f t="shared" si="4"/>
        <v>0</v>
      </c>
      <c r="F298" s="1203"/>
      <c r="G298" s="1011"/>
    </row>
    <row r="299" spans="1:7" ht="15" customHeight="1">
      <c r="A299" s="681"/>
      <c r="B299" s="1202"/>
      <c r="C299" s="1122"/>
      <c r="D299" s="1122"/>
      <c r="E299" s="1017">
        <f t="shared" si="4"/>
        <v>0</v>
      </c>
      <c r="F299" s="1203"/>
      <c r="G299" s="1011"/>
    </row>
    <row r="300" spans="1:7" ht="15" customHeight="1">
      <c r="A300" s="681"/>
      <c r="B300" s="1202"/>
      <c r="C300" s="1122"/>
      <c r="D300" s="1122"/>
      <c r="E300" s="1017">
        <f t="shared" si="4"/>
        <v>0</v>
      </c>
      <c r="F300" s="1203"/>
      <c r="G300" s="1011"/>
    </row>
    <row r="301" spans="1:7" ht="15" customHeight="1">
      <c r="A301" s="681"/>
      <c r="B301" s="1202"/>
      <c r="C301" s="1122"/>
      <c r="D301" s="1122"/>
      <c r="E301" s="1017">
        <f t="shared" si="4"/>
        <v>0</v>
      </c>
      <c r="F301" s="1203"/>
      <c r="G301" s="1011"/>
    </row>
    <row r="302" spans="1:7" ht="15" customHeight="1">
      <c r="A302" s="683"/>
      <c r="B302" s="1204"/>
      <c r="C302" s="1127"/>
      <c r="D302" s="1127"/>
      <c r="E302" s="1022">
        <f t="shared" si="4"/>
        <v>0</v>
      </c>
      <c r="F302" s="1205"/>
      <c r="G302" s="1011"/>
    </row>
    <row r="303" spans="1:7" ht="15" customHeight="1">
      <c r="A303" s="555"/>
      <c r="B303" s="555"/>
      <c r="C303" s="555"/>
      <c r="D303" s="555"/>
      <c r="E303" s="555"/>
      <c r="F303" s="555"/>
    </row>
    <row r="304" spans="1:7" ht="15" customHeight="1">
      <c r="A304" s="555"/>
      <c r="B304" s="555"/>
      <c r="C304" s="555"/>
      <c r="D304" s="555"/>
      <c r="E304" s="555"/>
      <c r="F304" s="555"/>
    </row>
    <row r="305" spans="1:6" ht="15" customHeight="1">
      <c r="A305" s="555"/>
      <c r="B305" s="555"/>
      <c r="C305" s="555"/>
      <c r="D305" s="555"/>
      <c r="E305" s="555"/>
      <c r="F305" s="555"/>
    </row>
    <row r="306" spans="1:6" ht="15" customHeight="1">
      <c r="A306" s="555"/>
      <c r="B306" s="555"/>
      <c r="C306" s="555"/>
      <c r="D306" s="555"/>
      <c r="E306" s="555"/>
      <c r="F306" s="555"/>
    </row>
    <row r="307" spans="1:6" ht="15" customHeight="1">
      <c r="A307" s="555"/>
      <c r="B307" s="555"/>
      <c r="C307" s="555"/>
      <c r="D307" s="555"/>
      <c r="E307" s="555"/>
      <c r="F307" s="555"/>
    </row>
    <row r="308" spans="1:6" ht="15" customHeight="1">
      <c r="A308" s="555"/>
      <c r="B308" s="555"/>
      <c r="C308" s="555"/>
      <c r="D308" s="555"/>
      <c r="E308" s="555"/>
      <c r="F308" s="555"/>
    </row>
    <row r="309" spans="1:6" ht="15" customHeight="1"/>
    <row r="310" spans="1:6" ht="15" customHeight="1"/>
    <row r="311" spans="1:6" ht="15" customHeight="1"/>
    <row r="312" spans="1:6" ht="15" customHeight="1"/>
    <row r="313" spans="1:6" ht="15" customHeight="1"/>
    <row r="314" spans="1:6" ht="15" customHeight="1"/>
    <row r="315" spans="1:6" ht="15" customHeight="1"/>
    <row r="316" spans="1:6" ht="15" customHeight="1"/>
    <row r="317" spans="1:6" ht="15" customHeight="1"/>
    <row r="318" spans="1:6" ht="15" customHeight="1"/>
    <row r="319" spans="1:6" ht="15" customHeight="1"/>
    <row r="320" spans="1:6"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sheetData>
  <sheetProtection selectLockedCells="1" selectUnlockedCells="1"/>
  <mergeCells count="12">
    <mergeCell ref="G13:G14"/>
    <mergeCell ref="A5:F5"/>
    <mergeCell ref="B6:F6"/>
    <mergeCell ref="A7:A8"/>
    <mergeCell ref="B7:D7"/>
    <mergeCell ref="E7:F7"/>
    <mergeCell ref="B8:F8"/>
    <mergeCell ref="A1:F1"/>
    <mergeCell ref="A2:B3"/>
    <mergeCell ref="F3:F4"/>
    <mergeCell ref="A4:B4"/>
    <mergeCell ref="B9:F9"/>
  </mergeCells>
  <phoneticPr fontId="59" type="noConversion"/>
  <dataValidations count="2">
    <dataValidation allowBlank="1" showErrorMessage="1" sqref="D3">
      <formula1>0</formula1>
      <formula2>0</formula2>
    </dataValidation>
    <dataValidation allowBlank="1" showErrorMessage="1" promptTitle="存在调整事项时" prompt="_x000a_选择 “E”" sqref="E7:F7">
      <formula1>0</formula1>
      <formula2>0</formula2>
    </dataValidation>
  </dataValidations>
  <hyperlinks>
    <hyperlink ref="G9" location="资产负债!A1" display="资产负债表"/>
    <hyperlink ref="G10" location="利润!A1" display="利润及利润分配表"/>
  </hyperlinks>
  <pageMargins left="0.78740157480314965" right="0.35433070866141736" top="0.51181102362204722" bottom="0.11811023622047245" header="0.51181102362204722" footer="0.51181102362204722"/>
  <pageSetup paperSize="9" firstPageNumber="0" orientation="portrait" blackAndWhite="1"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2321" r:id="rId4" name="Button 1">
              <controlPr defaultSize="0" print="0" autoFill="0" autoPict="0" macro="[0]!ThisWorkbook.返回">
                <anchor moveWithCells="1" sizeWithCells="1">
                  <from>
                    <xdr:col>6</xdr:col>
                    <xdr:colOff>1733550</xdr:colOff>
                    <xdr:row>1</xdr:row>
                    <xdr:rowOff>133350</xdr:rowOff>
                  </from>
                  <to>
                    <xdr:col>6</xdr:col>
                    <xdr:colOff>2609850</xdr:colOff>
                    <xdr:row>2</xdr:row>
                    <xdr:rowOff>266700</xdr:rowOff>
                  </to>
                </anchor>
              </controlPr>
            </control>
          </mc:Choice>
        </mc:AlternateContent>
      </controls>
    </mc:Choice>
  </mc:AlternateContent>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BP31"/>
  <sheetViews>
    <sheetView workbookViewId="0">
      <selection activeCell="D9" sqref="D9"/>
    </sheetView>
  </sheetViews>
  <sheetFormatPr defaultColWidth="9" defaultRowHeight="14.25"/>
  <cols>
    <col min="1" max="1" width="3" style="555" customWidth="1"/>
    <col min="2" max="2" width="17.5" style="131" customWidth="1"/>
    <col min="3" max="8" width="11" style="131" customWidth="1"/>
    <col min="9" max="9" width="52.75" style="555" customWidth="1"/>
    <col min="10" max="16384" width="9" style="555"/>
  </cols>
  <sheetData>
    <row r="1" spans="1:68" ht="30" customHeight="1">
      <c r="A1" s="1011"/>
      <c r="B1" s="3063" t="s">
        <v>381</v>
      </c>
      <c r="C1" s="3063"/>
      <c r="D1" s="3063"/>
      <c r="E1" s="3063"/>
      <c r="F1" s="3063"/>
      <c r="G1" s="3063"/>
      <c r="H1" s="3063"/>
      <c r="I1" s="89"/>
      <c r="J1" s="89"/>
    </row>
    <row r="2" spans="1:68" s="650" customFormat="1" ht="20.100000000000001" customHeight="1">
      <c r="A2" s="3027" t="str">
        <f>"委托单位："&amp;基本情况!B2</f>
        <v>委托单位：</v>
      </c>
      <c r="B2" s="3027"/>
      <c r="C2" s="3027"/>
      <c r="D2" s="3027"/>
      <c r="E2" s="137"/>
      <c r="F2" s="137" t="s">
        <v>1301</v>
      </c>
      <c r="G2" s="137" t="s">
        <v>1071</v>
      </c>
      <c r="H2" s="486" t="s">
        <v>289</v>
      </c>
      <c r="I2" s="1055"/>
      <c r="J2" s="649"/>
    </row>
    <row r="3" spans="1:68" s="650" customFormat="1" ht="20.100000000000001" customHeight="1">
      <c r="A3" s="3027"/>
      <c r="B3" s="3027"/>
      <c r="C3" s="3027"/>
      <c r="D3" s="3027"/>
      <c r="E3" s="159" t="s">
        <v>463</v>
      </c>
      <c r="F3" s="511">
        <f>基本情况!B12</f>
        <v>0</v>
      </c>
      <c r="G3" s="560" t="str">
        <f>TEXT(基本情况!B21,"yyyy-mm-dd")</f>
        <v>2016-03-03</v>
      </c>
      <c r="H3" s="2964" t="str">
        <f>档案索引!D43</f>
        <v>4-10</v>
      </c>
      <c r="I3" s="558"/>
      <c r="J3" s="649"/>
    </row>
    <row r="4" spans="1:68" s="650" customFormat="1" ht="20.100000000000001" customHeight="1">
      <c r="A4" s="3025" t="str">
        <f>"会计期间："&amp;基本情况!B7</f>
        <v>会计期间：2015年01月01日至2015年12月31日</v>
      </c>
      <c r="B4" s="3025"/>
      <c r="C4" s="3025"/>
      <c r="D4" s="3025"/>
      <c r="E4" s="141" t="s">
        <v>465</v>
      </c>
      <c r="F4" s="514">
        <f>基本情况!B11</f>
        <v>0</v>
      </c>
      <c r="G4" s="514" t="str">
        <f>TEXT(基本情况!B22,"yyyy-mm-dd")</f>
        <v>2016-04-10</v>
      </c>
      <c r="H4" s="2964"/>
      <c r="I4" s="558"/>
      <c r="J4" s="649"/>
    </row>
    <row r="5" spans="1:68" s="1057" customFormat="1" ht="6" customHeight="1">
      <c r="A5" s="2730"/>
      <c r="B5" s="2730"/>
      <c r="C5" s="2730"/>
      <c r="D5" s="2730"/>
      <c r="E5" s="2730"/>
      <c r="F5" s="2730"/>
      <c r="G5" s="2730"/>
      <c r="H5" s="2730"/>
      <c r="I5" s="544"/>
      <c r="J5" s="1056"/>
    </row>
    <row r="6" spans="1:68" s="559" customFormat="1" ht="24" customHeight="1">
      <c r="A6" s="2938" t="s">
        <v>678</v>
      </c>
      <c r="B6" s="2938"/>
      <c r="C6" s="583" t="s">
        <v>1270</v>
      </c>
      <c r="D6" s="583" t="s">
        <v>1271</v>
      </c>
      <c r="E6" s="583" t="s">
        <v>1272</v>
      </c>
      <c r="F6" s="583" t="s">
        <v>850</v>
      </c>
      <c r="G6" s="583" t="s">
        <v>855</v>
      </c>
      <c r="H6" s="773" t="s">
        <v>248</v>
      </c>
      <c r="I6" s="537" t="s">
        <v>404</v>
      </c>
      <c r="J6" s="607"/>
      <c r="K6" s="650"/>
      <c r="L6" s="650"/>
      <c r="M6" s="650"/>
      <c r="N6" s="650"/>
      <c r="O6" s="650"/>
      <c r="P6" s="650"/>
      <c r="Q6" s="650"/>
      <c r="R6" s="650"/>
      <c r="S6" s="650"/>
      <c r="T6" s="650"/>
      <c r="U6" s="650"/>
      <c r="V6" s="650"/>
      <c r="W6" s="650"/>
      <c r="X6" s="650"/>
      <c r="Y6" s="650"/>
      <c r="Z6" s="650"/>
      <c r="AA6" s="650"/>
      <c r="AB6" s="650"/>
      <c r="AC6" s="650"/>
      <c r="AD6" s="650"/>
      <c r="AE6" s="650"/>
      <c r="AF6" s="650"/>
      <c r="AG6" s="650"/>
      <c r="AH6" s="650"/>
      <c r="AI6" s="650"/>
      <c r="AJ6" s="650"/>
      <c r="AK6" s="650"/>
      <c r="AL6" s="650"/>
      <c r="AM6" s="650"/>
      <c r="AN6" s="650"/>
      <c r="AO6" s="650"/>
      <c r="AP6" s="650"/>
      <c r="AQ6" s="650"/>
      <c r="AR6" s="650"/>
      <c r="AS6" s="650"/>
      <c r="AT6" s="650"/>
      <c r="AU6" s="650"/>
      <c r="AV6" s="650"/>
      <c r="AW6" s="650"/>
      <c r="AX6" s="650"/>
      <c r="AY6" s="650"/>
      <c r="AZ6" s="650"/>
      <c r="BA6" s="650"/>
      <c r="BB6" s="650"/>
      <c r="BC6" s="650"/>
      <c r="BD6" s="650"/>
      <c r="BE6" s="650"/>
      <c r="BF6" s="650"/>
      <c r="BG6" s="650"/>
      <c r="BH6" s="650"/>
      <c r="BI6" s="650"/>
      <c r="BJ6" s="650"/>
      <c r="BK6" s="650"/>
      <c r="BL6" s="650"/>
      <c r="BM6" s="650"/>
      <c r="BN6" s="650"/>
      <c r="BO6" s="650"/>
      <c r="BP6" s="650"/>
    </row>
    <row r="7" spans="1:68" s="559" customFormat="1" ht="24" customHeight="1">
      <c r="A7" s="3520" t="s">
        <v>452</v>
      </c>
      <c r="B7" s="1058"/>
      <c r="C7" s="1132"/>
      <c r="D7" s="1132"/>
      <c r="E7" s="1132"/>
      <c r="F7" s="660">
        <f>C7+D7-E7</f>
        <v>0</v>
      </c>
      <c r="G7" s="1132"/>
      <c r="H7" s="663">
        <f t="shared" ref="H7:H12" si="0">F7+G7</f>
        <v>0</v>
      </c>
      <c r="I7" s="494" t="s">
        <v>1307</v>
      </c>
      <c r="J7" s="607"/>
      <c r="K7" s="650"/>
      <c r="L7" s="650"/>
      <c r="M7" s="650"/>
      <c r="N7" s="650"/>
      <c r="O7" s="650"/>
      <c r="P7" s="650"/>
      <c r="Q7" s="650"/>
      <c r="R7" s="650"/>
      <c r="S7" s="650"/>
      <c r="T7" s="650"/>
      <c r="U7" s="650"/>
      <c r="V7" s="650"/>
      <c r="W7" s="650"/>
      <c r="X7" s="650"/>
      <c r="Y7" s="650"/>
      <c r="Z7" s="650"/>
      <c r="AA7" s="650"/>
      <c r="AB7" s="650"/>
      <c r="AC7" s="650"/>
      <c r="AD7" s="650"/>
      <c r="AE7" s="650"/>
      <c r="AF7" s="650"/>
      <c r="AG7" s="650"/>
      <c r="AH7" s="650"/>
      <c r="AI7" s="650"/>
      <c r="AJ7" s="650"/>
      <c r="AK7" s="650"/>
      <c r="AL7" s="650"/>
      <c r="AM7" s="650"/>
      <c r="AN7" s="650"/>
      <c r="AO7" s="650"/>
      <c r="AP7" s="650"/>
      <c r="AQ7" s="650"/>
      <c r="AR7" s="650"/>
      <c r="AS7" s="650"/>
      <c r="AT7" s="650"/>
      <c r="AU7" s="650"/>
      <c r="AV7" s="650"/>
      <c r="AW7" s="650"/>
      <c r="AX7" s="650"/>
      <c r="AY7" s="650"/>
      <c r="AZ7" s="650"/>
      <c r="BA7" s="650"/>
      <c r="BB7" s="650"/>
      <c r="BC7" s="650"/>
      <c r="BD7" s="650"/>
      <c r="BE7" s="650"/>
      <c r="BF7" s="650"/>
      <c r="BG7" s="650"/>
      <c r="BH7" s="650"/>
      <c r="BI7" s="650"/>
      <c r="BJ7" s="650"/>
      <c r="BK7" s="650"/>
      <c r="BL7" s="650"/>
      <c r="BM7" s="650"/>
      <c r="BN7" s="650"/>
      <c r="BO7" s="650"/>
      <c r="BP7" s="650"/>
    </row>
    <row r="8" spans="1:68" s="559" customFormat="1" ht="24" customHeight="1">
      <c r="A8" s="3520"/>
      <c r="B8" s="970"/>
      <c r="C8" s="1133"/>
      <c r="D8" s="1133"/>
      <c r="E8" s="1133"/>
      <c r="F8" s="667">
        <f t="shared" ref="F8:F23" si="1">C8+D8-E8</f>
        <v>0</v>
      </c>
      <c r="G8" s="1133"/>
      <c r="H8" s="532">
        <f t="shared" si="0"/>
        <v>0</v>
      </c>
      <c r="I8" s="494" t="s">
        <v>655</v>
      </c>
      <c r="J8" s="607"/>
      <c r="K8" s="650"/>
      <c r="L8" s="650"/>
      <c r="M8" s="650"/>
      <c r="N8" s="650"/>
      <c r="O8" s="650"/>
      <c r="P8" s="650"/>
      <c r="Q8" s="650"/>
      <c r="R8" s="650"/>
      <c r="S8" s="650"/>
      <c r="T8" s="650"/>
      <c r="U8" s="650"/>
      <c r="V8" s="650"/>
      <c r="W8" s="650"/>
      <c r="X8" s="650"/>
      <c r="Y8" s="650"/>
      <c r="Z8" s="650"/>
      <c r="AA8" s="650"/>
      <c r="AB8" s="650"/>
      <c r="AC8" s="650"/>
      <c r="AD8" s="650"/>
      <c r="AE8" s="650"/>
      <c r="AF8" s="650"/>
      <c r="AG8" s="650"/>
      <c r="AH8" s="650"/>
      <c r="AI8" s="650"/>
      <c r="AJ8" s="650"/>
      <c r="AK8" s="650"/>
      <c r="AL8" s="650"/>
      <c r="AM8" s="650"/>
      <c r="AN8" s="650"/>
      <c r="AO8" s="650"/>
      <c r="AP8" s="650"/>
      <c r="AQ8" s="650"/>
      <c r="AR8" s="650"/>
      <c r="AS8" s="650"/>
      <c r="AT8" s="650"/>
      <c r="AU8" s="650"/>
      <c r="AV8" s="650"/>
      <c r="AW8" s="650"/>
      <c r="AX8" s="650"/>
      <c r="AY8" s="650"/>
      <c r="AZ8" s="650"/>
      <c r="BA8" s="650"/>
      <c r="BB8" s="650"/>
      <c r="BC8" s="650"/>
      <c r="BD8" s="650"/>
      <c r="BE8" s="650"/>
      <c r="BF8" s="650"/>
      <c r="BG8" s="650"/>
      <c r="BH8" s="650"/>
      <c r="BI8" s="650"/>
      <c r="BJ8" s="650"/>
      <c r="BK8" s="650"/>
      <c r="BL8" s="650"/>
      <c r="BM8" s="650"/>
      <c r="BN8" s="650"/>
      <c r="BO8" s="650"/>
      <c r="BP8" s="650"/>
    </row>
    <row r="9" spans="1:68" s="559" customFormat="1" ht="24" customHeight="1">
      <c r="A9" s="3520"/>
      <c r="B9" s="970"/>
      <c r="C9" s="1133"/>
      <c r="D9" s="1133"/>
      <c r="E9" s="1133"/>
      <c r="F9" s="667">
        <f t="shared" si="1"/>
        <v>0</v>
      </c>
      <c r="G9" s="1133"/>
      <c r="H9" s="532">
        <f t="shared" si="0"/>
        <v>0</v>
      </c>
      <c r="I9" s="233" t="s">
        <v>375</v>
      </c>
      <c r="J9" s="607"/>
      <c r="K9" s="650"/>
      <c r="L9" s="650"/>
      <c r="M9" s="650"/>
      <c r="N9" s="650"/>
      <c r="O9" s="650"/>
      <c r="P9" s="650"/>
      <c r="Q9" s="650"/>
      <c r="R9" s="650"/>
      <c r="S9" s="650"/>
      <c r="T9" s="650"/>
      <c r="U9" s="650"/>
      <c r="V9" s="650"/>
      <c r="W9" s="650"/>
      <c r="X9" s="650"/>
      <c r="Y9" s="650"/>
      <c r="Z9" s="650"/>
      <c r="AA9" s="650"/>
      <c r="AB9" s="650"/>
      <c r="AC9" s="650"/>
      <c r="AD9" s="650"/>
      <c r="AE9" s="650"/>
      <c r="AF9" s="650"/>
      <c r="AG9" s="650"/>
      <c r="AH9" s="650"/>
      <c r="AI9" s="650"/>
      <c r="AJ9" s="650"/>
      <c r="AK9" s="650"/>
      <c r="AL9" s="650"/>
      <c r="AM9" s="650"/>
      <c r="AN9" s="650"/>
      <c r="AO9" s="650"/>
      <c r="AP9" s="650"/>
      <c r="AQ9" s="650"/>
      <c r="AR9" s="650"/>
      <c r="AS9" s="650"/>
      <c r="AT9" s="650"/>
      <c r="AU9" s="650"/>
      <c r="AV9" s="650"/>
      <c r="AW9" s="650"/>
      <c r="AX9" s="650"/>
      <c r="AY9" s="650"/>
      <c r="AZ9" s="650"/>
      <c r="BA9" s="650"/>
      <c r="BB9" s="650"/>
      <c r="BC9" s="650"/>
      <c r="BD9" s="650"/>
      <c r="BE9" s="650"/>
      <c r="BF9" s="650"/>
      <c r="BG9" s="650"/>
      <c r="BH9" s="650"/>
      <c r="BI9" s="650"/>
      <c r="BJ9" s="650"/>
      <c r="BK9" s="650"/>
      <c r="BL9" s="650"/>
      <c r="BM9" s="650"/>
      <c r="BN9" s="650"/>
      <c r="BO9" s="650"/>
      <c r="BP9" s="650"/>
    </row>
    <row r="10" spans="1:68" s="559" customFormat="1" ht="24" customHeight="1">
      <c r="A10" s="3520"/>
      <c r="B10" s="970"/>
      <c r="C10" s="1133"/>
      <c r="D10" s="1133"/>
      <c r="E10" s="1133"/>
      <c r="F10" s="667">
        <f t="shared" si="1"/>
        <v>0</v>
      </c>
      <c r="G10" s="1133"/>
      <c r="H10" s="532">
        <f t="shared" si="0"/>
        <v>0</v>
      </c>
      <c r="I10" s="233" t="s">
        <v>334</v>
      </c>
      <c r="J10" s="558"/>
    </row>
    <row r="11" spans="1:68" s="559" customFormat="1" ht="24" customHeight="1">
      <c r="A11" s="3520"/>
      <c r="B11" s="970"/>
      <c r="C11" s="1133"/>
      <c r="D11" s="1133"/>
      <c r="E11" s="1133"/>
      <c r="F11" s="667">
        <f t="shared" si="1"/>
        <v>0</v>
      </c>
      <c r="G11" s="1133"/>
      <c r="H11" s="532">
        <f t="shared" si="0"/>
        <v>0</v>
      </c>
      <c r="I11" s="233" t="s">
        <v>330</v>
      </c>
      <c r="J11" s="558"/>
    </row>
    <row r="12" spans="1:68" s="559" customFormat="1" ht="24" customHeight="1">
      <c r="A12" s="3520"/>
      <c r="B12" s="2508"/>
      <c r="C12" s="1134"/>
      <c r="D12" s="1134"/>
      <c r="E12" s="1134"/>
      <c r="F12" s="667">
        <f t="shared" si="1"/>
        <v>0</v>
      </c>
      <c r="G12" s="1134"/>
      <c r="H12" s="2503">
        <f t="shared" si="0"/>
        <v>0</v>
      </c>
      <c r="I12" s="2504"/>
      <c r="J12" s="558"/>
    </row>
    <row r="13" spans="1:68" s="559" customFormat="1" ht="24" customHeight="1">
      <c r="A13" s="3520"/>
      <c r="B13" s="141" t="s">
        <v>1438</v>
      </c>
      <c r="C13" s="685">
        <f t="shared" ref="C13:E13" si="2">SUM(C7:C12)</f>
        <v>0</v>
      </c>
      <c r="D13" s="685">
        <f t="shared" si="2"/>
        <v>0</v>
      </c>
      <c r="E13" s="685">
        <f t="shared" si="2"/>
        <v>0</v>
      </c>
      <c r="F13" s="685">
        <f>SUM(F7:F12)</f>
        <v>0</v>
      </c>
      <c r="G13" s="685">
        <f t="shared" ref="G13:H13" si="3">SUM(G7:G12)</f>
        <v>0</v>
      </c>
      <c r="H13" s="1059">
        <f t="shared" si="3"/>
        <v>0</v>
      </c>
      <c r="I13" s="558"/>
      <c r="J13" s="558"/>
    </row>
    <row r="14" spans="1:68" s="559" customFormat="1" ht="24" customHeight="1">
      <c r="A14" s="3012" t="s">
        <v>856</v>
      </c>
      <c r="B14" s="1060" t="s">
        <v>857</v>
      </c>
      <c r="C14" s="1223"/>
      <c r="D14" s="1223"/>
      <c r="E14" s="1223"/>
      <c r="F14" s="654">
        <f t="shared" si="1"/>
        <v>0</v>
      </c>
      <c r="G14" s="1223"/>
      <c r="H14" s="656">
        <f>F14+G14</f>
        <v>0</v>
      </c>
      <c r="I14" s="2930" t="s">
        <v>858</v>
      </c>
      <c r="J14" s="2930"/>
    </row>
    <row r="15" spans="1:68" s="559" customFormat="1" ht="24" customHeight="1">
      <c r="A15" s="3012"/>
      <c r="B15" s="970" t="s">
        <v>859</v>
      </c>
      <c r="C15" s="1133"/>
      <c r="D15" s="1133"/>
      <c r="E15" s="1133"/>
      <c r="F15" s="667">
        <f t="shared" si="1"/>
        <v>0</v>
      </c>
      <c r="G15" s="1133"/>
      <c r="H15" s="532">
        <f t="shared" ref="H15:H23" si="4">F15+G15</f>
        <v>0</v>
      </c>
      <c r="I15" s="2930"/>
      <c r="J15" s="2930"/>
    </row>
    <row r="16" spans="1:68" s="559" customFormat="1" ht="24" customHeight="1">
      <c r="A16" s="3012"/>
      <c r="B16" s="970" t="s">
        <v>1149</v>
      </c>
      <c r="C16" s="1133"/>
      <c r="D16" s="1133"/>
      <c r="E16" s="1133"/>
      <c r="F16" s="667">
        <f t="shared" si="1"/>
        <v>0</v>
      </c>
      <c r="G16" s="1133"/>
      <c r="H16" s="532">
        <f t="shared" si="4"/>
        <v>0</v>
      </c>
      <c r="I16" s="2930"/>
      <c r="J16" s="2930"/>
    </row>
    <row r="17" spans="1:10" s="559" customFormat="1" ht="24" customHeight="1">
      <c r="A17" s="3012"/>
      <c r="B17" s="970"/>
      <c r="C17" s="1133"/>
      <c r="D17" s="1133"/>
      <c r="E17" s="1133"/>
      <c r="F17" s="667">
        <f t="shared" si="1"/>
        <v>0</v>
      </c>
      <c r="G17" s="1133"/>
      <c r="H17" s="532">
        <f t="shared" si="4"/>
        <v>0</v>
      </c>
      <c r="I17" s="2930"/>
      <c r="J17" s="2930"/>
    </row>
    <row r="18" spans="1:10" s="559" customFormat="1" ht="24.75" customHeight="1">
      <c r="A18" s="3012"/>
      <c r="B18" s="141" t="s">
        <v>1438</v>
      </c>
      <c r="C18" s="685">
        <f t="shared" ref="C18:H18" si="5">SUM(C14:C17)</f>
        <v>0</v>
      </c>
      <c r="D18" s="685">
        <f t="shared" si="5"/>
        <v>0</v>
      </c>
      <c r="E18" s="685">
        <f t="shared" si="5"/>
        <v>0</v>
      </c>
      <c r="F18" s="685">
        <f t="shared" si="5"/>
        <v>0</v>
      </c>
      <c r="G18" s="685">
        <f t="shared" si="5"/>
        <v>0</v>
      </c>
      <c r="H18" s="1059">
        <f t="shared" si="5"/>
        <v>0</v>
      </c>
      <c r="I18" s="2930"/>
      <c r="J18" s="2930"/>
    </row>
    <row r="19" spans="1:10" s="559" customFormat="1" ht="24.75" customHeight="1">
      <c r="A19" s="3520" t="s">
        <v>1150</v>
      </c>
      <c r="B19" s="1058"/>
      <c r="C19" s="1132"/>
      <c r="D19" s="1132"/>
      <c r="E19" s="1132"/>
      <c r="F19" s="660">
        <f t="shared" si="1"/>
        <v>0</v>
      </c>
      <c r="G19" s="1132"/>
      <c r="H19" s="663">
        <f t="shared" si="4"/>
        <v>0</v>
      </c>
      <c r="I19" s="524"/>
      <c r="J19" s="558"/>
    </row>
    <row r="20" spans="1:10" s="559" customFormat="1" ht="24.75" customHeight="1">
      <c r="A20" s="3520"/>
      <c r="B20" s="970"/>
      <c r="C20" s="1133"/>
      <c r="D20" s="1133"/>
      <c r="E20" s="1133"/>
      <c r="F20" s="667">
        <f t="shared" si="1"/>
        <v>0</v>
      </c>
      <c r="G20" s="1133"/>
      <c r="H20" s="532">
        <f t="shared" si="4"/>
        <v>0</v>
      </c>
      <c r="I20" s="524"/>
      <c r="J20" s="558"/>
    </row>
    <row r="21" spans="1:10" s="559" customFormat="1" ht="24.75" customHeight="1">
      <c r="A21" s="3520"/>
      <c r="B21" s="970"/>
      <c r="C21" s="1133"/>
      <c r="D21" s="1133"/>
      <c r="E21" s="1133"/>
      <c r="F21" s="667">
        <f t="shared" si="1"/>
        <v>0</v>
      </c>
      <c r="G21" s="1133"/>
      <c r="H21" s="532">
        <f t="shared" si="4"/>
        <v>0</v>
      </c>
      <c r="I21" s="544"/>
      <c r="J21" s="558"/>
    </row>
    <row r="22" spans="1:10" s="559" customFormat="1" ht="24.75" customHeight="1">
      <c r="A22" s="3520"/>
      <c r="B22" s="970"/>
      <c r="C22" s="1133"/>
      <c r="D22" s="1133"/>
      <c r="E22" s="1133"/>
      <c r="F22" s="667">
        <f t="shared" si="1"/>
        <v>0</v>
      </c>
      <c r="G22" s="1133"/>
      <c r="H22" s="532">
        <f t="shared" si="4"/>
        <v>0</v>
      </c>
      <c r="I22" s="544"/>
      <c r="J22" s="558"/>
    </row>
    <row r="23" spans="1:10" s="559" customFormat="1" ht="24.75" customHeight="1">
      <c r="A23" s="3520"/>
      <c r="B23" s="970"/>
      <c r="C23" s="1133"/>
      <c r="D23" s="1133"/>
      <c r="E23" s="1133"/>
      <c r="F23" s="667">
        <f t="shared" si="1"/>
        <v>0</v>
      </c>
      <c r="G23" s="1133"/>
      <c r="H23" s="532">
        <f t="shared" si="4"/>
        <v>0</v>
      </c>
      <c r="I23" s="544"/>
      <c r="J23" s="558"/>
    </row>
    <row r="24" spans="1:10" s="559" customFormat="1" ht="24.75" customHeight="1">
      <c r="A24" s="3520"/>
      <c r="B24" s="141" t="s">
        <v>1438</v>
      </c>
      <c r="C24" s="685">
        <f t="shared" ref="C24:H24" si="6">SUM(C19:C23)</f>
        <v>0</v>
      </c>
      <c r="D24" s="685">
        <f t="shared" si="6"/>
        <v>0</v>
      </c>
      <c r="E24" s="685">
        <f t="shared" si="6"/>
        <v>0</v>
      </c>
      <c r="F24" s="685">
        <f t="shared" si="6"/>
        <v>0</v>
      </c>
      <c r="G24" s="685">
        <f t="shared" si="6"/>
        <v>0</v>
      </c>
      <c r="H24" s="1059">
        <f t="shared" si="6"/>
        <v>0</v>
      </c>
      <c r="I24" s="544"/>
      <c r="J24" s="558"/>
    </row>
    <row r="25" spans="1:10" s="559" customFormat="1" ht="27.75" customHeight="1">
      <c r="A25" s="3007" t="s">
        <v>1151</v>
      </c>
      <c r="B25" s="3007"/>
      <c r="C25" s="1061" t="s">
        <v>1095</v>
      </c>
      <c r="D25" s="3635" t="s">
        <v>1152</v>
      </c>
      <c r="E25" s="3635"/>
      <c r="F25" s="1224"/>
      <c r="G25" s="958">
        <v>5.0000000000000001E-4</v>
      </c>
      <c r="H25" s="656">
        <f>ROUND(F25*G25,2)</f>
        <v>0</v>
      </c>
      <c r="I25" s="544"/>
      <c r="J25" s="558"/>
    </row>
    <row r="26" spans="1:10" s="559" customFormat="1" ht="19.5" customHeight="1">
      <c r="A26" s="2726" t="s">
        <v>654</v>
      </c>
      <c r="B26" s="2726"/>
      <c r="C26" s="3634" t="str">
        <f>IF(F13&lt;&gt;资产负债!H30,"实收资本账载数与报表数相差"&amp;DOLLAR(F13-资产负债!H30,2)&amp;"元！","实收资本账载数与报表数相符！")</f>
        <v>实收资本账载数与报表数相符！</v>
      </c>
      <c r="D26" s="3634"/>
      <c r="E26" s="3634"/>
      <c r="F26" s="3634"/>
      <c r="G26" s="3634"/>
      <c r="H26" s="3634"/>
      <c r="I26" s="544"/>
      <c r="J26" s="558"/>
    </row>
    <row r="27" spans="1:10" s="559" customFormat="1" ht="19.5" customHeight="1">
      <c r="A27" s="2726"/>
      <c r="B27" s="2726"/>
      <c r="C27" s="3634" t="str">
        <f>IF(F18&lt;&gt;资产负债!H31,"资本公积账载数与报表数相差"&amp;DOLLAR(F18-资产负债!H31,2)&amp;"元！","资本公积账载数与报表数相符！")</f>
        <v>资本公积账载数与报表数相符！</v>
      </c>
      <c r="D27" s="3634"/>
      <c r="E27" s="3634"/>
      <c r="F27" s="3634"/>
      <c r="G27" s="3634"/>
      <c r="H27" s="3634"/>
      <c r="I27" s="544"/>
      <c r="J27" s="558"/>
    </row>
    <row r="28" spans="1:10" s="559" customFormat="1" ht="19.5" customHeight="1">
      <c r="A28" s="2726"/>
      <c r="B28" s="2726"/>
      <c r="C28" s="3036" t="str">
        <f>IF(F24&lt;&gt;资产负债!H32,"盈余公积账载数与报表数相差"&amp;DOLLAR(F24-资产负债!H32,2)&amp;"元！","盈余公积账载数与报表数相符！")</f>
        <v>盈余公积账载数与报表数相符！</v>
      </c>
      <c r="D28" s="3036"/>
      <c r="E28" s="3036"/>
      <c r="F28" s="3036"/>
      <c r="G28" s="3036"/>
      <c r="H28" s="3036"/>
      <c r="I28" s="544"/>
      <c r="J28" s="558"/>
    </row>
    <row r="29" spans="1:10" s="559" customFormat="1" ht="15" customHeight="1">
      <c r="A29" s="2948" t="s">
        <v>1344</v>
      </c>
      <c r="B29" s="2948"/>
      <c r="C29" s="3042" t="s">
        <v>1432</v>
      </c>
      <c r="D29" s="3042"/>
      <c r="E29" s="3034" t="str">
        <f>IF(OR(F13&lt;&gt;资产负债!H30,F18&lt;&gt;资产负债!H31,F24&lt;&gt;资产负债!H32),"、E","")</f>
        <v/>
      </c>
      <c r="F29" s="3034"/>
      <c r="G29" s="3034"/>
      <c r="H29" s="3034"/>
      <c r="I29" s="544"/>
      <c r="J29" s="558"/>
    </row>
    <row r="30" spans="1:10" s="559" customFormat="1" ht="39" customHeight="1">
      <c r="A30" s="2948"/>
      <c r="B30" s="2948"/>
      <c r="C30" s="3632"/>
      <c r="D30" s="3633"/>
      <c r="E30" s="3633"/>
      <c r="F30" s="3633"/>
      <c r="G30" s="3633"/>
      <c r="H30" s="3633"/>
      <c r="I30" s="544"/>
      <c r="J30" s="558"/>
    </row>
    <row r="31" spans="1:10" s="559" customFormat="1" ht="27.75" customHeight="1">
      <c r="A31" s="3005" t="s">
        <v>587</v>
      </c>
      <c r="B31" s="3005"/>
      <c r="C31" s="3036" t="str">
        <f>IF(OR(G13&lt;&gt;0,G18&lt;&gt;0,G24&lt;&gt;0),"调整后认可！","不存在调整事项，认可！")</f>
        <v>不存在调整事项，认可！</v>
      </c>
      <c r="D31" s="3036"/>
      <c r="E31" s="3036"/>
      <c r="F31" s="3036"/>
      <c r="G31" s="3036"/>
      <c r="H31" s="3036"/>
      <c r="I31" s="544"/>
      <c r="J31" s="558"/>
    </row>
  </sheetData>
  <sheetProtection selectLockedCells="1" selectUnlockedCells="1"/>
  <mergeCells count="22">
    <mergeCell ref="I14:J18"/>
    <mergeCell ref="A19:A24"/>
    <mergeCell ref="A5:H5"/>
    <mergeCell ref="A6:B6"/>
    <mergeCell ref="A7:A13"/>
    <mergeCell ref="A14:A18"/>
    <mergeCell ref="A31:B31"/>
    <mergeCell ref="C31:H31"/>
    <mergeCell ref="B1:H1"/>
    <mergeCell ref="A2:D3"/>
    <mergeCell ref="H3:H4"/>
    <mergeCell ref="A4:D4"/>
    <mergeCell ref="A29:B30"/>
    <mergeCell ref="C29:D29"/>
    <mergeCell ref="E29:H29"/>
    <mergeCell ref="C30:H30"/>
    <mergeCell ref="A26:B28"/>
    <mergeCell ref="C26:H26"/>
    <mergeCell ref="A25:B25"/>
    <mergeCell ref="D25:E25"/>
    <mergeCell ref="C27:H27"/>
    <mergeCell ref="C28:H28"/>
  </mergeCells>
  <phoneticPr fontId="59" type="noConversion"/>
  <dataValidations count="3">
    <dataValidation allowBlank="1" showErrorMessage="1" sqref="F3">
      <formula1>0</formula1>
      <formula2>0</formula2>
    </dataValidation>
    <dataValidation allowBlank="1" showErrorMessage="1" promptTitle="存在调整事项时" prompt="_x000a_选择 “E”" sqref="E29:H29">
      <formula1>0</formula1>
      <formula2>0</formula2>
    </dataValidation>
    <dataValidation type="list" allowBlank="1" showErrorMessage="1" sqref="C25">
      <formula1>"是,否"</formula1>
      <formula2>0</formula2>
    </dataValidation>
  </dataValidations>
  <hyperlinks>
    <hyperlink ref="I7" location="资产负债!A1" display="资产负债表"/>
    <hyperlink ref="I8" location="利润!A1" display="利润及利润分配表"/>
    <hyperlink ref="I9" location="利息!A1" display="利息支出审核表"/>
    <hyperlink ref="I10" location="财务费用!A1" display="财务费用审核表"/>
    <hyperlink ref="I11" location="管理费用!A1" display="管理费用审核表"/>
  </hyperlinks>
  <pageMargins left="0.78740157480314965" right="0.19685039370078741" top="0.51181102362204722" bottom="0.11811023622047245" header="0.51181102362204722" footer="0.51181102362204722"/>
  <pageSetup paperSize="9" firstPageNumber="0" orientation="portrait" blackAndWhite="1"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6562" r:id="rId4" name="Button 2">
              <controlPr defaultSize="0" print="0" autoFill="0" autoPict="0" macro="[0]!ThisWorkbook.返回">
                <anchor moveWithCells="1" sizeWithCells="1">
                  <from>
                    <xdr:col>8</xdr:col>
                    <xdr:colOff>2257425</xdr:colOff>
                    <xdr:row>1</xdr:row>
                    <xdr:rowOff>85725</xdr:rowOff>
                  </from>
                  <to>
                    <xdr:col>8</xdr:col>
                    <xdr:colOff>3124200</xdr:colOff>
                    <xdr:row>2</xdr:row>
                    <xdr:rowOff>219075</xdr:rowOff>
                  </to>
                </anchor>
              </controlPr>
            </control>
          </mc:Choice>
        </mc:AlternateContent>
      </controls>
    </mc:Choice>
  </mc:AlternateContent>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5"/>
  <dimension ref="A1:I74"/>
  <sheetViews>
    <sheetView workbookViewId="0">
      <selection activeCell="H8" sqref="H8"/>
    </sheetView>
  </sheetViews>
  <sheetFormatPr defaultColWidth="9" defaultRowHeight="21.95" customHeight="1"/>
  <cols>
    <col min="1" max="1" width="6.75" style="650" customWidth="1"/>
    <col min="2" max="2" width="14.625" style="650" customWidth="1"/>
    <col min="3" max="5" width="14" style="650" customWidth="1"/>
    <col min="6" max="6" width="12.5" style="650" customWidth="1"/>
    <col min="7" max="7" width="6.375" style="650" customWidth="1"/>
    <col min="8" max="8" width="52.5" style="608" customWidth="1"/>
    <col min="9" max="16384" width="9" style="608"/>
  </cols>
  <sheetData>
    <row r="1" spans="1:9" ht="33.75" customHeight="1">
      <c r="A1" s="3063" t="s">
        <v>385</v>
      </c>
      <c r="B1" s="3063"/>
      <c r="C1" s="3063"/>
      <c r="D1" s="3063"/>
      <c r="E1" s="3063"/>
      <c r="F1" s="3063"/>
      <c r="G1" s="3063"/>
      <c r="H1" s="607"/>
    </row>
    <row r="2" spans="1:9" s="745" customFormat="1" ht="12.75" customHeight="1">
      <c r="A2" s="3641"/>
      <c r="B2" s="3641"/>
      <c r="C2" s="3641"/>
      <c r="D2" s="3641"/>
      <c r="E2" s="3641"/>
      <c r="F2" s="3641"/>
      <c r="G2" s="3641"/>
      <c r="H2" s="744"/>
    </row>
    <row r="3" spans="1:9" s="650" customFormat="1" ht="24.75" customHeight="1">
      <c r="A3" s="2963" t="str">
        <f>"委托单位："&amp;基本情况!B2</f>
        <v>委托单位：</v>
      </c>
      <c r="B3" s="2963"/>
      <c r="C3" s="2963"/>
      <c r="D3" s="137"/>
      <c r="E3" s="137" t="s">
        <v>1301</v>
      </c>
      <c r="F3" s="137" t="s">
        <v>1071</v>
      </c>
      <c r="G3" s="486" t="s">
        <v>289</v>
      </c>
      <c r="H3" s="649"/>
    </row>
    <row r="4" spans="1:9" s="650" customFormat="1" ht="24.75" customHeight="1">
      <c r="A4" s="2963"/>
      <c r="B4" s="2963"/>
      <c r="C4" s="2963"/>
      <c r="D4" s="159" t="s">
        <v>463</v>
      </c>
      <c r="E4" s="511">
        <f>基本情况!B12</f>
        <v>0</v>
      </c>
      <c r="F4" s="560" t="str">
        <f>TEXT(基本情况!B21,"yyyy-mm-dd")</f>
        <v>2016-03-03</v>
      </c>
      <c r="G4" s="2964" t="str">
        <f>档案索引!D44</f>
        <v>4-11</v>
      </c>
      <c r="H4" s="649"/>
    </row>
    <row r="5" spans="1:9" s="650" customFormat="1" ht="24.75" customHeight="1">
      <c r="A5" s="2965" t="str">
        <f>"会计期间："&amp;基本情况!B7</f>
        <v>会计期间：2015年01月01日至2015年12月31日</v>
      </c>
      <c r="B5" s="2965"/>
      <c r="C5" s="2965"/>
      <c r="D5" s="141" t="s">
        <v>465</v>
      </c>
      <c r="E5" s="514">
        <f>基本情况!B11</f>
        <v>0</v>
      </c>
      <c r="F5" s="514" t="str">
        <f>TEXT(基本情况!B22,"yyyy-mm-dd")</f>
        <v>2016-04-10</v>
      </c>
      <c r="G5" s="2964"/>
      <c r="H5" s="649"/>
    </row>
    <row r="6" spans="1:9" s="650" customFormat="1" ht="7.5" customHeight="1">
      <c r="A6" s="2730"/>
      <c r="B6" s="2730"/>
      <c r="C6" s="2730"/>
      <c r="D6" s="2730"/>
      <c r="E6" s="2730"/>
      <c r="F6" s="2730"/>
      <c r="G6" s="2730"/>
      <c r="H6" s="649"/>
    </row>
    <row r="7" spans="1:9" s="650" customFormat="1" ht="24.75" customHeight="1">
      <c r="A7" s="2938" t="s">
        <v>1153</v>
      </c>
      <c r="B7" s="2938"/>
      <c r="C7" s="583" t="s">
        <v>1199</v>
      </c>
      <c r="D7" s="583" t="s">
        <v>995</v>
      </c>
      <c r="E7" s="583" t="s">
        <v>248</v>
      </c>
      <c r="F7" s="3451" t="s">
        <v>550</v>
      </c>
      <c r="G7" s="3451"/>
      <c r="H7" s="537" t="s">
        <v>404</v>
      </c>
      <c r="I7" s="608"/>
    </row>
    <row r="8" spans="1:9" s="650" customFormat="1" ht="24.75" customHeight="1">
      <c r="A8" s="3639" t="s">
        <v>1154</v>
      </c>
      <c r="B8" s="3639"/>
      <c r="C8" s="902">
        <f>利润!C39</f>
        <v>0</v>
      </c>
      <c r="D8" s="1120"/>
      <c r="E8" s="904">
        <f>C8+D8</f>
        <v>0</v>
      </c>
      <c r="F8" s="3640"/>
      <c r="G8" s="3640"/>
      <c r="H8" s="233" t="s">
        <v>1307</v>
      </c>
      <c r="I8" s="608"/>
    </row>
    <row r="9" spans="1:9" s="650" customFormat="1" ht="24.75" customHeight="1">
      <c r="A9" s="3636" t="s">
        <v>1155</v>
      </c>
      <c r="B9" s="3636"/>
      <c r="C9" s="519">
        <f>利润!G7</f>
        <v>0</v>
      </c>
      <c r="D9" s="1122"/>
      <c r="E9" s="526">
        <f t="shared" ref="E9:E24" si="0">C9+D9</f>
        <v>0</v>
      </c>
      <c r="F9" s="3638"/>
      <c r="G9" s="3638"/>
      <c r="H9" s="233" t="s">
        <v>655</v>
      </c>
      <c r="I9" s="608"/>
    </row>
    <row r="10" spans="1:9" s="650" customFormat="1" ht="24.75" customHeight="1">
      <c r="A10" s="3636" t="s">
        <v>1156</v>
      </c>
      <c r="B10" s="3636"/>
      <c r="C10" s="1122"/>
      <c r="D10" s="1122"/>
      <c r="E10" s="526">
        <f t="shared" si="0"/>
        <v>0</v>
      </c>
      <c r="F10" s="3638"/>
      <c r="G10" s="3638"/>
      <c r="H10" s="649"/>
      <c r="I10" s="608"/>
    </row>
    <row r="11" spans="1:9" s="650" customFormat="1" ht="24.75" customHeight="1">
      <c r="A11" s="3636" t="s">
        <v>1157</v>
      </c>
      <c r="B11" s="3636"/>
      <c r="C11" s="1122"/>
      <c r="D11" s="1122"/>
      <c r="E11" s="526">
        <f t="shared" si="0"/>
        <v>0</v>
      </c>
      <c r="F11" s="3638"/>
      <c r="G11" s="3638"/>
      <c r="H11" s="649"/>
    </row>
    <row r="12" spans="1:9" s="650" customFormat="1" ht="24.75" customHeight="1">
      <c r="A12" s="3636"/>
      <c r="B12" s="3636"/>
      <c r="C12" s="1122"/>
      <c r="D12" s="1122"/>
      <c r="E12" s="526">
        <f t="shared" si="0"/>
        <v>0</v>
      </c>
      <c r="F12" s="3638"/>
      <c r="G12" s="3638"/>
      <c r="H12" s="649"/>
    </row>
    <row r="13" spans="1:9" s="650" customFormat="1" ht="24.75" customHeight="1">
      <c r="A13" s="3636" t="s">
        <v>1158</v>
      </c>
      <c r="B13" s="3636"/>
      <c r="C13" s="526">
        <f>C8+SUM(C9:C12)</f>
        <v>0</v>
      </c>
      <c r="D13" s="526">
        <f>D8+SUM(D9:D12)</f>
        <v>0</v>
      </c>
      <c r="E13" s="526">
        <f t="shared" si="0"/>
        <v>0</v>
      </c>
      <c r="F13" s="3638"/>
      <c r="G13" s="3638"/>
      <c r="H13" s="649"/>
    </row>
    <row r="14" spans="1:9" s="650" customFormat="1" ht="24.75" customHeight="1">
      <c r="A14" s="3636" t="s">
        <v>1159</v>
      </c>
      <c r="B14" s="3636"/>
      <c r="C14" s="1122"/>
      <c r="D14" s="1122"/>
      <c r="E14" s="526">
        <f t="shared" si="0"/>
        <v>0</v>
      </c>
      <c r="F14" s="3638"/>
      <c r="G14" s="3638"/>
      <c r="H14" s="649"/>
    </row>
    <row r="15" spans="1:9" s="650" customFormat="1" ht="24.75" customHeight="1">
      <c r="A15" s="3636" t="s">
        <v>1160</v>
      </c>
      <c r="B15" s="3636"/>
      <c r="C15" s="1122"/>
      <c r="D15" s="1122"/>
      <c r="E15" s="526">
        <f t="shared" si="0"/>
        <v>0</v>
      </c>
      <c r="F15" s="3638"/>
      <c r="G15" s="3638"/>
      <c r="H15" s="649"/>
    </row>
    <row r="16" spans="1:9" s="650" customFormat="1" ht="24.75" customHeight="1">
      <c r="A16" s="3636"/>
      <c r="B16" s="3636"/>
      <c r="C16" s="1122"/>
      <c r="D16" s="1122"/>
      <c r="E16" s="526">
        <f t="shared" si="0"/>
        <v>0</v>
      </c>
      <c r="F16" s="3638"/>
      <c r="G16" s="3638"/>
      <c r="H16" s="649"/>
    </row>
    <row r="17" spans="1:8" s="650" customFormat="1" ht="24.75" customHeight="1">
      <c r="A17" s="3636"/>
      <c r="B17" s="3636"/>
      <c r="C17" s="1122"/>
      <c r="D17" s="1122"/>
      <c r="E17" s="526">
        <f t="shared" si="0"/>
        <v>0</v>
      </c>
      <c r="F17" s="3638"/>
      <c r="G17" s="3638"/>
      <c r="H17" s="649"/>
    </row>
    <row r="18" spans="1:8" s="650" customFormat="1" ht="24.75" customHeight="1">
      <c r="A18" s="3636"/>
      <c r="B18" s="3636"/>
      <c r="C18" s="1122"/>
      <c r="D18" s="1122"/>
      <c r="E18" s="526">
        <f t="shared" si="0"/>
        <v>0</v>
      </c>
      <c r="F18" s="3638"/>
      <c r="G18" s="3638"/>
      <c r="H18" s="649"/>
    </row>
    <row r="19" spans="1:8" s="650" customFormat="1" ht="24.75" customHeight="1">
      <c r="A19" s="3636" t="s">
        <v>1161</v>
      </c>
      <c r="B19" s="3636"/>
      <c r="C19" s="526">
        <f>C13-SUM(C14:C18)</f>
        <v>0</v>
      </c>
      <c r="D19" s="526">
        <f>D13-SUM(D14:D18)</f>
        <v>0</v>
      </c>
      <c r="E19" s="526">
        <f t="shared" si="0"/>
        <v>0</v>
      </c>
      <c r="F19" s="3638"/>
      <c r="G19" s="3638"/>
      <c r="H19" s="649"/>
    </row>
    <row r="20" spans="1:8" s="650" customFormat="1" ht="24.75" customHeight="1">
      <c r="A20" s="3636" t="s">
        <v>1162</v>
      </c>
      <c r="B20" s="3636"/>
      <c r="C20" s="1122"/>
      <c r="D20" s="1122"/>
      <c r="E20" s="526">
        <f t="shared" si="0"/>
        <v>0</v>
      </c>
      <c r="F20" s="3638"/>
      <c r="G20" s="3638"/>
      <c r="H20" s="649"/>
    </row>
    <row r="21" spans="1:8" s="650" customFormat="1" ht="24.75" customHeight="1">
      <c r="A21" s="3636" t="s">
        <v>1163</v>
      </c>
      <c r="B21" s="3636"/>
      <c r="C21" s="1122"/>
      <c r="D21" s="1122"/>
      <c r="E21" s="526">
        <f t="shared" si="0"/>
        <v>0</v>
      </c>
      <c r="F21" s="3638"/>
      <c r="G21" s="3638"/>
      <c r="H21" s="649"/>
    </row>
    <row r="22" spans="1:8" s="650" customFormat="1" ht="24.75" customHeight="1">
      <c r="A22" s="3636"/>
      <c r="B22" s="3636"/>
      <c r="C22" s="1122"/>
      <c r="D22" s="1122"/>
      <c r="E22" s="526">
        <f t="shared" si="0"/>
        <v>0</v>
      </c>
      <c r="F22" s="3638"/>
      <c r="G22" s="3638"/>
      <c r="H22" s="649"/>
    </row>
    <row r="23" spans="1:8" s="650" customFormat="1" ht="24.75" customHeight="1">
      <c r="A23" s="3636"/>
      <c r="B23" s="3636"/>
      <c r="C23" s="1122"/>
      <c r="D23" s="1122"/>
      <c r="E23" s="526">
        <f t="shared" si="0"/>
        <v>0</v>
      </c>
      <c r="F23" s="3638"/>
      <c r="G23" s="3638"/>
      <c r="H23" s="649"/>
    </row>
    <row r="24" spans="1:8" s="650" customFormat="1" ht="24.75" customHeight="1">
      <c r="A24" s="3636" t="s">
        <v>1164</v>
      </c>
      <c r="B24" s="3636"/>
      <c r="C24" s="824">
        <f>C19-SUM(C20:C23)</f>
        <v>0</v>
      </c>
      <c r="D24" s="824">
        <f>D19-SUM(D20:D23)</f>
        <v>0</v>
      </c>
      <c r="E24" s="824">
        <f t="shared" si="0"/>
        <v>0</v>
      </c>
      <c r="F24" s="3637"/>
      <c r="G24" s="3637"/>
      <c r="H24" s="649"/>
    </row>
    <row r="25" spans="1:8" s="745" customFormat="1" ht="24.75" customHeight="1">
      <c r="A25" s="2938" t="s">
        <v>654</v>
      </c>
      <c r="B25" s="2938"/>
      <c r="C25" s="3124" t="str">
        <f>IF(C24&lt;&gt;资产负债!H33,"期末未分配利润账载数与报表数相差"&amp;DOLLAR(C24-资产负债!H33,2)&amp;"元！","账载数与报表数相符！")</f>
        <v>账载数与报表数相符！</v>
      </c>
      <c r="D25" s="3124"/>
      <c r="E25" s="3124"/>
      <c r="F25" s="3124"/>
      <c r="G25" s="3124"/>
      <c r="H25" s="744"/>
    </row>
    <row r="26" spans="1:8" s="745" customFormat="1" ht="15" customHeight="1">
      <c r="A26" s="2948" t="s">
        <v>1344</v>
      </c>
      <c r="B26" s="2948"/>
      <c r="C26" s="2974" t="s">
        <v>1432</v>
      </c>
      <c r="D26" s="2974"/>
      <c r="E26" s="2925" t="str">
        <f>IF(OR(D13&lt;&gt;0,D19&lt;&gt;0,D24&lt;&gt;0),"、E","")</f>
        <v/>
      </c>
      <c r="F26" s="2925"/>
      <c r="G26" s="2925"/>
      <c r="H26" s="744"/>
    </row>
    <row r="27" spans="1:8" s="745" customFormat="1" ht="65.25" customHeight="1">
      <c r="A27" s="2948"/>
      <c r="B27" s="2948"/>
      <c r="C27" s="3568"/>
      <c r="D27" s="3568"/>
      <c r="E27" s="3568"/>
      <c r="F27" s="3568"/>
      <c r="G27" s="3568"/>
      <c r="H27" s="744"/>
    </row>
    <row r="28" spans="1:8" s="745" customFormat="1" ht="24.75" customHeight="1">
      <c r="A28" s="3005" t="s">
        <v>587</v>
      </c>
      <c r="B28" s="3005"/>
      <c r="C28" s="3006" t="str">
        <f>IF(OR(D13=0,D19=0,D24=0),"不存在调整事项，认可！","调整后认可！")</f>
        <v>不存在调整事项，认可！</v>
      </c>
      <c r="D28" s="3006"/>
      <c r="E28" s="3006"/>
      <c r="F28" s="3006"/>
      <c r="G28" s="3006"/>
      <c r="H28" s="744"/>
    </row>
    <row r="29" spans="1:8" s="745" customFormat="1" ht="20.100000000000001" customHeight="1"/>
    <row r="30" spans="1:8" s="745" customFormat="1" ht="20.100000000000001" customHeight="1"/>
    <row r="31" spans="1:8" s="745" customFormat="1" ht="20.100000000000001" customHeight="1"/>
    <row r="32" spans="1:8" s="745" customFormat="1" ht="20.100000000000001" customHeight="1"/>
    <row r="33" s="745" customFormat="1" ht="20.100000000000001" customHeight="1"/>
    <row r="34" s="745" customFormat="1" ht="20.100000000000001" customHeight="1"/>
    <row r="35" s="745" customFormat="1" ht="20.100000000000001" customHeight="1"/>
    <row r="36" s="745" customFormat="1" ht="20.100000000000001" customHeight="1"/>
    <row r="37" s="745" customFormat="1" ht="20.100000000000001" customHeight="1"/>
    <row r="38" s="745" customFormat="1" ht="20.100000000000001" customHeight="1"/>
    <row r="39" s="745" customFormat="1" ht="20.100000000000001" customHeight="1"/>
    <row r="40" s="745" customFormat="1" ht="20.100000000000001" customHeight="1"/>
    <row r="41" s="745" customFormat="1" ht="20.100000000000001" customHeight="1"/>
    <row r="42" s="745" customFormat="1" ht="20.100000000000001" customHeight="1"/>
    <row r="43" s="745" customFormat="1" ht="20.100000000000001" customHeight="1"/>
    <row r="44" s="745" customFormat="1" ht="20.100000000000001" customHeight="1"/>
    <row r="45" s="745" customFormat="1" ht="20.100000000000001" customHeight="1"/>
    <row r="46" s="745" customFormat="1" ht="20.100000000000001" customHeight="1"/>
    <row r="47" s="745" customFormat="1" ht="20.100000000000001" customHeight="1"/>
    <row r="48" s="745" customFormat="1" ht="20.100000000000001" customHeight="1"/>
    <row r="49" s="745" customFormat="1" ht="20.100000000000001" customHeight="1"/>
    <row r="50" s="745" customFormat="1" ht="20.100000000000001" customHeight="1"/>
    <row r="51" s="745" customFormat="1" ht="20.100000000000001" customHeight="1"/>
    <row r="52" s="745" customFormat="1" ht="20.100000000000001" customHeight="1"/>
    <row r="53" s="745" customFormat="1" ht="20.100000000000001" customHeight="1"/>
    <row r="54" s="745" customFormat="1" ht="20.100000000000001" customHeight="1"/>
    <row r="55" s="745" customFormat="1" ht="20.100000000000001" customHeight="1"/>
    <row r="56" s="745" customFormat="1" ht="20.100000000000001" customHeight="1"/>
    <row r="57" s="745" customFormat="1" ht="20.100000000000001" customHeight="1"/>
    <row r="58" s="745" customFormat="1" ht="20.100000000000001" customHeight="1"/>
    <row r="59" s="745" customFormat="1" ht="20.100000000000001" customHeight="1"/>
    <row r="60" s="745" customFormat="1" ht="20.100000000000001" customHeight="1"/>
    <row r="61" s="745" customFormat="1" ht="20.100000000000001" customHeight="1"/>
    <row r="62" s="745" customFormat="1" ht="20.100000000000001" customHeight="1"/>
    <row r="63" s="745" customFormat="1" ht="20.100000000000001" customHeight="1"/>
    <row r="64" s="745" customFormat="1" ht="20.100000000000001" customHeight="1"/>
    <row r="65" spans="1:4" s="745" customFormat="1" ht="20.100000000000001" customHeight="1"/>
    <row r="66" spans="1:4" s="745" customFormat="1" ht="20.100000000000001" customHeight="1"/>
    <row r="67" spans="1:4" s="745" customFormat="1" ht="20.100000000000001" customHeight="1"/>
    <row r="68" spans="1:4" s="745" customFormat="1" ht="20.100000000000001" customHeight="1"/>
    <row r="69" spans="1:4" s="745" customFormat="1" ht="20.100000000000001" customHeight="1"/>
    <row r="70" spans="1:4" s="745" customFormat="1" ht="20.100000000000001" customHeight="1"/>
    <row r="71" spans="1:4" s="745" customFormat="1" ht="20.100000000000001" customHeight="1"/>
    <row r="72" spans="1:4" s="745" customFormat="1" ht="20.100000000000001" customHeight="1"/>
    <row r="73" spans="1:4" s="745" customFormat="1" ht="20.100000000000001" customHeight="1"/>
    <row r="74" spans="1:4" ht="21.95" customHeight="1">
      <c r="A74" s="745"/>
      <c r="B74" s="745"/>
      <c r="C74" s="745"/>
      <c r="D74" s="745"/>
    </row>
  </sheetData>
  <sheetProtection selectLockedCells="1" selectUnlockedCells="1"/>
  <mergeCells count="50">
    <mergeCell ref="A12:B12"/>
    <mergeCell ref="F12:G12"/>
    <mergeCell ref="A10:B10"/>
    <mergeCell ref="F10:G10"/>
    <mergeCell ref="A11:B11"/>
    <mergeCell ref="F11:G11"/>
    <mergeCell ref="A6:G6"/>
    <mergeCell ref="A1:G1"/>
    <mergeCell ref="A2:G2"/>
    <mergeCell ref="A3:C4"/>
    <mergeCell ref="G4:G5"/>
    <mergeCell ref="A5:C5"/>
    <mergeCell ref="A7:B7"/>
    <mergeCell ref="F7:G7"/>
    <mergeCell ref="A9:B9"/>
    <mergeCell ref="F9:G9"/>
    <mergeCell ref="A8:B8"/>
    <mergeCell ref="F8:G8"/>
    <mergeCell ref="A16:B16"/>
    <mergeCell ref="F16:G16"/>
    <mergeCell ref="A15:B15"/>
    <mergeCell ref="F15:G15"/>
    <mergeCell ref="A13:B13"/>
    <mergeCell ref="F13:G13"/>
    <mergeCell ref="A14:B14"/>
    <mergeCell ref="F14:G14"/>
    <mergeCell ref="A24:B24"/>
    <mergeCell ref="F24:G24"/>
    <mergeCell ref="A17:B17"/>
    <mergeCell ref="F17:G17"/>
    <mergeCell ref="A18:B18"/>
    <mergeCell ref="F18:G18"/>
    <mergeCell ref="A19:B19"/>
    <mergeCell ref="F19:G19"/>
    <mergeCell ref="A22:B22"/>
    <mergeCell ref="F22:G22"/>
    <mergeCell ref="A23:B23"/>
    <mergeCell ref="F23:G23"/>
    <mergeCell ref="A20:B20"/>
    <mergeCell ref="F20:G20"/>
    <mergeCell ref="A21:B21"/>
    <mergeCell ref="F21:G21"/>
    <mergeCell ref="A28:B28"/>
    <mergeCell ref="C28:G28"/>
    <mergeCell ref="A25:B25"/>
    <mergeCell ref="C25:G25"/>
    <mergeCell ref="A26:B27"/>
    <mergeCell ref="C26:D26"/>
    <mergeCell ref="E26:G26"/>
    <mergeCell ref="C27:G27"/>
  </mergeCells>
  <phoneticPr fontId="59" type="noConversion"/>
  <dataValidations count="2">
    <dataValidation allowBlank="1" showErrorMessage="1" sqref="E4">
      <formula1>0</formula1>
      <formula2>0</formula2>
    </dataValidation>
    <dataValidation allowBlank="1" showErrorMessage="1" promptTitle="存在调整事项时" prompt="_x000a_选择 “E”" sqref="E26:G26">
      <formula1>0</formula1>
      <formula2>0</formula2>
    </dataValidation>
  </dataValidations>
  <hyperlinks>
    <hyperlink ref="H8" location="资产负债!H30" display="资产负债表"/>
    <hyperlink ref="H9" location="利润!F21" display="利润及利润分配表"/>
  </hyperlinks>
  <pageMargins left="0.78740157480314965" right="0.35433070866141736" top="0.51181102362204722" bottom="0.11811023622047245" header="0.51181102362204722" footer="0.51181102362204722"/>
  <pageSetup paperSize="9" firstPageNumber="0" orientation="portrait" blackAndWhite="1"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3345" r:id="rId4" name="Button 1">
              <controlPr defaultSize="0" print="0" autoFill="0" autoPict="0" macro="[0]!ThisWorkbook.返回">
                <anchor moveWithCells="1" sizeWithCells="1">
                  <from>
                    <xdr:col>7</xdr:col>
                    <xdr:colOff>2114550</xdr:colOff>
                    <xdr:row>1</xdr:row>
                    <xdr:rowOff>95250</xdr:rowOff>
                  </from>
                  <to>
                    <xdr:col>7</xdr:col>
                    <xdr:colOff>2990850</xdr:colOff>
                    <xdr:row>2</xdr:row>
                    <xdr:rowOff>333375</xdr:rowOff>
                  </to>
                </anchor>
              </controlPr>
            </control>
          </mc:Choice>
        </mc:AlternateContent>
      </controls>
    </mc:Choice>
  </mc:AlternateContent>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6"/>
  <dimension ref="A1:L30"/>
  <sheetViews>
    <sheetView workbookViewId="0">
      <selection sqref="A1:G1"/>
    </sheetView>
  </sheetViews>
  <sheetFormatPr defaultColWidth="9" defaultRowHeight="14.25"/>
  <cols>
    <col min="1" max="1" width="12.25" style="2358" customWidth="1"/>
    <col min="2" max="5" width="9" style="2358"/>
    <col min="6" max="6" width="16.875" style="2358" customWidth="1"/>
    <col min="7" max="7" width="13.375" style="2358" customWidth="1"/>
    <col min="8" max="16384" width="9" style="2358"/>
  </cols>
  <sheetData>
    <row r="1" spans="1:12" ht="21" thickBot="1">
      <c r="A1" s="3643" t="s">
        <v>7176</v>
      </c>
      <c r="B1" s="3643"/>
      <c r="C1" s="3643"/>
      <c r="D1" s="3643"/>
      <c r="E1" s="3643"/>
      <c r="F1" s="3643"/>
      <c r="G1" s="3643"/>
      <c r="H1" s="2357"/>
      <c r="I1" s="2357"/>
      <c r="J1" s="2357"/>
      <c r="K1" s="2357"/>
      <c r="L1" s="2357"/>
    </row>
    <row r="2" spans="1:12" ht="42.75" customHeight="1" thickTop="1">
      <c r="A2" s="2357"/>
      <c r="B2" s="2357"/>
      <c r="C2" s="2357"/>
      <c r="D2" s="2357"/>
      <c r="E2" s="2357"/>
      <c r="F2" s="2357"/>
      <c r="G2" s="2357"/>
      <c r="H2" s="2357"/>
      <c r="I2" s="2357"/>
      <c r="J2" s="2357"/>
      <c r="K2" s="2357"/>
      <c r="L2" s="2357"/>
    </row>
    <row r="3" spans="1:12" ht="69.75" customHeight="1">
      <c r="A3" s="3644" t="str">
        <f>基本情况!B2</f>
        <v/>
      </c>
      <c r="B3" s="3644"/>
      <c r="C3" s="3644"/>
      <c r="D3" s="3644"/>
      <c r="E3" s="3644"/>
      <c r="F3" s="3644"/>
      <c r="G3" s="3644"/>
      <c r="H3" s="2357"/>
      <c r="I3" s="2357"/>
      <c r="J3" s="2357"/>
      <c r="K3" s="2357"/>
      <c r="L3" s="2357"/>
    </row>
    <row r="4" spans="1:12" ht="20.25">
      <c r="A4" s="2359"/>
      <c r="B4" s="2359"/>
      <c r="C4" s="2359"/>
      <c r="D4" s="2359"/>
      <c r="E4" s="2359"/>
      <c r="F4" s="2359"/>
      <c r="G4" s="2359"/>
      <c r="H4" s="2357"/>
      <c r="I4" s="2357"/>
      <c r="J4" s="2357"/>
      <c r="K4" s="2357"/>
      <c r="L4" s="2357"/>
    </row>
    <row r="5" spans="1:12" ht="22.5">
      <c r="A5" s="3645" t="s">
        <v>7177</v>
      </c>
      <c r="B5" s="3645"/>
      <c r="C5" s="3645"/>
      <c r="D5" s="3645"/>
      <c r="E5" s="3645"/>
      <c r="F5" s="3645"/>
      <c r="G5" s="3645"/>
      <c r="H5" s="2357"/>
      <c r="I5" s="2357"/>
      <c r="J5" s="2357"/>
      <c r="K5" s="2357"/>
      <c r="L5" s="2357"/>
    </row>
    <row r="6" spans="1:12" ht="22.5">
      <c r="A6" s="2360"/>
      <c r="B6" s="2360"/>
      <c r="C6" s="2360"/>
      <c r="D6" s="2360"/>
      <c r="E6" s="2360"/>
      <c r="F6" s="2360"/>
      <c r="G6" s="2360"/>
      <c r="H6" s="2357"/>
      <c r="I6" s="2357"/>
      <c r="J6" s="2357"/>
      <c r="K6" s="2357"/>
      <c r="L6" s="2357"/>
    </row>
    <row r="7" spans="1:12" ht="18.75">
      <c r="A7" s="3646" t="str">
        <f>IF(OR(基本情况!B6&lt;&gt;"12月31日",基本情况!F5&lt;&gt;"01",基本情况!G5&lt;&gt;"01"),基本情况!B7,基本情况!B4&amp;"年度")</f>
        <v>2015年度</v>
      </c>
      <c r="B7" s="3646"/>
      <c r="C7" s="3646"/>
      <c r="D7" s="3646"/>
      <c r="E7" s="3646"/>
      <c r="F7" s="3646"/>
      <c r="G7" s="3646"/>
      <c r="H7" s="2357"/>
      <c r="I7" s="2357"/>
      <c r="J7" s="2357"/>
      <c r="K7" s="2357"/>
      <c r="L7" s="2357"/>
    </row>
    <row r="8" spans="1:12" ht="27">
      <c r="A8" s="2361"/>
      <c r="B8" s="2357"/>
      <c r="C8" s="2357"/>
      <c r="D8" s="2357"/>
      <c r="E8" s="2357"/>
      <c r="F8" s="2357"/>
      <c r="G8" s="2357"/>
      <c r="H8" s="2357"/>
      <c r="I8" s="2357"/>
      <c r="J8" s="2357"/>
      <c r="K8" s="2357"/>
      <c r="L8" s="2357"/>
    </row>
    <row r="9" spans="1:12" ht="27">
      <c r="A9" s="2361"/>
      <c r="B9" s="2357"/>
      <c r="C9" s="2357"/>
      <c r="D9" s="2357"/>
      <c r="E9" s="2357"/>
      <c r="F9" s="2357"/>
      <c r="G9" s="2357"/>
      <c r="H9" s="2357"/>
      <c r="I9" s="2357"/>
      <c r="J9" s="2357"/>
      <c r="K9" s="2357"/>
      <c r="L9" s="2357"/>
    </row>
    <row r="10" spans="1:12" ht="27">
      <c r="A10" s="2361"/>
      <c r="B10" s="2357"/>
      <c r="C10" s="2357"/>
      <c r="D10" s="2357"/>
      <c r="E10" s="2357"/>
      <c r="F10" s="2357"/>
      <c r="G10" s="2357"/>
      <c r="H10" s="2357"/>
      <c r="I10" s="2357"/>
      <c r="J10" s="2357"/>
      <c r="K10" s="2357"/>
      <c r="L10" s="2357"/>
    </row>
    <row r="11" spans="1:12">
      <c r="A11" s="3647" t="s">
        <v>7178</v>
      </c>
      <c r="B11" s="3647"/>
      <c r="C11" s="3647"/>
      <c r="D11" s="3647"/>
      <c r="E11" s="3647"/>
      <c r="F11" s="3647"/>
      <c r="G11" s="3647"/>
      <c r="H11" s="2357"/>
      <c r="I11" s="2357"/>
      <c r="J11" s="2357"/>
      <c r="K11" s="2357"/>
      <c r="L11" s="2357"/>
    </row>
    <row r="12" spans="1:12" ht="22.5" customHeight="1">
      <c r="A12" s="3642"/>
      <c r="B12" s="3642"/>
      <c r="C12" s="3642"/>
      <c r="D12" s="3642"/>
      <c r="E12" s="3642"/>
      <c r="F12" s="3642"/>
      <c r="G12" s="3642"/>
      <c r="H12" s="2357"/>
      <c r="I12" s="2357"/>
      <c r="J12" s="2357"/>
      <c r="K12" s="2357"/>
      <c r="L12" s="2357"/>
    </row>
    <row r="13" spans="1:12" ht="22.5" customHeight="1">
      <c r="A13" s="3648" t="s">
        <v>7179</v>
      </c>
      <c r="B13" s="3648"/>
      <c r="C13" s="3648"/>
      <c r="D13" s="3648"/>
      <c r="E13" s="3648"/>
      <c r="F13" s="3648"/>
      <c r="G13" s="3648"/>
      <c r="H13" s="2357"/>
      <c r="I13" s="2357"/>
      <c r="J13" s="2357"/>
      <c r="K13" s="2357"/>
      <c r="L13" s="2357"/>
    </row>
    <row r="14" spans="1:12" ht="22.5" customHeight="1">
      <c r="A14" s="3648" t="s">
        <v>7180</v>
      </c>
      <c r="B14" s="3648"/>
      <c r="C14" s="3648"/>
      <c r="D14" s="3648"/>
      <c r="E14" s="3648"/>
      <c r="F14" s="3648"/>
      <c r="G14" s="3648"/>
      <c r="H14" s="2357"/>
      <c r="I14" s="2357"/>
      <c r="J14" s="2357"/>
      <c r="K14" s="2357"/>
      <c r="L14" s="2357"/>
    </row>
    <row r="15" spans="1:12" ht="22.5" customHeight="1">
      <c r="A15" s="3648" t="s">
        <v>7181</v>
      </c>
      <c r="B15" s="3648"/>
      <c r="C15" s="3648"/>
      <c r="D15" s="3648"/>
      <c r="E15" s="3648"/>
      <c r="F15" s="3648"/>
      <c r="G15" s="3648"/>
      <c r="H15" s="2357"/>
      <c r="I15" s="2357"/>
      <c r="J15" s="2357"/>
      <c r="K15" s="2357"/>
      <c r="L15" s="2357"/>
    </row>
    <row r="16" spans="1:12" ht="22.5" customHeight="1">
      <c r="A16" s="3648" t="s">
        <v>7182</v>
      </c>
      <c r="B16" s="3648"/>
      <c r="C16" s="3648"/>
      <c r="D16" s="3648"/>
      <c r="E16" s="3648"/>
      <c r="F16" s="3648"/>
      <c r="G16" s="3648"/>
      <c r="H16" s="2357"/>
      <c r="I16" s="2357"/>
      <c r="J16" s="2357"/>
      <c r="K16" s="2357"/>
      <c r="L16" s="2357"/>
    </row>
    <row r="17" spans="1:12" ht="22.5" customHeight="1">
      <c r="A17" s="3649" t="str">
        <f>IF(基本情况!B28="否","                          五、税务师事务所和注册税务师执业证书复印件","                          五、企业各税审核汇总表")</f>
        <v xml:space="preserve">                          五、企业各税审核汇总表</v>
      </c>
      <c r="B17" s="3649"/>
      <c r="C17" s="3649"/>
      <c r="D17" s="3649"/>
      <c r="E17" s="3649"/>
      <c r="F17" s="3649"/>
      <c r="G17" s="3649"/>
      <c r="H17" s="2357"/>
      <c r="I17" s="2357"/>
      <c r="J17" s="2357"/>
      <c r="K17" s="2357"/>
      <c r="L17" s="2357"/>
    </row>
    <row r="18" spans="1:12" ht="22.5" customHeight="1">
      <c r="A18" s="3649" t="str">
        <f>IF(基本情况!B28="否","","                          六、税务师事务所和注册税务师执业证书复印件")</f>
        <v xml:space="preserve">                          六、税务师事务所和注册税务师执业证书复印件</v>
      </c>
      <c r="B18" s="3649"/>
      <c r="C18" s="3649"/>
      <c r="D18" s="3649"/>
      <c r="E18" s="3649"/>
      <c r="F18" s="3649"/>
      <c r="G18" s="3649"/>
      <c r="H18" s="2357"/>
      <c r="I18" s="2357"/>
      <c r="J18" s="2357"/>
      <c r="K18" s="2357"/>
      <c r="L18" s="2357"/>
    </row>
    <row r="19" spans="1:12" ht="22.5" customHeight="1">
      <c r="A19" s="3648"/>
      <c r="B19" s="3648"/>
      <c r="C19" s="3648"/>
      <c r="D19" s="3648"/>
      <c r="E19" s="3648"/>
      <c r="F19" s="3648"/>
      <c r="G19" s="3648"/>
      <c r="H19" s="2357"/>
      <c r="I19" s="2357"/>
      <c r="J19" s="2357"/>
      <c r="K19" s="2357"/>
      <c r="L19" s="2357"/>
    </row>
    <row r="20" spans="1:12">
      <c r="A20" s="2362"/>
      <c r="B20" s="2363"/>
      <c r="C20" s="2363"/>
      <c r="D20" s="2363"/>
      <c r="E20" s="2363"/>
      <c r="F20" s="2363"/>
      <c r="G20" s="2363"/>
      <c r="H20" s="2357"/>
      <c r="I20" s="2357"/>
      <c r="J20" s="2357"/>
      <c r="K20" s="2357"/>
      <c r="L20" s="2357"/>
    </row>
    <row r="21" spans="1:12" ht="24.75" customHeight="1">
      <c r="A21" s="2362"/>
      <c r="B21" s="2363"/>
      <c r="C21" s="2363"/>
      <c r="D21" s="2363"/>
      <c r="E21" s="2363"/>
      <c r="F21" s="2363"/>
      <c r="G21" s="2363"/>
      <c r="H21" s="2357"/>
      <c r="I21" s="2357"/>
      <c r="J21" s="2357"/>
      <c r="K21" s="2357"/>
      <c r="L21" s="2357"/>
    </row>
    <row r="22" spans="1:12">
      <c r="A22" s="2362"/>
      <c r="B22" s="2363"/>
      <c r="C22" s="2363"/>
      <c r="D22" s="2363"/>
      <c r="E22" s="2363"/>
      <c r="F22" s="2363"/>
      <c r="G22" s="2363"/>
      <c r="H22" s="2357"/>
      <c r="I22" s="2357"/>
      <c r="J22" s="2357"/>
      <c r="K22" s="2357"/>
      <c r="L22" s="2357"/>
    </row>
    <row r="23" spans="1:12">
      <c r="A23" s="2362"/>
      <c r="B23" s="2363"/>
      <c r="C23" s="2363"/>
      <c r="D23" s="2363"/>
      <c r="E23" s="2363"/>
      <c r="F23" s="2363"/>
      <c r="G23" s="2363"/>
      <c r="H23" s="2357"/>
      <c r="I23" s="2357"/>
      <c r="J23" s="2357"/>
      <c r="K23" s="2357"/>
      <c r="L23" s="2357"/>
    </row>
    <row r="24" spans="1:12">
      <c r="A24" s="2362"/>
      <c r="B24" s="2363"/>
      <c r="C24" s="2363"/>
      <c r="D24" s="2363"/>
      <c r="E24" s="2363"/>
      <c r="F24" s="2363"/>
      <c r="G24" s="2363"/>
      <c r="H24" s="2357"/>
      <c r="I24" s="2357"/>
      <c r="J24" s="2357"/>
      <c r="K24" s="2357"/>
      <c r="L24" s="2357"/>
    </row>
    <row r="25" spans="1:12">
      <c r="A25" s="2362"/>
      <c r="B25" s="2363"/>
      <c r="C25" s="2363"/>
      <c r="D25" s="2363"/>
      <c r="E25" s="2363"/>
      <c r="F25" s="2363"/>
      <c r="G25" s="2363"/>
      <c r="H25" s="2357"/>
      <c r="I25" s="2357"/>
      <c r="J25" s="2357"/>
      <c r="K25" s="2357"/>
      <c r="L25" s="2357"/>
    </row>
    <row r="26" spans="1:12" ht="18" customHeight="1">
      <c r="A26" s="3650" t="str">
        <f>"                          委托单位： "&amp;基本情况!B2</f>
        <v xml:space="preserve">                          委托单位： </v>
      </c>
      <c r="B26" s="3650"/>
      <c r="C26" s="3650"/>
      <c r="D26" s="3650"/>
      <c r="E26" s="3650"/>
      <c r="F26" s="3650"/>
      <c r="G26" s="3650"/>
      <c r="H26" s="2357"/>
      <c r="I26" s="2357"/>
      <c r="J26" s="2357"/>
      <c r="K26" s="2357"/>
      <c r="L26" s="2357"/>
    </row>
    <row r="27" spans="1:12" ht="18" customHeight="1">
      <c r="A27" s="3648" t="s">
        <v>7183</v>
      </c>
      <c r="B27" s="3648"/>
      <c r="C27" s="3648"/>
      <c r="D27" s="3648"/>
      <c r="E27" s="3648"/>
      <c r="F27" s="3648"/>
      <c r="G27" s="3648"/>
      <c r="H27" s="2357"/>
      <c r="I27" s="2357"/>
      <c r="J27" s="2357"/>
      <c r="K27" s="2357"/>
      <c r="L27" s="2357"/>
    </row>
    <row r="28" spans="1:12" ht="18" customHeight="1">
      <c r="A28" s="3648" t="s">
        <v>7184</v>
      </c>
      <c r="B28" s="3648"/>
      <c r="C28" s="3648"/>
      <c r="D28" s="3648"/>
      <c r="E28" s="3648"/>
      <c r="F28" s="3648"/>
      <c r="G28" s="3648"/>
      <c r="H28" s="2357"/>
      <c r="I28" s="2357"/>
      <c r="J28" s="2357"/>
      <c r="K28" s="2357"/>
      <c r="L28" s="2357"/>
    </row>
    <row r="29" spans="1:12" ht="18" customHeight="1">
      <c r="A29" s="3648" t="s">
        <v>7185</v>
      </c>
      <c r="B29" s="3648"/>
      <c r="C29" s="3648"/>
      <c r="D29" s="3648"/>
      <c r="E29" s="3648"/>
      <c r="F29" s="3648"/>
      <c r="G29" s="3648"/>
      <c r="H29" s="2357"/>
      <c r="I29" s="2357"/>
      <c r="J29" s="2357"/>
      <c r="K29" s="2357"/>
      <c r="L29" s="2357"/>
    </row>
    <row r="30" spans="1:12">
      <c r="A30" s="3648" t="s">
        <v>7186</v>
      </c>
      <c r="B30" s="3648"/>
      <c r="C30" s="3648"/>
      <c r="D30" s="3648"/>
      <c r="E30" s="3648"/>
      <c r="F30" s="3648"/>
      <c r="G30" s="3648"/>
      <c r="H30" s="2357"/>
      <c r="I30" s="2357"/>
      <c r="J30" s="2357"/>
      <c r="K30" s="2357"/>
      <c r="L30" s="2357"/>
    </row>
  </sheetData>
  <sheetProtection selectLockedCells="1" selectUnlockedCells="1"/>
  <mergeCells count="18">
    <mergeCell ref="A30:G30"/>
    <mergeCell ref="A13:G13"/>
    <mergeCell ref="A14:G14"/>
    <mergeCell ref="A15:G15"/>
    <mergeCell ref="A16:G16"/>
    <mergeCell ref="A17:G17"/>
    <mergeCell ref="A18:G18"/>
    <mergeCell ref="A19:G19"/>
    <mergeCell ref="A26:G26"/>
    <mergeCell ref="A27:G27"/>
    <mergeCell ref="A28:G28"/>
    <mergeCell ref="A29:G29"/>
    <mergeCell ref="A12:G12"/>
    <mergeCell ref="A1:G1"/>
    <mergeCell ref="A3:G3"/>
    <mergeCell ref="A5:G5"/>
    <mergeCell ref="A7:G7"/>
    <mergeCell ref="A11:G11"/>
  </mergeCells>
  <phoneticPr fontId="59" type="noConversion"/>
  <pageMargins left="0.78740157480314965" right="0.35433070866141736" top="0.51181102362204722" bottom="0.11811023622047245" header="0.51181102362204722" footer="0.51181102362204722"/>
  <pageSetup paperSize="9" firstPageNumber="0" orientation="portrait" blackAndWhite="1"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77569" r:id="rId4" name="Button 1">
              <controlPr defaultSize="0" print="0" autoFill="0" autoPict="0" macro="[0]!ThisWorkbook.返回">
                <anchor moveWithCells="1" sizeWithCells="1">
                  <from>
                    <xdr:col>10</xdr:col>
                    <xdr:colOff>19050</xdr:colOff>
                    <xdr:row>1</xdr:row>
                    <xdr:rowOff>447675</xdr:rowOff>
                  </from>
                  <to>
                    <xdr:col>11</xdr:col>
                    <xdr:colOff>57150</xdr:colOff>
                    <xdr:row>2</xdr:row>
                    <xdr:rowOff>228600</xdr:rowOff>
                  </to>
                </anchor>
              </controlPr>
            </control>
          </mc:Choice>
        </mc:AlternateContent>
      </controls>
    </mc:Choice>
  </mc:AlternateContent>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7"/>
  <dimension ref="A1:O129"/>
  <sheetViews>
    <sheetView workbookViewId="0"/>
  </sheetViews>
  <sheetFormatPr defaultColWidth="9" defaultRowHeight="14.25"/>
  <cols>
    <col min="1" max="1" width="6.25" style="2365" customWidth="1"/>
    <col min="2" max="2" width="12.375" style="2365" customWidth="1"/>
    <col min="3" max="3" width="12.25" style="2365" customWidth="1"/>
    <col min="4" max="4" width="6.25" style="2365" customWidth="1"/>
    <col min="5" max="5" width="2.75" style="2365" customWidth="1"/>
    <col min="6" max="6" width="9.125" style="2365" customWidth="1"/>
    <col min="7" max="7" width="13" style="2365" customWidth="1"/>
    <col min="8" max="8" width="4.375" style="2365" customWidth="1"/>
    <col min="9" max="9" width="11.625" style="2365" customWidth="1"/>
    <col min="10" max="10" width="4.25" style="2365" customWidth="1"/>
    <col min="11" max="11" width="55.625" style="2365" customWidth="1"/>
    <col min="12" max="16384" width="9" style="2365"/>
  </cols>
  <sheetData>
    <row r="1" spans="1:15" ht="18" customHeight="1">
      <c r="A1" s="2364"/>
      <c r="B1" s="2364"/>
      <c r="C1" s="2364"/>
      <c r="D1" s="2364"/>
      <c r="E1" s="2364"/>
      <c r="F1" s="2364"/>
      <c r="G1" s="2364"/>
      <c r="H1" s="2364"/>
      <c r="I1" s="2364"/>
      <c r="J1" s="2364"/>
      <c r="K1" s="2364"/>
      <c r="L1" s="2364"/>
      <c r="M1" s="2364"/>
      <c r="N1" s="2364"/>
      <c r="O1" s="2364"/>
    </row>
    <row r="2" spans="1:15">
      <c r="A2" s="2364"/>
      <c r="B2" s="2364"/>
      <c r="C2" s="2364"/>
      <c r="D2" s="2364"/>
      <c r="E2" s="2364"/>
      <c r="F2" s="2364"/>
      <c r="G2" s="2364"/>
      <c r="H2" s="2364"/>
      <c r="I2" s="2364"/>
      <c r="J2" s="2364"/>
      <c r="K2" s="2364"/>
      <c r="L2" s="2364"/>
      <c r="M2" s="2364"/>
      <c r="N2" s="2364"/>
      <c r="O2" s="2364"/>
    </row>
    <row r="3" spans="1:15">
      <c r="A3" s="2364"/>
      <c r="B3" s="2364"/>
      <c r="C3" s="2364"/>
      <c r="D3" s="2364"/>
      <c r="E3" s="2364"/>
      <c r="F3" s="2364"/>
      <c r="G3" s="2364"/>
      <c r="H3" s="2364"/>
      <c r="I3" s="2364"/>
      <c r="J3" s="2364"/>
      <c r="K3" s="2364"/>
      <c r="L3" s="2364"/>
      <c r="M3" s="2364"/>
      <c r="N3" s="2364"/>
      <c r="O3" s="2364"/>
    </row>
    <row r="4" spans="1:15">
      <c r="A4" s="2364"/>
      <c r="B4" s="2364"/>
      <c r="C4" s="2364"/>
      <c r="D4" s="2364"/>
      <c r="E4" s="2364"/>
      <c r="F4" s="2364"/>
      <c r="G4" s="2364"/>
      <c r="H4" s="2364"/>
      <c r="I4" s="2364"/>
      <c r="J4" s="2364"/>
      <c r="K4" s="2364"/>
      <c r="L4" s="2364"/>
      <c r="M4" s="2364"/>
      <c r="N4" s="2364"/>
      <c r="O4" s="2364"/>
    </row>
    <row r="5" spans="1:15">
      <c r="A5" s="2364"/>
      <c r="B5" s="2364"/>
      <c r="C5" s="2364"/>
      <c r="D5" s="2364"/>
      <c r="E5" s="2364"/>
      <c r="F5" s="2364"/>
      <c r="G5" s="2364"/>
      <c r="H5" s="2364"/>
      <c r="I5" s="2364"/>
      <c r="J5" s="2364"/>
      <c r="K5" s="2364"/>
      <c r="L5" s="2364"/>
      <c r="M5" s="2364"/>
      <c r="N5" s="2364"/>
      <c r="O5" s="2364"/>
    </row>
    <row r="6" spans="1:15">
      <c r="A6" s="2364"/>
      <c r="B6" s="2364"/>
      <c r="C6" s="2364"/>
      <c r="D6" s="2364"/>
      <c r="E6" s="2364"/>
      <c r="F6" s="2364"/>
      <c r="G6" s="2364"/>
      <c r="H6" s="2364"/>
      <c r="I6" s="2364"/>
      <c r="J6" s="2364"/>
      <c r="K6" s="2364"/>
      <c r="L6" s="2364"/>
      <c r="M6" s="2364"/>
      <c r="N6" s="2364"/>
      <c r="O6" s="2364"/>
    </row>
    <row r="7" spans="1:15">
      <c r="A7" s="2364"/>
      <c r="B7" s="2364"/>
      <c r="C7" s="2364"/>
      <c r="D7" s="2364"/>
      <c r="E7" s="2364"/>
      <c r="F7" s="2364"/>
      <c r="G7" s="2364"/>
      <c r="H7" s="2364"/>
      <c r="I7" s="2364"/>
      <c r="J7" s="2364"/>
      <c r="K7" s="2364"/>
      <c r="L7" s="2364"/>
      <c r="M7" s="2364"/>
      <c r="N7" s="2364"/>
      <c r="O7" s="2364"/>
    </row>
    <row r="8" spans="1:15">
      <c r="A8" s="2364"/>
      <c r="B8" s="2364"/>
      <c r="C8" s="2364"/>
      <c r="D8" s="2364"/>
      <c r="E8" s="2364"/>
      <c r="F8" s="2364"/>
      <c r="G8" s="2364"/>
      <c r="H8" s="2364"/>
      <c r="I8" s="2364"/>
      <c r="J8" s="2364"/>
      <c r="K8" s="2364"/>
      <c r="L8" s="2364"/>
      <c r="M8" s="2364"/>
      <c r="N8" s="2364"/>
      <c r="O8" s="2364"/>
    </row>
    <row r="9" spans="1:15">
      <c r="A9" s="2364"/>
      <c r="B9" s="2364"/>
      <c r="C9" s="2364"/>
      <c r="D9" s="2364"/>
      <c r="E9" s="2364"/>
      <c r="F9" s="2364"/>
      <c r="G9" s="2364"/>
      <c r="H9" s="2364"/>
      <c r="I9" s="2364"/>
      <c r="J9" s="2364"/>
      <c r="K9" s="2364"/>
      <c r="L9" s="2364"/>
      <c r="M9" s="2364"/>
      <c r="N9" s="2364"/>
      <c r="O9" s="2364"/>
    </row>
    <row r="10" spans="1:15">
      <c r="A10" s="2364"/>
      <c r="B10" s="2364"/>
      <c r="C10" s="2364"/>
      <c r="D10" s="2364"/>
      <c r="E10" s="2364"/>
      <c r="F10" s="2364"/>
      <c r="G10" s="2364"/>
      <c r="H10" s="2364"/>
      <c r="I10" s="2364"/>
      <c r="J10" s="2364"/>
      <c r="K10" s="2364"/>
      <c r="L10" s="2364"/>
      <c r="M10" s="2364"/>
      <c r="N10" s="2364"/>
      <c r="O10" s="2364"/>
    </row>
    <row r="11" spans="1:15" ht="78" customHeight="1">
      <c r="A11" s="3652" t="s">
        <v>7187</v>
      </c>
      <c r="B11" s="3652"/>
      <c r="C11" s="3652"/>
      <c r="D11" s="3652"/>
      <c r="E11" s="3652"/>
      <c r="F11" s="3652"/>
      <c r="G11" s="3652"/>
      <c r="H11" s="3652"/>
      <c r="I11" s="3652"/>
      <c r="J11" s="3652"/>
      <c r="K11" s="2364"/>
      <c r="L11" s="2364"/>
      <c r="M11" s="2364"/>
      <c r="N11" s="2364"/>
      <c r="O11" s="2364"/>
    </row>
    <row r="12" spans="1:15" ht="18" customHeight="1">
      <c r="A12" s="3653" t="str">
        <f>基本情况!B18</f>
        <v>厦百邦税鉴[2015]第*S***号</v>
      </c>
      <c r="B12" s="3653"/>
      <c r="C12" s="3653"/>
      <c r="D12" s="3653"/>
      <c r="E12" s="3653"/>
      <c r="F12" s="3653"/>
      <c r="G12" s="3653"/>
      <c r="H12" s="3653"/>
      <c r="I12" s="3653"/>
      <c r="J12" s="3653"/>
      <c r="K12" s="1062" t="s">
        <v>404</v>
      </c>
      <c r="L12" s="2364"/>
      <c r="M12" s="2364"/>
      <c r="N12" s="2364"/>
      <c r="O12" s="2364"/>
    </row>
    <row r="13" spans="1:15" ht="7.5" customHeight="1">
      <c r="A13" s="2366"/>
      <c r="B13" s="2367"/>
      <c r="C13" s="2367"/>
      <c r="D13" s="2367"/>
      <c r="E13" s="2367"/>
      <c r="F13" s="2367"/>
      <c r="G13" s="2367"/>
      <c r="H13" s="2367"/>
      <c r="I13" s="2367"/>
      <c r="J13" s="2367"/>
      <c r="K13" s="2368"/>
      <c r="L13" s="2364"/>
      <c r="M13" s="2364"/>
      <c r="N13" s="2364"/>
      <c r="O13" s="2364"/>
    </row>
    <row r="14" spans="1:15" s="2370" customFormat="1" ht="29.25" customHeight="1">
      <c r="A14" s="3654" t="str">
        <f>基本情况!B2&amp;"："</f>
        <v>：</v>
      </c>
      <c r="B14" s="3654"/>
      <c r="C14" s="3654"/>
      <c r="D14" s="3654"/>
      <c r="E14" s="3654"/>
      <c r="F14" s="3654"/>
      <c r="G14" s="3654"/>
      <c r="H14" s="3654"/>
      <c r="I14" s="3654"/>
      <c r="J14" s="3654"/>
      <c r="K14" s="2369"/>
      <c r="L14" s="2369"/>
      <c r="M14" s="2369"/>
      <c r="N14" s="2369"/>
      <c r="O14" s="2369"/>
    </row>
    <row r="15" spans="1:15" s="2370" customFormat="1" ht="21.75" customHeight="1">
      <c r="A15" s="3655" t="str">
        <f>"　　我们接受委托，对贵单位"&amp;IF(OR(基本情况!B6&lt;&gt;"12月31日",基本情况!F5&lt;&gt;"01",基本情况!G5&lt;&gt;"01"),基本情况!B7,基本情况!B4&amp;"年度")&amp;"的企业所得税汇算清缴纳税申报事项进行鉴证，并出具鉴证报告。"</f>
        <v>　　我们接受委托，对贵单位2015年度的企业所得税汇算清缴纳税申报事项进行鉴证，并出具鉴证报告。</v>
      </c>
      <c r="B15" s="3655"/>
      <c r="C15" s="3655"/>
      <c r="D15" s="3655"/>
      <c r="E15" s="3655"/>
      <c r="F15" s="3655"/>
      <c r="G15" s="3655"/>
      <c r="H15" s="3655"/>
      <c r="I15" s="3655"/>
      <c r="J15" s="3655"/>
      <c r="K15" s="494"/>
      <c r="L15" s="2369"/>
      <c r="M15" s="2369"/>
      <c r="N15" s="2369"/>
      <c r="O15" s="2369"/>
    </row>
    <row r="16" spans="1:15" s="2370" customFormat="1" ht="15" customHeight="1">
      <c r="A16" s="3655"/>
      <c r="B16" s="3655"/>
      <c r="C16" s="3655"/>
      <c r="D16" s="3655"/>
      <c r="E16" s="3655"/>
      <c r="F16" s="3655"/>
      <c r="G16" s="3655"/>
      <c r="H16" s="3655"/>
      <c r="I16" s="3655"/>
      <c r="J16" s="3655"/>
      <c r="K16" s="2369"/>
      <c r="L16" s="2369"/>
      <c r="M16" s="2369"/>
      <c r="N16" s="2369"/>
      <c r="O16" s="2369"/>
    </row>
    <row r="17" spans="1:15" s="2370" customFormat="1" ht="12" customHeight="1">
      <c r="A17" s="3655"/>
      <c r="B17" s="3655"/>
      <c r="C17" s="3655"/>
      <c r="D17" s="3655"/>
      <c r="E17" s="3655"/>
      <c r="F17" s="3655"/>
      <c r="G17" s="3655"/>
      <c r="H17" s="3655"/>
      <c r="I17" s="3655"/>
      <c r="J17" s="3655"/>
      <c r="K17" s="2369"/>
      <c r="L17" s="2369"/>
      <c r="M17" s="2369"/>
      <c r="N17" s="2369"/>
      <c r="O17" s="2369"/>
    </row>
    <row r="18" spans="1:15" s="2370" customFormat="1" ht="99.75" customHeight="1">
      <c r="A18" s="3651" t="s">
        <v>7188</v>
      </c>
      <c r="B18" s="3651"/>
      <c r="C18" s="3651"/>
      <c r="D18" s="3651"/>
      <c r="E18" s="3651"/>
      <c r="F18" s="3651"/>
      <c r="G18" s="3651"/>
      <c r="H18" s="3651"/>
      <c r="I18" s="3651"/>
      <c r="J18" s="3651"/>
      <c r="K18" s="2369"/>
      <c r="L18" s="2369"/>
      <c r="M18" s="2369"/>
      <c r="N18" s="2369"/>
      <c r="O18" s="2369"/>
    </row>
    <row r="19" spans="1:15" s="2370" customFormat="1" ht="102" customHeight="1">
      <c r="A19" s="3651" t="s">
        <v>7189</v>
      </c>
      <c r="B19" s="3651"/>
      <c r="C19" s="3651"/>
      <c r="D19" s="3651"/>
      <c r="E19" s="3651"/>
      <c r="F19" s="3651"/>
      <c r="G19" s="3651"/>
      <c r="H19" s="3651"/>
      <c r="I19" s="3651"/>
      <c r="J19" s="3651"/>
      <c r="K19" s="2369"/>
      <c r="L19" s="2369"/>
      <c r="M19" s="2369"/>
      <c r="N19" s="2369"/>
      <c r="O19" s="2369"/>
    </row>
    <row r="20" spans="1:15" s="2372" customFormat="1" ht="57" customHeight="1">
      <c r="A20" s="3656" t="s">
        <v>7190</v>
      </c>
      <c r="B20" s="3656"/>
      <c r="C20" s="3656"/>
      <c r="D20" s="3656"/>
      <c r="E20" s="3656"/>
      <c r="F20" s="3656"/>
      <c r="G20" s="3656"/>
      <c r="H20" s="3656"/>
      <c r="I20" s="3656"/>
      <c r="J20" s="3656"/>
      <c r="K20" s="2371"/>
      <c r="L20" s="2371"/>
      <c r="M20" s="2371"/>
      <c r="N20" s="2371"/>
      <c r="O20" s="2371"/>
    </row>
    <row r="21" spans="1:15" s="2372" customFormat="1" ht="26.25" customHeight="1">
      <c r="A21" s="3656"/>
      <c r="B21" s="3656"/>
      <c r="C21" s="3656"/>
      <c r="D21" s="3656"/>
      <c r="E21" s="3656"/>
      <c r="F21" s="3656"/>
      <c r="G21" s="3656"/>
      <c r="H21" s="3656"/>
      <c r="I21" s="3656"/>
      <c r="J21" s="3656"/>
      <c r="K21" s="2371"/>
      <c r="L21" s="2371"/>
      <c r="M21" s="2371"/>
      <c r="N21" s="2371"/>
      <c r="O21" s="2371"/>
    </row>
    <row r="22" spans="1:15" s="2372" customFormat="1" ht="120" customHeight="1">
      <c r="A22" s="3657" t="str">
        <f>"　　经对贵单位"&amp;IF(OR(基本情况!B6&lt;&gt;"12月31日",基本情况!F5&lt;&gt;"01",基本情况!G5&lt;&gt;"01"),基本情况!B7,基本情况!B4&amp;"年度")&amp;"企业所得税年度纳税申报事项进行鉴证，我们认为，本报告后附的《企业所得税年度纳税申报表》已经按照《中华人民共和国企业所得税法》及其实施条例、《中华人民共和国税收征收管理法》及其实施细则以及其他税收法律法规的相关规定填报，在所有重大方面真实、准确、完整地反映了贵单位本纳税年度的所得税纳税申报情况。部分数据摘录如下："</f>
        <v>　　经对贵单位2015年度企业所得税年度纳税申报事项进行鉴证，我们认为，本报告后附的《企业所得税年度纳税申报表》已经按照《中华人民共和国企业所得税法》及其实施条例、《中华人民共和国税收征收管理法》及其实施细则以及其他税收法律法规的相关规定填报，在所有重大方面真实、准确、完整地反映了贵单位本纳税年度的所得税纳税申报情况。部分数据摘录如下：</v>
      </c>
      <c r="B22" s="3657"/>
      <c r="C22" s="3657"/>
      <c r="D22" s="3657"/>
      <c r="E22" s="3657"/>
      <c r="F22" s="3657"/>
      <c r="G22" s="3657"/>
      <c r="H22" s="3657"/>
      <c r="I22" s="3657"/>
      <c r="J22" s="3657"/>
      <c r="K22" s="2371"/>
      <c r="L22" s="2371"/>
      <c r="M22" s="2371"/>
      <c r="N22" s="2371"/>
      <c r="O22" s="2371"/>
    </row>
    <row r="23" spans="1:15" s="2372" customFormat="1" ht="34.5" customHeight="1">
      <c r="A23" s="2373"/>
      <c r="B23" s="2373"/>
      <c r="C23" s="2373"/>
      <c r="D23" s="2373"/>
      <c r="E23" s="2373"/>
      <c r="F23" s="2373"/>
      <c r="G23" s="2373"/>
      <c r="H23" s="2373"/>
      <c r="I23" s="2373"/>
      <c r="J23" s="2373"/>
      <c r="K23" s="2371"/>
      <c r="L23" s="2371"/>
      <c r="M23" s="2371"/>
      <c r="N23" s="2371"/>
      <c r="O23" s="2371"/>
    </row>
    <row r="24" spans="1:15" s="2372" customFormat="1" ht="30.75" customHeight="1" thickBot="1">
      <c r="A24" s="2373"/>
      <c r="B24" s="2373"/>
      <c r="C24" s="2373"/>
      <c r="D24" s="2373"/>
      <c r="E24" s="2373"/>
      <c r="F24" s="2373"/>
      <c r="G24" s="2373"/>
      <c r="H24" s="2373"/>
      <c r="I24" s="2373"/>
      <c r="J24" s="2373"/>
      <c r="K24" s="2371"/>
      <c r="L24" s="2371"/>
      <c r="M24" s="2371"/>
      <c r="N24" s="2371"/>
      <c r="O24" s="2371"/>
    </row>
    <row r="25" spans="1:15" s="2372" customFormat="1" ht="18.75" customHeight="1" thickBot="1">
      <c r="A25" s="2374" t="s">
        <v>466</v>
      </c>
      <c r="B25" s="3658" t="s">
        <v>678</v>
      </c>
      <c r="C25" s="3658"/>
      <c r="D25" s="3658"/>
      <c r="E25" s="3658"/>
      <c r="F25" s="3658"/>
      <c r="G25" s="3658" t="s">
        <v>570</v>
      </c>
      <c r="H25" s="3658"/>
      <c r="I25" s="3658"/>
      <c r="J25" s="3658"/>
      <c r="K25" s="2371"/>
      <c r="L25" s="2371"/>
      <c r="M25" s="2371"/>
      <c r="N25" s="2371"/>
      <c r="O25" s="2371"/>
    </row>
    <row r="26" spans="1:15" s="2372" customFormat="1" ht="18.75" customHeight="1" thickBot="1">
      <c r="A26" s="2375">
        <v>1</v>
      </c>
      <c r="B26" s="3659" t="s">
        <v>508</v>
      </c>
      <c r="C26" s="3659"/>
      <c r="D26" s="3659"/>
      <c r="E26" s="3659"/>
      <c r="F26" s="3659"/>
      <c r="G26" s="3660">
        <f>'A100000中华人民共和国企业所得税年度纳税申报表（A类）'!D16</f>
        <v>0</v>
      </c>
      <c r="H26" s="3660"/>
      <c r="I26" s="3660"/>
      <c r="J26" s="3660"/>
      <c r="K26" s="2356" t="s">
        <v>661</v>
      </c>
      <c r="L26" s="2376"/>
      <c r="M26" s="2371"/>
      <c r="N26" s="2371"/>
      <c r="O26" s="2371"/>
    </row>
    <row r="27" spans="1:15" s="2372" customFormat="1" ht="18.75" customHeight="1" thickBot="1">
      <c r="A27" s="2375">
        <v>2</v>
      </c>
      <c r="B27" s="3659" t="s">
        <v>7191</v>
      </c>
      <c r="C27" s="3659"/>
      <c r="D27" s="3659"/>
      <c r="E27" s="3659"/>
      <c r="F27" s="3659"/>
      <c r="G27" s="3660">
        <f ca="1">'A100000中华人民共和国企业所得税年度纳税申报表（A类）'!D18</f>
        <v>0</v>
      </c>
      <c r="H27" s="3660"/>
      <c r="I27" s="3660"/>
      <c r="J27" s="3660"/>
      <c r="K27" s="2371"/>
      <c r="L27" s="2376"/>
      <c r="M27" s="2371"/>
      <c r="N27" s="2371"/>
      <c r="O27" s="2371"/>
    </row>
    <row r="28" spans="1:15" s="2372" customFormat="1" ht="18.75" customHeight="1" thickBot="1">
      <c r="A28" s="2375">
        <v>2</v>
      </c>
      <c r="B28" s="3659" t="s">
        <v>7192</v>
      </c>
      <c r="C28" s="3659"/>
      <c r="D28" s="3659"/>
      <c r="E28" s="3659"/>
      <c r="F28" s="3659"/>
      <c r="G28" s="3660">
        <f ca="1">'A100000中华人民共和国企业所得税年度纳税申报表（A类）'!D19</f>
        <v>0</v>
      </c>
      <c r="H28" s="3660"/>
      <c r="I28" s="3660"/>
      <c r="J28" s="3660"/>
      <c r="K28" s="2356" t="s">
        <v>655</v>
      </c>
      <c r="L28" s="2376"/>
      <c r="M28" s="2371"/>
      <c r="N28" s="2371"/>
      <c r="O28" s="2371"/>
    </row>
    <row r="29" spans="1:15" s="2372" customFormat="1" ht="18.75" customHeight="1" thickBot="1">
      <c r="A29" s="2375">
        <v>4</v>
      </c>
      <c r="B29" s="3659" t="s">
        <v>7193</v>
      </c>
      <c r="C29" s="3659"/>
      <c r="D29" s="3659"/>
      <c r="E29" s="3659"/>
      <c r="F29" s="3659"/>
      <c r="G29" s="3660">
        <f ca="1">'A100000中华人民共和国企业所得税年度纳税申报表（A类）'!D21</f>
        <v>0</v>
      </c>
      <c r="H29" s="3660"/>
      <c r="I29" s="3660"/>
      <c r="J29" s="3660"/>
      <c r="K29" s="2371"/>
      <c r="L29" s="2376"/>
      <c r="M29" s="2371"/>
      <c r="N29" s="2371"/>
      <c r="O29" s="2371"/>
    </row>
    <row r="30" spans="1:15" s="2372" customFormat="1" ht="18.75" customHeight="1" thickBot="1">
      <c r="A30" s="2375">
        <v>5</v>
      </c>
      <c r="B30" s="3659" t="s">
        <v>1648</v>
      </c>
      <c r="C30" s="3659"/>
      <c r="D30" s="3659"/>
      <c r="E30" s="3659"/>
      <c r="F30" s="3659"/>
      <c r="G30" s="3660">
        <f ca="1">'A100000中华人民共和国企业所得税年度纳税申报表（A类）'!D22</f>
        <v>0</v>
      </c>
      <c r="H30" s="3660"/>
      <c r="I30" s="3660"/>
      <c r="J30" s="3660"/>
      <c r="K30" s="494" t="s">
        <v>1310</v>
      </c>
      <c r="L30" s="2376"/>
      <c r="M30" s="2371"/>
      <c r="N30" s="2371"/>
      <c r="O30" s="2371"/>
    </row>
    <row r="31" spans="1:15" s="2372" customFormat="1" ht="18.75" customHeight="1" thickBot="1">
      <c r="A31" s="2375">
        <v>6</v>
      </c>
      <c r="B31" s="3659" t="s">
        <v>7194</v>
      </c>
      <c r="C31" s="3659"/>
      <c r="D31" s="3659"/>
      <c r="E31" s="3659"/>
      <c r="F31" s="3659"/>
      <c r="G31" s="3660">
        <f ca="1">'A100000中华人民共和国企业所得税年度纳税申报表（A类）'!D25</f>
        <v>0</v>
      </c>
      <c r="H31" s="3660"/>
      <c r="I31" s="3660"/>
      <c r="J31" s="3660"/>
      <c r="K31" s="2371"/>
      <c r="L31" s="2376"/>
      <c r="M31" s="2371"/>
      <c r="N31" s="2371"/>
      <c r="O31" s="2371"/>
    </row>
    <row r="32" spans="1:15" s="2372" customFormat="1" ht="18.75" customHeight="1" thickBot="1">
      <c r="A32" s="2375">
        <v>7</v>
      </c>
      <c r="B32" s="3659" t="s">
        <v>7195</v>
      </c>
      <c r="C32" s="3659"/>
      <c r="D32" s="3659"/>
      <c r="E32" s="3659"/>
      <c r="F32" s="3659"/>
      <c r="G32" s="3660">
        <f ca="1">'A100000中华人民共和国企业所得税年度纳税申报表（A类）'!D26</f>
        <v>0</v>
      </c>
      <c r="H32" s="3660"/>
      <c r="I32" s="3660"/>
      <c r="J32" s="3660"/>
      <c r="K32" s="2371"/>
      <c r="L32" s="2376"/>
      <c r="M32" s="2371"/>
      <c r="N32" s="2371"/>
      <c r="O32" s="2371"/>
    </row>
    <row r="33" spans="1:15" s="2372" customFormat="1" ht="18.75" customHeight="1" thickBot="1">
      <c r="A33" s="2375">
        <v>8</v>
      </c>
      <c r="B33" s="3659" t="s">
        <v>7196</v>
      </c>
      <c r="C33" s="3659"/>
      <c r="D33" s="3659"/>
      <c r="E33" s="3659"/>
      <c r="F33" s="3659"/>
      <c r="G33" s="3661">
        <f>'A100000中华人民共和国企业所得税年度纳税申报表（A类）'!D27</f>
        <v>0.25</v>
      </c>
      <c r="H33" s="3661"/>
      <c r="I33" s="3661"/>
      <c r="J33" s="3661"/>
      <c r="K33" s="2371"/>
      <c r="L33" s="2376"/>
      <c r="M33" s="2371"/>
      <c r="N33" s="2371"/>
      <c r="O33" s="2371"/>
    </row>
    <row r="34" spans="1:15" s="2372" customFormat="1" ht="18.75" customHeight="1" thickBot="1">
      <c r="A34" s="2375">
        <v>9</v>
      </c>
      <c r="B34" s="3659" t="s">
        <v>1649</v>
      </c>
      <c r="C34" s="3659"/>
      <c r="D34" s="3659"/>
      <c r="E34" s="3659"/>
      <c r="F34" s="3659"/>
      <c r="G34" s="3660">
        <f ca="1">'A100000中华人民共和国企业所得税年度纳税申报表（A类）'!D28</f>
        <v>0</v>
      </c>
      <c r="H34" s="3660"/>
      <c r="I34" s="3660"/>
      <c r="J34" s="3660"/>
      <c r="K34" s="2371"/>
      <c r="L34" s="2376"/>
      <c r="M34" s="2371"/>
      <c r="N34" s="2371"/>
      <c r="O34" s="2371"/>
    </row>
    <row r="35" spans="1:15" s="2372" customFormat="1" ht="18.75" customHeight="1" thickBot="1">
      <c r="A35" s="2375">
        <v>10</v>
      </c>
      <c r="B35" s="3659" t="s">
        <v>1650</v>
      </c>
      <c r="C35" s="3659"/>
      <c r="D35" s="3659"/>
      <c r="E35" s="3659"/>
      <c r="F35" s="3659"/>
      <c r="G35" s="3660">
        <f ca="1">'A100000中华人民共和国企业所得税年度纳税申报表（A类）'!D29</f>
        <v>0</v>
      </c>
      <c r="H35" s="3660"/>
      <c r="I35" s="3660"/>
      <c r="J35" s="3660"/>
      <c r="K35" s="2371"/>
      <c r="L35" s="2376"/>
      <c r="M35" s="2371"/>
      <c r="N35" s="2371"/>
      <c r="O35" s="2371"/>
    </row>
    <row r="36" spans="1:15" s="2372" customFormat="1" ht="18.75" customHeight="1" thickBot="1">
      <c r="A36" s="2375">
        <v>11</v>
      </c>
      <c r="B36" s="3659" t="s">
        <v>7197</v>
      </c>
      <c r="C36" s="3659"/>
      <c r="D36" s="3659"/>
      <c r="E36" s="3659"/>
      <c r="F36" s="3659"/>
      <c r="G36" s="3660">
        <f ca="1">'A100000中华人民共和国企业所得税年度纳税申报表（A类）'!D30</f>
        <v>0</v>
      </c>
      <c r="H36" s="3660"/>
      <c r="I36" s="3660"/>
      <c r="J36" s="3660"/>
      <c r="K36" s="2371"/>
      <c r="L36" s="2376"/>
      <c r="M36" s="2371"/>
      <c r="N36" s="2371"/>
      <c r="O36" s="2371"/>
    </row>
    <row r="37" spans="1:15" s="2372" customFormat="1" ht="18.75" customHeight="1" thickBot="1">
      <c r="A37" s="2375">
        <v>12</v>
      </c>
      <c r="B37" s="3659" t="s">
        <v>677</v>
      </c>
      <c r="C37" s="3659"/>
      <c r="D37" s="3659"/>
      <c r="E37" s="3659"/>
      <c r="F37" s="3659"/>
      <c r="G37" s="3660">
        <f ca="1">'A100000中华人民共和国企业所得税年度纳税申报表（A类）'!D31</f>
        <v>0</v>
      </c>
      <c r="H37" s="3660"/>
      <c r="I37" s="3660"/>
      <c r="J37" s="3660"/>
      <c r="K37" s="2371"/>
      <c r="L37" s="2376"/>
      <c r="M37" s="2371"/>
      <c r="N37" s="2371"/>
      <c r="O37" s="2371"/>
    </row>
    <row r="38" spans="1:15" s="2372" customFormat="1" ht="18.75" customHeight="1" thickBot="1">
      <c r="A38" s="2375">
        <v>13</v>
      </c>
      <c r="B38" s="3659" t="s">
        <v>7198</v>
      </c>
      <c r="C38" s="3659"/>
      <c r="D38" s="3659"/>
      <c r="E38" s="3659"/>
      <c r="F38" s="3659"/>
      <c r="G38" s="3660">
        <f>'A100000中华人民共和国企业所得税年度纳税申报表（A类）'!D32</f>
        <v>0</v>
      </c>
      <c r="H38" s="3660"/>
      <c r="I38" s="3660"/>
      <c r="J38" s="3660"/>
      <c r="K38" s="2371"/>
      <c r="L38" s="2376"/>
      <c r="M38" s="2371"/>
      <c r="N38" s="2371"/>
      <c r="O38" s="2371"/>
    </row>
    <row r="39" spans="1:15" s="2372" customFormat="1" ht="18.75" customHeight="1" thickBot="1">
      <c r="A39" s="2375">
        <v>14</v>
      </c>
      <c r="B39" s="3659" t="s">
        <v>7199</v>
      </c>
      <c r="C39" s="3659"/>
      <c r="D39" s="3659"/>
      <c r="E39" s="3659"/>
      <c r="F39" s="3659"/>
      <c r="G39" s="3660">
        <f>'A100000中华人民共和国企业所得税年度纳税申报表（A类）'!D33</f>
        <v>0</v>
      </c>
      <c r="H39" s="3660"/>
      <c r="I39" s="3660"/>
      <c r="J39" s="3660"/>
      <c r="K39" s="2377"/>
      <c r="L39" s="2376"/>
      <c r="M39" s="2371"/>
      <c r="N39" s="2371"/>
      <c r="O39" s="2371"/>
    </row>
    <row r="40" spans="1:15" s="2372" customFormat="1" ht="18.75" customHeight="1" thickBot="1">
      <c r="A40" s="2375">
        <v>15</v>
      </c>
      <c r="B40" s="3659" t="s">
        <v>7200</v>
      </c>
      <c r="C40" s="3659"/>
      <c r="D40" s="3659"/>
      <c r="E40" s="3659"/>
      <c r="F40" s="3659"/>
      <c r="G40" s="3660">
        <f ca="1">'A100000中华人民共和国企业所得税年度纳税申报表（A类）'!D34</f>
        <v>0</v>
      </c>
      <c r="H40" s="3660"/>
      <c r="I40" s="3660"/>
      <c r="J40" s="3660"/>
      <c r="L40" s="2376"/>
      <c r="M40" s="2371"/>
      <c r="N40" s="2371"/>
      <c r="O40" s="2371"/>
    </row>
    <row r="41" spans="1:15" s="2372" customFormat="1" ht="18.75" customHeight="1" thickBot="1">
      <c r="A41" s="2375">
        <v>16</v>
      </c>
      <c r="B41" s="3659" t="s">
        <v>7201</v>
      </c>
      <c r="C41" s="3659"/>
      <c r="D41" s="3659"/>
      <c r="E41" s="3659"/>
      <c r="F41" s="3659"/>
      <c r="G41" s="3660">
        <f>'A100000中华人民共和国企业所得税年度纳税申报表（A类）'!D35</f>
        <v>0</v>
      </c>
      <c r="H41" s="3660"/>
      <c r="I41" s="3660"/>
      <c r="J41" s="3660"/>
      <c r="L41" s="2376"/>
      <c r="M41" s="2371"/>
      <c r="N41" s="2371"/>
      <c r="O41" s="2371"/>
    </row>
    <row r="42" spans="1:15" s="2372" customFormat="1" ht="18.75" customHeight="1" thickBot="1">
      <c r="A42" s="2375">
        <v>17</v>
      </c>
      <c r="B42" s="3659" t="s">
        <v>7202</v>
      </c>
      <c r="C42" s="3659"/>
      <c r="D42" s="3659"/>
      <c r="E42" s="3659"/>
      <c r="F42" s="3659"/>
      <c r="G42" s="3660">
        <f ca="1">'A100000中华人民共和国企业所得税年度纳税申报表（A类）'!D36</f>
        <v>0</v>
      </c>
      <c r="H42" s="3660"/>
      <c r="I42" s="3660"/>
      <c r="J42" s="3660"/>
      <c r="L42" s="2376"/>
      <c r="M42" s="2371"/>
      <c r="N42" s="2371"/>
      <c r="O42" s="2371"/>
    </row>
    <row r="43" spans="1:15" s="2381" customFormat="1" ht="16.5" customHeight="1">
      <c r="A43" s="3663" t="s">
        <v>7203</v>
      </c>
      <c r="B43" s="3663"/>
      <c r="C43" s="3663"/>
      <c r="D43" s="3663"/>
      <c r="E43" s="3663"/>
      <c r="F43" s="3663"/>
      <c r="G43" s="3663"/>
      <c r="H43" s="3663"/>
      <c r="I43" s="3663"/>
      <c r="J43" s="3663"/>
      <c r="K43" s="2378"/>
      <c r="L43" s="2379"/>
      <c r="M43" s="2380"/>
      <c r="N43" s="2380"/>
      <c r="O43" s="2380"/>
    </row>
    <row r="44" spans="1:15" s="2381" customFormat="1" ht="16.5" customHeight="1">
      <c r="A44" s="3663" t="s">
        <v>7204</v>
      </c>
      <c r="B44" s="3663"/>
      <c r="C44" s="3663"/>
      <c r="D44" s="3663"/>
      <c r="E44" s="3663"/>
      <c r="F44" s="3663"/>
      <c r="G44" s="3663"/>
      <c r="H44" s="3663"/>
      <c r="I44" s="3663"/>
      <c r="J44" s="3663"/>
      <c r="K44" s="2378"/>
      <c r="L44" s="2379"/>
      <c r="M44" s="2380"/>
      <c r="N44" s="2380"/>
      <c r="O44" s="2380"/>
    </row>
    <row r="45" spans="1:15" s="2372" customFormat="1" ht="64.5" customHeight="1">
      <c r="A45" s="3664" t="s">
        <v>7205</v>
      </c>
      <c r="B45" s="3664"/>
      <c r="C45" s="3664"/>
      <c r="D45" s="3664"/>
      <c r="E45" s="3664"/>
      <c r="F45" s="3664"/>
      <c r="G45" s="3664"/>
      <c r="H45" s="3664"/>
      <c r="I45" s="3664"/>
      <c r="J45" s="3664"/>
      <c r="K45" s="2377"/>
      <c r="L45" s="2376"/>
      <c r="M45" s="2371"/>
      <c r="N45" s="2371"/>
      <c r="O45" s="2371"/>
    </row>
    <row r="46" spans="1:15" s="2372" customFormat="1" ht="7.5" customHeight="1">
      <c r="A46" s="2382"/>
      <c r="B46" s="2382"/>
      <c r="C46" s="2382"/>
      <c r="D46" s="2382"/>
      <c r="E46" s="2382"/>
      <c r="F46" s="2382"/>
      <c r="G46" s="2382"/>
      <c r="H46" s="2382"/>
      <c r="I46" s="2382"/>
      <c r="J46" s="2382"/>
      <c r="K46" s="2365"/>
      <c r="L46" s="2383"/>
      <c r="M46" s="2383"/>
      <c r="N46" s="2383"/>
      <c r="O46" s="2383"/>
    </row>
    <row r="47" spans="1:15" s="2372" customFormat="1" ht="21" customHeight="1">
      <c r="A47" s="3662" t="str">
        <f>"附送资料："&amp;基本情况!B2&amp;"  ("&amp;IF(OR(基本情况!B6&lt;&gt;"12月31日",基本情况!F5&lt;&gt;"01",基本情况!G5&lt;&gt;"01"),基本情况!B7,基本情况!B4&amp;"年度")&amp;")"</f>
        <v>附送资料：  (2015年度)</v>
      </c>
      <c r="B47" s="3662"/>
      <c r="C47" s="3662"/>
      <c r="D47" s="3662"/>
      <c r="E47" s="3662"/>
      <c r="F47" s="3662"/>
      <c r="G47" s="3662"/>
      <c r="H47" s="3662"/>
      <c r="I47" s="3662"/>
      <c r="J47" s="3662"/>
      <c r="K47" s="2365"/>
      <c r="L47" s="2371"/>
      <c r="M47" s="2371"/>
      <c r="N47" s="2371"/>
      <c r="O47" s="2371"/>
    </row>
    <row r="48" spans="1:15" s="2372" customFormat="1" ht="7.5" customHeight="1">
      <c r="A48" s="2384"/>
      <c r="B48" s="2384"/>
      <c r="C48" s="2384"/>
      <c r="D48" s="2384"/>
      <c r="E48" s="2384"/>
      <c r="F48" s="2384"/>
      <c r="G48" s="2384"/>
      <c r="H48" s="2384"/>
      <c r="I48" s="2384"/>
      <c r="J48" s="2384"/>
      <c r="K48" s="2365"/>
      <c r="L48" s="2371"/>
      <c r="M48" s="2371"/>
      <c r="N48" s="2371"/>
      <c r="O48" s="2371"/>
    </row>
    <row r="49" spans="1:15" ht="18.75">
      <c r="A49" s="3668" t="s">
        <v>7206</v>
      </c>
      <c r="B49" s="3668"/>
      <c r="C49" s="3668"/>
      <c r="D49" s="3668"/>
      <c r="E49" s="3668"/>
      <c r="F49" s="3668"/>
      <c r="G49" s="3668"/>
      <c r="H49" s="3668"/>
      <c r="I49" s="3668"/>
      <c r="J49" s="3668"/>
      <c r="L49" s="2364"/>
      <c r="M49" s="2364"/>
      <c r="N49" s="2364"/>
      <c r="O49" s="2364"/>
    </row>
    <row r="50" spans="1:15" ht="18.75">
      <c r="A50" s="3668" t="s">
        <v>7207</v>
      </c>
      <c r="B50" s="3668"/>
      <c r="C50" s="3668"/>
      <c r="D50" s="3668"/>
      <c r="E50" s="3668"/>
      <c r="F50" s="3668"/>
      <c r="G50" s="3668"/>
      <c r="H50" s="3668"/>
      <c r="I50" s="3668"/>
      <c r="J50" s="3668"/>
      <c r="L50" s="2364"/>
      <c r="M50" s="2364"/>
      <c r="N50" s="2364"/>
      <c r="O50" s="2364"/>
    </row>
    <row r="51" spans="1:15" ht="18.75">
      <c r="A51" s="3669" t="str">
        <f>"　　　　　3、"&amp;IF(OR(基本情况!B6&lt;&gt;"12月31日",基本情况!F5&lt;&gt;"01",基本情况!G5&lt;&gt;"01"),基本情况!B7,基本情况!B4&amp;"年度")&amp;"企业所得税纳税申报表"</f>
        <v>　　　　　3、2015年度企业所得税纳税申报表</v>
      </c>
      <c r="B51" s="3669"/>
      <c r="C51" s="3669"/>
      <c r="D51" s="3669"/>
      <c r="E51" s="3669"/>
      <c r="F51" s="3669"/>
      <c r="G51" s="3669"/>
      <c r="H51" s="3669"/>
      <c r="I51" s="3669"/>
      <c r="J51" s="3669"/>
      <c r="L51" s="2364"/>
      <c r="M51" s="2364"/>
      <c r="N51" s="2364"/>
      <c r="O51" s="2364"/>
    </row>
    <row r="52" spans="1:15" ht="18.75">
      <c r="A52" s="3670" t="str">
        <f>IF(基本情况!B28="否","　　　　　4、税务师事务所和注册税务师执业证书复印件","　　　　　4、企业各税审核汇总表")</f>
        <v>　　　　　4、企业各税审核汇总表</v>
      </c>
      <c r="B52" s="3670"/>
      <c r="C52" s="3670"/>
      <c r="D52" s="3670"/>
      <c r="E52" s="3670"/>
      <c r="F52" s="3670"/>
      <c r="G52" s="3670"/>
      <c r="H52" s="3670"/>
      <c r="I52" s="3670"/>
      <c r="J52" s="3670"/>
      <c r="L52" s="2364"/>
      <c r="M52" s="2364"/>
      <c r="N52" s="2364"/>
      <c r="O52" s="2364"/>
    </row>
    <row r="53" spans="1:15" ht="18.75">
      <c r="A53" s="3670" t="str">
        <f>IF(基本情况!B28="否","","　　　　　5、税务师事务所和注册税务师执业证书复印件")</f>
        <v>　　　　　5、税务师事务所和注册税务师执业证书复印件</v>
      </c>
      <c r="B53" s="3670"/>
      <c r="C53" s="3670"/>
      <c r="D53" s="3670"/>
      <c r="E53" s="3670"/>
      <c r="F53" s="3670"/>
      <c r="G53" s="3670"/>
      <c r="H53" s="3670"/>
      <c r="I53" s="3670"/>
      <c r="J53" s="3670"/>
      <c r="L53" s="2364"/>
      <c r="M53" s="2364"/>
      <c r="N53" s="2364"/>
      <c r="O53" s="2364"/>
    </row>
    <row r="54" spans="1:15">
      <c r="A54" s="2385"/>
      <c r="B54" s="2385"/>
      <c r="C54" s="2385"/>
      <c r="D54" s="2385"/>
      <c r="E54" s="2385"/>
      <c r="F54" s="2385"/>
      <c r="G54" s="2385"/>
      <c r="H54" s="2385"/>
      <c r="I54" s="2385"/>
      <c r="J54" s="2385"/>
    </row>
    <row r="55" spans="1:15" ht="18.75" customHeight="1">
      <c r="A55" s="2385"/>
      <c r="B55" s="2385"/>
      <c r="C55" s="2385"/>
      <c r="D55" s="2385"/>
      <c r="E55" s="2385"/>
      <c r="F55" s="2385"/>
      <c r="G55" s="2385"/>
      <c r="H55" s="2385"/>
      <c r="I55" s="2385"/>
      <c r="J55" s="2385"/>
    </row>
    <row r="56" spans="1:15" ht="18.75">
      <c r="A56" s="3671" t="s">
        <v>278</v>
      </c>
      <c r="B56" s="3671"/>
      <c r="C56" s="3671"/>
      <c r="D56" s="3671"/>
      <c r="E56" s="3672" t="s">
        <v>7208</v>
      </c>
      <c r="F56" s="3672"/>
      <c r="G56" s="3672"/>
      <c r="H56" s="2386"/>
      <c r="I56" s="2386"/>
      <c r="J56" s="2386"/>
    </row>
    <row r="57" spans="1:15" ht="18.75">
      <c r="A57" s="2387"/>
      <c r="B57" s="2387"/>
      <c r="C57" s="2387"/>
      <c r="D57" s="2387"/>
      <c r="E57" s="2388"/>
      <c r="F57" s="2388"/>
      <c r="G57" s="2388"/>
      <c r="H57" s="2386"/>
      <c r="I57" s="2386"/>
      <c r="J57" s="2386"/>
    </row>
    <row r="58" spans="1:15" ht="15.75" customHeight="1">
      <c r="A58" s="2387"/>
      <c r="B58" s="2387"/>
      <c r="C58" s="2387"/>
      <c r="D58" s="2387"/>
      <c r="E58" s="2388"/>
      <c r="F58" s="2388"/>
      <c r="G58" s="2388"/>
      <c r="H58" s="2386"/>
      <c r="I58" s="2386"/>
      <c r="J58" s="2386"/>
    </row>
    <row r="59" spans="1:15" ht="15">
      <c r="A59" s="2389"/>
      <c r="B59" s="2389"/>
      <c r="C59" s="2389"/>
      <c r="D59" s="2389"/>
      <c r="E59" s="2390"/>
      <c r="F59" s="2390"/>
      <c r="G59" s="2390"/>
      <c r="H59" s="2390"/>
      <c r="I59" s="2390"/>
      <c r="J59" s="2390"/>
    </row>
    <row r="60" spans="1:15" ht="15">
      <c r="A60" s="3665" t="s">
        <v>7209</v>
      </c>
      <c r="B60" s="3665"/>
      <c r="C60" s="3665"/>
      <c r="D60" s="3665"/>
      <c r="E60" s="3666" t="s">
        <v>7210</v>
      </c>
      <c r="F60" s="3666"/>
      <c r="G60" s="3666"/>
      <c r="H60" s="2391"/>
      <c r="I60" s="2391"/>
      <c r="J60" s="2391"/>
    </row>
    <row r="61" spans="1:15" ht="12" customHeight="1">
      <c r="A61" s="2392"/>
      <c r="B61" s="2392"/>
      <c r="C61" s="2392"/>
      <c r="D61" s="2392"/>
      <c r="E61" s="2393"/>
      <c r="F61" s="2393"/>
      <c r="G61" s="2393"/>
      <c r="H61" s="2391"/>
      <c r="I61" s="2391"/>
      <c r="J61" s="2391"/>
    </row>
    <row r="62" spans="1:15" ht="27" customHeight="1">
      <c r="A62" s="3667" t="str">
        <f>"报告日期："&amp;基本情况!B20</f>
        <v>报告日期：2016年4月10日</v>
      </c>
      <c r="B62" s="3667"/>
      <c r="C62" s="3667"/>
      <c r="D62" s="3667"/>
      <c r="E62" s="3667"/>
      <c r="F62" s="3667"/>
      <c r="G62" s="3667"/>
      <c r="H62" s="3667"/>
      <c r="I62" s="3667"/>
      <c r="J62" s="3667"/>
    </row>
    <row r="63" spans="1:15" ht="15">
      <c r="A63" s="2392"/>
      <c r="B63" s="2392"/>
      <c r="C63" s="2392"/>
      <c r="D63" s="2392"/>
      <c r="E63" s="2393"/>
      <c r="F63" s="2393"/>
      <c r="G63" s="2393"/>
      <c r="H63" s="2391"/>
      <c r="I63" s="2391"/>
      <c r="J63" s="2391"/>
    </row>
    <row r="64" spans="1:15">
      <c r="A64" s="2385"/>
      <c r="B64" s="2385"/>
      <c r="C64" s="2385"/>
      <c r="D64" s="2385"/>
      <c r="E64" s="2385"/>
      <c r="F64" s="2385"/>
      <c r="G64" s="2385"/>
      <c r="H64" s="2385"/>
      <c r="I64" s="2385"/>
      <c r="J64" s="2385"/>
    </row>
    <row r="65" spans="1:10">
      <c r="A65" s="2385"/>
      <c r="B65" s="2385"/>
      <c r="C65" s="2385"/>
      <c r="D65" s="2385"/>
      <c r="E65" s="2385"/>
      <c r="F65" s="2385"/>
      <c r="G65" s="2385"/>
      <c r="H65" s="2385"/>
      <c r="I65" s="2385"/>
      <c r="J65" s="2385"/>
    </row>
    <row r="66" spans="1:10">
      <c r="A66" s="2385"/>
      <c r="B66" s="2385"/>
      <c r="C66" s="2385"/>
      <c r="D66" s="2385"/>
      <c r="E66" s="2385"/>
      <c r="F66" s="2385"/>
      <c r="G66" s="2385"/>
      <c r="H66" s="2385"/>
      <c r="I66" s="2385"/>
      <c r="J66" s="2385"/>
    </row>
    <row r="67" spans="1:10">
      <c r="A67" s="2385"/>
      <c r="B67" s="2385"/>
      <c r="C67" s="2385"/>
      <c r="D67" s="2385"/>
      <c r="E67" s="2385"/>
      <c r="F67" s="2385"/>
      <c r="G67" s="2385"/>
      <c r="H67" s="2385"/>
      <c r="I67" s="2385"/>
      <c r="J67" s="2385"/>
    </row>
    <row r="68" spans="1:10">
      <c r="A68" s="2385"/>
      <c r="B68" s="2385"/>
      <c r="C68" s="2385"/>
      <c r="D68" s="2385"/>
      <c r="E68" s="2385"/>
      <c r="F68" s="2385"/>
      <c r="G68" s="2385"/>
      <c r="H68" s="2385"/>
      <c r="I68" s="2385"/>
      <c r="J68" s="2385"/>
    </row>
    <row r="69" spans="1:10">
      <c r="A69" s="2385"/>
      <c r="B69" s="2385"/>
      <c r="C69" s="2385"/>
      <c r="D69" s="2385"/>
      <c r="E69" s="2385"/>
      <c r="F69" s="2385"/>
      <c r="G69" s="2385"/>
      <c r="H69" s="2385"/>
      <c r="I69" s="2385"/>
      <c r="J69" s="2385"/>
    </row>
    <row r="70" spans="1:10">
      <c r="A70" s="2385"/>
      <c r="B70" s="2385"/>
      <c r="C70" s="2385"/>
      <c r="D70" s="2385"/>
      <c r="E70" s="2385"/>
      <c r="F70" s="2385"/>
      <c r="G70" s="2385"/>
      <c r="H70" s="2385"/>
      <c r="I70" s="2385"/>
      <c r="J70" s="2385"/>
    </row>
    <row r="71" spans="1:10">
      <c r="A71" s="2385"/>
      <c r="B71" s="2385"/>
      <c r="C71" s="2385"/>
      <c r="D71" s="2385"/>
      <c r="E71" s="2385"/>
      <c r="F71" s="2385"/>
      <c r="G71" s="2385"/>
      <c r="H71" s="2385"/>
      <c r="I71" s="2385"/>
      <c r="J71" s="2385"/>
    </row>
    <row r="72" spans="1:10">
      <c r="A72" s="2385"/>
      <c r="B72" s="2385"/>
      <c r="C72" s="2385"/>
      <c r="D72" s="2385"/>
      <c r="E72" s="2385"/>
      <c r="F72" s="2385"/>
      <c r="G72" s="2385"/>
      <c r="H72" s="2385"/>
      <c r="I72" s="2385"/>
      <c r="J72" s="2385"/>
    </row>
    <row r="73" spans="1:10">
      <c r="A73" s="2385"/>
      <c r="B73" s="2385"/>
      <c r="C73" s="2385"/>
      <c r="D73" s="2385"/>
      <c r="E73" s="2385"/>
      <c r="F73" s="2385"/>
      <c r="G73" s="2385"/>
      <c r="H73" s="2385"/>
      <c r="I73" s="2385"/>
      <c r="J73" s="2385"/>
    </row>
    <row r="74" spans="1:10">
      <c r="A74" s="2385"/>
      <c r="B74" s="2385"/>
      <c r="C74" s="2385"/>
      <c r="D74" s="2385"/>
      <c r="E74" s="2385"/>
      <c r="F74" s="2385"/>
      <c r="G74" s="2385"/>
      <c r="H74" s="2385"/>
      <c r="I74" s="2385"/>
      <c r="J74" s="2385"/>
    </row>
    <row r="75" spans="1:10">
      <c r="A75" s="2385"/>
      <c r="B75" s="2385"/>
      <c r="C75" s="2385"/>
      <c r="D75" s="2385"/>
      <c r="E75" s="2385"/>
      <c r="F75" s="2385"/>
      <c r="G75" s="2385"/>
      <c r="H75" s="2385"/>
      <c r="I75" s="2385"/>
      <c r="J75" s="2385"/>
    </row>
    <row r="76" spans="1:10">
      <c r="A76" s="2385"/>
      <c r="B76" s="2385"/>
      <c r="C76" s="2385"/>
      <c r="D76" s="2385"/>
      <c r="E76" s="2385"/>
      <c r="F76" s="2385"/>
      <c r="G76" s="2385"/>
      <c r="H76" s="2385"/>
      <c r="I76" s="2385"/>
      <c r="J76" s="2385"/>
    </row>
    <row r="77" spans="1:10">
      <c r="A77" s="2385"/>
      <c r="B77" s="2385"/>
      <c r="C77" s="2385"/>
      <c r="D77" s="2385"/>
      <c r="E77" s="2385"/>
      <c r="F77" s="2385"/>
      <c r="G77" s="2385"/>
      <c r="H77" s="2385"/>
      <c r="I77" s="2385"/>
      <c r="J77" s="2385"/>
    </row>
    <row r="78" spans="1:10">
      <c r="A78" s="2385"/>
      <c r="B78" s="2385"/>
      <c r="C78" s="2385"/>
      <c r="D78" s="2385"/>
      <c r="E78" s="2385"/>
      <c r="F78" s="2385"/>
      <c r="G78" s="2385"/>
      <c r="H78" s="2385"/>
      <c r="I78" s="2385"/>
      <c r="J78" s="2385"/>
    </row>
    <row r="79" spans="1:10">
      <c r="A79" s="2385"/>
      <c r="B79" s="2385"/>
      <c r="C79" s="2385"/>
      <c r="D79" s="2385"/>
      <c r="E79" s="2385"/>
      <c r="F79" s="2385"/>
      <c r="G79" s="2385"/>
      <c r="H79" s="2385"/>
      <c r="I79" s="2385"/>
      <c r="J79" s="2385"/>
    </row>
    <row r="80" spans="1:10">
      <c r="A80" s="2385"/>
      <c r="B80" s="2385"/>
      <c r="C80" s="2385"/>
      <c r="D80" s="2385"/>
      <c r="E80" s="2385"/>
      <c r="F80" s="2385"/>
      <c r="G80" s="2385"/>
      <c r="H80" s="2385"/>
      <c r="I80" s="2385"/>
      <c r="J80" s="2385"/>
    </row>
    <row r="81" spans="1:10">
      <c r="A81" s="2385"/>
      <c r="B81" s="2385"/>
      <c r="C81" s="2385"/>
      <c r="D81" s="2385"/>
      <c r="E81" s="2385"/>
      <c r="F81" s="2385"/>
      <c r="G81" s="2385"/>
      <c r="H81" s="2385"/>
      <c r="I81" s="2385"/>
      <c r="J81" s="2385"/>
    </row>
    <row r="82" spans="1:10">
      <c r="A82" s="2385"/>
      <c r="B82" s="2385"/>
      <c r="C82" s="2385"/>
      <c r="D82" s="2385"/>
      <c r="E82" s="2385"/>
      <c r="F82" s="2385"/>
      <c r="G82" s="2385"/>
      <c r="H82" s="2385"/>
      <c r="I82" s="2385"/>
      <c r="J82" s="2385"/>
    </row>
    <row r="83" spans="1:10">
      <c r="A83" s="2385"/>
      <c r="B83" s="2385"/>
      <c r="C83" s="2385"/>
      <c r="D83" s="2385"/>
      <c r="E83" s="2385"/>
      <c r="F83" s="2385"/>
      <c r="G83" s="2385"/>
      <c r="H83" s="2385"/>
      <c r="I83" s="2385"/>
      <c r="J83" s="2385"/>
    </row>
    <row r="84" spans="1:10">
      <c r="A84" s="2385"/>
      <c r="B84" s="2385"/>
      <c r="C84" s="2385"/>
      <c r="D84" s="2385"/>
      <c r="E84" s="2385"/>
      <c r="F84" s="2385"/>
      <c r="G84" s="2385"/>
      <c r="H84" s="2385"/>
      <c r="I84" s="2385"/>
      <c r="J84" s="2385"/>
    </row>
    <row r="85" spans="1:10">
      <c r="A85" s="2385"/>
      <c r="B85" s="2385"/>
      <c r="C85" s="2385"/>
      <c r="D85" s="2385"/>
      <c r="E85" s="2385"/>
      <c r="F85" s="2385"/>
      <c r="G85" s="2385"/>
      <c r="H85" s="2385"/>
      <c r="I85" s="2385"/>
      <c r="J85" s="2385"/>
    </row>
    <row r="86" spans="1:10">
      <c r="A86" s="2385"/>
      <c r="B86" s="2385"/>
      <c r="C86" s="2385"/>
      <c r="D86" s="2385"/>
      <c r="E86" s="2385"/>
      <c r="F86" s="2385"/>
      <c r="G86" s="2385"/>
      <c r="H86" s="2385"/>
      <c r="I86" s="2385"/>
      <c r="J86" s="2385"/>
    </row>
    <row r="87" spans="1:10">
      <c r="A87" s="2385"/>
      <c r="B87" s="2385"/>
      <c r="C87" s="2385"/>
      <c r="D87" s="2385"/>
      <c r="E87" s="2385"/>
      <c r="F87" s="2385"/>
      <c r="G87" s="2385"/>
      <c r="H87" s="2385"/>
      <c r="I87" s="2385"/>
      <c r="J87" s="2385"/>
    </row>
    <row r="88" spans="1:10">
      <c r="A88" s="2385"/>
      <c r="B88" s="2385"/>
      <c r="C88" s="2385"/>
      <c r="D88" s="2385"/>
      <c r="E88" s="2385"/>
      <c r="F88" s="2385"/>
      <c r="G88" s="2385"/>
      <c r="H88" s="2385"/>
      <c r="I88" s="2385"/>
      <c r="J88" s="2385"/>
    </row>
    <row r="89" spans="1:10">
      <c r="A89" s="2385"/>
      <c r="B89" s="2385"/>
      <c r="C89" s="2385"/>
      <c r="D89" s="2385"/>
      <c r="E89" s="2385"/>
      <c r="F89" s="2385"/>
      <c r="G89" s="2385"/>
      <c r="H89" s="2385"/>
      <c r="I89" s="2385"/>
      <c r="J89" s="2385"/>
    </row>
    <row r="90" spans="1:10">
      <c r="A90" s="2385"/>
      <c r="B90" s="2385"/>
      <c r="C90" s="2385"/>
      <c r="D90" s="2385"/>
      <c r="E90" s="2385"/>
      <c r="F90" s="2385"/>
      <c r="G90" s="2385"/>
      <c r="H90" s="2385"/>
      <c r="I90" s="2385"/>
      <c r="J90" s="2385"/>
    </row>
    <row r="91" spans="1:10">
      <c r="A91" s="2385"/>
      <c r="B91" s="2385"/>
      <c r="C91" s="2385"/>
      <c r="D91" s="2385"/>
      <c r="E91" s="2385"/>
      <c r="F91" s="2385"/>
      <c r="G91" s="2385"/>
      <c r="H91" s="2385"/>
      <c r="I91" s="2385"/>
      <c r="J91" s="2385"/>
    </row>
    <row r="92" spans="1:10">
      <c r="A92" s="2385"/>
      <c r="B92" s="2385"/>
      <c r="C92" s="2385"/>
      <c r="D92" s="2385"/>
      <c r="E92" s="2385"/>
      <c r="F92" s="2385"/>
      <c r="G92" s="2385"/>
      <c r="H92" s="2385"/>
      <c r="I92" s="2385"/>
      <c r="J92" s="2385"/>
    </row>
    <row r="93" spans="1:10">
      <c r="A93" s="2385"/>
      <c r="B93" s="2385"/>
      <c r="C93" s="2385"/>
      <c r="D93" s="2385"/>
      <c r="E93" s="2385"/>
      <c r="F93" s="2385"/>
      <c r="G93" s="2385"/>
      <c r="H93" s="2385"/>
      <c r="I93" s="2385"/>
      <c r="J93" s="2385"/>
    </row>
    <row r="94" spans="1:10">
      <c r="A94" s="2385"/>
      <c r="B94" s="2385"/>
      <c r="C94" s="2385"/>
      <c r="D94" s="2385"/>
      <c r="E94" s="2385"/>
      <c r="F94" s="2385"/>
      <c r="G94" s="2385"/>
      <c r="H94" s="2385"/>
      <c r="I94" s="2385"/>
      <c r="J94" s="2385"/>
    </row>
    <row r="95" spans="1:10">
      <c r="A95" s="2385"/>
      <c r="B95" s="2385"/>
      <c r="C95" s="2385"/>
      <c r="D95" s="2385"/>
      <c r="E95" s="2385"/>
      <c r="F95" s="2385"/>
      <c r="G95" s="2385"/>
      <c r="H95" s="2385"/>
      <c r="I95" s="2385"/>
      <c r="J95" s="2385"/>
    </row>
    <row r="96" spans="1:10">
      <c r="A96" s="2385"/>
      <c r="B96" s="2385"/>
      <c r="C96" s="2385"/>
      <c r="D96" s="2385"/>
      <c r="E96" s="2385"/>
      <c r="F96" s="2385"/>
      <c r="G96" s="2385"/>
      <c r="H96" s="2385"/>
      <c r="I96" s="2385"/>
      <c r="J96" s="2385"/>
    </row>
    <row r="97" spans="1:10">
      <c r="A97" s="2385"/>
      <c r="B97" s="2385"/>
      <c r="C97" s="2385"/>
      <c r="D97" s="2385"/>
      <c r="E97" s="2385"/>
      <c r="F97" s="2385"/>
      <c r="G97" s="2385"/>
      <c r="H97" s="2385"/>
      <c r="I97" s="2385"/>
      <c r="J97" s="2385"/>
    </row>
    <row r="98" spans="1:10">
      <c r="A98" s="2385"/>
      <c r="B98" s="2385"/>
      <c r="C98" s="2385"/>
      <c r="D98" s="2385"/>
      <c r="E98" s="2385"/>
      <c r="F98" s="2385"/>
      <c r="G98" s="2385"/>
      <c r="H98" s="2385"/>
      <c r="I98" s="2385"/>
      <c r="J98" s="2385"/>
    </row>
    <row r="99" spans="1:10">
      <c r="A99" s="2385"/>
      <c r="B99" s="2385"/>
      <c r="C99" s="2385"/>
      <c r="D99" s="2385"/>
      <c r="E99" s="2385"/>
      <c r="F99" s="2385"/>
      <c r="G99" s="2385"/>
      <c r="H99" s="2385"/>
      <c r="I99" s="2385"/>
      <c r="J99" s="2385"/>
    </row>
    <row r="100" spans="1:10">
      <c r="A100" s="2385"/>
      <c r="B100" s="2385"/>
      <c r="C100" s="2385"/>
      <c r="D100" s="2385"/>
      <c r="E100" s="2385"/>
      <c r="F100" s="2385"/>
      <c r="G100" s="2385"/>
      <c r="H100" s="2385"/>
      <c r="I100" s="2385"/>
      <c r="J100" s="2385"/>
    </row>
    <row r="101" spans="1:10">
      <c r="A101" s="2385"/>
      <c r="B101" s="2385"/>
      <c r="C101" s="2385"/>
      <c r="D101" s="2385"/>
      <c r="E101" s="2385"/>
      <c r="F101" s="2385"/>
      <c r="G101" s="2385"/>
      <c r="H101" s="2385"/>
      <c r="I101" s="2385"/>
      <c r="J101" s="2385"/>
    </row>
    <row r="102" spans="1:10">
      <c r="A102" s="2385"/>
      <c r="B102" s="2385"/>
      <c r="C102" s="2385"/>
      <c r="D102" s="2385"/>
      <c r="E102" s="2385"/>
      <c r="F102" s="2385"/>
      <c r="G102" s="2385"/>
      <c r="H102" s="2385"/>
      <c r="I102" s="2385"/>
      <c r="J102" s="2385"/>
    </row>
    <row r="103" spans="1:10">
      <c r="A103" s="2385"/>
      <c r="B103" s="2385"/>
      <c r="C103" s="2385"/>
      <c r="D103" s="2385"/>
      <c r="E103" s="2385"/>
      <c r="F103" s="2385"/>
      <c r="G103" s="2385"/>
      <c r="H103" s="2385"/>
      <c r="I103" s="2385"/>
      <c r="J103" s="2385"/>
    </row>
    <row r="104" spans="1:10">
      <c r="A104" s="2385"/>
      <c r="B104" s="2385"/>
      <c r="C104" s="2385"/>
      <c r="D104" s="2385"/>
      <c r="E104" s="2385"/>
      <c r="F104" s="2385"/>
      <c r="G104" s="2385"/>
      <c r="H104" s="2385"/>
      <c r="I104" s="2385"/>
      <c r="J104" s="2385"/>
    </row>
    <row r="105" spans="1:10">
      <c r="A105" s="2385"/>
      <c r="B105" s="2385"/>
      <c r="C105" s="2385"/>
      <c r="D105" s="2385"/>
      <c r="E105" s="2385"/>
      <c r="F105" s="2385"/>
      <c r="G105" s="2385"/>
      <c r="H105" s="2385"/>
      <c r="I105" s="2385"/>
      <c r="J105" s="2385"/>
    </row>
    <row r="106" spans="1:10">
      <c r="A106" s="2385"/>
      <c r="B106" s="2385"/>
      <c r="C106" s="2385"/>
      <c r="D106" s="2385"/>
      <c r="E106" s="2385"/>
      <c r="F106" s="2385"/>
      <c r="G106" s="2385"/>
      <c r="H106" s="2385"/>
      <c r="I106" s="2385"/>
      <c r="J106" s="2385"/>
    </row>
    <row r="107" spans="1:10">
      <c r="A107" s="2385"/>
      <c r="B107" s="2385"/>
      <c r="C107" s="2385"/>
      <c r="D107" s="2385"/>
      <c r="E107" s="2385"/>
      <c r="F107" s="2385"/>
      <c r="G107" s="2385"/>
      <c r="H107" s="2385"/>
      <c r="I107" s="2385"/>
      <c r="J107" s="2385"/>
    </row>
    <row r="108" spans="1:10">
      <c r="A108" s="2385"/>
      <c r="B108" s="2385"/>
      <c r="C108" s="2385"/>
      <c r="D108" s="2385"/>
      <c r="E108" s="2385"/>
      <c r="F108" s="2385"/>
      <c r="G108" s="2385"/>
      <c r="H108" s="2385"/>
      <c r="I108" s="2385"/>
      <c r="J108" s="2385"/>
    </row>
    <row r="109" spans="1:10">
      <c r="A109" s="2385"/>
      <c r="B109" s="2385"/>
      <c r="C109" s="2385"/>
      <c r="D109" s="2385"/>
      <c r="E109" s="2385"/>
      <c r="F109" s="2385"/>
      <c r="G109" s="2385"/>
      <c r="H109" s="2385"/>
      <c r="I109" s="2385"/>
      <c r="J109" s="2385"/>
    </row>
    <row r="110" spans="1:10">
      <c r="A110" s="2385"/>
      <c r="B110" s="2385"/>
      <c r="C110" s="2385"/>
      <c r="D110" s="2385"/>
      <c r="E110" s="2385"/>
      <c r="F110" s="2385"/>
      <c r="G110" s="2385"/>
      <c r="H110" s="2385"/>
      <c r="I110" s="2385"/>
      <c r="J110" s="2385"/>
    </row>
    <row r="111" spans="1:10">
      <c r="A111" s="2385"/>
      <c r="B111" s="2385"/>
      <c r="C111" s="2385"/>
      <c r="D111" s="2385"/>
      <c r="E111" s="2385"/>
      <c r="F111" s="2385"/>
      <c r="G111" s="2385"/>
      <c r="H111" s="2385"/>
      <c r="I111" s="2385"/>
      <c r="J111" s="2385"/>
    </row>
    <row r="112" spans="1:10">
      <c r="A112" s="2385"/>
      <c r="B112" s="2385"/>
      <c r="C112" s="2385"/>
      <c r="D112" s="2385"/>
      <c r="E112" s="2385"/>
      <c r="F112" s="2385"/>
      <c r="G112" s="2385"/>
      <c r="H112" s="2385"/>
      <c r="I112" s="2385"/>
      <c r="J112" s="2385"/>
    </row>
    <row r="113" spans="1:10">
      <c r="A113" s="2385"/>
      <c r="B113" s="2385"/>
      <c r="C113" s="2385"/>
      <c r="D113" s="2385"/>
      <c r="E113" s="2385"/>
      <c r="F113" s="2385"/>
      <c r="G113" s="2385"/>
      <c r="H113" s="2385"/>
      <c r="I113" s="2385"/>
      <c r="J113" s="2385"/>
    </row>
    <row r="114" spans="1:10">
      <c r="A114" s="2385"/>
      <c r="B114" s="2385"/>
      <c r="C114" s="2385"/>
      <c r="D114" s="2385"/>
      <c r="E114" s="2385"/>
      <c r="F114" s="2385"/>
      <c r="G114" s="2385"/>
      <c r="H114" s="2385"/>
      <c r="I114" s="2385"/>
      <c r="J114" s="2385"/>
    </row>
    <row r="115" spans="1:10">
      <c r="A115" s="2385"/>
      <c r="B115" s="2385"/>
      <c r="C115" s="2385"/>
      <c r="D115" s="2385"/>
      <c r="E115" s="2385"/>
      <c r="F115" s="2385"/>
      <c r="G115" s="2385"/>
      <c r="H115" s="2385"/>
      <c r="I115" s="2385"/>
      <c r="J115" s="2385"/>
    </row>
    <row r="116" spans="1:10">
      <c r="A116" s="2385"/>
      <c r="B116" s="2385"/>
      <c r="C116" s="2385"/>
      <c r="D116" s="2385"/>
      <c r="E116" s="2385"/>
      <c r="F116" s="2385"/>
      <c r="G116" s="2385"/>
      <c r="H116" s="2385"/>
      <c r="I116" s="2385"/>
      <c r="J116" s="2385"/>
    </row>
    <row r="117" spans="1:10">
      <c r="A117" s="2385"/>
      <c r="B117" s="2385"/>
      <c r="C117" s="2385"/>
      <c r="D117" s="2385"/>
      <c r="E117" s="2385"/>
      <c r="F117" s="2385"/>
      <c r="G117" s="2385"/>
      <c r="H117" s="2385"/>
      <c r="I117" s="2385"/>
      <c r="J117" s="2385"/>
    </row>
    <row r="118" spans="1:10">
      <c r="A118" s="2385"/>
      <c r="B118" s="2385"/>
      <c r="C118" s="2385"/>
      <c r="D118" s="2385"/>
      <c r="E118" s="2385"/>
      <c r="F118" s="2385"/>
      <c r="G118" s="2385"/>
      <c r="H118" s="2385"/>
      <c r="I118" s="2385"/>
      <c r="J118" s="2385"/>
    </row>
    <row r="119" spans="1:10">
      <c r="A119" s="2385"/>
      <c r="B119" s="2385"/>
      <c r="C119" s="2385"/>
      <c r="D119" s="2385"/>
      <c r="E119" s="2385"/>
      <c r="F119" s="2385"/>
      <c r="G119" s="2385"/>
      <c r="H119" s="2385"/>
      <c r="I119" s="2385"/>
      <c r="J119" s="2385"/>
    </row>
    <row r="120" spans="1:10">
      <c r="A120" s="2385"/>
      <c r="B120" s="2385"/>
      <c r="C120" s="2385"/>
      <c r="D120" s="2385"/>
      <c r="E120" s="2385"/>
      <c r="F120" s="2385"/>
      <c r="G120" s="2385"/>
      <c r="H120" s="2385"/>
      <c r="I120" s="2385"/>
      <c r="J120" s="2385"/>
    </row>
    <row r="121" spans="1:10">
      <c r="A121" s="2385"/>
      <c r="B121" s="2385"/>
      <c r="C121" s="2385"/>
      <c r="D121" s="2385"/>
      <c r="E121" s="2385"/>
      <c r="F121" s="2385"/>
      <c r="G121" s="2385"/>
      <c r="H121" s="2385"/>
      <c r="I121" s="2385"/>
      <c r="J121" s="2385"/>
    </row>
    <row r="122" spans="1:10">
      <c r="A122" s="2385"/>
      <c r="B122" s="2385"/>
      <c r="C122" s="2385"/>
      <c r="D122" s="2385"/>
      <c r="E122" s="2385"/>
      <c r="F122" s="2385"/>
      <c r="G122" s="2385"/>
      <c r="H122" s="2385"/>
      <c r="I122" s="2385"/>
      <c r="J122" s="2385"/>
    </row>
    <row r="123" spans="1:10">
      <c r="A123" s="2385"/>
      <c r="B123" s="2385"/>
      <c r="C123" s="2385"/>
      <c r="D123" s="2385"/>
      <c r="E123" s="2385"/>
      <c r="F123" s="2385"/>
      <c r="G123" s="2385"/>
      <c r="H123" s="2385"/>
      <c r="I123" s="2385"/>
      <c r="J123" s="2385"/>
    </row>
    <row r="124" spans="1:10">
      <c r="A124" s="2385"/>
      <c r="B124" s="2385"/>
      <c r="C124" s="2385"/>
      <c r="D124" s="2385"/>
      <c r="E124" s="2385"/>
      <c r="F124" s="2385"/>
      <c r="G124" s="2385"/>
      <c r="H124" s="2385"/>
      <c r="I124" s="2385"/>
      <c r="J124" s="2385"/>
    </row>
    <row r="125" spans="1:10">
      <c r="A125" s="2385"/>
      <c r="B125" s="2385"/>
      <c r="C125" s="2385"/>
      <c r="D125" s="2385"/>
      <c r="E125" s="2385"/>
      <c r="F125" s="2385"/>
      <c r="G125" s="2385"/>
      <c r="H125" s="2385"/>
      <c r="I125" s="2385"/>
      <c r="J125" s="2385"/>
    </row>
    <row r="126" spans="1:10">
      <c r="A126" s="2385"/>
      <c r="B126" s="2385"/>
      <c r="C126" s="2385"/>
      <c r="D126" s="2385"/>
      <c r="E126" s="2385"/>
      <c r="F126" s="2385"/>
      <c r="G126" s="2385"/>
      <c r="H126" s="2385"/>
      <c r="I126" s="2385"/>
      <c r="J126" s="2385"/>
    </row>
    <row r="127" spans="1:10">
      <c r="A127" s="2385"/>
      <c r="B127" s="2385"/>
      <c r="C127" s="2385"/>
      <c r="D127" s="2385"/>
      <c r="E127" s="2385"/>
      <c r="F127" s="2385"/>
      <c r="G127" s="2385"/>
      <c r="H127" s="2385"/>
      <c r="I127" s="2385"/>
      <c r="J127" s="2385"/>
    </row>
    <row r="128" spans="1:10">
      <c r="A128" s="2385"/>
      <c r="B128" s="2385"/>
      <c r="C128" s="2385"/>
      <c r="D128" s="2385"/>
      <c r="E128" s="2385"/>
      <c r="F128" s="2385"/>
      <c r="G128" s="2385"/>
      <c r="H128" s="2385"/>
      <c r="I128" s="2385"/>
      <c r="J128" s="2385"/>
    </row>
    <row r="129" spans="1:10">
      <c r="A129" s="2385"/>
      <c r="B129" s="2385"/>
      <c r="C129" s="2385"/>
      <c r="D129" s="2385"/>
      <c r="E129" s="2385"/>
      <c r="F129" s="2385"/>
      <c r="G129" s="2385"/>
      <c r="H129" s="2385"/>
      <c r="I129" s="2385"/>
      <c r="J129" s="2385"/>
    </row>
  </sheetData>
  <sheetProtection selectLockedCells="1" selectUnlockedCells="1"/>
  <mergeCells count="58">
    <mergeCell ref="A60:D60"/>
    <mergeCell ref="E60:G60"/>
    <mergeCell ref="A62:J62"/>
    <mergeCell ref="A49:J49"/>
    <mergeCell ref="A50:J50"/>
    <mergeCell ref="A51:J51"/>
    <mergeCell ref="A52:J52"/>
    <mergeCell ref="A53:J53"/>
    <mergeCell ref="A56:D56"/>
    <mergeCell ref="E56:G56"/>
    <mergeCell ref="A47:J47"/>
    <mergeCell ref="B39:F39"/>
    <mergeCell ref="G39:J39"/>
    <mergeCell ref="B40:F40"/>
    <mergeCell ref="G40:J40"/>
    <mergeCell ref="B41:F41"/>
    <mergeCell ref="G41:J41"/>
    <mergeCell ref="B42:F42"/>
    <mergeCell ref="G42:J42"/>
    <mergeCell ref="A43:J43"/>
    <mergeCell ref="A44:J44"/>
    <mergeCell ref="A45:J45"/>
    <mergeCell ref="B36:F36"/>
    <mergeCell ref="G36:J36"/>
    <mergeCell ref="B37:F37"/>
    <mergeCell ref="G37:J37"/>
    <mergeCell ref="B38:F38"/>
    <mergeCell ref="G38:J38"/>
    <mergeCell ref="B33:F33"/>
    <mergeCell ref="G33:J33"/>
    <mergeCell ref="B34:F34"/>
    <mergeCell ref="G34:J34"/>
    <mergeCell ref="B35:F35"/>
    <mergeCell ref="G35:J35"/>
    <mergeCell ref="B30:F30"/>
    <mergeCell ref="G30:J30"/>
    <mergeCell ref="B31:F31"/>
    <mergeCell ref="G31:J31"/>
    <mergeCell ref="B32:F32"/>
    <mergeCell ref="G32:J32"/>
    <mergeCell ref="B27:F27"/>
    <mergeCell ref="G27:J27"/>
    <mergeCell ref="B28:F28"/>
    <mergeCell ref="G28:J28"/>
    <mergeCell ref="B29:F29"/>
    <mergeCell ref="G29:J29"/>
    <mergeCell ref="A20:J21"/>
    <mergeCell ref="A22:J22"/>
    <mergeCell ref="B25:F25"/>
    <mergeCell ref="G25:J25"/>
    <mergeCell ref="B26:F26"/>
    <mergeCell ref="G26:J26"/>
    <mergeCell ref="A19:J19"/>
    <mergeCell ref="A11:J11"/>
    <mergeCell ref="A12:J12"/>
    <mergeCell ref="A14:J14"/>
    <mergeCell ref="A15:J17"/>
    <mergeCell ref="A18:J18"/>
  </mergeCells>
  <phoneticPr fontId="59" type="noConversion"/>
  <hyperlinks>
    <hyperlink ref="K26" location="申报主表!A1" display="申报主表"/>
    <hyperlink ref="K28" location="利润!A1" display="利润及利润分配表"/>
    <hyperlink ref="K30" location="纳税调整明细表!A1" display="纳税调整明细表"/>
  </hyperlinks>
  <pageMargins left="0.78740157480314965" right="0.35433070866141736" top="0.51181102362204722" bottom="0.11811023622047245" header="0.51181102362204722" footer="0.31"/>
  <pageSetup paperSize="9" firstPageNumber="0" orientation="portrait" blackAndWhite="1"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78593" r:id="rId4" name="Button 1">
              <controlPr defaultSize="0" print="0" autoFill="0" autoPict="0" macro="[0]!ThisWorkbook.返回">
                <anchor moveWithCells="1" sizeWithCells="1">
                  <from>
                    <xdr:col>10</xdr:col>
                    <xdr:colOff>1685925</xdr:colOff>
                    <xdr:row>2</xdr:row>
                    <xdr:rowOff>133350</xdr:rowOff>
                  </from>
                  <to>
                    <xdr:col>10</xdr:col>
                    <xdr:colOff>2552700</xdr:colOff>
                    <xdr:row>4</xdr:row>
                    <xdr:rowOff>133350</xdr:rowOff>
                  </to>
                </anchor>
              </controlPr>
            </control>
          </mc:Choice>
        </mc:AlternateContent>
      </controls>
    </mc:Choice>
  </mc:AlternateContent>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8">
    <pageSetUpPr fitToPage="1"/>
  </sheetPr>
  <dimension ref="A1:L30"/>
  <sheetViews>
    <sheetView workbookViewId="0">
      <selection sqref="A1:B1"/>
    </sheetView>
  </sheetViews>
  <sheetFormatPr defaultColWidth="9" defaultRowHeight="14.25"/>
  <cols>
    <col min="1" max="1" width="6.875" style="47" customWidth="1"/>
    <col min="2" max="2" width="5.25" style="47" customWidth="1"/>
    <col min="3" max="3" width="9.125" style="47" customWidth="1"/>
    <col min="4" max="4" width="4.875" style="47" customWidth="1"/>
    <col min="5" max="5" width="13.625" style="47" customWidth="1"/>
    <col min="6" max="6" width="8.5" style="47" customWidth="1"/>
    <col min="7" max="7" width="2" style="47" customWidth="1"/>
    <col min="8" max="8" width="10.75" style="47" customWidth="1"/>
    <col min="9" max="9" width="3" style="47" customWidth="1"/>
    <col min="10" max="10" width="11.5" style="47" customWidth="1"/>
    <col min="11" max="11" width="11.25" style="47" customWidth="1"/>
    <col min="12" max="12" width="49.875" style="2396" customWidth="1"/>
    <col min="13" max="16384" width="9" style="2396"/>
  </cols>
  <sheetData>
    <row r="1" spans="1:12" ht="25.5" customHeight="1">
      <c r="A1" s="3673" t="s">
        <v>7211</v>
      </c>
      <c r="B1" s="3673"/>
      <c r="C1" s="2394"/>
      <c r="D1" s="2394"/>
      <c r="E1" s="2394"/>
      <c r="F1" s="2394"/>
      <c r="G1" s="2394"/>
      <c r="H1" s="2394"/>
      <c r="I1" s="2394"/>
      <c r="J1" s="2394"/>
      <c r="K1" s="2394"/>
      <c r="L1" s="2395"/>
    </row>
    <row r="2" spans="1:12" ht="41.25" customHeight="1">
      <c r="A2" s="3674" t="s">
        <v>7212</v>
      </c>
      <c r="B2" s="3674"/>
      <c r="C2" s="3674"/>
      <c r="D2" s="3674"/>
      <c r="E2" s="3674"/>
      <c r="F2" s="3674"/>
      <c r="G2" s="3674"/>
      <c r="H2" s="3674"/>
      <c r="I2" s="3674"/>
      <c r="J2" s="3674"/>
      <c r="K2" s="3674"/>
      <c r="L2" s="2395"/>
    </row>
    <row r="3" spans="1:12" ht="21" customHeight="1">
      <c r="A3" s="3675" t="str">
        <f>"报告文号："&amp;基本情况!B18</f>
        <v>报告文号：厦百邦税鉴[2015]第*S***号</v>
      </c>
      <c r="B3" s="3675"/>
      <c r="C3" s="3675"/>
      <c r="D3" s="3675"/>
      <c r="E3" s="3675"/>
      <c r="F3" s="3675"/>
      <c r="G3" s="3676" t="str">
        <f>"索引号："&amp;档案索引!A24</f>
        <v>索引号：2A-4</v>
      </c>
      <c r="H3" s="3676"/>
      <c r="I3" s="3676"/>
      <c r="J3" s="3677" t="s">
        <v>7213</v>
      </c>
      <c r="K3" s="3677"/>
      <c r="L3" s="2395"/>
    </row>
    <row r="4" spans="1:12" s="2398" customFormat="1" ht="24" customHeight="1">
      <c r="A4" s="3683" t="s">
        <v>7214</v>
      </c>
      <c r="B4" s="3683"/>
      <c r="C4" s="3684" t="str">
        <f>基本情况!B2</f>
        <v/>
      </c>
      <c r="D4" s="3684"/>
      <c r="E4" s="3684"/>
      <c r="F4" s="3684"/>
      <c r="G4" s="3681" t="s">
        <v>437</v>
      </c>
      <c r="H4" s="3681"/>
      <c r="I4" s="3681"/>
      <c r="J4" s="3678">
        <f>基本情况!B41</f>
        <v>0</v>
      </c>
      <c r="K4" s="3678"/>
      <c r="L4" s="2397" t="s">
        <v>404</v>
      </c>
    </row>
    <row r="5" spans="1:12" s="2398" customFormat="1" ht="24" customHeight="1">
      <c r="A5" s="3683"/>
      <c r="B5" s="3683"/>
      <c r="C5" s="3684"/>
      <c r="D5" s="3684"/>
      <c r="E5" s="3684"/>
      <c r="F5" s="3684"/>
      <c r="G5" s="3681" t="s">
        <v>438</v>
      </c>
      <c r="H5" s="3681"/>
      <c r="I5" s="3681"/>
      <c r="J5" s="3678">
        <f>基本情况!B42</f>
        <v>0</v>
      </c>
      <c r="K5" s="3678"/>
      <c r="L5" s="2356" t="s">
        <v>62</v>
      </c>
    </row>
    <row r="6" spans="1:12" s="2398" customFormat="1" ht="24" customHeight="1">
      <c r="A6" s="3679" t="s">
        <v>7215</v>
      </c>
      <c r="B6" s="3679"/>
      <c r="C6" s="3680" t="str">
        <f>基本情况!B31</f>
        <v/>
      </c>
      <c r="D6" s="3680"/>
      <c r="E6" s="3680"/>
      <c r="F6" s="3680"/>
      <c r="G6" s="3681" t="s">
        <v>417</v>
      </c>
      <c r="H6" s="3681"/>
      <c r="I6" s="3681"/>
      <c r="J6" s="3682" t="str">
        <f>IF(基本情况!B34="","",基本情况!B34)</f>
        <v/>
      </c>
      <c r="K6" s="3682"/>
      <c r="L6" s="2399"/>
    </row>
    <row r="7" spans="1:12" s="2398" customFormat="1" ht="24" customHeight="1">
      <c r="A7" s="3679"/>
      <c r="B7" s="3679"/>
      <c r="C7" s="3680"/>
      <c r="D7" s="3680"/>
      <c r="E7" s="3680"/>
      <c r="F7" s="3680"/>
      <c r="G7" s="3681" t="s">
        <v>416</v>
      </c>
      <c r="H7" s="3681"/>
      <c r="I7" s="3681"/>
      <c r="J7" s="3682" t="str">
        <f>IF(基本情况!B33="","",基本情况!B33)</f>
        <v/>
      </c>
      <c r="K7" s="3682"/>
      <c r="L7" s="2399"/>
    </row>
    <row r="8" spans="1:12" s="2398" customFormat="1" ht="24" customHeight="1">
      <c r="A8" s="3681" t="s">
        <v>434</v>
      </c>
      <c r="B8" s="3681"/>
      <c r="C8" s="3682" t="str">
        <f>IF(基本情况!B39="","",基本情况!B39)</f>
        <v/>
      </c>
      <c r="D8" s="3682"/>
      <c r="E8" s="3682"/>
      <c r="F8" s="3682"/>
      <c r="G8" s="3681" t="s">
        <v>443</v>
      </c>
      <c r="H8" s="3681"/>
      <c r="I8" s="3681"/>
      <c r="J8" s="3682" t="e">
        <f>基本情况!B47</f>
        <v>#VALUE!</v>
      </c>
      <c r="K8" s="3682"/>
      <c r="L8" s="2399"/>
    </row>
    <row r="9" spans="1:12" s="2398" customFormat="1" ht="24" customHeight="1">
      <c r="A9" s="3685" t="s">
        <v>436</v>
      </c>
      <c r="B9" s="3685"/>
      <c r="C9" s="3682" t="e">
        <f>IF(基本情况!B40="","",基本情况!B40)</f>
        <v>#N/A</v>
      </c>
      <c r="D9" s="3682"/>
      <c r="E9" s="3682"/>
      <c r="F9" s="3682"/>
      <c r="G9" s="3681"/>
      <c r="H9" s="3681"/>
      <c r="I9" s="3681"/>
      <c r="J9" s="3682"/>
      <c r="K9" s="3682"/>
      <c r="L9" s="2399"/>
    </row>
    <row r="10" spans="1:12" s="2398" customFormat="1" ht="24" customHeight="1">
      <c r="A10" s="3681" t="s">
        <v>7216</v>
      </c>
      <c r="B10" s="3681"/>
      <c r="C10" s="3686" t="s">
        <v>7217</v>
      </c>
      <c r="D10" s="3686"/>
      <c r="E10" s="2400" t="str">
        <f>IF(基本情况!B45="","",基本情况!B45)</f>
        <v/>
      </c>
      <c r="F10" s="3681" t="s">
        <v>1651</v>
      </c>
      <c r="G10" s="3681"/>
      <c r="H10" s="3681"/>
      <c r="I10" s="3681"/>
      <c r="J10" s="3682" t="str">
        <f>IF(基本情况!B48="","",基本情况!B48)</f>
        <v/>
      </c>
      <c r="K10" s="3682"/>
      <c r="L10" s="2399"/>
    </row>
    <row r="11" spans="1:12" s="2398" customFormat="1" ht="24" customHeight="1">
      <c r="A11" s="3681"/>
      <c r="B11" s="3681"/>
      <c r="C11" s="3686" t="s">
        <v>7218</v>
      </c>
      <c r="D11" s="3686"/>
      <c r="E11" s="2401" t="str">
        <f>IF(基本情况!B44="","",基本情况!B44)</f>
        <v/>
      </c>
      <c r="F11" s="3681" t="s">
        <v>7219</v>
      </c>
      <c r="G11" s="3681"/>
      <c r="H11" s="3681"/>
      <c r="I11" s="3681"/>
      <c r="J11" s="3682" t="str">
        <f>基本情况!B43</f>
        <v>-</v>
      </c>
      <c r="K11" s="3682"/>
      <c r="L11" s="2399"/>
    </row>
    <row r="12" spans="1:12" s="2398" customFormat="1" ht="75.75" customHeight="1">
      <c r="A12" s="3681" t="s">
        <v>442</v>
      </c>
      <c r="B12" s="3681"/>
      <c r="C12" s="3687" t="str">
        <f>基本情况!B46</f>
        <v/>
      </c>
      <c r="D12" s="3687"/>
      <c r="E12" s="3687"/>
      <c r="F12" s="3687"/>
      <c r="G12" s="3687"/>
      <c r="H12" s="3687"/>
      <c r="I12" s="3687"/>
      <c r="J12" s="3687"/>
      <c r="K12" s="3687"/>
      <c r="L12" s="2399"/>
    </row>
    <row r="13" spans="1:12" s="2398" customFormat="1" ht="21" customHeight="1">
      <c r="A13" s="3681" t="s">
        <v>428</v>
      </c>
      <c r="B13" s="3681"/>
      <c r="C13" s="3678" t="str">
        <f>基本情况!B35</f>
        <v/>
      </c>
      <c r="D13" s="3678"/>
      <c r="E13" s="3678"/>
      <c r="F13" s="3679" t="s">
        <v>429</v>
      </c>
      <c r="G13" s="3679"/>
      <c r="H13" s="3678" t="str">
        <f>基本情况!B36</f>
        <v/>
      </c>
      <c r="I13" s="3678"/>
      <c r="J13" s="3678"/>
      <c r="K13" s="3678"/>
      <c r="L13" s="2399"/>
    </row>
    <row r="14" spans="1:12" s="2398" customFormat="1" ht="21" customHeight="1">
      <c r="A14" s="3681" t="s">
        <v>7220</v>
      </c>
      <c r="B14" s="3681"/>
      <c r="C14" s="3681"/>
      <c r="D14" s="3681"/>
      <c r="E14" s="3681" t="s">
        <v>7221</v>
      </c>
      <c r="F14" s="3681" t="s">
        <v>7222</v>
      </c>
      <c r="G14" s="3681"/>
      <c r="H14" s="3681" t="s">
        <v>7223</v>
      </c>
      <c r="I14" s="3681" t="s">
        <v>7224</v>
      </c>
      <c r="J14" s="3681"/>
      <c r="K14" s="3681" t="s">
        <v>7225</v>
      </c>
      <c r="L14" s="2399"/>
    </row>
    <row r="15" spans="1:12" s="2398" customFormat="1" ht="21" customHeight="1">
      <c r="A15" s="3681"/>
      <c r="B15" s="3681"/>
      <c r="C15" s="3681"/>
      <c r="D15" s="3681"/>
      <c r="E15" s="3681"/>
      <c r="F15" s="3681"/>
      <c r="G15" s="3681"/>
      <c r="H15" s="3681"/>
      <c r="I15" s="3681"/>
      <c r="J15" s="3681"/>
      <c r="K15" s="3681"/>
      <c r="L15" s="2399"/>
    </row>
    <row r="16" spans="1:12" s="2398" customFormat="1" ht="24" customHeight="1">
      <c r="A16" s="3688" t="str">
        <f>IF(基本情况!A52="","",基本情况!A52)</f>
        <v/>
      </c>
      <c r="B16" s="3688"/>
      <c r="C16" s="3688"/>
      <c r="D16" s="3688"/>
      <c r="E16" s="2402"/>
      <c r="F16" s="3688" t="str">
        <f>IF(基本情况!B52="","",基本情况!B52/10000)</f>
        <v/>
      </c>
      <c r="G16" s="3688"/>
      <c r="H16" s="2403" t="str">
        <f>IF(A16="","",基本情况!C52)</f>
        <v/>
      </c>
      <c r="I16" s="3688" t="str">
        <f>IF(基本情况!D52="","",基本情况!D52/10000)</f>
        <v/>
      </c>
      <c r="J16" s="3688"/>
      <c r="K16" s="2403" t="str">
        <f>IF(A16="","",基本情况!E52)</f>
        <v/>
      </c>
      <c r="L16" s="2399"/>
    </row>
    <row r="17" spans="1:12" s="2398" customFormat="1" ht="24" customHeight="1">
      <c r="A17" s="3688" t="str">
        <f>IF(基本情况!A53="","",基本情况!A53)</f>
        <v/>
      </c>
      <c r="B17" s="3688"/>
      <c r="C17" s="3688"/>
      <c r="D17" s="3688"/>
      <c r="E17" s="2402"/>
      <c r="F17" s="3688" t="str">
        <f>IF(基本情况!B53="","",基本情况!B53/10000)</f>
        <v/>
      </c>
      <c r="G17" s="3688"/>
      <c r="H17" s="2403" t="str">
        <f>IF(A17="","",基本情况!C53)</f>
        <v/>
      </c>
      <c r="I17" s="3688" t="str">
        <f>IF(基本情况!D53="","",基本情况!D53/10000)</f>
        <v/>
      </c>
      <c r="J17" s="3688"/>
      <c r="K17" s="2403" t="str">
        <f>IF(A17="","",基本情况!E53)</f>
        <v/>
      </c>
      <c r="L17" s="2399"/>
    </row>
    <row r="18" spans="1:12" s="2398" customFormat="1" ht="24" customHeight="1">
      <c r="A18" s="3688" t="str">
        <f>IF(基本情况!A54="","",基本情况!A54)</f>
        <v/>
      </c>
      <c r="B18" s="3688"/>
      <c r="C18" s="3688"/>
      <c r="D18" s="3688"/>
      <c r="E18" s="2402"/>
      <c r="F18" s="3688" t="str">
        <f>IF(基本情况!B54="","",基本情况!B54/10000)</f>
        <v/>
      </c>
      <c r="G18" s="3688"/>
      <c r="H18" s="2403" t="str">
        <f>IF(A18="","",基本情况!C54)</f>
        <v/>
      </c>
      <c r="I18" s="3688" t="str">
        <f>IF(基本情况!D54="","",基本情况!D54/10000)</f>
        <v/>
      </c>
      <c r="J18" s="3688"/>
      <c r="K18" s="2403" t="str">
        <f>IF(A18="","",基本情况!E54)</f>
        <v/>
      </c>
      <c r="L18" s="2399"/>
    </row>
    <row r="19" spans="1:12" s="2398" customFormat="1" ht="24" customHeight="1">
      <c r="A19" s="3688" t="str">
        <f>IF(基本情况!A55="","",基本情况!A55)</f>
        <v/>
      </c>
      <c r="B19" s="3688"/>
      <c r="C19" s="3688"/>
      <c r="D19" s="3688"/>
      <c r="E19" s="2402"/>
      <c r="F19" s="3688" t="str">
        <f>IF(基本情况!B55="","",基本情况!B55/10000)</f>
        <v/>
      </c>
      <c r="G19" s="3688"/>
      <c r="H19" s="2403" t="str">
        <f>IF(A19="","",基本情况!C55)</f>
        <v/>
      </c>
      <c r="I19" s="3688" t="str">
        <f>IF(基本情况!D55="","",基本情况!D55/10000)</f>
        <v/>
      </c>
      <c r="J19" s="3688"/>
      <c r="K19" s="2403" t="str">
        <f>IF(A19="","",基本情况!E55)</f>
        <v/>
      </c>
      <c r="L19" s="2399"/>
    </row>
    <row r="20" spans="1:12" s="2398" customFormat="1" ht="24" customHeight="1">
      <c r="A20" s="3688" t="str">
        <f>IF(基本情况!A56="","",基本情况!A56)</f>
        <v/>
      </c>
      <c r="B20" s="3688"/>
      <c r="C20" s="3688"/>
      <c r="D20" s="3688"/>
      <c r="E20" s="2402"/>
      <c r="F20" s="3688" t="str">
        <f>IF(基本情况!B56="","",基本情况!B56/10000)</f>
        <v/>
      </c>
      <c r="G20" s="3688"/>
      <c r="H20" s="2403" t="str">
        <f>IF(A20="","",基本情况!C56)</f>
        <v/>
      </c>
      <c r="I20" s="3688" t="str">
        <f>IF(基本情况!D56="","",基本情况!D56/10000)</f>
        <v/>
      </c>
      <c r="J20" s="3688"/>
      <c r="K20" s="2403" t="str">
        <f>IF(A20="","",基本情况!E56)</f>
        <v/>
      </c>
      <c r="L20" s="2399"/>
    </row>
    <row r="21" spans="1:12" s="2398" customFormat="1" ht="21" customHeight="1">
      <c r="A21" s="3681" t="s">
        <v>7226</v>
      </c>
      <c r="B21" s="3681"/>
      <c r="C21" s="3681"/>
      <c r="D21" s="3681"/>
      <c r="E21" s="2404">
        <f>SUM(E16:E20)</f>
        <v>0</v>
      </c>
      <c r="F21" s="3690">
        <f>SUM(F16:G20)</f>
        <v>0</v>
      </c>
      <c r="G21" s="3690">
        <f>SUM(G16:G18)</f>
        <v>0</v>
      </c>
      <c r="H21" s="2405">
        <f>SUM(H16:H20)</f>
        <v>0</v>
      </c>
      <c r="I21" s="3691">
        <f>SUM(I16:J20)</f>
        <v>0</v>
      </c>
      <c r="J21" s="3691"/>
      <c r="K21" s="2405">
        <f>SUM(K16:K20)</f>
        <v>0</v>
      </c>
      <c r="L21" s="2399"/>
    </row>
    <row r="22" spans="1:12" s="2398" customFormat="1" ht="21" customHeight="1">
      <c r="A22" s="3693" t="s">
        <v>7227</v>
      </c>
      <c r="B22" s="3681" t="s">
        <v>7228</v>
      </c>
      <c r="C22" s="3681"/>
      <c r="D22" s="3681"/>
      <c r="E22" s="2406" t="s">
        <v>1652</v>
      </c>
      <c r="F22" s="3681" t="s">
        <v>1653</v>
      </c>
      <c r="G22" s="3681"/>
      <c r="H22" s="3681" t="s">
        <v>7228</v>
      </c>
      <c r="I22" s="3681"/>
      <c r="J22" s="2406" t="s">
        <v>1652</v>
      </c>
      <c r="K22" s="2406" t="s">
        <v>1653</v>
      </c>
      <c r="L22" s="2399"/>
    </row>
    <row r="23" spans="1:12" s="2398" customFormat="1" ht="21" customHeight="1">
      <c r="A23" s="3693"/>
      <c r="B23" s="3689"/>
      <c r="C23" s="3689"/>
      <c r="D23" s="3689"/>
      <c r="E23" s="2407"/>
      <c r="F23" s="3689"/>
      <c r="G23" s="3689"/>
      <c r="H23" s="3689"/>
      <c r="I23" s="3689"/>
      <c r="J23" s="2407"/>
      <c r="K23" s="2407"/>
      <c r="L23" s="2399"/>
    </row>
    <row r="24" spans="1:12" s="2398" customFormat="1" ht="21" customHeight="1">
      <c r="A24" s="3693"/>
      <c r="B24" s="3689"/>
      <c r="C24" s="3689"/>
      <c r="D24" s="3689"/>
      <c r="E24" s="2407"/>
      <c r="F24" s="3689"/>
      <c r="G24" s="3689"/>
      <c r="H24" s="3689"/>
      <c r="I24" s="3689"/>
      <c r="J24" s="2407"/>
      <c r="K24" s="2407"/>
      <c r="L24" s="2399"/>
    </row>
    <row r="25" spans="1:12" s="2398" customFormat="1" ht="21" customHeight="1">
      <c r="A25" s="3693"/>
      <c r="B25" s="3689"/>
      <c r="C25" s="3689"/>
      <c r="D25" s="3689"/>
      <c r="E25" s="2407"/>
      <c r="F25" s="3689"/>
      <c r="G25" s="3689"/>
      <c r="H25" s="3689"/>
      <c r="I25" s="3689"/>
      <c r="J25" s="2407"/>
      <c r="K25" s="2407"/>
      <c r="L25" s="2399"/>
    </row>
    <row r="26" spans="1:12" s="2398" customFormat="1" ht="21" customHeight="1">
      <c r="A26" s="3693"/>
      <c r="B26" s="3689"/>
      <c r="C26" s="3689"/>
      <c r="D26" s="3689"/>
      <c r="E26" s="2407"/>
      <c r="F26" s="3689"/>
      <c r="G26" s="3689"/>
      <c r="H26" s="3689"/>
      <c r="I26" s="3689"/>
      <c r="J26" s="2407"/>
      <c r="K26" s="2407"/>
      <c r="L26" s="2399"/>
    </row>
    <row r="27" spans="1:12" s="2398" customFormat="1" ht="21" customHeight="1">
      <c r="A27" s="3693"/>
      <c r="B27" s="3689"/>
      <c r="C27" s="3689"/>
      <c r="D27" s="3689"/>
      <c r="E27" s="2407"/>
      <c r="F27" s="3689"/>
      <c r="G27" s="3689"/>
      <c r="H27" s="3689"/>
      <c r="I27" s="3689"/>
      <c r="J27" s="2407"/>
      <c r="K27" s="2407"/>
      <c r="L27" s="2399"/>
    </row>
    <row r="28" spans="1:12" s="2398" customFormat="1" ht="21" customHeight="1">
      <c r="A28" s="3693"/>
      <c r="B28" s="3689"/>
      <c r="C28" s="3689"/>
      <c r="D28" s="3689"/>
      <c r="E28" s="2407"/>
      <c r="F28" s="3689"/>
      <c r="G28" s="3689"/>
      <c r="H28" s="3689"/>
      <c r="I28" s="3689"/>
      <c r="J28" s="2407"/>
      <c r="K28" s="2407"/>
      <c r="L28" s="2399"/>
    </row>
    <row r="29" spans="1:12" s="2398" customFormat="1" ht="21" customHeight="1">
      <c r="A29" s="3681" t="s">
        <v>456</v>
      </c>
      <c r="B29" s="3681"/>
      <c r="C29" s="3681"/>
      <c r="D29" s="3692">
        <f>基本情况!B65</f>
        <v>0</v>
      </c>
      <c r="E29" s="3692"/>
      <c r="F29" s="3681" t="s">
        <v>7229</v>
      </c>
      <c r="G29" s="3681"/>
      <c r="H29" s="3681"/>
      <c r="I29" s="3692">
        <f>基本情况!B66</f>
        <v>0</v>
      </c>
      <c r="J29" s="3692"/>
      <c r="K29" s="3692"/>
      <c r="L29" s="2399"/>
    </row>
    <row r="30" spans="1:12" s="2398" customFormat="1" ht="26.25" customHeight="1">
      <c r="A30" s="3681"/>
      <c r="B30" s="3681"/>
      <c r="C30" s="3681"/>
      <c r="D30" s="3692"/>
      <c r="E30" s="3692"/>
      <c r="F30" s="3681"/>
      <c r="G30" s="3681"/>
      <c r="H30" s="3681"/>
      <c r="I30" s="3692"/>
      <c r="J30" s="3692"/>
      <c r="K30" s="3692"/>
      <c r="L30" s="2399"/>
    </row>
  </sheetData>
  <sheetProtection selectLockedCells="1" selectUnlockedCells="1"/>
  <mergeCells count="86">
    <mergeCell ref="A29:C30"/>
    <mergeCell ref="D29:E30"/>
    <mergeCell ref="F29:H30"/>
    <mergeCell ref="I29:K30"/>
    <mergeCell ref="B27:D27"/>
    <mergeCell ref="F27:G27"/>
    <mergeCell ref="H27:I27"/>
    <mergeCell ref="B28:D28"/>
    <mergeCell ref="F28:G28"/>
    <mergeCell ref="H28:I28"/>
    <mergeCell ref="A22:A28"/>
    <mergeCell ref="B22:D22"/>
    <mergeCell ref="F22:G22"/>
    <mergeCell ref="H22:I22"/>
    <mergeCell ref="B23:D23"/>
    <mergeCell ref="F23:G23"/>
    <mergeCell ref="B25:D25"/>
    <mergeCell ref="F25:G25"/>
    <mergeCell ref="H25:I25"/>
    <mergeCell ref="B26:D26"/>
    <mergeCell ref="F26:G26"/>
    <mergeCell ref="H26:I26"/>
    <mergeCell ref="H23:I23"/>
    <mergeCell ref="B24:D24"/>
    <mergeCell ref="F24:G24"/>
    <mergeCell ref="H24:I24"/>
    <mergeCell ref="A20:D20"/>
    <mergeCell ref="F20:G20"/>
    <mergeCell ref="I20:J20"/>
    <mergeCell ref="A21:D21"/>
    <mergeCell ref="F21:G21"/>
    <mergeCell ref="I21:J21"/>
    <mergeCell ref="A18:D18"/>
    <mergeCell ref="F18:G18"/>
    <mergeCell ref="I18:J18"/>
    <mergeCell ref="A19:D19"/>
    <mergeCell ref="F19:G19"/>
    <mergeCell ref="I19:J19"/>
    <mergeCell ref="A16:D16"/>
    <mergeCell ref="F16:G16"/>
    <mergeCell ref="I16:J16"/>
    <mergeCell ref="A17:D17"/>
    <mergeCell ref="F17:G17"/>
    <mergeCell ref="I17:J17"/>
    <mergeCell ref="K14:K15"/>
    <mergeCell ref="A12:B12"/>
    <mergeCell ref="C12:K12"/>
    <mergeCell ref="A13:B13"/>
    <mergeCell ref="C13:E13"/>
    <mergeCell ref="F13:G13"/>
    <mergeCell ref="H13:K13"/>
    <mergeCell ref="A14:D15"/>
    <mergeCell ref="E14:E15"/>
    <mergeCell ref="F14:G15"/>
    <mergeCell ref="H14:H15"/>
    <mergeCell ref="I14:J15"/>
    <mergeCell ref="A10:B11"/>
    <mergeCell ref="C10:D10"/>
    <mergeCell ref="F10:I10"/>
    <mergeCell ref="J10:K10"/>
    <mergeCell ref="C11:D11"/>
    <mergeCell ref="F11:I11"/>
    <mergeCell ref="J11:K11"/>
    <mergeCell ref="A8:B8"/>
    <mergeCell ref="C8:F8"/>
    <mergeCell ref="G8:I9"/>
    <mergeCell ref="J8:K9"/>
    <mergeCell ref="A9:B9"/>
    <mergeCell ref="C9:F9"/>
    <mergeCell ref="J5:K5"/>
    <mergeCell ref="A6:B7"/>
    <mergeCell ref="C6:F7"/>
    <mergeCell ref="G6:I6"/>
    <mergeCell ref="J6:K6"/>
    <mergeCell ref="G7:I7"/>
    <mergeCell ref="J7:K7"/>
    <mergeCell ref="A4:B5"/>
    <mergeCell ref="C4:F5"/>
    <mergeCell ref="G4:I4"/>
    <mergeCell ref="J4:K4"/>
    <mergeCell ref="G5:I5"/>
    <mergeCell ref="A1:B1"/>
    <mergeCell ref="A2:K2"/>
    <mergeCell ref="A3:F3"/>
    <mergeCell ref="G3:I3"/>
    <mergeCell ref="J3:K3"/>
  </mergeCells>
  <phoneticPr fontId="59" type="noConversion"/>
  <hyperlinks>
    <hyperlink ref="L5" location="基本情况!A1" display="基本情况表"/>
  </hyperlinks>
  <pageMargins left="0.78740157480314965" right="0.35433070866141736" top="0.51181102362204722" bottom="0.11811023622047245" header="0.51181102362204722" footer="0.51181102362204722"/>
  <pageSetup paperSize="9" scale="98" firstPageNumber="0" orientation="portrait" blackAndWhite="1"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79617" r:id="rId4" name="Button 1">
              <controlPr defaultSize="0" print="0" autoFill="0" autoPict="0" macro="[0]!ThisWorkbook.返回">
                <anchor moveWithCells="1" sizeWithCells="1">
                  <from>
                    <xdr:col>11</xdr:col>
                    <xdr:colOff>1885950</xdr:colOff>
                    <xdr:row>1</xdr:row>
                    <xdr:rowOff>47625</xdr:rowOff>
                  </from>
                  <to>
                    <xdr:col>11</xdr:col>
                    <xdr:colOff>2762250</xdr:colOff>
                    <xdr:row>1</xdr:row>
                    <xdr:rowOff>476250</xdr:rowOff>
                  </to>
                </anchor>
              </controlPr>
            </control>
          </mc:Choice>
        </mc:AlternateContent>
      </controls>
    </mc:Choice>
  </mc:AlternateContent>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9"/>
  <dimension ref="A1:K216"/>
  <sheetViews>
    <sheetView workbookViewId="0">
      <selection activeCell="F80" sqref="F80"/>
    </sheetView>
  </sheetViews>
  <sheetFormatPr defaultColWidth="9" defaultRowHeight="14.25"/>
  <cols>
    <col min="1" max="1" width="1.25" style="2478" customWidth="1"/>
    <col min="2" max="2" width="22.5" style="2478" customWidth="1"/>
    <col min="3" max="3" width="12.875" style="2478" customWidth="1"/>
    <col min="4" max="6" width="12.375" style="2478" customWidth="1"/>
    <col min="7" max="7" width="9.625" style="2478" customWidth="1"/>
    <col min="8" max="8" width="29.375" style="2478" customWidth="1"/>
    <col min="9" max="9" width="18.25" style="2478" customWidth="1"/>
    <col min="10" max="16384" width="9" style="2478"/>
  </cols>
  <sheetData>
    <row r="1" spans="1:11" s="2409" customFormat="1" ht="29.25" customHeight="1">
      <c r="A1" s="3694" t="str">
        <f>基本情况!B2</f>
        <v/>
      </c>
      <c r="B1" s="3694"/>
      <c r="C1" s="3694"/>
      <c r="D1" s="3694"/>
      <c r="E1" s="3694"/>
      <c r="F1" s="3694"/>
      <c r="G1" s="3694"/>
      <c r="H1" s="2408"/>
      <c r="I1" s="2408"/>
      <c r="J1" s="2408"/>
      <c r="K1" s="2408"/>
    </row>
    <row r="2" spans="1:11" s="2409" customFormat="1" ht="22.5" customHeight="1">
      <c r="A2" s="3695" t="s">
        <v>7230</v>
      </c>
      <c r="B2" s="3695"/>
      <c r="C2" s="3695"/>
      <c r="D2" s="3695"/>
      <c r="E2" s="3695"/>
      <c r="F2" s="3695"/>
      <c r="G2" s="3695"/>
      <c r="H2" s="2408"/>
      <c r="I2" s="2408"/>
      <c r="J2" s="2408"/>
      <c r="K2" s="2408"/>
    </row>
    <row r="3" spans="1:11" s="2409" customFormat="1" ht="14.25" customHeight="1">
      <c r="A3" s="3695"/>
      <c r="B3" s="3695"/>
      <c r="C3" s="3695"/>
      <c r="D3" s="3695"/>
      <c r="E3" s="3695"/>
      <c r="F3" s="3695"/>
      <c r="G3" s="3695"/>
      <c r="H3" s="2408"/>
      <c r="I3" s="2408"/>
      <c r="J3" s="2408"/>
      <c r="K3" s="2408"/>
    </row>
    <row r="4" spans="1:11" s="2409" customFormat="1" ht="36" customHeight="1">
      <c r="A4" s="3696" t="str">
        <f>"    我们接受委托，对贵单位"&amp;IF(OR(基本情况!B6&lt;&gt;"12月31日",基本情况!F5&lt;&gt;"01",基本情况!G5&lt;&gt;"01"),基本情况!B7,基本情况!B4&amp;"年度")&amp;"的企业所得税年度纳税申报事项进行了审核，现将审核情况说明如下："</f>
        <v xml:space="preserve">    我们接受委托，对贵单位2015年度的企业所得税年度纳税申报事项进行了审核，现将审核情况说明如下：</v>
      </c>
      <c r="B4" s="3696"/>
      <c r="C4" s="3696"/>
      <c r="D4" s="3696"/>
      <c r="E4" s="3696"/>
      <c r="F4" s="3696"/>
      <c r="G4" s="3696"/>
      <c r="H4" s="2410"/>
      <c r="I4" s="2411"/>
      <c r="J4" s="2411"/>
      <c r="K4" s="2408"/>
    </row>
    <row r="5" spans="1:11" s="2409" customFormat="1" ht="17.25" customHeight="1">
      <c r="A5" s="3697" t="s">
        <v>7231</v>
      </c>
      <c r="B5" s="3697"/>
      <c r="C5" s="3697"/>
      <c r="D5" s="3697"/>
      <c r="E5" s="3697"/>
      <c r="F5" s="3697"/>
      <c r="G5" s="3697"/>
      <c r="H5" s="2408"/>
      <c r="I5" s="2408"/>
      <c r="J5" s="2408"/>
      <c r="K5" s="2408"/>
    </row>
    <row r="6" spans="1:11" s="2409" customFormat="1" ht="18" customHeight="1">
      <c r="A6" s="3698" t="str">
        <f>"      1、执行《"&amp;基本情况!B38&amp;"》及有关规定；"</f>
        <v xml:space="preserve">      1、执行《小企业会计准则》及有关规定；</v>
      </c>
      <c r="B6" s="3698"/>
      <c r="C6" s="3698"/>
      <c r="D6" s="3698"/>
      <c r="E6" s="3698"/>
      <c r="F6" s="3698"/>
      <c r="G6" s="3698"/>
      <c r="H6" s="1062" t="s">
        <v>404</v>
      </c>
      <c r="I6" s="2408"/>
      <c r="J6" s="2408"/>
      <c r="K6" s="2408"/>
    </row>
    <row r="7" spans="1:11" s="2409" customFormat="1" ht="18" customHeight="1">
      <c r="A7" s="3698" t="str">
        <f>"      2、会计年度自"&amp;基本情况!B7&amp;"；"</f>
        <v xml:space="preserve">      2、会计年度自2015年01月01日至2015年12月31日；</v>
      </c>
      <c r="B7" s="3698"/>
      <c r="C7" s="3698"/>
      <c r="D7" s="3698"/>
      <c r="E7" s="3698"/>
      <c r="F7" s="3698"/>
      <c r="G7" s="3698"/>
      <c r="H7" s="2408"/>
      <c r="I7" s="2408"/>
      <c r="J7" s="2408"/>
      <c r="K7" s="2408"/>
    </row>
    <row r="8" spans="1:11" s="2409" customFormat="1" ht="18" customHeight="1">
      <c r="A8" s="3705" t="s">
        <v>7232</v>
      </c>
      <c r="B8" s="3705"/>
      <c r="C8" s="3705"/>
      <c r="D8" s="3705"/>
      <c r="E8" s="3705"/>
      <c r="F8" s="3705"/>
      <c r="G8" s="3705"/>
      <c r="H8" s="2408"/>
      <c r="I8" s="2408"/>
      <c r="J8" s="2408"/>
      <c r="K8" s="2408"/>
    </row>
    <row r="9" spans="1:11" s="2409" customFormat="1" ht="18" customHeight="1">
      <c r="A9" s="3705" t="s">
        <v>7233</v>
      </c>
      <c r="B9" s="3705"/>
      <c r="C9" s="3705"/>
      <c r="D9" s="3705"/>
      <c r="E9" s="3705"/>
      <c r="F9" s="3705"/>
      <c r="G9" s="3705"/>
      <c r="H9" s="2408"/>
      <c r="I9" s="2408"/>
      <c r="J9" s="2408"/>
      <c r="K9" s="2408"/>
    </row>
    <row r="10" spans="1:11" s="2409" customFormat="1" ht="18" customHeight="1">
      <c r="A10" s="3705" t="s">
        <v>7234</v>
      </c>
      <c r="B10" s="3705"/>
      <c r="C10" s="3705"/>
      <c r="D10" s="3705"/>
      <c r="E10" s="3705"/>
      <c r="F10" s="3705"/>
      <c r="G10" s="3705"/>
      <c r="H10" s="2408"/>
      <c r="I10" s="2408"/>
      <c r="J10" s="2408"/>
      <c r="K10" s="2408"/>
    </row>
    <row r="11" spans="1:11" s="2409" customFormat="1" ht="18" customHeight="1">
      <c r="A11" s="3705" t="s">
        <v>7235</v>
      </c>
      <c r="B11" s="3705"/>
      <c r="C11" s="3705"/>
      <c r="D11" s="3705"/>
      <c r="E11" s="3705"/>
      <c r="F11" s="3705"/>
      <c r="G11" s="3705"/>
      <c r="H11" s="2408"/>
      <c r="I11" s="2408"/>
      <c r="J11" s="2408"/>
      <c r="K11" s="2408"/>
    </row>
    <row r="12" spans="1:11" s="2409" customFormat="1" ht="18" customHeight="1">
      <c r="A12" s="3705" t="s">
        <v>7236</v>
      </c>
      <c r="B12" s="3705"/>
      <c r="C12" s="3705"/>
      <c r="D12" s="3705"/>
      <c r="E12" s="3705"/>
      <c r="F12" s="3705"/>
      <c r="G12" s="3705"/>
      <c r="H12" s="2408"/>
      <c r="I12" s="2408"/>
      <c r="J12" s="2408"/>
      <c r="K12" s="2408"/>
    </row>
    <row r="13" spans="1:11" s="2409" customFormat="1" ht="18" customHeight="1">
      <c r="A13" s="3697" t="s">
        <v>7237</v>
      </c>
      <c r="B13" s="3697"/>
      <c r="C13" s="3697"/>
      <c r="D13" s="3697"/>
      <c r="E13" s="3697"/>
      <c r="F13" s="3697"/>
      <c r="G13" s="3697"/>
      <c r="H13" s="2408"/>
      <c r="I13" s="2408"/>
      <c r="J13" s="2408"/>
      <c r="K13" s="2408"/>
    </row>
    <row r="14" spans="1:11" s="2413" customFormat="1" ht="22.5" customHeight="1">
      <c r="A14" s="3697" t="s">
        <v>7238</v>
      </c>
      <c r="B14" s="3697"/>
      <c r="C14" s="3697"/>
      <c r="D14" s="3697"/>
      <c r="E14" s="3697"/>
      <c r="F14" s="3697"/>
      <c r="G14" s="3697"/>
      <c r="H14" s="2412"/>
      <c r="I14" s="2412"/>
      <c r="J14" s="2412"/>
      <c r="K14" s="2412"/>
    </row>
    <row r="15" spans="1:11" s="2409" customFormat="1" ht="36" customHeight="1">
      <c r="A15" s="3696" t="str">
        <f>"    贵单位"&amp;IF(OR(基本情况!B6&lt;&gt;"12月31日",基本情况!F5&lt;&gt;"01",基本情况!G5&lt;&gt;"01"),基本情况!B7,基本情况!B4&amp;"年度")&amp;"账面销售（营业）收入"&amp;DOLLAR(主营收支!H20+其他业务!C18+其他事项!E10,2)&amp;"元，利润总额"&amp;DOLLAR(利润!C19,2)&amp;"元，经审核调整如下："</f>
        <v xml:space="preserve">    贵单位2015年度账面销售（营业）收入¥0.00元，利润总额¥0.00元，经审核调整如下：</v>
      </c>
      <c r="B15" s="3696"/>
      <c r="C15" s="3696"/>
      <c r="D15" s="3696"/>
      <c r="E15" s="3696"/>
      <c r="F15" s="3696"/>
      <c r="G15" s="3696"/>
      <c r="H15" s="2356" t="s">
        <v>655</v>
      </c>
      <c r="I15" s="2414"/>
      <c r="J15" s="2408"/>
      <c r="K15" s="2408"/>
    </row>
    <row r="16" spans="1:11" s="2409" customFormat="1" ht="22.5" customHeight="1">
      <c r="A16" s="2415" t="s">
        <v>1428</v>
      </c>
      <c r="B16" s="2416" t="s">
        <v>7239</v>
      </c>
      <c r="C16" s="2417">
        <f>D21</f>
        <v>0</v>
      </c>
      <c r="D16" s="2416" t="s">
        <v>7240</v>
      </c>
      <c r="E16" s="2416"/>
      <c r="F16" s="2416"/>
      <c r="G16" s="2416"/>
      <c r="H16" s="2408"/>
      <c r="I16" s="2414"/>
      <c r="J16" s="2408"/>
      <c r="K16" s="2408"/>
    </row>
    <row r="17" spans="1:11" s="2409" customFormat="1" ht="21.95" hidden="1" customHeight="1">
      <c r="A17" s="2415"/>
      <c r="B17" s="3699" t="s">
        <v>7241</v>
      </c>
      <c r="C17" s="3700"/>
      <c r="D17" s="2418" t="s">
        <v>7242</v>
      </c>
      <c r="E17" s="3699" t="s">
        <v>7243</v>
      </c>
      <c r="F17" s="3700"/>
      <c r="G17" s="2419" t="s">
        <v>7244</v>
      </c>
      <c r="H17" s="2408"/>
      <c r="I17" s="2414"/>
      <c r="J17" s="2408"/>
      <c r="K17" s="2408"/>
    </row>
    <row r="18" spans="1:11" s="2409" customFormat="1" ht="21.95" hidden="1" customHeight="1">
      <c r="A18" s="2415"/>
      <c r="B18" s="3701" t="s">
        <v>7245</v>
      </c>
      <c r="C18" s="3702"/>
      <c r="D18" s="2420">
        <v>0</v>
      </c>
      <c r="E18" s="3703" t="s">
        <v>7246</v>
      </c>
      <c r="F18" s="3704"/>
      <c r="G18" s="2421"/>
      <c r="H18" s="494" t="s">
        <v>686</v>
      </c>
      <c r="I18" s="2408"/>
      <c r="J18" s="2414"/>
      <c r="K18" s="2408"/>
    </row>
    <row r="19" spans="1:11" s="2409" customFormat="1" ht="21.95" hidden="1" customHeight="1">
      <c r="A19" s="2415"/>
      <c r="B19" s="3711"/>
      <c r="C19" s="3712"/>
      <c r="D19" s="2422"/>
      <c r="E19" s="3710"/>
      <c r="F19" s="3713"/>
      <c r="G19" s="2423"/>
      <c r="H19" s="2408"/>
      <c r="I19" s="2408"/>
      <c r="J19" s="2408"/>
      <c r="K19" s="2408"/>
    </row>
    <row r="20" spans="1:11" s="2409" customFormat="1" ht="21.95" hidden="1" customHeight="1">
      <c r="A20" s="2415"/>
      <c r="B20" s="3711"/>
      <c r="C20" s="3712"/>
      <c r="D20" s="2422"/>
      <c r="E20" s="3703"/>
      <c r="F20" s="3704"/>
      <c r="G20" s="2421"/>
      <c r="H20" s="494" t="s">
        <v>7247</v>
      </c>
      <c r="I20" s="2408"/>
      <c r="J20" s="2408"/>
      <c r="K20" s="2408"/>
    </row>
    <row r="21" spans="1:11" s="2428" customFormat="1" ht="21.95" hidden="1" customHeight="1">
      <c r="A21" s="2424"/>
      <c r="B21" s="3699" t="s">
        <v>7248</v>
      </c>
      <c r="C21" s="3700"/>
      <c r="D21" s="2425">
        <f>SUM(D18:D20)</f>
        <v>0</v>
      </c>
      <c r="E21" s="3714"/>
      <c r="F21" s="3715"/>
      <c r="G21" s="2426"/>
      <c r="H21" s="2427"/>
      <c r="I21" s="2427"/>
      <c r="J21" s="2427"/>
      <c r="K21" s="2427"/>
    </row>
    <row r="22" spans="1:11" s="2409" customFormat="1" ht="22.5" customHeight="1">
      <c r="A22" s="2415" t="s">
        <v>1428</v>
      </c>
      <c r="B22" s="2416" t="s">
        <v>7249</v>
      </c>
      <c r="C22" s="2429">
        <f>D26</f>
        <v>0</v>
      </c>
      <c r="D22" s="2416" t="s">
        <v>7240</v>
      </c>
      <c r="E22" s="2416"/>
      <c r="F22" s="2416"/>
      <c r="G22" s="2416"/>
      <c r="H22" s="2408"/>
      <c r="I22" s="2408"/>
      <c r="J22" s="2408"/>
      <c r="K22" s="2408"/>
    </row>
    <row r="23" spans="1:11" s="2409" customFormat="1" ht="21.75" hidden="1" customHeight="1">
      <c r="A23" s="2415"/>
      <c r="B23" s="3706" t="s">
        <v>7241</v>
      </c>
      <c r="C23" s="3706"/>
      <c r="D23" s="2418" t="s">
        <v>7242</v>
      </c>
      <c r="E23" s="3706" t="s">
        <v>7243</v>
      </c>
      <c r="F23" s="3706"/>
      <c r="G23" s="2419" t="s">
        <v>7244</v>
      </c>
      <c r="H23" s="2408"/>
      <c r="I23" s="2408"/>
      <c r="J23" s="2408"/>
      <c r="K23" s="2408"/>
    </row>
    <row r="24" spans="1:11" s="2409" customFormat="1" ht="21.75" hidden="1" customHeight="1">
      <c r="A24" s="2415"/>
      <c r="B24" s="3707" t="s">
        <v>7250</v>
      </c>
      <c r="C24" s="3707"/>
      <c r="D24" s="2420">
        <v>0</v>
      </c>
      <c r="E24" s="3708" t="s">
        <v>7251</v>
      </c>
      <c r="F24" s="3708"/>
      <c r="G24" s="2430"/>
      <c r="H24" s="494" t="s">
        <v>686</v>
      </c>
      <c r="I24" s="2408"/>
      <c r="J24" s="2408"/>
      <c r="K24" s="2408"/>
    </row>
    <row r="25" spans="1:11" s="2409" customFormat="1" ht="21.75" hidden="1" customHeight="1">
      <c r="A25" s="2415"/>
      <c r="B25" s="3709"/>
      <c r="C25" s="3709"/>
      <c r="D25" s="2422"/>
      <c r="E25" s="3710"/>
      <c r="F25" s="3710"/>
      <c r="G25" s="2423"/>
      <c r="H25" s="494" t="s">
        <v>7247</v>
      </c>
      <c r="I25" s="2408"/>
      <c r="J25" s="2408"/>
      <c r="K25" s="2408"/>
    </row>
    <row r="26" spans="1:11" s="2428" customFormat="1" ht="21.75" hidden="1" customHeight="1">
      <c r="A26" s="2424"/>
      <c r="B26" s="3706" t="s">
        <v>7248</v>
      </c>
      <c r="C26" s="3706"/>
      <c r="D26" s="2431">
        <f>SUM(D24:D25)</f>
        <v>0</v>
      </c>
      <c r="E26" s="3721"/>
      <c r="F26" s="3722"/>
      <c r="G26" s="2432"/>
      <c r="H26" s="2427"/>
      <c r="I26" s="2427"/>
      <c r="J26" s="2427"/>
      <c r="K26" s="2427"/>
    </row>
    <row r="27" spans="1:11" s="2428" customFormat="1" ht="22.5" customHeight="1">
      <c r="A27" s="2424"/>
      <c r="B27" s="2433" t="s">
        <v>7252</v>
      </c>
      <c r="C27" s="2434"/>
      <c r="D27" s="3723">
        <f>利润!C19+C16-C22</f>
        <v>0</v>
      </c>
      <c r="E27" s="3723"/>
      <c r="F27" s="2435" t="s">
        <v>7240</v>
      </c>
      <c r="G27" s="2435"/>
      <c r="H27" s="2436" t="s">
        <v>661</v>
      </c>
      <c r="I27" s="2437">
        <f>'A100000中华人民共和国企业所得税年度纳税申报表（A类）'!D16</f>
        <v>0</v>
      </c>
      <c r="J27" s="2427"/>
      <c r="K27" s="2427"/>
    </row>
    <row r="28" spans="1:11" s="2428" customFormat="1" ht="22.5" customHeight="1">
      <c r="A28" s="3697" t="s">
        <v>7253</v>
      </c>
      <c r="B28" s="3697"/>
      <c r="C28" s="3697"/>
      <c r="D28" s="3697"/>
      <c r="E28" s="3697"/>
      <c r="F28" s="3697"/>
      <c r="G28" s="2438"/>
      <c r="H28" s="2356" t="s">
        <v>7254</v>
      </c>
      <c r="I28" s="2439"/>
      <c r="J28" s="2427"/>
      <c r="K28" s="2427"/>
    </row>
    <row r="29" spans="1:11" s="2408" customFormat="1" ht="22.5" customHeight="1">
      <c r="A29" s="2416" t="s">
        <v>1428</v>
      </c>
      <c r="B29" s="2440" t="s">
        <v>7255</v>
      </c>
      <c r="C29" s="2441">
        <f ca="1">F82</f>
        <v>0</v>
      </c>
      <c r="D29" s="2442" t="s">
        <v>7240</v>
      </c>
      <c r="E29" s="2440"/>
      <c r="F29" s="2440"/>
      <c r="G29" s="2433"/>
      <c r="H29" s="494" t="s">
        <v>1310</v>
      </c>
    </row>
    <row r="30" spans="1:11" s="2408" customFormat="1" ht="21.75" customHeight="1">
      <c r="A30" s="2415"/>
      <c r="B30" s="3706" t="s">
        <v>1654</v>
      </c>
      <c r="C30" s="3706"/>
      <c r="D30" s="2418" t="s">
        <v>1655</v>
      </c>
      <c r="E30" s="2418" t="s">
        <v>1321</v>
      </c>
      <c r="F30" s="2418" t="s">
        <v>1487</v>
      </c>
      <c r="G30" s="2443" t="s">
        <v>7244</v>
      </c>
      <c r="H30" s="2444" t="s">
        <v>7256</v>
      </c>
    </row>
    <row r="31" spans="1:11" s="2408" customFormat="1" ht="18" customHeight="1">
      <c r="A31" s="2415"/>
      <c r="B31" s="3716" t="str">
        <f>MID(A105000纳税调整项目明细表!B6,7,FIND("（",A105000纳税调整项目明细表!B6,5)-7)</f>
        <v>视同销售收入</v>
      </c>
      <c r="C31" s="3717"/>
      <c r="D31" s="2445">
        <f>N(A105000纳税调整项目明细表!C6)</f>
        <v>0</v>
      </c>
      <c r="E31" s="2445">
        <f>A105000纳税调整项目明细表!D6</f>
        <v>0</v>
      </c>
      <c r="F31" s="2445">
        <f>A105000纳税调整项目明细表!E6</f>
        <v>0</v>
      </c>
      <c r="G31" s="2446"/>
    </row>
    <row r="32" spans="1:11" s="2408" customFormat="1" ht="18" customHeight="1">
      <c r="A32" s="2415"/>
      <c r="B32" s="3716" t="str">
        <f>MID(A105000纳税调整项目明细表!B7,7,FIND("（",A105000纳税调整项目明细表!B7,5)-7)</f>
        <v>未按权责发生制原则确认的收入</v>
      </c>
      <c r="C32" s="3717"/>
      <c r="D32" s="2445">
        <f>N(A105000纳税调整项目明细表!C7)</f>
        <v>0</v>
      </c>
      <c r="E32" s="2445">
        <f>A105000纳税调整项目明细表!D7</f>
        <v>0</v>
      </c>
      <c r="F32" s="2445">
        <f>A105000纳税调整项目明细表!E7</f>
        <v>0</v>
      </c>
      <c r="G32" s="2446"/>
    </row>
    <row r="33" spans="1:9" s="2408" customFormat="1" ht="18" customHeight="1">
      <c r="A33" s="2415"/>
      <c r="B33" s="3716" t="str">
        <f>MID(A105000纳税调整项目明细表!B8,8,FIND("（",A105000纳税调整项目明细表!B8,5)-1)</f>
        <v>投资收益</v>
      </c>
      <c r="C33" s="3717"/>
      <c r="D33" s="2445">
        <f>N(A105000纳税调整项目明细表!C8)</f>
        <v>0</v>
      </c>
      <c r="E33" s="2445">
        <f>A105000纳税调整项目明细表!D8</f>
        <v>0</v>
      </c>
      <c r="F33" s="2445">
        <f>A105000纳税调整项目明细表!E8</f>
        <v>0</v>
      </c>
      <c r="G33" s="2446"/>
    </row>
    <row r="34" spans="1:9" s="2408" customFormat="1" ht="18" customHeight="1">
      <c r="A34" s="2415"/>
      <c r="B34" s="3718" t="str">
        <f>其他事项!B12</f>
        <v>交易性金融资产初始投资调整</v>
      </c>
      <c r="C34" s="3719"/>
      <c r="D34" s="2445">
        <f>N(其他事项!D12)</f>
        <v>0</v>
      </c>
      <c r="E34" s="2445">
        <f>N(其他事项!E12)</f>
        <v>0</v>
      </c>
      <c r="F34" s="2445">
        <f>N(其他事项!F12)</f>
        <v>0</v>
      </c>
      <c r="G34" s="2447"/>
    </row>
    <row r="35" spans="1:9" s="2408" customFormat="1" ht="18" customHeight="1">
      <c r="A35" s="2415"/>
      <c r="B35" s="3716" t="str">
        <f>MID(A105000纳税调整项目明细表!B11,7,LEN(A105000纳税调整项目明细表!B11))</f>
        <v>公允价值变动净损益</v>
      </c>
      <c r="C35" s="3717"/>
      <c r="D35" s="2448">
        <f>A105000纳税调整项目明细表!C11</f>
        <v>0</v>
      </c>
      <c r="E35" s="2448">
        <f>N(A105000纳税调整项目明细表!D11)</f>
        <v>0</v>
      </c>
      <c r="F35" s="2448">
        <f>A105000纳税调整项目明细表!E11</f>
        <v>0</v>
      </c>
      <c r="G35" s="2446"/>
    </row>
    <row r="36" spans="1:9" s="2408" customFormat="1" ht="18" customHeight="1">
      <c r="A36" s="2415"/>
      <c r="B36" s="3716" t="str">
        <f>LEFT(其他事项!B8,5)</f>
        <v>不征税收入</v>
      </c>
      <c r="C36" s="3717"/>
      <c r="D36" s="2449">
        <f>其他事项!D8+A105040专项用途财政性资金纳税调整表!F13</f>
        <v>0</v>
      </c>
      <c r="E36" s="2449">
        <f>其他事项!E8+A105040专项用途财政性资金纳税调整表!P13</f>
        <v>0</v>
      </c>
      <c r="F36" s="2450">
        <f>MAX(0,E36-D36)</f>
        <v>0</v>
      </c>
      <c r="G36" s="2446"/>
      <c r="H36" s="2356" t="s">
        <v>1656</v>
      </c>
    </row>
    <row r="37" spans="1:9" s="2408" customFormat="1" ht="18" customHeight="1">
      <c r="A37" s="2415"/>
      <c r="B37" s="3720" t="str">
        <f>MID(A105000纳税调整项目明细表!B14,8,LEN(A105000纳税调整项目明细表!B14))</f>
        <v>销售折扣、折让和退回</v>
      </c>
      <c r="C37" s="3720"/>
      <c r="D37" s="2449">
        <f>A105000纳税调整项目明细表!C14</f>
        <v>0</v>
      </c>
      <c r="E37" s="2449">
        <f>A105000纳税调整项目明细表!D14</f>
        <v>0</v>
      </c>
      <c r="F37" s="2449">
        <f>A105000纳税调整项目明细表!E14</f>
        <v>0</v>
      </c>
      <c r="G37" s="2446"/>
    </row>
    <row r="38" spans="1:9" s="2408" customFormat="1" ht="18" customHeight="1">
      <c r="A38" s="2416"/>
      <c r="B38" s="3724" t="str">
        <f>其他事项!B9</f>
        <v>账面计入非损益类科目的政府补贴收入</v>
      </c>
      <c r="C38" s="3724"/>
      <c r="D38" s="2451">
        <f>N(其他事项!D9)</f>
        <v>0</v>
      </c>
      <c r="E38" s="2451">
        <f>N(其他事项!E9)</f>
        <v>0</v>
      </c>
      <c r="F38" s="2451">
        <f>N(其他事项!F9)</f>
        <v>0</v>
      </c>
      <c r="G38" s="2447"/>
      <c r="H38" s="2452"/>
    </row>
    <row r="39" spans="1:9" s="2408" customFormat="1" ht="18" customHeight="1">
      <c r="A39" s="2415"/>
      <c r="B39" s="3720" t="str">
        <f>其他事项!A7&amp;"-"&amp;其他事项!B7</f>
        <v>收入类-其他</v>
      </c>
      <c r="C39" s="3720"/>
      <c r="D39" s="2449">
        <f>A105000纳税调整项目明细表!C15</f>
        <v>0</v>
      </c>
      <c r="E39" s="2449">
        <f>A105000纳税调整项目明细表!D15</f>
        <v>0</v>
      </c>
      <c r="F39" s="2449">
        <f>A105000纳税调整项目明细表!E15</f>
        <v>0</v>
      </c>
      <c r="G39" s="2446"/>
    </row>
    <row r="40" spans="1:9" s="2408" customFormat="1" ht="18" customHeight="1">
      <c r="A40" s="2415"/>
      <c r="B40" s="3720" t="str">
        <f>MID(A105000纳税调整项目明细表!B18,7,FIND("（",A105000纳税调整项目明细表!B18,5)-7)</f>
        <v>职工薪酬</v>
      </c>
      <c r="C40" s="3720"/>
      <c r="D40" s="2448">
        <f>A105000纳税调整项目明细表!C18</f>
        <v>0</v>
      </c>
      <c r="E40" s="2448">
        <f>A105000纳税调整项目明细表!D18</f>
        <v>0</v>
      </c>
      <c r="F40" s="2448">
        <f>A105000纳税调整项目明细表!E18</f>
        <v>0</v>
      </c>
      <c r="G40" s="2446"/>
    </row>
    <row r="41" spans="1:9" s="2408" customFormat="1" ht="18" customHeight="1">
      <c r="A41" s="2415"/>
      <c r="B41" s="3720" t="str">
        <f>MID(A105000纳税调整项目明细表!B19,7,LEN(A105000纳税调整项目明细表!B19))</f>
        <v>业务招待费支出</v>
      </c>
      <c r="C41" s="3720"/>
      <c r="D41" s="2448">
        <f>N(A105000纳税调整项目明细表!C19)</f>
        <v>0</v>
      </c>
      <c r="E41" s="2448">
        <f>N(A105000纳税调整项目明细表!D19)</f>
        <v>0</v>
      </c>
      <c r="F41" s="2448">
        <f>N(A105000纳税调整项目明细表!E19)</f>
        <v>0</v>
      </c>
      <c r="G41" s="2446"/>
    </row>
    <row r="42" spans="1:9" s="2408" customFormat="1" ht="18" customHeight="1">
      <c r="A42" s="2415"/>
      <c r="B42" s="3720" t="str">
        <f>MID(A105000纳税调整项目明细表!B20,7,FIND("（",A105000纳税调整项目明细表!B20,5)-7)</f>
        <v>广告费和业务宣传费支出</v>
      </c>
      <c r="C42" s="3720"/>
      <c r="D42" s="2448">
        <f>N(A105000纳税调整项目明细表!C20)</f>
        <v>0</v>
      </c>
      <c r="E42" s="2448">
        <f>N(A105000纳税调整项目明细表!D20)</f>
        <v>0</v>
      </c>
      <c r="F42" s="2448">
        <f>N(A105000纳税调整项目明细表!E20)</f>
        <v>0</v>
      </c>
      <c r="G42" s="2446"/>
      <c r="H42" s="2356" t="s">
        <v>7257</v>
      </c>
      <c r="I42" s="2453" t="s">
        <v>7258</v>
      </c>
    </row>
    <row r="43" spans="1:9" s="2408" customFormat="1" ht="18" customHeight="1">
      <c r="A43" s="2415"/>
      <c r="B43" s="3720" t="str">
        <f>MID(A105000纳税调整项目明细表!B21,7,FIND("（",A105000纳税调整项目明细表!B21,5)-7)</f>
        <v>捐赠支出</v>
      </c>
      <c r="C43" s="3720"/>
      <c r="D43" s="2448">
        <f>N(A105000纳税调整项目明细表!C21)</f>
        <v>0</v>
      </c>
      <c r="E43" s="2448">
        <f>N(A105000纳税调整项目明细表!D21)</f>
        <v>0</v>
      </c>
      <c r="F43" s="2448">
        <f>N(A105000纳税调整项目明细表!E21)</f>
        <v>0</v>
      </c>
      <c r="G43" s="2446"/>
    </row>
    <row r="44" spans="1:9" s="2408" customFormat="1" ht="18" customHeight="1">
      <c r="A44" s="2415"/>
      <c r="B44" s="3720" t="str">
        <f>MID(A105000纳税调整项目明细表!B22,7,LEN(A105000纳税调整项目明细表!B22))</f>
        <v>利息支出</v>
      </c>
      <c r="C44" s="3720"/>
      <c r="D44" s="2448">
        <f>N(A105000纳税调整项目明细表!C22)</f>
        <v>0</v>
      </c>
      <c r="E44" s="2448">
        <f>N(A105000纳税调整项目明细表!D22)</f>
        <v>0</v>
      </c>
      <c r="F44" s="2448">
        <f>N(A105000纳税调整项目明细表!E22)</f>
        <v>0</v>
      </c>
      <c r="G44" s="2446"/>
    </row>
    <row r="45" spans="1:9" s="2408" customFormat="1" ht="18" customHeight="1">
      <c r="A45" s="2415"/>
      <c r="B45" s="3720" t="str">
        <f>MID(A105000纳税调整项目明细表!B23,7,LEN(A105000纳税调整项目明细表!B23))</f>
        <v>罚金、罚款和被没收财物的损失</v>
      </c>
      <c r="C45" s="3720"/>
      <c r="D45" s="2448">
        <f>N(A105000纳税调整项目明细表!C23)</f>
        <v>0</v>
      </c>
      <c r="E45" s="2448">
        <f>N(A105000纳税调整项目明细表!D23)</f>
        <v>0</v>
      </c>
      <c r="F45" s="2448">
        <f>N(A105000纳税调整项目明细表!E23)</f>
        <v>0</v>
      </c>
      <c r="G45" s="2446"/>
    </row>
    <row r="46" spans="1:9" s="2408" customFormat="1" ht="18" customHeight="1">
      <c r="A46" s="2415"/>
      <c r="B46" s="3720" t="str">
        <f>MID(A105000纳税调整项目明细表!B24,7,LEN(A105000纳税调整项目明细表!B24))</f>
        <v>税收滞纳金、加收利息</v>
      </c>
      <c r="C46" s="3720"/>
      <c r="D46" s="2448">
        <f>N(A105000纳税调整项目明细表!C24)</f>
        <v>0</v>
      </c>
      <c r="E46" s="2448">
        <f>N(A105000纳税调整项目明细表!D24)</f>
        <v>0</v>
      </c>
      <c r="F46" s="2448">
        <f>N(A105000纳税调整项目明细表!E24)</f>
        <v>0</v>
      </c>
      <c r="G46" s="2446"/>
    </row>
    <row r="47" spans="1:9" s="2408" customFormat="1" ht="18" customHeight="1">
      <c r="A47" s="2415"/>
      <c r="B47" s="3720" t="str">
        <f>MID(A105000纳税调整项目明细表!B25,7,LEN(A105000纳税调整项目明细表!B25))</f>
        <v>赞助支出</v>
      </c>
      <c r="C47" s="3720"/>
      <c r="D47" s="2448">
        <f>N(A105000纳税调整项目明细表!C25)</f>
        <v>0</v>
      </c>
      <c r="E47" s="2448">
        <f>N(A105000纳税调整项目明细表!D25)</f>
        <v>0</v>
      </c>
      <c r="F47" s="2448">
        <f>N(A105000纳税调整项目明细表!E25)</f>
        <v>0</v>
      </c>
      <c r="G47" s="2446"/>
    </row>
    <row r="48" spans="1:9" s="2408" customFormat="1" ht="18" customHeight="1">
      <c r="A48" s="2415"/>
      <c r="B48" s="3720" t="str">
        <f>MID(A105000纳税调整项目明细表!B26,7,LEN(A105000纳税调整项目明细表!B26))</f>
        <v>与未实现融资收益相关在当期确认的财务费用</v>
      </c>
      <c r="C48" s="3720"/>
      <c r="D48" s="2448">
        <f>N(A105000纳税调整项目明细表!C26)</f>
        <v>0</v>
      </c>
      <c r="E48" s="2448">
        <f>N(A105000纳税调整项目明细表!D26)</f>
        <v>0</v>
      </c>
      <c r="F48" s="2448">
        <f>N(A105000纳税调整项目明细表!E26)</f>
        <v>0</v>
      </c>
      <c r="G48" s="2446"/>
    </row>
    <row r="49" spans="1:9" s="2408" customFormat="1" ht="18" customHeight="1">
      <c r="A49" s="2415"/>
      <c r="B49" s="3720" t="str">
        <f>MID(A105000纳税调整项目明细表!B27,9,LEN(A105000纳税调整项目明细表!B27))</f>
        <v>佣金和手续费支出</v>
      </c>
      <c r="C49" s="3720"/>
      <c r="D49" s="2448">
        <f>N(A105000纳税调整项目明细表!C27)</f>
        <v>0</v>
      </c>
      <c r="E49" s="2448">
        <f>N(A105000纳税调整项目明细表!D27)</f>
        <v>0</v>
      </c>
      <c r="F49" s="2448">
        <f>N(A105000纳税调整项目明细表!E27)</f>
        <v>0</v>
      </c>
      <c r="G49" s="2446"/>
    </row>
    <row r="50" spans="1:9" s="2408" customFormat="1" ht="18" customHeight="1">
      <c r="A50" s="2415"/>
      <c r="B50" s="3720" t="str">
        <f>LEFT(其他事项!B21,14)</f>
        <v>不征税收入用于支出形成的费用</v>
      </c>
      <c r="C50" s="3720"/>
      <c r="D50" s="2448">
        <f>其他事项!D21+A105040专项用途财政性资金纳税调整表!M13</f>
        <v>0</v>
      </c>
      <c r="E50" s="2448">
        <f>N(其他事项!E21)</f>
        <v>0</v>
      </c>
      <c r="F50" s="2448">
        <f>N(其他事项!F21)</f>
        <v>0</v>
      </c>
      <c r="G50" s="2446"/>
    </row>
    <row r="51" spans="1:9" s="2408" customFormat="1" ht="18" customHeight="1">
      <c r="A51" s="2415"/>
      <c r="B51" s="3720" t="str">
        <f>MID(A105000纳税调整项目明细表!B30,9,LEN(A105000纳税调整项目明细表!B30))</f>
        <v>跨期扣除项目</v>
      </c>
      <c r="C51" s="3720"/>
      <c r="D51" s="2448">
        <f>N(A105000纳税调整项目明细表!C30)</f>
        <v>0</v>
      </c>
      <c r="E51" s="2448">
        <f>N(A105000纳税调整项目明细表!D30)</f>
        <v>0</v>
      </c>
      <c r="F51" s="2448">
        <f>N(A105000纳税调整项目明细表!E30)</f>
        <v>0</v>
      </c>
      <c r="G51" s="2446"/>
    </row>
    <row r="52" spans="1:9" s="2408" customFormat="1" ht="18" customHeight="1">
      <c r="A52" s="2415"/>
      <c r="B52" s="3720" t="str">
        <f>MID(A105000纳税调整项目明细表!B31,8,LEN(A105000纳税调整项目明细表!B31))</f>
        <v>与取得收入无关的支出</v>
      </c>
      <c r="C52" s="3720"/>
      <c r="D52" s="2448">
        <f>N(A105000纳税调整项目明细表!C31)</f>
        <v>0</v>
      </c>
      <c r="E52" s="2448">
        <f>N(A105000纳税调整项目明细表!D31)</f>
        <v>0</v>
      </c>
      <c r="F52" s="2448">
        <f>N(A105000纳税调整项目明细表!E31)</f>
        <v>0</v>
      </c>
      <c r="G52" s="2446"/>
    </row>
    <row r="53" spans="1:9" s="2408" customFormat="1" ht="18" customHeight="1">
      <c r="A53" s="2415"/>
      <c r="B53" s="3720" t="str">
        <f>MID(A105000纳税调整项目明细表!B32,9,LEN(A105000纳税调整项目明细表!B32))</f>
        <v>境外所得分摊的共同支出</v>
      </c>
      <c r="C53" s="3720"/>
      <c r="D53" s="2448">
        <f>A108010境外所得纳税调整后所得明细表!Q15+A108010境外所得纳税调整后所得明细表!R15</f>
        <v>0</v>
      </c>
      <c r="E53" s="2448">
        <f>N(A105000纳税调整项目明细表!D32)</f>
        <v>0</v>
      </c>
      <c r="F53" s="2448">
        <f>N(A105000纳税调整项目明细表!E32)</f>
        <v>0</v>
      </c>
      <c r="G53" s="2446"/>
      <c r="H53" s="576" t="s">
        <v>7259</v>
      </c>
    </row>
    <row r="54" spans="1:9" s="2408" customFormat="1" ht="18" customHeight="1">
      <c r="A54" s="2415"/>
      <c r="B54" s="3720" t="str">
        <f>其他事项!B22</f>
        <v>未取得合法有效票据的支出</v>
      </c>
      <c r="C54" s="3720"/>
      <c r="D54" s="2448">
        <f>N(其他事项!D22)</f>
        <v>0</v>
      </c>
      <c r="E54" s="2448">
        <f>N(其他事项!E22)</f>
        <v>0</v>
      </c>
      <c r="F54" s="2448">
        <f>N(其他事项!F22)</f>
        <v>0</v>
      </c>
      <c r="G54" s="2446"/>
    </row>
    <row r="55" spans="1:9" s="2408" customFormat="1" ht="18" customHeight="1">
      <c r="A55" s="2416"/>
      <c r="B55" s="3720" t="str">
        <f>其他事项!B23</f>
        <v>非本公司费用</v>
      </c>
      <c r="C55" s="3720"/>
      <c r="D55" s="2448">
        <f>N(其他事项!D23)</f>
        <v>0</v>
      </c>
      <c r="E55" s="2448">
        <f>N(其他事项!E23)</f>
        <v>0</v>
      </c>
      <c r="F55" s="2448">
        <f>N(其他事项!F23)</f>
        <v>0</v>
      </c>
      <c r="G55" s="2446"/>
      <c r="H55" s="2452"/>
    </row>
    <row r="56" spans="1:9" s="2408" customFormat="1" ht="18" customHeight="1">
      <c r="A56" s="2416"/>
      <c r="B56" s="3720" t="str">
        <f>其他事项!B25</f>
        <v>跨期费用</v>
      </c>
      <c r="C56" s="3720"/>
      <c r="D56" s="2448">
        <f>N(其他事项!D25)</f>
        <v>0</v>
      </c>
      <c r="E56" s="2448">
        <f>N(其他事项!E25)</f>
        <v>0</v>
      </c>
      <c r="F56" s="2448">
        <f>N(其他事项!F25)</f>
        <v>0</v>
      </c>
      <c r="G56" s="2446"/>
      <c r="H56" s="2452"/>
    </row>
    <row r="57" spans="1:9" s="2408" customFormat="1" ht="18" customHeight="1">
      <c r="A57" s="2416"/>
      <c r="B57" s="3720" t="str">
        <f>其他事项!B26</f>
        <v>大额购物未附清单</v>
      </c>
      <c r="C57" s="3720"/>
      <c r="D57" s="2448">
        <f>N(其他事项!D26)</f>
        <v>0</v>
      </c>
      <c r="E57" s="2448">
        <f>N(其他事项!E26)</f>
        <v>0</v>
      </c>
      <c r="F57" s="2448">
        <f>N(其他事项!F26)</f>
        <v>0</v>
      </c>
      <c r="G57" s="2447"/>
      <c r="H57" s="2356" t="s">
        <v>1317</v>
      </c>
      <c r="I57" s="13"/>
    </row>
    <row r="58" spans="1:9" s="2408" customFormat="1" ht="18" customHeight="1">
      <c r="A58" s="2416"/>
      <c r="B58" s="3720" t="str">
        <f>其他事项!B28</f>
        <v>按权责发生制原则应在以后年度确认的支出</v>
      </c>
      <c r="C58" s="3720"/>
      <c r="D58" s="2448">
        <f>N(其他事项!D28)</f>
        <v>0</v>
      </c>
      <c r="E58" s="2448">
        <f>N(其他事项!E28)</f>
        <v>0</v>
      </c>
      <c r="F58" s="2448">
        <f>N(其他事项!F28)</f>
        <v>0</v>
      </c>
      <c r="G58" s="2446"/>
      <c r="H58" s="2452"/>
      <c r="I58" s="13"/>
    </row>
    <row r="59" spans="1:9" s="2408" customFormat="1" ht="18" customHeight="1">
      <c r="A59" s="2416"/>
      <c r="B59" s="3720" t="str">
        <f>其他事项!B31</f>
        <v>应并入业务招待费的费用</v>
      </c>
      <c r="C59" s="3720"/>
      <c r="D59" s="2448">
        <f>N(其他事项!D31)</f>
        <v>0</v>
      </c>
      <c r="E59" s="2448">
        <f>N(其他事项!E31)</f>
        <v>0</v>
      </c>
      <c r="F59" s="2448">
        <f>N(其他事项!F31)</f>
        <v>0</v>
      </c>
      <c r="G59" s="2446"/>
      <c r="H59" s="2452"/>
      <c r="I59" s="13"/>
    </row>
    <row r="60" spans="1:9" s="2408" customFormat="1" ht="18" customHeight="1">
      <c r="A60" s="2416"/>
      <c r="B60" s="3720" t="str">
        <f>其他事项!B32</f>
        <v>灾害事故损失获得赔偿部分</v>
      </c>
      <c r="C60" s="3720"/>
      <c r="D60" s="2448">
        <f>N(其他事项!D32)</f>
        <v>0</v>
      </c>
      <c r="E60" s="2448">
        <f>N(其他事项!E32)</f>
        <v>0</v>
      </c>
      <c r="F60" s="2448">
        <f>N(其他事项!F32)</f>
        <v>0</v>
      </c>
      <c r="G60" s="2446"/>
      <c r="H60" s="2452"/>
      <c r="I60" s="13"/>
    </row>
    <row r="61" spans="1:9" s="2408" customFormat="1" ht="18" customHeight="1">
      <c r="A61" s="2416"/>
      <c r="B61" s="3720" t="str">
        <f>其他事项!B34</f>
        <v>为其他企业贷款担保的支出项目</v>
      </c>
      <c r="C61" s="3720"/>
      <c r="D61" s="2448">
        <f>N(其他事项!D34)</f>
        <v>0</v>
      </c>
      <c r="E61" s="2448">
        <f>N(其他事项!E34)</f>
        <v>0</v>
      </c>
      <c r="F61" s="2448">
        <f>N(其他事项!F34)</f>
        <v>0</v>
      </c>
      <c r="G61" s="2446"/>
      <c r="H61" s="2452"/>
      <c r="I61" s="13"/>
    </row>
    <row r="62" spans="1:9" s="2408" customFormat="1" ht="18" customHeight="1">
      <c r="A62" s="2416"/>
      <c r="B62" s="3720" t="str">
        <f>其他事项!B35</f>
        <v>在福利费中列支的社会保障性缴款单位负担部分</v>
      </c>
      <c r="C62" s="3720"/>
      <c r="D62" s="2448">
        <f>N(其他事项!D35)</f>
        <v>0</v>
      </c>
      <c r="E62" s="2448">
        <f>N(其他事项!E35)</f>
        <v>0</v>
      </c>
      <c r="F62" s="2448">
        <f>N(其他事项!F35)</f>
        <v>0</v>
      </c>
      <c r="G62" s="2446"/>
      <c r="H62" s="2452"/>
      <c r="I62" s="13"/>
    </row>
    <row r="63" spans="1:9" s="2408" customFormat="1" ht="18" customHeight="1">
      <c r="A63" s="2416"/>
      <c r="B63" s="3720" t="str">
        <f>其他事项!B37</f>
        <v>不属于应付福利费开支范围的支出</v>
      </c>
      <c r="C63" s="3720"/>
      <c r="D63" s="2448">
        <f>N(其他事项!D37)</f>
        <v>0</v>
      </c>
      <c r="E63" s="2448">
        <f>N(其他事项!E37)</f>
        <v>0</v>
      </c>
      <c r="F63" s="2448">
        <f>N(其他事项!F37)</f>
        <v>0</v>
      </c>
      <c r="G63" s="2446"/>
      <c r="I63" s="13"/>
    </row>
    <row r="64" spans="1:9" s="2408" customFormat="1" ht="18" customHeight="1">
      <c r="A64" s="2416"/>
      <c r="B64" s="3720" t="str">
        <f>其他事项!B38</f>
        <v>产权不属于公司的汽车费用</v>
      </c>
      <c r="C64" s="3720"/>
      <c r="D64" s="2448">
        <f>N(其他事项!D38)</f>
        <v>0</v>
      </c>
      <c r="E64" s="2448">
        <f>N(其他事项!E38)</f>
        <v>0</v>
      </c>
      <c r="F64" s="2448">
        <f>N(其他事项!F38)</f>
        <v>0</v>
      </c>
      <c r="G64" s="2446"/>
      <c r="H64" s="2452"/>
      <c r="I64" s="2454"/>
    </row>
    <row r="65" spans="1:9" s="2408" customFormat="1" ht="18" customHeight="1">
      <c r="A65" s="2416"/>
      <c r="B65" s="3716">
        <f>其他事项!B41</f>
        <v>0</v>
      </c>
      <c r="C65" s="3717"/>
      <c r="D65" s="2448">
        <f>其他事项!D41</f>
        <v>0</v>
      </c>
      <c r="E65" s="2448">
        <f>其他事项!E41</f>
        <v>0</v>
      </c>
      <c r="F65" s="2448">
        <f>其他事项!F41</f>
        <v>0</v>
      </c>
      <c r="G65" s="2446"/>
      <c r="H65" s="2452"/>
      <c r="I65" s="2454"/>
    </row>
    <row r="66" spans="1:9" s="2408" customFormat="1" ht="18" customHeight="1">
      <c r="A66" s="2416"/>
      <c r="B66" s="3720" t="s">
        <v>7260</v>
      </c>
      <c r="C66" s="3720"/>
      <c r="D66" s="2448">
        <f>租金!D11+租金!D17</f>
        <v>0</v>
      </c>
      <c r="E66" s="2448">
        <f>租金!D13+租金!D17-租金!D18</f>
        <v>0</v>
      </c>
      <c r="F66" s="2448">
        <f>租金!D14+租金!D18</f>
        <v>0</v>
      </c>
      <c r="G66" s="2446"/>
      <c r="H66" s="2452"/>
      <c r="I66" s="2454"/>
    </row>
    <row r="67" spans="1:9" s="2408" customFormat="1" ht="18" customHeight="1">
      <c r="A67" s="2416"/>
      <c r="B67" s="3720" t="str">
        <f>MID(A105000纳税调整项目明细表!B35,8,FIND("（",A105000纳税调整项目明细表!B35,5)+2)</f>
        <v>资产折旧、摊销</v>
      </c>
      <c r="C67" s="3720"/>
      <c r="D67" s="2448">
        <f>A105000纳税调整项目明细表!C35</f>
        <v>0</v>
      </c>
      <c r="E67" s="2448">
        <f ca="1">A105000纳税调整项目明细表!D35</f>
        <v>0</v>
      </c>
      <c r="F67" s="2448">
        <f ca="1">A105000纳税调整项目明细表!E35</f>
        <v>0</v>
      </c>
      <c r="G67" s="2446"/>
      <c r="H67" s="2455"/>
      <c r="I67" s="2454"/>
    </row>
    <row r="68" spans="1:9" s="2408" customFormat="1" ht="18" customHeight="1">
      <c r="A68" s="2416"/>
      <c r="B68" s="3720" t="str">
        <f>MID(A105000纳税调整项目明细表!B36,8,FIND("（",A105000纳税调整项目明细表!B36,5)+2)</f>
        <v>资产减值准备金</v>
      </c>
      <c r="C68" s="3720"/>
      <c r="D68" s="2448">
        <f>A105000纳税调整项目明细表!C36</f>
        <v>0</v>
      </c>
      <c r="E68" s="2448">
        <f>N(A105000纳税调整项目明细表!D36)</f>
        <v>0</v>
      </c>
      <c r="F68" s="2448">
        <f>A105000纳税调整项目明细表!E36</f>
        <v>0</v>
      </c>
      <c r="G68" s="2456"/>
      <c r="H68" s="2452"/>
    </row>
    <row r="69" spans="1:9" s="2408" customFormat="1" ht="18" customHeight="1">
      <c r="A69" s="2416"/>
      <c r="B69" s="3720" t="str">
        <f>MID(A105000纳税调整项目明细表!B37,7,FIND("（",A105000纳税调整项目明细表!B37,5)-7)</f>
        <v>资产损失</v>
      </c>
      <c r="C69" s="3720"/>
      <c r="D69" s="2448">
        <f>A105000纳税调整项目明细表!C37</f>
        <v>0</v>
      </c>
      <c r="E69" s="2448">
        <f>N(A105000纳税调整项目明细表!D37)</f>
        <v>0</v>
      </c>
      <c r="F69" s="2448">
        <f>A105000纳税调整项目明细表!E37</f>
        <v>0</v>
      </c>
      <c r="G69" s="2447"/>
      <c r="H69" s="2452"/>
    </row>
    <row r="70" spans="1:9" s="2408" customFormat="1" ht="18" customHeight="1">
      <c r="A70" s="2416"/>
      <c r="B70" s="3724" t="str">
        <f>其他事项!B13</f>
        <v>应予资本化的固定资产支出</v>
      </c>
      <c r="C70" s="3724"/>
      <c r="D70" s="2448">
        <f>其他事项!D13</f>
        <v>0</v>
      </c>
      <c r="E70" s="2448">
        <f>其他事项!E13</f>
        <v>0</v>
      </c>
      <c r="F70" s="2448">
        <f>其他事项!F13</f>
        <v>0</v>
      </c>
      <c r="G70" s="2447"/>
      <c r="H70" s="2452"/>
    </row>
    <row r="71" spans="1:9" s="2408" customFormat="1" ht="18" customHeight="1">
      <c r="A71" s="2416"/>
      <c r="B71" s="3724" t="str">
        <f>其他事项!B14</f>
        <v>应予资本化的无形资产支出</v>
      </c>
      <c r="C71" s="3724"/>
      <c r="D71" s="2448">
        <f>其他事项!D14</f>
        <v>0</v>
      </c>
      <c r="E71" s="2448">
        <f>其他事项!E14</f>
        <v>0</v>
      </c>
      <c r="F71" s="2448">
        <f>其他事项!F14</f>
        <v>0</v>
      </c>
      <c r="G71" s="2447"/>
      <c r="H71" s="2452"/>
    </row>
    <row r="72" spans="1:9" s="2408" customFormat="1" ht="18" customHeight="1">
      <c r="A72" s="2416"/>
      <c r="B72" s="3724" t="str">
        <f>其他事项!A13&amp;"-"&amp;其他事项!B15</f>
        <v>资产类-其他</v>
      </c>
      <c r="C72" s="3724"/>
      <c r="D72" s="2448">
        <f>其他事项!D15</f>
        <v>0</v>
      </c>
      <c r="E72" s="2448">
        <f>其他事项!E15</f>
        <v>0</v>
      </c>
      <c r="F72" s="2448">
        <f>MAX(其他事项!F15,0)</f>
        <v>0</v>
      </c>
      <c r="G72" s="2447"/>
      <c r="H72" s="2452"/>
    </row>
    <row r="73" spans="1:9" s="2408" customFormat="1" ht="18" customHeight="1">
      <c r="A73" s="2416"/>
      <c r="B73" s="3724" t="str">
        <f>MID(A105000纳税调整项目明细表!B40,7,FIND("（",A105000纳税调整项目明细表!B40,5)-7)</f>
        <v>企业重组</v>
      </c>
      <c r="C73" s="3724"/>
      <c r="D73" s="2451">
        <f>A105000纳税调整项目明细表!C40</f>
        <v>0</v>
      </c>
      <c r="E73" s="2451">
        <f>A105000纳税调整项目明细表!D40</f>
        <v>0</v>
      </c>
      <c r="F73" s="2451">
        <f>A105000纳税调整项目明细表!E40</f>
        <v>0</v>
      </c>
      <c r="G73" s="2447"/>
      <c r="H73" s="2452"/>
    </row>
    <row r="74" spans="1:9" s="2408" customFormat="1" ht="18" customHeight="1">
      <c r="A74" s="2416"/>
      <c r="B74" s="3724" t="str">
        <f>MID(A105000纳税调整项目明细表!B41,8,FIND("（",A105000纳税调整项目明细表!B41,5))</f>
        <v>政策性搬迁</v>
      </c>
      <c r="C74" s="3724"/>
      <c r="D74" s="2451">
        <f>A105110政策性搬迁纳税调整明细表!C25+A105110政策性搬迁纳税调整明细表!C26</f>
        <v>0</v>
      </c>
      <c r="E74" s="2451">
        <f>A105110政策性搬迁纳税调整明细表!C21</f>
        <v>0</v>
      </c>
      <c r="F74" s="2451">
        <f>A105000纳税调整项目明细表!E41</f>
        <v>0</v>
      </c>
      <c r="G74" s="2447"/>
      <c r="H74" s="2452"/>
    </row>
    <row r="75" spans="1:9" s="2408" customFormat="1" ht="18" customHeight="1">
      <c r="A75" s="2416"/>
      <c r="B75" s="3724" t="str">
        <f>MID(A105000纳税调整项目明细表!B42,8,FIND("（",A105000纳税调整项目明细表!B42,5)+2)</f>
        <v>特殊行业准备金</v>
      </c>
      <c r="C75" s="3724"/>
      <c r="D75" s="2451">
        <f>N(A105000纳税调整项目明细表!C42)</f>
        <v>0</v>
      </c>
      <c r="E75" s="2451">
        <f>N(A105000纳税调整项目明细表!D42)</f>
        <v>0</v>
      </c>
      <c r="F75" s="2451">
        <f>N(A105000纳税调整项目明细表!E42)</f>
        <v>0</v>
      </c>
      <c r="G75" s="2447"/>
      <c r="H75" s="2452"/>
    </row>
    <row r="76" spans="1:9" s="2408" customFormat="1" ht="18" customHeight="1">
      <c r="A76" s="2416"/>
      <c r="B76" s="3724" t="str">
        <f>MID(A105000纳税调整项目明细表!B43,8,FIND("（",A105000纳税调整项目明细表!B43,5)+14)</f>
        <v>房地产开发企业特定业务计算的纳税调整额</v>
      </c>
      <c r="C76" s="3724"/>
      <c r="D76" s="2451">
        <f>N(A105000纳税调整项目明细表!C43)</f>
        <v>0</v>
      </c>
      <c r="E76" s="2451">
        <f>N(A105000纳税调整项目明细表!D43)</f>
        <v>0</v>
      </c>
      <c r="F76" s="2451">
        <f>N(A105000纳税调整项目明细表!E43)</f>
        <v>0</v>
      </c>
      <c r="G76" s="2447"/>
      <c r="H76" s="2452"/>
    </row>
    <row r="77" spans="1:9" s="2408" customFormat="1" ht="18" customHeight="1">
      <c r="A77" s="2416"/>
      <c r="B77" s="3724" t="str">
        <f>其他事项!A17&amp;"调整项目-"&amp;其他事项!B17</f>
        <v>特殊事项调整项目-其他</v>
      </c>
      <c r="C77" s="3724"/>
      <c r="D77" s="2451">
        <f>其他事项!D17</f>
        <v>0</v>
      </c>
      <c r="E77" s="2451">
        <f>其他事项!E17</f>
        <v>0</v>
      </c>
      <c r="F77" s="2451">
        <f>A105000纳税调整项目明细表!E44</f>
        <v>0</v>
      </c>
      <c r="G77" s="2447"/>
      <c r="H77" s="2452"/>
    </row>
    <row r="78" spans="1:9" s="2408" customFormat="1" ht="18" customHeight="1">
      <c r="A78" s="2416"/>
      <c r="B78" s="3724" t="str">
        <f>其他事项!A18&amp;"应税所得"</f>
        <v>特别纳税调整应税所得</v>
      </c>
      <c r="C78" s="3724"/>
      <c r="D78" s="2451">
        <f>其他事项!D18</f>
        <v>0</v>
      </c>
      <c r="E78" s="2451">
        <f>其他事项!E18</f>
        <v>0</v>
      </c>
      <c r="F78" s="2451">
        <f>A105000纳税调整项目明细表!E45</f>
        <v>0</v>
      </c>
      <c r="G78" s="2447"/>
      <c r="H78" s="2452"/>
    </row>
    <row r="79" spans="1:9" s="2408" customFormat="1" ht="18" customHeight="1">
      <c r="A79" s="2416"/>
      <c r="B79" s="3724" t="str">
        <f>"纳税调整项目-"&amp;其他事项!A19</f>
        <v>纳税调整项目-其他</v>
      </c>
      <c r="C79" s="3724"/>
      <c r="D79" s="2451">
        <f>其他事项!D19</f>
        <v>0</v>
      </c>
      <c r="E79" s="2451">
        <f>其他事项!E19</f>
        <v>0</v>
      </c>
      <c r="F79" s="2451">
        <f>A105000纳税调整项目明细表!E46</f>
        <v>0</v>
      </c>
      <c r="G79" s="2447"/>
      <c r="H79" s="2452"/>
    </row>
    <row r="80" spans="1:9" s="2408" customFormat="1" ht="18" customHeight="1">
      <c r="A80" s="2416"/>
      <c r="B80" s="3725"/>
      <c r="C80" s="3726"/>
      <c r="D80" s="2457"/>
      <c r="E80" s="2458"/>
      <c r="F80" s="2457"/>
      <c r="G80" s="2447"/>
      <c r="H80" s="2452"/>
    </row>
    <row r="81" spans="1:8" s="2408" customFormat="1" ht="18" customHeight="1">
      <c r="A81" s="2416"/>
      <c r="B81" s="3727"/>
      <c r="C81" s="3727"/>
      <c r="D81" s="2457"/>
      <c r="E81" s="2458"/>
      <c r="F81" s="2457"/>
      <c r="G81" s="2447"/>
      <c r="H81" s="2452"/>
    </row>
    <row r="82" spans="1:8" s="2408" customFormat="1" ht="18" customHeight="1">
      <c r="A82" s="2416"/>
      <c r="B82" s="3728" t="s">
        <v>7261</v>
      </c>
      <c r="C82" s="3728"/>
      <c r="D82" s="2459">
        <v>0</v>
      </c>
      <c r="E82" s="2459">
        <v>0</v>
      </c>
      <c r="F82" s="2460">
        <f ca="1">SUM(F31:F81)</f>
        <v>0</v>
      </c>
      <c r="G82" s="2461"/>
      <c r="H82" s="2462" t="str">
        <f ca="1">"与A105000纳税调整项目明细表相差"&amp;DOLLAR(F82-A105000纳税调整项目明细表!E47,2)</f>
        <v>与A105000纳税调整项目明细表相差¥0.00</v>
      </c>
    </row>
    <row r="83" spans="1:8" s="2408" customFormat="1" ht="22.5" customHeight="1">
      <c r="A83" s="2416"/>
      <c r="B83" s="2433" t="s">
        <v>7262</v>
      </c>
      <c r="C83" s="2463">
        <f ca="1">F118</f>
        <v>0</v>
      </c>
      <c r="D83" s="2464" t="s">
        <v>7240</v>
      </c>
      <c r="E83" s="2464"/>
      <c r="F83" s="2464"/>
      <c r="G83" s="2464"/>
      <c r="H83" s="2452"/>
    </row>
    <row r="84" spans="1:8" s="2408" customFormat="1" ht="21.75" customHeight="1">
      <c r="A84" s="2416"/>
      <c r="B84" s="3728" t="s">
        <v>1654</v>
      </c>
      <c r="C84" s="3728"/>
      <c r="D84" s="2465" t="s">
        <v>1655</v>
      </c>
      <c r="E84" s="2465" t="s">
        <v>1321</v>
      </c>
      <c r="F84" s="2465" t="s">
        <v>1488</v>
      </c>
      <c r="G84" s="2419" t="s">
        <v>7244</v>
      </c>
      <c r="H84" s="2466" t="s">
        <v>7263</v>
      </c>
    </row>
    <row r="85" spans="1:8" s="2408" customFormat="1" ht="18" customHeight="1">
      <c r="A85" s="2416"/>
      <c r="B85" s="3720" t="str">
        <f>MID(A105000纳税调整项目明细表!B7,7,FIND("（",A105000纳税调整项目明细表!B7,5)-7)</f>
        <v>未按权责发生制原则确认的收入</v>
      </c>
      <c r="C85" s="3720"/>
      <c r="D85" s="2448">
        <f>A105000纳税调整项目明细表!C7</f>
        <v>0</v>
      </c>
      <c r="E85" s="2448">
        <f>A105000纳税调整项目明细表!D7</f>
        <v>0</v>
      </c>
      <c r="F85" s="2448">
        <f>A105000纳税调整项目明细表!F7</f>
        <v>0</v>
      </c>
      <c r="G85" s="2446"/>
      <c r="H85" s="2452"/>
    </row>
    <row r="86" spans="1:8" s="2408" customFormat="1" ht="18" customHeight="1">
      <c r="A86" s="2416"/>
      <c r="B86" s="3720" t="str">
        <f>MID(A105000纳税调整项目明细表!B8,8,FIND("（",A105000纳税调整项目明细表!B8,5)-1)</f>
        <v>投资收益</v>
      </c>
      <c r="C86" s="3720"/>
      <c r="D86" s="2448">
        <f>A105000纳税调整项目明细表!C8</f>
        <v>0</v>
      </c>
      <c r="E86" s="2448">
        <f>A105000纳税调整项目明细表!D8</f>
        <v>0</v>
      </c>
      <c r="F86" s="2448">
        <f>A105000纳税调整项目明细表!F8</f>
        <v>0</v>
      </c>
      <c r="G86" s="2446"/>
      <c r="H86" s="2452"/>
    </row>
    <row r="87" spans="1:8" s="2408" customFormat="1" ht="33.75" customHeight="1">
      <c r="A87" s="2416"/>
      <c r="B87" s="3718" t="str">
        <f>其他事项!B11</f>
        <v>按权益法核算长期股权投资对初始投资成本调整确认收益</v>
      </c>
      <c r="C87" s="3719"/>
      <c r="D87" s="2448">
        <f>其他事项!D11</f>
        <v>0</v>
      </c>
      <c r="E87" s="2448">
        <f>N(其他事项!E11)</f>
        <v>0</v>
      </c>
      <c r="F87" s="2448">
        <f>-其他事项!F11</f>
        <v>0</v>
      </c>
      <c r="G87" s="2446"/>
      <c r="H87" s="2452"/>
    </row>
    <row r="88" spans="1:8" s="2408" customFormat="1" ht="18" customHeight="1">
      <c r="A88" s="2416"/>
      <c r="B88" s="3720" t="str">
        <f>MID(A105000纳税调整项目明细表!B11,7,LEN(A105000纳税调整项目明细表!B11))</f>
        <v>公允价值变动净损益</v>
      </c>
      <c r="C88" s="3720"/>
      <c r="D88" s="2448">
        <f>A105000纳税调整项目明细表!C11</f>
        <v>0</v>
      </c>
      <c r="E88" s="2448">
        <f>N(A105000纳税调整项目明细表!D11)</f>
        <v>0</v>
      </c>
      <c r="F88" s="2448">
        <f>A105000纳税调整项目明细表!F11</f>
        <v>0</v>
      </c>
      <c r="G88" s="2446"/>
      <c r="H88" s="2452"/>
    </row>
    <row r="89" spans="1:8" s="2408" customFormat="1" ht="18" customHeight="1">
      <c r="A89" s="2416"/>
      <c r="B89" s="3720" t="str">
        <f>LEFT(其他事项!B8,5)</f>
        <v>不征税收入</v>
      </c>
      <c r="C89" s="3720"/>
      <c r="D89" s="2448">
        <f>其他事项!D8+A105040专项用途财政性资金纳税调整表!F13</f>
        <v>0</v>
      </c>
      <c r="E89" s="2448">
        <f>其他事项!E8+A105040专项用途财政性资金纳税调整表!P13</f>
        <v>0</v>
      </c>
      <c r="F89" s="2448">
        <f>-MIN(0,E36-D36)</f>
        <v>0</v>
      </c>
      <c r="G89" s="2446"/>
      <c r="H89" s="2452"/>
    </row>
    <row r="90" spans="1:8" s="2408" customFormat="1" ht="18" customHeight="1">
      <c r="A90" s="2416"/>
      <c r="B90" s="3720" t="str">
        <f>MID(A105000纳税调整项目明细表!B14,8,LEN(A105000纳税调整项目明细表!B14))</f>
        <v>销售折扣、折让和退回</v>
      </c>
      <c r="C90" s="3720"/>
      <c r="D90" s="2448">
        <f>A105000纳税调整项目明细表!C14</f>
        <v>0</v>
      </c>
      <c r="E90" s="2448">
        <f>A105000纳税调整项目明细表!D14</f>
        <v>0</v>
      </c>
      <c r="F90" s="2448">
        <f>A105000纳税调整项目明细表!F14</f>
        <v>0</v>
      </c>
      <c r="G90" s="2446"/>
      <c r="H90" s="2452"/>
    </row>
    <row r="91" spans="1:8" s="2408" customFormat="1" ht="18" customHeight="1">
      <c r="A91" s="2416"/>
      <c r="B91" s="3720" t="str">
        <f>其他事项!A7&amp;"-"&amp;其他事项!B7</f>
        <v>收入类-其他</v>
      </c>
      <c r="C91" s="3720"/>
      <c r="D91" s="2448">
        <f>其他事项!D7</f>
        <v>0</v>
      </c>
      <c r="E91" s="2448">
        <f>其他事项!E7</f>
        <v>0</v>
      </c>
      <c r="F91" s="2448">
        <f>A105000纳税调整项目明细表!F15</f>
        <v>0</v>
      </c>
      <c r="G91" s="2446"/>
      <c r="H91" s="2452"/>
    </row>
    <row r="92" spans="1:8" s="2408" customFormat="1" ht="18" customHeight="1">
      <c r="A92" s="2416"/>
      <c r="B92" s="3720" t="str">
        <f>MID(A105000纳税调整项目明细表!B17,7,FIND("（",A105000纳税调整项目明细表!B17,5)-7)</f>
        <v>视同销售成本</v>
      </c>
      <c r="C92" s="3720"/>
      <c r="D92" s="2448">
        <f>N(A105000纳税调整项目明细表!C17)</f>
        <v>0</v>
      </c>
      <c r="E92" s="2448">
        <f>A105000纳税调整项目明细表!D17</f>
        <v>0</v>
      </c>
      <c r="F92" s="2448">
        <f>A105000纳税调整项目明细表!F17</f>
        <v>0</v>
      </c>
      <c r="G92" s="2446"/>
      <c r="H92" s="2452"/>
    </row>
    <row r="93" spans="1:8" s="2408" customFormat="1" ht="18" customHeight="1">
      <c r="A93" s="2416"/>
      <c r="B93" s="3720" t="str">
        <f>MID(A105000纳税调整项目明细表!B18,7,FIND("（",A105000纳税调整项目明细表!B18,5)-7)</f>
        <v>职工薪酬</v>
      </c>
      <c r="C93" s="3720"/>
      <c r="D93" s="2448">
        <f>A105000纳税调整项目明细表!C18</f>
        <v>0</v>
      </c>
      <c r="E93" s="2448">
        <f>A105000纳税调整项目明细表!D18</f>
        <v>0</v>
      </c>
      <c r="F93" s="2448">
        <f>A105000纳税调整项目明细表!F18</f>
        <v>0</v>
      </c>
      <c r="G93" s="2446"/>
      <c r="H93" s="2452"/>
    </row>
    <row r="94" spans="1:8" s="2408" customFormat="1" ht="18" customHeight="1">
      <c r="A94" s="2416"/>
      <c r="B94" s="3720" t="str">
        <f>MID(A105000纳税调整项目明细表!B20,7,FIND("（",A105000纳税调整项目明细表!B20,5)-7)</f>
        <v>广告费和业务宣传费支出</v>
      </c>
      <c r="C94" s="3720"/>
      <c r="D94" s="2448">
        <f>N(A105000纳税调整项目明细表!C20)</f>
        <v>0</v>
      </c>
      <c r="E94" s="2448">
        <f>N(A105000纳税调整项目明细表!D20)</f>
        <v>0</v>
      </c>
      <c r="F94" s="2448">
        <f>A105000纳税调整项目明细表!F20</f>
        <v>0</v>
      </c>
      <c r="G94" s="2446"/>
      <c r="H94" s="2452"/>
    </row>
    <row r="95" spans="1:8" s="2408" customFormat="1" ht="18" customHeight="1">
      <c r="A95" s="2416"/>
      <c r="B95" s="3729" t="str">
        <f>MID(A105000纳税调整项目明细表!B22,7,LEN(A105000纳税调整项目明细表!B22))</f>
        <v>利息支出</v>
      </c>
      <c r="C95" s="3730"/>
      <c r="D95" s="2448">
        <f>A105000纳税调整项目明细表!C22</f>
        <v>0</v>
      </c>
      <c r="E95" s="2448">
        <f>A105000纳税调整项目明细表!D22</f>
        <v>0</v>
      </c>
      <c r="F95" s="2448">
        <f>A105000纳税调整项目明细表!F22</f>
        <v>0</v>
      </c>
      <c r="G95" s="2447"/>
      <c r="H95" s="2452"/>
    </row>
    <row r="96" spans="1:8" s="2408" customFormat="1" ht="18" customHeight="1">
      <c r="A96" s="2416"/>
      <c r="B96" s="3729" t="str">
        <f>MID(A105000纳税调整项目明细表!B26,7,LEN(A105000纳税调整项目明细表!B26))</f>
        <v>与未实现融资收益相关在当期确认的财务费用</v>
      </c>
      <c r="C96" s="3730"/>
      <c r="D96" s="2448">
        <f>A105000纳税调整项目明细表!C26</f>
        <v>0</v>
      </c>
      <c r="E96" s="2448">
        <f>A105000纳税调整项目明细表!D26</f>
        <v>0</v>
      </c>
      <c r="F96" s="2448">
        <f>A105000纳税调整项目明细表!F26</f>
        <v>0</v>
      </c>
      <c r="G96" s="2447"/>
      <c r="H96" s="2452"/>
    </row>
    <row r="97" spans="1:8" s="2408" customFormat="1" ht="18" customHeight="1">
      <c r="A97" s="2416"/>
      <c r="B97" s="3729" t="str">
        <f>MID(A105000纳税调整项目明细表!B30,9,LEN(A105000纳税调整项目明细表!B30))</f>
        <v>跨期扣除项目</v>
      </c>
      <c r="C97" s="3730"/>
      <c r="D97" s="2448">
        <f>A105000纳税调整项目明细表!C30</f>
        <v>0</v>
      </c>
      <c r="E97" s="2448">
        <f>A105000纳税调整项目明细表!D30</f>
        <v>0</v>
      </c>
      <c r="F97" s="2448">
        <f>A105000纳税调整项目明细表!F30</f>
        <v>0</v>
      </c>
      <c r="G97" s="2447"/>
      <c r="H97" s="2452"/>
    </row>
    <row r="98" spans="1:8" s="2408" customFormat="1" ht="18" customHeight="1">
      <c r="A98" s="2416"/>
      <c r="B98" s="3729" t="str">
        <f>其他事项!B27</f>
        <v>以前年度应计未计费用</v>
      </c>
      <c r="C98" s="3730"/>
      <c r="D98" s="2448">
        <f>N(其他事项!D27)</f>
        <v>0</v>
      </c>
      <c r="E98" s="2448">
        <f>其他事项!E27</f>
        <v>0</v>
      </c>
      <c r="F98" s="2448">
        <f>-其他事项!F27</f>
        <v>0</v>
      </c>
      <c r="G98" s="2447"/>
      <c r="H98" s="2452"/>
    </row>
    <row r="99" spans="1:8" s="2408" customFormat="1" ht="18" customHeight="1">
      <c r="A99" s="2416"/>
      <c r="B99" s="3729" t="str">
        <f>其他事项!B33</f>
        <v>房地产企业因预收款产生的招待费、广宣费调整差异</v>
      </c>
      <c r="C99" s="3730"/>
      <c r="D99" s="2448">
        <f>N(其他事项!D33)</f>
        <v>0</v>
      </c>
      <c r="E99" s="2448">
        <f>N(其他事项!E33)</f>
        <v>0</v>
      </c>
      <c r="F99" s="2448">
        <f>-其他事项!F33</f>
        <v>0</v>
      </c>
      <c r="G99" s="2447"/>
      <c r="H99" s="2452"/>
    </row>
    <row r="100" spans="1:8" s="2408" customFormat="1" ht="18" customHeight="1">
      <c r="A100" s="2416"/>
      <c r="B100" s="3729" t="str">
        <f>其他事项!B35</f>
        <v>在福利费中列支的社会保障性缴款单位负担部分</v>
      </c>
      <c r="C100" s="3730"/>
      <c r="D100" s="2448">
        <f>其他事项!D35</f>
        <v>0</v>
      </c>
      <c r="E100" s="2448">
        <f>其他事项!E35</f>
        <v>0</v>
      </c>
      <c r="F100" s="2448">
        <f>-其他事项!F35</f>
        <v>0</v>
      </c>
      <c r="G100" s="2447"/>
      <c r="H100" s="2452"/>
    </row>
    <row r="101" spans="1:8" s="2408" customFormat="1" ht="18" customHeight="1">
      <c r="A101" s="2416"/>
      <c r="B101" s="3729" t="str">
        <f>其他事项!B36</f>
        <v>以前年度调增长期待摊费用本年可摊销部分</v>
      </c>
      <c r="C101" s="3730"/>
      <c r="D101" s="2448">
        <f>N(其他事项!D36)</f>
        <v>0</v>
      </c>
      <c r="E101" s="2448">
        <f>其他事项!E36</f>
        <v>0</v>
      </c>
      <c r="F101" s="2448">
        <f>-其他事项!F36</f>
        <v>0</v>
      </c>
      <c r="G101" s="2447"/>
      <c r="H101" s="2452"/>
    </row>
    <row r="102" spans="1:8" s="2408" customFormat="1" ht="18" customHeight="1">
      <c r="A102" s="2416"/>
      <c r="B102" s="3729" t="str">
        <f>MID(A105000纳税调整项目明细表!B35,8,FIND("（",A105000纳税调整项目明细表!B35,5)+2)</f>
        <v>资产折旧、摊销</v>
      </c>
      <c r="C102" s="3730"/>
      <c r="D102" s="2448">
        <f>A105000纳税调整项目明细表!C35</f>
        <v>0</v>
      </c>
      <c r="E102" s="2448">
        <f ca="1">A105000纳税调整项目明细表!D35</f>
        <v>0</v>
      </c>
      <c r="F102" s="2448">
        <f ca="1">A105000纳税调整项目明细表!F35</f>
        <v>0</v>
      </c>
      <c r="G102" s="2447"/>
      <c r="H102" s="2452"/>
    </row>
    <row r="103" spans="1:8" s="2408" customFormat="1" ht="18" customHeight="1">
      <c r="A103" s="2416"/>
      <c r="B103" s="3729" t="str">
        <f>MID(A105000纳税调整项目明细表!B36,8,FIND("（",A105000纳税调整项目明细表!B36,5)+2)</f>
        <v>资产减值准备金</v>
      </c>
      <c r="C103" s="3730"/>
      <c r="D103" s="2448">
        <f>A105000纳税调整项目明细表!C36</f>
        <v>0</v>
      </c>
      <c r="E103" s="2448">
        <f>N(A105000纳税调整项目明细表!D36)</f>
        <v>0</v>
      </c>
      <c r="F103" s="2448">
        <f>A105000纳税调整项目明细表!F36</f>
        <v>0</v>
      </c>
      <c r="G103" s="2447"/>
      <c r="H103" s="2452"/>
    </row>
    <row r="104" spans="1:8" s="2408" customFormat="1" ht="18" customHeight="1">
      <c r="A104" s="2416"/>
      <c r="B104" s="3729" t="str">
        <f>MID(A105000纳税调整项目明细表!B37,7,FIND("（",A105000纳税调整项目明细表!B37,5)-7)</f>
        <v>资产损失</v>
      </c>
      <c r="C104" s="3730"/>
      <c r="D104" s="2448">
        <f>A105000纳税调整项目明细表!C37</f>
        <v>0</v>
      </c>
      <c r="E104" s="2448">
        <f>N(A105000纳税调整项目明细表!D37)</f>
        <v>0</v>
      </c>
      <c r="F104" s="2448">
        <f>A105000纳税调整项目明细表!F37</f>
        <v>0</v>
      </c>
      <c r="G104" s="2447"/>
      <c r="H104" s="2452"/>
    </row>
    <row r="105" spans="1:8" s="2408" customFormat="1" ht="18" customHeight="1">
      <c r="A105" s="2416"/>
      <c r="B105" s="3729" t="str">
        <f>其他事项!A13&amp;"-"&amp;其他事项!B15</f>
        <v>资产类-其他</v>
      </c>
      <c r="C105" s="3730"/>
      <c r="D105" s="2448">
        <f>其他事项!D15</f>
        <v>0</v>
      </c>
      <c r="E105" s="2448">
        <f>其他事项!E15</f>
        <v>0</v>
      </c>
      <c r="F105" s="2448">
        <f>-MIN(其他事项!F15,0)</f>
        <v>0</v>
      </c>
      <c r="G105" s="2447"/>
      <c r="H105" s="2452"/>
    </row>
    <row r="106" spans="1:8" s="2408" customFormat="1" ht="18" customHeight="1">
      <c r="A106" s="2416"/>
      <c r="B106" s="3729" t="str">
        <f>MID(A105000纳税调整项目明细表!B40,7,FIND("（",A105000纳税调整项目明细表!B40,5)-7)</f>
        <v>企业重组</v>
      </c>
      <c r="C106" s="3730"/>
      <c r="D106" s="2448">
        <f>A105000纳税调整项目明细表!C40</f>
        <v>0</v>
      </c>
      <c r="E106" s="2448">
        <f>A105000纳税调整项目明细表!D40</f>
        <v>0</v>
      </c>
      <c r="F106" s="2448">
        <f>A105000纳税调整项目明细表!F40</f>
        <v>0</v>
      </c>
      <c r="G106" s="2447"/>
      <c r="H106" s="2452"/>
    </row>
    <row r="107" spans="1:8" s="2408" customFormat="1" ht="18" customHeight="1">
      <c r="A107" s="2416"/>
      <c r="B107" s="3729" t="str">
        <f>MID(A105000纳税调整项目明细表!B41,8,FIND("（",A105000纳税调整项目明细表!B41,5))</f>
        <v>政策性搬迁</v>
      </c>
      <c r="C107" s="3730"/>
      <c r="D107" s="2448">
        <f>A105110政策性搬迁纳税调整明细表!C25+A105110政策性搬迁纳税调整明细表!C26</f>
        <v>0</v>
      </c>
      <c r="E107" s="2448">
        <f>A105110政策性搬迁纳税调整明细表!C21</f>
        <v>0</v>
      </c>
      <c r="F107" s="2448">
        <f>A105000纳税调整项目明细表!F41</f>
        <v>0</v>
      </c>
      <c r="G107" s="2447"/>
      <c r="H107" s="2452"/>
    </row>
    <row r="108" spans="1:8" s="2408" customFormat="1" ht="18" customHeight="1">
      <c r="A108" s="2416"/>
      <c r="B108" s="3729" t="str">
        <f>MID(A105000纳税调整项目明细表!B42,8,FIND("（",A105000纳税调整项目明细表!B42,5)+2)</f>
        <v>特殊行业准备金</v>
      </c>
      <c r="C108" s="3730"/>
      <c r="D108" s="2448">
        <f>A105000纳税调整项目明细表!C42</f>
        <v>0</v>
      </c>
      <c r="E108" s="2448">
        <f>A105000纳税调整项目明细表!D42</f>
        <v>0</v>
      </c>
      <c r="F108" s="2448">
        <f>A105000纳税调整项目明细表!F42</f>
        <v>0</v>
      </c>
      <c r="G108" s="2447"/>
      <c r="H108" s="2452"/>
    </row>
    <row r="109" spans="1:8" s="2408" customFormat="1" ht="18" customHeight="1">
      <c r="A109" s="2416"/>
      <c r="B109" s="3729" t="str">
        <f>MID(A105000纳税调整项目明细表!B43,8,FIND("（",A105000纳税调整项目明细表!B43,5)+14)</f>
        <v>房地产开发企业特定业务计算的纳税调整额</v>
      </c>
      <c r="C109" s="3730"/>
      <c r="D109" s="2448">
        <f>N(A105000纳税调整项目明细表!C43)</f>
        <v>0</v>
      </c>
      <c r="E109" s="2448">
        <f>N(A105000纳税调整项目明细表!D43)</f>
        <v>0</v>
      </c>
      <c r="F109" s="2448">
        <f>N(A105000纳税调整项目明细表!F43)</f>
        <v>0</v>
      </c>
      <c r="G109" s="2447"/>
      <c r="H109" s="2452"/>
    </row>
    <row r="110" spans="1:8" s="2408" customFormat="1" ht="18" customHeight="1">
      <c r="A110" s="2416"/>
      <c r="B110" s="3729" t="str">
        <f>其他事项!A17&amp;"调整项目-"&amp;其他事项!B17</f>
        <v>特殊事项调整项目-其他</v>
      </c>
      <c r="C110" s="3730"/>
      <c r="D110" s="2448">
        <f>其他事项!D17</f>
        <v>0</v>
      </c>
      <c r="E110" s="2448">
        <f>其他事项!E17</f>
        <v>0</v>
      </c>
      <c r="F110" s="2448">
        <f>N(A105000纳税调整项目明细表!F44)</f>
        <v>0</v>
      </c>
      <c r="G110" s="2447"/>
      <c r="H110" s="2452"/>
    </row>
    <row r="111" spans="1:8" s="2408" customFormat="1" ht="18" customHeight="1">
      <c r="A111" s="2416"/>
      <c r="B111" s="3729" t="str">
        <f>其他事项!A18&amp;"应税所得"</f>
        <v>特别纳税调整应税所得</v>
      </c>
      <c r="C111" s="3730"/>
      <c r="D111" s="2448">
        <f>其他事项!D18</f>
        <v>0</v>
      </c>
      <c r="E111" s="2448">
        <f>其他事项!E18</f>
        <v>0</v>
      </c>
      <c r="F111" s="2448">
        <f>N(A105000纳税调整项目明细表!F45)</f>
        <v>0</v>
      </c>
      <c r="G111" s="2447"/>
      <c r="H111" s="2452"/>
    </row>
    <row r="112" spans="1:8" s="2408" customFormat="1" ht="18" customHeight="1">
      <c r="A112" s="2416"/>
      <c r="B112" s="3729" t="str">
        <f>"纳税调整项目-"&amp;其他事项!A19</f>
        <v>纳税调整项目-其他</v>
      </c>
      <c r="C112" s="3730"/>
      <c r="D112" s="2448">
        <f>其他事项!D19</f>
        <v>0</v>
      </c>
      <c r="E112" s="2448">
        <f>其他事项!E19</f>
        <v>0</v>
      </c>
      <c r="F112" s="2448">
        <f>N(A105000纳税调整项目明细表!F46)</f>
        <v>0</v>
      </c>
      <c r="G112" s="2447"/>
      <c r="H112" s="2452"/>
    </row>
    <row r="113" spans="1:11" s="2408" customFormat="1" ht="18" customHeight="1">
      <c r="A113" s="2416"/>
      <c r="B113" s="3725"/>
      <c r="C113" s="3726"/>
      <c r="D113" s="2467"/>
      <c r="E113" s="2467"/>
      <c r="F113" s="2468"/>
      <c r="G113" s="2447"/>
      <c r="H113" s="2452"/>
    </row>
    <row r="114" spans="1:11" s="2408" customFormat="1" ht="18" customHeight="1">
      <c r="A114" s="2416"/>
      <c r="B114" s="3725"/>
      <c r="C114" s="3726"/>
      <c r="D114" s="2467"/>
      <c r="E114" s="2467"/>
      <c r="F114" s="2468"/>
      <c r="G114" s="2447"/>
      <c r="H114" s="2452"/>
    </row>
    <row r="115" spans="1:11" s="2408" customFormat="1" ht="18" customHeight="1">
      <c r="A115" s="2416"/>
      <c r="B115" s="3725"/>
      <c r="C115" s="3726"/>
      <c r="D115" s="2467"/>
      <c r="E115" s="2467"/>
      <c r="F115" s="2468"/>
      <c r="G115" s="2447"/>
      <c r="H115" s="2452"/>
    </row>
    <row r="116" spans="1:11" s="2408" customFormat="1" ht="18" customHeight="1">
      <c r="A116" s="2416"/>
      <c r="B116" s="3727"/>
      <c r="C116" s="3727"/>
      <c r="D116" s="2469"/>
      <c r="E116" s="2469"/>
      <c r="F116" s="2470"/>
      <c r="G116" s="2447"/>
      <c r="H116" s="2452"/>
    </row>
    <row r="117" spans="1:11" s="2408" customFormat="1" ht="18" customHeight="1">
      <c r="A117" s="2416"/>
      <c r="B117" s="3727"/>
      <c r="C117" s="3727"/>
      <c r="D117" s="2469"/>
      <c r="E117" s="2469"/>
      <c r="F117" s="2470"/>
      <c r="G117" s="2447"/>
      <c r="H117" s="2452"/>
    </row>
    <row r="118" spans="1:11" s="2409" customFormat="1" ht="18" customHeight="1">
      <c r="A118" s="2416"/>
      <c r="B118" s="3728" t="s">
        <v>7261</v>
      </c>
      <c r="C118" s="3728"/>
      <c r="D118" s="2459">
        <v>0</v>
      </c>
      <c r="E118" s="2459">
        <v>0</v>
      </c>
      <c r="F118" s="2471">
        <f ca="1">SUM(F85:F117)</f>
        <v>0</v>
      </c>
      <c r="G118" s="2461"/>
      <c r="H118" s="2408"/>
      <c r="I118" s="2408"/>
      <c r="J118" s="2408"/>
      <c r="K118" s="2408"/>
    </row>
    <row r="119" spans="1:11" s="2409" customFormat="1" ht="22.5" customHeight="1">
      <c r="A119" s="2416"/>
      <c r="B119" s="3731" t="s">
        <v>7264</v>
      </c>
      <c r="C119" s="3731"/>
      <c r="D119" s="3732">
        <f ca="1">D27+C29-C83</f>
        <v>0</v>
      </c>
      <c r="E119" s="3732"/>
      <c r="F119" s="2464" t="s">
        <v>7240</v>
      </c>
      <c r="G119" s="2464"/>
      <c r="H119" s="2408"/>
      <c r="I119" s="2408"/>
      <c r="J119" s="2408"/>
      <c r="K119" s="2408"/>
    </row>
    <row r="120" spans="1:11" s="2409" customFormat="1">
      <c r="A120" s="2416"/>
      <c r="B120" s="2472"/>
      <c r="C120" s="2473"/>
      <c r="D120" s="2474"/>
      <c r="E120" s="2474"/>
      <c r="F120" s="2474"/>
      <c r="G120" s="2474"/>
      <c r="H120" s="2408"/>
      <c r="I120" s="2408"/>
      <c r="J120" s="2408"/>
      <c r="K120" s="2408"/>
    </row>
    <row r="121" spans="1:11" s="2428" customFormat="1" ht="23.25" customHeight="1">
      <c r="A121" s="2438"/>
      <c r="B121" s="3697" t="s">
        <v>7265</v>
      </c>
      <c r="C121" s="3697"/>
      <c r="D121" s="3697"/>
      <c r="E121" s="3697"/>
      <c r="F121" s="3697"/>
      <c r="G121" s="3697"/>
      <c r="H121" s="2427"/>
      <c r="I121" s="2439"/>
      <c r="J121" s="2427"/>
      <c r="K121" s="2427"/>
    </row>
    <row r="122" spans="1:11" s="2408" customFormat="1" ht="27" customHeight="1">
      <c r="A122" s="2415" t="s">
        <v>1428</v>
      </c>
      <c r="B122" s="3733" t="str">
        <f>"    （1）我们在贵单位确认的收入基础上对贵单位"&amp;IF(OR(基本情况!B6&lt;&gt;"12月31日",基本情况!F5&lt;&gt;"01",基本情况!G5&lt;&gt;"01"),基本情况!B7,基本情况!B4&amp;"年度")&amp;"企业所得税年度纳税申报事项进行审核。"</f>
        <v xml:space="preserve">    （1）我们在贵单位确认的收入基础上对贵单位2015年度企业所得税年度纳税申报事项进行审核。</v>
      </c>
      <c r="C122" s="3733"/>
      <c r="D122" s="3733"/>
      <c r="E122" s="3733"/>
      <c r="F122" s="3733"/>
      <c r="G122" s="3733"/>
    </row>
    <row r="123" spans="1:11" s="2409" customFormat="1" ht="18" hidden="1" customHeight="1">
      <c r="A123" s="2416"/>
      <c r="B123" s="3734" t="s">
        <v>7266</v>
      </c>
      <c r="C123" s="3734"/>
      <c r="D123" s="3734"/>
      <c r="E123" s="3734"/>
      <c r="F123" s="3734"/>
      <c r="G123" s="3734"/>
      <c r="H123" s="2408"/>
      <c r="I123" s="2408"/>
      <c r="J123" s="2408"/>
      <c r="K123" s="2408"/>
    </row>
    <row r="124" spans="1:11" s="2409" customFormat="1" ht="18" hidden="1" customHeight="1">
      <c r="A124" s="2416"/>
      <c r="B124" s="3734" t="s">
        <v>7267</v>
      </c>
      <c r="C124" s="3734"/>
      <c r="D124" s="3734"/>
      <c r="E124" s="3734"/>
      <c r="F124" s="3734"/>
      <c r="G124" s="3734"/>
      <c r="H124" s="2408"/>
      <c r="I124" s="2408"/>
      <c r="J124" s="2408"/>
      <c r="K124" s="2408"/>
    </row>
    <row r="125" spans="1:11" s="2409" customFormat="1" ht="18" hidden="1" customHeight="1">
      <c r="A125" s="2416"/>
      <c r="B125" s="3734" t="s">
        <v>7268</v>
      </c>
      <c r="C125" s="3734"/>
      <c r="D125" s="3734"/>
      <c r="E125" s="3734"/>
      <c r="F125" s="3734"/>
      <c r="G125" s="3734"/>
      <c r="H125" s="2408"/>
      <c r="I125" s="2408"/>
      <c r="J125" s="2408"/>
      <c r="K125" s="2408"/>
    </row>
    <row r="126" spans="1:11" s="2409" customFormat="1" ht="18" hidden="1" customHeight="1">
      <c r="A126" s="2416"/>
      <c r="B126" s="3734" t="s">
        <v>7269</v>
      </c>
      <c r="C126" s="3734"/>
      <c r="D126" s="3734"/>
      <c r="E126" s="3734"/>
      <c r="F126" s="3734"/>
      <c r="G126" s="3734"/>
      <c r="H126" s="2408"/>
      <c r="I126" s="2408"/>
      <c r="J126" s="2408"/>
      <c r="K126" s="2408"/>
    </row>
    <row r="127" spans="1:11" s="2409" customFormat="1" ht="18" hidden="1" customHeight="1">
      <c r="A127" s="2416"/>
      <c r="B127" s="3734" t="s">
        <v>7270</v>
      </c>
      <c r="C127" s="3734"/>
      <c r="D127" s="3734"/>
      <c r="E127" s="3734"/>
      <c r="F127" s="3734"/>
      <c r="G127" s="3734"/>
      <c r="H127" s="2408"/>
      <c r="I127" s="2408"/>
      <c r="J127" s="2408"/>
      <c r="K127" s="2408"/>
    </row>
    <row r="128" spans="1:11" s="2409" customFormat="1" ht="18" hidden="1" customHeight="1">
      <c r="A128" s="2416"/>
      <c r="B128" s="3734" t="s">
        <v>7271</v>
      </c>
      <c r="C128" s="3734"/>
      <c r="D128" s="3734"/>
      <c r="E128" s="3734"/>
      <c r="F128" s="3734"/>
      <c r="G128" s="3734"/>
      <c r="H128" s="2408"/>
      <c r="I128" s="2408"/>
      <c r="J128" s="2408"/>
      <c r="K128" s="2408"/>
    </row>
    <row r="129" spans="1:11" s="2409" customFormat="1" ht="18" hidden="1" customHeight="1">
      <c r="A129" s="2416"/>
      <c r="B129" s="3734" t="s">
        <v>7272</v>
      </c>
      <c r="C129" s="3734"/>
      <c r="D129" s="3734"/>
      <c r="E129" s="3734"/>
      <c r="F129" s="3734"/>
      <c r="G129" s="3734"/>
      <c r="H129" s="2408"/>
      <c r="I129" s="2408"/>
      <c r="J129" s="2408"/>
      <c r="K129" s="2408"/>
    </row>
    <row r="130" spans="1:11" s="2409" customFormat="1" ht="22.5" customHeight="1">
      <c r="A130" s="2438"/>
      <c r="B130" s="3697" t="s">
        <v>7273</v>
      </c>
      <c r="C130" s="3697"/>
      <c r="D130" s="3697"/>
      <c r="E130" s="3697"/>
      <c r="F130" s="3697"/>
      <c r="G130" s="3697"/>
      <c r="H130" s="2408"/>
      <c r="I130" s="2408"/>
      <c r="J130" s="2408"/>
      <c r="K130" s="2408"/>
    </row>
    <row r="131" spans="1:11" s="2409" customFormat="1" ht="21" customHeight="1">
      <c r="A131" s="2416"/>
      <c r="B131" s="3735" t="s">
        <v>7274</v>
      </c>
      <c r="C131" s="3735"/>
      <c r="D131" s="3735"/>
      <c r="E131" s="3735"/>
      <c r="F131" s="3735"/>
      <c r="G131" s="3735"/>
      <c r="H131" s="2408"/>
      <c r="I131" s="2408"/>
      <c r="J131" s="2408"/>
      <c r="K131" s="2408"/>
    </row>
    <row r="132" spans="1:11" s="2409" customFormat="1" ht="30" customHeight="1">
      <c r="A132" s="2416"/>
      <c r="B132" s="2416"/>
      <c r="C132" s="2416"/>
      <c r="D132" s="2416"/>
      <c r="E132" s="2416"/>
      <c r="F132" s="2416"/>
      <c r="G132" s="2416"/>
      <c r="H132" s="2408"/>
      <c r="I132" s="2408"/>
      <c r="J132" s="2408"/>
      <c r="K132" s="2408"/>
    </row>
    <row r="133" spans="1:11" s="2409" customFormat="1" ht="18.75">
      <c r="A133" s="2416"/>
      <c r="B133" s="2416"/>
      <c r="C133" s="2416"/>
      <c r="D133" s="3736" t="s">
        <v>7275</v>
      </c>
      <c r="E133" s="3736"/>
      <c r="F133" s="3736"/>
      <c r="G133" s="3736"/>
      <c r="H133" s="2408"/>
      <c r="I133" s="2408"/>
      <c r="J133" s="2408"/>
      <c r="K133" s="2408"/>
    </row>
    <row r="134" spans="1:11" s="2409" customFormat="1" ht="10.5" customHeight="1">
      <c r="A134" s="2416"/>
      <c r="B134" s="2416"/>
      <c r="C134" s="2416"/>
      <c r="D134" s="2475"/>
      <c r="E134" s="2476" t="s">
        <v>7276</v>
      </c>
      <c r="F134" s="2475"/>
      <c r="G134" s="2475"/>
      <c r="H134" s="2408"/>
      <c r="I134" s="2408"/>
      <c r="J134" s="2408"/>
      <c r="K134" s="2408"/>
    </row>
    <row r="135" spans="1:11" s="2409" customFormat="1" ht="18.75">
      <c r="A135" s="2416"/>
      <c r="B135" s="2416"/>
      <c r="C135" s="2416"/>
      <c r="D135" s="3737" t="str">
        <f>基本情况!B20</f>
        <v>2016年4月10日</v>
      </c>
      <c r="E135" s="3738"/>
      <c r="F135" s="3738"/>
      <c r="G135" s="3738"/>
      <c r="H135" s="2408"/>
      <c r="I135" s="2408"/>
      <c r="J135" s="2408"/>
      <c r="K135" s="2408"/>
    </row>
    <row r="136" spans="1:11" s="2409" customFormat="1">
      <c r="A136" s="2477"/>
      <c r="B136" s="2477"/>
      <c r="C136" s="2477"/>
      <c r="D136" s="2477"/>
      <c r="E136" s="2477"/>
      <c r="F136" s="2477"/>
      <c r="G136" s="2477"/>
    </row>
    <row r="137" spans="1:11" s="2409" customFormat="1">
      <c r="A137" s="2477"/>
      <c r="B137" s="2477"/>
      <c r="C137" s="2477"/>
      <c r="D137" s="2477"/>
      <c r="E137" s="2477"/>
      <c r="F137" s="2477"/>
      <c r="G137" s="2477"/>
    </row>
    <row r="138" spans="1:11" s="2409" customFormat="1">
      <c r="A138" s="2477"/>
      <c r="B138" s="2477"/>
      <c r="C138" s="2477"/>
      <c r="D138" s="2477"/>
      <c r="E138" s="2477"/>
      <c r="F138" s="2477"/>
      <c r="G138" s="2477"/>
    </row>
    <row r="139" spans="1:11" s="2409" customFormat="1">
      <c r="A139" s="2477"/>
      <c r="B139" s="2477"/>
      <c r="C139" s="2477"/>
      <c r="D139" s="2477"/>
      <c r="E139" s="2477"/>
      <c r="F139" s="2477"/>
      <c r="G139" s="2477"/>
    </row>
    <row r="140" spans="1:11" s="2409" customFormat="1">
      <c r="A140" s="2477"/>
      <c r="B140" s="2477"/>
      <c r="C140" s="2477"/>
      <c r="D140" s="2477"/>
      <c r="E140" s="2477"/>
      <c r="F140" s="2477"/>
      <c r="G140" s="2477"/>
    </row>
    <row r="141" spans="1:11" s="2409" customFormat="1">
      <c r="A141" s="2477"/>
      <c r="B141" s="2477"/>
      <c r="C141" s="2477"/>
      <c r="D141" s="2477"/>
      <c r="E141" s="2477"/>
      <c r="F141" s="2477"/>
      <c r="G141" s="2477"/>
    </row>
    <row r="142" spans="1:11" s="2409" customFormat="1">
      <c r="A142" s="2477"/>
      <c r="B142" s="2477"/>
      <c r="C142" s="2477"/>
      <c r="D142" s="2477"/>
      <c r="E142" s="2477"/>
      <c r="F142" s="2477"/>
      <c r="G142" s="2477"/>
    </row>
    <row r="143" spans="1:11" s="2409" customFormat="1">
      <c r="A143" s="2477"/>
      <c r="B143" s="2477"/>
      <c r="C143" s="2477"/>
      <c r="D143" s="2477"/>
      <c r="E143" s="2477"/>
      <c r="F143" s="2477"/>
      <c r="G143" s="2477"/>
    </row>
    <row r="144" spans="1:11" s="2409" customFormat="1">
      <c r="A144" s="2477"/>
      <c r="B144" s="2477"/>
      <c r="C144" s="2477"/>
      <c r="D144" s="2477"/>
      <c r="E144" s="2477"/>
      <c r="F144" s="2477"/>
      <c r="G144" s="2477"/>
    </row>
    <row r="145" spans="1:7" s="2409" customFormat="1">
      <c r="A145" s="2477"/>
      <c r="B145" s="2477"/>
      <c r="C145" s="2477"/>
      <c r="D145" s="2477"/>
      <c r="E145" s="2477"/>
      <c r="F145" s="2477"/>
      <c r="G145" s="2477"/>
    </row>
    <row r="146" spans="1:7" s="2409" customFormat="1">
      <c r="A146" s="2477"/>
      <c r="B146" s="2477"/>
      <c r="C146" s="2477"/>
      <c r="D146" s="2477"/>
      <c r="E146" s="2477"/>
      <c r="F146" s="2477"/>
      <c r="G146" s="2477"/>
    </row>
    <row r="147" spans="1:7" s="2409" customFormat="1">
      <c r="A147" s="2477"/>
      <c r="B147" s="2477"/>
      <c r="C147" s="2477"/>
      <c r="D147" s="2477"/>
      <c r="E147" s="2477"/>
      <c r="F147" s="2477"/>
      <c r="G147" s="2477"/>
    </row>
    <row r="148" spans="1:7" s="2409" customFormat="1">
      <c r="A148" s="2477"/>
      <c r="B148" s="2477"/>
      <c r="C148" s="2477"/>
      <c r="D148" s="2477"/>
      <c r="E148" s="2477"/>
      <c r="F148" s="2477"/>
      <c r="G148" s="2477"/>
    </row>
    <row r="149" spans="1:7" s="2409" customFormat="1">
      <c r="A149" s="2477"/>
      <c r="B149" s="2477"/>
      <c r="C149" s="2477"/>
      <c r="D149" s="2477"/>
      <c r="E149" s="2477"/>
      <c r="F149" s="2477"/>
      <c r="G149" s="2477"/>
    </row>
    <row r="150" spans="1:7" s="2409" customFormat="1">
      <c r="A150" s="2477"/>
      <c r="B150" s="2477"/>
      <c r="C150" s="2477"/>
      <c r="D150" s="2477"/>
      <c r="E150" s="2477"/>
      <c r="F150" s="2477"/>
      <c r="G150" s="2477"/>
    </row>
    <row r="151" spans="1:7" s="2409" customFormat="1">
      <c r="A151" s="2477"/>
      <c r="B151" s="2477"/>
      <c r="C151" s="2477"/>
      <c r="D151" s="2477"/>
      <c r="E151" s="2477"/>
      <c r="F151" s="2477"/>
      <c r="G151" s="2477"/>
    </row>
    <row r="152" spans="1:7" s="2409" customFormat="1">
      <c r="A152" s="2477"/>
      <c r="B152" s="2477"/>
      <c r="C152" s="2477"/>
      <c r="D152" s="2477"/>
      <c r="E152" s="2477"/>
      <c r="F152" s="2477"/>
      <c r="G152" s="2477"/>
    </row>
    <row r="153" spans="1:7" s="2409" customFormat="1">
      <c r="A153" s="2477"/>
      <c r="B153" s="2477"/>
      <c r="C153" s="2477"/>
      <c r="D153" s="2477"/>
      <c r="E153" s="2477"/>
      <c r="F153" s="2477"/>
      <c r="G153" s="2477"/>
    </row>
    <row r="154" spans="1:7" s="2409" customFormat="1">
      <c r="A154" s="2477"/>
      <c r="B154" s="2477"/>
      <c r="C154" s="2477"/>
      <c r="D154" s="2477"/>
      <c r="E154" s="2477"/>
      <c r="F154" s="2477"/>
      <c r="G154" s="2477"/>
    </row>
    <row r="155" spans="1:7" s="2409" customFormat="1">
      <c r="A155" s="2477"/>
      <c r="B155" s="2477"/>
      <c r="C155" s="2477"/>
      <c r="D155" s="2477"/>
      <c r="E155" s="2477"/>
      <c r="F155" s="2477"/>
      <c r="G155" s="2477"/>
    </row>
    <row r="156" spans="1:7" s="2409" customFormat="1">
      <c r="A156" s="2477"/>
      <c r="B156" s="2477"/>
      <c r="C156" s="2477"/>
      <c r="D156" s="2477"/>
      <c r="E156" s="2477"/>
      <c r="F156" s="2477"/>
      <c r="G156" s="2477"/>
    </row>
    <row r="157" spans="1:7" s="2409" customFormat="1">
      <c r="A157" s="2477"/>
      <c r="B157" s="2477"/>
      <c r="C157" s="2477"/>
      <c r="D157" s="2477"/>
      <c r="E157" s="2477"/>
      <c r="F157" s="2477"/>
      <c r="G157" s="2477"/>
    </row>
    <row r="158" spans="1:7" s="2409" customFormat="1">
      <c r="A158" s="2477"/>
      <c r="B158" s="2477"/>
      <c r="C158" s="2477"/>
      <c r="D158" s="2477"/>
      <c r="E158" s="2477"/>
      <c r="F158" s="2477"/>
      <c r="G158" s="2477"/>
    </row>
    <row r="159" spans="1:7" s="2409" customFormat="1">
      <c r="A159" s="2477"/>
      <c r="B159" s="2477"/>
      <c r="C159" s="2477"/>
      <c r="D159" s="2477"/>
      <c r="E159" s="2477"/>
      <c r="F159" s="2477"/>
      <c r="G159" s="2477"/>
    </row>
    <row r="160" spans="1:7" s="2409" customFormat="1">
      <c r="A160" s="2477"/>
      <c r="B160" s="2477"/>
      <c r="C160" s="2477"/>
      <c r="D160" s="2477"/>
      <c r="E160" s="2477"/>
      <c r="F160" s="2477"/>
      <c r="G160" s="2477"/>
    </row>
    <row r="161" spans="1:7" s="2409" customFormat="1">
      <c r="A161" s="2477"/>
      <c r="B161" s="2477"/>
      <c r="C161" s="2477"/>
      <c r="D161" s="2477"/>
      <c r="E161" s="2477"/>
      <c r="F161" s="2477"/>
      <c r="G161" s="2477"/>
    </row>
    <row r="162" spans="1:7" s="2409" customFormat="1">
      <c r="A162" s="2477"/>
      <c r="B162" s="2477"/>
      <c r="C162" s="2477"/>
      <c r="D162" s="2477"/>
      <c r="E162" s="2477"/>
      <c r="F162" s="2477"/>
      <c r="G162" s="2477"/>
    </row>
    <row r="163" spans="1:7" s="2409" customFormat="1">
      <c r="A163" s="2477"/>
      <c r="B163" s="2477"/>
      <c r="C163" s="2477"/>
      <c r="D163" s="2477"/>
      <c r="E163" s="2477"/>
      <c r="F163" s="2477"/>
      <c r="G163" s="2477"/>
    </row>
    <row r="164" spans="1:7" s="2409" customFormat="1">
      <c r="A164" s="2477"/>
      <c r="B164" s="2477"/>
      <c r="C164" s="2477"/>
      <c r="D164" s="2477"/>
      <c r="E164" s="2477"/>
      <c r="F164" s="2477"/>
      <c r="G164" s="2477"/>
    </row>
    <row r="165" spans="1:7" s="2409" customFormat="1">
      <c r="A165" s="2477"/>
      <c r="B165" s="2477"/>
      <c r="C165" s="2477"/>
      <c r="D165" s="2477"/>
      <c r="E165" s="2477"/>
      <c r="F165" s="2477"/>
      <c r="G165" s="2477"/>
    </row>
    <row r="166" spans="1:7" s="2409" customFormat="1">
      <c r="A166" s="2477"/>
      <c r="B166" s="2477"/>
      <c r="C166" s="2477"/>
      <c r="D166" s="2477"/>
      <c r="E166" s="2477"/>
      <c r="F166" s="2477"/>
      <c r="G166" s="2477"/>
    </row>
    <row r="167" spans="1:7" s="2409" customFormat="1">
      <c r="A167" s="2477"/>
      <c r="B167" s="2477"/>
      <c r="C167" s="2477"/>
      <c r="D167" s="2477"/>
      <c r="E167" s="2477"/>
      <c r="F167" s="2477"/>
      <c r="G167" s="2477"/>
    </row>
    <row r="168" spans="1:7" s="2409" customFormat="1">
      <c r="A168" s="2477"/>
      <c r="B168" s="2477"/>
      <c r="C168" s="2477"/>
      <c r="D168" s="2477"/>
      <c r="E168" s="2477"/>
      <c r="F168" s="2477"/>
      <c r="G168" s="2477"/>
    </row>
    <row r="169" spans="1:7" s="2409" customFormat="1">
      <c r="A169" s="2477"/>
      <c r="B169" s="2477"/>
      <c r="C169" s="2477"/>
      <c r="D169" s="2477"/>
      <c r="E169" s="2477"/>
      <c r="F169" s="2477"/>
      <c r="G169" s="2477"/>
    </row>
    <row r="170" spans="1:7" s="2409" customFormat="1">
      <c r="A170" s="2477"/>
      <c r="B170" s="2477"/>
      <c r="C170" s="2477"/>
      <c r="D170" s="2477"/>
      <c r="E170" s="2477"/>
      <c r="F170" s="2477"/>
      <c r="G170" s="2477"/>
    </row>
    <row r="171" spans="1:7" s="2409" customFormat="1">
      <c r="A171" s="2477"/>
      <c r="B171" s="2477"/>
      <c r="C171" s="2477"/>
      <c r="D171" s="2477"/>
      <c r="E171" s="2477"/>
      <c r="F171" s="2477"/>
      <c r="G171" s="2477"/>
    </row>
    <row r="172" spans="1:7" s="2409" customFormat="1">
      <c r="A172" s="2477"/>
      <c r="B172" s="2477"/>
      <c r="C172" s="2477"/>
      <c r="D172" s="2477"/>
      <c r="E172" s="2477"/>
      <c r="F172" s="2477"/>
      <c r="G172" s="2477"/>
    </row>
    <row r="173" spans="1:7" s="2409" customFormat="1">
      <c r="A173" s="2477"/>
      <c r="B173" s="2477"/>
      <c r="C173" s="2477"/>
      <c r="D173" s="2477"/>
      <c r="E173" s="2477"/>
      <c r="F173" s="2477"/>
      <c r="G173" s="2477"/>
    </row>
    <row r="174" spans="1:7" s="2409" customFormat="1">
      <c r="A174" s="2477"/>
      <c r="B174" s="2477"/>
      <c r="C174" s="2477"/>
      <c r="D174" s="2477"/>
      <c r="E174" s="2477"/>
      <c r="F174" s="2477"/>
      <c r="G174" s="2477"/>
    </row>
    <row r="175" spans="1:7" s="2409" customFormat="1">
      <c r="A175" s="2477"/>
      <c r="B175" s="2477"/>
      <c r="C175" s="2477"/>
      <c r="D175" s="2477"/>
      <c r="E175" s="2477"/>
      <c r="F175" s="2477"/>
      <c r="G175" s="2477"/>
    </row>
    <row r="176" spans="1:7" s="2409" customFormat="1">
      <c r="A176" s="2477"/>
      <c r="B176" s="2477"/>
      <c r="C176" s="2477"/>
      <c r="D176" s="2477"/>
      <c r="E176" s="2477"/>
      <c r="F176" s="2477"/>
      <c r="G176" s="2477"/>
    </row>
    <row r="177" spans="1:7" s="2409" customFormat="1">
      <c r="A177" s="2477"/>
      <c r="B177" s="2477"/>
      <c r="C177" s="2477"/>
      <c r="D177" s="2477"/>
      <c r="E177" s="2477"/>
      <c r="F177" s="2477"/>
      <c r="G177" s="2477"/>
    </row>
    <row r="178" spans="1:7" s="2409" customFormat="1">
      <c r="A178" s="2477"/>
      <c r="B178" s="2477"/>
      <c r="C178" s="2477"/>
      <c r="D178" s="2477"/>
      <c r="E178" s="2477"/>
      <c r="F178" s="2477"/>
      <c r="G178" s="2477"/>
    </row>
    <row r="179" spans="1:7" s="2409" customFormat="1">
      <c r="A179" s="2477"/>
      <c r="B179" s="2477"/>
      <c r="C179" s="2477"/>
      <c r="D179" s="2477"/>
      <c r="E179" s="2477"/>
      <c r="F179" s="2477"/>
      <c r="G179" s="2477"/>
    </row>
    <row r="180" spans="1:7" s="2409" customFormat="1">
      <c r="A180" s="2477"/>
      <c r="B180" s="2477"/>
      <c r="C180" s="2477"/>
      <c r="D180" s="2477"/>
      <c r="E180" s="2477"/>
      <c r="F180" s="2477"/>
      <c r="G180" s="2477"/>
    </row>
    <row r="181" spans="1:7" s="2409" customFormat="1">
      <c r="A181" s="2477"/>
      <c r="B181" s="2477"/>
      <c r="C181" s="2477"/>
      <c r="D181" s="2477"/>
      <c r="E181" s="2477"/>
      <c r="F181" s="2477"/>
      <c r="G181" s="2477"/>
    </row>
    <row r="182" spans="1:7" s="2409" customFormat="1"/>
    <row r="183" spans="1:7" s="2409" customFormat="1"/>
    <row r="184" spans="1:7" s="2409" customFormat="1"/>
    <row r="185" spans="1:7" s="2409" customFormat="1"/>
    <row r="186" spans="1:7" s="2409" customFormat="1"/>
    <row r="187" spans="1:7" s="2409" customFormat="1"/>
    <row r="188" spans="1:7" s="2409" customFormat="1"/>
    <row r="189" spans="1:7" s="2409" customFormat="1"/>
    <row r="190" spans="1:7" s="2409" customFormat="1"/>
    <row r="191" spans="1:7" s="2409" customFormat="1"/>
    <row r="192" spans="1:7" s="2409" customFormat="1"/>
    <row r="193" s="2409" customFormat="1"/>
    <row r="194" s="2409" customFormat="1"/>
    <row r="195" s="2409" customFormat="1"/>
    <row r="196" s="2409" customFormat="1"/>
    <row r="197" s="2409" customFormat="1"/>
    <row r="198" s="2409" customFormat="1"/>
    <row r="199" s="2409" customFormat="1"/>
    <row r="200" s="2409" customFormat="1"/>
    <row r="201" s="2409" customFormat="1"/>
    <row r="202" s="2409" customFormat="1"/>
    <row r="203" s="2409" customFormat="1"/>
    <row r="204" s="2409" customFormat="1"/>
    <row r="205" s="2409" customFormat="1"/>
    <row r="206" s="2409" customFormat="1"/>
    <row r="207" s="2409" customFormat="1"/>
    <row r="208" s="2409" customFormat="1"/>
    <row r="209" s="2409" customFormat="1"/>
    <row r="210" s="2409" customFormat="1"/>
    <row r="211" s="2409" customFormat="1"/>
    <row r="212" s="2409" customFormat="1"/>
    <row r="213" s="2409" customFormat="1"/>
    <row r="214" s="2409" customFormat="1"/>
    <row r="215" s="2409" customFormat="1"/>
    <row r="216" s="2409" customFormat="1"/>
  </sheetData>
  <sheetProtection selectLockedCells="1" selectUnlockedCells="1"/>
  <mergeCells count="138">
    <mergeCell ref="B129:G129"/>
    <mergeCell ref="B130:G130"/>
    <mergeCell ref="B131:G131"/>
    <mergeCell ref="D133:G133"/>
    <mergeCell ref="D135:G135"/>
    <mergeCell ref="B123:G123"/>
    <mergeCell ref="B124:G124"/>
    <mergeCell ref="B125:G125"/>
    <mergeCell ref="B126:G126"/>
    <mergeCell ref="B127:G127"/>
    <mergeCell ref="B128:G128"/>
    <mergeCell ref="B117:C117"/>
    <mergeCell ref="B118:C118"/>
    <mergeCell ref="B119:C119"/>
    <mergeCell ref="D119:E119"/>
    <mergeCell ref="B121:G121"/>
    <mergeCell ref="B122:G122"/>
    <mergeCell ref="B111:C111"/>
    <mergeCell ref="B112:C112"/>
    <mergeCell ref="B113:C113"/>
    <mergeCell ref="B114:C114"/>
    <mergeCell ref="B115:C115"/>
    <mergeCell ref="B116:C116"/>
    <mergeCell ref="B105:C105"/>
    <mergeCell ref="B106:C106"/>
    <mergeCell ref="B107:C107"/>
    <mergeCell ref="B108:C108"/>
    <mergeCell ref="B109:C109"/>
    <mergeCell ref="B110:C110"/>
    <mergeCell ref="B99:C99"/>
    <mergeCell ref="B100:C100"/>
    <mergeCell ref="B101:C101"/>
    <mergeCell ref="B102:C102"/>
    <mergeCell ref="B103:C103"/>
    <mergeCell ref="B104:C104"/>
    <mergeCell ref="B93:C93"/>
    <mergeCell ref="B94:C94"/>
    <mergeCell ref="B95:C95"/>
    <mergeCell ref="B96:C96"/>
    <mergeCell ref="B97:C97"/>
    <mergeCell ref="B98:C98"/>
    <mergeCell ref="B87:C87"/>
    <mergeCell ref="B88:C88"/>
    <mergeCell ref="B89:C89"/>
    <mergeCell ref="B90:C90"/>
    <mergeCell ref="B91:C91"/>
    <mergeCell ref="B92:C92"/>
    <mergeCell ref="B80:C80"/>
    <mergeCell ref="B81:C81"/>
    <mergeCell ref="B82:C82"/>
    <mergeCell ref="B84:C84"/>
    <mergeCell ref="B85:C85"/>
    <mergeCell ref="B86:C86"/>
    <mergeCell ref="B74:C74"/>
    <mergeCell ref="B75:C75"/>
    <mergeCell ref="B76:C76"/>
    <mergeCell ref="B77:C77"/>
    <mergeCell ref="B78:C78"/>
    <mergeCell ref="B79:C79"/>
    <mergeCell ref="B68:C68"/>
    <mergeCell ref="B69:C69"/>
    <mergeCell ref="B70:C70"/>
    <mergeCell ref="B71:C71"/>
    <mergeCell ref="B72:C72"/>
    <mergeCell ref="B73:C73"/>
    <mergeCell ref="B62:C62"/>
    <mergeCell ref="B63:C63"/>
    <mergeCell ref="B64:C64"/>
    <mergeCell ref="B65:C65"/>
    <mergeCell ref="B66:C66"/>
    <mergeCell ref="B67:C67"/>
    <mergeCell ref="B56:C56"/>
    <mergeCell ref="B57:C57"/>
    <mergeCell ref="B58:C58"/>
    <mergeCell ref="B59:C59"/>
    <mergeCell ref="B60:C60"/>
    <mergeCell ref="B61:C61"/>
    <mergeCell ref="B50:C50"/>
    <mergeCell ref="B51:C51"/>
    <mergeCell ref="B52:C52"/>
    <mergeCell ref="B53:C53"/>
    <mergeCell ref="B54:C54"/>
    <mergeCell ref="B55:C55"/>
    <mergeCell ref="B44:C44"/>
    <mergeCell ref="B45:C45"/>
    <mergeCell ref="B46:C46"/>
    <mergeCell ref="B47:C47"/>
    <mergeCell ref="B48:C48"/>
    <mergeCell ref="B49:C49"/>
    <mergeCell ref="B38:C38"/>
    <mergeCell ref="B39:C39"/>
    <mergeCell ref="B40:C40"/>
    <mergeCell ref="B41:C41"/>
    <mergeCell ref="B42:C42"/>
    <mergeCell ref="B43:C43"/>
    <mergeCell ref="B32:C32"/>
    <mergeCell ref="B33:C33"/>
    <mergeCell ref="B34:C34"/>
    <mergeCell ref="B35:C35"/>
    <mergeCell ref="B36:C36"/>
    <mergeCell ref="B37:C37"/>
    <mergeCell ref="B26:C26"/>
    <mergeCell ref="E26:F26"/>
    <mergeCell ref="D27:E27"/>
    <mergeCell ref="A28:F28"/>
    <mergeCell ref="B30:C30"/>
    <mergeCell ref="B31:C31"/>
    <mergeCell ref="B23:C23"/>
    <mergeCell ref="E23:F23"/>
    <mergeCell ref="B24:C24"/>
    <mergeCell ref="E24:F24"/>
    <mergeCell ref="B25:C25"/>
    <mergeCell ref="E25:F25"/>
    <mergeCell ref="B19:C19"/>
    <mergeCell ref="E19:F19"/>
    <mergeCell ref="B20:C20"/>
    <mergeCell ref="E20:F20"/>
    <mergeCell ref="B21:C21"/>
    <mergeCell ref="E21:F21"/>
    <mergeCell ref="B17:C17"/>
    <mergeCell ref="E17:F17"/>
    <mergeCell ref="B18:C18"/>
    <mergeCell ref="E18:F18"/>
    <mergeCell ref="A7:G7"/>
    <mergeCell ref="A8:G8"/>
    <mergeCell ref="A9:G9"/>
    <mergeCell ref="A10:G10"/>
    <mergeCell ref="A11:G11"/>
    <mergeCell ref="A12:G12"/>
    <mergeCell ref="A1:G1"/>
    <mergeCell ref="A2:G2"/>
    <mergeCell ref="A3:G3"/>
    <mergeCell ref="A4:G4"/>
    <mergeCell ref="A5:G5"/>
    <mergeCell ref="A6:G6"/>
    <mergeCell ref="A13:G13"/>
    <mergeCell ref="A14:G14"/>
    <mergeCell ref="A15:G15"/>
  </mergeCells>
  <phoneticPr fontId="59" type="noConversion"/>
  <hyperlinks>
    <hyperlink ref="H15" location="利润!A1" display="利润及利润分配表"/>
    <hyperlink ref="H18" location="主营税金!A1" display="主营税金审核表"/>
    <hyperlink ref="H20" location="税费!A1" display="各税费审核表"/>
    <hyperlink ref="H24" location="主营税金!A1" display="主营税金审核表"/>
    <hyperlink ref="H25" location="税费!A1" display="各税费审核表"/>
    <hyperlink ref="H27" location="申报主表!A1" display="申报主表"/>
    <hyperlink ref="H28" location="交换意见!A10" display="交换意见!A10"/>
    <hyperlink ref="H29" location="纳税调整明细表!A1" display="纳税调整明细表"/>
    <hyperlink ref="H36" location="固资折旧!A1" display="固资折旧"/>
    <hyperlink ref="H42" location="减值准备纳税调整表!A1" display="数据来源为减值准备纳税调整表。"/>
    <hyperlink ref="H53" location="其他事项!A17" display="其他事项!A17"/>
    <hyperlink ref="H57" location="凭证检查!A1" display="凭证检查!A1"/>
  </hyperlinks>
  <pageMargins left="0.78740157480314965" right="0.35433070866141736" top="0.51181102362204722" bottom="0.46" header="0.51181102362204722" footer="0.51181102362204722"/>
  <pageSetup paperSize="9" firstPageNumber="0" orientation="portrait" blackAndWhite="1"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80641" r:id="rId4" name="Button 1">
              <controlPr defaultSize="0" print="0" autoFill="0" autoPict="0" macro="[0]!ThisWorkbook.返回">
                <anchor moveWithCells="1">
                  <from>
                    <xdr:col>7</xdr:col>
                    <xdr:colOff>114300</xdr:colOff>
                    <xdr:row>3</xdr:row>
                    <xdr:rowOff>304800</xdr:rowOff>
                  </from>
                  <to>
                    <xdr:col>7</xdr:col>
                    <xdr:colOff>933450</xdr:colOff>
                    <xdr:row>5</xdr:row>
                    <xdr:rowOff>28575</xdr:rowOff>
                  </to>
                </anchor>
              </controlPr>
            </control>
          </mc:Choice>
        </mc:AlternateContent>
      </controls>
    </mc:Choice>
  </mc:AlternateContent>
</worksheet>
</file>

<file path=xl/worksheets/sheet1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1"/>
  <dimension ref="A1:H103"/>
  <sheetViews>
    <sheetView workbookViewId="0">
      <selection activeCell="G26" sqref="G26"/>
    </sheetView>
  </sheetViews>
  <sheetFormatPr defaultColWidth="9" defaultRowHeight="14.25"/>
  <cols>
    <col min="1" max="1" width="12.875" style="1065" customWidth="1"/>
    <col min="2" max="2" width="18.875" style="1065" customWidth="1"/>
    <col min="3" max="3" width="6.125" style="1065" customWidth="1"/>
    <col min="4" max="6" width="14.125" style="1065" customWidth="1"/>
    <col min="7" max="7" width="66" style="1065" customWidth="1"/>
    <col min="8" max="8" width="11.25" style="1065" customWidth="1"/>
    <col min="9" max="16384" width="9" style="1065"/>
  </cols>
  <sheetData>
    <row r="1" spans="1:7" ht="17.25" customHeight="1">
      <c r="A1" s="1066" t="s">
        <v>716</v>
      </c>
      <c r="B1" s="1067"/>
      <c r="C1" s="1067"/>
      <c r="D1" s="1067"/>
      <c r="E1" s="1067"/>
      <c r="F1" s="1067"/>
      <c r="G1" s="1068"/>
    </row>
    <row r="2" spans="1:7" ht="22.5" customHeight="1">
      <c r="A2" s="3741" t="s">
        <v>689</v>
      </c>
      <c r="B2" s="3741"/>
      <c r="C2" s="3741"/>
      <c r="D2" s="3741"/>
      <c r="E2" s="3741"/>
      <c r="F2" s="3741"/>
      <c r="G2" s="1068"/>
    </row>
    <row r="3" spans="1:7" s="1070" customFormat="1" ht="17.25" customHeight="1">
      <c r="A3" s="3742" t="str">
        <f>"税款所属期间："&amp;基本情况!B7</f>
        <v>税款所属期间：2015年01月01日至2015年12月31日</v>
      </c>
      <c r="B3" s="3742"/>
      <c r="C3" s="3742"/>
      <c r="D3" s="3742"/>
      <c r="E3" s="3742"/>
      <c r="F3" s="3742"/>
      <c r="G3" s="1069"/>
    </row>
    <row r="4" spans="1:7" s="1076" customFormat="1" ht="17.25" customHeight="1">
      <c r="A4" s="1071" t="str">
        <f>"纳税人名称："&amp;基本情况!B2</f>
        <v>纳税人名称：</v>
      </c>
      <c r="B4" s="1072"/>
      <c r="C4" s="1073"/>
      <c r="D4" s="1073"/>
      <c r="E4" s="1073"/>
      <c r="F4" s="1074" t="s">
        <v>717</v>
      </c>
      <c r="G4" s="1075"/>
    </row>
    <row r="5" spans="1:7" s="1070" customFormat="1" ht="16.5" customHeight="1">
      <c r="A5" s="3743" t="s">
        <v>718</v>
      </c>
      <c r="B5" s="3743"/>
      <c r="C5" s="1077" t="s">
        <v>719</v>
      </c>
      <c r="D5" s="1077" t="s">
        <v>1655</v>
      </c>
      <c r="E5" s="1077" t="s">
        <v>1517</v>
      </c>
      <c r="F5" s="1077" t="s">
        <v>1518</v>
      </c>
      <c r="G5" s="1069"/>
    </row>
    <row r="6" spans="1:7" s="1070" customFormat="1" ht="15.75" customHeight="1">
      <c r="A6" s="3740" t="s">
        <v>12</v>
      </c>
      <c r="B6" s="1078" t="s">
        <v>720</v>
      </c>
      <c r="C6" s="1077">
        <v>1</v>
      </c>
      <c r="D6" s="1079"/>
      <c r="E6" s="1079"/>
      <c r="F6" s="1079"/>
      <c r="G6" s="1062"/>
    </row>
    <row r="7" spans="1:7" s="1070" customFormat="1" ht="15.75" customHeight="1">
      <c r="A7" s="3740"/>
      <c r="B7" s="1078" t="s">
        <v>677</v>
      </c>
      <c r="C7" s="1077">
        <v>2</v>
      </c>
      <c r="D7" s="1080">
        <f>税费缴纳测算!C7</f>
        <v>0</v>
      </c>
      <c r="E7" s="1080">
        <f>税费缴纳测算!F7</f>
        <v>0</v>
      </c>
      <c r="F7" s="1081">
        <f>D7+E7</f>
        <v>0</v>
      </c>
      <c r="G7" s="1082"/>
    </row>
    <row r="8" spans="1:7" s="1070" customFormat="1" ht="15.75" customHeight="1">
      <c r="A8" s="3740"/>
      <c r="B8" s="1078" t="s">
        <v>721</v>
      </c>
      <c r="C8" s="1077">
        <v>3</v>
      </c>
      <c r="D8" s="1080">
        <f>税费缴纳测算!E7</f>
        <v>0</v>
      </c>
      <c r="E8" s="1079"/>
      <c r="F8" s="1081">
        <f>D8+E8</f>
        <v>0</v>
      </c>
      <c r="G8" s="1083"/>
    </row>
    <row r="9" spans="1:7" s="1070" customFormat="1" ht="15.75" customHeight="1">
      <c r="A9" s="3740"/>
      <c r="B9" s="1078" t="s">
        <v>722</v>
      </c>
      <c r="C9" s="1077">
        <v>4</v>
      </c>
      <c r="D9" s="1081">
        <f>D7-D8</f>
        <v>0</v>
      </c>
      <c r="E9" s="1081">
        <f>E7-E8</f>
        <v>0</v>
      </c>
      <c r="F9" s="1081">
        <f>D9+E9</f>
        <v>0</v>
      </c>
      <c r="G9" s="1069"/>
    </row>
    <row r="10" spans="1:7" s="1070" customFormat="1" ht="15.75" customHeight="1">
      <c r="A10" s="3740" t="s">
        <v>229</v>
      </c>
      <c r="B10" s="1078" t="s">
        <v>720</v>
      </c>
      <c r="C10" s="1077"/>
      <c r="D10" s="1079"/>
      <c r="E10" s="1079"/>
      <c r="F10" s="1079"/>
      <c r="G10" s="1069"/>
    </row>
    <row r="11" spans="1:7" s="1070" customFormat="1" ht="15.75" customHeight="1">
      <c r="A11" s="3740"/>
      <c r="B11" s="1078" t="s">
        <v>677</v>
      </c>
      <c r="C11" s="1077"/>
      <c r="D11" s="1080">
        <f>税费缴纳测算!C8</f>
        <v>0</v>
      </c>
      <c r="E11" s="1080">
        <f>税费缴纳测算!F8</f>
        <v>0</v>
      </c>
      <c r="F11" s="1081">
        <f>D11+E11</f>
        <v>0</v>
      </c>
      <c r="G11" s="1069"/>
    </row>
    <row r="12" spans="1:7" s="1070" customFormat="1" ht="15.75" customHeight="1">
      <c r="A12" s="3740"/>
      <c r="B12" s="1078" t="s">
        <v>721</v>
      </c>
      <c r="C12" s="1077"/>
      <c r="D12" s="1080">
        <f>税费缴纳测算!E8</f>
        <v>0</v>
      </c>
      <c r="E12" s="1079"/>
      <c r="F12" s="1081">
        <f>D12+E12</f>
        <v>0</v>
      </c>
      <c r="G12" s="1069"/>
    </row>
    <row r="13" spans="1:7" s="1070" customFormat="1" ht="15.75" customHeight="1">
      <c r="A13" s="3740"/>
      <c r="B13" s="1078" t="s">
        <v>722</v>
      </c>
      <c r="C13" s="1077"/>
      <c r="D13" s="1081">
        <f>D11-D12</f>
        <v>0</v>
      </c>
      <c r="E13" s="1081">
        <f>E11-E12</f>
        <v>0</v>
      </c>
      <c r="F13" s="1081">
        <f>D13+E13</f>
        <v>0</v>
      </c>
      <c r="G13" s="1069"/>
    </row>
    <row r="14" spans="1:7" s="1070" customFormat="1" ht="15.75" customHeight="1">
      <c r="A14" s="3740" t="s">
        <v>1289</v>
      </c>
      <c r="B14" s="1078" t="s">
        <v>720</v>
      </c>
      <c r="C14" s="1077">
        <v>5</v>
      </c>
      <c r="D14" s="1228"/>
      <c r="E14" s="1228"/>
      <c r="F14" s="1228"/>
      <c r="G14" s="1062" t="s">
        <v>404</v>
      </c>
    </row>
    <row r="15" spans="1:7" s="1070" customFormat="1" ht="15.75" customHeight="1">
      <c r="A15" s="3740"/>
      <c r="B15" s="1078" t="s">
        <v>677</v>
      </c>
      <c r="C15" s="1077">
        <v>6</v>
      </c>
      <c r="D15" s="1080">
        <f>税费缴纳测算!C9</f>
        <v>0</v>
      </c>
      <c r="E15" s="1080">
        <f>SUM(主营税金!F8:F13)</f>
        <v>0</v>
      </c>
      <c r="F15" s="1081">
        <f>D15+E15</f>
        <v>0</v>
      </c>
      <c r="G15" s="1082"/>
    </row>
    <row r="16" spans="1:7" s="1070" customFormat="1" ht="15.75" customHeight="1">
      <c r="A16" s="3740"/>
      <c r="B16" s="1078" t="s">
        <v>721</v>
      </c>
      <c r="C16" s="1077">
        <v>7</v>
      </c>
      <c r="D16" s="1080">
        <f>税费缴纳测算!E9</f>
        <v>0</v>
      </c>
      <c r="E16" s="1228"/>
      <c r="F16" s="1081">
        <f>D16+E16</f>
        <v>0</v>
      </c>
      <c r="G16" s="1086" t="s">
        <v>725</v>
      </c>
    </row>
    <row r="17" spans="1:7" s="1070" customFormat="1" ht="15.75" customHeight="1">
      <c r="A17" s="3740"/>
      <c r="B17" s="1078" t="s">
        <v>722</v>
      </c>
      <c r="C17" s="1077">
        <v>8</v>
      </c>
      <c r="D17" s="1081">
        <f>D15-D16</f>
        <v>0</v>
      </c>
      <c r="E17" s="1081">
        <f>E15-E16</f>
        <v>0</v>
      </c>
      <c r="F17" s="1081">
        <f>D17+E17</f>
        <v>0</v>
      </c>
      <c r="G17" s="1069"/>
    </row>
    <row r="18" spans="1:7" s="1070" customFormat="1" ht="15.75" customHeight="1">
      <c r="A18" s="3740" t="s">
        <v>723</v>
      </c>
      <c r="B18" s="1078" t="s">
        <v>720</v>
      </c>
      <c r="C18" s="1077">
        <v>9</v>
      </c>
      <c r="D18" s="1228"/>
      <c r="E18" s="1228"/>
      <c r="F18" s="1228"/>
      <c r="G18" s="1087" t="s">
        <v>726</v>
      </c>
    </row>
    <row r="19" spans="1:7" s="1070" customFormat="1" ht="15.75" customHeight="1">
      <c r="A19" s="3740"/>
      <c r="B19" s="1078" t="s">
        <v>677</v>
      </c>
      <c r="C19" s="1077">
        <v>10</v>
      </c>
      <c r="D19" s="1080">
        <f>税费缴纳测算!C10</f>
        <v>0</v>
      </c>
      <c r="E19" s="1080">
        <f>SUM(主营税金!F14:F19)+主营税金!F35+主营税金!F38</f>
        <v>0</v>
      </c>
      <c r="F19" s="1081">
        <f>D19+E19</f>
        <v>0</v>
      </c>
      <c r="G19" s="1082"/>
    </row>
    <row r="20" spans="1:7" s="1070" customFormat="1" ht="15.75" customHeight="1">
      <c r="A20" s="3740"/>
      <c r="B20" s="1078" t="s">
        <v>721</v>
      </c>
      <c r="C20" s="1077">
        <v>11</v>
      </c>
      <c r="D20" s="1080">
        <f>税费缴纳测算!E10</f>
        <v>0</v>
      </c>
      <c r="E20" s="1228"/>
      <c r="F20" s="1081">
        <f>D20+E20</f>
        <v>0</v>
      </c>
      <c r="G20" s="1069"/>
    </row>
    <row r="21" spans="1:7" s="1070" customFormat="1" ht="15.75" customHeight="1">
      <c r="A21" s="3740"/>
      <c r="B21" s="1078" t="s">
        <v>722</v>
      </c>
      <c r="C21" s="1077">
        <v>12</v>
      </c>
      <c r="D21" s="1081">
        <f>D19-D20</f>
        <v>0</v>
      </c>
      <c r="E21" s="1081">
        <f>E19-E20</f>
        <v>0</v>
      </c>
      <c r="F21" s="1081">
        <f>D21+E21</f>
        <v>0</v>
      </c>
      <c r="G21" s="1069"/>
    </row>
    <row r="22" spans="1:7" s="1070" customFormat="1" ht="15.75" customHeight="1">
      <c r="A22" s="3740" t="s">
        <v>1291</v>
      </c>
      <c r="B22" s="1078" t="s">
        <v>720</v>
      </c>
      <c r="C22" s="1077">
        <v>13</v>
      </c>
      <c r="D22" s="1228"/>
      <c r="E22" s="1228"/>
      <c r="F22" s="1228"/>
      <c r="G22" s="1069"/>
    </row>
    <row r="23" spans="1:7" s="1070" customFormat="1" ht="15.75" customHeight="1">
      <c r="A23" s="3740"/>
      <c r="B23" s="1078" t="s">
        <v>677</v>
      </c>
      <c r="C23" s="1077">
        <v>14</v>
      </c>
      <c r="D23" s="1080">
        <f>税费缴纳测算!C11</f>
        <v>0</v>
      </c>
      <c r="E23" s="1080">
        <f>SUM(主营税金!F20:F25)+主营税金!F36+主营税金!F39</f>
        <v>0</v>
      </c>
      <c r="F23" s="1081">
        <f>D23+E23</f>
        <v>0</v>
      </c>
      <c r="G23" s="1069"/>
    </row>
    <row r="24" spans="1:7" s="1070" customFormat="1" ht="15.75" customHeight="1">
      <c r="A24" s="3740"/>
      <c r="B24" s="1078" t="s">
        <v>721</v>
      </c>
      <c r="C24" s="1077">
        <v>15</v>
      </c>
      <c r="D24" s="1080">
        <f>税费缴纳测算!E11</f>
        <v>0</v>
      </c>
      <c r="E24" s="1228"/>
      <c r="F24" s="1081">
        <f>D24+E24</f>
        <v>0</v>
      </c>
      <c r="G24" s="1069"/>
    </row>
    <row r="25" spans="1:7" s="1070" customFormat="1" ht="15.75" customHeight="1">
      <c r="A25" s="3740"/>
      <c r="B25" s="1078" t="s">
        <v>722</v>
      </c>
      <c r="C25" s="1077">
        <v>16</v>
      </c>
      <c r="D25" s="1081">
        <f>D23-D24</f>
        <v>0</v>
      </c>
      <c r="E25" s="1081">
        <f>E23-E24</f>
        <v>0</v>
      </c>
      <c r="F25" s="1081">
        <f>D25+E25</f>
        <v>0</v>
      </c>
      <c r="G25" s="1069"/>
    </row>
    <row r="26" spans="1:7" s="1070" customFormat="1" ht="15.75" customHeight="1">
      <c r="A26" s="3740" t="s">
        <v>1292</v>
      </c>
      <c r="B26" s="1078" t="s">
        <v>720</v>
      </c>
      <c r="C26" s="1077">
        <v>17</v>
      </c>
      <c r="D26" s="1228"/>
      <c r="E26" s="1228"/>
      <c r="F26" s="1228"/>
      <c r="G26" s="1069"/>
    </row>
    <row r="27" spans="1:7" s="1070" customFormat="1" ht="15.75" customHeight="1">
      <c r="A27" s="3740"/>
      <c r="B27" s="1078" t="s">
        <v>677</v>
      </c>
      <c r="C27" s="1077">
        <v>18</v>
      </c>
      <c r="D27" s="1080">
        <f>税费缴纳测算!C12</f>
        <v>0</v>
      </c>
      <c r="E27" s="1080">
        <f>SUM(主营税金!F26:F31)+主营税金!F37+主营税金!F40</f>
        <v>0</v>
      </c>
      <c r="F27" s="1081">
        <f>D27+E27</f>
        <v>0</v>
      </c>
      <c r="G27" s="1069"/>
    </row>
    <row r="28" spans="1:7" s="1070" customFormat="1" ht="15.75" customHeight="1">
      <c r="A28" s="3740"/>
      <c r="B28" s="1078" t="s">
        <v>721</v>
      </c>
      <c r="C28" s="1077">
        <v>19</v>
      </c>
      <c r="D28" s="1080">
        <f>税费缴纳测算!E12</f>
        <v>0</v>
      </c>
      <c r="E28" s="1228"/>
      <c r="F28" s="1081">
        <f>D28+E28</f>
        <v>0</v>
      </c>
      <c r="G28" s="1069"/>
    </row>
    <row r="29" spans="1:7" s="1070" customFormat="1" ht="15.75" customHeight="1">
      <c r="A29" s="3740"/>
      <c r="B29" s="1078" t="s">
        <v>724</v>
      </c>
      <c r="C29" s="1077">
        <v>20</v>
      </c>
      <c r="D29" s="1081">
        <f>D27-D28</f>
        <v>0</v>
      </c>
      <c r="E29" s="1081">
        <f>E27-E28</f>
        <v>0</v>
      </c>
      <c r="F29" s="1081">
        <f>D29+E29</f>
        <v>0</v>
      </c>
      <c r="G29" s="1069"/>
    </row>
    <row r="30" spans="1:7" s="1070" customFormat="1" ht="15.75" customHeight="1">
      <c r="A30" s="3740" t="s">
        <v>231</v>
      </c>
      <c r="B30" s="1078" t="s">
        <v>720</v>
      </c>
      <c r="C30" s="1077">
        <v>21</v>
      </c>
      <c r="D30" s="1228"/>
      <c r="E30" s="1228"/>
      <c r="F30" s="1228"/>
      <c r="G30" s="1069"/>
    </row>
    <row r="31" spans="1:7" s="1070" customFormat="1" ht="15.75" customHeight="1">
      <c r="A31" s="3740"/>
      <c r="B31" s="1078" t="s">
        <v>677</v>
      </c>
      <c r="C31" s="1077">
        <v>22</v>
      </c>
      <c r="D31" s="1080">
        <f>税费缴纳测算!C13</f>
        <v>0</v>
      </c>
      <c r="E31" s="1080">
        <f>税费缴纳测算!F13</f>
        <v>0</v>
      </c>
      <c r="F31" s="1081">
        <f>D31+E31</f>
        <v>0</v>
      </c>
      <c r="G31" s="1069"/>
    </row>
    <row r="32" spans="1:7" s="1070" customFormat="1" ht="15.75" customHeight="1">
      <c r="A32" s="3740"/>
      <c r="B32" s="1078" t="s">
        <v>721</v>
      </c>
      <c r="C32" s="1077">
        <v>23</v>
      </c>
      <c r="D32" s="1080">
        <f>税费缴纳测算!E13</f>
        <v>0</v>
      </c>
      <c r="E32" s="1228"/>
      <c r="F32" s="1081">
        <f>D32+E32</f>
        <v>0</v>
      </c>
      <c r="G32" s="1069"/>
    </row>
    <row r="33" spans="1:7" s="1070" customFormat="1" ht="15.75" customHeight="1">
      <c r="A33" s="3740"/>
      <c r="B33" s="1078" t="s">
        <v>722</v>
      </c>
      <c r="C33" s="1077">
        <v>24</v>
      </c>
      <c r="D33" s="1081">
        <f>D31-D32</f>
        <v>0</v>
      </c>
      <c r="E33" s="1081">
        <f>E31-E32</f>
        <v>0</v>
      </c>
      <c r="F33" s="1081">
        <f>D33+E33</f>
        <v>0</v>
      </c>
      <c r="G33" s="1069"/>
    </row>
    <row r="34" spans="1:7" s="1070" customFormat="1" ht="15.75" customHeight="1">
      <c r="A34" s="3740" t="s">
        <v>235</v>
      </c>
      <c r="B34" s="1078" t="s">
        <v>720</v>
      </c>
      <c r="C34" s="1077"/>
      <c r="D34" s="1228"/>
      <c r="E34" s="1228"/>
      <c r="F34" s="1228"/>
      <c r="G34" s="1069"/>
    </row>
    <row r="35" spans="1:7" s="1070" customFormat="1" ht="15.75" customHeight="1">
      <c r="A35" s="3740"/>
      <c r="B35" s="1078" t="s">
        <v>677</v>
      </c>
      <c r="C35" s="1077"/>
      <c r="D35" s="1080">
        <f>税费缴纳测算!C14</f>
        <v>0</v>
      </c>
      <c r="E35" s="1080">
        <f>税费缴纳测算!F14</f>
        <v>0</v>
      </c>
      <c r="F35" s="1081">
        <f>D35+E35</f>
        <v>0</v>
      </c>
      <c r="G35" s="1069"/>
    </row>
    <row r="36" spans="1:7" s="1070" customFormat="1" ht="15.75" customHeight="1">
      <c r="A36" s="3740"/>
      <c r="B36" s="1078" t="s">
        <v>721</v>
      </c>
      <c r="C36" s="1077"/>
      <c r="D36" s="1080">
        <f>税费缴纳测算!E14</f>
        <v>0</v>
      </c>
      <c r="E36" s="1228"/>
      <c r="F36" s="1081">
        <f>D36+E36</f>
        <v>0</v>
      </c>
      <c r="G36" s="1069"/>
    </row>
    <row r="37" spans="1:7" s="1070" customFormat="1" ht="15.75" customHeight="1">
      <c r="A37" s="3740"/>
      <c r="B37" s="1078" t="s">
        <v>722</v>
      </c>
      <c r="C37" s="1077"/>
      <c r="D37" s="1081">
        <f>D35-D36</f>
        <v>0</v>
      </c>
      <c r="E37" s="1081">
        <f>E35-E36</f>
        <v>0</v>
      </c>
      <c r="F37" s="1081">
        <f>D37+E37</f>
        <v>0</v>
      </c>
      <c r="G37" s="1069"/>
    </row>
    <row r="38" spans="1:7" s="1070" customFormat="1" ht="15.75" customHeight="1">
      <c r="A38" s="3740" t="s">
        <v>1296</v>
      </c>
      <c r="B38" s="1078" t="s">
        <v>720</v>
      </c>
      <c r="C38" s="1077">
        <v>25</v>
      </c>
      <c r="D38" s="1228"/>
      <c r="E38" s="1228"/>
      <c r="F38" s="1228"/>
      <c r="G38" s="1069"/>
    </row>
    <row r="39" spans="1:7" s="1070" customFormat="1" ht="15.75" customHeight="1">
      <c r="A39" s="3740"/>
      <c r="B39" s="1078" t="s">
        <v>677</v>
      </c>
      <c r="C39" s="1077">
        <v>26</v>
      </c>
      <c r="D39" s="1080">
        <f>税费缴纳测算!C16</f>
        <v>0</v>
      </c>
      <c r="E39" s="1080">
        <f>税费缴纳测算!F50</f>
        <v>0</v>
      </c>
      <c r="F39" s="1081">
        <f>D39+E39</f>
        <v>0</v>
      </c>
      <c r="G39" s="1069"/>
    </row>
    <row r="40" spans="1:7" s="1070" customFormat="1" ht="15.75" customHeight="1">
      <c r="A40" s="3740"/>
      <c r="B40" s="1078" t="s">
        <v>721</v>
      </c>
      <c r="C40" s="1077">
        <v>27</v>
      </c>
      <c r="D40" s="1080">
        <f>税费缴纳测算!E16</f>
        <v>0</v>
      </c>
      <c r="E40" s="1228"/>
      <c r="F40" s="1081">
        <f>D40+E40</f>
        <v>0</v>
      </c>
      <c r="G40" s="1069"/>
    </row>
    <row r="41" spans="1:7" s="1070" customFormat="1" ht="15.75" customHeight="1">
      <c r="A41" s="3740"/>
      <c r="B41" s="1078" t="s">
        <v>722</v>
      </c>
      <c r="C41" s="1077">
        <v>28</v>
      </c>
      <c r="D41" s="1081">
        <f>D39-D40</f>
        <v>0</v>
      </c>
      <c r="E41" s="1081">
        <f>E39-E40</f>
        <v>0</v>
      </c>
      <c r="F41" s="1081">
        <f>D41+E41</f>
        <v>0</v>
      </c>
      <c r="G41" s="1069"/>
    </row>
    <row r="42" spans="1:7" s="1070" customFormat="1" ht="15.75" customHeight="1">
      <c r="A42" s="3740" t="s">
        <v>237</v>
      </c>
      <c r="B42" s="1078" t="s">
        <v>720</v>
      </c>
      <c r="C42" s="1077">
        <v>29</v>
      </c>
      <c r="D42" s="1228"/>
      <c r="E42" s="1228"/>
      <c r="F42" s="1228"/>
      <c r="G42" s="1069"/>
    </row>
    <row r="43" spans="1:7" s="1070" customFormat="1" ht="15.75" customHeight="1">
      <c r="A43" s="3740"/>
      <c r="B43" s="1078" t="s">
        <v>677</v>
      </c>
      <c r="C43" s="1077">
        <v>30</v>
      </c>
      <c r="D43" s="1080">
        <f>税费缴纳测算!C19</f>
        <v>0</v>
      </c>
      <c r="E43" s="1080">
        <f>税费缴纳测算!F53</f>
        <v>0</v>
      </c>
      <c r="F43" s="1081">
        <f>D43+E43</f>
        <v>0</v>
      </c>
      <c r="G43" s="1069"/>
    </row>
    <row r="44" spans="1:7" s="1070" customFormat="1" ht="15.75" customHeight="1">
      <c r="A44" s="3740"/>
      <c r="B44" s="1078" t="s">
        <v>721</v>
      </c>
      <c r="C44" s="1077">
        <v>31</v>
      </c>
      <c r="D44" s="1080">
        <f>税费缴纳测算!E19</f>
        <v>0</v>
      </c>
      <c r="E44" s="1228"/>
      <c r="F44" s="1081">
        <f>D44+E44</f>
        <v>0</v>
      </c>
      <c r="G44" s="1069"/>
    </row>
    <row r="45" spans="1:7" s="1070" customFormat="1" ht="15.75" customHeight="1">
      <c r="A45" s="3740"/>
      <c r="B45" s="1078" t="s">
        <v>722</v>
      </c>
      <c r="C45" s="1077">
        <v>32</v>
      </c>
      <c r="D45" s="1081">
        <f>D43-D44</f>
        <v>0</v>
      </c>
      <c r="E45" s="1081">
        <f>E43-E44</f>
        <v>0</v>
      </c>
      <c r="F45" s="1081">
        <f>D45+E45</f>
        <v>0</v>
      </c>
      <c r="G45" s="1069"/>
    </row>
    <row r="46" spans="1:7" s="1070" customFormat="1" ht="15.75" customHeight="1">
      <c r="A46" s="3740" t="s">
        <v>188</v>
      </c>
      <c r="B46" s="1078" t="s">
        <v>720</v>
      </c>
      <c r="C46" s="1077"/>
      <c r="D46" s="1228"/>
      <c r="E46" s="1228"/>
      <c r="F46" s="1228"/>
      <c r="G46" s="1069"/>
    </row>
    <row r="47" spans="1:7" s="1070" customFormat="1" ht="15.75" customHeight="1">
      <c r="A47" s="3740"/>
      <c r="B47" s="1078" t="s">
        <v>677</v>
      </c>
      <c r="C47" s="1077"/>
      <c r="D47" s="1080">
        <f>税费缴纳测算!C18</f>
        <v>0</v>
      </c>
      <c r="E47" s="1080">
        <f>税费缴纳测算!F18</f>
        <v>0</v>
      </c>
      <c r="F47" s="1081">
        <f>D47+E47</f>
        <v>0</v>
      </c>
      <c r="G47" s="1069"/>
    </row>
    <row r="48" spans="1:7" s="1070" customFormat="1" ht="15.75" customHeight="1">
      <c r="A48" s="3740"/>
      <c r="B48" s="1078" t="s">
        <v>721</v>
      </c>
      <c r="C48" s="1077"/>
      <c r="D48" s="1080">
        <f>税费缴纳测算!E18</f>
        <v>0</v>
      </c>
      <c r="E48" s="1228"/>
      <c r="F48" s="1081">
        <f>D48+E48</f>
        <v>0</v>
      </c>
      <c r="G48" s="1069"/>
    </row>
    <row r="49" spans="1:8" s="1070" customFormat="1" ht="15.75" customHeight="1">
      <c r="A49" s="3740"/>
      <c r="B49" s="1078" t="s">
        <v>722</v>
      </c>
      <c r="C49" s="1077"/>
      <c r="D49" s="1081">
        <f>D47-D48</f>
        <v>0</v>
      </c>
      <c r="E49" s="1081">
        <f>E47-E48</f>
        <v>0</v>
      </c>
      <c r="F49" s="1081">
        <f>D49+E49</f>
        <v>0</v>
      </c>
      <c r="G49" s="1069"/>
    </row>
    <row r="50" spans="1:8" s="1070" customFormat="1" ht="15.75" customHeight="1">
      <c r="A50" s="3740" t="s">
        <v>1298</v>
      </c>
      <c r="B50" s="1078" t="s">
        <v>720</v>
      </c>
      <c r="C50" s="1077">
        <v>33</v>
      </c>
      <c r="D50" s="1228"/>
      <c r="E50" s="1228"/>
      <c r="F50" s="1228"/>
      <c r="G50" s="1069"/>
    </row>
    <row r="51" spans="1:8" s="1070" customFormat="1" ht="15.75" customHeight="1">
      <c r="A51" s="3740"/>
      <c r="B51" s="1078" t="s">
        <v>677</v>
      </c>
      <c r="C51" s="1077">
        <v>34</v>
      </c>
      <c r="D51" s="1080">
        <f>税费缴纳测算!C17</f>
        <v>0</v>
      </c>
      <c r="E51" s="1080">
        <f>税费缴纳测算!F36</f>
        <v>0</v>
      </c>
      <c r="F51" s="1081">
        <f>D51+E51</f>
        <v>0</v>
      </c>
      <c r="G51" s="1069"/>
    </row>
    <row r="52" spans="1:8" s="1070" customFormat="1" ht="15.75" customHeight="1">
      <c r="A52" s="3740"/>
      <c r="B52" s="1078" t="s">
        <v>721</v>
      </c>
      <c r="C52" s="1077">
        <v>35</v>
      </c>
      <c r="D52" s="1080">
        <f>税费缴纳测算!E17</f>
        <v>0</v>
      </c>
      <c r="E52" s="1228"/>
      <c r="F52" s="1081">
        <f>D52+E52</f>
        <v>0</v>
      </c>
      <c r="G52" s="1069"/>
    </row>
    <row r="53" spans="1:8" s="1070" customFormat="1" ht="15.75" customHeight="1">
      <c r="A53" s="3740"/>
      <c r="B53" s="1078" t="s">
        <v>722</v>
      </c>
      <c r="C53" s="1077">
        <v>36</v>
      </c>
      <c r="D53" s="1081">
        <f>D51-D52</f>
        <v>0</v>
      </c>
      <c r="E53" s="1081">
        <f>E51-E52</f>
        <v>0</v>
      </c>
      <c r="F53" s="1081">
        <f>D53+E53</f>
        <v>0</v>
      </c>
      <c r="G53" s="1069"/>
    </row>
    <row r="54" spans="1:8" s="1070" customFormat="1" ht="15.75" customHeight="1">
      <c r="A54" s="3739" t="s">
        <v>233</v>
      </c>
      <c r="B54" s="1078" t="s">
        <v>720</v>
      </c>
      <c r="C54" s="1077"/>
      <c r="D54" s="1228"/>
      <c r="E54" s="1228"/>
      <c r="F54" s="1228"/>
      <c r="G54" s="1069"/>
    </row>
    <row r="55" spans="1:8" s="1070" customFormat="1" ht="15.75" customHeight="1">
      <c r="A55" s="3739"/>
      <c r="B55" s="1078" t="s">
        <v>677</v>
      </c>
      <c r="C55" s="1077"/>
      <c r="D55" s="1080">
        <f>税费缴纳测算!C20</f>
        <v>0</v>
      </c>
      <c r="E55" s="1080">
        <f>税费缴纳测算!F20</f>
        <v>0</v>
      </c>
      <c r="F55" s="1081">
        <f>D55+E55</f>
        <v>0</v>
      </c>
      <c r="G55" s="1069"/>
    </row>
    <row r="56" spans="1:8" s="1070" customFormat="1" ht="15.75" customHeight="1">
      <c r="A56" s="3739"/>
      <c r="B56" s="1078" t="s">
        <v>721</v>
      </c>
      <c r="C56" s="1077"/>
      <c r="D56" s="1080">
        <f>税费缴纳测算!E20</f>
        <v>0</v>
      </c>
      <c r="E56" s="1228"/>
      <c r="F56" s="1081">
        <f>D56+E56</f>
        <v>0</v>
      </c>
      <c r="G56" s="1069"/>
    </row>
    <row r="57" spans="1:8" s="1070" customFormat="1" ht="15.75" customHeight="1">
      <c r="A57" s="3739"/>
      <c r="B57" s="1078" t="s">
        <v>724</v>
      </c>
      <c r="C57" s="1077"/>
      <c r="D57" s="1081">
        <f>D55-D56</f>
        <v>0</v>
      </c>
      <c r="E57" s="1081">
        <f>E55-E56</f>
        <v>0</v>
      </c>
      <c r="F57" s="1081">
        <f>D57+E57</f>
        <v>0</v>
      </c>
      <c r="G57" s="1069"/>
    </row>
    <row r="58" spans="1:8" s="1070" customFormat="1" ht="15.75" customHeight="1">
      <c r="A58" s="3739" t="s">
        <v>1295</v>
      </c>
      <c r="B58" s="1078" t="s">
        <v>720</v>
      </c>
      <c r="C58" s="1077">
        <v>37</v>
      </c>
      <c r="D58" s="1228"/>
      <c r="E58" s="1228"/>
      <c r="F58" s="1228"/>
      <c r="G58" s="1069"/>
    </row>
    <row r="59" spans="1:8" s="1070" customFormat="1" ht="15.75" customHeight="1">
      <c r="A59" s="3739"/>
      <c r="B59" s="1078" t="s">
        <v>677</v>
      </c>
      <c r="C59" s="1077">
        <v>38</v>
      </c>
      <c r="D59" s="1080">
        <f>税费缴纳测算!C23</f>
        <v>0</v>
      </c>
      <c r="E59" s="1080">
        <f>税费缴纳测算!F23</f>
        <v>0</v>
      </c>
      <c r="F59" s="1081">
        <f>D59+E59</f>
        <v>0</v>
      </c>
      <c r="G59" s="1069"/>
      <c r="H59" s="1084"/>
    </row>
    <row r="60" spans="1:8" s="1070" customFormat="1" ht="15.75" customHeight="1">
      <c r="A60" s="3739"/>
      <c r="B60" s="1078" t="s">
        <v>721</v>
      </c>
      <c r="C60" s="1077">
        <v>39</v>
      </c>
      <c r="D60" s="1080">
        <f>税费缴纳测算!E23</f>
        <v>0</v>
      </c>
      <c r="E60" s="1228"/>
      <c r="F60" s="1081">
        <f>D60+E60</f>
        <v>0</v>
      </c>
      <c r="G60" s="1069"/>
    </row>
    <row r="61" spans="1:8" s="1070" customFormat="1" ht="15.75" customHeight="1">
      <c r="A61" s="3739"/>
      <c r="B61" s="1078" t="s">
        <v>724</v>
      </c>
      <c r="C61" s="1077">
        <v>40</v>
      </c>
      <c r="D61" s="1085">
        <f>D59-D60</f>
        <v>0</v>
      </c>
      <c r="E61" s="1081">
        <f>E59-E60</f>
        <v>0</v>
      </c>
      <c r="F61" s="1081">
        <f>D61+E61</f>
        <v>0</v>
      </c>
      <c r="G61" s="1082"/>
    </row>
    <row r="62" spans="1:8" s="1070" customFormat="1" ht="15.75" customHeight="1">
      <c r="A62" s="3739" t="s">
        <v>238</v>
      </c>
      <c r="B62" s="1078" t="s">
        <v>720</v>
      </c>
      <c r="C62" s="1077">
        <v>37</v>
      </c>
      <c r="D62" s="1228"/>
      <c r="E62" s="1228"/>
      <c r="F62" s="1228"/>
      <c r="G62" s="1069"/>
    </row>
    <row r="63" spans="1:8" s="1070" customFormat="1" ht="15.75" customHeight="1">
      <c r="A63" s="3739"/>
      <c r="B63" s="1078" t="s">
        <v>677</v>
      </c>
      <c r="C63" s="1077">
        <v>38</v>
      </c>
      <c r="D63" s="1277"/>
      <c r="E63" s="1277"/>
      <c r="F63" s="1081">
        <f>D63+E63</f>
        <v>0</v>
      </c>
      <c r="G63" s="1069"/>
      <c r="H63" s="1084"/>
    </row>
    <row r="64" spans="1:8" s="1070" customFormat="1" ht="15.75" customHeight="1">
      <c r="A64" s="3739"/>
      <c r="B64" s="1078" t="s">
        <v>721</v>
      </c>
      <c r="C64" s="1077">
        <v>39</v>
      </c>
      <c r="D64" s="1277"/>
      <c r="E64" s="1277"/>
      <c r="F64" s="1081">
        <f>D64+E64</f>
        <v>0</v>
      </c>
      <c r="G64" s="1069"/>
    </row>
    <row r="65" spans="1:7" s="1070" customFormat="1" ht="15.75" customHeight="1">
      <c r="A65" s="3739"/>
      <c r="B65" s="1078" t="s">
        <v>724</v>
      </c>
      <c r="C65" s="1077">
        <v>40</v>
      </c>
      <c r="D65" s="1085">
        <f>D63-D64</f>
        <v>0</v>
      </c>
      <c r="E65" s="1081">
        <f>E63-E64</f>
        <v>0</v>
      </c>
      <c r="F65" s="1081">
        <f>D65+E65</f>
        <v>0</v>
      </c>
      <c r="G65" s="1082"/>
    </row>
    <row r="66" spans="1:7" s="1070" customFormat="1" ht="15" customHeight="1">
      <c r="A66" s="1069" t="s">
        <v>7091</v>
      </c>
      <c r="D66" s="1084"/>
    </row>
    <row r="67" spans="1:7" s="1070" customFormat="1" ht="15" customHeight="1">
      <c r="D67" s="1084"/>
    </row>
    <row r="68" spans="1:7" s="1070" customFormat="1" ht="15" customHeight="1"/>
    <row r="69" spans="1:7" s="1070" customFormat="1" ht="15" customHeight="1"/>
    <row r="70" spans="1:7" s="1070" customFormat="1" ht="15" customHeight="1"/>
    <row r="71" spans="1:7" s="1070" customFormat="1" ht="15" customHeight="1"/>
    <row r="72" spans="1:7" s="1070" customFormat="1" ht="15" customHeight="1"/>
    <row r="73" spans="1:7" s="1070" customFormat="1" ht="15" customHeight="1"/>
    <row r="74" spans="1:7" s="1070" customFormat="1" ht="15" customHeight="1"/>
    <row r="75" spans="1:7" s="1070" customFormat="1" ht="15" customHeight="1"/>
    <row r="76" spans="1:7" s="1070" customFormat="1" ht="15" customHeight="1"/>
    <row r="77" spans="1:7" s="1070" customFormat="1" ht="15" customHeight="1"/>
    <row r="78" spans="1:7" s="1070" customFormat="1" ht="15" customHeight="1"/>
    <row r="79" spans="1:7" s="1070" customFormat="1" ht="15" customHeight="1"/>
    <row r="80" spans="1:7" s="1070" customFormat="1" ht="15" customHeight="1"/>
    <row r="81" s="1070" customFormat="1" ht="15" customHeight="1"/>
    <row r="82" s="1070" customFormat="1" ht="15" customHeight="1"/>
    <row r="83" s="1070" customFormat="1" ht="15" customHeight="1"/>
    <row r="84" s="1070" customFormat="1" ht="15" customHeight="1"/>
    <row r="85" s="1070" customFormat="1" ht="15" customHeight="1"/>
    <row r="86" s="1070" customFormat="1"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sheetData>
  <sheetProtection selectLockedCells="1" selectUnlockedCells="1"/>
  <mergeCells count="18">
    <mergeCell ref="A14:A17"/>
    <mergeCell ref="A18:A21"/>
    <mergeCell ref="A2:F2"/>
    <mergeCell ref="A3:F3"/>
    <mergeCell ref="A5:B5"/>
    <mergeCell ref="A6:A9"/>
    <mergeCell ref="A10:A13"/>
    <mergeCell ref="A54:A57"/>
    <mergeCell ref="A58:A61"/>
    <mergeCell ref="A62:A65"/>
    <mergeCell ref="A22:A25"/>
    <mergeCell ref="A26:A29"/>
    <mergeCell ref="A30:A33"/>
    <mergeCell ref="A38:A41"/>
    <mergeCell ref="A42:A45"/>
    <mergeCell ref="A50:A53"/>
    <mergeCell ref="A34:A37"/>
    <mergeCell ref="A46:A49"/>
  </mergeCells>
  <phoneticPr fontId="59" type="noConversion"/>
  <hyperlinks>
    <hyperlink ref="G16" location="税费缴纳测算!A1" display="税费缴纳测试审核表"/>
    <hyperlink ref="G18" location="主营税金!A1" display="主营税金及附加审核表"/>
  </hyperlinks>
  <pageMargins left="0.81" right="0.35433070866141736" top="0.51181102362204722" bottom="0.11811023622047245" header="0.51181102362204722" footer="0.51181102362204722"/>
  <pageSetup paperSize="9" firstPageNumber="0" orientation="portrait" blackAndWhite="1"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7441" r:id="rId4" name="Button 1">
              <controlPr defaultSize="0" print="0" autoFill="0" autoPict="0" macro="[0]!ThisWorkbook.返回">
                <anchor moveWithCells="1" sizeWithCells="1">
                  <from>
                    <xdr:col>6</xdr:col>
                    <xdr:colOff>1809750</xdr:colOff>
                    <xdr:row>1</xdr:row>
                    <xdr:rowOff>219075</xdr:rowOff>
                  </from>
                  <to>
                    <xdr:col>6</xdr:col>
                    <xdr:colOff>2676525</xdr:colOff>
                    <xdr:row>3</xdr:row>
                    <xdr:rowOff>47625</xdr:rowOff>
                  </to>
                </anchor>
              </controlPr>
            </control>
          </mc:Choice>
        </mc:AlternateContent>
      </controls>
    </mc:Choice>
  </mc:AlternateConten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tabColor rgb="FFFF0000"/>
  </sheetPr>
  <dimension ref="A1:BA594"/>
  <sheetViews>
    <sheetView workbookViewId="0">
      <selection activeCell="D12" sqref="D12"/>
    </sheetView>
  </sheetViews>
  <sheetFormatPr defaultColWidth="8.5" defaultRowHeight="14.25"/>
  <cols>
    <col min="1" max="1" width="8.5" style="503" customWidth="1"/>
    <col min="2" max="2" width="8.375" style="503" customWidth="1"/>
    <col min="3" max="3" width="15.125" style="1322" bestFit="1" customWidth="1"/>
    <col min="4" max="4" width="12.25" style="1322" bestFit="1" customWidth="1"/>
    <col min="5" max="6" width="15.375" style="1322" bestFit="1" customWidth="1"/>
    <col min="7" max="7" width="14.125" style="1322" bestFit="1" customWidth="1"/>
    <col min="8" max="8" width="12.25" style="1322" bestFit="1" customWidth="1"/>
    <col min="9" max="9" width="13.75" style="1323" hidden="1" customWidth="1"/>
    <col min="10" max="10" width="13.75" hidden="1" customWidth="1"/>
    <col min="11" max="11" width="2.5" style="1323" customWidth="1"/>
    <col min="12" max="12" width="6.875" style="1323" customWidth="1"/>
    <col min="13" max="13" width="33.375" style="1323" customWidth="1"/>
    <col min="14" max="14" width="15.125" style="1323" hidden="1" customWidth="1"/>
    <col min="15" max="15" width="15.5" style="1323" hidden="1" customWidth="1"/>
    <col min="16" max="16" width="8.5" style="1323" hidden="1" customWidth="1"/>
    <col min="17" max="22" width="8.5" hidden="1" customWidth="1"/>
    <col min="23" max="23" width="31.625" hidden="1" customWidth="1"/>
    <col min="24" max="47" width="8.5" hidden="1" customWidth="1"/>
    <col min="50" max="51" width="8.5" hidden="1" customWidth="1"/>
    <col min="52" max="52" width="16.625" hidden="1" customWidth="1"/>
    <col min="53" max="53" width="8.5" hidden="1" customWidth="1"/>
  </cols>
  <sheetData>
    <row r="1" spans="1:53" ht="20.25" customHeight="1">
      <c r="A1" s="503" t="s">
        <v>1756</v>
      </c>
      <c r="B1" s="503" t="s">
        <v>1752</v>
      </c>
      <c r="C1" s="1322" t="s">
        <v>1757</v>
      </c>
      <c r="D1" s="1322" t="s">
        <v>1758</v>
      </c>
      <c r="E1" s="1322" t="s">
        <v>1759</v>
      </c>
      <c r="F1" s="1322" t="s">
        <v>1760</v>
      </c>
      <c r="G1" s="1322" t="s">
        <v>1761</v>
      </c>
      <c r="H1" s="1322" t="s">
        <v>1762</v>
      </c>
      <c r="I1" s="1730"/>
      <c r="K1" s="1464"/>
      <c r="L1" s="3744" t="s">
        <v>6585</v>
      </c>
      <c r="M1" s="1499"/>
      <c r="N1" s="1462" t="s">
        <v>1770</v>
      </c>
      <c r="O1" s="1462" t="s">
        <v>2534</v>
      </c>
      <c r="P1" s="1462" t="s">
        <v>2535</v>
      </c>
      <c r="Q1" s="1472" t="s">
        <v>2536</v>
      </c>
      <c r="U1" t="s">
        <v>6290</v>
      </c>
      <c r="V1" s="1318" t="s">
        <v>6297</v>
      </c>
      <c r="W1" t="s">
        <v>6291</v>
      </c>
      <c r="AF1" s="1702" t="str">
        <f>A104000期间费用明细表!A1</f>
        <v xml:space="preserve">A104000 </v>
      </c>
      <c r="AJ1" t="s">
        <v>6290</v>
      </c>
      <c r="AK1" s="1318" t="s">
        <v>6297</v>
      </c>
      <c r="AX1" t="s">
        <v>568</v>
      </c>
      <c r="AY1" t="s">
        <v>6983</v>
      </c>
      <c r="AZ1" t="s">
        <v>6984</v>
      </c>
      <c r="BA1" t="s">
        <v>6985</v>
      </c>
    </row>
    <row r="2" spans="1:53" ht="14.25" customHeight="1">
      <c r="I2" s="1730"/>
      <c r="K2" s="1464"/>
      <c r="L2" s="3744"/>
      <c r="M2" s="3745"/>
      <c r="N2" s="1332" t="str">
        <f>IFERROR(IFERROR(MATCH("现金",B:B,0),MATCH("库存现金",B:B,0)),"")</f>
        <v/>
      </c>
      <c r="O2" s="1501" t="e">
        <f>LEN(INDEX(A:A,N3))</f>
        <v>#VALUE!</v>
      </c>
      <c r="P2" s="1332">
        <v>2</v>
      </c>
      <c r="Q2" s="1473">
        <v>2</v>
      </c>
      <c r="T2" s="1328" t="s">
        <v>6578</v>
      </c>
      <c r="V2" t="s">
        <v>6406</v>
      </c>
      <c r="W2" t="s">
        <v>5224</v>
      </c>
      <c r="X2" t="s">
        <v>5224</v>
      </c>
      <c r="AE2" t="s">
        <v>5224</v>
      </c>
      <c r="AG2" t="s">
        <v>1311</v>
      </c>
      <c r="AI2" t="s">
        <v>980</v>
      </c>
      <c r="AK2" s="1318" t="s">
        <v>6348</v>
      </c>
      <c r="AL2" t="s">
        <v>6292</v>
      </c>
      <c r="AX2">
        <f>$A$341</f>
        <v>0</v>
      </c>
      <c r="AY2">
        <f>$B$341</f>
        <v>0</v>
      </c>
      <c r="AZ2" t="str">
        <f>TEXT($E$341,"#,##0.00")</f>
        <v>0.00</v>
      </c>
      <c r="BA2" t="str">
        <f>$J$341&amp;""</f>
        <v/>
      </c>
    </row>
    <row r="3" spans="1:53" ht="14.25" customHeight="1">
      <c r="I3" s="1730"/>
      <c r="K3" s="1464"/>
      <c r="L3" s="3744"/>
      <c r="M3" s="3745"/>
      <c r="N3" s="1332" t="str">
        <f>IFERROR(MATCH("银行存款",B:B,0),"")</f>
        <v/>
      </c>
      <c r="P3" s="1332">
        <v>4</v>
      </c>
      <c r="Q3" s="1473">
        <v>16</v>
      </c>
      <c r="V3" t="s">
        <v>6455</v>
      </c>
      <c r="W3" t="s">
        <v>920</v>
      </c>
      <c r="X3" t="str">
        <f>$X$2&amp;"-"&amp;W3</f>
        <v>销售费用-工资薪金支出</v>
      </c>
      <c r="AJ3">
        <v>1</v>
      </c>
      <c r="AK3" s="1318" t="s">
        <v>6349</v>
      </c>
      <c r="AL3" t="s">
        <v>6298</v>
      </c>
      <c r="AM3" t="s">
        <v>6298</v>
      </c>
      <c r="AX3">
        <f>$A$342</f>
        <v>0</v>
      </c>
      <c r="AY3">
        <f>$B$342</f>
        <v>0</v>
      </c>
      <c r="AZ3" t="str">
        <f>TEXT($E$342,"#,##0.00")</f>
        <v>0.00</v>
      </c>
      <c r="BA3" t="str">
        <f>$J$342&amp;""</f>
        <v/>
      </c>
    </row>
    <row r="4" spans="1:53" ht="14.25" customHeight="1">
      <c r="I4" s="1731"/>
      <c r="K4" s="1464"/>
      <c r="L4" s="3744"/>
      <c r="M4" s="2072" t="s">
        <v>6793</v>
      </c>
      <c r="N4" s="1332" t="str">
        <f>IFERROR(IFERROR(MATCH("应收账款",B:B,0),MATCH("应收帐款",B:B,0)),"")</f>
        <v/>
      </c>
      <c r="P4" s="1332" t="s">
        <v>1771</v>
      </c>
      <c r="Q4" s="1473"/>
      <c r="V4" t="s">
        <v>6456</v>
      </c>
      <c r="W4" t="s">
        <v>921</v>
      </c>
      <c r="X4" t="str">
        <f t="shared" ref="X4:X39" si="0">$X$2&amp;"-"&amp;W4</f>
        <v>销售费用-职工福利费支出</v>
      </c>
      <c r="AJ4">
        <v>2</v>
      </c>
      <c r="AK4" s="1318" t="s">
        <v>6350</v>
      </c>
      <c r="AL4" t="s">
        <v>1402</v>
      </c>
      <c r="AM4" s="1328" t="s">
        <v>1402</v>
      </c>
      <c r="AX4">
        <f>$A$343</f>
        <v>0</v>
      </c>
      <c r="AY4">
        <f>$B$343</f>
        <v>0</v>
      </c>
      <c r="AZ4" t="str">
        <f>TEXT($E$343,"#,##0.00")</f>
        <v>0.00</v>
      </c>
      <c r="BA4" t="str">
        <f>$J$343&amp;""</f>
        <v/>
      </c>
    </row>
    <row r="5" spans="1:53" ht="14.25" customHeight="1">
      <c r="I5" s="1731"/>
      <c r="K5" s="1464"/>
      <c r="L5" s="3744"/>
      <c r="M5" s="2072" t="s">
        <v>6794</v>
      </c>
      <c r="N5" s="1332" t="str">
        <f>IFERROR(IFERROR(MATCH("预付账款",B:B,0),MATCH("预付帐款",B:B,0)),"")</f>
        <v/>
      </c>
      <c r="P5" s="1332" t="s">
        <v>1771</v>
      </c>
      <c r="Q5" s="1473"/>
      <c r="V5" t="s">
        <v>6457</v>
      </c>
      <c r="W5" t="s">
        <v>922</v>
      </c>
      <c r="X5" t="str">
        <f t="shared" si="0"/>
        <v>销售费用-职工教育经费支出</v>
      </c>
      <c r="AC5" t="s">
        <v>6085</v>
      </c>
      <c r="AI5" t="s">
        <v>2000</v>
      </c>
      <c r="AJ5">
        <v>3</v>
      </c>
      <c r="AK5" s="1318" t="s">
        <v>2942</v>
      </c>
      <c r="AL5" t="s">
        <v>6299</v>
      </c>
      <c r="AM5" t="s">
        <v>6299</v>
      </c>
      <c r="AX5">
        <f>$A$344</f>
        <v>0</v>
      </c>
      <c r="AY5">
        <f>$B$344</f>
        <v>0</v>
      </c>
      <c r="AZ5" t="str">
        <f>TEXT($E$344,"#,##0.00")</f>
        <v>0.00</v>
      </c>
      <c r="BA5" t="str">
        <f>$J$344&amp;""</f>
        <v/>
      </c>
    </row>
    <row r="6" spans="1:53" ht="14.25" customHeight="1">
      <c r="I6" s="1731"/>
      <c r="K6" s="1464"/>
      <c r="L6" s="3744"/>
      <c r="M6" s="1326"/>
      <c r="N6" s="1332" t="str">
        <f>IFERROR(MATCH("其他应收款",B:B,0),"")</f>
        <v/>
      </c>
      <c r="P6" s="1332" t="s">
        <v>1771</v>
      </c>
      <c r="Q6" s="1473"/>
      <c r="V6" t="s">
        <v>6458</v>
      </c>
      <c r="W6" t="s">
        <v>923</v>
      </c>
      <c r="X6" t="str">
        <f t="shared" si="0"/>
        <v>销售费用-工会经费支出</v>
      </c>
      <c r="AC6" t="s">
        <v>6411</v>
      </c>
      <c r="AI6" t="s">
        <v>2000</v>
      </c>
      <c r="AJ6">
        <v>4</v>
      </c>
      <c r="AK6" s="1318" t="s">
        <v>6351</v>
      </c>
      <c r="AL6" t="s">
        <v>6300</v>
      </c>
      <c r="AM6" t="s">
        <v>6300</v>
      </c>
      <c r="AX6">
        <f>$A$345</f>
        <v>0</v>
      </c>
      <c r="AY6">
        <f>$B$345</f>
        <v>0</v>
      </c>
      <c r="AZ6" t="str">
        <f>TEXT($E$345,"#,##0.00")</f>
        <v>0.00</v>
      </c>
      <c r="BA6" t="str">
        <f>$J$345&amp;""</f>
        <v/>
      </c>
    </row>
    <row r="7" spans="1:53" ht="14.25" customHeight="1">
      <c r="I7" s="1731"/>
      <c r="K7" s="1464"/>
      <c r="L7" s="3744"/>
      <c r="M7" s="1500"/>
      <c r="N7" s="1332" t="str">
        <f>IFERROR(IFERROR(MATCH("应付账款",B:B,0),MATCH("应付帐款",B:B,0)),"")</f>
        <v/>
      </c>
      <c r="P7" s="1332" t="s">
        <v>1771</v>
      </c>
      <c r="Q7" s="1473"/>
      <c r="V7" t="s">
        <v>6459</v>
      </c>
      <c r="W7" t="s">
        <v>924</v>
      </c>
      <c r="X7" t="str">
        <f t="shared" si="0"/>
        <v>销售费用-业务招待费支出</v>
      </c>
      <c r="AC7" t="s">
        <v>6412</v>
      </c>
      <c r="AI7" t="s">
        <v>2000</v>
      </c>
      <c r="AJ7">
        <v>5</v>
      </c>
      <c r="AK7" s="1318" t="s">
        <v>6352</v>
      </c>
      <c r="AL7" t="s">
        <v>6301</v>
      </c>
      <c r="AM7" t="s">
        <v>6301</v>
      </c>
      <c r="AX7">
        <f>$A$346</f>
        <v>0</v>
      </c>
      <c r="AY7">
        <f>$B$346</f>
        <v>0</v>
      </c>
      <c r="AZ7" t="str">
        <f>TEXT($E$346,"#,##0.00")</f>
        <v>0.00</v>
      </c>
      <c r="BA7" t="str">
        <f>$J$346&amp;""</f>
        <v/>
      </c>
    </row>
    <row r="8" spans="1:53" ht="14.25" customHeight="1">
      <c r="I8" s="1731"/>
      <c r="K8" s="1464"/>
      <c r="L8" s="3744"/>
      <c r="M8" s="1499"/>
      <c r="N8" s="1332" t="str">
        <f>IFERROR(IFERROR(MATCH("预收账款",B:B,0),MATCH("预收帐款",B:B,0)),"")</f>
        <v/>
      </c>
      <c r="P8" s="1332" t="s">
        <v>1771</v>
      </c>
      <c r="Q8" s="1473"/>
      <c r="V8" t="s">
        <v>6460</v>
      </c>
      <c r="W8" t="s">
        <v>925</v>
      </c>
      <c r="X8" t="str">
        <f t="shared" si="0"/>
        <v>销售费用-广告费和业务宣传费支出</v>
      </c>
      <c r="AC8" t="s">
        <v>6413</v>
      </c>
      <c r="AI8" t="s">
        <v>2000</v>
      </c>
      <c r="AJ8">
        <v>6</v>
      </c>
      <c r="AK8" s="1318" t="s">
        <v>6353</v>
      </c>
      <c r="AL8" t="s">
        <v>6302</v>
      </c>
      <c r="AM8" t="s">
        <v>6302</v>
      </c>
      <c r="AX8">
        <f>$A$347</f>
        <v>0</v>
      </c>
      <c r="AY8">
        <f>$B$347</f>
        <v>0</v>
      </c>
      <c r="AZ8" t="str">
        <f>TEXT($E$347,"#,##0.00")</f>
        <v>0.00</v>
      </c>
      <c r="BA8" t="str">
        <f>$J$347&amp;""</f>
        <v/>
      </c>
    </row>
    <row r="9" spans="1:53" ht="14.25" customHeight="1">
      <c r="I9" s="1731"/>
      <c r="K9" s="1464"/>
      <c r="L9" s="3744"/>
      <c r="M9" s="2073"/>
      <c r="N9" s="1332" t="str">
        <f>IFERROR(MATCH("其他应付款",B:B,0),"")</f>
        <v/>
      </c>
      <c r="P9" s="1332" t="s">
        <v>1771</v>
      </c>
      <c r="Q9" s="1473"/>
      <c r="V9" t="s">
        <v>6461</v>
      </c>
      <c r="W9" t="s">
        <v>926</v>
      </c>
      <c r="X9" t="str">
        <f t="shared" si="0"/>
        <v>销售费用-捐赠支出</v>
      </c>
      <c r="AC9" t="s">
        <v>6414</v>
      </c>
      <c r="AD9" t="s">
        <v>6418</v>
      </c>
      <c r="AI9" t="s">
        <v>2000</v>
      </c>
      <c r="AJ9">
        <v>7</v>
      </c>
      <c r="AK9" s="1318" t="s">
        <v>6354</v>
      </c>
      <c r="AL9" t="s">
        <v>6303</v>
      </c>
      <c r="AM9" t="s">
        <v>6303</v>
      </c>
      <c r="AX9">
        <f>$A$348</f>
        <v>0</v>
      </c>
      <c r="AY9">
        <f>$B$348</f>
        <v>0</v>
      </c>
      <c r="AZ9" t="str">
        <f>TEXT($E$348,"#,##0.00")</f>
        <v>0.00</v>
      </c>
      <c r="BA9" t="str">
        <f>$J$348&amp;""</f>
        <v/>
      </c>
    </row>
    <row r="10" spans="1:53" ht="14.25" customHeight="1">
      <c r="I10" s="1731"/>
      <c r="K10" s="1464"/>
      <c r="L10" s="3744"/>
      <c r="M10" s="3750" t="s">
        <v>2559</v>
      </c>
      <c r="N10" s="1332" t="str">
        <f>IFERROR(MATCH("管理费用",B:B,0),"")</f>
        <v/>
      </c>
      <c r="P10" s="1332" t="s">
        <v>1771</v>
      </c>
      <c r="Q10" s="1473"/>
      <c r="V10" t="s">
        <v>6462</v>
      </c>
      <c r="W10" t="s">
        <v>1506</v>
      </c>
      <c r="X10" t="str">
        <f t="shared" si="0"/>
        <v>销售费用-住房公积金</v>
      </c>
      <c r="AC10" t="s">
        <v>6415</v>
      </c>
      <c r="AJ10">
        <v>8</v>
      </c>
      <c r="AK10" s="1318" t="s">
        <v>6355</v>
      </c>
      <c r="AL10" t="s">
        <v>6304</v>
      </c>
      <c r="AM10" t="s">
        <v>6304</v>
      </c>
      <c r="AX10">
        <f>$A$349</f>
        <v>0</v>
      </c>
      <c r="AY10">
        <f>$B$349</f>
        <v>0</v>
      </c>
      <c r="AZ10" t="str">
        <f>TEXT($E$349,"#,##0.00")</f>
        <v>0.00</v>
      </c>
      <c r="BA10" t="str">
        <f>$J$349&amp;""</f>
        <v/>
      </c>
    </row>
    <row r="11" spans="1:53" ht="14.25" customHeight="1">
      <c r="I11" s="1731"/>
      <c r="K11" s="1464"/>
      <c r="L11" s="3744"/>
      <c r="M11" s="3750"/>
      <c r="N11" s="1332" t="str">
        <f>IFERROR(IFERROR(IFERROR(MATCH("营业费用",B:B,0),MATCH("销售费用",B:B,0)),MATCH("经营费用",B:B,0)),"")</f>
        <v/>
      </c>
      <c r="P11" s="1332" t="s">
        <v>1771</v>
      </c>
      <c r="Q11" s="1473"/>
      <c r="V11" t="s">
        <v>6463</v>
      </c>
      <c r="W11" t="s">
        <v>927</v>
      </c>
      <c r="X11" t="str">
        <f t="shared" si="0"/>
        <v>销售费用-罚金、罚款和被没收财物的损失</v>
      </c>
      <c r="AC11" t="s">
        <v>6416</v>
      </c>
      <c r="AI11" t="s">
        <v>2000</v>
      </c>
      <c r="AJ11">
        <v>9</v>
      </c>
      <c r="AK11" s="1318" t="s">
        <v>6356</v>
      </c>
      <c r="AL11" t="s">
        <v>6305</v>
      </c>
      <c r="AM11" t="s">
        <v>6305</v>
      </c>
      <c r="AX11">
        <f>$A$350</f>
        <v>0</v>
      </c>
      <c r="AY11">
        <f>$B$350</f>
        <v>0</v>
      </c>
      <c r="AZ11" t="str">
        <f>TEXT($E$350,"#,##0.00")</f>
        <v>0.00</v>
      </c>
      <c r="BA11" t="str">
        <f>$J$350&amp;""</f>
        <v/>
      </c>
    </row>
    <row r="12" spans="1:53" ht="14.25" customHeight="1">
      <c r="I12" s="1731"/>
      <c r="K12" s="1464"/>
      <c r="L12" s="3744"/>
      <c r="M12" s="3750"/>
      <c r="N12" s="1333" t="str">
        <f>IFERROR(IFERROR(MATCH("实收资本",B:B,0),MATCH("实收资本（或股本）",B:B,0)),"")</f>
        <v/>
      </c>
      <c r="P12" s="1332" t="s">
        <v>1771</v>
      </c>
      <c r="Q12" s="1473"/>
      <c r="V12" t="s">
        <v>6464</v>
      </c>
      <c r="W12" t="s">
        <v>584</v>
      </c>
      <c r="X12" t="str">
        <f t="shared" si="0"/>
        <v>销售费用-税收滞纳金</v>
      </c>
      <c r="AC12" t="s">
        <v>6417</v>
      </c>
      <c r="AI12" t="s">
        <v>2000</v>
      </c>
      <c r="AJ12">
        <v>10</v>
      </c>
      <c r="AK12" s="1318" t="s">
        <v>6357</v>
      </c>
      <c r="AL12" t="s">
        <v>6306</v>
      </c>
      <c r="AM12" t="s">
        <v>6306</v>
      </c>
      <c r="AX12">
        <f>$A$351</f>
        <v>0</v>
      </c>
      <c r="AY12">
        <f>$B$351</f>
        <v>0</v>
      </c>
      <c r="AZ12" t="str">
        <f>TEXT($E$351,"#,##0.00")</f>
        <v>0.00</v>
      </c>
      <c r="BA12" t="str">
        <f>$J$351&amp;""</f>
        <v/>
      </c>
    </row>
    <row r="13" spans="1:53" ht="14.25" customHeight="1">
      <c r="I13" s="1731"/>
      <c r="K13" s="1464"/>
      <c r="L13" s="3744"/>
      <c r="M13" s="3747" t="s">
        <v>2544</v>
      </c>
      <c r="N13" s="1332" t="str">
        <f>IFERROR(MATCH("财务费用",B:B,0),"")</f>
        <v/>
      </c>
      <c r="O13" s="1481" t="s">
        <v>2545</v>
      </c>
      <c r="V13" t="s">
        <v>6465</v>
      </c>
      <c r="W13" t="s">
        <v>930</v>
      </c>
      <c r="X13" t="str">
        <f t="shared" si="0"/>
        <v>销售费用-赞助支出</v>
      </c>
      <c r="AC13" t="s">
        <v>6419</v>
      </c>
      <c r="AI13" t="s">
        <v>2000</v>
      </c>
      <c r="AJ13">
        <v>11</v>
      </c>
      <c r="AK13" s="1318" t="s">
        <v>6358</v>
      </c>
      <c r="AL13" t="s">
        <v>6307</v>
      </c>
      <c r="AM13" t="s">
        <v>6307</v>
      </c>
      <c r="AX13">
        <f>$A$352</f>
        <v>0</v>
      </c>
      <c r="AY13">
        <f>$B$352</f>
        <v>0</v>
      </c>
      <c r="AZ13" t="str">
        <f>TEXT($E$352,"#,##0.00")</f>
        <v>0.00</v>
      </c>
      <c r="BA13" t="str">
        <f>$J$352&amp;""</f>
        <v/>
      </c>
    </row>
    <row r="14" spans="1:53" ht="14.25" customHeight="1">
      <c r="I14" s="1465"/>
      <c r="K14" s="1464"/>
      <c r="L14" s="3744"/>
      <c r="M14" s="3747"/>
      <c r="N14" s="1332" t="str">
        <f>IFERROR(MATCH("盈余公积",B:B,0),"")</f>
        <v/>
      </c>
      <c r="O14" s="1480"/>
      <c r="V14" t="s">
        <v>6466</v>
      </c>
      <c r="W14" t="s">
        <v>932</v>
      </c>
      <c r="X14" t="str">
        <f t="shared" si="0"/>
        <v>销售费用-各类基本社会保障性缴款</v>
      </c>
      <c r="AC14" t="s">
        <v>6420</v>
      </c>
      <c r="AI14" t="s">
        <v>2000</v>
      </c>
      <c r="AJ14">
        <v>12</v>
      </c>
      <c r="AK14" s="1318" t="s">
        <v>6359</v>
      </c>
      <c r="AL14" t="s">
        <v>6308</v>
      </c>
      <c r="AM14" t="s">
        <v>6308</v>
      </c>
      <c r="AX14">
        <f>$A$353</f>
        <v>0</v>
      </c>
      <c r="AY14">
        <f>$B$353</f>
        <v>0</v>
      </c>
      <c r="AZ14" t="str">
        <f>TEXT($E$353,"#,##0.00")</f>
        <v>0.00</v>
      </c>
      <c r="BA14" t="str">
        <f>$J$353&amp;""</f>
        <v/>
      </c>
    </row>
    <row r="15" spans="1:53" ht="14.25" customHeight="1">
      <c r="I15" s="1465"/>
      <c r="K15" s="1464"/>
      <c r="L15" s="3744"/>
      <c r="M15" s="3747"/>
      <c r="O15" s="1480"/>
      <c r="V15" t="s">
        <v>6467</v>
      </c>
      <c r="W15" t="s">
        <v>933</v>
      </c>
      <c r="X15" t="str">
        <f t="shared" si="0"/>
        <v>销售费用-补充养老险、补充医疗保险</v>
      </c>
      <c r="AC15" t="s">
        <v>6421</v>
      </c>
      <c r="AI15" t="s">
        <v>2000</v>
      </c>
      <c r="AJ15">
        <v>13</v>
      </c>
      <c r="AK15" s="1318" t="s">
        <v>6360</v>
      </c>
      <c r="AL15" t="s">
        <v>6309</v>
      </c>
      <c r="AM15" t="s">
        <v>6309</v>
      </c>
      <c r="AX15">
        <f>$A$354</f>
        <v>0</v>
      </c>
      <c r="AY15">
        <f>$B$354</f>
        <v>0</v>
      </c>
      <c r="AZ15" t="str">
        <f>TEXT($E$354,"#,##0.00")</f>
        <v>0.00</v>
      </c>
      <c r="BA15" t="str">
        <f>$J$354&amp;""</f>
        <v/>
      </c>
    </row>
    <row r="16" spans="1:53" ht="14.25" customHeight="1">
      <c r="I16" s="1465"/>
      <c r="K16" s="1464"/>
      <c r="L16" s="3744"/>
      <c r="M16" s="3747"/>
      <c r="O16" s="1480"/>
      <c r="V16" t="s">
        <v>6468</v>
      </c>
      <c r="W16" t="s">
        <v>36</v>
      </c>
      <c r="X16" t="str">
        <f t="shared" si="0"/>
        <v>销售费用-财产损失</v>
      </c>
      <c r="AC16" t="s">
        <v>6422</v>
      </c>
      <c r="AD16" t="s">
        <v>6426</v>
      </c>
      <c r="AI16" t="s">
        <v>2001</v>
      </c>
      <c r="AJ16">
        <v>14</v>
      </c>
      <c r="AK16" s="1318" t="s">
        <v>6361</v>
      </c>
      <c r="AL16" t="s">
        <v>6310</v>
      </c>
      <c r="AM16" t="s">
        <v>6310</v>
      </c>
      <c r="AX16">
        <f>$A$355</f>
        <v>0</v>
      </c>
      <c r="AY16">
        <f>$B$355</f>
        <v>0</v>
      </c>
      <c r="AZ16" t="str">
        <f>TEXT($E$355,"#,##0.00")</f>
        <v>0.00</v>
      </c>
      <c r="BA16" t="str">
        <f>$J$355&amp;""</f>
        <v/>
      </c>
    </row>
    <row r="17" spans="9:53" ht="14.25" customHeight="1">
      <c r="I17" s="1465"/>
      <c r="K17" s="1464"/>
      <c r="L17" s="3744"/>
      <c r="M17" s="3748" t="s">
        <v>2542</v>
      </c>
      <c r="P17" s="1326"/>
      <c r="V17" t="s">
        <v>6469</v>
      </c>
      <c r="W17" t="s">
        <v>484</v>
      </c>
      <c r="X17" t="str">
        <f t="shared" si="0"/>
        <v>销售费用-折旧</v>
      </c>
      <c r="AC17" t="s">
        <v>6423</v>
      </c>
      <c r="AI17" t="s">
        <v>2000</v>
      </c>
      <c r="AJ17">
        <v>15</v>
      </c>
      <c r="AK17" s="1318" t="s">
        <v>6362</v>
      </c>
      <c r="AL17" t="s">
        <v>1011</v>
      </c>
      <c r="AM17" t="s">
        <v>1011</v>
      </c>
      <c r="AX17">
        <f>$A$356</f>
        <v>0</v>
      </c>
      <c r="AY17">
        <f>$B$356</f>
        <v>0</v>
      </c>
      <c r="AZ17" t="str">
        <f>TEXT($E$356,"#,##0.00")</f>
        <v>0.00</v>
      </c>
      <c r="BA17" t="str">
        <f>$J$356&amp;""</f>
        <v/>
      </c>
    </row>
    <row r="18" spans="9:53" ht="14.25" customHeight="1">
      <c r="I18" s="1465"/>
      <c r="K18" s="1464"/>
      <c r="L18" s="3744"/>
      <c r="M18" s="3749"/>
      <c r="V18" t="s">
        <v>6470</v>
      </c>
      <c r="W18" t="s">
        <v>485</v>
      </c>
      <c r="X18" t="str">
        <f t="shared" si="0"/>
        <v>销售费用-租金</v>
      </c>
      <c r="AC18" t="s">
        <v>6424</v>
      </c>
      <c r="AI18" t="s">
        <v>2000</v>
      </c>
      <c r="AJ18">
        <v>16</v>
      </c>
      <c r="AK18" s="1318" t="s">
        <v>6363</v>
      </c>
      <c r="AL18" t="s">
        <v>1014</v>
      </c>
      <c r="AM18" t="s">
        <v>1014</v>
      </c>
      <c r="AX18">
        <f>$A$357</f>
        <v>0</v>
      </c>
      <c r="AY18">
        <f>$B$357</f>
        <v>0</v>
      </c>
      <c r="AZ18" t="str">
        <f>TEXT($E$357,"#,##0.00")</f>
        <v>0.00</v>
      </c>
      <c r="BA18" t="str">
        <f>$J$357&amp;""</f>
        <v/>
      </c>
    </row>
    <row r="19" spans="9:53" ht="14.25" customHeight="1">
      <c r="I19" s="1465"/>
      <c r="K19" s="1466"/>
      <c r="L19" s="3744"/>
      <c r="M19" s="3749"/>
      <c r="V19" t="s">
        <v>6471</v>
      </c>
      <c r="W19" t="s">
        <v>6692</v>
      </c>
      <c r="X19" t="str">
        <f t="shared" si="0"/>
        <v>销售费用-辞退福利</v>
      </c>
      <c r="AC19" t="s">
        <v>6425</v>
      </c>
      <c r="AI19" t="s">
        <v>2000</v>
      </c>
      <c r="AJ19">
        <v>17</v>
      </c>
      <c r="AK19" s="1318" t="s">
        <v>6364</v>
      </c>
      <c r="AL19" t="s">
        <v>6311</v>
      </c>
      <c r="AM19" t="s">
        <v>6311</v>
      </c>
      <c r="AX19">
        <f>$A$358</f>
        <v>0</v>
      </c>
      <c r="AY19">
        <f>$B$358</f>
        <v>0</v>
      </c>
      <c r="AZ19" t="str">
        <f>TEXT($E$358,"#,##0.00")</f>
        <v>0.00</v>
      </c>
      <c r="BA19" t="str">
        <f>$J$358&amp;""</f>
        <v/>
      </c>
    </row>
    <row r="20" spans="9:53" ht="14.25" customHeight="1">
      <c r="I20" s="1465"/>
      <c r="K20" s="1466"/>
      <c r="L20" s="3744"/>
      <c r="M20" s="3746" t="s">
        <v>2553</v>
      </c>
      <c r="V20" t="s">
        <v>6472</v>
      </c>
      <c r="W20" t="s">
        <v>1657</v>
      </c>
      <c r="X20" t="str">
        <f t="shared" si="0"/>
        <v>销售费用-无形资产摊销</v>
      </c>
      <c r="AC20" t="s">
        <v>6427</v>
      </c>
      <c r="AI20" t="s">
        <v>2000</v>
      </c>
      <c r="AJ20">
        <v>18</v>
      </c>
      <c r="AK20" s="1318" t="s">
        <v>3006</v>
      </c>
      <c r="AL20" t="s">
        <v>6312</v>
      </c>
      <c r="AM20" t="s">
        <v>6312</v>
      </c>
      <c r="AX20">
        <f>$A$359</f>
        <v>0</v>
      </c>
      <c r="AY20">
        <f>$B$359</f>
        <v>0</v>
      </c>
      <c r="AZ20" t="str">
        <f>TEXT($E$359,"#,##0.00")</f>
        <v>0.00</v>
      </c>
      <c r="BA20" t="str">
        <f>$J$359&amp;""</f>
        <v/>
      </c>
    </row>
    <row r="21" spans="9:53" ht="14.25" customHeight="1">
      <c r="I21" s="1465"/>
      <c r="K21" s="1466"/>
      <c r="L21" s="3744"/>
      <c r="M21" s="3746"/>
      <c r="V21" t="s">
        <v>6473</v>
      </c>
      <c r="W21" t="s">
        <v>6693</v>
      </c>
      <c r="X21" t="str">
        <f t="shared" si="0"/>
        <v>销售费用-长期待摊费用摊销</v>
      </c>
      <c r="AC21" t="s">
        <v>6428</v>
      </c>
      <c r="AI21" t="s">
        <v>2000</v>
      </c>
      <c r="AJ21">
        <v>19</v>
      </c>
      <c r="AK21" s="1318" t="s">
        <v>3010</v>
      </c>
      <c r="AL21" t="s">
        <v>6313</v>
      </c>
      <c r="AM21" t="s">
        <v>6313</v>
      </c>
      <c r="AX21">
        <f>$A$360</f>
        <v>0</v>
      </c>
      <c r="AY21">
        <f>$B$360</f>
        <v>0</v>
      </c>
      <c r="AZ21" t="str">
        <f>TEXT($E$360,"#,##0.00")</f>
        <v>0.00</v>
      </c>
      <c r="BA21" t="str">
        <f>$J$360&amp;""</f>
        <v/>
      </c>
    </row>
    <row r="22" spans="9:53" ht="14.25" customHeight="1">
      <c r="I22" s="1465"/>
      <c r="K22" s="1466"/>
      <c r="L22" s="3744"/>
      <c r="M22" s="3746"/>
      <c r="V22" t="s">
        <v>6474</v>
      </c>
      <c r="W22" t="s">
        <v>1298</v>
      </c>
      <c r="X22" t="str">
        <f t="shared" si="0"/>
        <v>销售费用-印花税</v>
      </c>
      <c r="AC22" t="s">
        <v>6429</v>
      </c>
      <c r="AI22" t="s">
        <v>2000</v>
      </c>
      <c r="AJ22">
        <v>20</v>
      </c>
      <c r="AK22" s="1318" t="s">
        <v>6365</v>
      </c>
      <c r="AL22" t="s">
        <v>6314</v>
      </c>
      <c r="AM22" t="s">
        <v>6314</v>
      </c>
      <c r="AX22">
        <f>$A$361</f>
        <v>0</v>
      </c>
      <c r="AY22">
        <f>$B$361</f>
        <v>0</v>
      </c>
      <c r="AZ22" t="str">
        <f>TEXT($E$361,"#,##0.00")</f>
        <v>0.00</v>
      </c>
      <c r="BA22" t="str">
        <f>$J$361&amp;""</f>
        <v/>
      </c>
    </row>
    <row r="23" spans="9:53" ht="14.25" customHeight="1">
      <c r="I23" s="1465"/>
      <c r="K23" s="1466"/>
      <c r="N23" s="1498"/>
      <c r="O23" s="1498"/>
      <c r="P23" s="1498"/>
      <c r="Q23" s="1329"/>
      <c r="R23" s="1329"/>
      <c r="S23" s="1329"/>
      <c r="T23" s="1329"/>
      <c r="U23" s="1329"/>
      <c r="V23" t="s">
        <v>6475</v>
      </c>
      <c r="W23" t="s">
        <v>1296</v>
      </c>
      <c r="X23" t="str">
        <f t="shared" si="0"/>
        <v>销售费用-房产税</v>
      </c>
      <c r="AC23" t="s">
        <v>6430</v>
      </c>
      <c r="AI23" t="s">
        <v>2000</v>
      </c>
      <c r="AJ23" s="1329">
        <v>21</v>
      </c>
      <c r="AK23" s="1318" t="s">
        <v>3048</v>
      </c>
      <c r="AL23" t="s">
        <v>6315</v>
      </c>
      <c r="AM23" t="s">
        <v>6315</v>
      </c>
      <c r="AX23">
        <f>$A$362</f>
        <v>0</v>
      </c>
      <c r="AY23">
        <f>$B$362</f>
        <v>0</v>
      </c>
      <c r="AZ23" t="str">
        <f>TEXT($E$362,"#,##0.00")</f>
        <v>0.00</v>
      </c>
      <c r="BA23" t="str">
        <f>$J$362&amp;""</f>
        <v/>
      </c>
    </row>
    <row r="24" spans="9:53" ht="14.25" customHeight="1">
      <c r="I24" s="1465"/>
      <c r="K24" s="1466"/>
      <c r="N24" s="1498"/>
      <c r="O24" s="1498"/>
      <c r="P24" s="1498"/>
      <c r="Q24" s="1329"/>
      <c r="R24" s="1329"/>
      <c r="V24" t="s">
        <v>6696</v>
      </c>
      <c r="W24" t="s">
        <v>1297</v>
      </c>
      <c r="X24" t="str">
        <f>$X$2&amp;"-"&amp;W24</f>
        <v>销售费用-土地使用税</v>
      </c>
      <c r="AC24" t="s">
        <v>6431</v>
      </c>
      <c r="AI24" t="s">
        <v>2000</v>
      </c>
      <c r="AJ24" s="1329">
        <v>22</v>
      </c>
      <c r="AK24" s="1318" t="s">
        <v>6366</v>
      </c>
      <c r="AL24" t="s">
        <v>6316</v>
      </c>
      <c r="AM24" t="s">
        <v>6316</v>
      </c>
      <c r="AX24">
        <f>$A$363</f>
        <v>0</v>
      </c>
      <c r="AY24">
        <f>$B$363</f>
        <v>0</v>
      </c>
      <c r="AZ24" t="str">
        <f>TEXT($E$363,"#,##0.00")</f>
        <v>0.00</v>
      </c>
      <c r="BA24" t="str">
        <f>$J$363&amp;""</f>
        <v/>
      </c>
    </row>
    <row r="25" spans="9:53" ht="14.25" customHeight="1">
      <c r="I25" s="1465"/>
      <c r="K25" s="1466"/>
      <c r="N25" s="1498"/>
      <c r="O25" s="1498"/>
      <c r="P25" s="1498"/>
      <c r="Q25" s="1329"/>
      <c r="R25" s="1329"/>
      <c r="V25" t="s">
        <v>6697</v>
      </c>
      <c r="W25" t="s">
        <v>6694</v>
      </c>
      <c r="X25" t="str">
        <f t="shared" si="0"/>
        <v>销售费用-车船使用税</v>
      </c>
      <c r="AC25" t="s">
        <v>6432</v>
      </c>
      <c r="AE25" t="s">
        <v>2000</v>
      </c>
      <c r="AG25" t="s">
        <v>2000</v>
      </c>
      <c r="AJ25" s="1329">
        <v>23</v>
      </c>
      <c r="AK25" s="1318" t="s">
        <v>6367</v>
      </c>
      <c r="AL25" t="s">
        <v>6317</v>
      </c>
      <c r="AM25" t="s">
        <v>6317</v>
      </c>
      <c r="AX25">
        <f>$A$364</f>
        <v>0</v>
      </c>
      <c r="AY25">
        <f>$B$364</f>
        <v>0</v>
      </c>
      <c r="AZ25" t="str">
        <f>TEXT($E$364,"#,##0.00")</f>
        <v>0.00</v>
      </c>
      <c r="BA25" t="str">
        <f>$J$364&amp;""</f>
        <v/>
      </c>
    </row>
    <row r="26" spans="9:53" ht="14.25" customHeight="1">
      <c r="I26" s="1465"/>
      <c r="K26" s="1466"/>
      <c r="N26" s="1498"/>
      <c r="O26" s="1498"/>
      <c r="P26" s="1498"/>
      <c r="Q26" s="1329"/>
      <c r="R26" s="1329"/>
      <c r="V26" t="s">
        <v>6698</v>
      </c>
      <c r="W26" t="s">
        <v>6411</v>
      </c>
      <c r="X26" t="str">
        <f t="shared" si="0"/>
        <v>销售费用-劳务费</v>
      </c>
      <c r="AC26" t="s">
        <v>6433</v>
      </c>
      <c r="AE26" t="s">
        <v>2000</v>
      </c>
      <c r="AG26" t="s">
        <v>2000</v>
      </c>
      <c r="AJ26" s="1329">
        <v>24</v>
      </c>
      <c r="AK26" s="1318" t="s">
        <v>6368</v>
      </c>
      <c r="AL26" t="s">
        <v>1312</v>
      </c>
      <c r="AM26" t="s">
        <v>1312</v>
      </c>
      <c r="AX26">
        <f>$A$365</f>
        <v>0</v>
      </c>
      <c r="AY26">
        <f>$B$365</f>
        <v>0</v>
      </c>
      <c r="AZ26" t="str">
        <f>TEXT($E$365,"#,##0.00")</f>
        <v>0.00</v>
      </c>
      <c r="BA26" t="str">
        <f>$J$365&amp;""</f>
        <v/>
      </c>
    </row>
    <row r="27" spans="9:53" ht="14.25" customHeight="1">
      <c r="I27" s="1465"/>
      <c r="K27" s="1466"/>
      <c r="N27" s="1498"/>
      <c r="O27" s="1498"/>
      <c r="P27" s="1498"/>
      <c r="Q27" s="1329"/>
      <c r="R27" s="1329"/>
      <c r="V27" t="s">
        <v>6699</v>
      </c>
      <c r="W27" t="s">
        <v>6412</v>
      </c>
      <c r="X27" t="str">
        <f t="shared" si="0"/>
        <v>销售费用-咨询顾问费</v>
      </c>
      <c r="AC27" t="s">
        <v>6434</v>
      </c>
      <c r="AE27" t="s">
        <v>2000</v>
      </c>
      <c r="AG27" t="s">
        <v>2000</v>
      </c>
      <c r="AJ27" s="1329">
        <v>25</v>
      </c>
      <c r="AK27" s="1318" t="s">
        <v>6369</v>
      </c>
      <c r="AL27" t="s">
        <v>6318</v>
      </c>
      <c r="AM27" t="s">
        <v>6318</v>
      </c>
      <c r="AX27">
        <f>$A$335</f>
        <v>0</v>
      </c>
      <c r="AY27">
        <f>$B$335</f>
        <v>0</v>
      </c>
      <c r="AZ27" t="str">
        <f>TEXT($E$335,"#,##0.00")</f>
        <v>0.00</v>
      </c>
      <c r="BA27" t="str">
        <f>$J$335&amp;""</f>
        <v/>
      </c>
    </row>
    <row r="28" spans="9:53" ht="14.25" customHeight="1">
      <c r="I28" s="1465"/>
      <c r="K28" s="1466"/>
      <c r="M28" s="1498"/>
      <c r="N28" s="1498"/>
      <c r="O28" s="1498"/>
      <c r="P28" s="1498"/>
      <c r="Q28" s="1329"/>
      <c r="R28" s="1329"/>
      <c r="V28" t="s">
        <v>6700</v>
      </c>
      <c r="W28" t="s">
        <v>6415</v>
      </c>
      <c r="X28" t="str">
        <f t="shared" si="0"/>
        <v>销售费用-佣金和手续费</v>
      </c>
      <c r="AC28" t="s">
        <v>1314</v>
      </c>
      <c r="AJ28" s="1329">
        <v>26</v>
      </c>
      <c r="AK28" s="1318" t="s">
        <v>6370</v>
      </c>
      <c r="AL28" t="s">
        <v>6319</v>
      </c>
      <c r="AM28" t="s">
        <v>6319</v>
      </c>
      <c r="AX28">
        <f>$A$336</f>
        <v>0</v>
      </c>
      <c r="AY28">
        <f>$B$336</f>
        <v>0</v>
      </c>
      <c r="AZ28" t="str">
        <f>TEXT($E$336,"#,##0.00")</f>
        <v>0.00</v>
      </c>
      <c r="BA28" t="str">
        <f>$J$336&amp;""</f>
        <v/>
      </c>
    </row>
    <row r="29" spans="9:53" ht="14.25" customHeight="1">
      <c r="M29" s="1498"/>
      <c r="N29" s="1498"/>
      <c r="O29" s="1498"/>
      <c r="P29" s="1498"/>
      <c r="Q29" s="1329"/>
      <c r="R29" s="1329"/>
      <c r="V29" t="s">
        <v>6701</v>
      </c>
      <c r="W29" t="s">
        <v>6419</v>
      </c>
      <c r="X29" t="str">
        <f t="shared" si="0"/>
        <v>销售费用-办公费</v>
      </c>
      <c r="AJ29" s="1329">
        <v>27</v>
      </c>
      <c r="AK29" s="1318" t="s">
        <v>6371</v>
      </c>
      <c r="AL29" t="s">
        <v>6320</v>
      </c>
      <c r="AM29" t="s">
        <v>6320</v>
      </c>
      <c r="AX29">
        <f>$A$337</f>
        <v>0</v>
      </c>
      <c r="AY29">
        <f>$B$337</f>
        <v>0</v>
      </c>
      <c r="AZ29" t="str">
        <f>TEXT($E$337,"#,##0.00")</f>
        <v>0.00</v>
      </c>
      <c r="BA29" t="str">
        <f>$J$337&amp;""</f>
        <v/>
      </c>
    </row>
    <row r="30" spans="9:53" ht="14.25" customHeight="1">
      <c r="M30" s="1498"/>
      <c r="N30" s="1498"/>
      <c r="O30" s="1498"/>
      <c r="P30" s="1498"/>
      <c r="Q30" s="1329"/>
      <c r="R30" s="1329"/>
      <c r="V30" t="s">
        <v>6702</v>
      </c>
      <c r="W30" t="s">
        <v>6420</v>
      </c>
      <c r="X30" t="str">
        <f t="shared" si="0"/>
        <v>销售费用-董事会费</v>
      </c>
      <c r="AJ30" s="1329">
        <v>28</v>
      </c>
      <c r="AK30" s="1318" t="s">
        <v>6372</v>
      </c>
      <c r="AL30" t="s">
        <v>6321</v>
      </c>
      <c r="AM30" t="s">
        <v>6321</v>
      </c>
      <c r="AX30">
        <f>$A$338</f>
        <v>0</v>
      </c>
      <c r="AY30">
        <f>$B$338</f>
        <v>0</v>
      </c>
      <c r="AZ30" t="str">
        <f>TEXT($E$338,"#,##0.00")</f>
        <v>0.00</v>
      </c>
      <c r="BA30" t="str">
        <f>$J$338&amp;""</f>
        <v/>
      </c>
    </row>
    <row r="31" spans="9:53" ht="14.25" customHeight="1">
      <c r="M31" s="1498"/>
      <c r="N31" s="1498"/>
      <c r="O31" s="1498"/>
      <c r="P31" s="1498"/>
      <c r="Q31" s="1329"/>
      <c r="R31" s="1329"/>
      <c r="V31" t="s">
        <v>6703</v>
      </c>
      <c r="W31" t="s">
        <v>6422</v>
      </c>
      <c r="X31" t="str">
        <f t="shared" si="0"/>
        <v>销售费用-诉讼费</v>
      </c>
      <c r="AJ31" s="1329">
        <v>29</v>
      </c>
      <c r="AK31" s="1318" t="s">
        <v>6373</v>
      </c>
      <c r="AL31" t="s">
        <v>6322</v>
      </c>
      <c r="AM31" t="s">
        <v>6322</v>
      </c>
      <c r="AX31">
        <f>$A$339</f>
        <v>0</v>
      </c>
      <c r="AY31">
        <f>$B$339</f>
        <v>0</v>
      </c>
      <c r="AZ31" t="str">
        <f>TEXT($E$339,"#,##0.00")</f>
        <v>0.00</v>
      </c>
      <c r="BA31" t="str">
        <f>$J$339&amp;""</f>
        <v/>
      </c>
    </row>
    <row r="32" spans="9:53" ht="14.25" customHeight="1">
      <c r="M32" s="1498"/>
      <c r="N32" s="1498"/>
      <c r="O32" s="1498"/>
      <c r="P32" s="1498"/>
      <c r="Q32" s="1329"/>
      <c r="R32" s="1329"/>
      <c r="V32" t="s">
        <v>6704</v>
      </c>
      <c r="W32" t="s">
        <v>6423</v>
      </c>
      <c r="X32" t="str">
        <f t="shared" si="0"/>
        <v>销售费用-差旅费</v>
      </c>
      <c r="AJ32" s="1329">
        <v>30</v>
      </c>
      <c r="AK32" s="1318" t="s">
        <v>6374</v>
      </c>
      <c r="AL32" t="s">
        <v>6323</v>
      </c>
      <c r="AM32" t="s">
        <v>6323</v>
      </c>
      <c r="AX32">
        <f>$A$340</f>
        <v>0</v>
      </c>
      <c r="AY32">
        <f>$B$340</f>
        <v>0</v>
      </c>
      <c r="AZ32" t="str">
        <f>TEXT($E$340,"#,##0.00")</f>
        <v>0.00</v>
      </c>
      <c r="BA32" t="str">
        <f>$J$340&amp;""</f>
        <v/>
      </c>
    </row>
    <row r="33" spans="13:53" ht="14.25" customHeight="1">
      <c r="M33" s="1498"/>
      <c r="N33" s="1498"/>
      <c r="O33" s="1498"/>
      <c r="P33" s="1498"/>
      <c r="Q33" s="1329"/>
      <c r="R33" s="1329"/>
      <c r="V33" t="s">
        <v>6705</v>
      </c>
      <c r="W33" t="s">
        <v>6424</v>
      </c>
      <c r="X33" t="str">
        <f t="shared" si="0"/>
        <v>销售费用-保险费</v>
      </c>
      <c r="AJ33" s="1329">
        <v>31</v>
      </c>
      <c r="AK33" s="1318" t="s">
        <v>6375</v>
      </c>
      <c r="AL33" t="s">
        <v>6324</v>
      </c>
      <c r="AM33" t="s">
        <v>6324</v>
      </c>
      <c r="AX33">
        <f>$A$366</f>
        <v>0</v>
      </c>
      <c r="AY33">
        <f>$B$366</f>
        <v>0</v>
      </c>
      <c r="AZ33" t="str">
        <f>TEXT($E$366,"#,##0.00")</f>
        <v>0.00</v>
      </c>
      <c r="BA33" t="str">
        <f>$J$366&amp;""</f>
        <v/>
      </c>
    </row>
    <row r="34" spans="13:53" ht="14.25" customHeight="1">
      <c r="M34" s="1498"/>
      <c r="N34" s="1498"/>
      <c r="O34" s="1498"/>
      <c r="P34" s="1498"/>
      <c r="Q34" s="1329"/>
      <c r="R34" s="1329"/>
      <c r="V34" t="s">
        <v>6706</v>
      </c>
      <c r="W34" t="s">
        <v>6695</v>
      </c>
      <c r="X34" t="str">
        <f t="shared" si="0"/>
        <v>销售费用-运输、仓储费</v>
      </c>
      <c r="AJ34" s="1329">
        <v>32</v>
      </c>
      <c r="AK34" s="1318" t="s">
        <v>6376</v>
      </c>
      <c r="AL34" t="s">
        <v>6325</v>
      </c>
      <c r="AM34" t="s">
        <v>6325</v>
      </c>
      <c r="AX34">
        <f>$A$367</f>
        <v>0</v>
      </c>
      <c r="AY34">
        <f>$B$367</f>
        <v>0</v>
      </c>
      <c r="AZ34" t="str">
        <f>TEXT($E$367,"#,##0.00")</f>
        <v>0.00</v>
      </c>
      <c r="BA34" t="str">
        <f>$J$367&amp;""</f>
        <v/>
      </c>
    </row>
    <row r="35" spans="13:53" ht="14.25" customHeight="1">
      <c r="M35" s="1498"/>
      <c r="N35" s="1498"/>
      <c r="O35" s="1498"/>
      <c r="P35" s="1498"/>
      <c r="Q35" s="1329"/>
      <c r="R35" s="1329"/>
      <c r="V35" t="s">
        <v>6707</v>
      </c>
      <c r="W35" t="s">
        <v>6427</v>
      </c>
      <c r="X35" t="str">
        <f t="shared" si="0"/>
        <v>销售费用-修理费</v>
      </c>
      <c r="AK35" s="1318" t="s">
        <v>6377</v>
      </c>
      <c r="AL35" s="1329" t="s">
        <v>6293</v>
      </c>
      <c r="AX35">
        <f>$A$368</f>
        <v>0</v>
      </c>
      <c r="AY35">
        <f>$B$368</f>
        <v>0</v>
      </c>
      <c r="AZ35" t="str">
        <f>TEXT($E$368,"#,##0.00")</f>
        <v>0.00</v>
      </c>
      <c r="BA35" t="str">
        <f>$J$368&amp;""</f>
        <v/>
      </c>
    </row>
    <row r="36" spans="13:53" ht="14.25" customHeight="1">
      <c r="M36" s="1498"/>
      <c r="N36" s="1498"/>
      <c r="O36" s="1498"/>
      <c r="P36" s="1498"/>
      <c r="Q36" s="1329"/>
      <c r="R36" s="1329"/>
      <c r="V36" t="s">
        <v>6708</v>
      </c>
      <c r="W36" t="s">
        <v>6428</v>
      </c>
      <c r="X36" t="str">
        <f t="shared" si="0"/>
        <v>销售费用-包装费</v>
      </c>
      <c r="AJ36" s="1329">
        <v>33</v>
      </c>
      <c r="AK36" s="1318" t="s">
        <v>6378</v>
      </c>
      <c r="AL36" t="s">
        <v>6326</v>
      </c>
      <c r="AM36" t="s">
        <v>6326</v>
      </c>
      <c r="AX36">
        <f>$A$369</f>
        <v>0</v>
      </c>
      <c r="AY36">
        <f>$B$369</f>
        <v>0</v>
      </c>
      <c r="AZ36" t="str">
        <f>TEXT($E$369,"#,##0.00")</f>
        <v>0.00</v>
      </c>
      <c r="BA36" t="str">
        <f>$J$369&amp;""</f>
        <v/>
      </c>
    </row>
    <row r="37" spans="13:53" ht="14.25" customHeight="1">
      <c r="M37" s="1498"/>
      <c r="N37" s="1498"/>
      <c r="O37" s="1498"/>
      <c r="P37" s="1498"/>
      <c r="Q37" s="1329"/>
      <c r="R37" s="1329"/>
      <c r="V37" t="s">
        <v>6709</v>
      </c>
      <c r="W37" t="s">
        <v>6429</v>
      </c>
      <c r="X37" t="str">
        <f t="shared" si="0"/>
        <v>销售费用-技术转让费</v>
      </c>
      <c r="AJ37" s="1329">
        <v>34</v>
      </c>
      <c r="AK37" s="1318" t="s">
        <v>6379</v>
      </c>
      <c r="AL37" t="s">
        <v>6327</v>
      </c>
      <c r="AM37" t="s">
        <v>6327</v>
      </c>
      <c r="AX37">
        <f>$A$370</f>
        <v>0</v>
      </c>
      <c r="AY37">
        <f>$B$370</f>
        <v>0</v>
      </c>
      <c r="AZ37" t="str">
        <f>TEXT($E$370,"#,##0.00")</f>
        <v>0.00</v>
      </c>
      <c r="BA37" t="str">
        <f>$J$370&amp;""</f>
        <v/>
      </c>
    </row>
    <row r="38" spans="13:53" ht="14.25" customHeight="1">
      <c r="V38" t="s">
        <v>6710</v>
      </c>
      <c r="W38" t="s">
        <v>6430</v>
      </c>
      <c r="X38" t="str">
        <f t="shared" si="0"/>
        <v>销售费用-研究费用</v>
      </c>
      <c r="AJ38">
        <v>35</v>
      </c>
      <c r="AK38" s="1318" t="s">
        <v>6380</v>
      </c>
      <c r="AL38" t="s">
        <v>6328</v>
      </c>
      <c r="AM38" t="s">
        <v>6328</v>
      </c>
      <c r="AX38">
        <f>$A$371</f>
        <v>0</v>
      </c>
      <c r="AY38">
        <f>$B$371</f>
        <v>0</v>
      </c>
      <c r="AZ38" t="str">
        <f>TEXT($E$371,"#,##0.00")</f>
        <v>0.00</v>
      </c>
      <c r="BA38" t="str">
        <f>$J$371&amp;""</f>
        <v/>
      </c>
    </row>
    <row r="39" spans="13:53" ht="14.25" customHeight="1">
      <c r="V39" t="s">
        <v>6711</v>
      </c>
      <c r="W39" t="s">
        <v>1314</v>
      </c>
      <c r="X39" t="str">
        <f t="shared" si="0"/>
        <v>销售费用-其他</v>
      </c>
      <c r="AJ39">
        <v>36</v>
      </c>
      <c r="AK39" s="1318" t="s">
        <v>6381</v>
      </c>
      <c r="AL39" t="s">
        <v>6329</v>
      </c>
      <c r="AM39" t="s">
        <v>6329</v>
      </c>
    </row>
    <row r="40" spans="13:53" ht="14.25" customHeight="1">
      <c r="V40" t="s">
        <v>6407</v>
      </c>
      <c r="W40" t="s">
        <v>1311</v>
      </c>
      <c r="X40" t="s">
        <v>1311</v>
      </c>
      <c r="AJ40">
        <v>37</v>
      </c>
      <c r="AK40" s="1318" t="s">
        <v>3225</v>
      </c>
      <c r="AL40" t="s">
        <v>6330</v>
      </c>
      <c r="AM40" t="s">
        <v>6330</v>
      </c>
    </row>
    <row r="41" spans="13:53" ht="14.25" customHeight="1">
      <c r="V41" t="s">
        <v>6497</v>
      </c>
      <c r="W41" t="s">
        <v>920</v>
      </c>
      <c r="X41" t="str">
        <f>$X$40&amp;"-"&amp;W41</f>
        <v>管理费用-工资薪金支出</v>
      </c>
      <c r="AJ41">
        <v>38</v>
      </c>
      <c r="AK41" s="1318" t="s">
        <v>3229</v>
      </c>
      <c r="AL41" t="s">
        <v>6331</v>
      </c>
      <c r="AM41" t="s">
        <v>6331</v>
      </c>
    </row>
    <row r="42" spans="13:53" ht="14.25" customHeight="1">
      <c r="V42" t="s">
        <v>6499</v>
      </c>
      <c r="W42" t="s">
        <v>921</v>
      </c>
      <c r="X42" t="str">
        <f t="shared" ref="X42:X77" si="1">$X$40&amp;"-"&amp;W42</f>
        <v>管理费用-职工福利费支出</v>
      </c>
      <c r="AJ42">
        <v>39</v>
      </c>
      <c r="AK42" s="1318" t="s">
        <v>3235</v>
      </c>
      <c r="AL42" t="s">
        <v>6332</v>
      </c>
      <c r="AM42" t="s">
        <v>6332</v>
      </c>
    </row>
    <row r="43" spans="13:53" ht="14.25" customHeight="1">
      <c r="V43" t="s">
        <v>6501</v>
      </c>
      <c r="W43" t="s">
        <v>922</v>
      </c>
      <c r="X43" t="str">
        <f t="shared" si="1"/>
        <v>管理费用-职工教育经费支出</v>
      </c>
      <c r="AJ43">
        <v>40</v>
      </c>
      <c r="AK43" s="1318" t="s">
        <v>6382</v>
      </c>
      <c r="AL43" t="s">
        <v>6333</v>
      </c>
      <c r="AM43" t="s">
        <v>6333</v>
      </c>
    </row>
    <row r="44" spans="13:53" ht="14.25" customHeight="1">
      <c r="V44" t="s">
        <v>6503</v>
      </c>
      <c r="W44" t="s">
        <v>923</v>
      </c>
      <c r="X44" t="str">
        <f t="shared" si="1"/>
        <v>管理费用-工会经费支出</v>
      </c>
      <c r="AJ44">
        <v>41</v>
      </c>
      <c r="AK44" s="1318" t="s">
        <v>6383</v>
      </c>
      <c r="AL44" t="s">
        <v>6334</v>
      </c>
      <c r="AM44" t="s">
        <v>6334</v>
      </c>
    </row>
    <row r="45" spans="13:53" ht="14.25" customHeight="1">
      <c r="V45" t="s">
        <v>6505</v>
      </c>
      <c r="W45" t="s">
        <v>924</v>
      </c>
      <c r="X45" t="str">
        <f t="shared" si="1"/>
        <v>管理费用-业务招待费支出</v>
      </c>
      <c r="AJ45">
        <v>42</v>
      </c>
      <c r="AK45" s="1318" t="s">
        <v>6384</v>
      </c>
      <c r="AL45" t="s">
        <v>6335</v>
      </c>
      <c r="AM45" t="s">
        <v>6335</v>
      </c>
    </row>
    <row r="46" spans="13:53" ht="14.25" customHeight="1">
      <c r="V46" t="s">
        <v>6507</v>
      </c>
      <c r="W46" t="s">
        <v>925</v>
      </c>
      <c r="X46" t="str">
        <f t="shared" si="1"/>
        <v>管理费用-广告费和业务宣传费支出</v>
      </c>
      <c r="AJ46">
        <v>43</v>
      </c>
      <c r="AK46" s="1318" t="s">
        <v>6385</v>
      </c>
      <c r="AL46" t="s">
        <v>6336</v>
      </c>
      <c r="AM46" t="s">
        <v>6336</v>
      </c>
    </row>
    <row r="47" spans="13:53" ht="14.25" customHeight="1">
      <c r="V47" t="s">
        <v>6509</v>
      </c>
      <c r="W47" t="s">
        <v>926</v>
      </c>
      <c r="X47" t="str">
        <f t="shared" si="1"/>
        <v>管理费用-捐赠支出</v>
      </c>
      <c r="AJ47">
        <v>44</v>
      </c>
      <c r="AK47" s="1318" t="s">
        <v>6386</v>
      </c>
      <c r="AL47" t="s">
        <v>6337</v>
      </c>
      <c r="AM47" t="s">
        <v>6337</v>
      </c>
    </row>
    <row r="48" spans="13:53" ht="14.25" customHeight="1">
      <c r="V48" t="s">
        <v>6511</v>
      </c>
      <c r="W48" t="s">
        <v>1506</v>
      </c>
      <c r="X48" t="str">
        <f t="shared" si="1"/>
        <v>管理费用-住房公积金</v>
      </c>
      <c r="AK48" s="1318" t="s">
        <v>6387</v>
      </c>
      <c r="AL48" t="s">
        <v>6294</v>
      </c>
    </row>
    <row r="49" spans="22:39" ht="14.25" customHeight="1">
      <c r="V49" t="s">
        <v>6513</v>
      </c>
      <c r="W49" t="s">
        <v>927</v>
      </c>
      <c r="X49" t="str">
        <f t="shared" si="1"/>
        <v>管理费用-罚金、罚款和被没收财物的损失</v>
      </c>
      <c r="AJ49">
        <v>45</v>
      </c>
      <c r="AK49" s="1318" t="s">
        <v>6388</v>
      </c>
      <c r="AL49" t="s">
        <v>452</v>
      </c>
      <c r="AM49" t="s">
        <v>452</v>
      </c>
    </row>
    <row r="50" spans="22:39" ht="14.25" customHeight="1">
      <c r="V50" t="s">
        <v>6515</v>
      </c>
      <c r="W50" t="s">
        <v>584</v>
      </c>
      <c r="X50" t="str">
        <f t="shared" si="1"/>
        <v>管理费用-税收滞纳金</v>
      </c>
      <c r="AJ50">
        <v>46</v>
      </c>
      <c r="AK50" s="1318" t="s">
        <v>6389</v>
      </c>
      <c r="AL50" t="s">
        <v>856</v>
      </c>
      <c r="AM50" t="s">
        <v>856</v>
      </c>
    </row>
    <row r="51" spans="22:39" ht="14.25" customHeight="1">
      <c r="V51" t="s">
        <v>6517</v>
      </c>
      <c r="W51" t="s">
        <v>930</v>
      </c>
      <c r="X51" t="str">
        <f t="shared" si="1"/>
        <v>管理费用-赞助支出</v>
      </c>
      <c r="AJ51">
        <v>47</v>
      </c>
      <c r="AK51" s="1318" t="s">
        <v>6390</v>
      </c>
      <c r="AL51" t="s">
        <v>1150</v>
      </c>
      <c r="AM51" t="s">
        <v>1150</v>
      </c>
    </row>
    <row r="52" spans="22:39" ht="14.25" customHeight="1">
      <c r="V52" t="s">
        <v>6519</v>
      </c>
      <c r="W52" t="s">
        <v>932</v>
      </c>
      <c r="X52" t="str">
        <f t="shared" si="1"/>
        <v>管理费用-各类基本社会保障性缴款</v>
      </c>
      <c r="AJ52">
        <v>48</v>
      </c>
      <c r="AK52" s="1318" t="s">
        <v>6391</v>
      </c>
      <c r="AL52" t="s">
        <v>6338</v>
      </c>
      <c r="AM52" t="s">
        <v>6338</v>
      </c>
    </row>
    <row r="53" spans="22:39" ht="14.25" customHeight="1">
      <c r="V53" t="s">
        <v>6521</v>
      </c>
      <c r="W53" t="s">
        <v>933</v>
      </c>
      <c r="X53" t="str">
        <f t="shared" si="1"/>
        <v>管理费用-补充养老险、补充医疗保险</v>
      </c>
      <c r="AJ53">
        <v>49</v>
      </c>
      <c r="AK53" s="1318" t="s">
        <v>6392</v>
      </c>
      <c r="AL53" t="s">
        <v>6339</v>
      </c>
      <c r="AM53" t="s">
        <v>6339</v>
      </c>
    </row>
    <row r="54" spans="22:39" ht="14.25" customHeight="1">
      <c r="V54" t="s">
        <v>6523</v>
      </c>
      <c r="W54" t="s">
        <v>36</v>
      </c>
      <c r="X54" t="str">
        <f t="shared" si="1"/>
        <v>管理费用-财产损失</v>
      </c>
      <c r="AK54" s="1318" t="s">
        <v>6393</v>
      </c>
      <c r="AL54" t="s">
        <v>6295</v>
      </c>
    </row>
    <row r="55" spans="22:39" ht="14.25" customHeight="1">
      <c r="V55" t="s">
        <v>6525</v>
      </c>
      <c r="W55" t="s">
        <v>484</v>
      </c>
      <c r="X55" t="str">
        <f t="shared" si="1"/>
        <v>管理费用-折旧</v>
      </c>
      <c r="AJ55">
        <v>50</v>
      </c>
      <c r="AK55" s="1318" t="s">
        <v>6394</v>
      </c>
      <c r="AL55" t="s">
        <v>1306</v>
      </c>
      <c r="AM55" t="s">
        <v>1306</v>
      </c>
    </row>
    <row r="56" spans="22:39" ht="14.25" customHeight="1">
      <c r="V56" t="s">
        <v>6527</v>
      </c>
      <c r="W56" t="s">
        <v>485</v>
      </c>
      <c r="X56" t="str">
        <f t="shared" si="1"/>
        <v>管理费用-租金</v>
      </c>
      <c r="AJ56">
        <v>51</v>
      </c>
      <c r="AK56" s="1318" t="s">
        <v>6395</v>
      </c>
      <c r="AL56" t="s">
        <v>1308</v>
      </c>
      <c r="AM56" t="s">
        <v>1308</v>
      </c>
    </row>
    <row r="57" spans="22:39" ht="14.25" customHeight="1">
      <c r="V57" t="s">
        <v>6529</v>
      </c>
      <c r="W57" t="s">
        <v>6692</v>
      </c>
      <c r="X57" t="str">
        <f t="shared" si="1"/>
        <v>管理费用-辞退福利</v>
      </c>
      <c r="AJ57">
        <v>52</v>
      </c>
      <c r="AK57" s="1318" t="s">
        <v>6396</v>
      </c>
      <c r="AL57" t="s">
        <v>6340</v>
      </c>
      <c r="AM57" t="s">
        <v>6340</v>
      </c>
    </row>
    <row r="58" spans="22:39" ht="14.25" customHeight="1">
      <c r="V58" t="s">
        <v>6531</v>
      </c>
      <c r="W58" t="s">
        <v>1657</v>
      </c>
      <c r="X58" t="str">
        <f t="shared" si="1"/>
        <v>管理费用-无形资产摊销</v>
      </c>
      <c r="AJ58">
        <v>53</v>
      </c>
      <c r="AK58" s="1318" t="s">
        <v>6397</v>
      </c>
      <c r="AL58" t="s">
        <v>6341</v>
      </c>
      <c r="AM58" t="s">
        <v>6341</v>
      </c>
    </row>
    <row r="59" spans="22:39" ht="14.25" customHeight="1">
      <c r="V59" t="s">
        <v>6533</v>
      </c>
      <c r="W59" t="s">
        <v>6693</v>
      </c>
      <c r="X59" t="str">
        <f t="shared" si="1"/>
        <v>管理费用-长期待摊费用摊销</v>
      </c>
      <c r="AJ59">
        <v>54</v>
      </c>
      <c r="AK59" s="1318" t="s">
        <v>6398</v>
      </c>
      <c r="AL59" t="s">
        <v>6342</v>
      </c>
      <c r="AM59" t="s">
        <v>6342</v>
      </c>
    </row>
    <row r="60" spans="22:39" ht="14.25" customHeight="1">
      <c r="V60" t="s">
        <v>6535</v>
      </c>
      <c r="W60" t="s">
        <v>1298</v>
      </c>
      <c r="X60" t="str">
        <f t="shared" si="1"/>
        <v>管理费用-印花税</v>
      </c>
      <c r="AK60" s="1318" t="s">
        <v>6399</v>
      </c>
      <c r="AL60" t="s">
        <v>6296</v>
      </c>
    </row>
    <row r="61" spans="22:39" ht="14.25" customHeight="1">
      <c r="V61" t="s">
        <v>6537</v>
      </c>
      <c r="W61" t="s">
        <v>1296</v>
      </c>
      <c r="X61" t="str">
        <f t="shared" si="1"/>
        <v>管理费用-房产税</v>
      </c>
      <c r="AJ61">
        <v>55</v>
      </c>
      <c r="AK61" s="1318" t="s">
        <v>6400</v>
      </c>
      <c r="AL61" t="s">
        <v>250</v>
      </c>
      <c r="AM61" t="s">
        <v>250</v>
      </c>
    </row>
    <row r="62" spans="22:39" ht="14.25" customHeight="1">
      <c r="V62" t="s">
        <v>6712</v>
      </c>
      <c r="W62" t="s">
        <v>1297</v>
      </c>
      <c r="X62" t="str">
        <f>$X$40&amp;"-"&amp;W62</f>
        <v>管理费用-土地使用税</v>
      </c>
      <c r="AJ62">
        <v>56</v>
      </c>
      <c r="AK62" s="1318" t="s">
        <v>6401</v>
      </c>
      <c r="AL62" t="s">
        <v>251</v>
      </c>
      <c r="AM62" t="s">
        <v>251</v>
      </c>
    </row>
    <row r="63" spans="22:39" ht="14.25" customHeight="1">
      <c r="V63" t="s">
        <v>6713</v>
      </c>
      <c r="W63" t="s">
        <v>6694</v>
      </c>
      <c r="X63" t="str">
        <f t="shared" si="1"/>
        <v>管理费用-车船使用税</v>
      </c>
      <c r="AJ63">
        <v>57</v>
      </c>
      <c r="AK63" s="1318" t="s">
        <v>4117</v>
      </c>
      <c r="AL63" t="s">
        <v>6343</v>
      </c>
      <c r="AM63" t="s">
        <v>6343</v>
      </c>
    </row>
    <row r="64" spans="22:39" ht="14.25" customHeight="1">
      <c r="V64" t="s">
        <v>6714</v>
      </c>
      <c r="W64" t="s">
        <v>6411</v>
      </c>
      <c r="X64" t="str">
        <f t="shared" si="1"/>
        <v>管理费用-劳务费</v>
      </c>
      <c r="AJ64">
        <v>58</v>
      </c>
      <c r="AK64" s="1318" t="s">
        <v>6402</v>
      </c>
      <c r="AL64" t="s">
        <v>6344</v>
      </c>
      <c r="AM64" t="s">
        <v>6344</v>
      </c>
    </row>
    <row r="65" spans="21:39" ht="14.25" customHeight="1">
      <c r="V65" t="s">
        <v>6715</v>
      </c>
      <c r="W65" t="s">
        <v>6412</v>
      </c>
      <c r="X65" t="str">
        <f t="shared" si="1"/>
        <v>管理费用-咨询顾问费</v>
      </c>
      <c r="AJ65">
        <v>59</v>
      </c>
      <c r="AK65" s="1318" t="s">
        <v>6403</v>
      </c>
      <c r="AL65" t="s">
        <v>1248</v>
      </c>
      <c r="AM65" t="s">
        <v>1248</v>
      </c>
    </row>
    <row r="66" spans="21:39" ht="14.25" customHeight="1">
      <c r="V66" t="s">
        <v>6716</v>
      </c>
      <c r="W66" t="s">
        <v>6415</v>
      </c>
      <c r="X66" t="str">
        <f t="shared" si="1"/>
        <v>管理费用-佣金和手续费</v>
      </c>
      <c r="AJ66">
        <v>60</v>
      </c>
      <c r="AK66" s="1318" t="s">
        <v>6404</v>
      </c>
      <c r="AL66" t="s">
        <v>6345</v>
      </c>
      <c r="AM66" t="s">
        <v>6345</v>
      </c>
    </row>
    <row r="67" spans="21:39" ht="14.25" customHeight="1">
      <c r="V67" t="s">
        <v>6717</v>
      </c>
      <c r="W67" t="s">
        <v>6419</v>
      </c>
      <c r="X67" t="str">
        <f t="shared" si="1"/>
        <v>管理费用-办公费</v>
      </c>
      <c r="AJ67">
        <v>61</v>
      </c>
      <c r="AK67" s="1318" t="s">
        <v>6405</v>
      </c>
      <c r="AL67" t="s">
        <v>6346</v>
      </c>
      <c r="AM67" t="s">
        <v>6346</v>
      </c>
    </row>
    <row r="68" spans="21:39" ht="14.25" customHeight="1">
      <c r="U68" s="1729"/>
      <c r="V68" t="s">
        <v>6718</v>
      </c>
      <c r="W68" t="s">
        <v>6420</v>
      </c>
      <c r="X68" t="str">
        <f t="shared" si="1"/>
        <v>管理费用-董事会费</v>
      </c>
      <c r="AJ68" s="1729" t="s">
        <v>6435</v>
      </c>
      <c r="AK68" s="1326" t="s">
        <v>6542</v>
      </c>
      <c r="AL68" t="s">
        <v>229</v>
      </c>
      <c r="AM68" s="1326" t="s">
        <v>6543</v>
      </c>
    </row>
    <row r="69" spans="21:39" ht="14.25" customHeight="1">
      <c r="U69" s="1729"/>
      <c r="V69" t="s">
        <v>6719</v>
      </c>
      <c r="W69" t="s">
        <v>6422</v>
      </c>
      <c r="X69" t="str">
        <f t="shared" si="1"/>
        <v>管理费用-诉讼费</v>
      </c>
      <c r="AJ69" s="1729" t="s">
        <v>2009</v>
      </c>
      <c r="AK69" s="1326" t="s">
        <v>6544</v>
      </c>
      <c r="AL69" t="s">
        <v>1289</v>
      </c>
      <c r="AM69" s="1326" t="s">
        <v>6545</v>
      </c>
    </row>
    <row r="70" spans="21:39" ht="14.25" customHeight="1">
      <c r="U70" s="1729"/>
      <c r="V70" t="s">
        <v>6720</v>
      </c>
      <c r="W70" t="s">
        <v>6423</v>
      </c>
      <c r="X70" t="str">
        <f t="shared" si="1"/>
        <v>管理费用-差旅费</v>
      </c>
      <c r="AJ70" s="1729" t="s">
        <v>6436</v>
      </c>
      <c r="AK70" s="1326" t="s">
        <v>6546</v>
      </c>
      <c r="AL70" t="s">
        <v>723</v>
      </c>
      <c r="AM70" s="1326" t="s">
        <v>6547</v>
      </c>
    </row>
    <row r="71" spans="21:39" ht="14.25" customHeight="1">
      <c r="U71" s="1729"/>
      <c r="V71" t="s">
        <v>6721</v>
      </c>
      <c r="W71" t="s">
        <v>6424</v>
      </c>
      <c r="X71" t="str">
        <f t="shared" si="1"/>
        <v>管理费用-保险费</v>
      </c>
      <c r="AJ71" s="1729" t="s">
        <v>6437</v>
      </c>
      <c r="AK71" s="1326" t="s">
        <v>6548</v>
      </c>
      <c r="AL71" t="s">
        <v>231</v>
      </c>
      <c r="AM71" s="1326" t="s">
        <v>6549</v>
      </c>
    </row>
    <row r="72" spans="21:39" ht="14.25" customHeight="1">
      <c r="U72" s="1729"/>
      <c r="V72" t="s">
        <v>6722</v>
      </c>
      <c r="W72" t="s">
        <v>6695</v>
      </c>
      <c r="X72" t="str">
        <f t="shared" si="1"/>
        <v>管理费用-运输、仓储费</v>
      </c>
      <c r="AJ72" s="1729" t="s">
        <v>6438</v>
      </c>
      <c r="AK72" s="1326" t="s">
        <v>6550</v>
      </c>
      <c r="AL72" t="s">
        <v>235</v>
      </c>
      <c r="AM72" s="1326" t="s">
        <v>6551</v>
      </c>
    </row>
    <row r="73" spans="21:39" ht="14.25" customHeight="1">
      <c r="U73" s="1729"/>
      <c r="V73" t="s">
        <v>6723</v>
      </c>
      <c r="W73" t="s">
        <v>6427</v>
      </c>
      <c r="X73" t="str">
        <f t="shared" si="1"/>
        <v>管理费用-修理费</v>
      </c>
      <c r="AJ73" s="1729" t="s">
        <v>6439</v>
      </c>
      <c r="AK73" s="1326" t="s">
        <v>6552</v>
      </c>
      <c r="AL73" t="s">
        <v>2503</v>
      </c>
      <c r="AM73" s="1326" t="s">
        <v>6553</v>
      </c>
    </row>
    <row r="74" spans="21:39" ht="14.25" customHeight="1">
      <c r="U74" s="1729"/>
      <c r="V74" t="s">
        <v>6724</v>
      </c>
      <c r="W74" t="s">
        <v>6428</v>
      </c>
      <c r="X74" t="str">
        <f t="shared" si="1"/>
        <v>管理费用-包装费</v>
      </c>
      <c r="AJ74" s="1729" t="s">
        <v>6440</v>
      </c>
      <c r="AK74" s="1326" t="s">
        <v>6554</v>
      </c>
      <c r="AL74" t="s">
        <v>1296</v>
      </c>
      <c r="AM74" s="1326" t="s">
        <v>6555</v>
      </c>
    </row>
    <row r="75" spans="21:39" ht="14.25" customHeight="1">
      <c r="U75" s="1729"/>
      <c r="V75" t="s">
        <v>6725</v>
      </c>
      <c r="W75" t="s">
        <v>6429</v>
      </c>
      <c r="X75" t="str">
        <f t="shared" si="1"/>
        <v>管理费用-技术转让费</v>
      </c>
      <c r="AJ75" s="1729" t="s">
        <v>6441</v>
      </c>
      <c r="AK75" s="1326" t="s">
        <v>6556</v>
      </c>
      <c r="AL75" t="s">
        <v>188</v>
      </c>
      <c r="AM75" s="1326" t="s">
        <v>6557</v>
      </c>
    </row>
    <row r="76" spans="21:39" ht="14.25" customHeight="1">
      <c r="U76" s="1729"/>
      <c r="V76" t="s">
        <v>6726</v>
      </c>
      <c r="W76" s="1328" t="s">
        <v>6430</v>
      </c>
      <c r="X76" t="str">
        <f t="shared" si="1"/>
        <v>管理费用-研究费用</v>
      </c>
      <c r="AJ76" s="1729" t="s">
        <v>6442</v>
      </c>
      <c r="AK76" s="1326" t="s">
        <v>6558</v>
      </c>
      <c r="AL76" s="1328" t="s">
        <v>6541</v>
      </c>
      <c r="AM76" s="1326" t="s">
        <v>6559</v>
      </c>
    </row>
    <row r="77" spans="21:39" ht="14.25" customHeight="1">
      <c r="U77" s="1729"/>
      <c r="V77" t="s">
        <v>6727</v>
      </c>
      <c r="W77" t="s">
        <v>1314</v>
      </c>
      <c r="X77" t="str">
        <f t="shared" si="1"/>
        <v>管理费用-其他</v>
      </c>
      <c r="AJ77" s="1729" t="s">
        <v>6443</v>
      </c>
      <c r="AK77" s="1326" t="s">
        <v>6560</v>
      </c>
      <c r="AL77" t="s">
        <v>1291</v>
      </c>
      <c r="AM77" s="1326" t="s">
        <v>6561</v>
      </c>
    </row>
    <row r="78" spans="21:39" ht="14.25" customHeight="1">
      <c r="U78" s="1729"/>
      <c r="V78" t="s">
        <v>6408</v>
      </c>
      <c r="W78" t="s">
        <v>980</v>
      </c>
      <c r="X78" t="s">
        <v>980</v>
      </c>
      <c r="AJ78" s="1729" t="s">
        <v>6444</v>
      </c>
      <c r="AK78" s="1326" t="s">
        <v>6562</v>
      </c>
      <c r="AL78" t="s">
        <v>6539</v>
      </c>
      <c r="AM78" s="1326" t="s">
        <v>6563</v>
      </c>
    </row>
    <row r="79" spans="21:39" ht="14.25" customHeight="1">
      <c r="U79" s="1729"/>
      <c r="V79" t="s">
        <v>6568</v>
      </c>
      <c r="W79" t="s">
        <v>495</v>
      </c>
      <c r="X79" t="str">
        <f>$X$78&amp;"-"&amp;W79</f>
        <v>财务费用-金融机构手续费</v>
      </c>
      <c r="AJ79" s="1729" t="s">
        <v>6445</v>
      </c>
      <c r="AK79" s="1326" t="s">
        <v>6564</v>
      </c>
      <c r="AL79" t="s">
        <v>6540</v>
      </c>
      <c r="AM79" s="1326" t="s">
        <v>6565</v>
      </c>
    </row>
    <row r="80" spans="21:39" ht="14.25" customHeight="1">
      <c r="U80" s="1729"/>
      <c r="V80" t="s">
        <v>6570</v>
      </c>
      <c r="W80" s="1328" t="s">
        <v>6730</v>
      </c>
      <c r="X80" t="str">
        <f t="shared" ref="X80:X85" si="2">$X$78&amp;"-"&amp;W80</f>
        <v>财务费用-利息收入</v>
      </c>
      <c r="AJ80" s="1729" t="s">
        <v>6446</v>
      </c>
      <c r="AK80" s="1326" t="s">
        <v>6566</v>
      </c>
      <c r="AL80" s="1328" t="s">
        <v>6087</v>
      </c>
      <c r="AM80" s="1326" t="s">
        <v>6567</v>
      </c>
    </row>
    <row r="81" spans="21:39" ht="14.25" customHeight="1">
      <c r="V81" t="s">
        <v>6572</v>
      </c>
      <c r="W81" s="1328" t="s">
        <v>6731</v>
      </c>
      <c r="X81" t="str">
        <f t="shared" si="2"/>
        <v>财务费用-利息支出</v>
      </c>
      <c r="AJ81">
        <v>62</v>
      </c>
      <c r="AK81" s="1318" t="s">
        <v>6406</v>
      </c>
      <c r="AL81" t="s">
        <v>5224</v>
      </c>
      <c r="AM81" t="s">
        <v>5224</v>
      </c>
    </row>
    <row r="82" spans="21:39" ht="14.25" customHeight="1">
      <c r="U82" s="1729"/>
      <c r="V82" t="s">
        <v>6574</v>
      </c>
      <c r="W82" s="1328" t="s">
        <v>6732</v>
      </c>
      <c r="X82" t="str">
        <f t="shared" si="2"/>
        <v>财务费用-汇兑收益</v>
      </c>
      <c r="AJ82" s="1729" t="s">
        <v>6435</v>
      </c>
      <c r="AK82" s="1326" t="s">
        <v>6455</v>
      </c>
      <c r="AL82" t="s">
        <v>6085</v>
      </c>
      <c r="AM82" t="s">
        <v>6476</v>
      </c>
    </row>
    <row r="83" spans="21:39" ht="14.25" customHeight="1">
      <c r="U83" s="1729"/>
      <c r="V83" t="s">
        <v>6576</v>
      </c>
      <c r="W83" s="1328" t="s">
        <v>6733</v>
      </c>
      <c r="X83" t="str">
        <f t="shared" si="2"/>
        <v>财务费用-汇兑损失</v>
      </c>
      <c r="AJ83" s="1729" t="s">
        <v>2009</v>
      </c>
      <c r="AK83" s="1326" t="s">
        <v>6456</v>
      </c>
      <c r="AL83" t="s">
        <v>6411</v>
      </c>
      <c r="AM83" t="s">
        <v>6477</v>
      </c>
    </row>
    <row r="84" spans="21:39" ht="14.25" customHeight="1">
      <c r="U84" s="1729"/>
      <c r="V84" t="s">
        <v>6734</v>
      </c>
      <c r="W84" t="s">
        <v>6434</v>
      </c>
      <c r="X84" t="str">
        <f t="shared" si="2"/>
        <v>财务费用-现金折扣</v>
      </c>
      <c r="AJ84" s="1729" t="s">
        <v>6436</v>
      </c>
      <c r="AK84" s="1326" t="s">
        <v>6457</v>
      </c>
      <c r="AL84" t="s">
        <v>6412</v>
      </c>
      <c r="AM84" t="s">
        <v>6478</v>
      </c>
    </row>
    <row r="85" spans="21:39" ht="14.25" customHeight="1">
      <c r="U85" s="1729"/>
      <c r="V85" t="s">
        <v>6735</v>
      </c>
      <c r="W85" t="s">
        <v>1314</v>
      </c>
      <c r="X85" t="str">
        <f t="shared" si="2"/>
        <v>财务费用-其他</v>
      </c>
      <c r="AJ85" s="1729" t="s">
        <v>6437</v>
      </c>
      <c r="AK85" s="1326" t="s">
        <v>6458</v>
      </c>
      <c r="AL85" t="s">
        <v>6413</v>
      </c>
      <c r="AM85" t="s">
        <v>6479</v>
      </c>
    </row>
    <row r="86" spans="21:39" ht="14.25" customHeight="1">
      <c r="U86" s="1729"/>
      <c r="V86" s="1326"/>
      <c r="AJ86" s="1729" t="s">
        <v>6438</v>
      </c>
      <c r="AK86" s="1326" t="s">
        <v>6459</v>
      </c>
      <c r="AL86" t="s">
        <v>6414</v>
      </c>
      <c r="AM86" t="s">
        <v>6480</v>
      </c>
    </row>
    <row r="87" spans="21:39" ht="14.25" customHeight="1">
      <c r="U87" s="1729"/>
      <c r="V87" s="1326"/>
      <c r="AJ87" s="1729" t="s">
        <v>6439</v>
      </c>
      <c r="AK87" s="1326" t="s">
        <v>6460</v>
      </c>
      <c r="AL87" t="s">
        <v>6415</v>
      </c>
      <c r="AM87" t="s">
        <v>6481</v>
      </c>
    </row>
    <row r="88" spans="21:39" ht="14.25" customHeight="1">
      <c r="U88" s="1729"/>
      <c r="V88" s="1326"/>
      <c r="AJ88" s="1729" t="s">
        <v>6440</v>
      </c>
      <c r="AK88" s="1326" t="s">
        <v>6461</v>
      </c>
      <c r="AL88" t="s">
        <v>6416</v>
      </c>
      <c r="AM88" t="s">
        <v>6482</v>
      </c>
    </row>
    <row r="89" spans="21:39" ht="14.25" customHeight="1">
      <c r="U89" s="1729"/>
      <c r="V89" s="1326"/>
      <c r="AJ89" s="1729" t="s">
        <v>6441</v>
      </c>
      <c r="AK89" s="1326" t="s">
        <v>6462</v>
      </c>
      <c r="AL89" t="s">
        <v>6417</v>
      </c>
      <c r="AM89" t="s">
        <v>6483</v>
      </c>
    </row>
    <row r="90" spans="21:39" ht="14.25" customHeight="1">
      <c r="U90" s="1729"/>
      <c r="V90" s="1326"/>
      <c r="AJ90" s="1729" t="s">
        <v>6442</v>
      </c>
      <c r="AK90" s="1326" t="s">
        <v>6463</v>
      </c>
      <c r="AL90" t="s">
        <v>6419</v>
      </c>
      <c r="AM90" t="s">
        <v>6484</v>
      </c>
    </row>
    <row r="91" spans="21:39" ht="14.25" customHeight="1">
      <c r="U91" s="1729"/>
      <c r="V91" s="1326"/>
      <c r="AJ91" s="1729" t="s">
        <v>6443</v>
      </c>
      <c r="AK91" s="1326" t="s">
        <v>6464</v>
      </c>
      <c r="AL91" t="s">
        <v>6420</v>
      </c>
      <c r="AM91" t="s">
        <v>6485</v>
      </c>
    </row>
    <row r="92" spans="21:39" ht="14.25" customHeight="1">
      <c r="U92" s="1729"/>
      <c r="V92" s="1326"/>
      <c r="AJ92" s="1729" t="s">
        <v>6444</v>
      </c>
      <c r="AK92" s="1326" t="s">
        <v>6465</v>
      </c>
      <c r="AL92" t="s">
        <v>6421</v>
      </c>
      <c r="AM92" t="s">
        <v>6486</v>
      </c>
    </row>
    <row r="93" spans="21:39" ht="14.25" customHeight="1">
      <c r="U93" s="1729"/>
      <c r="V93" s="1326"/>
      <c r="AJ93" s="1729" t="s">
        <v>6445</v>
      </c>
      <c r="AK93" s="1326" t="s">
        <v>6466</v>
      </c>
      <c r="AL93" t="s">
        <v>6422</v>
      </c>
      <c r="AM93" t="s">
        <v>6487</v>
      </c>
    </row>
    <row r="94" spans="21:39" ht="14.25" customHeight="1">
      <c r="U94" s="1729"/>
      <c r="V94" s="1326"/>
      <c r="AJ94" s="1729" t="s">
        <v>6446</v>
      </c>
      <c r="AK94" s="1326" t="s">
        <v>6467</v>
      </c>
      <c r="AL94" t="s">
        <v>6423</v>
      </c>
      <c r="AM94" t="s">
        <v>6488</v>
      </c>
    </row>
    <row r="95" spans="21:39" ht="14.25" customHeight="1">
      <c r="U95" s="1729"/>
      <c r="V95" s="1326"/>
      <c r="AJ95" s="1729" t="s">
        <v>6447</v>
      </c>
      <c r="AK95" s="1326" t="s">
        <v>6468</v>
      </c>
      <c r="AL95" t="s">
        <v>6424</v>
      </c>
      <c r="AM95" t="s">
        <v>6489</v>
      </c>
    </row>
    <row r="96" spans="21:39" ht="14.25" customHeight="1">
      <c r="U96" s="1729"/>
      <c r="V96" s="1326"/>
      <c r="AJ96" s="1729" t="s">
        <v>6448</v>
      </c>
      <c r="AK96" s="1326" t="s">
        <v>6469</v>
      </c>
      <c r="AL96" t="s">
        <v>6425</v>
      </c>
      <c r="AM96" t="s">
        <v>6490</v>
      </c>
    </row>
    <row r="97" spans="21:39" ht="14.25" customHeight="1">
      <c r="U97" s="1729"/>
      <c r="V97" s="1326"/>
      <c r="AJ97" s="1729" t="s">
        <v>6449</v>
      </c>
      <c r="AK97" s="1326" t="s">
        <v>6470</v>
      </c>
      <c r="AL97" t="s">
        <v>6427</v>
      </c>
      <c r="AM97" t="s">
        <v>6491</v>
      </c>
    </row>
    <row r="98" spans="21:39" ht="14.25" customHeight="1">
      <c r="U98" s="1729"/>
      <c r="V98" s="1326"/>
      <c r="AJ98" s="1729" t="s">
        <v>6450</v>
      </c>
      <c r="AK98" s="1326" t="s">
        <v>6471</v>
      </c>
      <c r="AL98" t="s">
        <v>6428</v>
      </c>
      <c r="AM98" t="s">
        <v>6492</v>
      </c>
    </row>
    <row r="99" spans="21:39" ht="14.25" customHeight="1">
      <c r="U99" s="1729"/>
      <c r="V99" s="1326"/>
      <c r="AJ99" s="1729" t="s">
        <v>6451</v>
      </c>
      <c r="AK99" s="1326" t="s">
        <v>6472</v>
      </c>
      <c r="AL99" t="s">
        <v>6429</v>
      </c>
      <c r="AM99" t="s">
        <v>6493</v>
      </c>
    </row>
    <row r="100" spans="21:39" ht="14.25" customHeight="1">
      <c r="U100" s="1729"/>
      <c r="V100" s="1326"/>
      <c r="AJ100" s="1729" t="s">
        <v>6452</v>
      </c>
      <c r="AK100" s="1326" t="s">
        <v>6473</v>
      </c>
      <c r="AL100" t="s">
        <v>6430</v>
      </c>
      <c r="AM100" t="s">
        <v>6494</v>
      </c>
    </row>
    <row r="101" spans="21:39" ht="14.25" customHeight="1">
      <c r="U101" s="1729"/>
      <c r="V101" s="1326"/>
      <c r="AJ101" s="1729" t="s">
        <v>6453</v>
      </c>
      <c r="AK101" s="1326" t="s">
        <v>6474</v>
      </c>
      <c r="AL101" t="s">
        <v>6431</v>
      </c>
      <c r="AM101" t="s">
        <v>6495</v>
      </c>
    </row>
    <row r="102" spans="21:39" ht="14.25" customHeight="1">
      <c r="U102" s="1729"/>
      <c r="V102" s="1326"/>
      <c r="AJ102" s="1729" t="s">
        <v>6454</v>
      </c>
      <c r="AK102" s="1326" t="s">
        <v>6475</v>
      </c>
      <c r="AL102" t="s">
        <v>1314</v>
      </c>
      <c r="AM102" t="s">
        <v>6496</v>
      </c>
    </row>
    <row r="103" spans="21:39" ht="14.25" customHeight="1">
      <c r="V103" s="1318"/>
      <c r="AJ103">
        <v>63</v>
      </c>
      <c r="AK103" s="1318" t="s">
        <v>6407</v>
      </c>
      <c r="AL103" t="s">
        <v>1311</v>
      </c>
      <c r="AM103" t="s">
        <v>1311</v>
      </c>
    </row>
    <row r="104" spans="21:39" ht="14.25" customHeight="1">
      <c r="V104" s="1326"/>
      <c r="AJ104" t="s">
        <v>2008</v>
      </c>
      <c r="AK104" s="1326" t="s">
        <v>6497</v>
      </c>
      <c r="AL104" t="s">
        <v>6085</v>
      </c>
      <c r="AM104" t="s">
        <v>6498</v>
      </c>
    </row>
    <row r="105" spans="21:39" ht="14.25" customHeight="1">
      <c r="V105" s="1326"/>
      <c r="AJ105" t="s">
        <v>2009</v>
      </c>
      <c r="AK105" s="1326" t="s">
        <v>6499</v>
      </c>
      <c r="AL105" t="s">
        <v>6411</v>
      </c>
      <c r="AM105" t="s">
        <v>6500</v>
      </c>
    </row>
    <row r="106" spans="21:39" ht="14.25" customHeight="1">
      <c r="V106" s="1326"/>
      <c r="AJ106" t="s">
        <v>6436</v>
      </c>
      <c r="AK106" s="1326" t="s">
        <v>6501</v>
      </c>
      <c r="AL106" t="s">
        <v>6412</v>
      </c>
      <c r="AM106" t="s">
        <v>6502</v>
      </c>
    </row>
    <row r="107" spans="21:39" ht="14.25" customHeight="1">
      <c r="V107" s="1326"/>
      <c r="AJ107" t="s">
        <v>6437</v>
      </c>
      <c r="AK107" s="1326" t="s">
        <v>6503</v>
      </c>
      <c r="AL107" t="s">
        <v>6413</v>
      </c>
      <c r="AM107" t="s">
        <v>6504</v>
      </c>
    </row>
    <row r="108" spans="21:39" ht="14.25" customHeight="1">
      <c r="V108" s="1326"/>
      <c r="AJ108" t="s">
        <v>6438</v>
      </c>
      <c r="AK108" s="1326" t="s">
        <v>6505</v>
      </c>
      <c r="AL108" t="s">
        <v>6414</v>
      </c>
      <c r="AM108" t="s">
        <v>6506</v>
      </c>
    </row>
    <row r="109" spans="21:39" ht="14.25" customHeight="1">
      <c r="V109" s="1326"/>
      <c r="AJ109" t="s">
        <v>6439</v>
      </c>
      <c r="AK109" s="1326" t="s">
        <v>6507</v>
      </c>
      <c r="AL109" t="s">
        <v>6415</v>
      </c>
      <c r="AM109" t="s">
        <v>6508</v>
      </c>
    </row>
    <row r="110" spans="21:39" ht="14.25" customHeight="1">
      <c r="V110" s="1326"/>
      <c r="AJ110" t="s">
        <v>6440</v>
      </c>
      <c r="AK110" s="1326" t="s">
        <v>6509</v>
      </c>
      <c r="AL110" t="s">
        <v>6416</v>
      </c>
      <c r="AM110" t="s">
        <v>6510</v>
      </c>
    </row>
    <row r="111" spans="21:39" ht="14.25" customHeight="1">
      <c r="V111" s="1326"/>
      <c r="AJ111" t="s">
        <v>6441</v>
      </c>
      <c r="AK111" s="1326" t="s">
        <v>6511</v>
      </c>
      <c r="AL111" t="s">
        <v>6417</v>
      </c>
      <c r="AM111" t="s">
        <v>6512</v>
      </c>
    </row>
    <row r="112" spans="21:39" ht="14.25" customHeight="1">
      <c r="V112" s="1326"/>
      <c r="AJ112" t="s">
        <v>6442</v>
      </c>
      <c r="AK112" s="1326" t="s">
        <v>6513</v>
      </c>
      <c r="AL112" t="s">
        <v>6419</v>
      </c>
      <c r="AM112" t="s">
        <v>6514</v>
      </c>
    </row>
    <row r="113" spans="22:39" ht="14.25" customHeight="1">
      <c r="V113" s="1326"/>
      <c r="AJ113" t="s">
        <v>6443</v>
      </c>
      <c r="AK113" s="1326" t="s">
        <v>6515</v>
      </c>
      <c r="AL113" t="s">
        <v>6420</v>
      </c>
      <c r="AM113" t="s">
        <v>6516</v>
      </c>
    </row>
    <row r="114" spans="22:39" ht="14.25" customHeight="1">
      <c r="V114" s="1326"/>
      <c r="AJ114" t="s">
        <v>6444</v>
      </c>
      <c r="AK114" s="1326" t="s">
        <v>6517</v>
      </c>
      <c r="AL114" t="s">
        <v>6421</v>
      </c>
      <c r="AM114" t="s">
        <v>6518</v>
      </c>
    </row>
    <row r="115" spans="22:39" ht="14.25" customHeight="1">
      <c r="V115" s="1326"/>
      <c r="AJ115" t="s">
        <v>6445</v>
      </c>
      <c r="AK115" s="1326" t="s">
        <v>6519</v>
      </c>
      <c r="AL115" t="s">
        <v>6422</v>
      </c>
      <c r="AM115" t="s">
        <v>6520</v>
      </c>
    </row>
    <row r="116" spans="22:39" ht="14.25" customHeight="1">
      <c r="V116" s="1326"/>
      <c r="AJ116" t="s">
        <v>6446</v>
      </c>
      <c r="AK116" s="1326" t="s">
        <v>6521</v>
      </c>
      <c r="AL116" t="s">
        <v>6423</v>
      </c>
      <c r="AM116" t="s">
        <v>6522</v>
      </c>
    </row>
    <row r="117" spans="22:39" ht="14.25" customHeight="1">
      <c r="V117" s="1326"/>
      <c r="AJ117" t="s">
        <v>6447</v>
      </c>
      <c r="AK117" s="1326" t="s">
        <v>6523</v>
      </c>
      <c r="AL117" t="s">
        <v>6424</v>
      </c>
      <c r="AM117" t="s">
        <v>6524</v>
      </c>
    </row>
    <row r="118" spans="22:39" ht="14.25" customHeight="1">
      <c r="V118" s="1326"/>
      <c r="AJ118" t="s">
        <v>6448</v>
      </c>
      <c r="AK118" s="1326" t="s">
        <v>6525</v>
      </c>
      <c r="AL118" t="s">
        <v>6425</v>
      </c>
      <c r="AM118" t="s">
        <v>6526</v>
      </c>
    </row>
    <row r="119" spans="22:39" ht="14.25" customHeight="1">
      <c r="V119" s="1326"/>
      <c r="AJ119" t="s">
        <v>6449</v>
      </c>
      <c r="AK119" s="1326" t="s">
        <v>6527</v>
      </c>
      <c r="AL119" t="s">
        <v>6427</v>
      </c>
      <c r="AM119" t="s">
        <v>6528</v>
      </c>
    </row>
    <row r="120" spans="22:39" ht="14.25" customHeight="1">
      <c r="V120" s="1326"/>
      <c r="AJ120" t="s">
        <v>6450</v>
      </c>
      <c r="AK120" s="1326" t="s">
        <v>6529</v>
      </c>
      <c r="AL120" t="s">
        <v>6428</v>
      </c>
      <c r="AM120" t="s">
        <v>6530</v>
      </c>
    </row>
    <row r="121" spans="22:39" ht="14.25" customHeight="1">
      <c r="V121" s="1326"/>
      <c r="AJ121" t="s">
        <v>6451</v>
      </c>
      <c r="AK121" s="1326" t="s">
        <v>6531</v>
      </c>
      <c r="AL121" t="s">
        <v>6429</v>
      </c>
      <c r="AM121" t="s">
        <v>6532</v>
      </c>
    </row>
    <row r="122" spans="22:39" ht="14.25" customHeight="1">
      <c r="V122" s="1326"/>
      <c r="AJ122" t="s">
        <v>6452</v>
      </c>
      <c r="AK122" s="1326" t="s">
        <v>6533</v>
      </c>
      <c r="AL122" t="s">
        <v>6430</v>
      </c>
      <c r="AM122" t="s">
        <v>6534</v>
      </c>
    </row>
    <row r="123" spans="22:39" ht="14.25" customHeight="1">
      <c r="V123" s="1326"/>
      <c r="AJ123" t="s">
        <v>6453</v>
      </c>
      <c r="AK123" s="1326" t="s">
        <v>6535</v>
      </c>
      <c r="AL123" t="s">
        <v>6431</v>
      </c>
      <c r="AM123" t="s">
        <v>6536</v>
      </c>
    </row>
    <row r="124" spans="22:39" ht="14.25" customHeight="1">
      <c r="V124" s="1326"/>
      <c r="AJ124" t="s">
        <v>6454</v>
      </c>
      <c r="AK124" s="1326" t="s">
        <v>6537</v>
      </c>
      <c r="AL124" t="s">
        <v>1314</v>
      </c>
      <c r="AM124" t="s">
        <v>6538</v>
      </c>
    </row>
    <row r="125" spans="22:39" ht="14.25" customHeight="1">
      <c r="V125" s="1318"/>
      <c r="AJ125">
        <v>64</v>
      </c>
      <c r="AK125" s="1318" t="s">
        <v>6408</v>
      </c>
      <c r="AL125" t="s">
        <v>980</v>
      </c>
      <c r="AM125" t="s">
        <v>980</v>
      </c>
    </row>
    <row r="126" spans="22:39" ht="14.25" customHeight="1">
      <c r="V126" s="1326"/>
      <c r="AJ126" t="s">
        <v>2008</v>
      </c>
      <c r="AK126" s="1326" t="s">
        <v>6568</v>
      </c>
      <c r="AL126" t="s">
        <v>6415</v>
      </c>
      <c r="AM126" t="s">
        <v>6569</v>
      </c>
    </row>
    <row r="127" spans="22:39" ht="14.25" customHeight="1">
      <c r="V127" s="1326"/>
      <c r="AJ127" t="s">
        <v>2009</v>
      </c>
      <c r="AK127" s="1326" t="s">
        <v>6570</v>
      </c>
      <c r="AL127" t="s">
        <v>6432</v>
      </c>
      <c r="AM127" t="s">
        <v>6571</v>
      </c>
    </row>
    <row r="128" spans="22:39" ht="14.25" customHeight="1">
      <c r="V128" s="1326"/>
      <c r="AJ128" t="s">
        <v>6436</v>
      </c>
      <c r="AK128" s="1326" t="s">
        <v>6572</v>
      </c>
      <c r="AL128" t="s">
        <v>6433</v>
      </c>
      <c r="AM128" t="s">
        <v>6573</v>
      </c>
    </row>
    <row r="129" spans="22:39" ht="14.25" customHeight="1">
      <c r="V129" s="1326"/>
      <c r="AJ129" t="s">
        <v>6437</v>
      </c>
      <c r="AK129" s="1326" t="s">
        <v>6574</v>
      </c>
      <c r="AL129" t="s">
        <v>6434</v>
      </c>
      <c r="AM129" t="s">
        <v>6575</v>
      </c>
    </row>
    <row r="130" spans="22:39" ht="14.25" customHeight="1">
      <c r="V130" s="1326"/>
      <c r="AJ130" t="s">
        <v>6438</v>
      </c>
      <c r="AK130" s="1326" t="s">
        <v>6576</v>
      </c>
      <c r="AL130" t="s">
        <v>1314</v>
      </c>
      <c r="AM130" t="s">
        <v>6577</v>
      </c>
    </row>
    <row r="131" spans="22:39" ht="14.25" customHeight="1">
      <c r="V131" s="1318"/>
      <c r="AJ131">
        <v>65</v>
      </c>
      <c r="AK131" s="1318" t="s">
        <v>6409</v>
      </c>
      <c r="AL131" t="s">
        <v>507</v>
      </c>
      <c r="AM131" t="s">
        <v>507</v>
      </c>
    </row>
    <row r="132" spans="22:39" ht="14.25" customHeight="1">
      <c r="V132" s="1318"/>
      <c r="AJ132">
        <v>66</v>
      </c>
      <c r="AK132" s="1318" t="s">
        <v>6410</v>
      </c>
      <c r="AL132" t="s">
        <v>6347</v>
      </c>
      <c r="AM132" t="s">
        <v>6347</v>
      </c>
    </row>
    <row r="133" spans="22:39" ht="14.25" customHeight="1"/>
    <row r="134" spans="22:39" ht="14.25" customHeight="1"/>
    <row r="135" spans="22:39" ht="14.25" customHeight="1"/>
    <row r="136" spans="22:39" ht="14.25" customHeight="1"/>
    <row r="137" spans="22:39" ht="14.25" customHeight="1"/>
    <row r="138" spans="22:39" ht="14.25" customHeight="1"/>
    <row r="139" spans="22:39" ht="14.25" customHeight="1"/>
    <row r="140" spans="22:39" ht="14.25" customHeight="1"/>
    <row r="141" spans="22:39" ht="14.25" customHeight="1"/>
    <row r="142" spans="22:39" ht="14.25" customHeight="1"/>
    <row r="143" spans="22:39" ht="14.25" customHeight="1"/>
    <row r="144" spans="22:39"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spans="12:12" ht="14.25" customHeight="1"/>
    <row r="210" spans="12:12" ht="14.25" customHeight="1"/>
    <row r="211" spans="12:12" ht="14.25" customHeight="1"/>
    <row r="212" spans="12:12" ht="14.25" customHeight="1"/>
    <row r="213" spans="12:12" ht="14.25" customHeight="1"/>
    <row r="214" spans="12:12" ht="14.25" customHeight="1"/>
    <row r="215" spans="12:12" ht="14.25" customHeight="1"/>
    <row r="216" spans="12:12" ht="14.25" customHeight="1"/>
    <row r="217" spans="12:12" ht="14.25" customHeight="1"/>
    <row r="218" spans="12:12" ht="14.25" customHeight="1"/>
    <row r="219" spans="12:12" ht="14.25" customHeight="1">
      <c r="L219" s="1327"/>
    </row>
    <row r="220" spans="12:12" ht="14.25" customHeight="1"/>
    <row r="221" spans="12:12" ht="14.25" customHeight="1"/>
    <row r="222" spans="12:12" ht="14.25" customHeight="1"/>
    <row r="223" spans="12:12" ht="14.25" customHeight="1"/>
    <row r="224" spans="12:12"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spans="5:5" ht="14.25" customHeight="1"/>
    <row r="562" spans="5:5" ht="14.25" customHeight="1"/>
    <row r="563" spans="5:5" ht="14.25" customHeight="1"/>
    <row r="564" spans="5:5" ht="14.25" customHeight="1"/>
    <row r="565" spans="5:5" ht="14.25" customHeight="1"/>
    <row r="566" spans="5:5" ht="14.25" customHeight="1"/>
    <row r="567" spans="5:5" ht="14.25" customHeight="1">
      <c r="E567" s="1463"/>
    </row>
    <row r="568" spans="5:5" ht="14.25" customHeight="1"/>
    <row r="569" spans="5:5" ht="14.25" customHeight="1">
      <c r="E569" s="1463"/>
    </row>
    <row r="570" spans="5:5" ht="14.25" customHeight="1"/>
    <row r="571" spans="5:5" ht="14.25" customHeight="1"/>
    <row r="572" spans="5:5" ht="14.25" customHeight="1"/>
    <row r="573" spans="5:5" ht="14.25" customHeight="1">
      <c r="E573" s="1463"/>
    </row>
    <row r="574" spans="5:5" ht="14.25" customHeight="1"/>
    <row r="575" spans="5:5" ht="14.25" customHeight="1"/>
    <row r="576" spans="5:5" ht="14.25" customHeight="1"/>
    <row r="577" spans="5:5" ht="14.25" customHeight="1"/>
    <row r="578" spans="5:5" ht="14.25" customHeight="1">
      <c r="E578" s="1463"/>
    </row>
    <row r="579" spans="5:5" ht="14.25" customHeight="1">
      <c r="E579" s="1463"/>
    </row>
    <row r="580" spans="5:5" ht="14.25" customHeight="1"/>
    <row r="581" spans="5:5" ht="14.25" customHeight="1"/>
    <row r="582" spans="5:5" ht="14.25" customHeight="1"/>
    <row r="583" spans="5:5" ht="14.25" customHeight="1">
      <c r="E583" s="1463"/>
    </row>
    <row r="584" spans="5:5" ht="14.25" customHeight="1"/>
    <row r="585" spans="5:5" ht="14.25" customHeight="1"/>
    <row r="586" spans="5:5" ht="14.25" customHeight="1"/>
    <row r="587" spans="5:5" ht="14.25" customHeight="1"/>
    <row r="588" spans="5:5" ht="14.25" customHeight="1"/>
    <row r="589" spans="5:5" ht="14.25" customHeight="1"/>
    <row r="590" spans="5:5" ht="14.25" customHeight="1"/>
    <row r="591" spans="5:5" ht="14.25" customHeight="1">
      <c r="E591" s="1463"/>
    </row>
    <row r="592" spans="5:5" ht="14.25" customHeight="1">
      <c r="E592" s="1463"/>
    </row>
    <row r="593" ht="14.25" customHeight="1"/>
    <row r="594" ht="14.25" customHeight="1"/>
  </sheetData>
  <autoFilter ref="A1:K22"/>
  <mergeCells count="6">
    <mergeCell ref="L1:L22"/>
    <mergeCell ref="M2:M3"/>
    <mergeCell ref="M20:M22"/>
    <mergeCell ref="M13:M16"/>
    <mergeCell ref="M17:M19"/>
    <mergeCell ref="M10:M12"/>
  </mergeCells>
  <phoneticPr fontId="59" type="noConversion"/>
  <hyperlinks>
    <hyperlink ref="AF1" location="A104000期间费用明细表!A1" display="A104000期间费用明细表!A1"/>
  </hyperlinks>
  <pageMargins left="0.70866141732283472" right="0.70866141732283472" top="0.74803149606299213" bottom="0.74803149606299213" header="0.31496062992125984" footer="0.31496062992125984"/>
  <pageSetup paperSize="9" orientation="landscape" horizontalDpi="4294967293" verticalDpi="4294967293"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tabColor rgb="FFFF0000"/>
  </sheetPr>
  <dimension ref="A1:XFC161"/>
  <sheetViews>
    <sheetView workbookViewId="0">
      <selection activeCell="M7" sqref="M7"/>
    </sheetView>
  </sheetViews>
  <sheetFormatPr defaultColWidth="9" defaultRowHeight="14.25"/>
  <cols>
    <col min="1" max="3" width="9" style="1329" customWidth="1"/>
    <col min="4" max="4" width="9.5" style="1329" bestFit="1" customWidth="1"/>
    <col min="5" max="9" width="9" style="1329" customWidth="1"/>
    <col min="10" max="10" width="9" customWidth="1"/>
    <col min="11" max="11" width="9.875" customWidth="1"/>
    <col min="12" max="12" width="9" customWidth="1"/>
    <col min="13" max="13" width="13" customWidth="1"/>
    <col min="14" max="15" width="9" hidden="1" customWidth="1"/>
    <col min="16" max="16" width="11.125" hidden="1" customWidth="1"/>
    <col min="17" max="17" width="9" hidden="1" customWidth="1"/>
    <col min="18" max="18" width="17.75" hidden="1" customWidth="1"/>
    <col min="19" max="16383" width="0" hidden="1" customWidth="1"/>
    <col min="16384" max="16384" width="1.25" hidden="1" customWidth="1"/>
  </cols>
  <sheetData>
    <row r="1" spans="1:18">
      <c r="A1" s="1329" t="s">
        <v>6786</v>
      </c>
      <c r="B1" s="1329" t="s">
        <v>6787</v>
      </c>
      <c r="C1" s="1329" t="s">
        <v>6788</v>
      </c>
      <c r="D1" s="1329" t="s">
        <v>6789</v>
      </c>
      <c r="E1" s="1329" t="s">
        <v>191</v>
      </c>
      <c r="F1" s="1329" t="s">
        <v>677</v>
      </c>
      <c r="G1" s="1329" t="s">
        <v>6790</v>
      </c>
      <c r="H1" s="1329" t="s">
        <v>6791</v>
      </c>
      <c r="I1" s="1329" t="s">
        <v>6792</v>
      </c>
    </row>
    <row r="2" spans="1:18" ht="33.75">
      <c r="A2" s="1484">
        <v>41306</v>
      </c>
      <c r="B2" s="1485" t="s">
        <v>1763</v>
      </c>
      <c r="C2" s="1485" t="s">
        <v>2560</v>
      </c>
      <c r="D2" s="1486" t="s">
        <v>2561</v>
      </c>
      <c r="E2" s="1486" t="s">
        <v>2547</v>
      </c>
      <c r="F2" s="1486" t="s">
        <v>2562</v>
      </c>
      <c r="G2" s="1486" t="s">
        <v>2547</v>
      </c>
      <c r="H2" s="1486">
        <v>9.82</v>
      </c>
      <c r="I2" s="1485" t="s">
        <v>2563</v>
      </c>
      <c r="J2" s="3755" t="s">
        <v>2554</v>
      </c>
      <c r="Q2" s="1329"/>
    </row>
    <row r="3" spans="1:18" ht="33.75">
      <c r="A3" s="1484">
        <v>41306</v>
      </c>
      <c r="B3" s="1485" t="s">
        <v>194</v>
      </c>
      <c r="C3" s="1485" t="s">
        <v>2560</v>
      </c>
      <c r="D3" s="1486" t="s">
        <v>2564</v>
      </c>
      <c r="E3" s="1486" t="s">
        <v>2565</v>
      </c>
      <c r="F3" s="1486" t="s">
        <v>2566</v>
      </c>
      <c r="G3" s="1486" t="s">
        <v>2547</v>
      </c>
      <c r="H3" s="1486">
        <v>1326.19</v>
      </c>
      <c r="I3" s="1485" t="s">
        <v>2563</v>
      </c>
      <c r="J3" s="3756"/>
      <c r="K3" s="1329"/>
      <c r="L3" s="1482"/>
      <c r="M3" s="1483"/>
      <c r="N3" s="1483"/>
      <c r="O3" s="1483"/>
      <c r="P3" s="1483"/>
      <c r="Q3" s="1329"/>
    </row>
    <row r="4" spans="1:18" ht="33.75">
      <c r="A4" s="1484">
        <v>41306</v>
      </c>
      <c r="B4" s="1485" t="s">
        <v>2567</v>
      </c>
      <c r="C4" s="1485" t="s">
        <v>2560</v>
      </c>
      <c r="D4" s="1486" t="s">
        <v>2547</v>
      </c>
      <c r="E4" s="1486" t="s">
        <v>2548</v>
      </c>
      <c r="F4" s="1486" t="s">
        <v>2547</v>
      </c>
      <c r="G4" s="1486" t="s">
        <v>2547</v>
      </c>
      <c r="H4" s="1486">
        <v>0</v>
      </c>
      <c r="I4" s="1485" t="s">
        <v>1764</v>
      </c>
      <c r="J4" s="3756"/>
      <c r="K4" s="1461"/>
      <c r="L4" s="1461"/>
      <c r="M4" s="3754" t="s">
        <v>2577</v>
      </c>
      <c r="N4" s="3754"/>
      <c r="O4" s="3754"/>
      <c r="P4" s="3754"/>
      <c r="Q4" s="3753" t="s">
        <v>2552</v>
      </c>
      <c r="R4" s="1328" t="s">
        <v>2546</v>
      </c>
    </row>
    <row r="5" spans="1:18" ht="33.75">
      <c r="A5" s="1484">
        <v>41306</v>
      </c>
      <c r="B5" s="1485" t="s">
        <v>2568</v>
      </c>
      <c r="C5" s="1485" t="s">
        <v>2560</v>
      </c>
      <c r="D5" s="1486" t="s">
        <v>2547</v>
      </c>
      <c r="E5" s="1486" t="s">
        <v>2549</v>
      </c>
      <c r="F5" s="1486" t="s">
        <v>2547</v>
      </c>
      <c r="G5" s="1486" t="s">
        <v>2547</v>
      </c>
      <c r="H5" s="1486">
        <v>0</v>
      </c>
      <c r="I5" s="1485" t="s">
        <v>1764</v>
      </c>
      <c r="J5" s="3756"/>
      <c r="K5" s="1461"/>
      <c r="L5" s="1461"/>
      <c r="M5" s="3754"/>
      <c r="N5" s="3754"/>
      <c r="O5" s="3754"/>
      <c r="P5" s="3754"/>
      <c r="Q5" s="3753"/>
      <c r="R5" s="1492" t="s">
        <v>2551</v>
      </c>
    </row>
    <row r="6" spans="1:18" ht="33.75">
      <c r="A6" s="1484">
        <v>41306</v>
      </c>
      <c r="B6" s="1485" t="s">
        <v>2569</v>
      </c>
      <c r="C6" s="1485" t="s">
        <v>2560</v>
      </c>
      <c r="D6" s="1486" t="s">
        <v>2547</v>
      </c>
      <c r="E6" s="1486" t="s">
        <v>2550</v>
      </c>
      <c r="F6" s="1486" t="s">
        <v>2547</v>
      </c>
      <c r="G6" s="1486" t="s">
        <v>2547</v>
      </c>
      <c r="H6" s="1486">
        <v>0</v>
      </c>
      <c r="I6" s="1485" t="s">
        <v>1764</v>
      </c>
      <c r="J6" s="3756"/>
      <c r="K6" s="1461"/>
      <c r="L6" s="1461"/>
      <c r="M6" s="3754"/>
      <c r="N6" s="3754"/>
      <c r="O6" s="3754"/>
      <c r="P6" s="3754"/>
      <c r="Q6" s="3753"/>
    </row>
    <row r="7" spans="1:18" ht="33.75">
      <c r="A7" s="1484">
        <v>41311</v>
      </c>
      <c r="B7" s="1485" t="s">
        <v>1765</v>
      </c>
      <c r="C7" s="1485" t="s">
        <v>2570</v>
      </c>
      <c r="D7" s="1486"/>
      <c r="E7" s="1486"/>
      <c r="F7" s="1486" t="s">
        <v>2571</v>
      </c>
      <c r="G7" s="1486" t="s">
        <v>2547</v>
      </c>
      <c r="H7" s="1486">
        <v>1806.3</v>
      </c>
      <c r="I7" s="1485" t="s">
        <v>2572</v>
      </c>
      <c r="J7" s="3756"/>
      <c r="K7" s="1483"/>
      <c r="L7" s="1483"/>
      <c r="M7" s="1483"/>
      <c r="N7" s="1483"/>
      <c r="O7" s="1483"/>
      <c r="P7" s="1483"/>
      <c r="Q7" s="1483"/>
    </row>
    <row r="8" spans="1:18" ht="33.75">
      <c r="A8" s="1484">
        <v>41311</v>
      </c>
      <c r="B8" s="1485" t="s">
        <v>1766</v>
      </c>
      <c r="C8" s="1485" t="s">
        <v>2570</v>
      </c>
      <c r="D8" s="1486"/>
      <c r="E8" s="1486"/>
      <c r="F8" s="1486" t="s">
        <v>2573</v>
      </c>
      <c r="G8" s="1486" t="s">
        <v>2547</v>
      </c>
      <c r="H8" s="1486">
        <v>875.97</v>
      </c>
      <c r="I8" s="1485" t="s">
        <v>2572</v>
      </c>
      <c r="J8" s="3756"/>
      <c r="K8" s="1483"/>
      <c r="L8" s="1483"/>
      <c r="M8" s="1483"/>
      <c r="N8" s="1483"/>
      <c r="O8" s="1483"/>
      <c r="P8" s="1483"/>
      <c r="Q8" s="1483"/>
    </row>
    <row r="9" spans="1:18" ht="33.75">
      <c r="A9" s="1484">
        <v>41311</v>
      </c>
      <c r="B9" s="1485" t="s">
        <v>1767</v>
      </c>
      <c r="C9" s="1485" t="s">
        <v>2570</v>
      </c>
      <c r="D9" s="1486"/>
      <c r="E9" s="1486"/>
      <c r="F9" s="1486" t="s">
        <v>2574</v>
      </c>
      <c r="G9" s="1486" t="s">
        <v>2547</v>
      </c>
      <c r="H9" s="1486">
        <v>169.02</v>
      </c>
      <c r="I9" s="1485" t="s">
        <v>2572</v>
      </c>
      <c r="J9" s="3756"/>
      <c r="K9" s="1483"/>
      <c r="L9" s="1483"/>
      <c r="M9" s="1483"/>
      <c r="N9" s="1483"/>
      <c r="O9" s="1483"/>
      <c r="P9" s="1483"/>
      <c r="Q9" s="1483"/>
    </row>
    <row r="10" spans="1:18" ht="33.75">
      <c r="A10" s="1484">
        <v>41311</v>
      </c>
      <c r="B10" s="1485" t="s">
        <v>1768</v>
      </c>
      <c r="C10" s="1485" t="s">
        <v>2570</v>
      </c>
      <c r="D10" s="1486"/>
      <c r="E10" s="1486"/>
      <c r="F10" s="1486" t="s">
        <v>2575</v>
      </c>
      <c r="G10" s="1486" t="s">
        <v>2547</v>
      </c>
      <c r="H10" s="1486">
        <v>34.18</v>
      </c>
      <c r="I10" s="1485" t="s">
        <v>2572</v>
      </c>
      <c r="J10" s="3756"/>
      <c r="K10" s="1328"/>
      <c r="L10" s="1328"/>
      <c r="Q10" s="1329"/>
    </row>
    <row r="11" spans="1:18" ht="33.75">
      <c r="A11" s="1508">
        <v>41311</v>
      </c>
      <c r="B11" s="1509" t="s">
        <v>1769</v>
      </c>
      <c r="C11" s="1509" t="s">
        <v>2570</v>
      </c>
      <c r="D11" s="1510"/>
      <c r="E11" s="1510"/>
      <c r="F11" s="1510" t="s">
        <v>2576</v>
      </c>
      <c r="G11" s="1510" t="s">
        <v>2547</v>
      </c>
      <c r="H11" s="1510">
        <v>92.2</v>
      </c>
      <c r="I11" s="1509" t="s">
        <v>2572</v>
      </c>
      <c r="J11" s="3756"/>
      <c r="K11" s="1328"/>
      <c r="L11" s="1328"/>
      <c r="Q11" s="1329"/>
    </row>
    <row r="12" spans="1:18">
      <c r="A12" s="1484"/>
      <c r="B12" s="1485"/>
      <c r="C12" s="1485"/>
      <c r="D12" s="1486"/>
      <c r="E12" s="1486"/>
      <c r="F12" s="1486"/>
      <c r="G12" s="1486"/>
      <c r="H12" s="1486"/>
      <c r="I12" s="1485"/>
      <c r="K12" s="1328"/>
      <c r="L12" s="1328"/>
      <c r="Q12" s="1329"/>
    </row>
    <row r="13" spans="1:18">
      <c r="A13" s="1484"/>
      <c r="B13" s="1485"/>
      <c r="C13" s="1485"/>
      <c r="D13" s="1486"/>
      <c r="E13" s="1486"/>
      <c r="F13" s="1486"/>
      <c r="G13" s="1486"/>
      <c r="H13" s="1486"/>
      <c r="I13" s="1485"/>
      <c r="K13" s="1328"/>
      <c r="L13" s="1328"/>
      <c r="Q13" s="1329"/>
    </row>
    <row r="14" spans="1:18">
      <c r="A14" s="1484"/>
      <c r="B14" s="1485"/>
      <c r="C14" s="1485"/>
      <c r="D14" s="1486"/>
      <c r="E14" s="1486"/>
      <c r="F14" s="1486"/>
      <c r="G14" s="1486"/>
      <c r="H14" s="1486"/>
      <c r="I14" s="1485"/>
      <c r="K14" s="1328"/>
      <c r="L14" s="1328"/>
      <c r="Q14" s="1329"/>
    </row>
    <row r="15" spans="1:18">
      <c r="A15" s="1484"/>
      <c r="B15" s="1485"/>
      <c r="C15" s="1485"/>
      <c r="D15" s="1486"/>
      <c r="E15" s="1486"/>
      <c r="F15" s="1486"/>
      <c r="G15" s="1486"/>
      <c r="H15" s="1486"/>
      <c r="I15" s="1485"/>
      <c r="K15" s="1328"/>
      <c r="L15" s="1328"/>
      <c r="Q15" s="1329"/>
    </row>
    <row r="16" spans="1:18">
      <c r="A16" s="1484"/>
      <c r="B16" s="1485"/>
      <c r="C16" s="1485"/>
      <c r="D16" s="1486"/>
      <c r="E16" s="1486"/>
      <c r="F16" s="1486"/>
      <c r="G16" s="1486"/>
      <c r="H16" s="1486"/>
      <c r="I16" s="1485"/>
      <c r="K16" s="1328"/>
      <c r="L16" s="1328"/>
      <c r="Q16" s="1329"/>
    </row>
    <row r="17" spans="1:17">
      <c r="A17" s="1484"/>
      <c r="B17" s="1485"/>
      <c r="C17" s="1485"/>
      <c r="D17" s="1486"/>
      <c r="E17" s="1486"/>
      <c r="F17" s="1486"/>
      <c r="G17" s="1486"/>
      <c r="H17" s="1486"/>
      <c r="I17" s="1485"/>
      <c r="K17" s="1328"/>
      <c r="L17" s="1328"/>
      <c r="Q17" s="1329"/>
    </row>
    <row r="18" spans="1:17">
      <c r="A18" s="1484"/>
      <c r="B18" s="1485"/>
      <c r="C18" s="1485"/>
      <c r="D18" s="1486"/>
      <c r="E18" s="1486"/>
      <c r="F18" s="1486"/>
      <c r="G18" s="1486"/>
      <c r="H18" s="1486"/>
      <c r="I18" s="1485"/>
      <c r="K18" s="1328"/>
      <c r="L18" s="1328"/>
      <c r="Q18" s="1329"/>
    </row>
    <row r="19" spans="1:17">
      <c r="A19" s="1484"/>
      <c r="B19" s="1485"/>
      <c r="C19" s="1485"/>
      <c r="D19" s="1486"/>
      <c r="E19" s="1486"/>
      <c r="F19" s="1486"/>
      <c r="G19" s="1486"/>
      <c r="H19" s="1486"/>
      <c r="I19" s="1485"/>
      <c r="K19" s="1328"/>
      <c r="L19" s="1328"/>
      <c r="Q19" s="1329"/>
    </row>
    <row r="20" spans="1:17">
      <c r="A20" s="1484"/>
      <c r="B20" s="1485"/>
      <c r="C20" s="1485"/>
      <c r="D20" s="1486"/>
      <c r="E20" s="1486"/>
      <c r="F20" s="1486"/>
      <c r="G20" s="1486"/>
      <c r="H20" s="1486"/>
      <c r="I20" s="1485"/>
      <c r="K20" s="1328"/>
      <c r="L20" s="1328"/>
      <c r="Q20" s="1329"/>
    </row>
    <row r="21" spans="1:17">
      <c r="A21" s="1484"/>
      <c r="B21" s="1485"/>
      <c r="C21" s="1485"/>
      <c r="D21" s="1486"/>
      <c r="E21" s="1486"/>
      <c r="F21" s="1486"/>
      <c r="G21" s="1486"/>
      <c r="H21" s="1486"/>
      <c r="I21" s="1485"/>
      <c r="Q21" s="1329"/>
    </row>
    <row r="22" spans="1:17">
      <c r="A22" s="1485"/>
      <c r="B22" s="1485"/>
      <c r="C22" s="1485"/>
      <c r="D22" s="1485"/>
      <c r="E22" s="1485"/>
      <c r="F22" s="1486"/>
      <c r="G22" s="1486"/>
      <c r="H22" s="1486"/>
      <c r="I22" s="1485"/>
      <c r="Q22" s="1329"/>
    </row>
    <row r="23" spans="1:17" ht="14.25" customHeight="1">
      <c r="A23" s="3751"/>
      <c r="B23" s="3751"/>
      <c r="C23"/>
      <c r="D23"/>
      <c r="E23"/>
      <c r="F23"/>
      <c r="G23"/>
      <c r="H23"/>
      <c r="I23"/>
      <c r="Q23" s="1329"/>
    </row>
    <row r="24" spans="1:17" ht="75.75" customHeight="1">
      <c r="A24" s="3752"/>
      <c r="B24" s="3752"/>
      <c r="C24"/>
      <c r="D24"/>
      <c r="E24"/>
      <c r="F24"/>
      <c r="G24"/>
      <c r="H24"/>
      <c r="I24"/>
      <c r="Q24" s="1329"/>
    </row>
    <row r="25" spans="1:17" ht="14.25" customHeight="1">
      <c r="A25" s="1487"/>
      <c r="B25" s="1488"/>
      <c r="C25"/>
      <c r="D25"/>
      <c r="E25"/>
      <c r="F25"/>
      <c r="G25"/>
      <c r="H25"/>
      <c r="I25"/>
      <c r="Q25" s="1329"/>
    </row>
    <row r="26" spans="1:17">
      <c r="A26" s="1489"/>
      <c r="B26" s="1489"/>
      <c r="C26" s="1489"/>
      <c r="D26" s="1489"/>
      <c r="E26" s="1489"/>
      <c r="F26" s="1489"/>
      <c r="G26" s="1489"/>
      <c r="H26" s="1489"/>
      <c r="I26" s="1489"/>
      <c r="Q26" s="1329"/>
    </row>
    <row r="27" spans="1:17">
      <c r="A27" s="1484"/>
      <c r="B27" s="1485"/>
      <c r="C27" s="1485"/>
      <c r="D27" s="1486"/>
      <c r="E27" s="1486"/>
      <c r="F27" s="1486"/>
      <c r="G27" s="1486"/>
      <c r="H27" s="1486"/>
      <c r="I27" s="1485"/>
    </row>
    <row r="28" spans="1:17">
      <c r="A28" s="1484"/>
      <c r="B28" s="1485"/>
      <c r="C28" s="1485"/>
      <c r="D28" s="1486"/>
      <c r="E28" s="1486"/>
      <c r="F28" s="1486"/>
      <c r="G28" s="1486"/>
      <c r="H28" s="1486"/>
      <c r="I28" s="1485"/>
    </row>
    <row r="29" spans="1:17">
      <c r="A29" s="1484"/>
      <c r="B29" s="1485"/>
      <c r="C29" s="1485"/>
      <c r="D29" s="1486"/>
      <c r="E29" s="1486"/>
      <c r="F29" s="1486"/>
      <c r="G29" s="1486"/>
      <c r="H29" s="1486"/>
      <c r="I29" s="1485"/>
    </row>
    <row r="30" spans="1:17">
      <c r="A30" s="1484"/>
      <c r="B30" s="1485"/>
      <c r="C30" s="1485"/>
      <c r="D30" s="1486"/>
      <c r="E30" s="1486"/>
      <c r="F30" s="1486"/>
      <c r="G30" s="1486"/>
      <c r="H30" s="1486"/>
      <c r="I30" s="1485"/>
    </row>
    <row r="31" spans="1:17">
      <c r="A31" s="1484"/>
      <c r="B31" s="1485"/>
      <c r="C31" s="1485"/>
      <c r="D31" s="1486"/>
      <c r="E31" s="1486"/>
      <c r="F31" s="1486"/>
      <c r="G31" s="1486"/>
      <c r="H31" s="1486"/>
      <c r="I31" s="1485"/>
    </row>
    <row r="32" spans="1:17">
      <c r="A32" s="1484"/>
      <c r="B32" s="1485"/>
      <c r="C32" s="1485"/>
      <c r="D32" s="1486"/>
      <c r="E32" s="1486"/>
      <c r="F32" s="1486"/>
      <c r="G32" s="1486"/>
      <c r="H32" s="1486"/>
      <c r="I32" s="1485"/>
    </row>
    <row r="33" spans="1:9">
      <c r="A33" s="1484"/>
      <c r="B33" s="1485"/>
      <c r="C33" s="1485"/>
      <c r="D33" s="1486"/>
      <c r="E33" s="1486"/>
      <c r="F33" s="1486"/>
      <c r="G33" s="1486"/>
      <c r="H33" s="1486"/>
      <c r="I33" s="1485"/>
    </row>
    <row r="34" spans="1:9" ht="14.25" customHeight="1">
      <c r="A34" s="1484"/>
      <c r="B34" s="1485"/>
      <c r="C34" s="1485"/>
      <c r="D34" s="1486"/>
      <c r="E34" s="1486"/>
      <c r="F34" s="1486"/>
      <c r="G34" s="1486"/>
      <c r="H34" s="1486"/>
      <c r="I34" s="1485"/>
    </row>
    <row r="35" spans="1:9" ht="75.75" customHeight="1">
      <c r="A35" s="1484"/>
      <c r="B35" s="1485"/>
      <c r="C35" s="1485"/>
      <c r="D35" s="1486"/>
      <c r="E35" s="1486"/>
      <c r="F35" s="1486"/>
      <c r="G35" s="1486"/>
      <c r="H35" s="1486"/>
      <c r="I35" s="1485"/>
    </row>
    <row r="36" spans="1:9" ht="14.25" customHeight="1">
      <c r="A36" s="1484"/>
      <c r="B36" s="1485"/>
      <c r="C36" s="1485"/>
      <c r="D36" s="1486"/>
      <c r="E36" s="1486"/>
      <c r="F36" s="1486"/>
      <c r="G36" s="1486"/>
      <c r="H36" s="1486"/>
      <c r="I36" s="1485"/>
    </row>
    <row r="37" spans="1:9">
      <c r="A37" s="1484"/>
      <c r="B37" s="1485"/>
      <c r="C37" s="1485"/>
      <c r="D37" s="1486"/>
      <c r="E37" s="1486"/>
      <c r="F37" s="1486"/>
      <c r="G37" s="1486"/>
      <c r="H37" s="1486"/>
      <c r="I37" s="1485"/>
    </row>
    <row r="38" spans="1:9">
      <c r="A38" s="1484"/>
      <c r="B38" s="1485"/>
      <c r="C38" s="1485"/>
      <c r="D38" s="1486"/>
      <c r="E38" s="1486"/>
      <c r="F38" s="1486"/>
      <c r="G38" s="1486"/>
      <c r="H38" s="1486"/>
      <c r="I38" s="1485"/>
    </row>
    <row r="39" spans="1:9">
      <c r="A39" s="1484"/>
      <c r="B39" s="1485"/>
      <c r="C39" s="1485"/>
      <c r="D39" s="1486"/>
      <c r="E39" s="1486"/>
      <c r="F39" s="1486"/>
      <c r="G39" s="1486"/>
      <c r="H39" s="1486"/>
      <c r="I39" s="1485"/>
    </row>
    <row r="40" spans="1:9">
      <c r="A40" s="1484"/>
      <c r="B40" s="1485"/>
      <c r="C40" s="1485"/>
      <c r="D40" s="1486"/>
      <c r="E40" s="1486"/>
      <c r="F40" s="1486"/>
      <c r="G40" s="1486"/>
      <c r="H40" s="1486"/>
      <c r="I40" s="1485"/>
    </row>
    <row r="41" spans="1:9">
      <c r="A41" s="1484"/>
      <c r="B41" s="1485"/>
      <c r="C41" s="1485"/>
      <c r="D41" s="1486"/>
      <c r="E41" s="1486"/>
      <c r="F41" s="1486"/>
      <c r="G41" s="1486"/>
      <c r="H41" s="1486"/>
      <c r="I41" s="1485"/>
    </row>
    <row r="42" spans="1:9">
      <c r="A42" s="1484"/>
      <c r="B42" s="1485"/>
      <c r="C42" s="1485"/>
      <c r="D42" s="1486"/>
      <c r="E42" s="1486"/>
      <c r="F42" s="1486"/>
      <c r="G42" s="1486"/>
      <c r="H42" s="1486"/>
      <c r="I42" s="1485"/>
    </row>
    <row r="43" spans="1:9">
      <c r="A43" s="1484"/>
      <c r="B43" s="1485"/>
      <c r="C43" s="1485"/>
      <c r="D43" s="1486"/>
      <c r="E43" s="1486"/>
      <c r="F43" s="1486"/>
      <c r="G43" s="1486"/>
      <c r="H43" s="1486"/>
      <c r="I43" s="1485"/>
    </row>
    <row r="44" spans="1:9">
      <c r="A44" s="1484"/>
      <c r="B44" s="1485"/>
      <c r="C44" s="1485"/>
      <c r="D44" s="1486"/>
      <c r="E44" s="1486"/>
      <c r="F44" s="1486"/>
      <c r="G44" s="1486"/>
      <c r="H44" s="1486"/>
      <c r="I44" s="1485"/>
    </row>
    <row r="45" spans="1:9">
      <c r="A45" s="1484"/>
      <c r="B45" s="1485"/>
      <c r="C45" s="1485"/>
      <c r="D45" s="1486"/>
      <c r="E45" s="1486"/>
      <c r="F45" s="1486"/>
      <c r="G45" s="1486"/>
      <c r="H45" s="1486"/>
      <c r="I45" s="1485"/>
    </row>
    <row r="46" spans="1:9">
      <c r="A46" s="1484"/>
      <c r="B46" s="1485"/>
      <c r="C46" s="1485"/>
      <c r="D46" s="1486"/>
      <c r="E46" s="1486"/>
      <c r="F46" s="1486"/>
      <c r="G46" s="1486"/>
      <c r="H46" s="1486"/>
      <c r="I46" s="1485"/>
    </row>
    <row r="47" spans="1:9">
      <c r="A47" s="1484"/>
      <c r="B47" s="1485"/>
      <c r="C47" s="1485"/>
      <c r="D47" s="1486"/>
      <c r="E47" s="1486"/>
      <c r="F47" s="1486"/>
      <c r="G47" s="1486"/>
      <c r="H47" s="1486"/>
      <c r="I47" s="1485"/>
    </row>
    <row r="48" spans="1:9">
      <c r="A48" s="1484"/>
      <c r="B48" s="1485"/>
      <c r="C48" s="1485"/>
      <c r="D48" s="1486"/>
      <c r="E48" s="1486"/>
      <c r="F48" s="1486"/>
      <c r="G48" s="1486"/>
      <c r="H48" s="1486"/>
      <c r="I48" s="1485"/>
    </row>
    <row r="49" spans="1:9">
      <c r="A49" s="1484"/>
      <c r="B49" s="1485"/>
      <c r="C49" s="1485"/>
      <c r="D49" s="1486"/>
      <c r="E49" s="1486"/>
      <c r="F49" s="1486"/>
      <c r="G49" s="1486"/>
      <c r="H49" s="1486"/>
      <c r="I49" s="1485"/>
    </row>
    <row r="50" spans="1:9">
      <c r="A50" s="1484"/>
      <c r="B50" s="1485"/>
      <c r="C50" s="1485"/>
      <c r="D50" s="1486"/>
      <c r="E50" s="1486"/>
      <c r="F50" s="1486"/>
      <c r="G50" s="1486"/>
      <c r="H50" s="1486"/>
      <c r="I50" s="1485"/>
    </row>
    <row r="51" spans="1:9">
      <c r="A51" s="1484"/>
      <c r="B51" s="1485"/>
      <c r="C51" s="1485"/>
      <c r="D51" s="1486"/>
      <c r="E51" s="1486"/>
      <c r="F51" s="1486"/>
      <c r="G51" s="1486"/>
      <c r="H51" s="1486"/>
      <c r="I51" s="1485"/>
    </row>
    <row r="52" spans="1:9">
      <c r="A52" s="1484"/>
      <c r="B52" s="1485"/>
      <c r="C52" s="1485"/>
      <c r="D52" s="1486"/>
      <c r="E52" s="1486"/>
      <c r="F52" s="1486"/>
      <c r="G52" s="1486"/>
      <c r="H52" s="1486"/>
      <c r="I52" s="1485"/>
    </row>
    <row r="53" spans="1:9">
      <c r="A53" s="1484"/>
      <c r="B53" s="1485"/>
      <c r="C53" s="1485"/>
      <c r="D53" s="1486"/>
      <c r="E53" s="1486"/>
      <c r="F53" s="1486"/>
      <c r="G53" s="1486"/>
      <c r="H53" s="1486"/>
      <c r="I53" s="1485"/>
    </row>
    <row r="54" spans="1:9">
      <c r="A54" s="1484"/>
      <c r="B54" s="1485"/>
      <c r="C54" s="1485"/>
      <c r="D54" s="1486"/>
      <c r="E54" s="1486"/>
      <c r="F54" s="1486"/>
      <c r="G54" s="1486"/>
      <c r="H54" s="1486"/>
      <c r="I54" s="1485"/>
    </row>
    <row r="55" spans="1:9">
      <c r="A55" s="1484"/>
      <c r="B55" s="1485"/>
      <c r="C55" s="1485"/>
      <c r="D55" s="1486"/>
      <c r="E55" s="1486"/>
      <c r="F55" s="1486"/>
      <c r="G55" s="1486"/>
      <c r="H55" s="1486"/>
      <c r="I55" s="1485"/>
    </row>
    <row r="56" spans="1:9">
      <c r="A56" s="1484"/>
      <c r="B56" s="1485"/>
      <c r="C56" s="1485"/>
      <c r="D56" s="1486"/>
      <c r="E56" s="1486"/>
      <c r="F56" s="1486"/>
      <c r="G56" s="1486"/>
      <c r="H56" s="1486"/>
      <c r="I56" s="1485"/>
    </row>
    <row r="57" spans="1:9">
      <c r="A57" s="1485"/>
      <c r="B57" s="1485"/>
      <c r="C57" s="1485"/>
      <c r="D57" s="1485"/>
      <c r="E57" s="1485"/>
      <c r="F57" s="1486"/>
      <c r="G57" s="1486"/>
      <c r="H57" s="1486"/>
      <c r="I57" s="1485"/>
    </row>
    <row r="58" spans="1:9" ht="14.25" customHeight="1">
      <c r="A58" s="3751"/>
      <c r="B58" s="3751"/>
      <c r="C58"/>
      <c r="D58"/>
      <c r="E58"/>
      <c r="F58"/>
      <c r="G58"/>
      <c r="H58"/>
      <c r="I58"/>
    </row>
    <row r="59" spans="1:9" ht="75.75" customHeight="1">
      <c r="A59" s="3752"/>
      <c r="B59" s="3752"/>
      <c r="C59"/>
      <c r="D59"/>
      <c r="E59"/>
      <c r="F59"/>
      <c r="G59"/>
      <c r="H59"/>
      <c r="I59"/>
    </row>
    <row r="60" spans="1:9" ht="14.25" customHeight="1">
      <c r="A60" s="1487"/>
      <c r="B60" s="1488"/>
      <c r="C60"/>
      <c r="D60"/>
      <c r="E60"/>
      <c r="F60"/>
      <c r="G60"/>
      <c r="H60"/>
      <c r="I60"/>
    </row>
    <row r="61" spans="1:9">
      <c r="A61" s="1489"/>
      <c r="B61" s="1489"/>
      <c r="C61" s="1489"/>
      <c r="D61" s="1489"/>
      <c r="E61" s="1489"/>
      <c r="F61" s="1489"/>
      <c r="G61" s="1489"/>
      <c r="H61" s="1489"/>
      <c r="I61" s="1489"/>
    </row>
    <row r="62" spans="1:9">
      <c r="A62" s="1484"/>
      <c r="B62" s="1485"/>
      <c r="C62" s="1485"/>
      <c r="D62" s="1486"/>
      <c r="E62" s="1486"/>
      <c r="F62" s="1486"/>
      <c r="G62" s="1486"/>
      <c r="H62" s="1486"/>
      <c r="I62" s="1485"/>
    </row>
    <row r="63" spans="1:9">
      <c r="A63" s="1484"/>
      <c r="B63" s="1485"/>
      <c r="C63" s="1485"/>
      <c r="D63" s="1486"/>
      <c r="E63" s="1486"/>
      <c r="F63" s="1486"/>
      <c r="G63" s="1486"/>
      <c r="H63" s="1486"/>
      <c r="I63" s="1485"/>
    </row>
    <row r="64" spans="1:9">
      <c r="A64" s="1484"/>
      <c r="B64" s="1485"/>
      <c r="C64" s="1485"/>
      <c r="D64" s="1486"/>
      <c r="E64" s="1486"/>
      <c r="F64" s="1486"/>
      <c r="G64" s="1486"/>
      <c r="H64" s="1486"/>
      <c r="I64" s="1485"/>
    </row>
    <row r="65" spans="1:9">
      <c r="A65" s="1484"/>
      <c r="B65" s="1485"/>
      <c r="C65" s="1485"/>
      <c r="D65" s="1486"/>
      <c r="E65" s="1486"/>
      <c r="F65" s="1486"/>
      <c r="G65" s="1486"/>
      <c r="H65" s="1486"/>
      <c r="I65" s="1485"/>
    </row>
    <row r="66" spans="1:9">
      <c r="A66" s="1484"/>
      <c r="B66" s="1485"/>
      <c r="C66" s="1485"/>
      <c r="D66" s="1486"/>
      <c r="E66" s="1486"/>
      <c r="F66" s="1486"/>
      <c r="G66" s="1486"/>
      <c r="H66" s="1486"/>
      <c r="I66" s="1485"/>
    </row>
    <row r="67" spans="1:9">
      <c r="A67" s="1484"/>
      <c r="B67" s="1485"/>
      <c r="C67" s="1485"/>
      <c r="D67" s="1486"/>
      <c r="E67" s="1486"/>
      <c r="F67" s="1486"/>
      <c r="G67" s="1486"/>
      <c r="H67" s="1486"/>
      <c r="I67" s="1485"/>
    </row>
    <row r="68" spans="1:9">
      <c r="A68" s="1484"/>
      <c r="B68" s="1485"/>
      <c r="C68" s="1485"/>
      <c r="D68" s="1486"/>
      <c r="E68" s="1486"/>
      <c r="F68" s="1486"/>
      <c r="G68" s="1486"/>
      <c r="H68" s="1486"/>
      <c r="I68" s="1485"/>
    </row>
    <row r="69" spans="1:9" ht="14.25" customHeight="1">
      <c r="A69" s="1484"/>
      <c r="B69" s="1485"/>
      <c r="C69" s="1485"/>
      <c r="D69" s="1486"/>
      <c r="E69" s="1486"/>
      <c r="F69" s="1486"/>
      <c r="G69" s="1486"/>
      <c r="H69" s="1486"/>
      <c r="I69" s="1485"/>
    </row>
    <row r="70" spans="1:9" ht="75.75" customHeight="1">
      <c r="A70" s="1484"/>
      <c r="B70" s="1485"/>
      <c r="C70" s="1485"/>
      <c r="D70" s="1486"/>
      <c r="E70" s="1486"/>
      <c r="F70" s="1486"/>
      <c r="G70" s="1486"/>
      <c r="H70" s="1486"/>
      <c r="I70" s="1485"/>
    </row>
    <row r="71" spans="1:9" ht="14.25" customHeight="1">
      <c r="A71" s="1484"/>
      <c r="B71" s="1485"/>
      <c r="C71" s="1485"/>
      <c r="D71" s="1486"/>
      <c r="E71" s="1486"/>
      <c r="F71" s="1486"/>
      <c r="G71" s="1486"/>
      <c r="H71" s="1486"/>
      <c r="I71" s="1485"/>
    </row>
    <row r="72" spans="1:9">
      <c r="A72" s="1484"/>
      <c r="B72" s="1485"/>
      <c r="C72" s="1485"/>
      <c r="D72" s="1486"/>
      <c r="E72" s="1486"/>
      <c r="F72" s="1486"/>
      <c r="G72" s="1486"/>
      <c r="H72" s="1486"/>
      <c r="I72" s="1485"/>
    </row>
    <row r="73" spans="1:9">
      <c r="A73" s="1484"/>
      <c r="B73" s="1485"/>
      <c r="C73" s="1485"/>
      <c r="D73" s="1486"/>
      <c r="E73" s="1486"/>
      <c r="F73" s="1486"/>
      <c r="G73" s="1486"/>
      <c r="H73" s="1486"/>
      <c r="I73" s="1485"/>
    </row>
    <row r="74" spans="1:9">
      <c r="A74" s="1484"/>
      <c r="B74" s="1485"/>
      <c r="C74" s="1485"/>
      <c r="D74" s="1486"/>
      <c r="E74" s="1486"/>
      <c r="F74" s="1486"/>
      <c r="G74" s="1486"/>
      <c r="H74" s="1486"/>
      <c r="I74" s="1485"/>
    </row>
    <row r="75" spans="1:9">
      <c r="A75" s="1484"/>
      <c r="B75" s="1485"/>
      <c r="C75" s="1485"/>
      <c r="D75" s="1486"/>
      <c r="E75" s="1486"/>
      <c r="F75" s="1486"/>
      <c r="G75" s="1486"/>
      <c r="H75" s="1486"/>
      <c r="I75" s="1485"/>
    </row>
    <row r="76" spans="1:9">
      <c r="A76" s="1484"/>
      <c r="B76" s="1485"/>
      <c r="C76" s="1485"/>
      <c r="D76" s="1486"/>
      <c r="E76" s="1486"/>
      <c r="F76" s="1486"/>
      <c r="G76" s="1486"/>
      <c r="H76" s="1486"/>
      <c r="I76" s="1485"/>
    </row>
    <row r="77" spans="1:9">
      <c r="A77" s="1484"/>
      <c r="B77" s="1485"/>
      <c r="C77" s="1485"/>
      <c r="D77" s="1486"/>
      <c r="E77" s="1486"/>
      <c r="F77" s="1486"/>
      <c r="G77" s="1486"/>
      <c r="H77" s="1486"/>
      <c r="I77" s="1485"/>
    </row>
    <row r="78" spans="1:9">
      <c r="A78" s="1484"/>
      <c r="B78" s="1485"/>
      <c r="C78" s="1485"/>
      <c r="D78" s="1486"/>
      <c r="E78" s="1486"/>
      <c r="F78" s="1486"/>
      <c r="G78" s="1486"/>
      <c r="H78" s="1486"/>
      <c r="I78" s="1485"/>
    </row>
    <row r="79" spans="1:9">
      <c r="A79" s="1484"/>
      <c r="B79" s="1485"/>
      <c r="C79" s="1485"/>
      <c r="D79" s="1486"/>
      <c r="E79" s="1486"/>
      <c r="F79" s="1486"/>
      <c r="G79" s="1486"/>
      <c r="H79" s="1486"/>
      <c r="I79" s="1485"/>
    </row>
    <row r="80" spans="1:9">
      <c r="A80" s="1484"/>
      <c r="B80" s="1485"/>
      <c r="C80" s="1485"/>
      <c r="D80" s="1486"/>
      <c r="E80" s="1486"/>
      <c r="F80" s="1486"/>
      <c r="G80" s="1486"/>
      <c r="H80" s="1486"/>
      <c r="I80" s="1485"/>
    </row>
    <row r="81" spans="1:9">
      <c r="A81" s="1484"/>
      <c r="B81" s="1485"/>
      <c r="C81" s="1485"/>
      <c r="D81" s="1486"/>
      <c r="E81" s="1486"/>
      <c r="F81" s="1486"/>
      <c r="G81" s="1486"/>
      <c r="H81" s="1486"/>
      <c r="I81" s="1485"/>
    </row>
    <row r="82" spans="1:9">
      <c r="A82" s="1484"/>
      <c r="B82" s="1485"/>
      <c r="C82" s="1485"/>
      <c r="D82" s="1486"/>
      <c r="E82" s="1486"/>
      <c r="F82" s="1486"/>
      <c r="G82" s="1486"/>
      <c r="H82" s="1486"/>
      <c r="I82" s="1485"/>
    </row>
    <row r="83" spans="1:9">
      <c r="A83" s="1484"/>
      <c r="B83" s="1485"/>
      <c r="C83" s="1485"/>
      <c r="D83" s="1486"/>
      <c r="E83" s="1486"/>
      <c r="F83" s="1486"/>
      <c r="G83" s="1486"/>
      <c r="H83" s="1486"/>
      <c r="I83" s="1485"/>
    </row>
    <row r="84" spans="1:9">
      <c r="A84" s="1484"/>
      <c r="B84" s="1485"/>
      <c r="C84" s="1485"/>
      <c r="D84" s="1486"/>
      <c r="E84" s="1486"/>
      <c r="F84" s="1486"/>
      <c r="G84" s="1486"/>
      <c r="H84" s="1486"/>
      <c r="I84" s="1485"/>
    </row>
    <row r="85" spans="1:9">
      <c r="A85" s="1484"/>
      <c r="B85" s="1485"/>
      <c r="C85" s="1485"/>
      <c r="D85" s="1486"/>
      <c r="E85" s="1486"/>
      <c r="F85" s="1486"/>
      <c r="G85" s="1486"/>
      <c r="H85" s="1486"/>
      <c r="I85" s="1485"/>
    </row>
    <row r="86" spans="1:9">
      <c r="A86" s="1484"/>
      <c r="B86" s="1485"/>
      <c r="C86" s="1485"/>
      <c r="D86" s="1486"/>
      <c r="E86" s="1486"/>
      <c r="F86" s="1486"/>
      <c r="G86" s="1486"/>
      <c r="H86" s="1486"/>
      <c r="I86" s="1485"/>
    </row>
    <row r="87" spans="1:9">
      <c r="A87" s="1484"/>
      <c r="B87" s="1485"/>
      <c r="C87" s="1485"/>
      <c r="D87" s="1486"/>
      <c r="E87" s="1486"/>
      <c r="F87" s="1486"/>
      <c r="G87" s="1486"/>
      <c r="H87" s="1486"/>
      <c r="I87" s="1485"/>
    </row>
    <row r="88" spans="1:9">
      <c r="A88" s="1484"/>
      <c r="B88" s="1485"/>
      <c r="C88" s="1485"/>
      <c r="D88" s="1486"/>
      <c r="E88" s="1486"/>
      <c r="F88" s="1486"/>
      <c r="G88" s="1486"/>
      <c r="H88" s="1486"/>
      <c r="I88" s="1485"/>
    </row>
    <row r="89" spans="1:9">
      <c r="A89" s="1484"/>
      <c r="B89" s="1485"/>
      <c r="C89" s="1485"/>
      <c r="D89" s="1486"/>
      <c r="E89" s="1486"/>
      <c r="F89" s="1486"/>
      <c r="G89" s="1486"/>
      <c r="H89" s="1486"/>
      <c r="I89" s="1485"/>
    </row>
    <row r="90" spans="1:9">
      <c r="A90" s="1484"/>
      <c r="B90" s="1485"/>
      <c r="C90" s="1485"/>
      <c r="D90" s="1486"/>
      <c r="E90" s="1486"/>
      <c r="F90" s="1486"/>
      <c r="G90" s="1486"/>
      <c r="H90" s="1486"/>
      <c r="I90" s="1485"/>
    </row>
    <row r="91" spans="1:9">
      <c r="A91" s="1484"/>
      <c r="B91" s="1485"/>
      <c r="C91" s="1485"/>
      <c r="D91" s="1486"/>
      <c r="E91" s="1486"/>
      <c r="F91" s="1486"/>
      <c r="G91" s="1486"/>
      <c r="H91" s="1486"/>
      <c r="I91" s="1485"/>
    </row>
    <row r="92" spans="1:9">
      <c r="A92" s="1485"/>
      <c r="B92" s="1485"/>
      <c r="C92" s="1485"/>
      <c r="D92" s="1485"/>
      <c r="E92" s="1485"/>
      <c r="F92" s="1486"/>
      <c r="G92" s="1486"/>
      <c r="H92" s="1486"/>
      <c r="I92" s="1485"/>
    </row>
    <row r="93" spans="1:9" ht="14.25" customHeight="1">
      <c r="A93" s="3751"/>
      <c r="B93" s="3751"/>
      <c r="C93"/>
      <c r="D93"/>
      <c r="E93"/>
      <c r="F93"/>
      <c r="G93"/>
      <c r="H93"/>
      <c r="I93"/>
    </row>
    <row r="94" spans="1:9" ht="75.75" customHeight="1">
      <c r="A94" s="3752"/>
      <c r="B94" s="3752"/>
      <c r="C94"/>
      <c r="D94"/>
      <c r="E94"/>
      <c r="F94"/>
      <c r="G94"/>
      <c r="H94"/>
      <c r="I94"/>
    </row>
    <row r="95" spans="1:9" ht="14.25" customHeight="1">
      <c r="A95" s="1487"/>
      <c r="B95" s="1488"/>
      <c r="C95"/>
      <c r="D95"/>
      <c r="E95"/>
      <c r="F95"/>
      <c r="G95"/>
      <c r="H95"/>
      <c r="I95"/>
    </row>
    <row r="96" spans="1:9">
      <c r="A96" s="1489"/>
      <c r="B96" s="1489"/>
      <c r="C96" s="1489"/>
      <c r="D96" s="1489"/>
      <c r="E96" s="1489"/>
      <c r="F96" s="1489"/>
      <c r="G96" s="1489"/>
      <c r="H96" s="1489"/>
      <c r="I96" s="1489"/>
    </row>
    <row r="97" spans="1:9">
      <c r="A97" s="1484"/>
      <c r="B97" s="1485"/>
      <c r="C97" s="1485"/>
      <c r="D97" s="1486"/>
      <c r="E97" s="1486"/>
      <c r="F97" s="1486"/>
      <c r="G97" s="1486"/>
      <c r="H97" s="1486"/>
      <c r="I97" s="1485"/>
    </row>
    <row r="98" spans="1:9">
      <c r="A98" s="1484"/>
      <c r="B98" s="1485"/>
      <c r="C98" s="1485"/>
      <c r="D98" s="1486"/>
      <c r="E98" s="1486"/>
      <c r="F98" s="1486"/>
      <c r="G98" s="1486"/>
      <c r="H98" s="1486"/>
      <c r="I98" s="1485"/>
    </row>
    <row r="99" spans="1:9">
      <c r="A99" s="1484"/>
      <c r="B99" s="1485"/>
      <c r="C99" s="1485"/>
      <c r="D99" s="1486"/>
      <c r="E99" s="1486"/>
      <c r="F99" s="1486"/>
      <c r="G99" s="1486"/>
      <c r="H99" s="1486"/>
      <c r="I99" s="1485"/>
    </row>
    <row r="100" spans="1:9">
      <c r="A100" s="1484"/>
      <c r="B100" s="1485"/>
      <c r="C100" s="1485"/>
      <c r="D100" s="1486"/>
      <c r="E100" s="1486"/>
      <c r="F100" s="1486"/>
      <c r="G100" s="1486"/>
      <c r="H100" s="1486"/>
      <c r="I100" s="1485"/>
    </row>
    <row r="101" spans="1:9">
      <c r="A101" s="1484"/>
      <c r="B101" s="1485"/>
      <c r="C101" s="1485"/>
      <c r="D101" s="1486"/>
      <c r="E101" s="1486"/>
      <c r="F101" s="1486"/>
      <c r="G101" s="1486"/>
      <c r="H101" s="1486"/>
      <c r="I101" s="1485"/>
    </row>
    <row r="102" spans="1:9">
      <c r="A102" s="1484"/>
      <c r="B102" s="1485"/>
      <c r="C102" s="1485"/>
      <c r="D102" s="1486"/>
      <c r="E102" s="1486"/>
      <c r="F102" s="1486"/>
      <c r="G102" s="1486"/>
      <c r="H102" s="1486"/>
      <c r="I102" s="1485"/>
    </row>
    <row r="103" spans="1:9">
      <c r="A103" s="1484"/>
      <c r="B103" s="1485"/>
      <c r="C103" s="1485"/>
      <c r="D103" s="1486"/>
      <c r="E103" s="1486"/>
      <c r="F103" s="1486"/>
      <c r="G103" s="1486"/>
      <c r="H103" s="1486"/>
      <c r="I103" s="1485"/>
    </row>
    <row r="104" spans="1:9" ht="14.25" customHeight="1">
      <c r="A104" s="1484"/>
      <c r="B104" s="1485"/>
      <c r="C104" s="1485"/>
      <c r="D104" s="1486"/>
      <c r="E104" s="1486"/>
      <c r="F104" s="1486"/>
      <c r="G104" s="1486"/>
      <c r="H104" s="1486"/>
      <c r="I104" s="1485"/>
    </row>
    <row r="105" spans="1:9" ht="75.75" customHeight="1">
      <c r="A105" s="1484"/>
      <c r="B105" s="1485"/>
      <c r="C105" s="1485"/>
      <c r="D105" s="1486"/>
      <c r="E105" s="1486"/>
      <c r="F105" s="1486"/>
      <c r="G105" s="1486"/>
      <c r="H105" s="1486"/>
      <c r="I105" s="1485"/>
    </row>
    <row r="106" spans="1:9" ht="14.25" customHeight="1">
      <c r="A106" s="1484"/>
      <c r="B106" s="1485"/>
      <c r="C106" s="1485"/>
      <c r="D106" s="1486"/>
      <c r="E106" s="1486"/>
      <c r="F106" s="1486"/>
      <c r="G106" s="1486"/>
      <c r="H106" s="1486"/>
      <c r="I106" s="1485"/>
    </row>
    <row r="107" spans="1:9">
      <c r="A107" s="1484"/>
      <c r="B107" s="1485"/>
      <c r="C107" s="1485"/>
      <c r="D107" s="1486"/>
      <c r="E107" s="1486"/>
      <c r="F107" s="1486"/>
      <c r="G107" s="1486"/>
      <c r="H107" s="1486"/>
      <c r="I107" s="1485"/>
    </row>
    <row r="108" spans="1:9">
      <c r="A108" s="1484"/>
      <c r="B108" s="1485"/>
      <c r="C108" s="1485"/>
      <c r="D108" s="1486"/>
      <c r="E108" s="1486"/>
      <c r="F108" s="1486"/>
      <c r="G108" s="1486"/>
      <c r="H108" s="1486"/>
      <c r="I108" s="1485"/>
    </row>
    <row r="109" spans="1:9">
      <c r="A109" s="1484"/>
      <c r="B109" s="1485"/>
      <c r="C109" s="1485"/>
      <c r="D109" s="1486"/>
      <c r="E109" s="1486"/>
      <c r="F109" s="1486"/>
      <c r="G109" s="1486"/>
      <c r="H109" s="1486"/>
      <c r="I109" s="1485"/>
    </row>
    <row r="110" spans="1:9">
      <c r="A110" s="1484"/>
      <c r="B110" s="1485"/>
      <c r="C110" s="1485"/>
      <c r="D110" s="1486"/>
      <c r="E110" s="1486"/>
      <c r="F110" s="1486"/>
      <c r="G110" s="1486"/>
      <c r="H110" s="1486"/>
      <c r="I110" s="1485"/>
    </row>
    <row r="111" spans="1:9">
      <c r="A111" s="1484"/>
      <c r="B111" s="1485"/>
      <c r="C111" s="1485"/>
      <c r="D111" s="1486"/>
      <c r="E111" s="1486"/>
      <c r="F111" s="1486"/>
      <c r="G111" s="1486"/>
      <c r="H111" s="1486"/>
      <c r="I111" s="1485"/>
    </row>
    <row r="112" spans="1:9">
      <c r="A112" s="1484"/>
      <c r="B112" s="1485"/>
      <c r="C112" s="1485"/>
      <c r="D112" s="1486"/>
      <c r="E112" s="1486"/>
      <c r="F112" s="1486"/>
      <c r="G112" s="1486"/>
      <c r="H112" s="1486"/>
      <c r="I112" s="1485"/>
    </row>
    <row r="113" spans="1:9">
      <c r="A113" s="1484"/>
      <c r="B113" s="1485"/>
      <c r="C113" s="1485"/>
      <c r="D113" s="1486"/>
      <c r="E113" s="1486"/>
      <c r="F113" s="1486"/>
      <c r="G113" s="1486"/>
      <c r="H113" s="1486"/>
      <c r="I113" s="1485"/>
    </row>
    <row r="114" spans="1:9">
      <c r="A114" s="1484"/>
      <c r="B114" s="1485"/>
      <c r="C114" s="1485"/>
      <c r="D114" s="1486"/>
      <c r="E114" s="1486"/>
      <c r="F114" s="1486"/>
      <c r="G114" s="1486"/>
      <c r="H114" s="1486"/>
      <c r="I114" s="1485"/>
    </row>
    <row r="115" spans="1:9">
      <c r="A115" s="1484"/>
      <c r="B115" s="1485"/>
      <c r="C115" s="1485"/>
      <c r="D115" s="1486"/>
      <c r="E115" s="1486"/>
      <c r="F115" s="1486"/>
      <c r="G115" s="1486"/>
      <c r="H115" s="1486"/>
      <c r="I115" s="1485"/>
    </row>
    <row r="116" spans="1:9">
      <c r="A116" s="1484"/>
      <c r="B116" s="1485"/>
      <c r="C116" s="1485"/>
      <c r="D116" s="1486"/>
      <c r="E116" s="1486"/>
      <c r="F116" s="1486"/>
      <c r="G116" s="1486"/>
      <c r="H116" s="1486"/>
      <c r="I116" s="1485"/>
    </row>
    <row r="117" spans="1:9">
      <c r="A117" s="1484"/>
      <c r="B117" s="1485"/>
      <c r="C117" s="1485"/>
      <c r="D117" s="1486"/>
      <c r="E117" s="1486"/>
      <c r="F117" s="1486"/>
      <c r="G117" s="1486"/>
      <c r="H117" s="1486"/>
      <c r="I117" s="1485"/>
    </row>
    <row r="118" spans="1:9">
      <c r="A118" s="1484"/>
      <c r="B118" s="1485"/>
      <c r="C118" s="1485"/>
      <c r="D118" s="1486"/>
      <c r="E118" s="1486"/>
      <c r="F118" s="1486"/>
      <c r="G118" s="1486"/>
      <c r="H118" s="1486"/>
      <c r="I118" s="1485"/>
    </row>
    <row r="119" spans="1:9">
      <c r="A119" s="1484"/>
      <c r="B119" s="1485"/>
      <c r="C119" s="1485"/>
      <c r="D119" s="1486"/>
      <c r="E119" s="1486"/>
      <c r="F119" s="1486"/>
      <c r="G119" s="1486"/>
      <c r="H119" s="1486"/>
      <c r="I119" s="1485"/>
    </row>
    <row r="120" spans="1:9">
      <c r="A120" s="1484"/>
      <c r="B120" s="1485"/>
      <c r="C120" s="1485"/>
      <c r="D120" s="1486"/>
      <c r="E120" s="1486"/>
      <c r="F120" s="1486"/>
      <c r="G120" s="1486"/>
      <c r="H120" s="1486"/>
      <c r="I120" s="1485"/>
    </row>
    <row r="121" spans="1:9">
      <c r="A121" s="1484"/>
      <c r="B121" s="1485"/>
      <c r="C121" s="1485"/>
      <c r="D121" s="1486"/>
      <c r="E121" s="1486"/>
      <c r="F121" s="1486"/>
      <c r="G121" s="1486"/>
      <c r="H121" s="1486"/>
      <c r="I121" s="1485"/>
    </row>
    <row r="122" spans="1:9">
      <c r="A122" s="1484"/>
      <c r="B122" s="1485"/>
      <c r="C122" s="1485"/>
      <c r="D122" s="1486"/>
      <c r="E122" s="1486"/>
      <c r="F122" s="1486"/>
      <c r="G122" s="1486"/>
      <c r="H122" s="1486"/>
      <c r="I122" s="1485"/>
    </row>
    <row r="123" spans="1:9">
      <c r="A123" s="1484"/>
      <c r="B123" s="1485"/>
      <c r="C123" s="1485"/>
      <c r="D123" s="1486"/>
      <c r="E123" s="1486"/>
      <c r="F123" s="1486"/>
      <c r="G123" s="1486"/>
      <c r="H123" s="1486"/>
      <c r="I123" s="1485"/>
    </row>
    <row r="124" spans="1:9">
      <c r="A124" s="1484"/>
      <c r="B124" s="1485"/>
      <c r="C124" s="1485"/>
      <c r="D124" s="1486"/>
      <c r="E124" s="1486"/>
      <c r="F124" s="1486"/>
      <c r="G124" s="1486"/>
      <c r="H124" s="1486"/>
      <c r="I124" s="1485"/>
    </row>
    <row r="125" spans="1:9">
      <c r="A125" s="1484"/>
      <c r="B125" s="1485"/>
      <c r="C125" s="1485"/>
      <c r="D125" s="1486"/>
      <c r="E125" s="1486"/>
      <c r="F125" s="1486"/>
      <c r="G125" s="1486"/>
      <c r="H125" s="1486"/>
      <c r="I125" s="1485"/>
    </row>
    <row r="126" spans="1:9">
      <c r="A126" s="1484"/>
      <c r="B126" s="1485"/>
      <c r="C126" s="1485"/>
      <c r="D126" s="1486"/>
      <c r="E126" s="1486"/>
      <c r="F126" s="1486"/>
      <c r="G126" s="1486"/>
      <c r="H126" s="1486"/>
      <c r="I126" s="1485"/>
    </row>
    <row r="127" spans="1:9">
      <c r="A127" s="1485"/>
      <c r="B127" s="1485"/>
      <c r="C127" s="1485"/>
      <c r="D127" s="1485"/>
      <c r="E127" s="1485"/>
      <c r="F127" s="1486"/>
      <c r="G127" s="1486"/>
      <c r="H127" s="1486"/>
      <c r="I127" s="1485"/>
    </row>
    <row r="128" spans="1:9" ht="14.25" customHeight="1">
      <c r="A128" s="3751"/>
      <c r="B128" s="3751"/>
      <c r="C128"/>
      <c r="D128"/>
      <c r="E128"/>
      <c r="F128"/>
      <c r="G128"/>
      <c r="H128"/>
      <c r="I128"/>
    </row>
    <row r="129" spans="1:9" ht="75.75" customHeight="1">
      <c r="A129" s="3752"/>
      <c r="B129" s="3752"/>
      <c r="C129"/>
      <c r="D129"/>
      <c r="E129"/>
      <c r="F129"/>
      <c r="G129"/>
      <c r="H129"/>
      <c r="I129"/>
    </row>
    <row r="130" spans="1:9" ht="14.25" customHeight="1">
      <c r="A130" s="1487"/>
      <c r="B130" s="1488"/>
      <c r="C130"/>
      <c r="D130"/>
      <c r="E130"/>
      <c r="F130"/>
      <c r="G130"/>
      <c r="H130"/>
      <c r="I130"/>
    </row>
    <row r="131" spans="1:9">
      <c r="A131" s="1489"/>
      <c r="B131" s="1489"/>
      <c r="C131" s="1489"/>
      <c r="D131" s="1489"/>
      <c r="E131" s="1489"/>
      <c r="F131" s="1489"/>
      <c r="G131" s="1489"/>
      <c r="H131" s="1489"/>
      <c r="I131" s="1489"/>
    </row>
    <row r="132" spans="1:9">
      <c r="A132" s="1484"/>
      <c r="B132" s="1485"/>
      <c r="C132" s="1485"/>
      <c r="D132" s="1486"/>
      <c r="E132" s="1486"/>
      <c r="F132" s="1486"/>
      <c r="G132" s="1486"/>
      <c r="H132" s="1486"/>
      <c r="I132" s="1485"/>
    </row>
    <row r="133" spans="1:9">
      <c r="A133" s="1484"/>
      <c r="B133" s="1485"/>
      <c r="C133" s="1485"/>
      <c r="D133" s="1486"/>
      <c r="E133" s="1486"/>
      <c r="F133" s="1486"/>
      <c r="G133" s="1486"/>
      <c r="H133" s="1486"/>
      <c r="I133" s="1485"/>
    </row>
    <row r="134" spans="1:9">
      <c r="A134" s="1484"/>
      <c r="B134" s="1485"/>
      <c r="C134" s="1485"/>
      <c r="D134" s="1486"/>
      <c r="E134" s="1486"/>
      <c r="F134" s="1486"/>
      <c r="G134" s="1486"/>
      <c r="H134" s="1486"/>
      <c r="I134" s="1485"/>
    </row>
    <row r="135" spans="1:9">
      <c r="A135" s="1484"/>
      <c r="B135" s="1485"/>
      <c r="C135" s="1485"/>
      <c r="D135" s="1486"/>
      <c r="E135" s="1486"/>
      <c r="F135" s="1486"/>
      <c r="G135" s="1486"/>
      <c r="H135" s="1486"/>
      <c r="I135" s="1485"/>
    </row>
    <row r="136" spans="1:9">
      <c r="A136" s="1484"/>
      <c r="B136" s="1485"/>
      <c r="C136" s="1485"/>
      <c r="D136" s="1486"/>
      <c r="E136" s="1486"/>
      <c r="F136" s="1486"/>
      <c r="G136" s="1486"/>
      <c r="H136" s="1486"/>
      <c r="I136" s="1485"/>
    </row>
    <row r="137" spans="1:9">
      <c r="A137" s="1484"/>
      <c r="B137" s="1485"/>
      <c r="C137" s="1485"/>
      <c r="D137" s="1486"/>
      <c r="E137" s="1486"/>
      <c r="F137" s="1486"/>
      <c r="G137" s="1486"/>
      <c r="H137" s="1486"/>
      <c r="I137" s="1485"/>
    </row>
    <row r="138" spans="1:9">
      <c r="A138" s="1484"/>
      <c r="B138" s="1485"/>
      <c r="C138" s="1485"/>
      <c r="D138" s="1486"/>
      <c r="E138" s="1486"/>
      <c r="F138" s="1486"/>
      <c r="G138" s="1486"/>
      <c r="H138" s="1486"/>
      <c r="I138" s="1485"/>
    </row>
    <row r="139" spans="1:9" ht="14.25" customHeight="1">
      <c r="A139" s="1484"/>
      <c r="B139" s="1485"/>
      <c r="C139" s="1485"/>
      <c r="D139" s="1486"/>
      <c r="E139" s="1486"/>
      <c r="F139" s="1486"/>
      <c r="G139" s="1486"/>
      <c r="H139" s="1486"/>
      <c r="I139" s="1485"/>
    </row>
    <row r="140" spans="1:9" ht="75.75" customHeight="1">
      <c r="A140" s="1485"/>
      <c r="B140" s="1485"/>
      <c r="C140" s="1485"/>
      <c r="D140" s="1485"/>
      <c r="E140" s="1485"/>
      <c r="F140" s="1486"/>
      <c r="G140" s="1486"/>
      <c r="H140" s="1486"/>
      <c r="I140" s="1485"/>
    </row>
    <row r="141" spans="1:9" ht="14.25" customHeight="1">
      <c r="A141" s="1490"/>
      <c r="B141" s="1485"/>
      <c r="C141" s="1485"/>
      <c r="D141" s="1485"/>
      <c r="E141" s="1485"/>
      <c r="F141" s="1491"/>
      <c r="G141" s="1491"/>
      <c r="H141" s="1491"/>
      <c r="I141" s="1485"/>
    </row>
    <row r="142" spans="1:9">
      <c r="A142" s="1478"/>
      <c r="B142" s="1476"/>
      <c r="C142" s="1476"/>
      <c r="D142" s="1476"/>
      <c r="E142" s="1476"/>
      <c r="F142" s="1479"/>
      <c r="G142" s="1479"/>
      <c r="H142" s="1479"/>
      <c r="I142" s="1476"/>
    </row>
    <row r="143" spans="1:9">
      <c r="A143" s="1475"/>
      <c r="B143" s="1476"/>
      <c r="C143" s="1476"/>
      <c r="D143" s="1477"/>
      <c r="E143" s="1477"/>
      <c r="F143" s="1477"/>
      <c r="G143" s="1477"/>
      <c r="H143" s="1477"/>
      <c r="I143" s="1476"/>
    </row>
    <row r="144" spans="1:9">
      <c r="A144" s="1475"/>
      <c r="B144" s="1476"/>
      <c r="C144" s="1476"/>
      <c r="D144" s="1477"/>
      <c r="E144" s="1477"/>
      <c r="F144" s="1477"/>
      <c r="G144" s="1477"/>
      <c r="H144" s="1477"/>
      <c r="I144" s="1476"/>
    </row>
    <row r="145" spans="1:9">
      <c r="A145" s="1475"/>
      <c r="B145" s="1476"/>
      <c r="C145" s="1476"/>
      <c r="D145" s="1477"/>
      <c r="E145" s="1477"/>
      <c r="F145" s="1477"/>
      <c r="G145" s="1477"/>
      <c r="H145" s="1477"/>
      <c r="I145" s="1476"/>
    </row>
    <row r="146" spans="1:9">
      <c r="A146" s="1475"/>
      <c r="B146" s="1476"/>
      <c r="C146" s="1476"/>
      <c r="D146" s="1477"/>
      <c r="E146" s="1477"/>
      <c r="F146" s="1477"/>
      <c r="G146" s="1477"/>
      <c r="H146" s="1477"/>
      <c r="I146" s="1476"/>
    </row>
    <row r="147" spans="1:9">
      <c r="A147" s="1475"/>
      <c r="B147" s="1476"/>
      <c r="C147" s="1476"/>
      <c r="D147" s="1477"/>
      <c r="E147" s="1477"/>
      <c r="F147" s="1477"/>
      <c r="G147" s="1477"/>
      <c r="H147" s="1477"/>
      <c r="I147" s="1476"/>
    </row>
    <row r="148" spans="1:9">
      <c r="A148" s="1475"/>
      <c r="B148" s="1476"/>
      <c r="C148" s="1476"/>
      <c r="D148" s="1477"/>
      <c r="E148" s="1477"/>
      <c r="F148" s="1477"/>
      <c r="G148" s="1477"/>
      <c r="H148" s="1477"/>
      <c r="I148" s="1476"/>
    </row>
    <row r="149" spans="1:9">
      <c r="A149" s="1475"/>
      <c r="B149" s="1476"/>
      <c r="C149" s="1476"/>
      <c r="D149" s="1477"/>
      <c r="E149" s="1477"/>
      <c r="F149" s="1477"/>
      <c r="G149" s="1477"/>
      <c r="H149" s="1477"/>
      <c r="I149" s="1476"/>
    </row>
    <row r="150" spans="1:9">
      <c r="A150" s="1475"/>
      <c r="B150" s="1476"/>
      <c r="C150" s="1476"/>
      <c r="D150" s="1477"/>
      <c r="E150" s="1477"/>
      <c r="F150" s="1477"/>
      <c r="G150" s="1477"/>
      <c r="H150" s="1477"/>
      <c r="I150" s="1476"/>
    </row>
    <row r="151" spans="1:9">
      <c r="A151" s="1475"/>
      <c r="B151" s="1476"/>
      <c r="C151" s="1476"/>
      <c r="D151" s="1477"/>
      <c r="E151" s="1477"/>
      <c r="F151" s="1477"/>
      <c r="G151" s="1477"/>
      <c r="H151" s="1477"/>
      <c r="I151" s="1476"/>
    </row>
    <row r="152" spans="1:9">
      <c r="A152" s="1475"/>
      <c r="B152" s="1476"/>
      <c r="C152" s="1476"/>
      <c r="D152" s="1477"/>
      <c r="E152" s="1477"/>
      <c r="F152" s="1477"/>
      <c r="G152" s="1477"/>
      <c r="H152" s="1477"/>
      <c r="I152" s="1476"/>
    </row>
    <row r="153" spans="1:9">
      <c r="A153" s="1475"/>
      <c r="B153" s="1476"/>
      <c r="C153" s="1476"/>
      <c r="D153" s="1477"/>
      <c r="E153" s="1477"/>
      <c r="F153" s="1477"/>
      <c r="G153" s="1477"/>
      <c r="H153" s="1477"/>
      <c r="I153" s="1476"/>
    </row>
    <row r="154" spans="1:9">
      <c r="A154" s="1475"/>
      <c r="B154" s="1476"/>
      <c r="C154" s="1476"/>
      <c r="D154" s="1477"/>
      <c r="E154" s="1477"/>
      <c r="F154" s="1477"/>
      <c r="G154" s="1477"/>
      <c r="H154" s="1477"/>
      <c r="I154" s="1476"/>
    </row>
    <row r="155" spans="1:9">
      <c r="A155" s="1475"/>
      <c r="B155" s="1476"/>
      <c r="C155" s="1476"/>
      <c r="D155" s="1477"/>
      <c r="E155" s="1477"/>
      <c r="F155" s="1477"/>
      <c r="G155" s="1477"/>
      <c r="H155" s="1477"/>
      <c r="I155" s="1476"/>
    </row>
    <row r="156" spans="1:9">
      <c r="A156" s="1475"/>
      <c r="B156" s="1476"/>
      <c r="C156" s="1476"/>
      <c r="D156" s="1477"/>
      <c r="E156" s="1477"/>
      <c r="F156" s="1477"/>
      <c r="G156" s="1477"/>
      <c r="H156" s="1477"/>
      <c r="I156" s="1476"/>
    </row>
    <row r="157" spans="1:9">
      <c r="A157" s="1475"/>
      <c r="B157" s="1476"/>
      <c r="C157" s="1476"/>
      <c r="D157" s="1477"/>
      <c r="E157" s="1477"/>
      <c r="F157" s="1477"/>
      <c r="G157" s="1477"/>
      <c r="H157" s="1477"/>
      <c r="I157" s="1476"/>
    </row>
    <row r="158" spans="1:9">
      <c r="A158" s="1475"/>
      <c r="B158" s="1476"/>
      <c r="C158" s="1476"/>
      <c r="D158" s="1477"/>
      <c r="E158" s="1477"/>
      <c r="F158" s="1477"/>
      <c r="G158" s="1477"/>
      <c r="H158" s="1477"/>
      <c r="I158" s="1476"/>
    </row>
    <row r="159" spans="1:9">
      <c r="A159" s="1475"/>
      <c r="B159" s="1476"/>
      <c r="C159" s="1476"/>
      <c r="D159" s="1477"/>
      <c r="E159" s="1477"/>
      <c r="F159" s="1477"/>
      <c r="G159" s="1477"/>
      <c r="H159" s="1477"/>
      <c r="I159" s="1476"/>
    </row>
    <row r="160" spans="1:9">
      <c r="A160" s="1476"/>
      <c r="B160" s="1476"/>
      <c r="C160" s="1476"/>
      <c r="D160" s="1476"/>
      <c r="E160" s="1476"/>
      <c r="F160" s="1477"/>
      <c r="G160" s="1477"/>
      <c r="H160" s="1477"/>
      <c r="I160" s="1476"/>
    </row>
    <row r="161" spans="1:9">
      <c r="A161" s="1478"/>
      <c r="B161" s="1476"/>
      <c r="C161" s="1476"/>
      <c r="D161" s="1476"/>
      <c r="E161" s="1476"/>
      <c r="F161" s="1479"/>
      <c r="G161" s="1479"/>
      <c r="H161" s="1479"/>
      <c r="I161" s="1476"/>
    </row>
  </sheetData>
  <autoFilter ref="A1:R1"/>
  <mergeCells count="7">
    <mergeCell ref="A128:B129"/>
    <mergeCell ref="Q4:Q6"/>
    <mergeCell ref="A23:B24"/>
    <mergeCell ref="A58:B59"/>
    <mergeCell ref="M4:P6"/>
    <mergeCell ref="A93:B94"/>
    <mergeCell ref="J2:J11"/>
  </mergeCells>
  <phoneticPr fontId="59" type="noConversion"/>
  <pageMargins left="0.7" right="0.7" top="0.75" bottom="0.75" header="0.3" footer="0.3"/>
  <pageSetup paperSize="9" orientation="portrait" verticalDpi="0"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H79"/>
  <sheetViews>
    <sheetView workbookViewId="0">
      <selection activeCell="E14" sqref="E14"/>
    </sheetView>
  </sheetViews>
  <sheetFormatPr defaultRowHeight="14.25"/>
  <cols>
    <col min="1" max="1" width="50.125" customWidth="1"/>
    <col min="2" max="2" width="5.5" bestFit="1" customWidth="1"/>
    <col min="3" max="3" width="17.25" style="1460" bestFit="1" customWidth="1"/>
    <col min="4" max="4" width="13.75" customWidth="1"/>
    <col min="5" max="5" width="14.625" customWidth="1"/>
    <col min="6" max="6" width="12.625" customWidth="1"/>
    <col min="7" max="7" width="33.875" bestFit="1" customWidth="1"/>
    <col min="8" max="10" width="9" customWidth="1"/>
  </cols>
  <sheetData>
    <row r="1" spans="1:8" ht="58.5" customHeight="1">
      <c r="A1" s="1493" t="s">
        <v>2517</v>
      </c>
      <c r="B1" s="1494"/>
      <c r="C1" s="1495" t="s">
        <v>2518</v>
      </c>
      <c r="D1" s="1302"/>
      <c r="F1" s="1324" t="s">
        <v>2521</v>
      </c>
      <c r="G1" s="1330" t="s">
        <v>6090</v>
      </c>
      <c r="H1" s="1328"/>
    </row>
    <row r="2" spans="1:8">
      <c r="A2" s="2145" t="s">
        <v>1510</v>
      </c>
      <c r="B2" s="1302" t="s">
        <v>2519</v>
      </c>
      <c r="C2" s="1496" t="s">
        <v>2522</v>
      </c>
      <c r="D2" s="1302" t="s">
        <v>2520</v>
      </c>
    </row>
    <row r="3" spans="1:8">
      <c r="A3" s="2145" t="s">
        <v>1729</v>
      </c>
      <c r="B3" s="1302" t="s">
        <v>2519</v>
      </c>
      <c r="C3" s="1496" t="s">
        <v>2522</v>
      </c>
      <c r="D3" s="1302" t="s">
        <v>2520</v>
      </c>
      <c r="E3" s="1459"/>
    </row>
    <row r="4" spans="1:8">
      <c r="A4" s="2145" t="s">
        <v>6838</v>
      </c>
      <c r="B4" s="1302" t="s">
        <v>2519</v>
      </c>
      <c r="C4" s="1496" t="s">
        <v>2522</v>
      </c>
      <c r="D4" s="1302" t="s">
        <v>2520</v>
      </c>
    </row>
    <row r="5" spans="1:8">
      <c r="A5" s="2145" t="s">
        <v>6102</v>
      </c>
      <c r="B5" s="1302" t="s">
        <v>2519</v>
      </c>
      <c r="C5" s="1496" t="s">
        <v>2522</v>
      </c>
      <c r="D5" s="1302" t="s">
        <v>2520</v>
      </c>
    </row>
    <row r="6" spans="1:8">
      <c r="A6" s="2145" t="s">
        <v>6104</v>
      </c>
      <c r="B6" s="1302" t="s">
        <v>2519</v>
      </c>
      <c r="C6" s="1496" t="s">
        <v>2522</v>
      </c>
      <c r="D6" s="1302" t="s">
        <v>2520</v>
      </c>
    </row>
    <row r="7" spans="1:8">
      <c r="A7" s="2145" t="s">
        <v>6105</v>
      </c>
      <c r="B7" s="1302" t="s">
        <v>2519</v>
      </c>
      <c r="C7" s="1496" t="s">
        <v>2522</v>
      </c>
      <c r="D7" s="1302" t="s">
        <v>2520</v>
      </c>
    </row>
    <row r="8" spans="1:8">
      <c r="A8" s="2145" t="s">
        <v>6889</v>
      </c>
      <c r="B8" s="1302" t="s">
        <v>2519</v>
      </c>
      <c r="C8" s="1496" t="s">
        <v>2522</v>
      </c>
      <c r="D8" s="1302" t="s">
        <v>2520</v>
      </c>
    </row>
    <row r="9" spans="1:8">
      <c r="A9" s="2145" t="s">
        <v>6117</v>
      </c>
      <c r="B9" s="1302" t="s">
        <v>2519</v>
      </c>
      <c r="C9" s="1496" t="s">
        <v>2522</v>
      </c>
      <c r="D9" s="1302" t="s">
        <v>2520</v>
      </c>
    </row>
    <row r="10" spans="1:8">
      <c r="A10" s="2145" t="s">
        <v>6890</v>
      </c>
      <c r="B10" s="1302" t="s">
        <v>2519</v>
      </c>
      <c r="C10" s="1496" t="s">
        <v>2522</v>
      </c>
      <c r="D10" s="1302" t="s">
        <v>2520</v>
      </c>
    </row>
    <row r="11" spans="1:8">
      <c r="A11" s="2145" t="s">
        <v>6891</v>
      </c>
      <c r="B11" s="1302" t="s">
        <v>2519</v>
      </c>
      <c r="C11" s="1496" t="s">
        <v>2522</v>
      </c>
      <c r="D11" s="1302" t="s">
        <v>2520</v>
      </c>
    </row>
    <row r="12" spans="1:8">
      <c r="A12" s="2145" t="s">
        <v>6892</v>
      </c>
      <c r="B12" s="1302" t="s">
        <v>2519</v>
      </c>
      <c r="C12" s="1496" t="s">
        <v>2522</v>
      </c>
      <c r="D12" s="1302" t="s">
        <v>2520</v>
      </c>
    </row>
    <row r="13" spans="1:8">
      <c r="A13" s="2145" t="s">
        <v>1656</v>
      </c>
      <c r="B13" s="1302" t="s">
        <v>2519</v>
      </c>
      <c r="C13" s="1497">
        <f>IF(OR(固资折旧!$F$13&lt;&gt;资产负债!D23,固资折旧!$F$23&lt;&gt;资产负债!D24,固资折旧!$G$29&lt;&gt;固资折旧!$D$23),"不符",0)</f>
        <v>0</v>
      </c>
      <c r="D13" s="1302" t="s">
        <v>2520</v>
      </c>
    </row>
    <row r="14" spans="1:8">
      <c r="A14" s="2145" t="s">
        <v>1730</v>
      </c>
      <c r="B14" s="1302" t="s">
        <v>2519</v>
      </c>
      <c r="C14" s="1497">
        <f>C13</f>
        <v>0</v>
      </c>
      <c r="D14" s="1302" t="s">
        <v>2520</v>
      </c>
    </row>
    <row r="15" spans="1:8">
      <c r="A15" s="2145" t="s">
        <v>1731</v>
      </c>
      <c r="B15" s="1302" t="s">
        <v>2519</v>
      </c>
      <c r="C15" s="1497">
        <f>IF(OR(无形长摊!$K$7&lt;&gt;资产负债!D32,无形长摊!$K$17&lt;&gt;资产负债!$D$30),"不符",0)</f>
        <v>0</v>
      </c>
      <c r="D15" s="1302" t="s">
        <v>2520</v>
      </c>
    </row>
    <row r="16" spans="1:8">
      <c r="A16" s="2145" t="s">
        <v>1505</v>
      </c>
      <c r="B16" s="1302" t="s">
        <v>2519</v>
      </c>
      <c r="C16" s="1497">
        <f>IF(OR(社保!$G$24&lt;&gt;社保!$D$8,社保!$G$27&lt;&gt;社保!$D$17),"不符",0)</f>
        <v>0</v>
      </c>
      <c r="D16" s="1302" t="s">
        <v>2520</v>
      </c>
    </row>
    <row r="17" spans="1:4">
      <c r="A17" s="2145" t="s">
        <v>267</v>
      </c>
      <c r="B17" s="1302" t="s">
        <v>2519</v>
      </c>
      <c r="C17" s="1497">
        <f>C16</f>
        <v>0</v>
      </c>
      <c r="D17" s="1302" t="s">
        <v>2520</v>
      </c>
    </row>
    <row r="18" spans="1:4">
      <c r="A18" s="2145" t="s">
        <v>1732</v>
      </c>
      <c r="B18" s="1302" t="s">
        <v>2519</v>
      </c>
      <c r="C18" s="1497">
        <f>IF(广宣!$J$27&lt;&gt;广宣!$E$22,"不符",0)</f>
        <v>0</v>
      </c>
      <c r="D18" s="1302" t="s">
        <v>2520</v>
      </c>
    </row>
    <row r="19" spans="1:4">
      <c r="A19" s="2145" t="s">
        <v>1385</v>
      </c>
      <c r="B19" s="1302" t="s">
        <v>2519</v>
      </c>
      <c r="C19" s="1497">
        <f>IF(捐赠!$J$17&lt;&gt;捐赠!$C$15+捐赠!$D$15+捐赠!$I$15,"不符",0)</f>
        <v>0</v>
      </c>
      <c r="D19" s="1302" t="s">
        <v>2520</v>
      </c>
    </row>
    <row r="20" spans="1:4">
      <c r="A20" s="2145" t="s">
        <v>1733</v>
      </c>
      <c r="B20" s="1302" t="s">
        <v>2519</v>
      </c>
      <c r="C20" s="1497">
        <f>IF(利息!$H$18&lt;&gt;利息!$J$21,"不符",0)</f>
        <v>0</v>
      </c>
      <c r="D20" s="1302" t="s">
        <v>2520</v>
      </c>
    </row>
    <row r="21" spans="1:4">
      <c r="A21" s="2145" t="s">
        <v>485</v>
      </c>
      <c r="B21" s="1302" t="s">
        <v>2519</v>
      </c>
      <c r="C21" s="1497">
        <f>IF(租金!$I$21&lt;&gt;租金!$D$8+租金!$D$17,"不符",0)</f>
        <v>0</v>
      </c>
      <c r="D21" s="1302" t="s">
        <v>2520</v>
      </c>
    </row>
    <row r="22" spans="1:4">
      <c r="A22" s="2145" t="s">
        <v>6893</v>
      </c>
      <c r="B22" s="1302" t="s">
        <v>2519</v>
      </c>
      <c r="C22" s="1496" t="s">
        <v>2543</v>
      </c>
      <c r="D22" s="1302" t="s">
        <v>2520</v>
      </c>
    </row>
    <row r="23" spans="1:4">
      <c r="A23" s="2145" t="s">
        <v>6780</v>
      </c>
      <c r="B23" s="1302" t="s">
        <v>2519</v>
      </c>
      <c r="C23" s="1496" t="s">
        <v>2543</v>
      </c>
      <c r="D23" s="1302" t="s">
        <v>2520</v>
      </c>
    </row>
    <row r="24" spans="1:4">
      <c r="A24" s="2145" t="s">
        <v>83</v>
      </c>
      <c r="B24" s="1302" t="s">
        <v>2519</v>
      </c>
      <c r="C24" s="1496" t="s">
        <v>2543</v>
      </c>
      <c r="D24" s="1302" t="s">
        <v>2520</v>
      </c>
    </row>
    <row r="25" spans="1:4">
      <c r="A25" s="2145" t="s">
        <v>1734</v>
      </c>
      <c r="B25" s="1302" t="s">
        <v>2519</v>
      </c>
      <c r="C25" s="1497">
        <f>IF(OR(主营收支!$H$20&lt;&gt;利润!$C$5,主营收支!$H$37&lt;&gt;利润!C6),"不符",0)</f>
        <v>0</v>
      </c>
      <c r="D25" s="1302" t="s">
        <v>2520</v>
      </c>
    </row>
    <row r="26" spans="1:4">
      <c r="A26" s="2145" t="s">
        <v>2555</v>
      </c>
      <c r="B26" s="1302" t="s">
        <v>2519</v>
      </c>
      <c r="C26" s="1497">
        <f>IF(OR(AND(收入与申报核对表!D13&lt;&gt;0,收入与申报核对表!D25&lt;&gt;主营收支!H20),AND(收入与申报核对表!E13&lt;&gt;0,收入与申报核对表!E25&lt;&gt;其他业务!C18),AND(收入与申报核对表!D24&lt;&gt;0,收入与申报核对表!D25&lt;&gt;主营收支!H20),AND(收入与申报核对表!E24&lt;&gt;0,收入与申报核对表!E25&lt;&gt;其他业务!C18)),"不符",0)</f>
        <v>0</v>
      </c>
      <c r="D26" s="1302" t="s">
        <v>2520</v>
      </c>
    </row>
    <row r="27" spans="1:4">
      <c r="A27" s="2145" t="s">
        <v>1735</v>
      </c>
      <c r="B27" s="1302" t="s">
        <v>2519</v>
      </c>
      <c r="C27" s="1497">
        <f>C25</f>
        <v>0</v>
      </c>
      <c r="D27" s="1302" t="s">
        <v>2520</v>
      </c>
    </row>
    <row r="28" spans="1:4">
      <c r="A28" s="2145" t="s">
        <v>1736</v>
      </c>
      <c r="B28" s="1302" t="s">
        <v>2519</v>
      </c>
      <c r="C28" s="1497">
        <f>IF(制造费用、生产成本!$D$21&lt;&gt;制造费用、生产成本!$C$12+制造费用、生产成本!$C$16,"不符",0)</f>
        <v>0</v>
      </c>
      <c r="D28" s="1302" t="s">
        <v>2520</v>
      </c>
    </row>
    <row r="29" spans="1:4">
      <c r="A29" s="2145" t="s">
        <v>1737</v>
      </c>
      <c r="B29" s="1302" t="s">
        <v>2519</v>
      </c>
      <c r="C29" s="1497">
        <f>IF(成本倒轧!E40&lt;&gt;主营收支!C37,"不符",0)</f>
        <v>0</v>
      </c>
      <c r="D29" s="1302" t="s">
        <v>2520</v>
      </c>
    </row>
    <row r="30" spans="1:4">
      <c r="A30" s="2145" t="s">
        <v>1738</v>
      </c>
      <c r="B30" s="1302" t="s">
        <v>2519</v>
      </c>
      <c r="C30" s="1496" t="s">
        <v>2543</v>
      </c>
      <c r="D30" s="1302" t="s">
        <v>2520</v>
      </c>
    </row>
    <row r="31" spans="1:4">
      <c r="A31" s="2145" t="s">
        <v>2556</v>
      </c>
      <c r="B31" s="1302" t="s">
        <v>2519</v>
      </c>
      <c r="C31" s="1496">
        <f>IF(OR(主营税金!F42&lt;&gt;0,主营税金!E42&lt;&gt;利润!C7),"不符",0)</f>
        <v>0</v>
      </c>
      <c r="D31" s="1302" t="s">
        <v>2520</v>
      </c>
    </row>
    <row r="32" spans="1:4">
      <c r="A32" s="2145" t="s">
        <v>2557</v>
      </c>
      <c r="B32" s="1302" t="s">
        <v>2519</v>
      </c>
      <c r="C32" s="1496">
        <f ca="1">IF(AND(税费缴纳测算!F56=0,税费缴纳测算!F25=0),0,"不符")</f>
        <v>0</v>
      </c>
      <c r="D32" s="1302" t="s">
        <v>2520</v>
      </c>
    </row>
    <row r="33" spans="1:5">
      <c r="A33" s="2352" t="s">
        <v>1739</v>
      </c>
      <c r="B33" s="2353" t="s">
        <v>2519</v>
      </c>
      <c r="C33" s="2354"/>
      <c r="D33" s="2353" t="s">
        <v>2520</v>
      </c>
      <c r="E33" t="s">
        <v>7174</v>
      </c>
    </row>
    <row r="34" spans="1:5">
      <c r="A34" s="2145" t="s">
        <v>868</v>
      </c>
      <c r="B34" s="1302" t="s">
        <v>2519</v>
      </c>
      <c r="C34" s="1497">
        <f>IF(营业费用!D44&lt;&gt;利润!C15,"不符",0)</f>
        <v>0</v>
      </c>
      <c r="D34" s="1302" t="s">
        <v>2520</v>
      </c>
    </row>
    <row r="35" spans="1:5">
      <c r="A35" s="2145" t="s">
        <v>1311</v>
      </c>
      <c r="B35" s="1302" t="s">
        <v>2519</v>
      </c>
      <c r="C35" s="1497">
        <f>IF(管理费用!D44&lt;&gt;利润!C18,"不符",0)</f>
        <v>0</v>
      </c>
      <c r="D35" s="1302" t="s">
        <v>2520</v>
      </c>
    </row>
    <row r="36" spans="1:5">
      <c r="A36" s="2145" t="s">
        <v>980</v>
      </c>
      <c r="B36" s="1302" t="s">
        <v>2519</v>
      </c>
      <c r="C36" s="1497">
        <f>IF(财务费用!D27&lt;&gt;利润!C22,"不符",0)</f>
        <v>0</v>
      </c>
      <c r="D36" s="1302" t="s">
        <v>2520</v>
      </c>
    </row>
    <row r="37" spans="1:5">
      <c r="A37" s="2145" t="s">
        <v>1740</v>
      </c>
      <c r="B37" s="1302" t="s">
        <v>2519</v>
      </c>
      <c r="C37" s="1497">
        <f>IF(OR(营外收支!C36&lt;&gt;利润!C30,营外收支!C21&lt;&gt;利润!C28),"不符",0)</f>
        <v>0</v>
      </c>
      <c r="D37" s="1302" t="s">
        <v>2520</v>
      </c>
    </row>
    <row r="38" spans="1:5">
      <c r="A38" s="2145" t="s">
        <v>1741</v>
      </c>
      <c r="B38" s="1302" t="s">
        <v>2519</v>
      </c>
      <c r="C38" s="1497">
        <f>IF(货币资金!D24&lt;&gt;资产负债!D5,"不符",0)</f>
        <v>0</v>
      </c>
      <c r="D38" s="1302" t="s">
        <v>2520</v>
      </c>
    </row>
    <row r="39" spans="1:5">
      <c r="A39" s="2145" t="s">
        <v>1742</v>
      </c>
      <c r="B39" s="1302" t="s">
        <v>2519</v>
      </c>
      <c r="C39" s="1497">
        <f>IF(基本情况!B29="否",IF(应收!B14-应收!C14-应收!F11&lt;&gt;资产负债!D8,应收!B14-应收!C14-应收!F11-资产负债!D8,0),IF(应收!B13-应收!F11&lt;&gt;资产负债!D8,应收!B13-应收!F11-资产负债!D8,0))</f>
        <v>0</v>
      </c>
      <c r="D39" s="1302" t="s">
        <v>2520</v>
      </c>
    </row>
    <row r="40" spans="1:5">
      <c r="A40" s="2145" t="s">
        <v>1743</v>
      </c>
      <c r="B40" s="1302" t="s">
        <v>2519</v>
      </c>
      <c r="C40" s="1497">
        <f>IF(基本情况!B29="否",IF(预付!B14-预付!C14-预付!F11&lt;&gt;资产负债!D9,预付!B14-预付!C14-预付!F11-资产负债!D9,0),IF(预付!B13-预付!F11&lt;&gt;资产负债!D9,预付!B13-预付!F11-资产负债!D9,0))</f>
        <v>0</v>
      </c>
      <c r="D40" s="1302" t="s">
        <v>2520</v>
      </c>
    </row>
    <row r="41" spans="1:5">
      <c r="A41" s="2145" t="s">
        <v>1744</v>
      </c>
      <c r="B41" s="1302" t="s">
        <v>2519</v>
      </c>
      <c r="C41" s="1497">
        <f>IF(基本情况!B29="否",IF(其他应收!B14-其他应收!C14-其他应收!F11&lt;&gt;资产负债!D12,其他应收!B14-其他应收!C14-其他应收!F11-资产负债!D12,0),IF(其他应收!B13-其他应收!F11&lt;&gt;资产负债!D12,其他应收!B13-其他应收!F11-资产负债!D12,0))</f>
        <v>0</v>
      </c>
      <c r="D41" s="1302" t="s">
        <v>2520</v>
      </c>
    </row>
    <row r="42" spans="1:5">
      <c r="A42" s="2145" t="s">
        <v>1745</v>
      </c>
      <c r="B42" s="1302" t="s">
        <v>2519</v>
      </c>
      <c r="C42" s="1497">
        <f>IF(存货!C27&lt;&gt;资产负债!D13,存货!C27-资产负债!D13,0)</f>
        <v>0</v>
      </c>
      <c r="D42" s="1302" t="s">
        <v>2520</v>
      </c>
    </row>
    <row r="43" spans="1:5">
      <c r="A43" s="2352" t="s">
        <v>1746</v>
      </c>
      <c r="B43" s="2353" t="s">
        <v>2519</v>
      </c>
      <c r="C43" s="2354"/>
      <c r="D43" s="2353" t="s">
        <v>2520</v>
      </c>
      <c r="E43" s="1328" t="s">
        <v>7175</v>
      </c>
    </row>
    <row r="44" spans="1:5">
      <c r="A44" s="3936" t="s">
        <v>1282</v>
      </c>
      <c r="B44" s="3937" t="s">
        <v>2519</v>
      </c>
      <c r="C44" s="3938">
        <f>IF(在建工程审核表!F15&lt;&gt;资产负债!D26,在建工程审核表!F15-资产负债!D26,0)</f>
        <v>0</v>
      </c>
      <c r="D44" s="3937" t="s">
        <v>2520</v>
      </c>
      <c r="E44" s="1328"/>
    </row>
    <row r="45" spans="1:5">
      <c r="A45" s="2145" t="s">
        <v>1747</v>
      </c>
      <c r="B45" s="1302" t="s">
        <v>2519</v>
      </c>
      <c r="C45" s="1497">
        <f>IF(基本情况!B29="否",IF(应付!C12-应付!B12&lt;&gt;资产负债!H7,应付!C12-应付!B12-资产负债!H7,0),IF(应付!C11&lt;&gt;资产负债!H7,应付!C11-资产负债!H7,0))</f>
        <v>0</v>
      </c>
      <c r="D45" s="1302" t="s">
        <v>2520</v>
      </c>
    </row>
    <row r="46" spans="1:5">
      <c r="A46" s="2145" t="s">
        <v>1748</v>
      </c>
      <c r="B46" s="1302" t="s">
        <v>2519</v>
      </c>
      <c r="C46" s="1497">
        <f>IF(基本情况!B29="否",IF(预收!C12-预收!B12&lt;&gt;资产负债!H8,预收!C12-预收!B12-资产负债!H8,0),IF(预收!C11&lt;&gt;资产负债!H8,预收!C11-资产负债!H8,0))</f>
        <v>0</v>
      </c>
      <c r="D46" s="1302" t="s">
        <v>2520</v>
      </c>
    </row>
    <row r="47" spans="1:5">
      <c r="A47" s="2145" t="s">
        <v>1749</v>
      </c>
      <c r="B47" s="1302" t="s">
        <v>2519</v>
      </c>
      <c r="C47" s="1497">
        <f>IF(基本情况!B29="否",IF(其他应付!C12-其他应付!B12&lt;&gt;资产负债!H13,其他应付!C12-其他应付!B12-资产负债!H13,0),IF(其他应付!C11&lt;&gt;资产负债!H13,其他应付!C11-资产负债!H13,0))</f>
        <v>0</v>
      </c>
      <c r="D47" s="1302" t="s">
        <v>2520</v>
      </c>
    </row>
    <row r="48" spans="1:5">
      <c r="A48" s="2145" t="s">
        <v>1750</v>
      </c>
      <c r="B48" s="1302" t="s">
        <v>2519</v>
      </c>
      <c r="C48" s="1497">
        <f>IF(OR(实收公积!F13&lt;&gt;资产负债!H29,实收公积!F18&lt;&gt;资产负债!H30,实收公积!F24&lt;&gt;资产负债!H32),"不符",0)</f>
        <v>0</v>
      </c>
      <c r="D48" s="1302" t="s">
        <v>2520</v>
      </c>
    </row>
    <row r="49" spans="1:4">
      <c r="A49" s="2145" t="s">
        <v>1751</v>
      </c>
      <c r="B49" s="1302" t="s">
        <v>2519</v>
      </c>
      <c r="C49" s="1497">
        <f>IF(未分利润!C24&lt;&gt;资产负债!H33,未分利润!C24-资产负债!H33,0)</f>
        <v>0</v>
      </c>
      <c r="D49" s="1302" t="s">
        <v>2520</v>
      </c>
    </row>
    <row r="50" spans="1:4">
      <c r="A50" s="2145" t="s">
        <v>6101</v>
      </c>
      <c r="B50" s="1302" t="s">
        <v>2519</v>
      </c>
      <c r="C50" s="1496" t="s">
        <v>2522</v>
      </c>
      <c r="D50" s="1302" t="s">
        <v>2520</v>
      </c>
    </row>
    <row r="51" spans="1:4">
      <c r="A51" s="2145" t="s">
        <v>6103</v>
      </c>
      <c r="B51" s="1302" t="s">
        <v>2519</v>
      </c>
      <c r="C51" s="1496" t="s">
        <v>2522</v>
      </c>
      <c r="D51" s="1302" t="s">
        <v>2520</v>
      </c>
    </row>
    <row r="52" spans="1:4">
      <c r="A52" s="2145" t="s">
        <v>6127</v>
      </c>
      <c r="B52" s="1302" t="s">
        <v>2519</v>
      </c>
      <c r="C52" s="1496" t="s">
        <v>2522</v>
      </c>
      <c r="D52" s="1302" t="s">
        <v>2520</v>
      </c>
    </row>
    <row r="53" spans="1:4">
      <c r="A53" s="2145" t="s">
        <v>6106</v>
      </c>
      <c r="B53" s="1302" t="s">
        <v>2519</v>
      </c>
      <c r="C53" s="1496" t="s">
        <v>2522</v>
      </c>
      <c r="D53" s="1302" t="s">
        <v>2520</v>
      </c>
    </row>
    <row r="54" spans="1:4">
      <c r="A54" s="2145" t="s">
        <v>6107</v>
      </c>
      <c r="B54" s="1302" t="s">
        <v>2519</v>
      </c>
      <c r="C54" s="1496" t="s">
        <v>2522</v>
      </c>
      <c r="D54" s="1302" t="s">
        <v>2520</v>
      </c>
    </row>
    <row r="55" spans="1:4">
      <c r="A55" s="2145" t="s">
        <v>6108</v>
      </c>
      <c r="B55" s="1302" t="s">
        <v>2519</v>
      </c>
      <c r="C55" s="1496" t="s">
        <v>2522</v>
      </c>
      <c r="D55" s="1302" t="s">
        <v>2520</v>
      </c>
    </row>
    <row r="56" spans="1:4">
      <c r="A56" s="2145" t="s">
        <v>6894</v>
      </c>
      <c r="B56" s="1302" t="s">
        <v>2519</v>
      </c>
      <c r="C56" s="1496" t="s">
        <v>2522</v>
      </c>
      <c r="D56" s="1302" t="s">
        <v>2520</v>
      </c>
    </row>
    <row r="57" spans="1:4">
      <c r="A57" s="2145" t="s">
        <v>6137</v>
      </c>
      <c r="B57" s="1302" t="s">
        <v>2519</v>
      </c>
      <c r="C57" s="1496" t="s">
        <v>2522</v>
      </c>
      <c r="D57" s="1302" t="s">
        <v>2520</v>
      </c>
    </row>
    <row r="58" spans="1:4">
      <c r="A58" s="2145" t="s">
        <v>6895</v>
      </c>
      <c r="B58" s="1302" t="s">
        <v>2519</v>
      </c>
      <c r="C58" s="1496" t="s">
        <v>2522</v>
      </c>
      <c r="D58" s="1302" t="s">
        <v>2520</v>
      </c>
    </row>
    <row r="59" spans="1:4">
      <c r="A59" s="2145" t="s">
        <v>6896</v>
      </c>
      <c r="B59" s="1302" t="s">
        <v>2519</v>
      </c>
      <c r="C59" s="1496" t="s">
        <v>2522</v>
      </c>
      <c r="D59" s="1302" t="s">
        <v>2520</v>
      </c>
    </row>
    <row r="60" spans="1:4">
      <c r="A60" s="2145" t="s">
        <v>6897</v>
      </c>
      <c r="B60" s="1302" t="s">
        <v>2519</v>
      </c>
      <c r="C60" s="1496" t="s">
        <v>2522</v>
      </c>
      <c r="D60" s="1302" t="s">
        <v>2520</v>
      </c>
    </row>
    <row r="61" spans="1:4">
      <c r="A61" s="2145" t="s">
        <v>6898</v>
      </c>
      <c r="B61" s="1302" t="s">
        <v>2519</v>
      </c>
      <c r="C61" s="1496" t="s">
        <v>2522</v>
      </c>
      <c r="D61" s="1302" t="s">
        <v>2520</v>
      </c>
    </row>
    <row r="62" spans="1:4">
      <c r="A62" s="2145" t="s">
        <v>6899</v>
      </c>
      <c r="B62" s="1302" t="s">
        <v>2519</v>
      </c>
      <c r="C62" s="1496" t="s">
        <v>2522</v>
      </c>
      <c r="D62" s="1302" t="s">
        <v>2520</v>
      </c>
    </row>
    <row r="63" spans="1:4">
      <c r="A63" s="2145" t="s">
        <v>6900</v>
      </c>
      <c r="B63" s="1302" t="s">
        <v>2519</v>
      </c>
      <c r="C63" s="1496" t="s">
        <v>2522</v>
      </c>
      <c r="D63" s="1302" t="s">
        <v>2520</v>
      </c>
    </row>
    <row r="64" spans="1:4">
      <c r="A64" s="2145" t="s">
        <v>6901</v>
      </c>
      <c r="B64" s="1302" t="s">
        <v>2519</v>
      </c>
      <c r="C64" s="1496" t="s">
        <v>2522</v>
      </c>
      <c r="D64" s="1302" t="s">
        <v>2520</v>
      </c>
    </row>
    <row r="65" spans="1:7">
      <c r="A65" s="2145" t="s">
        <v>6902</v>
      </c>
      <c r="B65" s="1302" t="s">
        <v>2519</v>
      </c>
      <c r="C65" s="1496" t="s">
        <v>2522</v>
      </c>
      <c r="D65" s="1302" t="s">
        <v>2520</v>
      </c>
    </row>
    <row r="66" spans="1:7">
      <c r="A66" s="2145" t="s">
        <v>6903</v>
      </c>
      <c r="B66" s="1302" t="s">
        <v>2519</v>
      </c>
      <c r="C66" s="1496" t="s">
        <v>2522</v>
      </c>
      <c r="D66" s="1302" t="s">
        <v>2520</v>
      </c>
    </row>
    <row r="67" spans="1:7">
      <c r="A67" s="2145" t="s">
        <v>6904</v>
      </c>
      <c r="B67" s="1302" t="s">
        <v>2519</v>
      </c>
      <c r="C67" s="1496" t="s">
        <v>2522</v>
      </c>
      <c r="D67" s="1302" t="s">
        <v>2520</v>
      </c>
    </row>
    <row r="68" spans="1:7">
      <c r="A68" s="2145" t="s">
        <v>6905</v>
      </c>
      <c r="B68" s="1302" t="s">
        <v>2519</v>
      </c>
      <c r="C68" s="1496" t="s">
        <v>2522</v>
      </c>
      <c r="D68" s="1302" t="s">
        <v>2520</v>
      </c>
    </row>
    <row r="69" spans="1:7">
      <c r="A69" s="2145" t="s">
        <v>6278</v>
      </c>
      <c r="B69" s="1302" t="s">
        <v>2519</v>
      </c>
      <c r="C69" s="1496" t="s">
        <v>2522</v>
      </c>
      <c r="D69" s="1302" t="s">
        <v>2520</v>
      </c>
    </row>
    <row r="71" spans="1:7" ht="14.25" customHeight="1">
      <c r="E71" s="1470"/>
      <c r="F71" s="1329"/>
      <c r="G71" s="1471"/>
    </row>
    <row r="72" spans="1:7" ht="14.25" customHeight="1">
      <c r="E72" s="1470"/>
      <c r="F72" s="1329"/>
      <c r="G72" s="1471"/>
    </row>
    <row r="73" spans="1:7" ht="14.25" customHeight="1">
      <c r="E73" s="1470"/>
      <c r="F73" s="1329"/>
      <c r="G73" s="1471"/>
    </row>
    <row r="74" spans="1:7" ht="14.25" customHeight="1">
      <c r="E74" s="1470"/>
      <c r="F74" s="1329"/>
      <c r="G74" s="1471"/>
    </row>
    <row r="75" spans="1:7" ht="14.25" customHeight="1">
      <c r="E75" s="1470"/>
      <c r="F75" s="1329"/>
      <c r="G75" s="1471"/>
    </row>
    <row r="76" spans="1:7" ht="14.25" customHeight="1">
      <c r="E76" s="1470"/>
      <c r="F76" s="1329"/>
      <c r="G76" s="1471"/>
    </row>
    <row r="77" spans="1:7" ht="14.25" customHeight="1">
      <c r="E77" s="1470"/>
      <c r="F77" s="1329"/>
      <c r="G77" s="1471"/>
    </row>
    <row r="78" spans="1:7" ht="14.25" customHeight="1">
      <c r="E78" s="1470"/>
      <c r="F78" s="1329"/>
      <c r="G78" s="1471"/>
    </row>
    <row r="79" spans="1:7" ht="14.25" customHeight="1">
      <c r="E79" s="1470"/>
      <c r="F79" s="1329"/>
      <c r="G79" s="1471"/>
    </row>
  </sheetData>
  <phoneticPr fontId="59" type="noConversion"/>
  <dataValidations count="1">
    <dataValidation type="list" allowBlank="1" showInputMessage="1" showErrorMessage="1" sqref="G1">
      <formula1>"停留本页面（方面打开多个页面）,跳转超链接所选页面"</formula1>
    </dataValidation>
  </dataValidations>
  <hyperlinks>
    <hyperlink ref="A2" location="工资福利!A1" display="工资福利"/>
    <hyperlink ref="A3" location="招待!A1" display="招待"/>
    <hyperlink ref="A13" location="固资折旧!A1" display="固资折旧"/>
    <hyperlink ref="A14" location="折旧测算!A1" display="折旧测算"/>
    <hyperlink ref="A15" location="无形长摊!A1" display="无形长摊"/>
    <hyperlink ref="A16" location="社保!A1" display="社保"/>
    <hyperlink ref="A17" location="社保明细工资人数!A1" display="社保明细工资人数"/>
    <hyperlink ref="A18" location="广宣!A1" display="广宣"/>
    <hyperlink ref="A19" location="捐赠!A1" display="捐赠"/>
    <hyperlink ref="A20" location="利息!A1" display="利息"/>
    <hyperlink ref="A21" location="租金!A1" display="租金"/>
    <hyperlink ref="A22" location="无限期结转扣除项目审核表!A1" display="无限期结转扣除项目审核表"/>
    <hyperlink ref="A23" location="跨年度确认所得情况表!A1" display="跨年度确认所得情况表"/>
    <hyperlink ref="A24" location="其他事项!A1" display="其他事项"/>
    <hyperlink ref="A25" location="主营收支!A1" display="主营收支"/>
    <hyperlink ref="A27" location="毛利分析!A1" display="毛利分析"/>
    <hyperlink ref="A28" location="制造费用、生产成本!A1" display="制造费用、生产成本"/>
    <hyperlink ref="A29" location="成本倒轧!A1" display="成本倒轧"/>
    <hyperlink ref="A30" location="存货计价测试!A1" display="存货计价测试"/>
    <hyperlink ref="A33" location="其他业务!A1" display="其他业务"/>
    <hyperlink ref="A34" location="营业费用!A1" display="营业费用"/>
    <hyperlink ref="A35" location="管理费用!A1" display="管理费用"/>
    <hyperlink ref="A36" location="财务费用!A1" display="财务费用"/>
    <hyperlink ref="A37" location="营外收支!A1" display="营外收支"/>
    <hyperlink ref="A38" location="货币资金!A1" display="货币资金"/>
    <hyperlink ref="A39" location="应收!A1" display="应收"/>
    <hyperlink ref="A40" location="预付!A1" display="预付"/>
    <hyperlink ref="A41" location="其他应收!A1" display="其他应收"/>
    <hyperlink ref="A42" location="存货!A1" display="存货"/>
    <hyperlink ref="A43" location="待摊预提!A1" display="待摊预提"/>
    <hyperlink ref="A44" location="在建工程审核表!A1" display="在建工程审核表"/>
    <hyperlink ref="A45" location="应付!A1" display="应付"/>
    <hyperlink ref="A46" location="预收!A1" display="预收"/>
    <hyperlink ref="A47" location="其他应付!A1" display="其他应付"/>
    <hyperlink ref="A48" location="实收公积!A1" display="实收公积"/>
    <hyperlink ref="A49" location="未分利润!A1" display="未分利润"/>
    <hyperlink ref="A26" location="收入与申报核对表!A1" display="收入与申报核对表"/>
    <hyperlink ref="A31" location="主营税金!A1" display="主营税金"/>
    <hyperlink ref="A32" location="税费缴纳测算!A1" display="税费缴纳测算"/>
    <hyperlink ref="A4" location="视同销售和房地产开发企业特定业务审核表!A1" display="视同销售和房地产开发企业特定业务审核表"/>
    <hyperlink ref="A50" location="未按权责发生制确认收入审核表!A1" display="未按权责发生制确认收入审核表"/>
    <hyperlink ref="A5" location="投资收益审核表!A1" display="投资收益审核表"/>
    <hyperlink ref="A51" location="专项用途财政性资金审核表!A1" display="专项用途财政性资金审核表"/>
    <hyperlink ref="A52" location="固定资产加速折旧审核表!A1" display="固定资产加速折旧审核表"/>
    <hyperlink ref="A6" location="资产损失税前扣除审核表!A1" display="资产损失税前扣除审核表"/>
    <hyperlink ref="A7" location="'资产损失（专项申报）税前扣除审核表'!A1" display="资产损失（专项申报）税前扣除审核表"/>
    <hyperlink ref="A53" location="企业重组审核表!A1" display="企业重组审核表"/>
    <hyperlink ref="A54" location="政策性搬迁审核表!A1" display="政策性搬迁审核表"/>
    <hyperlink ref="A55" location="特殊行业准备金审核表!A1" display="特殊行业准备金审核表"/>
    <hyperlink ref="A56" location="免税、减计收入及加计扣除优惠审核表!A1" display="免税、减计收入及加计扣除优惠审核表"/>
    <hyperlink ref="A57" location="股息红利优惠审核表!A1" display="股息红利优惠审核表"/>
    <hyperlink ref="A58" location="综合利用资源生产产品取得的收入优惠审核表!A1" display="综合利用资源生产产品取得的收入优惠审核表"/>
    <hyperlink ref="A59" location="金融保险等机构取得涉农利息保费收入优惠审核表!A1" display="金融保险等机构取得涉农利息保费收入优惠审核表"/>
    <hyperlink ref="A8" location="研发费用加计扣除优惠审核表!A1" display="研发费用加计扣除优惠审核表"/>
    <hyperlink ref="A60" location="所得减免优惠审核表!A1" display="所得减免优惠审核表"/>
    <hyperlink ref="A61" location="抵扣应纳税所得额审核表!A1" display="抵扣应纳税所得额审核表"/>
    <hyperlink ref="A62" location="减免所得税优惠审核表!A1" display="减免所得税优惠审核表"/>
    <hyperlink ref="A9" location="高新技术企业优惠情况审核表!A1" display="高新技术企业优惠情况审核表"/>
    <hyperlink ref="A10" location="软件、集成电路企业优惠情况审核表!A1" display="软件、集成电路企业优惠情况审核表"/>
    <hyperlink ref="A63" location="税额抵免优惠审核表!A1" display="税额抵免优惠审核表"/>
    <hyperlink ref="A64" location="境外所得税收抵免审核表!A1" display="境外所得税收抵免审核表"/>
    <hyperlink ref="A65" location="境外所得纳税调整后所得审核表!A1" display="境外所得纳税调整后所得审核表"/>
    <hyperlink ref="A66" location="境外分支机构弥补亏损审核表!A1" display="境外分支机构弥补亏损审核表"/>
    <hyperlink ref="A67" location="跨年度结转抵免境外所得税审核表!A1" display="跨年度结转抵免境外所得税审核表"/>
    <hyperlink ref="A11" location="跨地区经营汇总纳税企业年度分摊企业所得税审核表!A1" display="跨地区经营汇总纳税企业年度分摊企业所得税审核表"/>
    <hyperlink ref="A12" location="企业所得税汇总纳税分支机构所得税分配表!A1" display="企业所得税汇总纳税分支机构所得税分配表"/>
    <hyperlink ref="A68" location="减值准备审核表!A1" display="减值准备审核表"/>
    <hyperlink ref="A69" location="公允价值变动审定表!A1" display="公允价值变动审定表"/>
  </hyperlinks>
  <pageMargins left="0.7" right="0.7" top="0.75" bottom="0.75" header="0.3" footer="0.3"/>
  <pageSetup paperSize="9" orientation="portrait" verticalDpi="0" r:id="rId1"/>
</worksheet>
</file>

<file path=xl/worksheets/sheet10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7"/>
  <dimension ref="A1:F81"/>
  <sheetViews>
    <sheetView workbookViewId="0">
      <selection activeCell="B5" sqref="B5"/>
    </sheetView>
  </sheetViews>
  <sheetFormatPr defaultRowHeight="19.5" customHeight="1"/>
  <cols>
    <col min="1" max="1" width="21.375" style="1356" customWidth="1"/>
    <col min="2" max="2" width="55.75" style="1357" customWidth="1"/>
    <col min="3" max="3" width="24.375" style="1356" customWidth="1"/>
    <col min="4" max="4" width="9" style="1338"/>
    <col min="5" max="5" width="20.5" style="1338" bestFit="1" customWidth="1"/>
    <col min="6" max="256" width="9" style="1338"/>
    <col min="257" max="257" width="21.375" style="1338" customWidth="1"/>
    <col min="258" max="258" width="55.75" style="1338" customWidth="1"/>
    <col min="259" max="259" width="24.375" style="1338" customWidth="1"/>
    <col min="260" max="260" width="9" style="1338"/>
    <col min="261" max="261" width="20.5" style="1338" bestFit="1" customWidth="1"/>
    <col min="262" max="512" width="9" style="1338"/>
    <col min="513" max="513" width="21.375" style="1338" customWidth="1"/>
    <col min="514" max="514" width="55.75" style="1338" customWidth="1"/>
    <col min="515" max="515" width="24.375" style="1338" customWidth="1"/>
    <col min="516" max="516" width="9" style="1338"/>
    <col min="517" max="517" width="20.5" style="1338" bestFit="1" customWidth="1"/>
    <col min="518" max="768" width="9" style="1338"/>
    <col min="769" max="769" width="21.375" style="1338" customWidth="1"/>
    <col min="770" max="770" width="55.75" style="1338" customWidth="1"/>
    <col min="771" max="771" width="24.375" style="1338" customWidth="1"/>
    <col min="772" max="772" width="9" style="1338"/>
    <col min="773" max="773" width="20.5" style="1338" bestFit="1" customWidth="1"/>
    <col min="774" max="1024" width="9" style="1338"/>
    <col min="1025" max="1025" width="21.375" style="1338" customWidth="1"/>
    <col min="1026" max="1026" width="55.75" style="1338" customWidth="1"/>
    <col min="1027" max="1027" width="24.375" style="1338" customWidth="1"/>
    <col min="1028" max="1028" width="9" style="1338"/>
    <col min="1029" max="1029" width="20.5" style="1338" bestFit="1" customWidth="1"/>
    <col min="1030" max="1280" width="9" style="1338"/>
    <col min="1281" max="1281" width="21.375" style="1338" customWidth="1"/>
    <col min="1282" max="1282" width="55.75" style="1338" customWidth="1"/>
    <col min="1283" max="1283" width="24.375" style="1338" customWidth="1"/>
    <col min="1284" max="1284" width="9" style="1338"/>
    <col min="1285" max="1285" width="20.5" style="1338" bestFit="1" customWidth="1"/>
    <col min="1286" max="1536" width="9" style="1338"/>
    <col min="1537" max="1537" width="21.375" style="1338" customWidth="1"/>
    <col min="1538" max="1538" width="55.75" style="1338" customWidth="1"/>
    <col min="1539" max="1539" width="24.375" style="1338" customWidth="1"/>
    <col min="1540" max="1540" width="9" style="1338"/>
    <col min="1541" max="1541" width="20.5" style="1338" bestFit="1" customWidth="1"/>
    <col min="1542" max="1792" width="9" style="1338"/>
    <col min="1793" max="1793" width="21.375" style="1338" customWidth="1"/>
    <col min="1794" max="1794" width="55.75" style="1338" customWidth="1"/>
    <col min="1795" max="1795" width="24.375" style="1338" customWidth="1"/>
    <col min="1796" max="1796" width="9" style="1338"/>
    <col min="1797" max="1797" width="20.5" style="1338" bestFit="1" customWidth="1"/>
    <col min="1798" max="2048" width="9" style="1338"/>
    <col min="2049" max="2049" width="21.375" style="1338" customWidth="1"/>
    <col min="2050" max="2050" width="55.75" style="1338" customWidth="1"/>
    <col min="2051" max="2051" width="24.375" style="1338" customWidth="1"/>
    <col min="2052" max="2052" width="9" style="1338"/>
    <col min="2053" max="2053" width="20.5" style="1338" bestFit="1" customWidth="1"/>
    <col min="2054" max="2304" width="9" style="1338"/>
    <col min="2305" max="2305" width="21.375" style="1338" customWidth="1"/>
    <col min="2306" max="2306" width="55.75" style="1338" customWidth="1"/>
    <col min="2307" max="2307" width="24.375" style="1338" customWidth="1"/>
    <col min="2308" max="2308" width="9" style="1338"/>
    <col min="2309" max="2309" width="20.5" style="1338" bestFit="1" customWidth="1"/>
    <col min="2310" max="2560" width="9" style="1338"/>
    <col min="2561" max="2561" width="21.375" style="1338" customWidth="1"/>
    <col min="2562" max="2562" width="55.75" style="1338" customWidth="1"/>
    <col min="2563" max="2563" width="24.375" style="1338" customWidth="1"/>
    <col min="2564" max="2564" width="9" style="1338"/>
    <col min="2565" max="2565" width="20.5" style="1338" bestFit="1" customWidth="1"/>
    <col min="2566" max="2816" width="9" style="1338"/>
    <col min="2817" max="2817" width="21.375" style="1338" customWidth="1"/>
    <col min="2818" max="2818" width="55.75" style="1338" customWidth="1"/>
    <col min="2819" max="2819" width="24.375" style="1338" customWidth="1"/>
    <col min="2820" max="2820" width="9" style="1338"/>
    <col min="2821" max="2821" width="20.5" style="1338" bestFit="1" customWidth="1"/>
    <col min="2822" max="3072" width="9" style="1338"/>
    <col min="3073" max="3073" width="21.375" style="1338" customWidth="1"/>
    <col min="3074" max="3074" width="55.75" style="1338" customWidth="1"/>
    <col min="3075" max="3075" width="24.375" style="1338" customWidth="1"/>
    <col min="3076" max="3076" width="9" style="1338"/>
    <col min="3077" max="3077" width="20.5" style="1338" bestFit="1" customWidth="1"/>
    <col min="3078" max="3328" width="9" style="1338"/>
    <col min="3329" max="3329" width="21.375" style="1338" customWidth="1"/>
    <col min="3330" max="3330" width="55.75" style="1338" customWidth="1"/>
    <col min="3331" max="3331" width="24.375" style="1338" customWidth="1"/>
    <col min="3332" max="3332" width="9" style="1338"/>
    <col min="3333" max="3333" width="20.5" style="1338" bestFit="1" customWidth="1"/>
    <col min="3334" max="3584" width="9" style="1338"/>
    <col min="3585" max="3585" width="21.375" style="1338" customWidth="1"/>
    <col min="3586" max="3586" width="55.75" style="1338" customWidth="1"/>
    <col min="3587" max="3587" width="24.375" style="1338" customWidth="1"/>
    <col min="3588" max="3588" width="9" style="1338"/>
    <col min="3589" max="3589" width="20.5" style="1338" bestFit="1" customWidth="1"/>
    <col min="3590" max="3840" width="9" style="1338"/>
    <col min="3841" max="3841" width="21.375" style="1338" customWidth="1"/>
    <col min="3842" max="3842" width="55.75" style="1338" customWidth="1"/>
    <col min="3843" max="3843" width="24.375" style="1338" customWidth="1"/>
    <col min="3844" max="3844" width="9" style="1338"/>
    <col min="3845" max="3845" width="20.5" style="1338" bestFit="1" customWidth="1"/>
    <col min="3846" max="4096" width="9" style="1338"/>
    <col min="4097" max="4097" width="21.375" style="1338" customWidth="1"/>
    <col min="4098" max="4098" width="55.75" style="1338" customWidth="1"/>
    <col min="4099" max="4099" width="24.375" style="1338" customWidth="1"/>
    <col min="4100" max="4100" width="9" style="1338"/>
    <col min="4101" max="4101" width="20.5" style="1338" bestFit="1" customWidth="1"/>
    <col min="4102" max="4352" width="9" style="1338"/>
    <col min="4353" max="4353" width="21.375" style="1338" customWidth="1"/>
    <col min="4354" max="4354" width="55.75" style="1338" customWidth="1"/>
    <col min="4355" max="4355" width="24.375" style="1338" customWidth="1"/>
    <col min="4356" max="4356" width="9" style="1338"/>
    <col min="4357" max="4357" width="20.5" style="1338" bestFit="1" customWidth="1"/>
    <col min="4358" max="4608" width="9" style="1338"/>
    <col min="4609" max="4609" width="21.375" style="1338" customWidth="1"/>
    <col min="4610" max="4610" width="55.75" style="1338" customWidth="1"/>
    <col min="4611" max="4611" width="24.375" style="1338" customWidth="1"/>
    <col min="4612" max="4612" width="9" style="1338"/>
    <col min="4613" max="4613" width="20.5" style="1338" bestFit="1" customWidth="1"/>
    <col min="4614" max="4864" width="9" style="1338"/>
    <col min="4865" max="4865" width="21.375" style="1338" customWidth="1"/>
    <col min="4866" max="4866" width="55.75" style="1338" customWidth="1"/>
    <col min="4867" max="4867" width="24.375" style="1338" customWidth="1"/>
    <col min="4868" max="4868" width="9" style="1338"/>
    <col min="4869" max="4869" width="20.5" style="1338" bestFit="1" customWidth="1"/>
    <col min="4870" max="5120" width="9" style="1338"/>
    <col min="5121" max="5121" width="21.375" style="1338" customWidth="1"/>
    <col min="5122" max="5122" width="55.75" style="1338" customWidth="1"/>
    <col min="5123" max="5123" width="24.375" style="1338" customWidth="1"/>
    <col min="5124" max="5124" width="9" style="1338"/>
    <col min="5125" max="5125" width="20.5" style="1338" bestFit="1" customWidth="1"/>
    <col min="5126" max="5376" width="9" style="1338"/>
    <col min="5377" max="5377" width="21.375" style="1338" customWidth="1"/>
    <col min="5378" max="5378" width="55.75" style="1338" customWidth="1"/>
    <col min="5379" max="5379" width="24.375" style="1338" customWidth="1"/>
    <col min="5380" max="5380" width="9" style="1338"/>
    <col min="5381" max="5381" width="20.5" style="1338" bestFit="1" customWidth="1"/>
    <col min="5382" max="5632" width="9" style="1338"/>
    <col min="5633" max="5633" width="21.375" style="1338" customWidth="1"/>
    <col min="5634" max="5634" width="55.75" style="1338" customWidth="1"/>
    <col min="5635" max="5635" width="24.375" style="1338" customWidth="1"/>
    <col min="5636" max="5636" width="9" style="1338"/>
    <col min="5637" max="5637" width="20.5" style="1338" bestFit="1" customWidth="1"/>
    <col min="5638" max="5888" width="9" style="1338"/>
    <col min="5889" max="5889" width="21.375" style="1338" customWidth="1"/>
    <col min="5890" max="5890" width="55.75" style="1338" customWidth="1"/>
    <col min="5891" max="5891" width="24.375" style="1338" customWidth="1"/>
    <col min="5892" max="5892" width="9" style="1338"/>
    <col min="5893" max="5893" width="20.5" style="1338" bestFit="1" customWidth="1"/>
    <col min="5894" max="6144" width="9" style="1338"/>
    <col min="6145" max="6145" width="21.375" style="1338" customWidth="1"/>
    <col min="6146" max="6146" width="55.75" style="1338" customWidth="1"/>
    <col min="6147" max="6147" width="24.375" style="1338" customWidth="1"/>
    <col min="6148" max="6148" width="9" style="1338"/>
    <col min="6149" max="6149" width="20.5" style="1338" bestFit="1" customWidth="1"/>
    <col min="6150" max="6400" width="9" style="1338"/>
    <col min="6401" max="6401" width="21.375" style="1338" customWidth="1"/>
    <col min="6402" max="6402" width="55.75" style="1338" customWidth="1"/>
    <col min="6403" max="6403" width="24.375" style="1338" customWidth="1"/>
    <col min="6404" max="6404" width="9" style="1338"/>
    <col min="6405" max="6405" width="20.5" style="1338" bestFit="1" customWidth="1"/>
    <col min="6406" max="6656" width="9" style="1338"/>
    <col min="6657" max="6657" width="21.375" style="1338" customWidth="1"/>
    <col min="6658" max="6658" width="55.75" style="1338" customWidth="1"/>
    <col min="6659" max="6659" width="24.375" style="1338" customWidth="1"/>
    <col min="6660" max="6660" width="9" style="1338"/>
    <col min="6661" max="6661" width="20.5" style="1338" bestFit="1" customWidth="1"/>
    <col min="6662" max="6912" width="9" style="1338"/>
    <col min="6913" max="6913" width="21.375" style="1338" customWidth="1"/>
    <col min="6914" max="6914" width="55.75" style="1338" customWidth="1"/>
    <col min="6915" max="6915" width="24.375" style="1338" customWidth="1"/>
    <col min="6916" max="6916" width="9" style="1338"/>
    <col min="6917" max="6917" width="20.5" style="1338" bestFit="1" customWidth="1"/>
    <col min="6918" max="7168" width="9" style="1338"/>
    <col min="7169" max="7169" width="21.375" style="1338" customWidth="1"/>
    <col min="7170" max="7170" width="55.75" style="1338" customWidth="1"/>
    <col min="7171" max="7171" width="24.375" style="1338" customWidth="1"/>
    <col min="7172" max="7172" width="9" style="1338"/>
    <col min="7173" max="7173" width="20.5" style="1338" bestFit="1" customWidth="1"/>
    <col min="7174" max="7424" width="9" style="1338"/>
    <col min="7425" max="7425" width="21.375" style="1338" customWidth="1"/>
    <col min="7426" max="7426" width="55.75" style="1338" customWidth="1"/>
    <col min="7427" max="7427" width="24.375" style="1338" customWidth="1"/>
    <col min="7428" max="7428" width="9" style="1338"/>
    <col min="7429" max="7429" width="20.5" style="1338" bestFit="1" customWidth="1"/>
    <col min="7430" max="7680" width="9" style="1338"/>
    <col min="7681" max="7681" width="21.375" style="1338" customWidth="1"/>
    <col min="7682" max="7682" width="55.75" style="1338" customWidth="1"/>
    <col min="7683" max="7683" width="24.375" style="1338" customWidth="1"/>
    <col min="7684" max="7684" width="9" style="1338"/>
    <col min="7685" max="7685" width="20.5" style="1338" bestFit="1" customWidth="1"/>
    <col min="7686" max="7936" width="9" style="1338"/>
    <col min="7937" max="7937" width="21.375" style="1338" customWidth="1"/>
    <col min="7938" max="7938" width="55.75" style="1338" customWidth="1"/>
    <col min="7939" max="7939" width="24.375" style="1338" customWidth="1"/>
    <col min="7940" max="7940" width="9" style="1338"/>
    <col min="7941" max="7941" width="20.5" style="1338" bestFit="1" customWidth="1"/>
    <col min="7942" max="8192" width="9" style="1338"/>
    <col min="8193" max="8193" width="21.375" style="1338" customWidth="1"/>
    <col min="8194" max="8194" width="55.75" style="1338" customWidth="1"/>
    <col min="8195" max="8195" width="24.375" style="1338" customWidth="1"/>
    <col min="8196" max="8196" width="9" style="1338"/>
    <col min="8197" max="8197" width="20.5" style="1338" bestFit="1" customWidth="1"/>
    <col min="8198" max="8448" width="9" style="1338"/>
    <col min="8449" max="8449" width="21.375" style="1338" customWidth="1"/>
    <col min="8450" max="8450" width="55.75" style="1338" customWidth="1"/>
    <col min="8451" max="8451" width="24.375" style="1338" customWidth="1"/>
    <col min="8452" max="8452" width="9" style="1338"/>
    <col min="8453" max="8453" width="20.5" style="1338" bestFit="1" customWidth="1"/>
    <col min="8454" max="8704" width="9" style="1338"/>
    <col min="8705" max="8705" width="21.375" style="1338" customWidth="1"/>
    <col min="8706" max="8706" width="55.75" style="1338" customWidth="1"/>
    <col min="8707" max="8707" width="24.375" style="1338" customWidth="1"/>
    <col min="8708" max="8708" width="9" style="1338"/>
    <col min="8709" max="8709" width="20.5" style="1338" bestFit="1" customWidth="1"/>
    <col min="8710" max="8960" width="9" style="1338"/>
    <col min="8961" max="8961" width="21.375" style="1338" customWidth="1"/>
    <col min="8962" max="8962" width="55.75" style="1338" customWidth="1"/>
    <col min="8963" max="8963" width="24.375" style="1338" customWidth="1"/>
    <col min="8964" max="8964" width="9" style="1338"/>
    <col min="8965" max="8965" width="20.5" style="1338" bestFit="1" customWidth="1"/>
    <col min="8966" max="9216" width="9" style="1338"/>
    <col min="9217" max="9217" width="21.375" style="1338" customWidth="1"/>
    <col min="9218" max="9218" width="55.75" style="1338" customWidth="1"/>
    <col min="9219" max="9219" width="24.375" style="1338" customWidth="1"/>
    <col min="9220" max="9220" width="9" style="1338"/>
    <col min="9221" max="9221" width="20.5" style="1338" bestFit="1" customWidth="1"/>
    <col min="9222" max="9472" width="9" style="1338"/>
    <col min="9473" max="9473" width="21.375" style="1338" customWidth="1"/>
    <col min="9474" max="9474" width="55.75" style="1338" customWidth="1"/>
    <col min="9475" max="9475" width="24.375" style="1338" customWidth="1"/>
    <col min="9476" max="9476" width="9" style="1338"/>
    <col min="9477" max="9477" width="20.5" style="1338" bestFit="1" customWidth="1"/>
    <col min="9478" max="9728" width="9" style="1338"/>
    <col min="9729" max="9729" width="21.375" style="1338" customWidth="1"/>
    <col min="9730" max="9730" width="55.75" style="1338" customWidth="1"/>
    <col min="9731" max="9731" width="24.375" style="1338" customWidth="1"/>
    <col min="9732" max="9732" width="9" style="1338"/>
    <col min="9733" max="9733" width="20.5" style="1338" bestFit="1" customWidth="1"/>
    <col min="9734" max="9984" width="9" style="1338"/>
    <col min="9985" max="9985" width="21.375" style="1338" customWidth="1"/>
    <col min="9986" max="9986" width="55.75" style="1338" customWidth="1"/>
    <col min="9987" max="9987" width="24.375" style="1338" customWidth="1"/>
    <col min="9988" max="9988" width="9" style="1338"/>
    <col min="9989" max="9989" width="20.5" style="1338" bestFit="1" customWidth="1"/>
    <col min="9990" max="10240" width="9" style="1338"/>
    <col min="10241" max="10241" width="21.375" style="1338" customWidth="1"/>
    <col min="10242" max="10242" width="55.75" style="1338" customWidth="1"/>
    <col min="10243" max="10243" width="24.375" style="1338" customWidth="1"/>
    <col min="10244" max="10244" width="9" style="1338"/>
    <col min="10245" max="10245" width="20.5" style="1338" bestFit="1" customWidth="1"/>
    <col min="10246" max="10496" width="9" style="1338"/>
    <col min="10497" max="10497" width="21.375" style="1338" customWidth="1"/>
    <col min="10498" max="10498" width="55.75" style="1338" customWidth="1"/>
    <col min="10499" max="10499" width="24.375" style="1338" customWidth="1"/>
    <col min="10500" max="10500" width="9" style="1338"/>
    <col min="10501" max="10501" width="20.5" style="1338" bestFit="1" customWidth="1"/>
    <col min="10502" max="10752" width="9" style="1338"/>
    <col min="10753" max="10753" width="21.375" style="1338" customWidth="1"/>
    <col min="10754" max="10754" width="55.75" style="1338" customWidth="1"/>
    <col min="10755" max="10755" width="24.375" style="1338" customWidth="1"/>
    <col min="10756" max="10756" width="9" style="1338"/>
    <col min="10757" max="10757" width="20.5" style="1338" bestFit="1" customWidth="1"/>
    <col min="10758" max="11008" width="9" style="1338"/>
    <col min="11009" max="11009" width="21.375" style="1338" customWidth="1"/>
    <col min="11010" max="11010" width="55.75" style="1338" customWidth="1"/>
    <col min="11011" max="11011" width="24.375" style="1338" customWidth="1"/>
    <col min="11012" max="11012" width="9" style="1338"/>
    <col min="11013" max="11013" width="20.5" style="1338" bestFit="1" customWidth="1"/>
    <col min="11014" max="11264" width="9" style="1338"/>
    <col min="11265" max="11265" width="21.375" style="1338" customWidth="1"/>
    <col min="11266" max="11266" width="55.75" style="1338" customWidth="1"/>
    <col min="11267" max="11267" width="24.375" style="1338" customWidth="1"/>
    <col min="11268" max="11268" width="9" style="1338"/>
    <col min="11269" max="11269" width="20.5" style="1338" bestFit="1" customWidth="1"/>
    <col min="11270" max="11520" width="9" style="1338"/>
    <col min="11521" max="11521" width="21.375" style="1338" customWidth="1"/>
    <col min="11522" max="11522" width="55.75" style="1338" customWidth="1"/>
    <col min="11523" max="11523" width="24.375" style="1338" customWidth="1"/>
    <col min="11524" max="11524" width="9" style="1338"/>
    <col min="11525" max="11525" width="20.5" style="1338" bestFit="1" customWidth="1"/>
    <col min="11526" max="11776" width="9" style="1338"/>
    <col min="11777" max="11777" width="21.375" style="1338" customWidth="1"/>
    <col min="11778" max="11778" width="55.75" style="1338" customWidth="1"/>
    <col min="11779" max="11779" width="24.375" style="1338" customWidth="1"/>
    <col min="11780" max="11780" width="9" style="1338"/>
    <col min="11781" max="11781" width="20.5" style="1338" bestFit="1" customWidth="1"/>
    <col min="11782" max="12032" width="9" style="1338"/>
    <col min="12033" max="12033" width="21.375" style="1338" customWidth="1"/>
    <col min="12034" max="12034" width="55.75" style="1338" customWidth="1"/>
    <col min="12035" max="12035" width="24.375" style="1338" customWidth="1"/>
    <col min="12036" max="12036" width="9" style="1338"/>
    <col min="12037" max="12037" width="20.5" style="1338" bestFit="1" customWidth="1"/>
    <col min="12038" max="12288" width="9" style="1338"/>
    <col min="12289" max="12289" width="21.375" style="1338" customWidth="1"/>
    <col min="12290" max="12290" width="55.75" style="1338" customWidth="1"/>
    <col min="12291" max="12291" width="24.375" style="1338" customWidth="1"/>
    <col min="12292" max="12292" width="9" style="1338"/>
    <col min="12293" max="12293" width="20.5" style="1338" bestFit="1" customWidth="1"/>
    <col min="12294" max="12544" width="9" style="1338"/>
    <col min="12545" max="12545" width="21.375" style="1338" customWidth="1"/>
    <col min="12546" max="12546" width="55.75" style="1338" customWidth="1"/>
    <col min="12547" max="12547" width="24.375" style="1338" customWidth="1"/>
    <col min="12548" max="12548" width="9" style="1338"/>
    <col min="12549" max="12549" width="20.5" style="1338" bestFit="1" customWidth="1"/>
    <col min="12550" max="12800" width="9" style="1338"/>
    <col min="12801" max="12801" width="21.375" style="1338" customWidth="1"/>
    <col min="12802" max="12802" width="55.75" style="1338" customWidth="1"/>
    <col min="12803" max="12803" width="24.375" style="1338" customWidth="1"/>
    <col min="12804" max="12804" width="9" style="1338"/>
    <col min="12805" max="12805" width="20.5" style="1338" bestFit="1" customWidth="1"/>
    <col min="12806" max="13056" width="9" style="1338"/>
    <col min="13057" max="13057" width="21.375" style="1338" customWidth="1"/>
    <col min="13058" max="13058" width="55.75" style="1338" customWidth="1"/>
    <col min="13059" max="13059" width="24.375" style="1338" customWidth="1"/>
    <col min="13060" max="13060" width="9" style="1338"/>
    <col min="13061" max="13061" width="20.5" style="1338" bestFit="1" customWidth="1"/>
    <col min="13062" max="13312" width="9" style="1338"/>
    <col min="13313" max="13313" width="21.375" style="1338" customWidth="1"/>
    <col min="13314" max="13314" width="55.75" style="1338" customWidth="1"/>
    <col min="13315" max="13315" width="24.375" style="1338" customWidth="1"/>
    <col min="13316" max="13316" width="9" style="1338"/>
    <col min="13317" max="13317" width="20.5" style="1338" bestFit="1" customWidth="1"/>
    <col min="13318" max="13568" width="9" style="1338"/>
    <col min="13569" max="13569" width="21.375" style="1338" customWidth="1"/>
    <col min="13570" max="13570" width="55.75" style="1338" customWidth="1"/>
    <col min="13571" max="13571" width="24.375" style="1338" customWidth="1"/>
    <col min="13572" max="13572" width="9" style="1338"/>
    <col min="13573" max="13573" width="20.5" style="1338" bestFit="1" customWidth="1"/>
    <col min="13574" max="13824" width="9" style="1338"/>
    <col min="13825" max="13825" width="21.375" style="1338" customWidth="1"/>
    <col min="13826" max="13826" width="55.75" style="1338" customWidth="1"/>
    <col min="13827" max="13827" width="24.375" style="1338" customWidth="1"/>
    <col min="13828" max="13828" width="9" style="1338"/>
    <col min="13829" max="13829" width="20.5" style="1338" bestFit="1" customWidth="1"/>
    <col min="13830" max="14080" width="9" style="1338"/>
    <col min="14081" max="14081" width="21.375" style="1338" customWidth="1"/>
    <col min="14082" max="14082" width="55.75" style="1338" customWidth="1"/>
    <col min="14083" max="14083" width="24.375" style="1338" customWidth="1"/>
    <col min="14084" max="14084" width="9" style="1338"/>
    <col min="14085" max="14085" width="20.5" style="1338" bestFit="1" customWidth="1"/>
    <col min="14086" max="14336" width="9" style="1338"/>
    <col min="14337" max="14337" width="21.375" style="1338" customWidth="1"/>
    <col min="14338" max="14338" width="55.75" style="1338" customWidth="1"/>
    <col min="14339" max="14339" width="24.375" style="1338" customWidth="1"/>
    <col min="14340" max="14340" width="9" style="1338"/>
    <col min="14341" max="14341" width="20.5" style="1338" bestFit="1" customWidth="1"/>
    <col min="14342" max="14592" width="9" style="1338"/>
    <col min="14593" max="14593" width="21.375" style="1338" customWidth="1"/>
    <col min="14594" max="14594" width="55.75" style="1338" customWidth="1"/>
    <col min="14595" max="14595" width="24.375" style="1338" customWidth="1"/>
    <col min="14596" max="14596" width="9" style="1338"/>
    <col min="14597" max="14597" width="20.5" style="1338" bestFit="1" customWidth="1"/>
    <col min="14598" max="14848" width="9" style="1338"/>
    <col min="14849" max="14849" width="21.375" style="1338" customWidth="1"/>
    <col min="14850" max="14850" width="55.75" style="1338" customWidth="1"/>
    <col min="14851" max="14851" width="24.375" style="1338" customWidth="1"/>
    <col min="14852" max="14852" width="9" style="1338"/>
    <col min="14853" max="14853" width="20.5" style="1338" bestFit="1" customWidth="1"/>
    <col min="14854" max="15104" width="9" style="1338"/>
    <col min="15105" max="15105" width="21.375" style="1338" customWidth="1"/>
    <col min="15106" max="15106" width="55.75" style="1338" customWidth="1"/>
    <col min="15107" max="15107" width="24.375" style="1338" customWidth="1"/>
    <col min="15108" max="15108" width="9" style="1338"/>
    <col min="15109" max="15109" width="20.5" style="1338" bestFit="1" customWidth="1"/>
    <col min="15110" max="15360" width="9" style="1338"/>
    <col min="15361" max="15361" width="21.375" style="1338" customWidth="1"/>
    <col min="15362" max="15362" width="55.75" style="1338" customWidth="1"/>
    <col min="15363" max="15363" width="24.375" style="1338" customWidth="1"/>
    <col min="15364" max="15364" width="9" style="1338"/>
    <col min="15365" max="15365" width="20.5" style="1338" bestFit="1" customWidth="1"/>
    <col min="15366" max="15616" width="9" style="1338"/>
    <col min="15617" max="15617" width="21.375" style="1338" customWidth="1"/>
    <col min="15618" max="15618" width="55.75" style="1338" customWidth="1"/>
    <col min="15619" max="15619" width="24.375" style="1338" customWidth="1"/>
    <col min="15620" max="15620" width="9" style="1338"/>
    <col min="15621" max="15621" width="20.5" style="1338" bestFit="1" customWidth="1"/>
    <col min="15622" max="15872" width="9" style="1338"/>
    <col min="15873" max="15873" width="21.375" style="1338" customWidth="1"/>
    <col min="15874" max="15874" width="55.75" style="1338" customWidth="1"/>
    <col min="15875" max="15875" width="24.375" style="1338" customWidth="1"/>
    <col min="15876" max="15876" width="9" style="1338"/>
    <col min="15877" max="15877" width="20.5" style="1338" bestFit="1" customWidth="1"/>
    <col min="15878" max="16128" width="9" style="1338"/>
    <col min="16129" max="16129" width="21.375" style="1338" customWidth="1"/>
    <col min="16130" max="16130" width="55.75" style="1338" customWidth="1"/>
    <col min="16131" max="16131" width="24.375" style="1338" customWidth="1"/>
    <col min="16132" max="16132" width="9" style="1338"/>
    <col min="16133" max="16133" width="20.5" style="1338" bestFit="1" customWidth="1"/>
    <col min="16134" max="16384" width="9" style="1338"/>
  </cols>
  <sheetData>
    <row r="1" spans="1:5" ht="26.25" customHeight="1">
      <c r="A1" s="3757" t="s">
        <v>1773</v>
      </c>
      <c r="B1" s="3757"/>
      <c r="C1" s="1337" t="s">
        <v>2642</v>
      </c>
    </row>
    <row r="2" spans="1:5" ht="19.5" customHeight="1">
      <c r="A2" s="3758" t="s">
        <v>1774</v>
      </c>
      <c r="B2" s="3758"/>
      <c r="C2" s="1339" t="s">
        <v>845</v>
      </c>
    </row>
    <row r="3" spans="1:5" ht="19.5" customHeight="1">
      <c r="A3" s="1340" t="s">
        <v>1775</v>
      </c>
      <c r="B3" s="1341" t="str">
        <f>基本情况!B48</f>
        <v/>
      </c>
      <c r="C3" s="1342" t="s">
        <v>1776</v>
      </c>
    </row>
    <row r="4" spans="1:5" ht="19.5" customHeight="1">
      <c r="A4" s="1340" t="s">
        <v>1778</v>
      </c>
      <c r="B4" s="1341" t="str">
        <f>基本情况!B2</f>
        <v/>
      </c>
      <c r="C4" s="1342" t="s">
        <v>1779</v>
      </c>
    </row>
    <row r="5" spans="1:5" ht="19.5" customHeight="1">
      <c r="A5" s="1340" t="s">
        <v>1781</v>
      </c>
      <c r="B5" s="1341">
        <f>[0]!本年度</f>
        <v>2015</v>
      </c>
      <c r="C5" s="1342" t="s">
        <v>1782</v>
      </c>
      <c r="E5" s="1343" t="s">
        <v>1777</v>
      </c>
    </row>
    <row r="6" spans="1:5" ht="19.5" customHeight="1">
      <c r="A6" s="1340" t="s">
        <v>1783</v>
      </c>
      <c r="B6" s="1341" t="str">
        <f>基本情况!F21</f>
        <v>2016-03-03</v>
      </c>
      <c r="C6" s="1342" t="s">
        <v>1784</v>
      </c>
      <c r="E6" s="1344" t="s">
        <v>1780</v>
      </c>
    </row>
    <row r="7" spans="1:5" ht="19.5" customHeight="1">
      <c r="A7" s="1340" t="s">
        <v>1786</v>
      </c>
      <c r="B7" s="1341" t="str">
        <f>基本情况!F20</f>
        <v>2016-04-10</v>
      </c>
      <c r="C7" s="1342" t="s">
        <v>1787</v>
      </c>
      <c r="E7" s="1345"/>
    </row>
    <row r="8" spans="1:5" ht="19.5" customHeight="1">
      <c r="A8" s="1340" t="s">
        <v>1789</v>
      </c>
      <c r="B8" s="1341" t="str">
        <f>基本情况!B18</f>
        <v>厦百邦税鉴[2015]第*S***号</v>
      </c>
      <c r="C8" s="1342" t="s">
        <v>1776</v>
      </c>
      <c r="E8" s="1343" t="s">
        <v>1785</v>
      </c>
    </row>
    <row r="9" spans="1:5" ht="75" customHeight="1">
      <c r="A9" s="1340" t="s">
        <v>1790</v>
      </c>
      <c r="B9" s="1341">
        <f>基本情况!B30</f>
        <v>3</v>
      </c>
      <c r="C9" s="1346" t="s">
        <v>1791</v>
      </c>
      <c r="E9" s="1344" t="s">
        <v>1788</v>
      </c>
    </row>
    <row r="10" spans="1:5" ht="19.5" customHeight="1">
      <c r="A10" s="1340" t="s">
        <v>1793</v>
      </c>
      <c r="B10" s="1341" t="e">
        <f ca="1">OFFSET(E4,MATCH(B11,E4:E88,0)-2,0)</f>
        <v>#N/A</v>
      </c>
      <c r="C10" s="1342" t="s">
        <v>1776</v>
      </c>
      <c r="E10" s="1345"/>
    </row>
    <row r="11" spans="1:5" ht="19.5" customHeight="1">
      <c r="A11" s="1340" t="s">
        <v>1795</v>
      </c>
      <c r="B11" s="1341">
        <f>基本情况!B11</f>
        <v>0</v>
      </c>
      <c r="C11" s="1342" t="s">
        <v>1779</v>
      </c>
      <c r="E11" s="1343" t="s">
        <v>1792</v>
      </c>
    </row>
    <row r="12" spans="1:5" ht="19.5" customHeight="1">
      <c r="A12" s="1347" t="s">
        <v>1796</v>
      </c>
      <c r="B12" s="1348" t="str">
        <f ca="1">IF(ISERROR(OFFSET(E4,MATCH(B13,E4:E88,0)-2,0)),"",OFFSET(E4,MATCH(B13,E4:E88,0)-2,0))</f>
        <v/>
      </c>
      <c r="C12" s="1347" t="s">
        <v>1797</v>
      </c>
      <c r="E12" s="1344" t="s">
        <v>1794</v>
      </c>
    </row>
    <row r="13" spans="1:5" ht="19.5" customHeight="1">
      <c r="A13" s="1347" t="s">
        <v>1799</v>
      </c>
      <c r="B13" s="1348" t="str">
        <f>IF(基本情况!B10=0,"",基本情况!B10)</f>
        <v/>
      </c>
      <c r="C13" s="1347" t="s">
        <v>1800</v>
      </c>
      <c r="E13" s="1345"/>
    </row>
    <row r="14" spans="1:5" ht="19.5" customHeight="1">
      <c r="A14" s="3758" t="s">
        <v>1802</v>
      </c>
      <c r="B14" s="3758"/>
      <c r="C14" s="1349"/>
      <c r="E14" s="1343" t="s">
        <v>1798</v>
      </c>
    </row>
    <row r="15" spans="1:5" ht="19.5" customHeight="1">
      <c r="A15" s="1340" t="s">
        <v>1803</v>
      </c>
      <c r="B15" s="1350" t="s">
        <v>1804</v>
      </c>
      <c r="C15" s="1342" t="s">
        <v>1779</v>
      </c>
      <c r="E15" s="1344" t="s">
        <v>1801</v>
      </c>
    </row>
    <row r="16" spans="1:5" ht="19.5" customHeight="1">
      <c r="A16" s="1340" t="s">
        <v>1805</v>
      </c>
      <c r="B16" s="1350" t="s">
        <v>278</v>
      </c>
      <c r="C16" s="1342" t="s">
        <v>1779</v>
      </c>
      <c r="E16" s="1345"/>
    </row>
    <row r="17" spans="1:6" ht="19.5" customHeight="1">
      <c r="A17" s="1340" t="s">
        <v>1806</v>
      </c>
      <c r="B17" s="1350" t="s">
        <v>1807</v>
      </c>
      <c r="C17" s="1342" t="s">
        <v>1779</v>
      </c>
      <c r="E17" s="1343" t="s">
        <v>6796</v>
      </c>
      <c r="F17" s="2089"/>
    </row>
    <row r="18" spans="1:6" ht="19.5" customHeight="1">
      <c r="A18" s="1340" t="s">
        <v>1808</v>
      </c>
      <c r="B18" s="1350" t="s">
        <v>1809</v>
      </c>
      <c r="C18" s="1342" t="s">
        <v>1779</v>
      </c>
      <c r="E18" s="1344" t="s">
        <v>6795</v>
      </c>
      <c r="F18" s="2089"/>
    </row>
    <row r="19" spans="1:6" ht="19.5" customHeight="1">
      <c r="A19" s="1342" t="s">
        <v>1811</v>
      </c>
      <c r="B19" s="1350" t="s">
        <v>1812</v>
      </c>
      <c r="C19" s="1342" t="s">
        <v>1797</v>
      </c>
      <c r="E19" s="1345"/>
      <c r="F19" s="2089"/>
    </row>
    <row r="20" spans="1:6" ht="19.5" customHeight="1">
      <c r="A20" s="1342" t="s">
        <v>1814</v>
      </c>
      <c r="B20" s="1350" t="s">
        <v>1815</v>
      </c>
      <c r="C20" s="1342" t="s">
        <v>1797</v>
      </c>
      <c r="E20" s="1343" t="s">
        <v>1810</v>
      </c>
      <c r="F20" s="2089"/>
    </row>
    <row r="21" spans="1:6" ht="19.5" customHeight="1">
      <c r="A21" s="1342" t="s">
        <v>1816</v>
      </c>
      <c r="B21" s="1350" t="s">
        <v>1817</v>
      </c>
      <c r="C21" s="1342" t="s">
        <v>1797</v>
      </c>
      <c r="E21" s="1344" t="s">
        <v>1813</v>
      </c>
      <c r="F21" s="2089"/>
    </row>
    <row r="22" spans="1:6" ht="19.5" customHeight="1">
      <c r="A22" s="1342" t="s">
        <v>1819</v>
      </c>
      <c r="B22" s="1351" t="s">
        <v>1820</v>
      </c>
      <c r="C22" s="1342" t="s">
        <v>1797</v>
      </c>
      <c r="E22" s="1345"/>
      <c r="F22" s="2089"/>
    </row>
    <row r="23" spans="1:6" ht="19.5" customHeight="1">
      <c r="A23" s="1342" t="s">
        <v>1822</v>
      </c>
      <c r="B23" s="1351" t="s">
        <v>1823</v>
      </c>
      <c r="C23" s="1342" t="s">
        <v>1797</v>
      </c>
      <c r="E23" s="1343" t="s">
        <v>1818</v>
      </c>
      <c r="F23" s="2089"/>
    </row>
    <row r="24" spans="1:6" ht="19.5" customHeight="1">
      <c r="A24" s="3758" t="s">
        <v>1824</v>
      </c>
      <c r="B24" s="3758"/>
      <c r="C24" s="1342"/>
      <c r="E24" s="1344" t="s">
        <v>1821</v>
      </c>
      <c r="F24" s="2089"/>
    </row>
    <row r="25" spans="1:6" ht="19.5" customHeight="1">
      <c r="A25" s="1342" t="s">
        <v>1826</v>
      </c>
      <c r="B25" s="1350" t="s">
        <v>1771</v>
      </c>
      <c r="C25" s="1342" t="s">
        <v>1797</v>
      </c>
      <c r="E25" s="1345"/>
      <c r="F25" s="2089"/>
    </row>
    <row r="26" spans="1:6" ht="19.5" customHeight="1">
      <c r="A26" s="1340" t="s">
        <v>1828</v>
      </c>
      <c r="B26" s="1352">
        <f>基本情况!B17</f>
        <v>1500</v>
      </c>
      <c r="C26" s="1342" t="s">
        <v>1776</v>
      </c>
      <c r="E26" s="1343" t="s">
        <v>1825</v>
      </c>
      <c r="F26" s="2089"/>
    </row>
    <row r="27" spans="1:6" ht="19.5" customHeight="1">
      <c r="A27" s="1353"/>
      <c r="B27" s="1354"/>
      <c r="C27" s="1355"/>
      <c r="E27" s="1344" t="s">
        <v>1827</v>
      </c>
      <c r="F27" s="2089"/>
    </row>
    <row r="28" spans="1:6" ht="62.25" customHeight="1">
      <c r="A28" s="3759" t="s">
        <v>2643</v>
      </c>
      <c r="B28" s="3759"/>
      <c r="C28" s="3759"/>
      <c r="E28" s="1345"/>
      <c r="F28" s="2089"/>
    </row>
    <row r="29" spans="1:6" ht="19.5" customHeight="1">
      <c r="E29" s="1343" t="s">
        <v>1829</v>
      </c>
      <c r="F29" s="2089"/>
    </row>
    <row r="30" spans="1:6" ht="19.5" customHeight="1">
      <c r="E30" s="1344" t="s">
        <v>1830</v>
      </c>
      <c r="F30" s="2089"/>
    </row>
    <row r="31" spans="1:6" ht="19.5" customHeight="1">
      <c r="E31" s="1345"/>
      <c r="F31" s="2089"/>
    </row>
    <row r="32" spans="1:6" ht="19.5" customHeight="1">
      <c r="E32" s="1343" t="s">
        <v>1831</v>
      </c>
      <c r="F32" s="2089"/>
    </row>
    <row r="33" spans="5:6" ht="19.5" customHeight="1">
      <c r="E33" s="1344" t="s">
        <v>1832</v>
      </c>
      <c r="F33" s="2089"/>
    </row>
    <row r="34" spans="5:6" ht="19.5" customHeight="1">
      <c r="E34" s="1345"/>
      <c r="F34" s="2089"/>
    </row>
    <row r="35" spans="5:6" ht="19.5" customHeight="1">
      <c r="E35" s="1343" t="s">
        <v>6798</v>
      </c>
      <c r="F35" s="2089"/>
    </row>
    <row r="36" spans="5:6" ht="19.5" customHeight="1">
      <c r="E36" s="1344" t="s">
        <v>6797</v>
      </c>
      <c r="F36" s="2089"/>
    </row>
    <row r="37" spans="5:6" ht="19.5" customHeight="1">
      <c r="E37" s="1345"/>
      <c r="F37" s="2089"/>
    </row>
    <row r="38" spans="5:6" ht="19.5" customHeight="1">
      <c r="E38" s="1343" t="s">
        <v>6800</v>
      </c>
      <c r="F38" s="2089"/>
    </row>
    <row r="39" spans="5:6" ht="19.5" customHeight="1">
      <c r="E39" s="1344" t="s">
        <v>6799</v>
      </c>
      <c r="F39" s="2089"/>
    </row>
    <row r="40" spans="5:6" ht="19.5" customHeight="1">
      <c r="E40" s="1345"/>
      <c r="F40" s="2089"/>
    </row>
    <row r="41" spans="5:6" ht="19.5" customHeight="1">
      <c r="E41" s="1343" t="s">
        <v>6815</v>
      </c>
      <c r="F41" s="2089"/>
    </row>
    <row r="42" spans="5:6" ht="19.5" customHeight="1">
      <c r="E42" s="1344" t="s">
        <v>6801</v>
      </c>
      <c r="F42" s="2089"/>
    </row>
    <row r="43" spans="5:6" ht="19.5" customHeight="1">
      <c r="E43" s="1345"/>
    </row>
    <row r="44" spans="5:6" ht="19.5" customHeight="1">
      <c r="E44" s="1343" t="s">
        <v>1833</v>
      </c>
    </row>
    <row r="45" spans="5:6" ht="19.5" customHeight="1">
      <c r="E45" s="1344" t="s">
        <v>1834</v>
      </c>
    </row>
    <row r="46" spans="5:6" ht="19.5" customHeight="1">
      <c r="E46" s="1345"/>
    </row>
    <row r="47" spans="5:6" ht="19.5" customHeight="1">
      <c r="E47" s="1343" t="s">
        <v>1835</v>
      </c>
    </row>
    <row r="48" spans="5:6" ht="19.5" customHeight="1">
      <c r="E48" s="1344" t="s">
        <v>1836</v>
      </c>
    </row>
    <row r="49" spans="5:5" ht="19.5" customHeight="1">
      <c r="E49" s="1345"/>
    </row>
    <row r="50" spans="5:5" ht="19.5" customHeight="1">
      <c r="E50" s="1343" t="s">
        <v>1837</v>
      </c>
    </row>
    <row r="51" spans="5:5" ht="19.5" customHeight="1">
      <c r="E51" s="1344" t="s">
        <v>1838</v>
      </c>
    </row>
    <row r="52" spans="5:5" ht="19.5" customHeight="1">
      <c r="E52" s="1345"/>
    </row>
    <row r="53" spans="5:5" ht="19.5" customHeight="1">
      <c r="E53" s="1343" t="s">
        <v>1839</v>
      </c>
    </row>
    <row r="54" spans="5:5" ht="19.5" customHeight="1">
      <c r="E54" s="1344" t="s">
        <v>1840</v>
      </c>
    </row>
    <row r="55" spans="5:5" ht="19.5" customHeight="1">
      <c r="E55" s="1345"/>
    </row>
    <row r="56" spans="5:5" ht="19.5" customHeight="1">
      <c r="E56" s="1343" t="s">
        <v>1841</v>
      </c>
    </row>
    <row r="57" spans="5:5" ht="19.5" customHeight="1">
      <c r="E57" s="1344" t="s">
        <v>1842</v>
      </c>
    </row>
    <row r="58" spans="5:5" ht="19.5" customHeight="1">
      <c r="E58" s="1345"/>
    </row>
    <row r="59" spans="5:5" ht="19.5" customHeight="1">
      <c r="E59" s="1343" t="s">
        <v>1843</v>
      </c>
    </row>
    <row r="60" spans="5:5" ht="19.5" customHeight="1">
      <c r="E60" s="1344" t="s">
        <v>1844</v>
      </c>
    </row>
    <row r="61" spans="5:5" ht="19.5" customHeight="1">
      <c r="E61" s="1345"/>
    </row>
    <row r="62" spans="5:5" ht="19.5" customHeight="1">
      <c r="E62" s="1343" t="s">
        <v>1845</v>
      </c>
    </row>
    <row r="63" spans="5:5" ht="19.5" customHeight="1">
      <c r="E63" s="1344" t="s">
        <v>1846</v>
      </c>
    </row>
    <row r="65" spans="5:5" ht="19.5" customHeight="1">
      <c r="E65" s="1343" t="s">
        <v>6803</v>
      </c>
    </row>
    <row r="66" spans="5:5" ht="19.5" customHeight="1">
      <c r="E66" s="1344" t="s">
        <v>6802</v>
      </c>
    </row>
    <row r="68" spans="5:5" ht="19.5" customHeight="1">
      <c r="E68" s="1343" t="s">
        <v>6805</v>
      </c>
    </row>
    <row r="69" spans="5:5" ht="19.5" customHeight="1">
      <c r="E69" s="1344" t="s">
        <v>6804</v>
      </c>
    </row>
    <row r="71" spans="5:5" ht="19.5" customHeight="1">
      <c r="E71" s="1343" t="s">
        <v>6807</v>
      </c>
    </row>
    <row r="72" spans="5:5" ht="19.5" customHeight="1">
      <c r="E72" s="1344" t="s">
        <v>6806</v>
      </c>
    </row>
    <row r="74" spans="5:5" ht="19.5" customHeight="1">
      <c r="E74" s="1343" t="s">
        <v>6809</v>
      </c>
    </row>
    <row r="75" spans="5:5" ht="19.5" customHeight="1">
      <c r="E75" s="1344" t="s">
        <v>6808</v>
      </c>
    </row>
    <row r="77" spans="5:5" ht="19.5" customHeight="1">
      <c r="E77" s="1343" t="s">
        <v>6811</v>
      </c>
    </row>
    <row r="78" spans="5:5" ht="19.5" customHeight="1">
      <c r="E78" s="1344" t="s">
        <v>6810</v>
      </c>
    </row>
    <row r="80" spans="5:5" ht="19.5" customHeight="1">
      <c r="E80" s="1343" t="s">
        <v>6813</v>
      </c>
    </row>
    <row r="81" spans="5:5" ht="19.5" customHeight="1">
      <c r="E81" s="1344" t="s">
        <v>6812</v>
      </c>
    </row>
  </sheetData>
  <mergeCells count="5">
    <mergeCell ref="A1:B1"/>
    <mergeCell ref="A2:B2"/>
    <mergeCell ref="A14:B14"/>
    <mergeCell ref="A24:B24"/>
    <mergeCell ref="A28:C28"/>
  </mergeCells>
  <phoneticPr fontId="59" type="noConversion"/>
  <hyperlinks>
    <hyperlink ref="B22" r:id="rId1"/>
    <hyperlink ref="B23" r:id="rId2"/>
  </hyperlinks>
  <pageMargins left="0.7" right="0.7" top="0.75" bottom="0.75" header="0.3" footer="0.3"/>
  <pageSetup paperSize="9" orientation="portrait" horizontalDpi="200" verticalDpi="200" r:id="rId3"/>
  <drawing r:id="rId4"/>
  <legacyDrawing r:id="rId5"/>
  <mc:AlternateContent xmlns:mc="http://schemas.openxmlformats.org/markup-compatibility/2006">
    <mc:Choice Requires="x14">
      <controls>
        <mc:AlternateContent xmlns:mc="http://schemas.openxmlformats.org/markup-compatibility/2006">
          <mc:Choice Requires="x14">
            <control shapeId="380930" r:id="rId6" name="Button 2">
              <controlPr defaultSize="0" print="0" autoFill="0" autoPict="0" macro="[0]!ThisWorkbook.返回">
                <anchor>
                  <from>
                    <xdr:col>3</xdr:col>
                    <xdr:colOff>361950</xdr:colOff>
                    <xdr:row>0</xdr:row>
                    <xdr:rowOff>104775</xdr:rowOff>
                  </from>
                  <to>
                    <xdr:col>4</xdr:col>
                    <xdr:colOff>409575</xdr:colOff>
                    <xdr:row>1</xdr:row>
                    <xdr:rowOff>133350</xdr:rowOff>
                  </to>
                </anchor>
              </controlPr>
            </control>
          </mc:Choice>
        </mc:AlternateContent>
      </controls>
    </mc:Choice>
  </mc:AlternateContent>
</worksheet>
</file>

<file path=xl/worksheets/sheet10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8"/>
  <dimension ref="A1:C10"/>
  <sheetViews>
    <sheetView workbookViewId="0">
      <selection sqref="A1:C1"/>
    </sheetView>
  </sheetViews>
  <sheetFormatPr defaultRowHeight="13.5"/>
  <cols>
    <col min="1" max="1" width="23.25" style="1358" customWidth="1"/>
    <col min="2" max="2" width="72.375" style="1363" customWidth="1"/>
    <col min="3" max="3" width="13.125" style="1364" customWidth="1"/>
    <col min="4" max="256" width="9" style="1358"/>
    <col min="257" max="257" width="23.25" style="1358" customWidth="1"/>
    <col min="258" max="258" width="72.375" style="1358" customWidth="1"/>
    <col min="259" max="259" width="13.125" style="1358" customWidth="1"/>
    <col min="260" max="512" width="9" style="1358"/>
    <col min="513" max="513" width="23.25" style="1358" customWidth="1"/>
    <col min="514" max="514" width="72.375" style="1358" customWidth="1"/>
    <col min="515" max="515" width="13.125" style="1358" customWidth="1"/>
    <col min="516" max="768" width="9" style="1358"/>
    <col min="769" max="769" width="23.25" style="1358" customWidth="1"/>
    <col min="770" max="770" width="72.375" style="1358" customWidth="1"/>
    <col min="771" max="771" width="13.125" style="1358" customWidth="1"/>
    <col min="772" max="1024" width="9" style="1358"/>
    <col min="1025" max="1025" width="23.25" style="1358" customWidth="1"/>
    <col min="1026" max="1026" width="72.375" style="1358" customWidth="1"/>
    <col min="1027" max="1027" width="13.125" style="1358" customWidth="1"/>
    <col min="1028" max="1280" width="9" style="1358"/>
    <col min="1281" max="1281" width="23.25" style="1358" customWidth="1"/>
    <col min="1282" max="1282" width="72.375" style="1358" customWidth="1"/>
    <col min="1283" max="1283" width="13.125" style="1358" customWidth="1"/>
    <col min="1284" max="1536" width="9" style="1358"/>
    <col min="1537" max="1537" width="23.25" style="1358" customWidth="1"/>
    <col min="1538" max="1538" width="72.375" style="1358" customWidth="1"/>
    <col min="1539" max="1539" width="13.125" style="1358" customWidth="1"/>
    <col min="1540" max="1792" width="9" style="1358"/>
    <col min="1793" max="1793" width="23.25" style="1358" customWidth="1"/>
    <col min="1794" max="1794" width="72.375" style="1358" customWidth="1"/>
    <col min="1795" max="1795" width="13.125" style="1358" customWidth="1"/>
    <col min="1796" max="2048" width="9" style="1358"/>
    <col min="2049" max="2049" width="23.25" style="1358" customWidth="1"/>
    <col min="2050" max="2050" width="72.375" style="1358" customWidth="1"/>
    <col min="2051" max="2051" width="13.125" style="1358" customWidth="1"/>
    <col min="2052" max="2304" width="9" style="1358"/>
    <col min="2305" max="2305" width="23.25" style="1358" customWidth="1"/>
    <col min="2306" max="2306" width="72.375" style="1358" customWidth="1"/>
    <col min="2307" max="2307" width="13.125" style="1358" customWidth="1"/>
    <col min="2308" max="2560" width="9" style="1358"/>
    <col min="2561" max="2561" width="23.25" style="1358" customWidth="1"/>
    <col min="2562" max="2562" width="72.375" style="1358" customWidth="1"/>
    <col min="2563" max="2563" width="13.125" style="1358" customWidth="1"/>
    <col min="2564" max="2816" width="9" style="1358"/>
    <col min="2817" max="2817" width="23.25" style="1358" customWidth="1"/>
    <col min="2818" max="2818" width="72.375" style="1358" customWidth="1"/>
    <col min="2819" max="2819" width="13.125" style="1358" customWidth="1"/>
    <col min="2820" max="3072" width="9" style="1358"/>
    <col min="3073" max="3073" width="23.25" style="1358" customWidth="1"/>
    <col min="3074" max="3074" width="72.375" style="1358" customWidth="1"/>
    <col min="3075" max="3075" width="13.125" style="1358" customWidth="1"/>
    <col min="3076" max="3328" width="9" style="1358"/>
    <col min="3329" max="3329" width="23.25" style="1358" customWidth="1"/>
    <col min="3330" max="3330" width="72.375" style="1358" customWidth="1"/>
    <col min="3331" max="3331" width="13.125" style="1358" customWidth="1"/>
    <col min="3332" max="3584" width="9" style="1358"/>
    <col min="3585" max="3585" width="23.25" style="1358" customWidth="1"/>
    <col min="3586" max="3586" width="72.375" style="1358" customWidth="1"/>
    <col min="3587" max="3587" width="13.125" style="1358" customWidth="1"/>
    <col min="3588" max="3840" width="9" style="1358"/>
    <col min="3841" max="3841" width="23.25" style="1358" customWidth="1"/>
    <col min="3842" max="3842" width="72.375" style="1358" customWidth="1"/>
    <col min="3843" max="3843" width="13.125" style="1358" customWidth="1"/>
    <col min="3844" max="4096" width="9" style="1358"/>
    <col min="4097" max="4097" width="23.25" style="1358" customWidth="1"/>
    <col min="4098" max="4098" width="72.375" style="1358" customWidth="1"/>
    <col min="4099" max="4099" width="13.125" style="1358" customWidth="1"/>
    <col min="4100" max="4352" width="9" style="1358"/>
    <col min="4353" max="4353" width="23.25" style="1358" customWidth="1"/>
    <col min="4354" max="4354" width="72.375" style="1358" customWidth="1"/>
    <col min="4355" max="4355" width="13.125" style="1358" customWidth="1"/>
    <col min="4356" max="4608" width="9" style="1358"/>
    <col min="4609" max="4609" width="23.25" style="1358" customWidth="1"/>
    <col min="4610" max="4610" width="72.375" style="1358" customWidth="1"/>
    <col min="4611" max="4611" width="13.125" style="1358" customWidth="1"/>
    <col min="4612" max="4864" width="9" style="1358"/>
    <col min="4865" max="4865" width="23.25" style="1358" customWidth="1"/>
    <col min="4866" max="4866" width="72.375" style="1358" customWidth="1"/>
    <col min="4867" max="4867" width="13.125" style="1358" customWidth="1"/>
    <col min="4868" max="5120" width="9" style="1358"/>
    <col min="5121" max="5121" width="23.25" style="1358" customWidth="1"/>
    <col min="5122" max="5122" width="72.375" style="1358" customWidth="1"/>
    <col min="5123" max="5123" width="13.125" style="1358" customWidth="1"/>
    <col min="5124" max="5376" width="9" style="1358"/>
    <col min="5377" max="5377" width="23.25" style="1358" customWidth="1"/>
    <col min="5378" max="5378" width="72.375" style="1358" customWidth="1"/>
    <col min="5379" max="5379" width="13.125" style="1358" customWidth="1"/>
    <col min="5380" max="5632" width="9" style="1358"/>
    <col min="5633" max="5633" width="23.25" style="1358" customWidth="1"/>
    <col min="5634" max="5634" width="72.375" style="1358" customWidth="1"/>
    <col min="5635" max="5635" width="13.125" style="1358" customWidth="1"/>
    <col min="5636" max="5888" width="9" style="1358"/>
    <col min="5889" max="5889" width="23.25" style="1358" customWidth="1"/>
    <col min="5890" max="5890" width="72.375" style="1358" customWidth="1"/>
    <col min="5891" max="5891" width="13.125" style="1358" customWidth="1"/>
    <col min="5892" max="6144" width="9" style="1358"/>
    <col min="6145" max="6145" width="23.25" style="1358" customWidth="1"/>
    <col min="6146" max="6146" width="72.375" style="1358" customWidth="1"/>
    <col min="6147" max="6147" width="13.125" style="1358" customWidth="1"/>
    <col min="6148" max="6400" width="9" style="1358"/>
    <col min="6401" max="6401" width="23.25" style="1358" customWidth="1"/>
    <col min="6402" max="6402" width="72.375" style="1358" customWidth="1"/>
    <col min="6403" max="6403" width="13.125" style="1358" customWidth="1"/>
    <col min="6404" max="6656" width="9" style="1358"/>
    <col min="6657" max="6657" width="23.25" style="1358" customWidth="1"/>
    <col min="6658" max="6658" width="72.375" style="1358" customWidth="1"/>
    <col min="6659" max="6659" width="13.125" style="1358" customWidth="1"/>
    <col min="6660" max="6912" width="9" style="1358"/>
    <col min="6913" max="6913" width="23.25" style="1358" customWidth="1"/>
    <col min="6914" max="6914" width="72.375" style="1358" customWidth="1"/>
    <col min="6915" max="6915" width="13.125" style="1358" customWidth="1"/>
    <col min="6916" max="7168" width="9" style="1358"/>
    <col min="7169" max="7169" width="23.25" style="1358" customWidth="1"/>
    <col min="7170" max="7170" width="72.375" style="1358" customWidth="1"/>
    <col min="7171" max="7171" width="13.125" style="1358" customWidth="1"/>
    <col min="7172" max="7424" width="9" style="1358"/>
    <col min="7425" max="7425" width="23.25" style="1358" customWidth="1"/>
    <col min="7426" max="7426" width="72.375" style="1358" customWidth="1"/>
    <col min="7427" max="7427" width="13.125" style="1358" customWidth="1"/>
    <col min="7428" max="7680" width="9" style="1358"/>
    <col min="7681" max="7681" width="23.25" style="1358" customWidth="1"/>
    <col min="7682" max="7682" width="72.375" style="1358" customWidth="1"/>
    <col min="7683" max="7683" width="13.125" style="1358" customWidth="1"/>
    <col min="7684" max="7936" width="9" style="1358"/>
    <col min="7937" max="7937" width="23.25" style="1358" customWidth="1"/>
    <col min="7938" max="7938" width="72.375" style="1358" customWidth="1"/>
    <col min="7939" max="7939" width="13.125" style="1358" customWidth="1"/>
    <col min="7940" max="8192" width="9" style="1358"/>
    <col min="8193" max="8193" width="23.25" style="1358" customWidth="1"/>
    <col min="8194" max="8194" width="72.375" style="1358" customWidth="1"/>
    <col min="8195" max="8195" width="13.125" style="1358" customWidth="1"/>
    <col min="8196" max="8448" width="9" style="1358"/>
    <col min="8449" max="8449" width="23.25" style="1358" customWidth="1"/>
    <col min="8450" max="8450" width="72.375" style="1358" customWidth="1"/>
    <col min="8451" max="8451" width="13.125" style="1358" customWidth="1"/>
    <col min="8452" max="8704" width="9" style="1358"/>
    <col min="8705" max="8705" width="23.25" style="1358" customWidth="1"/>
    <col min="8706" max="8706" width="72.375" style="1358" customWidth="1"/>
    <col min="8707" max="8707" width="13.125" style="1358" customWidth="1"/>
    <col min="8708" max="8960" width="9" style="1358"/>
    <col min="8961" max="8961" width="23.25" style="1358" customWidth="1"/>
    <col min="8962" max="8962" width="72.375" style="1358" customWidth="1"/>
    <col min="8963" max="8963" width="13.125" style="1358" customWidth="1"/>
    <col min="8964" max="9216" width="9" style="1358"/>
    <col min="9217" max="9217" width="23.25" style="1358" customWidth="1"/>
    <col min="9218" max="9218" width="72.375" style="1358" customWidth="1"/>
    <col min="9219" max="9219" width="13.125" style="1358" customWidth="1"/>
    <col min="9220" max="9472" width="9" style="1358"/>
    <col min="9473" max="9473" width="23.25" style="1358" customWidth="1"/>
    <col min="9474" max="9474" width="72.375" style="1358" customWidth="1"/>
    <col min="9475" max="9475" width="13.125" style="1358" customWidth="1"/>
    <col min="9476" max="9728" width="9" style="1358"/>
    <col min="9729" max="9729" width="23.25" style="1358" customWidth="1"/>
    <col min="9730" max="9730" width="72.375" style="1358" customWidth="1"/>
    <col min="9731" max="9731" width="13.125" style="1358" customWidth="1"/>
    <col min="9732" max="9984" width="9" style="1358"/>
    <col min="9985" max="9985" width="23.25" style="1358" customWidth="1"/>
    <col min="9986" max="9986" width="72.375" style="1358" customWidth="1"/>
    <col min="9987" max="9987" width="13.125" style="1358" customWidth="1"/>
    <col min="9988" max="10240" width="9" style="1358"/>
    <col min="10241" max="10241" width="23.25" style="1358" customWidth="1"/>
    <col min="10242" max="10242" width="72.375" style="1358" customWidth="1"/>
    <col min="10243" max="10243" width="13.125" style="1358" customWidth="1"/>
    <col min="10244" max="10496" width="9" style="1358"/>
    <col min="10497" max="10497" width="23.25" style="1358" customWidth="1"/>
    <col min="10498" max="10498" width="72.375" style="1358" customWidth="1"/>
    <col min="10499" max="10499" width="13.125" style="1358" customWidth="1"/>
    <col min="10500" max="10752" width="9" style="1358"/>
    <col min="10753" max="10753" width="23.25" style="1358" customWidth="1"/>
    <col min="10754" max="10754" width="72.375" style="1358" customWidth="1"/>
    <col min="10755" max="10755" width="13.125" style="1358" customWidth="1"/>
    <col min="10756" max="11008" width="9" style="1358"/>
    <col min="11009" max="11009" width="23.25" style="1358" customWidth="1"/>
    <col min="11010" max="11010" width="72.375" style="1358" customWidth="1"/>
    <col min="11011" max="11011" width="13.125" style="1358" customWidth="1"/>
    <col min="11012" max="11264" width="9" style="1358"/>
    <col min="11265" max="11265" width="23.25" style="1358" customWidth="1"/>
    <col min="11266" max="11266" width="72.375" style="1358" customWidth="1"/>
    <col min="11267" max="11267" width="13.125" style="1358" customWidth="1"/>
    <col min="11268" max="11520" width="9" style="1358"/>
    <col min="11521" max="11521" width="23.25" style="1358" customWidth="1"/>
    <col min="11522" max="11522" width="72.375" style="1358" customWidth="1"/>
    <col min="11523" max="11523" width="13.125" style="1358" customWidth="1"/>
    <col min="11524" max="11776" width="9" style="1358"/>
    <col min="11777" max="11777" width="23.25" style="1358" customWidth="1"/>
    <col min="11778" max="11778" width="72.375" style="1358" customWidth="1"/>
    <col min="11779" max="11779" width="13.125" style="1358" customWidth="1"/>
    <col min="11780" max="12032" width="9" style="1358"/>
    <col min="12033" max="12033" width="23.25" style="1358" customWidth="1"/>
    <col min="12034" max="12034" width="72.375" style="1358" customWidth="1"/>
    <col min="12035" max="12035" width="13.125" style="1358" customWidth="1"/>
    <col min="12036" max="12288" width="9" style="1358"/>
    <col min="12289" max="12289" width="23.25" style="1358" customWidth="1"/>
    <col min="12290" max="12290" width="72.375" style="1358" customWidth="1"/>
    <col min="12291" max="12291" width="13.125" style="1358" customWidth="1"/>
    <col min="12292" max="12544" width="9" style="1358"/>
    <col min="12545" max="12545" width="23.25" style="1358" customWidth="1"/>
    <col min="12546" max="12546" width="72.375" style="1358" customWidth="1"/>
    <col min="12547" max="12547" width="13.125" style="1358" customWidth="1"/>
    <col min="12548" max="12800" width="9" style="1358"/>
    <col min="12801" max="12801" width="23.25" style="1358" customWidth="1"/>
    <col min="12802" max="12802" width="72.375" style="1358" customWidth="1"/>
    <col min="12803" max="12803" width="13.125" style="1358" customWidth="1"/>
    <col min="12804" max="13056" width="9" style="1358"/>
    <col min="13057" max="13057" width="23.25" style="1358" customWidth="1"/>
    <col min="13058" max="13058" width="72.375" style="1358" customWidth="1"/>
    <col min="13059" max="13059" width="13.125" style="1358" customWidth="1"/>
    <col min="13060" max="13312" width="9" style="1358"/>
    <col min="13313" max="13313" width="23.25" style="1358" customWidth="1"/>
    <col min="13314" max="13314" width="72.375" style="1358" customWidth="1"/>
    <col min="13315" max="13315" width="13.125" style="1358" customWidth="1"/>
    <col min="13316" max="13568" width="9" style="1358"/>
    <col min="13569" max="13569" width="23.25" style="1358" customWidth="1"/>
    <col min="13570" max="13570" width="72.375" style="1358" customWidth="1"/>
    <col min="13571" max="13571" width="13.125" style="1358" customWidth="1"/>
    <col min="13572" max="13824" width="9" style="1358"/>
    <col min="13825" max="13825" width="23.25" style="1358" customWidth="1"/>
    <col min="13826" max="13826" width="72.375" style="1358" customWidth="1"/>
    <col min="13827" max="13827" width="13.125" style="1358" customWidth="1"/>
    <col min="13828" max="14080" width="9" style="1358"/>
    <col min="14081" max="14081" width="23.25" style="1358" customWidth="1"/>
    <col min="14082" max="14082" width="72.375" style="1358" customWidth="1"/>
    <col min="14083" max="14083" width="13.125" style="1358" customWidth="1"/>
    <col min="14084" max="14336" width="9" style="1358"/>
    <col min="14337" max="14337" width="23.25" style="1358" customWidth="1"/>
    <col min="14338" max="14338" width="72.375" style="1358" customWidth="1"/>
    <col min="14339" max="14339" width="13.125" style="1358" customWidth="1"/>
    <col min="14340" max="14592" width="9" style="1358"/>
    <col min="14593" max="14593" width="23.25" style="1358" customWidth="1"/>
    <col min="14594" max="14594" width="72.375" style="1358" customWidth="1"/>
    <col min="14595" max="14595" width="13.125" style="1358" customWidth="1"/>
    <col min="14596" max="14848" width="9" style="1358"/>
    <col min="14849" max="14849" width="23.25" style="1358" customWidth="1"/>
    <col min="14850" max="14850" width="72.375" style="1358" customWidth="1"/>
    <col min="14851" max="14851" width="13.125" style="1358" customWidth="1"/>
    <col min="14852" max="15104" width="9" style="1358"/>
    <col min="15105" max="15105" width="23.25" style="1358" customWidth="1"/>
    <col min="15106" max="15106" width="72.375" style="1358" customWidth="1"/>
    <col min="15107" max="15107" width="13.125" style="1358" customWidth="1"/>
    <col min="15108" max="15360" width="9" style="1358"/>
    <col min="15361" max="15361" width="23.25" style="1358" customWidth="1"/>
    <col min="15362" max="15362" width="72.375" style="1358" customWidth="1"/>
    <col min="15363" max="15363" width="13.125" style="1358" customWidth="1"/>
    <col min="15364" max="15616" width="9" style="1358"/>
    <col min="15617" max="15617" width="23.25" style="1358" customWidth="1"/>
    <col min="15618" max="15618" width="72.375" style="1358" customWidth="1"/>
    <col min="15619" max="15619" width="13.125" style="1358" customWidth="1"/>
    <col min="15620" max="15872" width="9" style="1358"/>
    <col min="15873" max="15873" width="23.25" style="1358" customWidth="1"/>
    <col min="15874" max="15874" width="72.375" style="1358" customWidth="1"/>
    <col min="15875" max="15875" width="13.125" style="1358" customWidth="1"/>
    <col min="15876" max="16128" width="9" style="1358"/>
    <col min="16129" max="16129" width="23.25" style="1358" customWidth="1"/>
    <col min="16130" max="16130" width="72.375" style="1358" customWidth="1"/>
    <col min="16131" max="16131" width="13.125" style="1358" customWidth="1"/>
    <col min="16132" max="16384" width="9" style="1358"/>
  </cols>
  <sheetData>
    <row r="1" spans="1:3" ht="22.5" customHeight="1">
      <c r="A1" s="3757" t="s">
        <v>1847</v>
      </c>
      <c r="B1" s="3757"/>
      <c r="C1" s="3757"/>
    </row>
    <row r="2" spans="1:3" ht="24" customHeight="1">
      <c r="A2" s="3760" t="s">
        <v>1848</v>
      </c>
      <c r="B2" s="3761"/>
      <c r="C2" s="1342" t="s">
        <v>1849</v>
      </c>
    </row>
    <row r="3" spans="1:3" ht="108.75" customHeight="1">
      <c r="A3" s="1359" t="s">
        <v>1850</v>
      </c>
      <c r="B3" s="1360"/>
      <c r="C3" s="1342" t="s">
        <v>1851</v>
      </c>
    </row>
    <row r="4" spans="1:3" ht="108.75" customHeight="1">
      <c r="A4" s="1359" t="s">
        <v>1852</v>
      </c>
      <c r="B4" s="1360"/>
      <c r="C4" s="1342" t="s">
        <v>1851</v>
      </c>
    </row>
    <row r="5" spans="1:3" ht="108.75" customHeight="1">
      <c r="A5" s="1361" t="s">
        <v>1853</v>
      </c>
      <c r="B5" s="1360"/>
      <c r="C5" s="1342" t="s">
        <v>1851</v>
      </c>
    </row>
    <row r="6" spans="1:3" ht="21" customHeight="1">
      <c r="A6" s="3760" t="s">
        <v>1854</v>
      </c>
      <c r="B6" s="3761"/>
      <c r="C6" s="1342"/>
    </row>
    <row r="7" spans="1:3" ht="30.75" customHeight="1">
      <c r="A7" s="3762" t="s">
        <v>1855</v>
      </c>
      <c r="B7" s="3763"/>
      <c r="C7" s="1362" t="s">
        <v>1856</v>
      </c>
    </row>
    <row r="8" spans="1:3" ht="22.5" customHeight="1">
      <c r="A8" s="3760" t="s">
        <v>1857</v>
      </c>
      <c r="B8" s="3761"/>
      <c r="C8" s="1342"/>
    </row>
    <row r="9" spans="1:3" ht="82.5" customHeight="1">
      <c r="A9" s="1359" t="s">
        <v>1858</v>
      </c>
      <c r="B9" s="1360"/>
      <c r="C9" s="1342" t="s">
        <v>1851</v>
      </c>
    </row>
    <row r="10" spans="1:3" ht="114.75" customHeight="1">
      <c r="A10" s="1359" t="s">
        <v>1859</v>
      </c>
      <c r="B10" s="1360"/>
      <c r="C10" s="1342" t="s">
        <v>1851</v>
      </c>
    </row>
  </sheetData>
  <mergeCells count="5">
    <mergeCell ref="A1:C1"/>
    <mergeCell ref="A2:B2"/>
    <mergeCell ref="A6:B6"/>
    <mergeCell ref="A7:B7"/>
    <mergeCell ref="A8:B8"/>
  </mergeCells>
  <phoneticPr fontId="59" type="noConversion"/>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381953" r:id="rId4" name="Button 1">
              <controlPr defaultSize="0" print="0" autoFill="0" autoPict="0" macro="[0]!ThisWorkbook.返回">
                <anchor>
                  <from>
                    <xdr:col>4</xdr:col>
                    <xdr:colOff>85725</xdr:colOff>
                    <xdr:row>0</xdr:row>
                    <xdr:rowOff>104775</xdr:rowOff>
                  </from>
                  <to>
                    <xdr:col>5</xdr:col>
                    <xdr:colOff>133350</xdr:colOff>
                    <xdr:row>1</xdr:row>
                    <xdr:rowOff>200025</xdr:rowOff>
                  </to>
                </anchor>
              </controlPr>
            </control>
          </mc:Choice>
        </mc:AlternateContent>
      </controls>
    </mc:Choice>
  </mc:AlternateContent>
</worksheet>
</file>

<file path=xl/worksheets/sheet1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9"/>
  <dimension ref="A1:C7"/>
  <sheetViews>
    <sheetView workbookViewId="0">
      <selection sqref="A1:C1"/>
    </sheetView>
  </sheetViews>
  <sheetFormatPr defaultRowHeight="27" customHeight="1"/>
  <cols>
    <col min="1" max="1" width="19.75" style="1367" customWidth="1"/>
    <col min="2" max="2" width="80.125" style="1368" customWidth="1"/>
    <col min="3" max="3" width="13.375" style="1358" customWidth="1"/>
    <col min="4" max="256" width="9" style="1358"/>
    <col min="257" max="257" width="19.75" style="1358" customWidth="1"/>
    <col min="258" max="258" width="80.125" style="1358" customWidth="1"/>
    <col min="259" max="259" width="13.375" style="1358" customWidth="1"/>
    <col min="260" max="512" width="9" style="1358"/>
    <col min="513" max="513" width="19.75" style="1358" customWidth="1"/>
    <col min="514" max="514" width="80.125" style="1358" customWidth="1"/>
    <col min="515" max="515" width="13.375" style="1358" customWidth="1"/>
    <col min="516" max="768" width="9" style="1358"/>
    <col min="769" max="769" width="19.75" style="1358" customWidth="1"/>
    <col min="770" max="770" width="80.125" style="1358" customWidth="1"/>
    <col min="771" max="771" width="13.375" style="1358" customWidth="1"/>
    <col min="772" max="1024" width="9" style="1358"/>
    <col min="1025" max="1025" width="19.75" style="1358" customWidth="1"/>
    <col min="1026" max="1026" width="80.125" style="1358" customWidth="1"/>
    <col min="1027" max="1027" width="13.375" style="1358" customWidth="1"/>
    <col min="1028" max="1280" width="9" style="1358"/>
    <col min="1281" max="1281" width="19.75" style="1358" customWidth="1"/>
    <col min="1282" max="1282" width="80.125" style="1358" customWidth="1"/>
    <col min="1283" max="1283" width="13.375" style="1358" customWidth="1"/>
    <col min="1284" max="1536" width="9" style="1358"/>
    <col min="1537" max="1537" width="19.75" style="1358" customWidth="1"/>
    <col min="1538" max="1538" width="80.125" style="1358" customWidth="1"/>
    <col min="1539" max="1539" width="13.375" style="1358" customWidth="1"/>
    <col min="1540" max="1792" width="9" style="1358"/>
    <col min="1793" max="1793" width="19.75" style="1358" customWidth="1"/>
    <col min="1794" max="1794" width="80.125" style="1358" customWidth="1"/>
    <col min="1795" max="1795" width="13.375" style="1358" customWidth="1"/>
    <col min="1796" max="2048" width="9" style="1358"/>
    <col min="2049" max="2049" width="19.75" style="1358" customWidth="1"/>
    <col min="2050" max="2050" width="80.125" style="1358" customWidth="1"/>
    <col min="2051" max="2051" width="13.375" style="1358" customWidth="1"/>
    <col min="2052" max="2304" width="9" style="1358"/>
    <col min="2305" max="2305" width="19.75" style="1358" customWidth="1"/>
    <col min="2306" max="2306" width="80.125" style="1358" customWidth="1"/>
    <col min="2307" max="2307" width="13.375" style="1358" customWidth="1"/>
    <col min="2308" max="2560" width="9" style="1358"/>
    <col min="2561" max="2561" width="19.75" style="1358" customWidth="1"/>
    <col min="2562" max="2562" width="80.125" style="1358" customWidth="1"/>
    <col min="2563" max="2563" width="13.375" style="1358" customWidth="1"/>
    <col min="2564" max="2816" width="9" style="1358"/>
    <col min="2817" max="2817" width="19.75" style="1358" customWidth="1"/>
    <col min="2818" max="2818" width="80.125" style="1358" customWidth="1"/>
    <col min="2819" max="2819" width="13.375" style="1358" customWidth="1"/>
    <col min="2820" max="3072" width="9" style="1358"/>
    <col min="3073" max="3073" width="19.75" style="1358" customWidth="1"/>
    <col min="3074" max="3074" width="80.125" style="1358" customWidth="1"/>
    <col min="3075" max="3075" width="13.375" style="1358" customWidth="1"/>
    <col min="3076" max="3328" width="9" style="1358"/>
    <col min="3329" max="3329" width="19.75" style="1358" customWidth="1"/>
    <col min="3330" max="3330" width="80.125" style="1358" customWidth="1"/>
    <col min="3331" max="3331" width="13.375" style="1358" customWidth="1"/>
    <col min="3332" max="3584" width="9" style="1358"/>
    <col min="3585" max="3585" width="19.75" style="1358" customWidth="1"/>
    <col min="3586" max="3586" width="80.125" style="1358" customWidth="1"/>
    <col min="3587" max="3587" width="13.375" style="1358" customWidth="1"/>
    <col min="3588" max="3840" width="9" style="1358"/>
    <col min="3841" max="3841" width="19.75" style="1358" customWidth="1"/>
    <col min="3842" max="3842" width="80.125" style="1358" customWidth="1"/>
    <col min="3843" max="3843" width="13.375" style="1358" customWidth="1"/>
    <col min="3844" max="4096" width="9" style="1358"/>
    <col min="4097" max="4097" width="19.75" style="1358" customWidth="1"/>
    <col min="4098" max="4098" width="80.125" style="1358" customWidth="1"/>
    <col min="4099" max="4099" width="13.375" style="1358" customWidth="1"/>
    <col min="4100" max="4352" width="9" style="1358"/>
    <col min="4353" max="4353" width="19.75" style="1358" customWidth="1"/>
    <col min="4354" max="4354" width="80.125" style="1358" customWidth="1"/>
    <col min="4355" max="4355" width="13.375" style="1358" customWidth="1"/>
    <col min="4356" max="4608" width="9" style="1358"/>
    <col min="4609" max="4609" width="19.75" style="1358" customWidth="1"/>
    <col min="4610" max="4610" width="80.125" style="1358" customWidth="1"/>
    <col min="4611" max="4611" width="13.375" style="1358" customWidth="1"/>
    <col min="4612" max="4864" width="9" style="1358"/>
    <col min="4865" max="4865" width="19.75" style="1358" customWidth="1"/>
    <col min="4866" max="4866" width="80.125" style="1358" customWidth="1"/>
    <col min="4867" max="4867" width="13.375" style="1358" customWidth="1"/>
    <col min="4868" max="5120" width="9" style="1358"/>
    <col min="5121" max="5121" width="19.75" style="1358" customWidth="1"/>
    <col min="5122" max="5122" width="80.125" style="1358" customWidth="1"/>
    <col min="5123" max="5123" width="13.375" style="1358" customWidth="1"/>
    <col min="5124" max="5376" width="9" style="1358"/>
    <col min="5377" max="5377" width="19.75" style="1358" customWidth="1"/>
    <col min="5378" max="5378" width="80.125" style="1358" customWidth="1"/>
    <col min="5379" max="5379" width="13.375" style="1358" customWidth="1"/>
    <col min="5380" max="5632" width="9" style="1358"/>
    <col min="5633" max="5633" width="19.75" style="1358" customWidth="1"/>
    <col min="5634" max="5634" width="80.125" style="1358" customWidth="1"/>
    <col min="5635" max="5635" width="13.375" style="1358" customWidth="1"/>
    <col min="5636" max="5888" width="9" style="1358"/>
    <col min="5889" max="5889" width="19.75" style="1358" customWidth="1"/>
    <col min="5890" max="5890" width="80.125" style="1358" customWidth="1"/>
    <col min="5891" max="5891" width="13.375" style="1358" customWidth="1"/>
    <col min="5892" max="6144" width="9" style="1358"/>
    <col min="6145" max="6145" width="19.75" style="1358" customWidth="1"/>
    <col min="6146" max="6146" width="80.125" style="1358" customWidth="1"/>
    <col min="6147" max="6147" width="13.375" style="1358" customWidth="1"/>
    <col min="6148" max="6400" width="9" style="1358"/>
    <col min="6401" max="6401" width="19.75" style="1358" customWidth="1"/>
    <col min="6402" max="6402" width="80.125" style="1358" customWidth="1"/>
    <col min="6403" max="6403" width="13.375" style="1358" customWidth="1"/>
    <col min="6404" max="6656" width="9" style="1358"/>
    <col min="6657" max="6657" width="19.75" style="1358" customWidth="1"/>
    <col min="6658" max="6658" width="80.125" style="1358" customWidth="1"/>
    <col min="6659" max="6659" width="13.375" style="1358" customWidth="1"/>
    <col min="6660" max="6912" width="9" style="1358"/>
    <col min="6913" max="6913" width="19.75" style="1358" customWidth="1"/>
    <col min="6914" max="6914" width="80.125" style="1358" customWidth="1"/>
    <col min="6915" max="6915" width="13.375" style="1358" customWidth="1"/>
    <col min="6916" max="7168" width="9" style="1358"/>
    <col min="7169" max="7169" width="19.75" style="1358" customWidth="1"/>
    <col min="7170" max="7170" width="80.125" style="1358" customWidth="1"/>
    <col min="7171" max="7171" width="13.375" style="1358" customWidth="1"/>
    <col min="7172" max="7424" width="9" style="1358"/>
    <col min="7425" max="7425" width="19.75" style="1358" customWidth="1"/>
    <col min="7426" max="7426" width="80.125" style="1358" customWidth="1"/>
    <col min="7427" max="7427" width="13.375" style="1358" customWidth="1"/>
    <col min="7428" max="7680" width="9" style="1358"/>
    <col min="7681" max="7681" width="19.75" style="1358" customWidth="1"/>
    <col min="7682" max="7682" width="80.125" style="1358" customWidth="1"/>
    <col min="7683" max="7683" width="13.375" style="1358" customWidth="1"/>
    <col min="7684" max="7936" width="9" style="1358"/>
    <col min="7937" max="7937" width="19.75" style="1358" customWidth="1"/>
    <col min="7938" max="7938" width="80.125" style="1358" customWidth="1"/>
    <col min="7939" max="7939" width="13.375" style="1358" customWidth="1"/>
    <col min="7940" max="8192" width="9" style="1358"/>
    <col min="8193" max="8193" width="19.75" style="1358" customWidth="1"/>
    <col min="8194" max="8194" width="80.125" style="1358" customWidth="1"/>
    <col min="8195" max="8195" width="13.375" style="1358" customWidth="1"/>
    <col min="8196" max="8448" width="9" style="1358"/>
    <col min="8449" max="8449" width="19.75" style="1358" customWidth="1"/>
    <col min="8450" max="8450" width="80.125" style="1358" customWidth="1"/>
    <col min="8451" max="8451" width="13.375" style="1358" customWidth="1"/>
    <col min="8452" max="8704" width="9" style="1358"/>
    <col min="8705" max="8705" width="19.75" style="1358" customWidth="1"/>
    <col min="8706" max="8706" width="80.125" style="1358" customWidth="1"/>
    <col min="8707" max="8707" width="13.375" style="1358" customWidth="1"/>
    <col min="8708" max="8960" width="9" style="1358"/>
    <col min="8961" max="8961" width="19.75" style="1358" customWidth="1"/>
    <col min="8962" max="8962" width="80.125" style="1358" customWidth="1"/>
    <col min="8963" max="8963" width="13.375" style="1358" customWidth="1"/>
    <col min="8964" max="9216" width="9" style="1358"/>
    <col min="9217" max="9217" width="19.75" style="1358" customWidth="1"/>
    <col min="9218" max="9218" width="80.125" style="1358" customWidth="1"/>
    <col min="9219" max="9219" width="13.375" style="1358" customWidth="1"/>
    <col min="9220" max="9472" width="9" style="1358"/>
    <col min="9473" max="9473" width="19.75" style="1358" customWidth="1"/>
    <col min="9474" max="9474" width="80.125" style="1358" customWidth="1"/>
    <col min="9475" max="9475" width="13.375" style="1358" customWidth="1"/>
    <col min="9476" max="9728" width="9" style="1358"/>
    <col min="9729" max="9729" width="19.75" style="1358" customWidth="1"/>
    <col min="9730" max="9730" width="80.125" style="1358" customWidth="1"/>
    <col min="9731" max="9731" width="13.375" style="1358" customWidth="1"/>
    <col min="9732" max="9984" width="9" style="1358"/>
    <col min="9985" max="9985" width="19.75" style="1358" customWidth="1"/>
    <col min="9986" max="9986" width="80.125" style="1358" customWidth="1"/>
    <col min="9987" max="9987" width="13.375" style="1358" customWidth="1"/>
    <col min="9988" max="10240" width="9" style="1358"/>
    <col min="10241" max="10241" width="19.75" style="1358" customWidth="1"/>
    <col min="10242" max="10242" width="80.125" style="1358" customWidth="1"/>
    <col min="10243" max="10243" width="13.375" style="1358" customWidth="1"/>
    <col min="10244" max="10496" width="9" style="1358"/>
    <col min="10497" max="10497" width="19.75" style="1358" customWidth="1"/>
    <col min="10498" max="10498" width="80.125" style="1358" customWidth="1"/>
    <col min="10499" max="10499" width="13.375" style="1358" customWidth="1"/>
    <col min="10500" max="10752" width="9" style="1358"/>
    <col min="10753" max="10753" width="19.75" style="1358" customWidth="1"/>
    <col min="10754" max="10754" width="80.125" style="1358" customWidth="1"/>
    <col min="10755" max="10755" width="13.375" style="1358" customWidth="1"/>
    <col min="10756" max="11008" width="9" style="1358"/>
    <col min="11009" max="11009" width="19.75" style="1358" customWidth="1"/>
    <col min="11010" max="11010" width="80.125" style="1358" customWidth="1"/>
    <col min="11011" max="11011" width="13.375" style="1358" customWidth="1"/>
    <col min="11012" max="11264" width="9" style="1358"/>
    <col min="11265" max="11265" width="19.75" style="1358" customWidth="1"/>
    <col min="11266" max="11266" width="80.125" style="1358" customWidth="1"/>
    <col min="11267" max="11267" width="13.375" style="1358" customWidth="1"/>
    <col min="11268" max="11520" width="9" style="1358"/>
    <col min="11521" max="11521" width="19.75" style="1358" customWidth="1"/>
    <col min="11522" max="11522" width="80.125" style="1358" customWidth="1"/>
    <col min="11523" max="11523" width="13.375" style="1358" customWidth="1"/>
    <col min="11524" max="11776" width="9" style="1358"/>
    <col min="11777" max="11777" width="19.75" style="1358" customWidth="1"/>
    <col min="11778" max="11778" width="80.125" style="1358" customWidth="1"/>
    <col min="11779" max="11779" width="13.375" style="1358" customWidth="1"/>
    <col min="11780" max="12032" width="9" style="1358"/>
    <col min="12033" max="12033" width="19.75" style="1358" customWidth="1"/>
    <col min="12034" max="12034" width="80.125" style="1358" customWidth="1"/>
    <col min="12035" max="12035" width="13.375" style="1358" customWidth="1"/>
    <col min="12036" max="12288" width="9" style="1358"/>
    <col min="12289" max="12289" width="19.75" style="1358" customWidth="1"/>
    <col min="12290" max="12290" width="80.125" style="1358" customWidth="1"/>
    <col min="12291" max="12291" width="13.375" style="1358" customWidth="1"/>
    <col min="12292" max="12544" width="9" style="1358"/>
    <col min="12545" max="12545" width="19.75" style="1358" customWidth="1"/>
    <col min="12546" max="12546" width="80.125" style="1358" customWidth="1"/>
    <col min="12547" max="12547" width="13.375" style="1358" customWidth="1"/>
    <col min="12548" max="12800" width="9" style="1358"/>
    <col min="12801" max="12801" width="19.75" style="1358" customWidth="1"/>
    <col min="12802" max="12802" width="80.125" style="1358" customWidth="1"/>
    <col min="12803" max="12803" width="13.375" style="1358" customWidth="1"/>
    <col min="12804" max="13056" width="9" style="1358"/>
    <col min="13057" max="13057" width="19.75" style="1358" customWidth="1"/>
    <col min="13058" max="13058" width="80.125" style="1358" customWidth="1"/>
    <col min="13059" max="13059" width="13.375" style="1358" customWidth="1"/>
    <col min="13060" max="13312" width="9" style="1358"/>
    <col min="13313" max="13313" width="19.75" style="1358" customWidth="1"/>
    <col min="13314" max="13314" width="80.125" style="1358" customWidth="1"/>
    <col min="13315" max="13315" width="13.375" style="1358" customWidth="1"/>
    <col min="13316" max="13568" width="9" style="1358"/>
    <col min="13569" max="13569" width="19.75" style="1358" customWidth="1"/>
    <col min="13570" max="13570" width="80.125" style="1358" customWidth="1"/>
    <col min="13571" max="13571" width="13.375" style="1358" customWidth="1"/>
    <col min="13572" max="13824" width="9" style="1358"/>
    <col min="13825" max="13825" width="19.75" style="1358" customWidth="1"/>
    <col min="13826" max="13826" width="80.125" style="1358" customWidth="1"/>
    <col min="13827" max="13827" width="13.375" style="1358" customWidth="1"/>
    <col min="13828" max="14080" width="9" style="1358"/>
    <col min="14081" max="14081" width="19.75" style="1358" customWidth="1"/>
    <col min="14082" max="14082" width="80.125" style="1358" customWidth="1"/>
    <col min="14083" max="14083" width="13.375" style="1358" customWidth="1"/>
    <col min="14084" max="14336" width="9" style="1358"/>
    <col min="14337" max="14337" width="19.75" style="1358" customWidth="1"/>
    <col min="14338" max="14338" width="80.125" style="1358" customWidth="1"/>
    <col min="14339" max="14339" width="13.375" style="1358" customWidth="1"/>
    <col min="14340" max="14592" width="9" style="1358"/>
    <col min="14593" max="14593" width="19.75" style="1358" customWidth="1"/>
    <col min="14594" max="14594" width="80.125" style="1358" customWidth="1"/>
    <col min="14595" max="14595" width="13.375" style="1358" customWidth="1"/>
    <col min="14596" max="14848" width="9" style="1358"/>
    <col min="14849" max="14849" width="19.75" style="1358" customWidth="1"/>
    <col min="14850" max="14850" width="80.125" style="1358" customWidth="1"/>
    <col min="14851" max="14851" width="13.375" style="1358" customWidth="1"/>
    <col min="14852" max="15104" width="9" style="1358"/>
    <col min="15105" max="15105" width="19.75" style="1358" customWidth="1"/>
    <col min="15106" max="15106" width="80.125" style="1358" customWidth="1"/>
    <col min="15107" max="15107" width="13.375" style="1358" customWidth="1"/>
    <col min="15108" max="15360" width="9" style="1358"/>
    <col min="15361" max="15361" width="19.75" style="1358" customWidth="1"/>
    <col min="15362" max="15362" width="80.125" style="1358" customWidth="1"/>
    <col min="15363" max="15363" width="13.375" style="1358" customWidth="1"/>
    <col min="15364" max="15616" width="9" style="1358"/>
    <col min="15617" max="15617" width="19.75" style="1358" customWidth="1"/>
    <col min="15618" max="15618" width="80.125" style="1358" customWidth="1"/>
    <col min="15619" max="15619" width="13.375" style="1358" customWidth="1"/>
    <col min="15620" max="15872" width="9" style="1358"/>
    <col min="15873" max="15873" width="19.75" style="1358" customWidth="1"/>
    <col min="15874" max="15874" width="80.125" style="1358" customWidth="1"/>
    <col min="15875" max="15875" width="13.375" style="1358" customWidth="1"/>
    <col min="15876" max="16128" width="9" style="1358"/>
    <col min="16129" max="16129" width="19.75" style="1358" customWidth="1"/>
    <col min="16130" max="16130" width="80.125" style="1358" customWidth="1"/>
    <col min="16131" max="16131" width="13.375" style="1358" customWidth="1"/>
    <col min="16132" max="16384" width="9" style="1358"/>
  </cols>
  <sheetData>
    <row r="1" spans="1:3" ht="27" customHeight="1">
      <c r="A1" s="3757" t="s">
        <v>1860</v>
      </c>
      <c r="B1" s="3757"/>
      <c r="C1" s="3757"/>
    </row>
    <row r="2" spans="1:3" ht="30" customHeight="1">
      <c r="A2" s="3764" t="s">
        <v>1848</v>
      </c>
      <c r="B2" s="3764"/>
      <c r="C2" s="1342" t="s">
        <v>1087</v>
      </c>
    </row>
    <row r="3" spans="1:3" ht="71.25" customHeight="1">
      <c r="A3" s="1359" t="s">
        <v>1850</v>
      </c>
      <c r="B3" s="1365"/>
      <c r="C3" s="1342" t="s">
        <v>1851</v>
      </c>
    </row>
    <row r="4" spans="1:3" ht="72.75" customHeight="1">
      <c r="A4" s="1359" t="s">
        <v>1852</v>
      </c>
      <c r="B4" s="1365"/>
      <c r="C4" s="1342" t="s">
        <v>1851</v>
      </c>
    </row>
    <row r="5" spans="1:3" ht="60.75" customHeight="1">
      <c r="A5" s="1359" t="s">
        <v>1853</v>
      </c>
      <c r="B5" s="1365"/>
      <c r="C5" s="1342" t="s">
        <v>1851</v>
      </c>
    </row>
    <row r="6" spans="1:3" ht="21.75" customHeight="1">
      <c r="A6" s="3764" t="s">
        <v>1861</v>
      </c>
      <c r="B6" s="3764"/>
      <c r="C6" s="1342"/>
    </row>
    <row r="7" spans="1:3" ht="189.75" customHeight="1">
      <c r="A7" s="1366" t="s">
        <v>1862</v>
      </c>
      <c r="B7" s="1365"/>
      <c r="C7" s="1342" t="s">
        <v>1863</v>
      </c>
    </row>
  </sheetData>
  <mergeCells count="3">
    <mergeCell ref="A1:C1"/>
    <mergeCell ref="A2:B2"/>
    <mergeCell ref="A6:B6"/>
  </mergeCells>
  <phoneticPr fontId="59"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82977" r:id="rId4" name="Button 1">
              <controlPr defaultSize="0" print="0" autoFill="0" autoPict="0" macro="[0]!ThisWorkbook.返回">
                <anchor>
                  <from>
                    <xdr:col>3</xdr:col>
                    <xdr:colOff>514350</xdr:colOff>
                    <xdr:row>0</xdr:row>
                    <xdr:rowOff>104775</xdr:rowOff>
                  </from>
                  <to>
                    <xdr:col>4</xdr:col>
                    <xdr:colOff>561975</xdr:colOff>
                    <xdr:row>1</xdr:row>
                    <xdr:rowOff>133350</xdr:rowOff>
                  </to>
                </anchor>
              </controlPr>
            </control>
          </mc:Choice>
        </mc:AlternateContent>
      </controls>
    </mc:Choice>
  </mc:AlternateContent>
</worksheet>
</file>

<file path=xl/worksheets/sheet1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0"/>
  <dimension ref="A1:C6"/>
  <sheetViews>
    <sheetView workbookViewId="0">
      <selection sqref="A1:C1"/>
    </sheetView>
  </sheetViews>
  <sheetFormatPr defaultRowHeight="13.5"/>
  <cols>
    <col min="1" max="1" width="27.625" style="1338" customWidth="1"/>
    <col min="2" max="2" width="73.375" style="1370" customWidth="1"/>
    <col min="3" max="3" width="12.875" style="1371" customWidth="1"/>
    <col min="4" max="256" width="9" style="1338"/>
    <col min="257" max="257" width="27.625" style="1338" customWidth="1"/>
    <col min="258" max="258" width="73.375" style="1338" customWidth="1"/>
    <col min="259" max="259" width="12.875" style="1338" customWidth="1"/>
    <col min="260" max="512" width="9" style="1338"/>
    <col min="513" max="513" width="27.625" style="1338" customWidth="1"/>
    <col min="514" max="514" width="73.375" style="1338" customWidth="1"/>
    <col min="515" max="515" width="12.875" style="1338" customWidth="1"/>
    <col min="516" max="768" width="9" style="1338"/>
    <col min="769" max="769" width="27.625" style="1338" customWidth="1"/>
    <col min="770" max="770" width="73.375" style="1338" customWidth="1"/>
    <col min="771" max="771" width="12.875" style="1338" customWidth="1"/>
    <col min="772" max="1024" width="9" style="1338"/>
    <col min="1025" max="1025" width="27.625" style="1338" customWidth="1"/>
    <col min="1026" max="1026" width="73.375" style="1338" customWidth="1"/>
    <col min="1027" max="1027" width="12.875" style="1338" customWidth="1"/>
    <col min="1028" max="1280" width="9" style="1338"/>
    <col min="1281" max="1281" width="27.625" style="1338" customWidth="1"/>
    <col min="1282" max="1282" width="73.375" style="1338" customWidth="1"/>
    <col min="1283" max="1283" width="12.875" style="1338" customWidth="1"/>
    <col min="1284" max="1536" width="9" style="1338"/>
    <col min="1537" max="1537" width="27.625" style="1338" customWidth="1"/>
    <col min="1538" max="1538" width="73.375" style="1338" customWidth="1"/>
    <col min="1539" max="1539" width="12.875" style="1338" customWidth="1"/>
    <col min="1540" max="1792" width="9" style="1338"/>
    <col min="1793" max="1793" width="27.625" style="1338" customWidth="1"/>
    <col min="1794" max="1794" width="73.375" style="1338" customWidth="1"/>
    <col min="1795" max="1795" width="12.875" style="1338" customWidth="1"/>
    <col min="1796" max="2048" width="9" style="1338"/>
    <col min="2049" max="2049" width="27.625" style="1338" customWidth="1"/>
    <col min="2050" max="2050" width="73.375" style="1338" customWidth="1"/>
    <col min="2051" max="2051" width="12.875" style="1338" customWidth="1"/>
    <col min="2052" max="2304" width="9" style="1338"/>
    <col min="2305" max="2305" width="27.625" style="1338" customWidth="1"/>
    <col min="2306" max="2306" width="73.375" style="1338" customWidth="1"/>
    <col min="2307" max="2307" width="12.875" style="1338" customWidth="1"/>
    <col min="2308" max="2560" width="9" style="1338"/>
    <col min="2561" max="2561" width="27.625" style="1338" customWidth="1"/>
    <col min="2562" max="2562" width="73.375" style="1338" customWidth="1"/>
    <col min="2563" max="2563" width="12.875" style="1338" customWidth="1"/>
    <col min="2564" max="2816" width="9" style="1338"/>
    <col min="2817" max="2817" width="27.625" style="1338" customWidth="1"/>
    <col min="2818" max="2818" width="73.375" style="1338" customWidth="1"/>
    <col min="2819" max="2819" width="12.875" style="1338" customWidth="1"/>
    <col min="2820" max="3072" width="9" style="1338"/>
    <col min="3073" max="3073" width="27.625" style="1338" customWidth="1"/>
    <col min="3074" max="3074" width="73.375" style="1338" customWidth="1"/>
    <col min="3075" max="3075" width="12.875" style="1338" customWidth="1"/>
    <col min="3076" max="3328" width="9" style="1338"/>
    <col min="3329" max="3329" width="27.625" style="1338" customWidth="1"/>
    <col min="3330" max="3330" width="73.375" style="1338" customWidth="1"/>
    <col min="3331" max="3331" width="12.875" style="1338" customWidth="1"/>
    <col min="3332" max="3584" width="9" style="1338"/>
    <col min="3585" max="3585" width="27.625" style="1338" customWidth="1"/>
    <col min="3586" max="3586" width="73.375" style="1338" customWidth="1"/>
    <col min="3587" max="3587" width="12.875" style="1338" customWidth="1"/>
    <col min="3588" max="3840" width="9" style="1338"/>
    <col min="3841" max="3841" width="27.625" style="1338" customWidth="1"/>
    <col min="3842" max="3842" width="73.375" style="1338" customWidth="1"/>
    <col min="3843" max="3843" width="12.875" style="1338" customWidth="1"/>
    <col min="3844" max="4096" width="9" style="1338"/>
    <col min="4097" max="4097" width="27.625" style="1338" customWidth="1"/>
    <col min="4098" max="4098" width="73.375" style="1338" customWidth="1"/>
    <col min="4099" max="4099" width="12.875" style="1338" customWidth="1"/>
    <col min="4100" max="4352" width="9" style="1338"/>
    <col min="4353" max="4353" width="27.625" style="1338" customWidth="1"/>
    <col min="4354" max="4354" width="73.375" style="1338" customWidth="1"/>
    <col min="4355" max="4355" width="12.875" style="1338" customWidth="1"/>
    <col min="4356" max="4608" width="9" style="1338"/>
    <col min="4609" max="4609" width="27.625" style="1338" customWidth="1"/>
    <col min="4610" max="4610" width="73.375" style="1338" customWidth="1"/>
    <col min="4611" max="4611" width="12.875" style="1338" customWidth="1"/>
    <col min="4612" max="4864" width="9" style="1338"/>
    <col min="4865" max="4865" width="27.625" style="1338" customWidth="1"/>
    <col min="4866" max="4866" width="73.375" style="1338" customWidth="1"/>
    <col min="4867" max="4867" width="12.875" style="1338" customWidth="1"/>
    <col min="4868" max="5120" width="9" style="1338"/>
    <col min="5121" max="5121" width="27.625" style="1338" customWidth="1"/>
    <col min="5122" max="5122" width="73.375" style="1338" customWidth="1"/>
    <col min="5123" max="5123" width="12.875" style="1338" customWidth="1"/>
    <col min="5124" max="5376" width="9" style="1338"/>
    <col min="5377" max="5377" width="27.625" style="1338" customWidth="1"/>
    <col min="5378" max="5378" width="73.375" style="1338" customWidth="1"/>
    <col min="5379" max="5379" width="12.875" style="1338" customWidth="1"/>
    <col min="5380" max="5632" width="9" style="1338"/>
    <col min="5633" max="5633" width="27.625" style="1338" customWidth="1"/>
    <col min="5634" max="5634" width="73.375" style="1338" customWidth="1"/>
    <col min="5635" max="5635" width="12.875" style="1338" customWidth="1"/>
    <col min="5636" max="5888" width="9" style="1338"/>
    <col min="5889" max="5889" width="27.625" style="1338" customWidth="1"/>
    <col min="5890" max="5890" width="73.375" style="1338" customWidth="1"/>
    <col min="5891" max="5891" width="12.875" style="1338" customWidth="1"/>
    <col min="5892" max="6144" width="9" style="1338"/>
    <col min="6145" max="6145" width="27.625" style="1338" customWidth="1"/>
    <col min="6146" max="6146" width="73.375" style="1338" customWidth="1"/>
    <col min="6147" max="6147" width="12.875" style="1338" customWidth="1"/>
    <col min="6148" max="6400" width="9" style="1338"/>
    <col min="6401" max="6401" width="27.625" style="1338" customWidth="1"/>
    <col min="6402" max="6402" width="73.375" style="1338" customWidth="1"/>
    <col min="6403" max="6403" width="12.875" style="1338" customWidth="1"/>
    <col min="6404" max="6656" width="9" style="1338"/>
    <col min="6657" max="6657" width="27.625" style="1338" customWidth="1"/>
    <col min="6658" max="6658" width="73.375" style="1338" customWidth="1"/>
    <col min="6659" max="6659" width="12.875" style="1338" customWidth="1"/>
    <col min="6660" max="6912" width="9" style="1338"/>
    <col min="6913" max="6913" width="27.625" style="1338" customWidth="1"/>
    <col min="6914" max="6914" width="73.375" style="1338" customWidth="1"/>
    <col min="6915" max="6915" width="12.875" style="1338" customWidth="1"/>
    <col min="6916" max="7168" width="9" style="1338"/>
    <col min="7169" max="7169" width="27.625" style="1338" customWidth="1"/>
    <col min="7170" max="7170" width="73.375" style="1338" customWidth="1"/>
    <col min="7171" max="7171" width="12.875" style="1338" customWidth="1"/>
    <col min="7172" max="7424" width="9" style="1338"/>
    <col min="7425" max="7425" width="27.625" style="1338" customWidth="1"/>
    <col min="7426" max="7426" width="73.375" style="1338" customWidth="1"/>
    <col min="7427" max="7427" width="12.875" style="1338" customWidth="1"/>
    <col min="7428" max="7680" width="9" style="1338"/>
    <col min="7681" max="7681" width="27.625" style="1338" customWidth="1"/>
    <col min="7682" max="7682" width="73.375" style="1338" customWidth="1"/>
    <col min="7683" max="7683" width="12.875" style="1338" customWidth="1"/>
    <col min="7684" max="7936" width="9" style="1338"/>
    <col min="7937" max="7937" width="27.625" style="1338" customWidth="1"/>
    <col min="7938" max="7938" width="73.375" style="1338" customWidth="1"/>
    <col min="7939" max="7939" width="12.875" style="1338" customWidth="1"/>
    <col min="7940" max="8192" width="9" style="1338"/>
    <col min="8193" max="8193" width="27.625" style="1338" customWidth="1"/>
    <col min="8194" max="8194" width="73.375" style="1338" customWidth="1"/>
    <col min="8195" max="8195" width="12.875" style="1338" customWidth="1"/>
    <col min="8196" max="8448" width="9" style="1338"/>
    <col min="8449" max="8449" width="27.625" style="1338" customWidth="1"/>
    <col min="8450" max="8450" width="73.375" style="1338" customWidth="1"/>
    <col min="8451" max="8451" width="12.875" style="1338" customWidth="1"/>
    <col min="8452" max="8704" width="9" style="1338"/>
    <col min="8705" max="8705" width="27.625" style="1338" customWidth="1"/>
    <col min="8706" max="8706" width="73.375" style="1338" customWidth="1"/>
    <col min="8707" max="8707" width="12.875" style="1338" customWidth="1"/>
    <col min="8708" max="8960" width="9" style="1338"/>
    <col min="8961" max="8961" width="27.625" style="1338" customWidth="1"/>
    <col min="8962" max="8962" width="73.375" style="1338" customWidth="1"/>
    <col min="8963" max="8963" width="12.875" style="1338" customWidth="1"/>
    <col min="8964" max="9216" width="9" style="1338"/>
    <col min="9217" max="9217" width="27.625" style="1338" customWidth="1"/>
    <col min="9218" max="9218" width="73.375" style="1338" customWidth="1"/>
    <col min="9219" max="9219" width="12.875" style="1338" customWidth="1"/>
    <col min="9220" max="9472" width="9" style="1338"/>
    <col min="9473" max="9473" width="27.625" style="1338" customWidth="1"/>
    <col min="9474" max="9474" width="73.375" style="1338" customWidth="1"/>
    <col min="9475" max="9475" width="12.875" style="1338" customWidth="1"/>
    <col min="9476" max="9728" width="9" style="1338"/>
    <col min="9729" max="9729" width="27.625" style="1338" customWidth="1"/>
    <col min="9730" max="9730" width="73.375" style="1338" customWidth="1"/>
    <col min="9731" max="9731" width="12.875" style="1338" customWidth="1"/>
    <col min="9732" max="9984" width="9" style="1338"/>
    <col min="9985" max="9985" width="27.625" style="1338" customWidth="1"/>
    <col min="9986" max="9986" width="73.375" style="1338" customWidth="1"/>
    <col min="9987" max="9987" width="12.875" style="1338" customWidth="1"/>
    <col min="9988" max="10240" width="9" style="1338"/>
    <col min="10241" max="10241" width="27.625" style="1338" customWidth="1"/>
    <col min="10242" max="10242" width="73.375" style="1338" customWidth="1"/>
    <col min="10243" max="10243" width="12.875" style="1338" customWidth="1"/>
    <col min="10244" max="10496" width="9" style="1338"/>
    <col min="10497" max="10497" width="27.625" style="1338" customWidth="1"/>
    <col min="10498" max="10498" width="73.375" style="1338" customWidth="1"/>
    <col min="10499" max="10499" width="12.875" style="1338" customWidth="1"/>
    <col min="10500" max="10752" width="9" style="1338"/>
    <col min="10753" max="10753" width="27.625" style="1338" customWidth="1"/>
    <col min="10754" max="10754" width="73.375" style="1338" customWidth="1"/>
    <col min="10755" max="10755" width="12.875" style="1338" customWidth="1"/>
    <col min="10756" max="11008" width="9" style="1338"/>
    <col min="11009" max="11009" width="27.625" style="1338" customWidth="1"/>
    <col min="11010" max="11010" width="73.375" style="1338" customWidth="1"/>
    <col min="11011" max="11011" width="12.875" style="1338" customWidth="1"/>
    <col min="11012" max="11264" width="9" style="1338"/>
    <col min="11265" max="11265" width="27.625" style="1338" customWidth="1"/>
    <col min="11266" max="11266" width="73.375" style="1338" customWidth="1"/>
    <col min="11267" max="11267" width="12.875" style="1338" customWidth="1"/>
    <col min="11268" max="11520" width="9" style="1338"/>
    <col min="11521" max="11521" width="27.625" style="1338" customWidth="1"/>
    <col min="11522" max="11522" width="73.375" style="1338" customWidth="1"/>
    <col min="11523" max="11523" width="12.875" style="1338" customWidth="1"/>
    <col min="11524" max="11776" width="9" style="1338"/>
    <col min="11777" max="11777" width="27.625" style="1338" customWidth="1"/>
    <col min="11778" max="11778" width="73.375" style="1338" customWidth="1"/>
    <col min="11779" max="11779" width="12.875" style="1338" customWidth="1"/>
    <col min="11780" max="12032" width="9" style="1338"/>
    <col min="12033" max="12033" width="27.625" style="1338" customWidth="1"/>
    <col min="12034" max="12034" width="73.375" style="1338" customWidth="1"/>
    <col min="12035" max="12035" width="12.875" style="1338" customWidth="1"/>
    <col min="12036" max="12288" width="9" style="1338"/>
    <col min="12289" max="12289" width="27.625" style="1338" customWidth="1"/>
    <col min="12290" max="12290" width="73.375" style="1338" customWidth="1"/>
    <col min="12291" max="12291" width="12.875" style="1338" customWidth="1"/>
    <col min="12292" max="12544" width="9" style="1338"/>
    <col min="12545" max="12545" width="27.625" style="1338" customWidth="1"/>
    <col min="12546" max="12546" width="73.375" style="1338" customWidth="1"/>
    <col min="12547" max="12547" width="12.875" style="1338" customWidth="1"/>
    <col min="12548" max="12800" width="9" style="1338"/>
    <col min="12801" max="12801" width="27.625" style="1338" customWidth="1"/>
    <col min="12802" max="12802" width="73.375" style="1338" customWidth="1"/>
    <col min="12803" max="12803" width="12.875" style="1338" customWidth="1"/>
    <col min="12804" max="13056" width="9" style="1338"/>
    <col min="13057" max="13057" width="27.625" style="1338" customWidth="1"/>
    <col min="13058" max="13058" width="73.375" style="1338" customWidth="1"/>
    <col min="13059" max="13059" width="12.875" style="1338" customWidth="1"/>
    <col min="13060" max="13312" width="9" style="1338"/>
    <col min="13313" max="13313" width="27.625" style="1338" customWidth="1"/>
    <col min="13314" max="13314" width="73.375" style="1338" customWidth="1"/>
    <col min="13315" max="13315" width="12.875" style="1338" customWidth="1"/>
    <col min="13316" max="13568" width="9" style="1338"/>
    <col min="13569" max="13569" width="27.625" style="1338" customWidth="1"/>
    <col min="13570" max="13570" width="73.375" style="1338" customWidth="1"/>
    <col min="13571" max="13571" width="12.875" style="1338" customWidth="1"/>
    <col min="13572" max="13824" width="9" style="1338"/>
    <col min="13825" max="13825" width="27.625" style="1338" customWidth="1"/>
    <col min="13826" max="13826" width="73.375" style="1338" customWidth="1"/>
    <col min="13827" max="13827" width="12.875" style="1338" customWidth="1"/>
    <col min="13828" max="14080" width="9" style="1338"/>
    <col min="14081" max="14081" width="27.625" style="1338" customWidth="1"/>
    <col min="14082" max="14082" width="73.375" style="1338" customWidth="1"/>
    <col min="14083" max="14083" width="12.875" style="1338" customWidth="1"/>
    <col min="14084" max="14336" width="9" style="1338"/>
    <col min="14337" max="14337" width="27.625" style="1338" customWidth="1"/>
    <col min="14338" max="14338" width="73.375" style="1338" customWidth="1"/>
    <col min="14339" max="14339" width="12.875" style="1338" customWidth="1"/>
    <col min="14340" max="14592" width="9" style="1338"/>
    <col min="14593" max="14593" width="27.625" style="1338" customWidth="1"/>
    <col min="14594" max="14594" width="73.375" style="1338" customWidth="1"/>
    <col min="14595" max="14595" width="12.875" style="1338" customWidth="1"/>
    <col min="14596" max="14848" width="9" style="1338"/>
    <col min="14849" max="14849" width="27.625" style="1338" customWidth="1"/>
    <col min="14850" max="14850" width="73.375" style="1338" customWidth="1"/>
    <col min="14851" max="14851" width="12.875" style="1338" customWidth="1"/>
    <col min="14852" max="15104" width="9" style="1338"/>
    <col min="15105" max="15105" width="27.625" style="1338" customWidth="1"/>
    <col min="15106" max="15106" width="73.375" style="1338" customWidth="1"/>
    <col min="15107" max="15107" width="12.875" style="1338" customWidth="1"/>
    <col min="15108" max="15360" width="9" style="1338"/>
    <col min="15361" max="15361" width="27.625" style="1338" customWidth="1"/>
    <col min="15362" max="15362" width="73.375" style="1338" customWidth="1"/>
    <col min="15363" max="15363" width="12.875" style="1338" customWidth="1"/>
    <col min="15364" max="15616" width="9" style="1338"/>
    <col min="15617" max="15617" width="27.625" style="1338" customWidth="1"/>
    <col min="15618" max="15618" width="73.375" style="1338" customWidth="1"/>
    <col min="15619" max="15619" width="12.875" style="1338" customWidth="1"/>
    <col min="15620" max="15872" width="9" style="1338"/>
    <col min="15873" max="15873" width="27.625" style="1338" customWidth="1"/>
    <col min="15874" max="15874" width="73.375" style="1338" customWidth="1"/>
    <col min="15875" max="15875" width="12.875" style="1338" customWidth="1"/>
    <col min="15876" max="16128" width="9" style="1338"/>
    <col min="16129" max="16129" width="27.625" style="1338" customWidth="1"/>
    <col min="16130" max="16130" width="73.375" style="1338" customWidth="1"/>
    <col min="16131" max="16131" width="12.875" style="1338" customWidth="1"/>
    <col min="16132" max="16384" width="9" style="1338"/>
  </cols>
  <sheetData>
    <row r="1" spans="1:3" ht="26.25" customHeight="1">
      <c r="A1" s="3765" t="s">
        <v>1864</v>
      </c>
      <c r="B1" s="3765"/>
      <c r="C1" s="3765"/>
    </row>
    <row r="2" spans="1:3" s="1358" customFormat="1" ht="24.75" customHeight="1">
      <c r="A2" s="3764" t="s">
        <v>1848</v>
      </c>
      <c r="B2" s="3764"/>
      <c r="C2" s="1342"/>
    </row>
    <row r="3" spans="1:3" ht="101.25" customHeight="1">
      <c r="A3" s="1359" t="s">
        <v>1850</v>
      </c>
      <c r="B3" s="1511" t="str">
        <f>"     贵单位已按《会计法》和《"&amp;基本情况!B38&amp;"》等法律法规及其补充规定的要求制定了适合公司的会计制度和财务管理制度，并制定了较为明确的会计凭证、会计账簿和会计报告的处理程序。现有内部控制制度基本能够适应贵单位管理的要求，能够对编制真实、公允的财务报表提供合理的保证，能够对贵单位各项业务活动的良好运行及国家有关法律法规和单位内部规章制度的贯彻执行提供合理保证。"</f>
        <v xml:space="preserve">     贵单位已按《会计法》和《小企业会计准则》等法律法规及其补充规定的要求制定了适合公司的会计制度和财务管理制度，并制定了较为明确的会计凭证、会计账簿和会计报告的处理程序。现有内部控制制度基本能够适应贵单位管理的要求，能够对编制真实、公允的财务报表提供合理的保证，能够对贵单位各项业务活动的良好运行及国家有关法律法规和单位内部规章制度的贯彻执行提供合理保证。</v>
      </c>
      <c r="C3" s="1342" t="s">
        <v>1851</v>
      </c>
    </row>
    <row r="4" spans="1:3" s="1358" customFormat="1" ht="101.25" customHeight="1">
      <c r="A4" s="1359" t="s">
        <v>1852</v>
      </c>
      <c r="B4" s="1369" t="s">
        <v>1865</v>
      </c>
      <c r="C4" s="1342" t="s">
        <v>1851</v>
      </c>
    </row>
    <row r="5" spans="1:3" s="1358" customFormat="1" ht="101.25" customHeight="1">
      <c r="A5" s="1361" t="s">
        <v>1853</v>
      </c>
      <c r="B5" s="1369" t="s">
        <v>1866</v>
      </c>
      <c r="C5" s="1342" t="s">
        <v>1851</v>
      </c>
    </row>
    <row r="6" spans="1:3" s="1358" customFormat="1" ht="48" customHeight="1">
      <c r="A6" s="3766" t="s">
        <v>1867</v>
      </c>
      <c r="B6" s="3767"/>
      <c r="C6" s="1362" t="s">
        <v>1856</v>
      </c>
    </row>
  </sheetData>
  <mergeCells count="3">
    <mergeCell ref="A1:C1"/>
    <mergeCell ref="A2:B2"/>
    <mergeCell ref="A6:B6"/>
  </mergeCells>
  <phoneticPr fontId="59"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4001" r:id="rId3" name="Button 1">
              <controlPr defaultSize="0" print="0" autoFill="0" autoPict="0" macro="[0]!ThisWorkbook.返回">
                <anchor>
                  <from>
                    <xdr:col>3</xdr:col>
                    <xdr:colOff>409575</xdr:colOff>
                    <xdr:row>0</xdr:row>
                    <xdr:rowOff>104775</xdr:rowOff>
                  </from>
                  <to>
                    <xdr:col>4</xdr:col>
                    <xdr:colOff>457200</xdr:colOff>
                    <xdr:row>1</xdr:row>
                    <xdr:rowOff>133350</xdr:rowOff>
                  </to>
                </anchor>
              </controlPr>
            </control>
          </mc:Choice>
        </mc:AlternateContent>
      </controls>
    </mc:Choice>
  </mc:AlternateContent>
</worksheet>
</file>

<file path=xl/worksheets/sheet1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1"/>
  <dimension ref="A1:C7"/>
  <sheetViews>
    <sheetView workbookViewId="0">
      <selection sqref="A1:B1"/>
    </sheetView>
  </sheetViews>
  <sheetFormatPr defaultRowHeight="13.5"/>
  <cols>
    <col min="1" max="1" width="18.5" style="1338" customWidth="1"/>
    <col min="2" max="2" width="74.5" style="1375" customWidth="1"/>
    <col min="3" max="3" width="13.125" style="1371" customWidth="1"/>
    <col min="4" max="256" width="9" style="1338"/>
    <col min="257" max="257" width="18.5" style="1338" customWidth="1"/>
    <col min="258" max="258" width="74.5" style="1338" customWidth="1"/>
    <col min="259" max="259" width="13.125" style="1338" customWidth="1"/>
    <col min="260" max="512" width="9" style="1338"/>
    <col min="513" max="513" width="18.5" style="1338" customWidth="1"/>
    <col min="514" max="514" width="74.5" style="1338" customWidth="1"/>
    <col min="515" max="515" width="13.125" style="1338" customWidth="1"/>
    <col min="516" max="768" width="9" style="1338"/>
    <col min="769" max="769" width="18.5" style="1338" customWidth="1"/>
    <col min="770" max="770" width="74.5" style="1338" customWidth="1"/>
    <col min="771" max="771" width="13.125" style="1338" customWidth="1"/>
    <col min="772" max="1024" width="9" style="1338"/>
    <col min="1025" max="1025" width="18.5" style="1338" customWidth="1"/>
    <col min="1026" max="1026" width="74.5" style="1338" customWidth="1"/>
    <col min="1027" max="1027" width="13.125" style="1338" customWidth="1"/>
    <col min="1028" max="1280" width="9" style="1338"/>
    <col min="1281" max="1281" width="18.5" style="1338" customWidth="1"/>
    <col min="1282" max="1282" width="74.5" style="1338" customWidth="1"/>
    <col min="1283" max="1283" width="13.125" style="1338" customWidth="1"/>
    <col min="1284" max="1536" width="9" style="1338"/>
    <col min="1537" max="1537" width="18.5" style="1338" customWidth="1"/>
    <col min="1538" max="1538" width="74.5" style="1338" customWidth="1"/>
    <col min="1539" max="1539" width="13.125" style="1338" customWidth="1"/>
    <col min="1540" max="1792" width="9" style="1338"/>
    <col min="1793" max="1793" width="18.5" style="1338" customWidth="1"/>
    <col min="1794" max="1794" width="74.5" style="1338" customWidth="1"/>
    <col min="1795" max="1795" width="13.125" style="1338" customWidth="1"/>
    <col min="1796" max="2048" width="9" style="1338"/>
    <col min="2049" max="2049" width="18.5" style="1338" customWidth="1"/>
    <col min="2050" max="2050" width="74.5" style="1338" customWidth="1"/>
    <col min="2051" max="2051" width="13.125" style="1338" customWidth="1"/>
    <col min="2052" max="2304" width="9" style="1338"/>
    <col min="2305" max="2305" width="18.5" style="1338" customWidth="1"/>
    <col min="2306" max="2306" width="74.5" style="1338" customWidth="1"/>
    <col min="2307" max="2307" width="13.125" style="1338" customWidth="1"/>
    <col min="2308" max="2560" width="9" style="1338"/>
    <col min="2561" max="2561" width="18.5" style="1338" customWidth="1"/>
    <col min="2562" max="2562" width="74.5" style="1338" customWidth="1"/>
    <col min="2563" max="2563" width="13.125" style="1338" customWidth="1"/>
    <col min="2564" max="2816" width="9" style="1338"/>
    <col min="2817" max="2817" width="18.5" style="1338" customWidth="1"/>
    <col min="2818" max="2818" width="74.5" style="1338" customWidth="1"/>
    <col min="2819" max="2819" width="13.125" style="1338" customWidth="1"/>
    <col min="2820" max="3072" width="9" style="1338"/>
    <col min="3073" max="3073" width="18.5" style="1338" customWidth="1"/>
    <col min="3074" max="3074" width="74.5" style="1338" customWidth="1"/>
    <col min="3075" max="3075" width="13.125" style="1338" customWidth="1"/>
    <col min="3076" max="3328" width="9" style="1338"/>
    <col min="3329" max="3329" width="18.5" style="1338" customWidth="1"/>
    <col min="3330" max="3330" width="74.5" style="1338" customWidth="1"/>
    <col min="3331" max="3331" width="13.125" style="1338" customWidth="1"/>
    <col min="3332" max="3584" width="9" style="1338"/>
    <col min="3585" max="3585" width="18.5" style="1338" customWidth="1"/>
    <col min="3586" max="3586" width="74.5" style="1338" customWidth="1"/>
    <col min="3587" max="3587" width="13.125" style="1338" customWidth="1"/>
    <col min="3588" max="3840" width="9" style="1338"/>
    <col min="3841" max="3841" width="18.5" style="1338" customWidth="1"/>
    <col min="3842" max="3842" width="74.5" style="1338" customWidth="1"/>
    <col min="3843" max="3843" width="13.125" style="1338" customWidth="1"/>
    <col min="3844" max="4096" width="9" style="1338"/>
    <col min="4097" max="4097" width="18.5" style="1338" customWidth="1"/>
    <col min="4098" max="4098" width="74.5" style="1338" customWidth="1"/>
    <col min="4099" max="4099" width="13.125" style="1338" customWidth="1"/>
    <col min="4100" max="4352" width="9" style="1338"/>
    <col min="4353" max="4353" width="18.5" style="1338" customWidth="1"/>
    <col min="4354" max="4354" width="74.5" style="1338" customWidth="1"/>
    <col min="4355" max="4355" width="13.125" style="1338" customWidth="1"/>
    <col min="4356" max="4608" width="9" style="1338"/>
    <col min="4609" max="4609" width="18.5" style="1338" customWidth="1"/>
    <col min="4610" max="4610" width="74.5" style="1338" customWidth="1"/>
    <col min="4611" max="4611" width="13.125" style="1338" customWidth="1"/>
    <col min="4612" max="4864" width="9" style="1338"/>
    <col min="4865" max="4865" width="18.5" style="1338" customWidth="1"/>
    <col min="4866" max="4866" width="74.5" style="1338" customWidth="1"/>
    <col min="4867" max="4867" width="13.125" style="1338" customWidth="1"/>
    <col min="4868" max="5120" width="9" style="1338"/>
    <col min="5121" max="5121" width="18.5" style="1338" customWidth="1"/>
    <col min="5122" max="5122" width="74.5" style="1338" customWidth="1"/>
    <col min="5123" max="5123" width="13.125" style="1338" customWidth="1"/>
    <col min="5124" max="5376" width="9" style="1338"/>
    <col min="5377" max="5377" width="18.5" style="1338" customWidth="1"/>
    <col min="5378" max="5378" width="74.5" style="1338" customWidth="1"/>
    <col min="5379" max="5379" width="13.125" style="1338" customWidth="1"/>
    <col min="5380" max="5632" width="9" style="1338"/>
    <col min="5633" max="5633" width="18.5" style="1338" customWidth="1"/>
    <col min="5634" max="5634" width="74.5" style="1338" customWidth="1"/>
    <col min="5635" max="5635" width="13.125" style="1338" customWidth="1"/>
    <col min="5636" max="5888" width="9" style="1338"/>
    <col min="5889" max="5889" width="18.5" style="1338" customWidth="1"/>
    <col min="5890" max="5890" width="74.5" style="1338" customWidth="1"/>
    <col min="5891" max="5891" width="13.125" style="1338" customWidth="1"/>
    <col min="5892" max="6144" width="9" style="1338"/>
    <col min="6145" max="6145" width="18.5" style="1338" customWidth="1"/>
    <col min="6146" max="6146" width="74.5" style="1338" customWidth="1"/>
    <col min="6147" max="6147" width="13.125" style="1338" customWidth="1"/>
    <col min="6148" max="6400" width="9" style="1338"/>
    <col min="6401" max="6401" width="18.5" style="1338" customWidth="1"/>
    <col min="6402" max="6402" width="74.5" style="1338" customWidth="1"/>
    <col min="6403" max="6403" width="13.125" style="1338" customWidth="1"/>
    <col min="6404" max="6656" width="9" style="1338"/>
    <col min="6657" max="6657" width="18.5" style="1338" customWidth="1"/>
    <col min="6658" max="6658" width="74.5" style="1338" customWidth="1"/>
    <col min="6659" max="6659" width="13.125" style="1338" customWidth="1"/>
    <col min="6660" max="6912" width="9" style="1338"/>
    <col min="6913" max="6913" width="18.5" style="1338" customWidth="1"/>
    <col min="6914" max="6914" width="74.5" style="1338" customWidth="1"/>
    <col min="6915" max="6915" width="13.125" style="1338" customWidth="1"/>
    <col min="6916" max="7168" width="9" style="1338"/>
    <col min="7169" max="7169" width="18.5" style="1338" customWidth="1"/>
    <col min="7170" max="7170" width="74.5" style="1338" customWidth="1"/>
    <col min="7171" max="7171" width="13.125" style="1338" customWidth="1"/>
    <col min="7172" max="7424" width="9" style="1338"/>
    <col min="7425" max="7425" width="18.5" style="1338" customWidth="1"/>
    <col min="7426" max="7426" width="74.5" style="1338" customWidth="1"/>
    <col min="7427" max="7427" width="13.125" style="1338" customWidth="1"/>
    <col min="7428" max="7680" width="9" style="1338"/>
    <col min="7681" max="7681" width="18.5" style="1338" customWidth="1"/>
    <col min="7682" max="7682" width="74.5" style="1338" customWidth="1"/>
    <col min="7683" max="7683" width="13.125" style="1338" customWidth="1"/>
    <col min="7684" max="7936" width="9" style="1338"/>
    <col min="7937" max="7937" width="18.5" style="1338" customWidth="1"/>
    <col min="7938" max="7938" width="74.5" style="1338" customWidth="1"/>
    <col min="7939" max="7939" width="13.125" style="1338" customWidth="1"/>
    <col min="7940" max="8192" width="9" style="1338"/>
    <col min="8193" max="8193" width="18.5" style="1338" customWidth="1"/>
    <col min="8194" max="8194" width="74.5" style="1338" customWidth="1"/>
    <col min="8195" max="8195" width="13.125" style="1338" customWidth="1"/>
    <col min="8196" max="8448" width="9" style="1338"/>
    <col min="8449" max="8449" width="18.5" style="1338" customWidth="1"/>
    <col min="8450" max="8450" width="74.5" style="1338" customWidth="1"/>
    <col min="8451" max="8451" width="13.125" style="1338" customWidth="1"/>
    <col min="8452" max="8704" width="9" style="1338"/>
    <col min="8705" max="8705" width="18.5" style="1338" customWidth="1"/>
    <col min="8706" max="8706" width="74.5" style="1338" customWidth="1"/>
    <col min="8707" max="8707" width="13.125" style="1338" customWidth="1"/>
    <col min="8708" max="8960" width="9" style="1338"/>
    <col min="8961" max="8961" width="18.5" style="1338" customWidth="1"/>
    <col min="8962" max="8962" width="74.5" style="1338" customWidth="1"/>
    <col min="8963" max="8963" width="13.125" style="1338" customWidth="1"/>
    <col min="8964" max="9216" width="9" style="1338"/>
    <col min="9217" max="9217" width="18.5" style="1338" customWidth="1"/>
    <col min="9218" max="9218" width="74.5" style="1338" customWidth="1"/>
    <col min="9219" max="9219" width="13.125" style="1338" customWidth="1"/>
    <col min="9220" max="9472" width="9" style="1338"/>
    <col min="9473" max="9473" width="18.5" style="1338" customWidth="1"/>
    <col min="9474" max="9474" width="74.5" style="1338" customWidth="1"/>
    <col min="9475" max="9475" width="13.125" style="1338" customWidth="1"/>
    <col min="9476" max="9728" width="9" style="1338"/>
    <col min="9729" max="9729" width="18.5" style="1338" customWidth="1"/>
    <col min="9730" max="9730" width="74.5" style="1338" customWidth="1"/>
    <col min="9731" max="9731" width="13.125" style="1338" customWidth="1"/>
    <col min="9732" max="9984" width="9" style="1338"/>
    <col min="9985" max="9985" width="18.5" style="1338" customWidth="1"/>
    <col min="9986" max="9986" width="74.5" style="1338" customWidth="1"/>
    <col min="9987" max="9987" width="13.125" style="1338" customWidth="1"/>
    <col min="9988" max="10240" width="9" style="1338"/>
    <col min="10241" max="10241" width="18.5" style="1338" customWidth="1"/>
    <col min="10242" max="10242" width="74.5" style="1338" customWidth="1"/>
    <col min="10243" max="10243" width="13.125" style="1338" customWidth="1"/>
    <col min="10244" max="10496" width="9" style="1338"/>
    <col min="10497" max="10497" width="18.5" style="1338" customWidth="1"/>
    <col min="10498" max="10498" width="74.5" style="1338" customWidth="1"/>
    <col min="10499" max="10499" width="13.125" style="1338" customWidth="1"/>
    <col min="10500" max="10752" width="9" style="1338"/>
    <col min="10753" max="10753" width="18.5" style="1338" customWidth="1"/>
    <col min="10754" max="10754" width="74.5" style="1338" customWidth="1"/>
    <col min="10755" max="10755" width="13.125" style="1338" customWidth="1"/>
    <col min="10756" max="11008" width="9" style="1338"/>
    <col min="11009" max="11009" width="18.5" style="1338" customWidth="1"/>
    <col min="11010" max="11010" width="74.5" style="1338" customWidth="1"/>
    <col min="11011" max="11011" width="13.125" style="1338" customWidth="1"/>
    <col min="11012" max="11264" width="9" style="1338"/>
    <col min="11265" max="11265" width="18.5" style="1338" customWidth="1"/>
    <col min="11266" max="11266" width="74.5" style="1338" customWidth="1"/>
    <col min="11267" max="11267" width="13.125" style="1338" customWidth="1"/>
    <col min="11268" max="11520" width="9" style="1338"/>
    <col min="11521" max="11521" width="18.5" style="1338" customWidth="1"/>
    <col min="11522" max="11522" width="74.5" style="1338" customWidth="1"/>
    <col min="11523" max="11523" width="13.125" style="1338" customWidth="1"/>
    <col min="11524" max="11776" width="9" style="1338"/>
    <col min="11777" max="11777" width="18.5" style="1338" customWidth="1"/>
    <col min="11778" max="11778" width="74.5" style="1338" customWidth="1"/>
    <col min="11779" max="11779" width="13.125" style="1338" customWidth="1"/>
    <col min="11780" max="12032" width="9" style="1338"/>
    <col min="12033" max="12033" width="18.5" style="1338" customWidth="1"/>
    <col min="12034" max="12034" width="74.5" style="1338" customWidth="1"/>
    <col min="12035" max="12035" width="13.125" style="1338" customWidth="1"/>
    <col min="12036" max="12288" width="9" style="1338"/>
    <col min="12289" max="12289" width="18.5" style="1338" customWidth="1"/>
    <col min="12290" max="12290" width="74.5" style="1338" customWidth="1"/>
    <col min="12291" max="12291" width="13.125" style="1338" customWidth="1"/>
    <col min="12292" max="12544" width="9" style="1338"/>
    <col min="12545" max="12545" width="18.5" style="1338" customWidth="1"/>
    <col min="12546" max="12546" width="74.5" style="1338" customWidth="1"/>
    <col min="12547" max="12547" width="13.125" style="1338" customWidth="1"/>
    <col min="12548" max="12800" width="9" style="1338"/>
    <col min="12801" max="12801" width="18.5" style="1338" customWidth="1"/>
    <col min="12802" max="12802" width="74.5" style="1338" customWidth="1"/>
    <col min="12803" max="12803" width="13.125" style="1338" customWidth="1"/>
    <col min="12804" max="13056" width="9" style="1338"/>
    <col min="13057" max="13057" width="18.5" style="1338" customWidth="1"/>
    <col min="13058" max="13058" width="74.5" style="1338" customWidth="1"/>
    <col min="13059" max="13059" width="13.125" style="1338" customWidth="1"/>
    <col min="13060" max="13312" width="9" style="1338"/>
    <col min="13313" max="13313" width="18.5" style="1338" customWidth="1"/>
    <col min="13314" max="13314" width="74.5" style="1338" customWidth="1"/>
    <col min="13315" max="13315" width="13.125" style="1338" customWidth="1"/>
    <col min="13316" max="13568" width="9" style="1338"/>
    <col min="13569" max="13569" width="18.5" style="1338" customWidth="1"/>
    <col min="13570" max="13570" width="74.5" style="1338" customWidth="1"/>
    <col min="13571" max="13571" width="13.125" style="1338" customWidth="1"/>
    <col min="13572" max="13824" width="9" style="1338"/>
    <col min="13825" max="13825" width="18.5" style="1338" customWidth="1"/>
    <col min="13826" max="13826" width="74.5" style="1338" customWidth="1"/>
    <col min="13827" max="13827" width="13.125" style="1338" customWidth="1"/>
    <col min="13828" max="14080" width="9" style="1338"/>
    <col min="14081" max="14081" width="18.5" style="1338" customWidth="1"/>
    <col min="14082" max="14082" width="74.5" style="1338" customWidth="1"/>
    <col min="14083" max="14083" width="13.125" style="1338" customWidth="1"/>
    <col min="14084" max="14336" width="9" style="1338"/>
    <col min="14337" max="14337" width="18.5" style="1338" customWidth="1"/>
    <col min="14338" max="14338" width="74.5" style="1338" customWidth="1"/>
    <col min="14339" max="14339" width="13.125" style="1338" customWidth="1"/>
    <col min="14340" max="14592" width="9" style="1338"/>
    <col min="14593" max="14593" width="18.5" style="1338" customWidth="1"/>
    <col min="14594" max="14594" width="74.5" style="1338" customWidth="1"/>
    <col min="14595" max="14595" width="13.125" style="1338" customWidth="1"/>
    <col min="14596" max="14848" width="9" style="1338"/>
    <col min="14849" max="14849" width="18.5" style="1338" customWidth="1"/>
    <col min="14850" max="14850" width="74.5" style="1338" customWidth="1"/>
    <col min="14851" max="14851" width="13.125" style="1338" customWidth="1"/>
    <col min="14852" max="15104" width="9" style="1338"/>
    <col min="15105" max="15105" width="18.5" style="1338" customWidth="1"/>
    <col min="15106" max="15106" width="74.5" style="1338" customWidth="1"/>
    <col min="15107" max="15107" width="13.125" style="1338" customWidth="1"/>
    <col min="15108" max="15360" width="9" style="1338"/>
    <col min="15361" max="15361" width="18.5" style="1338" customWidth="1"/>
    <col min="15362" max="15362" width="74.5" style="1338" customWidth="1"/>
    <col min="15363" max="15363" width="13.125" style="1338" customWidth="1"/>
    <col min="15364" max="15616" width="9" style="1338"/>
    <col min="15617" max="15617" width="18.5" style="1338" customWidth="1"/>
    <col min="15618" max="15618" width="74.5" style="1338" customWidth="1"/>
    <col min="15619" max="15619" width="13.125" style="1338" customWidth="1"/>
    <col min="15620" max="15872" width="9" style="1338"/>
    <col min="15873" max="15873" width="18.5" style="1338" customWidth="1"/>
    <col min="15874" max="15874" width="74.5" style="1338" customWidth="1"/>
    <col min="15875" max="15875" width="13.125" style="1338" customWidth="1"/>
    <col min="15876" max="16128" width="9" style="1338"/>
    <col min="16129" max="16129" width="18.5" style="1338" customWidth="1"/>
    <col min="16130" max="16130" width="74.5" style="1338" customWidth="1"/>
    <col min="16131" max="16131" width="13.125" style="1338" customWidth="1"/>
    <col min="16132" max="16384" width="9" style="1338"/>
  </cols>
  <sheetData>
    <row r="1" spans="1:3" ht="20.25">
      <c r="A1" s="3768" t="s">
        <v>1868</v>
      </c>
      <c r="B1" s="3768"/>
    </row>
    <row r="2" spans="1:3" s="1367" customFormat="1" ht="15.75" customHeight="1">
      <c r="A2" s="3760" t="s">
        <v>1848</v>
      </c>
      <c r="B2" s="3761"/>
      <c r="C2" s="1342" t="s">
        <v>1087</v>
      </c>
    </row>
    <row r="3" spans="1:3" s="1373" customFormat="1" ht="75.75" customHeight="1">
      <c r="A3" s="1359" t="s">
        <v>1850</v>
      </c>
      <c r="B3" s="1360"/>
      <c r="C3" s="1372" t="s">
        <v>1851</v>
      </c>
    </row>
    <row r="4" spans="1:3" s="1373" customFormat="1" ht="87" customHeight="1">
      <c r="A4" s="1359" t="s">
        <v>1852</v>
      </c>
      <c r="B4" s="1360"/>
      <c r="C4" s="1372" t="s">
        <v>1851</v>
      </c>
    </row>
    <row r="5" spans="1:3" s="1373" customFormat="1" ht="84" customHeight="1">
      <c r="A5" s="1361" t="s">
        <v>1853</v>
      </c>
      <c r="B5" s="1360"/>
      <c r="C5" s="1372" t="s">
        <v>1851</v>
      </c>
    </row>
    <row r="6" spans="1:3" s="1373" customFormat="1" ht="21" customHeight="1">
      <c r="A6" s="3769" t="s">
        <v>1869</v>
      </c>
      <c r="B6" s="3770"/>
      <c r="C6" s="1342"/>
    </row>
    <row r="7" spans="1:3" s="1373" customFormat="1" ht="162" customHeight="1">
      <c r="A7" s="1374" t="s">
        <v>1870</v>
      </c>
      <c r="B7" s="1360"/>
      <c r="C7" s="1342" t="s">
        <v>1871</v>
      </c>
    </row>
  </sheetData>
  <mergeCells count="3">
    <mergeCell ref="A1:B1"/>
    <mergeCell ref="A2:B2"/>
    <mergeCell ref="A6:B6"/>
  </mergeCells>
  <phoneticPr fontId="59"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5025" r:id="rId3" name="Button 1">
              <controlPr defaultSize="0" print="0" autoFill="0" autoPict="0" macro="[0]!ThisWorkbook.返回">
                <anchor>
                  <from>
                    <xdr:col>4</xdr:col>
                    <xdr:colOff>323850</xdr:colOff>
                    <xdr:row>0</xdr:row>
                    <xdr:rowOff>104775</xdr:rowOff>
                  </from>
                  <to>
                    <xdr:col>5</xdr:col>
                    <xdr:colOff>361950</xdr:colOff>
                    <xdr:row>1</xdr:row>
                    <xdr:rowOff>228600</xdr:rowOff>
                  </to>
                </anchor>
              </controlPr>
            </control>
          </mc:Choice>
        </mc:AlternateContent>
      </controls>
    </mc:Choice>
  </mc:AlternateContent>
</worksheet>
</file>

<file path=xl/worksheets/sheet1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2"/>
  <dimension ref="A1:E97"/>
  <sheetViews>
    <sheetView workbookViewId="0">
      <selection activeCell="C14" sqref="C14:D14"/>
    </sheetView>
  </sheetViews>
  <sheetFormatPr defaultRowHeight="12"/>
  <cols>
    <col min="1" max="1" width="20.375" style="1376" customWidth="1"/>
    <col min="2" max="2" width="13.875" style="1376" customWidth="1"/>
    <col min="3" max="3" width="37" style="1376" customWidth="1"/>
    <col min="4" max="4" width="23.25" style="1376" customWidth="1"/>
    <col min="5" max="5" width="25" style="1383" customWidth="1"/>
    <col min="6" max="256" width="9" style="1376"/>
    <col min="257" max="257" width="20.375" style="1376" customWidth="1"/>
    <col min="258" max="258" width="13.875" style="1376" customWidth="1"/>
    <col min="259" max="259" width="37" style="1376" customWidth="1"/>
    <col min="260" max="260" width="23.25" style="1376" customWidth="1"/>
    <col min="261" max="261" width="25" style="1376" customWidth="1"/>
    <col min="262" max="512" width="9" style="1376"/>
    <col min="513" max="513" width="20.375" style="1376" customWidth="1"/>
    <col min="514" max="514" width="13.875" style="1376" customWidth="1"/>
    <col min="515" max="515" width="37" style="1376" customWidth="1"/>
    <col min="516" max="516" width="23.25" style="1376" customWidth="1"/>
    <col min="517" max="517" width="25" style="1376" customWidth="1"/>
    <col min="518" max="768" width="9" style="1376"/>
    <col min="769" max="769" width="20.375" style="1376" customWidth="1"/>
    <col min="770" max="770" width="13.875" style="1376" customWidth="1"/>
    <col min="771" max="771" width="37" style="1376" customWidth="1"/>
    <col min="772" max="772" width="23.25" style="1376" customWidth="1"/>
    <col min="773" max="773" width="25" style="1376" customWidth="1"/>
    <col min="774" max="1024" width="9" style="1376"/>
    <col min="1025" max="1025" width="20.375" style="1376" customWidth="1"/>
    <col min="1026" max="1026" width="13.875" style="1376" customWidth="1"/>
    <col min="1027" max="1027" width="37" style="1376" customWidth="1"/>
    <col min="1028" max="1028" width="23.25" style="1376" customWidth="1"/>
    <col min="1029" max="1029" width="25" style="1376" customWidth="1"/>
    <col min="1030" max="1280" width="9" style="1376"/>
    <col min="1281" max="1281" width="20.375" style="1376" customWidth="1"/>
    <col min="1282" max="1282" width="13.875" style="1376" customWidth="1"/>
    <col min="1283" max="1283" width="37" style="1376" customWidth="1"/>
    <col min="1284" max="1284" width="23.25" style="1376" customWidth="1"/>
    <col min="1285" max="1285" width="25" style="1376" customWidth="1"/>
    <col min="1286" max="1536" width="9" style="1376"/>
    <col min="1537" max="1537" width="20.375" style="1376" customWidth="1"/>
    <col min="1538" max="1538" width="13.875" style="1376" customWidth="1"/>
    <col min="1539" max="1539" width="37" style="1376" customWidth="1"/>
    <col min="1540" max="1540" width="23.25" style="1376" customWidth="1"/>
    <col min="1541" max="1541" width="25" style="1376" customWidth="1"/>
    <col min="1542" max="1792" width="9" style="1376"/>
    <col min="1793" max="1793" width="20.375" style="1376" customWidth="1"/>
    <col min="1794" max="1794" width="13.875" style="1376" customWidth="1"/>
    <col min="1795" max="1795" width="37" style="1376" customWidth="1"/>
    <col min="1796" max="1796" width="23.25" style="1376" customWidth="1"/>
    <col min="1797" max="1797" width="25" style="1376" customWidth="1"/>
    <col min="1798" max="2048" width="9" style="1376"/>
    <col min="2049" max="2049" width="20.375" style="1376" customWidth="1"/>
    <col min="2050" max="2050" width="13.875" style="1376" customWidth="1"/>
    <col min="2051" max="2051" width="37" style="1376" customWidth="1"/>
    <col min="2052" max="2052" width="23.25" style="1376" customWidth="1"/>
    <col min="2053" max="2053" width="25" style="1376" customWidth="1"/>
    <col min="2054" max="2304" width="9" style="1376"/>
    <col min="2305" max="2305" width="20.375" style="1376" customWidth="1"/>
    <col min="2306" max="2306" width="13.875" style="1376" customWidth="1"/>
    <col min="2307" max="2307" width="37" style="1376" customWidth="1"/>
    <col min="2308" max="2308" width="23.25" style="1376" customWidth="1"/>
    <col min="2309" max="2309" width="25" style="1376" customWidth="1"/>
    <col min="2310" max="2560" width="9" style="1376"/>
    <col min="2561" max="2561" width="20.375" style="1376" customWidth="1"/>
    <col min="2562" max="2562" width="13.875" style="1376" customWidth="1"/>
    <col min="2563" max="2563" width="37" style="1376" customWidth="1"/>
    <col min="2564" max="2564" width="23.25" style="1376" customWidth="1"/>
    <col min="2565" max="2565" width="25" style="1376" customWidth="1"/>
    <col min="2566" max="2816" width="9" style="1376"/>
    <col min="2817" max="2817" width="20.375" style="1376" customWidth="1"/>
    <col min="2818" max="2818" width="13.875" style="1376" customWidth="1"/>
    <col min="2819" max="2819" width="37" style="1376" customWidth="1"/>
    <col min="2820" max="2820" width="23.25" style="1376" customWidth="1"/>
    <col min="2821" max="2821" width="25" style="1376" customWidth="1"/>
    <col min="2822" max="3072" width="9" style="1376"/>
    <col min="3073" max="3073" width="20.375" style="1376" customWidth="1"/>
    <col min="3074" max="3074" width="13.875" style="1376" customWidth="1"/>
    <col min="3075" max="3075" width="37" style="1376" customWidth="1"/>
    <col min="3076" max="3076" width="23.25" style="1376" customWidth="1"/>
    <col min="3077" max="3077" width="25" style="1376" customWidth="1"/>
    <col min="3078" max="3328" width="9" style="1376"/>
    <col min="3329" max="3329" width="20.375" style="1376" customWidth="1"/>
    <col min="3330" max="3330" width="13.875" style="1376" customWidth="1"/>
    <col min="3331" max="3331" width="37" style="1376" customWidth="1"/>
    <col min="3332" max="3332" width="23.25" style="1376" customWidth="1"/>
    <col min="3333" max="3333" width="25" style="1376" customWidth="1"/>
    <col min="3334" max="3584" width="9" style="1376"/>
    <col min="3585" max="3585" width="20.375" style="1376" customWidth="1"/>
    <col min="3586" max="3586" width="13.875" style="1376" customWidth="1"/>
    <col min="3587" max="3587" width="37" style="1376" customWidth="1"/>
    <col min="3588" max="3588" width="23.25" style="1376" customWidth="1"/>
    <col min="3589" max="3589" width="25" style="1376" customWidth="1"/>
    <col min="3590" max="3840" width="9" style="1376"/>
    <col min="3841" max="3841" width="20.375" style="1376" customWidth="1"/>
    <col min="3842" max="3842" width="13.875" style="1376" customWidth="1"/>
    <col min="3843" max="3843" width="37" style="1376" customWidth="1"/>
    <col min="3844" max="3844" width="23.25" style="1376" customWidth="1"/>
    <col min="3845" max="3845" width="25" style="1376" customWidth="1"/>
    <col min="3846" max="4096" width="9" style="1376"/>
    <col min="4097" max="4097" width="20.375" style="1376" customWidth="1"/>
    <col min="4098" max="4098" width="13.875" style="1376" customWidth="1"/>
    <col min="4099" max="4099" width="37" style="1376" customWidth="1"/>
    <col min="4100" max="4100" width="23.25" style="1376" customWidth="1"/>
    <col min="4101" max="4101" width="25" style="1376" customWidth="1"/>
    <col min="4102" max="4352" width="9" style="1376"/>
    <col min="4353" max="4353" width="20.375" style="1376" customWidth="1"/>
    <col min="4354" max="4354" width="13.875" style="1376" customWidth="1"/>
    <col min="4355" max="4355" width="37" style="1376" customWidth="1"/>
    <col min="4356" max="4356" width="23.25" style="1376" customWidth="1"/>
    <col min="4357" max="4357" width="25" style="1376" customWidth="1"/>
    <col min="4358" max="4608" width="9" style="1376"/>
    <col min="4609" max="4609" width="20.375" style="1376" customWidth="1"/>
    <col min="4610" max="4610" width="13.875" style="1376" customWidth="1"/>
    <col min="4611" max="4611" width="37" style="1376" customWidth="1"/>
    <col min="4612" max="4612" width="23.25" style="1376" customWidth="1"/>
    <col min="4613" max="4613" width="25" style="1376" customWidth="1"/>
    <col min="4614" max="4864" width="9" style="1376"/>
    <col min="4865" max="4865" width="20.375" style="1376" customWidth="1"/>
    <col min="4866" max="4866" width="13.875" style="1376" customWidth="1"/>
    <col min="4867" max="4867" width="37" style="1376" customWidth="1"/>
    <col min="4868" max="4868" width="23.25" style="1376" customWidth="1"/>
    <col min="4869" max="4869" width="25" style="1376" customWidth="1"/>
    <col min="4870" max="5120" width="9" style="1376"/>
    <col min="5121" max="5121" width="20.375" style="1376" customWidth="1"/>
    <col min="5122" max="5122" width="13.875" style="1376" customWidth="1"/>
    <col min="5123" max="5123" width="37" style="1376" customWidth="1"/>
    <col min="5124" max="5124" width="23.25" style="1376" customWidth="1"/>
    <col min="5125" max="5125" width="25" style="1376" customWidth="1"/>
    <col min="5126" max="5376" width="9" style="1376"/>
    <col min="5377" max="5377" width="20.375" style="1376" customWidth="1"/>
    <col min="5378" max="5378" width="13.875" style="1376" customWidth="1"/>
    <col min="5379" max="5379" width="37" style="1376" customWidth="1"/>
    <col min="5380" max="5380" width="23.25" style="1376" customWidth="1"/>
    <col min="5381" max="5381" width="25" style="1376" customWidth="1"/>
    <col min="5382" max="5632" width="9" style="1376"/>
    <col min="5633" max="5633" width="20.375" style="1376" customWidth="1"/>
    <col min="5634" max="5634" width="13.875" style="1376" customWidth="1"/>
    <col min="5635" max="5635" width="37" style="1376" customWidth="1"/>
    <col min="5636" max="5636" width="23.25" style="1376" customWidth="1"/>
    <col min="5637" max="5637" width="25" style="1376" customWidth="1"/>
    <col min="5638" max="5888" width="9" style="1376"/>
    <col min="5889" max="5889" width="20.375" style="1376" customWidth="1"/>
    <col min="5890" max="5890" width="13.875" style="1376" customWidth="1"/>
    <col min="5891" max="5891" width="37" style="1376" customWidth="1"/>
    <col min="5892" max="5892" width="23.25" style="1376" customWidth="1"/>
    <col min="5893" max="5893" width="25" style="1376" customWidth="1"/>
    <col min="5894" max="6144" width="9" style="1376"/>
    <col min="6145" max="6145" width="20.375" style="1376" customWidth="1"/>
    <col min="6146" max="6146" width="13.875" style="1376" customWidth="1"/>
    <col min="6147" max="6147" width="37" style="1376" customWidth="1"/>
    <col min="6148" max="6148" width="23.25" style="1376" customWidth="1"/>
    <col min="6149" max="6149" width="25" style="1376" customWidth="1"/>
    <col min="6150" max="6400" width="9" style="1376"/>
    <col min="6401" max="6401" width="20.375" style="1376" customWidth="1"/>
    <col min="6402" max="6402" width="13.875" style="1376" customWidth="1"/>
    <col min="6403" max="6403" width="37" style="1376" customWidth="1"/>
    <col min="6404" max="6404" width="23.25" style="1376" customWidth="1"/>
    <col min="6405" max="6405" width="25" style="1376" customWidth="1"/>
    <col min="6406" max="6656" width="9" style="1376"/>
    <col min="6657" max="6657" width="20.375" style="1376" customWidth="1"/>
    <col min="6658" max="6658" width="13.875" style="1376" customWidth="1"/>
    <col min="6659" max="6659" width="37" style="1376" customWidth="1"/>
    <col min="6660" max="6660" width="23.25" style="1376" customWidth="1"/>
    <col min="6661" max="6661" width="25" style="1376" customWidth="1"/>
    <col min="6662" max="6912" width="9" style="1376"/>
    <col min="6913" max="6913" width="20.375" style="1376" customWidth="1"/>
    <col min="6914" max="6914" width="13.875" style="1376" customWidth="1"/>
    <col min="6915" max="6915" width="37" style="1376" customWidth="1"/>
    <col min="6916" max="6916" width="23.25" style="1376" customWidth="1"/>
    <col min="6917" max="6917" width="25" style="1376" customWidth="1"/>
    <col min="6918" max="7168" width="9" style="1376"/>
    <col min="7169" max="7169" width="20.375" style="1376" customWidth="1"/>
    <col min="7170" max="7170" width="13.875" style="1376" customWidth="1"/>
    <col min="7171" max="7171" width="37" style="1376" customWidth="1"/>
    <col min="7172" max="7172" width="23.25" style="1376" customWidth="1"/>
    <col min="7173" max="7173" width="25" style="1376" customWidth="1"/>
    <col min="7174" max="7424" width="9" style="1376"/>
    <col min="7425" max="7425" width="20.375" style="1376" customWidth="1"/>
    <col min="7426" max="7426" width="13.875" style="1376" customWidth="1"/>
    <col min="7427" max="7427" width="37" style="1376" customWidth="1"/>
    <col min="7428" max="7428" width="23.25" style="1376" customWidth="1"/>
    <col min="7429" max="7429" width="25" style="1376" customWidth="1"/>
    <col min="7430" max="7680" width="9" style="1376"/>
    <col min="7681" max="7681" width="20.375" style="1376" customWidth="1"/>
    <col min="7682" max="7682" width="13.875" style="1376" customWidth="1"/>
    <col min="7683" max="7683" width="37" style="1376" customWidth="1"/>
    <col min="7684" max="7684" width="23.25" style="1376" customWidth="1"/>
    <col min="7685" max="7685" width="25" style="1376" customWidth="1"/>
    <col min="7686" max="7936" width="9" style="1376"/>
    <col min="7937" max="7937" width="20.375" style="1376" customWidth="1"/>
    <col min="7938" max="7938" width="13.875" style="1376" customWidth="1"/>
    <col min="7939" max="7939" width="37" style="1376" customWidth="1"/>
    <col min="7940" max="7940" width="23.25" style="1376" customWidth="1"/>
    <col min="7941" max="7941" width="25" style="1376" customWidth="1"/>
    <col min="7942" max="8192" width="9" style="1376"/>
    <col min="8193" max="8193" width="20.375" style="1376" customWidth="1"/>
    <col min="8194" max="8194" width="13.875" style="1376" customWidth="1"/>
    <col min="8195" max="8195" width="37" style="1376" customWidth="1"/>
    <col min="8196" max="8196" width="23.25" style="1376" customWidth="1"/>
    <col min="8197" max="8197" width="25" style="1376" customWidth="1"/>
    <col min="8198" max="8448" width="9" style="1376"/>
    <col min="8449" max="8449" width="20.375" style="1376" customWidth="1"/>
    <col min="8450" max="8450" width="13.875" style="1376" customWidth="1"/>
    <col min="8451" max="8451" width="37" style="1376" customWidth="1"/>
    <col min="8452" max="8452" width="23.25" style="1376" customWidth="1"/>
    <col min="8453" max="8453" width="25" style="1376" customWidth="1"/>
    <col min="8454" max="8704" width="9" style="1376"/>
    <col min="8705" max="8705" width="20.375" style="1376" customWidth="1"/>
    <col min="8706" max="8706" width="13.875" style="1376" customWidth="1"/>
    <col min="8707" max="8707" width="37" style="1376" customWidth="1"/>
    <col min="8708" max="8708" width="23.25" style="1376" customWidth="1"/>
    <col min="8709" max="8709" width="25" style="1376" customWidth="1"/>
    <col min="8710" max="8960" width="9" style="1376"/>
    <col min="8961" max="8961" width="20.375" style="1376" customWidth="1"/>
    <col min="8962" max="8962" width="13.875" style="1376" customWidth="1"/>
    <col min="8963" max="8963" width="37" style="1376" customWidth="1"/>
    <col min="8964" max="8964" width="23.25" style="1376" customWidth="1"/>
    <col min="8965" max="8965" width="25" style="1376" customWidth="1"/>
    <col min="8966" max="9216" width="9" style="1376"/>
    <col min="9217" max="9217" width="20.375" style="1376" customWidth="1"/>
    <col min="9218" max="9218" width="13.875" style="1376" customWidth="1"/>
    <col min="9219" max="9219" width="37" style="1376" customWidth="1"/>
    <col min="9220" max="9220" width="23.25" style="1376" customWidth="1"/>
    <col min="9221" max="9221" width="25" style="1376" customWidth="1"/>
    <col min="9222" max="9472" width="9" style="1376"/>
    <col min="9473" max="9473" width="20.375" style="1376" customWidth="1"/>
    <col min="9474" max="9474" width="13.875" style="1376" customWidth="1"/>
    <col min="9475" max="9475" width="37" style="1376" customWidth="1"/>
    <col min="9476" max="9476" width="23.25" style="1376" customWidth="1"/>
    <col min="9477" max="9477" width="25" style="1376" customWidth="1"/>
    <col min="9478" max="9728" width="9" style="1376"/>
    <col min="9729" max="9729" width="20.375" style="1376" customWidth="1"/>
    <col min="9730" max="9730" width="13.875" style="1376" customWidth="1"/>
    <col min="9731" max="9731" width="37" style="1376" customWidth="1"/>
    <col min="9732" max="9732" width="23.25" style="1376" customWidth="1"/>
    <col min="9733" max="9733" width="25" style="1376" customWidth="1"/>
    <col min="9734" max="9984" width="9" style="1376"/>
    <col min="9985" max="9985" width="20.375" style="1376" customWidth="1"/>
    <col min="9986" max="9986" width="13.875" style="1376" customWidth="1"/>
    <col min="9987" max="9987" width="37" style="1376" customWidth="1"/>
    <col min="9988" max="9988" width="23.25" style="1376" customWidth="1"/>
    <col min="9989" max="9989" width="25" style="1376" customWidth="1"/>
    <col min="9990" max="10240" width="9" style="1376"/>
    <col min="10241" max="10241" width="20.375" style="1376" customWidth="1"/>
    <col min="10242" max="10242" width="13.875" style="1376" customWidth="1"/>
    <col min="10243" max="10243" width="37" style="1376" customWidth="1"/>
    <col min="10244" max="10244" width="23.25" style="1376" customWidth="1"/>
    <col min="10245" max="10245" width="25" style="1376" customWidth="1"/>
    <col min="10246" max="10496" width="9" style="1376"/>
    <col min="10497" max="10497" width="20.375" style="1376" customWidth="1"/>
    <col min="10498" max="10498" width="13.875" style="1376" customWidth="1"/>
    <col min="10499" max="10499" width="37" style="1376" customWidth="1"/>
    <col min="10500" max="10500" width="23.25" style="1376" customWidth="1"/>
    <col min="10501" max="10501" width="25" style="1376" customWidth="1"/>
    <col min="10502" max="10752" width="9" style="1376"/>
    <col min="10753" max="10753" width="20.375" style="1376" customWidth="1"/>
    <col min="10754" max="10754" width="13.875" style="1376" customWidth="1"/>
    <col min="10755" max="10755" width="37" style="1376" customWidth="1"/>
    <col min="10756" max="10756" width="23.25" style="1376" customWidth="1"/>
    <col min="10757" max="10757" width="25" style="1376" customWidth="1"/>
    <col min="10758" max="11008" width="9" style="1376"/>
    <col min="11009" max="11009" width="20.375" style="1376" customWidth="1"/>
    <col min="11010" max="11010" width="13.875" style="1376" customWidth="1"/>
    <col min="11011" max="11011" width="37" style="1376" customWidth="1"/>
    <col min="11012" max="11012" width="23.25" style="1376" customWidth="1"/>
    <col min="11013" max="11013" width="25" style="1376" customWidth="1"/>
    <col min="11014" max="11264" width="9" style="1376"/>
    <col min="11265" max="11265" width="20.375" style="1376" customWidth="1"/>
    <col min="11266" max="11266" width="13.875" style="1376" customWidth="1"/>
    <col min="11267" max="11267" width="37" style="1376" customWidth="1"/>
    <col min="11268" max="11268" width="23.25" style="1376" customWidth="1"/>
    <col min="11269" max="11269" width="25" style="1376" customWidth="1"/>
    <col min="11270" max="11520" width="9" style="1376"/>
    <col min="11521" max="11521" width="20.375" style="1376" customWidth="1"/>
    <col min="11522" max="11522" width="13.875" style="1376" customWidth="1"/>
    <col min="11523" max="11523" width="37" style="1376" customWidth="1"/>
    <col min="11524" max="11524" width="23.25" style="1376" customWidth="1"/>
    <col min="11525" max="11525" width="25" style="1376" customWidth="1"/>
    <col min="11526" max="11776" width="9" style="1376"/>
    <col min="11777" max="11777" width="20.375" style="1376" customWidth="1"/>
    <col min="11778" max="11778" width="13.875" style="1376" customWidth="1"/>
    <col min="11779" max="11779" width="37" style="1376" customWidth="1"/>
    <col min="11780" max="11780" width="23.25" style="1376" customWidth="1"/>
    <col min="11781" max="11781" width="25" style="1376" customWidth="1"/>
    <col min="11782" max="12032" width="9" style="1376"/>
    <col min="12033" max="12033" width="20.375" style="1376" customWidth="1"/>
    <col min="12034" max="12034" width="13.875" style="1376" customWidth="1"/>
    <col min="12035" max="12035" width="37" style="1376" customWidth="1"/>
    <col min="12036" max="12036" width="23.25" style="1376" customWidth="1"/>
    <col min="12037" max="12037" width="25" style="1376" customWidth="1"/>
    <col min="12038" max="12288" width="9" style="1376"/>
    <col min="12289" max="12289" width="20.375" style="1376" customWidth="1"/>
    <col min="12290" max="12290" width="13.875" style="1376" customWidth="1"/>
    <col min="12291" max="12291" width="37" style="1376" customWidth="1"/>
    <col min="12292" max="12292" width="23.25" style="1376" customWidth="1"/>
    <col min="12293" max="12293" width="25" style="1376" customWidth="1"/>
    <col min="12294" max="12544" width="9" style="1376"/>
    <col min="12545" max="12545" width="20.375" style="1376" customWidth="1"/>
    <col min="12546" max="12546" width="13.875" style="1376" customWidth="1"/>
    <col min="12547" max="12547" width="37" style="1376" customWidth="1"/>
    <col min="12548" max="12548" width="23.25" style="1376" customWidth="1"/>
    <col min="12549" max="12549" width="25" style="1376" customWidth="1"/>
    <col min="12550" max="12800" width="9" style="1376"/>
    <col min="12801" max="12801" width="20.375" style="1376" customWidth="1"/>
    <col min="12802" max="12802" width="13.875" style="1376" customWidth="1"/>
    <col min="12803" max="12803" width="37" style="1376" customWidth="1"/>
    <col min="12804" max="12804" width="23.25" style="1376" customWidth="1"/>
    <col min="12805" max="12805" width="25" style="1376" customWidth="1"/>
    <col min="12806" max="13056" width="9" style="1376"/>
    <col min="13057" max="13057" width="20.375" style="1376" customWidth="1"/>
    <col min="13058" max="13058" width="13.875" style="1376" customWidth="1"/>
    <col min="13059" max="13059" width="37" style="1376" customWidth="1"/>
    <col min="13060" max="13060" width="23.25" style="1376" customWidth="1"/>
    <col min="13061" max="13061" width="25" style="1376" customWidth="1"/>
    <col min="13062" max="13312" width="9" style="1376"/>
    <col min="13313" max="13313" width="20.375" style="1376" customWidth="1"/>
    <col min="13314" max="13314" width="13.875" style="1376" customWidth="1"/>
    <col min="13315" max="13315" width="37" style="1376" customWidth="1"/>
    <col min="13316" max="13316" width="23.25" style="1376" customWidth="1"/>
    <col min="13317" max="13317" width="25" style="1376" customWidth="1"/>
    <col min="13318" max="13568" width="9" style="1376"/>
    <col min="13569" max="13569" width="20.375" style="1376" customWidth="1"/>
    <col min="13570" max="13570" width="13.875" style="1376" customWidth="1"/>
    <col min="13571" max="13571" width="37" style="1376" customWidth="1"/>
    <col min="13572" max="13572" width="23.25" style="1376" customWidth="1"/>
    <col min="13573" max="13573" width="25" style="1376" customWidth="1"/>
    <col min="13574" max="13824" width="9" style="1376"/>
    <col min="13825" max="13825" width="20.375" style="1376" customWidth="1"/>
    <col min="13826" max="13826" width="13.875" style="1376" customWidth="1"/>
    <col min="13827" max="13827" width="37" style="1376" customWidth="1"/>
    <col min="13828" max="13828" width="23.25" style="1376" customWidth="1"/>
    <col min="13829" max="13829" width="25" style="1376" customWidth="1"/>
    <col min="13830" max="14080" width="9" style="1376"/>
    <col min="14081" max="14081" width="20.375" style="1376" customWidth="1"/>
    <col min="14082" max="14082" width="13.875" style="1376" customWidth="1"/>
    <col min="14083" max="14083" width="37" style="1376" customWidth="1"/>
    <col min="14084" max="14084" width="23.25" style="1376" customWidth="1"/>
    <col min="14085" max="14085" width="25" style="1376" customWidth="1"/>
    <col min="14086" max="14336" width="9" style="1376"/>
    <col min="14337" max="14337" width="20.375" style="1376" customWidth="1"/>
    <col min="14338" max="14338" width="13.875" style="1376" customWidth="1"/>
    <col min="14339" max="14339" width="37" style="1376" customWidth="1"/>
    <col min="14340" max="14340" width="23.25" style="1376" customWidth="1"/>
    <col min="14341" max="14341" width="25" style="1376" customWidth="1"/>
    <col min="14342" max="14592" width="9" style="1376"/>
    <col min="14593" max="14593" width="20.375" style="1376" customWidth="1"/>
    <col min="14594" max="14594" width="13.875" style="1376" customWidth="1"/>
    <col min="14595" max="14595" width="37" style="1376" customWidth="1"/>
    <col min="14596" max="14596" width="23.25" style="1376" customWidth="1"/>
    <col min="14597" max="14597" width="25" style="1376" customWidth="1"/>
    <col min="14598" max="14848" width="9" style="1376"/>
    <col min="14849" max="14849" width="20.375" style="1376" customWidth="1"/>
    <col min="14850" max="14850" width="13.875" style="1376" customWidth="1"/>
    <col min="14851" max="14851" width="37" style="1376" customWidth="1"/>
    <col min="14852" max="14852" width="23.25" style="1376" customWidth="1"/>
    <col min="14853" max="14853" width="25" style="1376" customWidth="1"/>
    <col min="14854" max="15104" width="9" style="1376"/>
    <col min="15105" max="15105" width="20.375" style="1376" customWidth="1"/>
    <col min="15106" max="15106" width="13.875" style="1376" customWidth="1"/>
    <col min="15107" max="15107" width="37" style="1376" customWidth="1"/>
    <col min="15108" max="15108" width="23.25" style="1376" customWidth="1"/>
    <col min="15109" max="15109" width="25" style="1376" customWidth="1"/>
    <col min="15110" max="15360" width="9" style="1376"/>
    <col min="15361" max="15361" width="20.375" style="1376" customWidth="1"/>
    <col min="15362" max="15362" width="13.875" style="1376" customWidth="1"/>
    <col min="15363" max="15363" width="37" style="1376" customWidth="1"/>
    <col min="15364" max="15364" width="23.25" style="1376" customWidth="1"/>
    <col min="15365" max="15365" width="25" style="1376" customWidth="1"/>
    <col min="15366" max="15616" width="9" style="1376"/>
    <col min="15617" max="15617" width="20.375" style="1376" customWidth="1"/>
    <col min="15618" max="15618" width="13.875" style="1376" customWidth="1"/>
    <col min="15619" max="15619" width="37" style="1376" customWidth="1"/>
    <col min="15620" max="15620" width="23.25" style="1376" customWidth="1"/>
    <col min="15621" max="15621" width="25" style="1376" customWidth="1"/>
    <col min="15622" max="15872" width="9" style="1376"/>
    <col min="15873" max="15873" width="20.375" style="1376" customWidth="1"/>
    <col min="15874" max="15874" width="13.875" style="1376" customWidth="1"/>
    <col min="15875" max="15875" width="37" style="1376" customWidth="1"/>
    <col min="15876" max="15876" width="23.25" style="1376" customWidth="1"/>
    <col min="15877" max="15877" width="25" style="1376" customWidth="1"/>
    <col min="15878" max="16128" width="9" style="1376"/>
    <col min="16129" max="16129" width="20.375" style="1376" customWidth="1"/>
    <col min="16130" max="16130" width="13.875" style="1376" customWidth="1"/>
    <col min="16131" max="16131" width="37" style="1376" customWidth="1"/>
    <col min="16132" max="16132" width="23.25" style="1376" customWidth="1"/>
    <col min="16133" max="16133" width="25" style="1376" customWidth="1"/>
    <col min="16134" max="16384" width="9" style="1376"/>
  </cols>
  <sheetData>
    <row r="1" spans="1:5" ht="25.5" customHeight="1">
      <c r="A1" s="3771" t="s">
        <v>1872</v>
      </c>
      <c r="B1" s="3771"/>
      <c r="C1" s="3771"/>
      <c r="D1" s="3771"/>
      <c r="E1" s="3771"/>
    </row>
    <row r="2" spans="1:5" ht="22.5" customHeight="1">
      <c r="A2" s="3766" t="s">
        <v>1873</v>
      </c>
      <c r="B2" s="3772"/>
      <c r="C2" s="3772"/>
      <c r="D2" s="3767"/>
      <c r="E2" s="1377" t="s">
        <v>845</v>
      </c>
    </row>
    <row r="3" spans="1:5" ht="22.5" customHeight="1">
      <c r="A3" s="3773" t="s">
        <v>1874</v>
      </c>
      <c r="B3" s="3773"/>
      <c r="C3" s="3774" t="str">
        <f>TEXT(基本情况!B45,"yyyy-mm-dd")</f>
        <v/>
      </c>
      <c r="D3" s="3774"/>
      <c r="E3" s="1377" t="s">
        <v>1875</v>
      </c>
    </row>
    <row r="4" spans="1:5" ht="22.5" customHeight="1">
      <c r="A4" s="3773" t="s">
        <v>1876</v>
      </c>
      <c r="B4" s="3773"/>
      <c r="C4" s="3774" t="str">
        <f>基本情况!B31</f>
        <v/>
      </c>
      <c r="D4" s="3774"/>
      <c r="E4" s="1377" t="s">
        <v>1776</v>
      </c>
    </row>
    <row r="5" spans="1:5" ht="22.5" customHeight="1">
      <c r="A5" s="3773" t="s">
        <v>1877</v>
      </c>
      <c r="B5" s="3773"/>
      <c r="C5" s="3774" t="str">
        <f>基本情况!B32</f>
        <v/>
      </c>
      <c r="D5" s="3774"/>
      <c r="E5" s="1377" t="s">
        <v>1776</v>
      </c>
    </row>
    <row r="6" spans="1:5" ht="22.5" customHeight="1">
      <c r="A6" s="3773" t="s">
        <v>1878</v>
      </c>
      <c r="B6" s="3773"/>
      <c r="C6" s="3774" t="str">
        <f>基本情况!B35</f>
        <v/>
      </c>
      <c r="D6" s="3774"/>
      <c r="E6" s="1377" t="s">
        <v>1776</v>
      </c>
    </row>
    <row r="7" spans="1:5" ht="22.5" customHeight="1">
      <c r="A7" s="3773" t="s">
        <v>6981</v>
      </c>
      <c r="B7" s="3773"/>
      <c r="C7" s="3774">
        <f>ROUND(基本情况!B57/10000,2)</f>
        <v>0</v>
      </c>
      <c r="D7" s="3774"/>
      <c r="E7" s="1377" t="s">
        <v>1776</v>
      </c>
    </row>
    <row r="8" spans="1:5" ht="22.5" customHeight="1">
      <c r="A8" s="3773" t="s">
        <v>6982</v>
      </c>
      <c r="B8" s="3773"/>
      <c r="C8" s="3774">
        <f>ROUND(基本情况!B58/10000,2)</f>
        <v>0</v>
      </c>
      <c r="D8" s="3774"/>
      <c r="E8" s="1377" t="s">
        <v>1776</v>
      </c>
    </row>
    <row r="9" spans="1:5" ht="26.25" customHeight="1">
      <c r="A9" s="3773" t="s">
        <v>1879</v>
      </c>
      <c r="B9" s="3773"/>
      <c r="C9" s="3774" t="str">
        <f>LEFT(基本情况!B41,3)</f>
        <v>0</v>
      </c>
      <c r="D9" s="3774"/>
      <c r="E9" s="1377" t="s">
        <v>1880</v>
      </c>
    </row>
    <row r="10" spans="1:5" ht="22.5" customHeight="1">
      <c r="A10" s="3773" t="s">
        <v>1881</v>
      </c>
      <c r="B10" s="3773"/>
      <c r="C10" s="3774" t="str">
        <f>基本情况!B46</f>
        <v/>
      </c>
      <c r="D10" s="3774"/>
      <c r="E10" s="1377" t="s">
        <v>1776</v>
      </c>
    </row>
    <row r="11" spans="1:5" ht="30" customHeight="1">
      <c r="A11" s="3773" t="s">
        <v>1882</v>
      </c>
      <c r="B11" s="3773"/>
      <c r="C11" s="3774" t="str">
        <f>LEFT(基本情况!B42)</f>
        <v>0</v>
      </c>
      <c r="D11" s="3774"/>
      <c r="E11" s="1377" t="s">
        <v>1880</v>
      </c>
    </row>
    <row r="12" spans="1:5" ht="22.5" customHeight="1">
      <c r="A12" s="3778" t="s">
        <v>1883</v>
      </c>
      <c r="B12" s="3778"/>
      <c r="C12" s="3779"/>
      <c r="D12" s="3779"/>
      <c r="E12" s="1377" t="s">
        <v>1797</v>
      </c>
    </row>
    <row r="13" spans="1:5" ht="22.5" customHeight="1">
      <c r="A13" s="3766" t="s">
        <v>1884</v>
      </c>
      <c r="B13" s="3772"/>
      <c r="C13" s="3772"/>
      <c r="D13" s="3767"/>
      <c r="E13" s="1377"/>
    </row>
    <row r="14" spans="1:5" ht="58.5" customHeight="1">
      <c r="A14" s="3773" t="s">
        <v>1885</v>
      </c>
      <c r="B14" s="3773"/>
      <c r="C14" s="3780" t="str">
        <f>A000000企业基础信息表!B11</f>
        <v>小企业会计准则</v>
      </c>
      <c r="D14" s="3781"/>
      <c r="E14" s="1362" t="s">
        <v>1886</v>
      </c>
    </row>
    <row r="15" spans="1:5" ht="42.75" customHeight="1">
      <c r="A15" s="1378" t="s">
        <v>1887</v>
      </c>
      <c r="B15" s="1379" t="str">
        <f>[0]!本年度&amp;"-"&amp;[0]!起始月&amp;"-"&amp;[0]!起始日</f>
        <v>2015-01-01</v>
      </c>
      <c r="C15" s="1378" t="s">
        <v>1888</v>
      </c>
      <c r="D15" s="1380" t="str">
        <f>[0]!本年度&amp;"-"&amp;[0]!截止月&amp;"-"&amp;[0]!截止日</f>
        <v>2015-12-31</v>
      </c>
      <c r="E15" s="1362" t="s">
        <v>1889</v>
      </c>
    </row>
    <row r="16" spans="1:5" ht="118.5" customHeight="1">
      <c r="A16" s="3782" t="s">
        <v>1890</v>
      </c>
      <c r="B16" s="3783"/>
      <c r="C16" s="3784" t="str">
        <f>"以权责发生制为记账原则，以历史成本为计价基础。其中：记帐本位币：以"&amp;A000000企业基础信息表!B13&amp;"为记账本位币； 存货核算方法: 存货按"&amp;A000000企业基础信息表!B15&amp;"核算；固定资产及折旧核算方法：固定资产以历史成本计价、折旧采用"&amp;A000000企业基础信息表!B14&amp;"方法核算；坏帐准备计提方法及比例："&amp;A000000企业基础信息表!B16&amp;"；所得税计算方法："&amp;A000000企业基础信息表!B17&amp;"。"</f>
        <v>以权责发生制为记账原则，以历史成本为计价基础。其中：记帐本位币：以人民币为记账本位币； 存货核算方法: 存货按月末一次加权平均法核算；固定资产及折旧核算方法：固定资产以历史成本计价、折旧采用平均年限法方法核算；坏帐准备计提方法及比例：备抵法；所得税计算方法：应付税款法。</v>
      </c>
      <c r="D16" s="3784"/>
      <c r="E16" s="1362" t="s">
        <v>1891</v>
      </c>
    </row>
    <row r="17" spans="1:5" ht="30.75" customHeight="1">
      <c r="A17" s="3785" t="s">
        <v>1892</v>
      </c>
      <c r="B17" s="3786"/>
      <c r="C17" s="3786"/>
      <c r="D17" s="3787"/>
      <c r="E17" s="1381" t="s">
        <v>1893</v>
      </c>
    </row>
    <row r="18" spans="1:5" ht="72" customHeight="1">
      <c r="A18" s="3788" t="s">
        <v>1894</v>
      </c>
      <c r="B18" s="3789"/>
      <c r="C18" s="3790"/>
      <c r="D18" s="3791"/>
      <c r="E18" s="1377" t="s">
        <v>1797</v>
      </c>
    </row>
    <row r="19" spans="1:5" ht="42.75" customHeight="1">
      <c r="A19" s="3775" t="s">
        <v>1895</v>
      </c>
      <c r="B19" s="3776"/>
      <c r="C19" s="3776"/>
      <c r="D19" s="3777"/>
      <c r="E19" s="1381" t="s">
        <v>1896</v>
      </c>
    </row>
    <row r="20" spans="1:5" ht="19.5" customHeight="1">
      <c r="A20" s="3792" t="s">
        <v>1897</v>
      </c>
      <c r="B20" s="3793"/>
      <c r="C20" s="3793"/>
      <c r="D20" s="3794"/>
      <c r="E20" s="1377"/>
    </row>
    <row r="21" spans="1:5" ht="35.25" customHeight="1">
      <c r="A21" s="1310" t="s">
        <v>841</v>
      </c>
      <c r="B21" s="1311" t="s">
        <v>842</v>
      </c>
      <c r="C21" s="1311" t="s">
        <v>843</v>
      </c>
      <c r="D21" s="1311" t="s">
        <v>844</v>
      </c>
      <c r="E21" s="1377" t="s">
        <v>845</v>
      </c>
    </row>
    <row r="22" spans="1:5" ht="69" customHeight="1">
      <c r="A22" s="1310" t="s">
        <v>832</v>
      </c>
      <c r="B22" s="1382" t="str">
        <f>基本情况!B60</f>
        <v>否</v>
      </c>
      <c r="C22" s="1382" t="str">
        <f>基本情况!C60</f>
        <v>0</v>
      </c>
      <c r="D22" s="1382">
        <f>基本情况!D60</f>
        <v>0</v>
      </c>
      <c r="E22" s="1377" t="s">
        <v>833</v>
      </c>
    </row>
    <row r="23" spans="1:5" ht="69" customHeight="1">
      <c r="A23" s="1310" t="s">
        <v>834</v>
      </c>
      <c r="B23" s="1382" t="str">
        <f>基本情况!B61</f>
        <v>否</v>
      </c>
      <c r="C23" s="1382" t="str">
        <f>基本情况!C61</f>
        <v>0</v>
      </c>
      <c r="D23" s="1382">
        <f>基本情况!D61</f>
        <v>0</v>
      </c>
      <c r="E23" s="1377" t="s">
        <v>835</v>
      </c>
    </row>
    <row r="24" spans="1:5" ht="69" customHeight="1">
      <c r="A24" s="1310" t="s">
        <v>836</v>
      </c>
      <c r="B24" s="1382" t="str">
        <f>基本情况!B62</f>
        <v>否</v>
      </c>
      <c r="C24" s="1382" t="str">
        <f>基本情况!C62</f>
        <v>0</v>
      </c>
      <c r="D24" s="1382">
        <f>基本情况!D62</f>
        <v>0</v>
      </c>
      <c r="E24" s="1377" t="s">
        <v>837</v>
      </c>
    </row>
    <row r="25" spans="1:5" ht="69" customHeight="1">
      <c r="A25" s="1310" t="s">
        <v>838</v>
      </c>
      <c r="B25" s="1382" t="str">
        <f>基本情况!B63</f>
        <v>否</v>
      </c>
      <c r="C25" s="1382" t="str">
        <f>基本情况!C63</f>
        <v>0</v>
      </c>
      <c r="D25" s="1382">
        <f>基本情况!D63</f>
        <v>0</v>
      </c>
      <c r="E25" s="1377" t="s">
        <v>839</v>
      </c>
    </row>
    <row r="26" spans="1:5" ht="296.25" customHeight="1">
      <c r="A26" s="1310" t="s">
        <v>83</v>
      </c>
      <c r="B26" s="1382" t="str">
        <f>基本情况!B64</f>
        <v>是</v>
      </c>
      <c r="C26" s="3795" t="str">
        <f>基本情况!C64</f>
        <v>1、本报告仅供贵单位向主管税务机关办理企业所得税年度纳税申报时使用，不作其他用途。因使用不当造成的后果，与执行本鉴证业务的税务师事务所及其注册税务师无关。</v>
      </c>
      <c r="D26" s="3784"/>
      <c r="E26" s="1377" t="s">
        <v>840</v>
      </c>
    </row>
    <row r="27" spans="1:5" ht="10.5" customHeight="1"/>
    <row r="28" spans="1:5" ht="10.5" customHeight="1"/>
    <row r="29" spans="1:5" ht="10.5" customHeight="1"/>
    <row r="30" spans="1:5" ht="5.25" customHeight="1"/>
    <row r="31" spans="1:5" ht="17.25" customHeight="1">
      <c r="A31" s="3796" t="s">
        <v>1898</v>
      </c>
      <c r="B31" s="3796"/>
      <c r="C31" s="3796"/>
      <c r="D31" s="3796"/>
      <c r="E31" s="3796"/>
    </row>
    <row r="32" spans="1:5" ht="21" customHeight="1">
      <c r="A32" s="3797" t="s">
        <v>731</v>
      </c>
      <c r="B32" s="3797"/>
      <c r="D32" s="3797" t="s">
        <v>732</v>
      </c>
      <c r="E32" s="3797"/>
    </row>
    <row r="33" spans="1:5" ht="21" customHeight="1">
      <c r="A33" s="1384">
        <v>100</v>
      </c>
      <c r="B33" s="1385" t="s">
        <v>1899</v>
      </c>
      <c r="D33" s="1384" t="s">
        <v>733</v>
      </c>
      <c r="E33" s="1385" t="s">
        <v>1900</v>
      </c>
    </row>
    <row r="34" spans="1:5" ht="21" customHeight="1">
      <c r="A34" s="1384">
        <v>110</v>
      </c>
      <c r="B34" s="1385" t="s">
        <v>1901</v>
      </c>
      <c r="D34" s="1384" t="s">
        <v>1627</v>
      </c>
      <c r="E34" s="1385" t="s">
        <v>1902</v>
      </c>
    </row>
    <row r="35" spans="1:5" ht="21" customHeight="1">
      <c r="A35" s="1384">
        <v>120</v>
      </c>
      <c r="B35" s="1385" t="s">
        <v>1903</v>
      </c>
      <c r="D35" s="1384" t="s">
        <v>1643</v>
      </c>
      <c r="E35" s="1385" t="s">
        <v>1904</v>
      </c>
    </row>
    <row r="36" spans="1:5" ht="21" customHeight="1">
      <c r="A36" s="1384">
        <v>130</v>
      </c>
      <c r="B36" s="1385" t="s">
        <v>1905</v>
      </c>
      <c r="D36" s="1384" t="s">
        <v>734</v>
      </c>
      <c r="E36" s="1385" t="s">
        <v>1906</v>
      </c>
    </row>
    <row r="37" spans="1:5" ht="21" customHeight="1">
      <c r="A37" s="1384">
        <v>140</v>
      </c>
      <c r="B37" s="1385" t="s">
        <v>1907</v>
      </c>
      <c r="D37" s="1384" t="s">
        <v>518</v>
      </c>
      <c r="E37" s="1385" t="s">
        <v>1908</v>
      </c>
    </row>
    <row r="38" spans="1:5" ht="21" customHeight="1">
      <c r="A38" s="1384">
        <v>141</v>
      </c>
      <c r="B38" s="1385" t="s">
        <v>1909</v>
      </c>
      <c r="D38" s="1384" t="s">
        <v>735</v>
      </c>
      <c r="E38" s="1385" t="s">
        <v>1910</v>
      </c>
    </row>
    <row r="39" spans="1:5" ht="21" customHeight="1">
      <c r="A39" s="1384">
        <v>142</v>
      </c>
      <c r="B39" s="1385" t="s">
        <v>1911</v>
      </c>
      <c r="D39" s="1384" t="s">
        <v>1635</v>
      </c>
      <c r="E39" s="1385" t="s">
        <v>1912</v>
      </c>
    </row>
    <row r="40" spans="1:5" ht="21" customHeight="1">
      <c r="A40" s="1384">
        <v>143</v>
      </c>
      <c r="B40" s="1385" t="s">
        <v>1913</v>
      </c>
      <c r="D40" s="1384" t="s">
        <v>736</v>
      </c>
      <c r="E40" s="1385" t="s">
        <v>1914</v>
      </c>
    </row>
    <row r="41" spans="1:5" ht="21" customHeight="1">
      <c r="A41" s="1384">
        <v>149</v>
      </c>
      <c r="B41" s="1385" t="s">
        <v>1915</v>
      </c>
      <c r="D41" s="1384" t="s">
        <v>737</v>
      </c>
      <c r="E41" s="1385" t="s">
        <v>1916</v>
      </c>
    </row>
    <row r="42" spans="1:5" ht="21" customHeight="1">
      <c r="A42" s="1384">
        <v>150</v>
      </c>
      <c r="B42" s="1385" t="s">
        <v>1917</v>
      </c>
      <c r="D42" s="1384" t="s">
        <v>738</v>
      </c>
      <c r="E42" s="1385" t="s">
        <v>1918</v>
      </c>
    </row>
    <row r="43" spans="1:5" ht="21" customHeight="1">
      <c r="A43" s="1384">
        <v>151</v>
      </c>
      <c r="B43" s="1385" t="s">
        <v>1919</v>
      </c>
      <c r="D43" s="1384" t="s">
        <v>739</v>
      </c>
      <c r="E43" s="1385" t="s">
        <v>1920</v>
      </c>
    </row>
    <row r="44" spans="1:5" ht="21" customHeight="1">
      <c r="A44" s="1384">
        <v>159</v>
      </c>
      <c r="B44" s="1385" t="s">
        <v>1693</v>
      </c>
      <c r="D44" s="1384" t="s">
        <v>740</v>
      </c>
      <c r="E44" s="1385" t="s">
        <v>1690</v>
      </c>
    </row>
    <row r="45" spans="1:5" ht="21" customHeight="1">
      <c r="A45" s="1384">
        <v>160</v>
      </c>
      <c r="B45" s="1385" t="s">
        <v>1921</v>
      </c>
      <c r="D45" s="1384" t="s">
        <v>741</v>
      </c>
      <c r="E45" s="1385" t="s">
        <v>1922</v>
      </c>
    </row>
    <row r="46" spans="1:5" ht="21" customHeight="1">
      <c r="A46" s="1384">
        <v>170</v>
      </c>
      <c r="B46" s="1385" t="s">
        <v>1923</v>
      </c>
      <c r="D46" s="1384" t="s">
        <v>742</v>
      </c>
      <c r="E46" s="1385" t="s">
        <v>1924</v>
      </c>
    </row>
    <row r="47" spans="1:5" ht="21" customHeight="1">
      <c r="A47" s="1384">
        <v>171</v>
      </c>
      <c r="B47" s="1385" t="s">
        <v>1925</v>
      </c>
      <c r="D47" s="1384" t="s">
        <v>743</v>
      </c>
      <c r="E47" s="1385" t="s">
        <v>1926</v>
      </c>
    </row>
    <row r="48" spans="1:5" ht="21" customHeight="1">
      <c r="A48" s="1384">
        <v>172</v>
      </c>
      <c r="B48" s="1385" t="s">
        <v>1927</v>
      </c>
      <c r="D48" s="1384" t="s">
        <v>744</v>
      </c>
      <c r="E48" s="1385" t="s">
        <v>1928</v>
      </c>
    </row>
    <row r="49" spans="1:5" ht="21" customHeight="1">
      <c r="A49" s="1384">
        <v>173</v>
      </c>
      <c r="B49" s="1385" t="s">
        <v>1929</v>
      </c>
      <c r="D49" s="1384" t="s">
        <v>745</v>
      </c>
      <c r="E49" s="1385" t="s">
        <v>1930</v>
      </c>
    </row>
    <row r="50" spans="1:5" ht="21" customHeight="1">
      <c r="A50" s="1384">
        <v>174</v>
      </c>
      <c r="B50" s="1385" t="s">
        <v>1931</v>
      </c>
      <c r="D50" s="1384" t="s">
        <v>746</v>
      </c>
      <c r="E50" s="1385" t="s">
        <v>1932</v>
      </c>
    </row>
    <row r="51" spans="1:5" ht="21" customHeight="1">
      <c r="A51" s="1384">
        <v>175</v>
      </c>
      <c r="B51" s="1385" t="s">
        <v>1933</v>
      </c>
      <c r="D51" s="1384" t="s">
        <v>1639</v>
      </c>
      <c r="E51" s="1385" t="s">
        <v>1934</v>
      </c>
    </row>
    <row r="52" spans="1:5" ht="21" customHeight="1">
      <c r="A52" s="1384">
        <v>190</v>
      </c>
      <c r="B52" s="1385" t="s">
        <v>1935</v>
      </c>
      <c r="D52" s="1384" t="s">
        <v>1631</v>
      </c>
      <c r="E52" s="1385" t="s">
        <v>1936</v>
      </c>
    </row>
    <row r="53" spans="1:5" ht="21" customHeight="1">
      <c r="A53" s="1384">
        <v>200</v>
      </c>
      <c r="B53" s="1385" t="s">
        <v>1937</v>
      </c>
    </row>
    <row r="54" spans="1:5" ht="21" customHeight="1">
      <c r="A54" s="1384">
        <v>210</v>
      </c>
      <c r="B54" s="1385" t="s">
        <v>1938</v>
      </c>
    </row>
    <row r="55" spans="1:5" ht="21" customHeight="1">
      <c r="A55" s="1384">
        <v>220</v>
      </c>
      <c r="B55" s="1385" t="s">
        <v>1939</v>
      </c>
    </row>
    <row r="56" spans="1:5" ht="21" customHeight="1">
      <c r="A56" s="1384">
        <v>230</v>
      </c>
      <c r="B56" s="1385" t="s">
        <v>1940</v>
      </c>
    </row>
    <row r="57" spans="1:5" ht="21" customHeight="1">
      <c r="A57" s="1384">
        <v>240</v>
      </c>
      <c r="B57" s="1385" t="s">
        <v>1941</v>
      </c>
    </row>
    <row r="58" spans="1:5" ht="21" customHeight="1">
      <c r="A58" s="1384">
        <v>250</v>
      </c>
      <c r="B58" s="1385" t="s">
        <v>1942</v>
      </c>
    </row>
    <row r="59" spans="1:5" ht="21" customHeight="1">
      <c r="A59" s="1384">
        <v>251</v>
      </c>
      <c r="B59" s="1385" t="s">
        <v>1943</v>
      </c>
    </row>
    <row r="60" spans="1:5" ht="21" customHeight="1">
      <c r="A60" s="1384">
        <v>252</v>
      </c>
      <c r="B60" s="1385" t="s">
        <v>1944</v>
      </c>
    </row>
    <row r="61" spans="1:5" ht="21" customHeight="1">
      <c r="A61" s="1384">
        <v>253</v>
      </c>
      <c r="B61" s="1385" t="s">
        <v>1945</v>
      </c>
    </row>
    <row r="62" spans="1:5" ht="21" customHeight="1">
      <c r="A62" s="1384">
        <v>254</v>
      </c>
      <c r="B62" s="1385" t="s">
        <v>1946</v>
      </c>
    </row>
    <row r="63" spans="1:5" ht="21" customHeight="1">
      <c r="A63" s="1384">
        <v>259</v>
      </c>
      <c r="B63" s="1385" t="s">
        <v>1947</v>
      </c>
    </row>
    <row r="64" spans="1:5" ht="21" customHeight="1">
      <c r="A64" s="1384">
        <v>300</v>
      </c>
      <c r="B64" s="1385" t="s">
        <v>1948</v>
      </c>
    </row>
    <row r="65" spans="1:2" ht="21" customHeight="1">
      <c r="A65" s="1384">
        <v>310</v>
      </c>
      <c r="B65" s="1385" t="s">
        <v>1949</v>
      </c>
    </row>
    <row r="66" spans="1:2" ht="21" customHeight="1">
      <c r="A66" s="1384">
        <v>320</v>
      </c>
      <c r="B66" s="1385" t="s">
        <v>1950</v>
      </c>
    </row>
    <row r="67" spans="1:2" ht="21" customHeight="1">
      <c r="A67" s="1384">
        <v>330</v>
      </c>
      <c r="B67" s="1385" t="s">
        <v>1951</v>
      </c>
    </row>
    <row r="68" spans="1:2" ht="21" customHeight="1">
      <c r="A68" s="1384">
        <v>340</v>
      </c>
      <c r="B68" s="1385" t="s">
        <v>1952</v>
      </c>
    </row>
    <row r="69" spans="1:2" ht="21" customHeight="1">
      <c r="A69" s="1384">
        <v>350</v>
      </c>
      <c r="B69" s="1385" t="s">
        <v>1953</v>
      </c>
    </row>
    <row r="70" spans="1:2" ht="21" customHeight="1">
      <c r="A70" s="1384">
        <v>351</v>
      </c>
      <c r="B70" s="1385" t="s">
        <v>1954</v>
      </c>
    </row>
    <row r="71" spans="1:2" ht="21" customHeight="1">
      <c r="A71" s="1384">
        <v>352</v>
      </c>
      <c r="B71" s="1385" t="s">
        <v>1955</v>
      </c>
    </row>
    <row r="72" spans="1:2" ht="21" customHeight="1">
      <c r="A72" s="1384">
        <v>353</v>
      </c>
      <c r="B72" s="1385" t="s">
        <v>1956</v>
      </c>
    </row>
    <row r="73" spans="1:2" ht="21" customHeight="1">
      <c r="A73" s="1384">
        <v>354</v>
      </c>
      <c r="B73" s="1385" t="s">
        <v>1957</v>
      </c>
    </row>
    <row r="74" spans="1:2" ht="21" customHeight="1">
      <c r="A74" s="1384">
        <v>359</v>
      </c>
      <c r="B74" s="1385" t="s">
        <v>1958</v>
      </c>
    </row>
    <row r="75" spans="1:2" ht="21" customHeight="1">
      <c r="A75" s="1384">
        <v>400</v>
      </c>
      <c r="B75" s="1385" t="s">
        <v>1959</v>
      </c>
    </row>
    <row r="76" spans="1:2" ht="21" customHeight="1">
      <c r="A76" s="1384">
        <v>410</v>
      </c>
      <c r="B76" s="1385" t="s">
        <v>1960</v>
      </c>
    </row>
    <row r="77" spans="1:2" ht="21" customHeight="1">
      <c r="A77" s="1384">
        <v>411</v>
      </c>
      <c r="B77" s="1385" t="s">
        <v>1961</v>
      </c>
    </row>
    <row r="78" spans="1:2" ht="21" customHeight="1">
      <c r="A78" s="1384">
        <v>412</v>
      </c>
      <c r="B78" s="1385" t="s">
        <v>1962</v>
      </c>
    </row>
    <row r="79" spans="1:2" ht="21" customHeight="1">
      <c r="A79" s="1384">
        <v>413</v>
      </c>
      <c r="B79" s="1385" t="s">
        <v>1963</v>
      </c>
    </row>
    <row r="80" spans="1:2" ht="21" customHeight="1">
      <c r="A80" s="1384">
        <v>420</v>
      </c>
      <c r="B80" s="1385" t="s">
        <v>1964</v>
      </c>
    </row>
    <row r="81" spans="1:2" ht="21" customHeight="1">
      <c r="A81" s="1384">
        <v>421</v>
      </c>
      <c r="B81" s="1385" t="s">
        <v>1965</v>
      </c>
    </row>
    <row r="82" spans="1:2" ht="21" customHeight="1">
      <c r="A82" s="1384">
        <v>422</v>
      </c>
      <c r="B82" s="1385" t="s">
        <v>1966</v>
      </c>
    </row>
    <row r="83" spans="1:2" ht="21" customHeight="1">
      <c r="A83" s="1384">
        <v>423</v>
      </c>
      <c r="B83" s="1385" t="s">
        <v>1967</v>
      </c>
    </row>
    <row r="84" spans="1:2" ht="21" customHeight="1">
      <c r="A84" s="1384">
        <v>430</v>
      </c>
      <c r="B84" s="1385" t="s">
        <v>1509</v>
      </c>
    </row>
    <row r="85" spans="1:2" ht="21" customHeight="1">
      <c r="A85" s="1384">
        <v>431</v>
      </c>
      <c r="B85" s="1385" t="s">
        <v>1968</v>
      </c>
    </row>
    <row r="86" spans="1:2" ht="21" customHeight="1">
      <c r="A86" s="1384">
        <v>432</v>
      </c>
      <c r="B86" s="1385" t="s">
        <v>1969</v>
      </c>
    </row>
    <row r="87" spans="1:2" ht="21" customHeight="1">
      <c r="A87" s="1384">
        <v>433</v>
      </c>
      <c r="B87" s="1385" t="s">
        <v>1970</v>
      </c>
    </row>
    <row r="88" spans="1:2" ht="21" customHeight="1">
      <c r="A88" s="1384">
        <v>500</v>
      </c>
      <c r="B88" s="1385" t="s">
        <v>1971</v>
      </c>
    </row>
    <row r="89" spans="1:2" ht="21" customHeight="1">
      <c r="A89" s="1384">
        <v>510</v>
      </c>
      <c r="B89" s="1385" t="s">
        <v>1972</v>
      </c>
    </row>
    <row r="90" spans="1:2" ht="21" customHeight="1">
      <c r="A90" s="1384">
        <v>520</v>
      </c>
      <c r="B90" s="1385" t="s">
        <v>1973</v>
      </c>
    </row>
    <row r="91" spans="1:2" ht="21" customHeight="1">
      <c r="A91" s="1384">
        <v>521</v>
      </c>
      <c r="B91" s="1385" t="s">
        <v>1974</v>
      </c>
    </row>
    <row r="92" spans="1:2" ht="21" customHeight="1">
      <c r="A92" s="1384">
        <v>522</v>
      </c>
      <c r="B92" s="1385" t="s">
        <v>1975</v>
      </c>
    </row>
    <row r="93" spans="1:2" ht="21" customHeight="1">
      <c r="A93" s="1384">
        <v>523</v>
      </c>
      <c r="B93" s="1385" t="s">
        <v>1976</v>
      </c>
    </row>
    <row r="94" spans="1:2" ht="21" customHeight="1">
      <c r="A94" s="1384">
        <v>530</v>
      </c>
      <c r="B94" s="1385" t="s">
        <v>1977</v>
      </c>
    </row>
    <row r="95" spans="1:2" ht="21" customHeight="1">
      <c r="A95" s="1384">
        <v>540</v>
      </c>
      <c r="B95" s="1385" t="s">
        <v>1978</v>
      </c>
    </row>
    <row r="96" spans="1:2" ht="21" customHeight="1">
      <c r="A96" s="1384">
        <v>550</v>
      </c>
      <c r="B96" s="1385" t="s">
        <v>1979</v>
      </c>
    </row>
    <row r="97" spans="1:2" ht="21" customHeight="1">
      <c r="A97" s="1384">
        <v>560</v>
      </c>
      <c r="B97" s="1385" t="s">
        <v>1980</v>
      </c>
    </row>
  </sheetData>
  <mergeCells count="36">
    <mergeCell ref="A20:D20"/>
    <mergeCell ref="C26:D26"/>
    <mergeCell ref="A31:E31"/>
    <mergeCell ref="A32:B32"/>
    <mergeCell ref="D32:E32"/>
    <mergeCell ref="A19:D19"/>
    <mergeCell ref="A11:B11"/>
    <mergeCell ref="C11:D11"/>
    <mergeCell ref="A12:B12"/>
    <mergeCell ref="C12:D12"/>
    <mergeCell ref="A13:D13"/>
    <mergeCell ref="A14:B14"/>
    <mergeCell ref="C14:D14"/>
    <mergeCell ref="A16:B16"/>
    <mergeCell ref="C16:D16"/>
    <mergeCell ref="A17:D17"/>
    <mergeCell ref="A18:B18"/>
    <mergeCell ref="C18:D18"/>
    <mergeCell ref="A8:B8"/>
    <mergeCell ref="C8:D8"/>
    <mergeCell ref="A9:B9"/>
    <mergeCell ref="C9:D9"/>
    <mergeCell ref="A10:B10"/>
    <mergeCell ref="C10:D10"/>
    <mergeCell ref="A5:B5"/>
    <mergeCell ref="C5:D5"/>
    <mergeCell ref="A6:B6"/>
    <mergeCell ref="C6:D6"/>
    <mergeCell ref="A7:B7"/>
    <mergeCell ref="C7:D7"/>
    <mergeCell ref="A1:E1"/>
    <mergeCell ref="A2:D2"/>
    <mergeCell ref="A3:B3"/>
    <mergeCell ref="C3:D3"/>
    <mergeCell ref="A4:B4"/>
    <mergeCell ref="C4:D4"/>
  </mergeCells>
  <phoneticPr fontId="59"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86049" r:id="rId4" name="Button 1">
              <controlPr defaultSize="0" print="0" autoFill="0" autoPict="0" macro="[0]!ThisWorkbook.返回">
                <anchor>
                  <from>
                    <xdr:col>6</xdr:col>
                    <xdr:colOff>180975</xdr:colOff>
                    <xdr:row>0</xdr:row>
                    <xdr:rowOff>104775</xdr:rowOff>
                  </from>
                  <to>
                    <xdr:col>7</xdr:col>
                    <xdr:colOff>228600</xdr:colOff>
                    <xdr:row>1</xdr:row>
                    <xdr:rowOff>152400</xdr:rowOff>
                  </to>
                </anchor>
              </controlPr>
            </control>
          </mc:Choice>
        </mc:AlternateContent>
      </controls>
    </mc:Choice>
  </mc:AlternateContent>
</worksheet>
</file>

<file path=xl/worksheets/sheet1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3"/>
  <dimension ref="A1:H25"/>
  <sheetViews>
    <sheetView workbookViewId="0">
      <selection sqref="A1:D1"/>
    </sheetView>
  </sheetViews>
  <sheetFormatPr defaultRowHeight="27.75" customHeight="1"/>
  <cols>
    <col min="1" max="2" width="25.5" style="1396" customWidth="1"/>
    <col min="3" max="3" width="25.5" style="1397" customWidth="1"/>
    <col min="4" max="4" width="25.5" style="1396" customWidth="1"/>
    <col min="5" max="256" width="9" style="1387"/>
    <col min="257" max="260" width="25.5" style="1387" customWidth="1"/>
    <col min="261" max="512" width="9" style="1387"/>
    <col min="513" max="516" width="25.5" style="1387" customWidth="1"/>
    <col min="517" max="768" width="9" style="1387"/>
    <col min="769" max="772" width="25.5" style="1387" customWidth="1"/>
    <col min="773" max="1024" width="9" style="1387"/>
    <col min="1025" max="1028" width="25.5" style="1387" customWidth="1"/>
    <col min="1029" max="1280" width="9" style="1387"/>
    <col min="1281" max="1284" width="25.5" style="1387" customWidth="1"/>
    <col min="1285" max="1536" width="9" style="1387"/>
    <col min="1537" max="1540" width="25.5" style="1387" customWidth="1"/>
    <col min="1541" max="1792" width="9" style="1387"/>
    <col min="1793" max="1796" width="25.5" style="1387" customWidth="1"/>
    <col min="1797" max="2048" width="9" style="1387"/>
    <col min="2049" max="2052" width="25.5" style="1387" customWidth="1"/>
    <col min="2053" max="2304" width="9" style="1387"/>
    <col min="2305" max="2308" width="25.5" style="1387" customWidth="1"/>
    <col min="2309" max="2560" width="9" style="1387"/>
    <col min="2561" max="2564" width="25.5" style="1387" customWidth="1"/>
    <col min="2565" max="2816" width="9" style="1387"/>
    <col min="2817" max="2820" width="25.5" style="1387" customWidth="1"/>
    <col min="2821" max="3072" width="9" style="1387"/>
    <col min="3073" max="3076" width="25.5" style="1387" customWidth="1"/>
    <col min="3077" max="3328" width="9" style="1387"/>
    <col min="3329" max="3332" width="25.5" style="1387" customWidth="1"/>
    <col min="3333" max="3584" width="9" style="1387"/>
    <col min="3585" max="3588" width="25.5" style="1387" customWidth="1"/>
    <col min="3589" max="3840" width="9" style="1387"/>
    <col min="3841" max="3844" width="25.5" style="1387" customWidth="1"/>
    <col min="3845" max="4096" width="9" style="1387"/>
    <col min="4097" max="4100" width="25.5" style="1387" customWidth="1"/>
    <col min="4101" max="4352" width="9" style="1387"/>
    <col min="4353" max="4356" width="25.5" style="1387" customWidth="1"/>
    <col min="4357" max="4608" width="9" style="1387"/>
    <col min="4609" max="4612" width="25.5" style="1387" customWidth="1"/>
    <col min="4613" max="4864" width="9" style="1387"/>
    <col min="4865" max="4868" width="25.5" style="1387" customWidth="1"/>
    <col min="4869" max="5120" width="9" style="1387"/>
    <col min="5121" max="5124" width="25.5" style="1387" customWidth="1"/>
    <col min="5125" max="5376" width="9" style="1387"/>
    <col min="5377" max="5380" width="25.5" style="1387" customWidth="1"/>
    <col min="5381" max="5632" width="9" style="1387"/>
    <col min="5633" max="5636" width="25.5" style="1387" customWidth="1"/>
    <col min="5637" max="5888" width="9" style="1387"/>
    <col min="5889" max="5892" width="25.5" style="1387" customWidth="1"/>
    <col min="5893" max="6144" width="9" style="1387"/>
    <col min="6145" max="6148" width="25.5" style="1387" customWidth="1"/>
    <col min="6149" max="6400" width="9" style="1387"/>
    <col min="6401" max="6404" width="25.5" style="1387" customWidth="1"/>
    <col min="6405" max="6656" width="9" style="1387"/>
    <col min="6657" max="6660" width="25.5" style="1387" customWidth="1"/>
    <col min="6661" max="6912" width="9" style="1387"/>
    <col min="6913" max="6916" width="25.5" style="1387" customWidth="1"/>
    <col min="6917" max="7168" width="9" style="1387"/>
    <col min="7169" max="7172" width="25.5" style="1387" customWidth="1"/>
    <col min="7173" max="7424" width="9" style="1387"/>
    <col min="7425" max="7428" width="25.5" style="1387" customWidth="1"/>
    <col min="7429" max="7680" width="9" style="1387"/>
    <col min="7681" max="7684" width="25.5" style="1387" customWidth="1"/>
    <col min="7685" max="7936" width="9" style="1387"/>
    <col min="7937" max="7940" width="25.5" style="1387" customWidth="1"/>
    <col min="7941" max="8192" width="9" style="1387"/>
    <col min="8193" max="8196" width="25.5" style="1387" customWidth="1"/>
    <col min="8197" max="8448" width="9" style="1387"/>
    <col min="8449" max="8452" width="25.5" style="1387" customWidth="1"/>
    <col min="8453" max="8704" width="9" style="1387"/>
    <col min="8705" max="8708" width="25.5" style="1387" customWidth="1"/>
    <col min="8709" max="8960" width="9" style="1387"/>
    <col min="8961" max="8964" width="25.5" style="1387" customWidth="1"/>
    <col min="8965" max="9216" width="9" style="1387"/>
    <col min="9217" max="9220" width="25.5" style="1387" customWidth="1"/>
    <col min="9221" max="9472" width="9" style="1387"/>
    <col min="9473" max="9476" width="25.5" style="1387" customWidth="1"/>
    <col min="9477" max="9728" width="9" style="1387"/>
    <col min="9729" max="9732" width="25.5" style="1387" customWidth="1"/>
    <col min="9733" max="9984" width="9" style="1387"/>
    <col min="9985" max="9988" width="25.5" style="1387" customWidth="1"/>
    <col min="9989" max="10240" width="9" style="1387"/>
    <col min="10241" max="10244" width="25.5" style="1387" customWidth="1"/>
    <col min="10245" max="10496" width="9" style="1387"/>
    <col min="10497" max="10500" width="25.5" style="1387" customWidth="1"/>
    <col min="10501" max="10752" width="9" style="1387"/>
    <col min="10753" max="10756" width="25.5" style="1387" customWidth="1"/>
    <col min="10757" max="11008" width="9" style="1387"/>
    <col min="11009" max="11012" width="25.5" style="1387" customWidth="1"/>
    <col min="11013" max="11264" width="9" style="1387"/>
    <col min="11265" max="11268" width="25.5" style="1387" customWidth="1"/>
    <col min="11269" max="11520" width="9" style="1387"/>
    <col min="11521" max="11524" width="25.5" style="1387" customWidth="1"/>
    <col min="11525" max="11776" width="9" style="1387"/>
    <col min="11777" max="11780" width="25.5" style="1387" customWidth="1"/>
    <col min="11781" max="12032" width="9" style="1387"/>
    <col min="12033" max="12036" width="25.5" style="1387" customWidth="1"/>
    <col min="12037" max="12288" width="9" style="1387"/>
    <col min="12289" max="12292" width="25.5" style="1387" customWidth="1"/>
    <col min="12293" max="12544" width="9" style="1387"/>
    <col min="12545" max="12548" width="25.5" style="1387" customWidth="1"/>
    <col min="12549" max="12800" width="9" style="1387"/>
    <col min="12801" max="12804" width="25.5" style="1387" customWidth="1"/>
    <col min="12805" max="13056" width="9" style="1387"/>
    <col min="13057" max="13060" width="25.5" style="1387" customWidth="1"/>
    <col min="13061" max="13312" width="9" style="1387"/>
    <col min="13313" max="13316" width="25.5" style="1387" customWidth="1"/>
    <col min="13317" max="13568" width="9" style="1387"/>
    <col min="13569" max="13572" width="25.5" style="1387" customWidth="1"/>
    <col min="13573" max="13824" width="9" style="1387"/>
    <col min="13825" max="13828" width="25.5" style="1387" customWidth="1"/>
    <col min="13829" max="14080" width="9" style="1387"/>
    <col min="14081" max="14084" width="25.5" style="1387" customWidth="1"/>
    <col min="14085" max="14336" width="9" style="1387"/>
    <col min="14337" max="14340" width="25.5" style="1387" customWidth="1"/>
    <col min="14341" max="14592" width="9" style="1387"/>
    <col min="14593" max="14596" width="25.5" style="1387" customWidth="1"/>
    <col min="14597" max="14848" width="9" style="1387"/>
    <col min="14849" max="14852" width="25.5" style="1387" customWidth="1"/>
    <col min="14853" max="15104" width="9" style="1387"/>
    <col min="15105" max="15108" width="25.5" style="1387" customWidth="1"/>
    <col min="15109" max="15360" width="9" style="1387"/>
    <col min="15361" max="15364" width="25.5" style="1387" customWidth="1"/>
    <col min="15365" max="15616" width="9" style="1387"/>
    <col min="15617" max="15620" width="25.5" style="1387" customWidth="1"/>
    <col min="15621" max="15872" width="9" style="1387"/>
    <col min="15873" max="15876" width="25.5" style="1387" customWidth="1"/>
    <col min="15877" max="16128" width="9" style="1387"/>
    <col min="16129" max="16132" width="25.5" style="1387" customWidth="1"/>
    <col min="16133" max="16384" width="9" style="1387"/>
  </cols>
  <sheetData>
    <row r="1" spans="1:5" s="1376" customFormat="1" ht="25.5" customHeight="1">
      <c r="A1" s="3798" t="s">
        <v>1981</v>
      </c>
      <c r="B1" s="3798"/>
      <c r="C1" s="3798"/>
      <c r="D1" s="3798"/>
      <c r="E1" s="1386"/>
    </row>
    <row r="2" spans="1:5" ht="23.25" customHeight="1">
      <c r="A2" s="3799" t="s">
        <v>1982</v>
      </c>
      <c r="B2" s="3800"/>
      <c r="C2" s="3800"/>
      <c r="D2" s="3800"/>
    </row>
    <row r="3" spans="1:5" ht="23.25" customHeight="1">
      <c r="A3" s="3800"/>
      <c r="B3" s="3800"/>
      <c r="C3" s="3800"/>
      <c r="D3" s="3800"/>
    </row>
    <row r="4" spans="1:5" ht="23.25" customHeight="1">
      <c r="A4" s="3800"/>
      <c r="B4" s="3800"/>
      <c r="C4" s="3800"/>
      <c r="D4" s="3800"/>
    </row>
    <row r="5" spans="1:5" ht="23.25" customHeight="1">
      <c r="A5" s="3800"/>
      <c r="B5" s="3800"/>
      <c r="C5" s="3800"/>
      <c r="D5" s="3800"/>
    </row>
    <row r="6" spans="1:5" ht="23.25" customHeight="1">
      <c r="A6" s="3800"/>
      <c r="B6" s="3800"/>
      <c r="C6" s="3800"/>
      <c r="D6" s="3800"/>
    </row>
    <row r="7" spans="1:5" ht="27.75" customHeight="1">
      <c r="A7" s="3801" t="s">
        <v>1983</v>
      </c>
      <c r="B7" s="3801"/>
      <c r="C7" s="3801"/>
      <c r="D7" s="3801"/>
    </row>
    <row r="8" spans="1:5" ht="27.75" customHeight="1">
      <c r="A8" s="1388" t="s">
        <v>1984</v>
      </c>
      <c r="B8" s="1388" t="s">
        <v>569</v>
      </c>
      <c r="C8" s="1389" t="s">
        <v>1985</v>
      </c>
      <c r="D8" s="1390" t="s">
        <v>1087</v>
      </c>
    </row>
    <row r="9" spans="1:5" ht="27.75" customHeight="1">
      <c r="A9" s="1391"/>
      <c r="B9" s="1391"/>
      <c r="C9" s="1392"/>
      <c r="D9" s="1391"/>
    </row>
    <row r="10" spans="1:5" ht="27.75" customHeight="1">
      <c r="A10" s="1391"/>
      <c r="B10" s="1391"/>
      <c r="C10" s="1392"/>
      <c r="D10" s="1391"/>
    </row>
    <row r="11" spans="1:5" ht="27.75" customHeight="1">
      <c r="A11" s="1391"/>
      <c r="B11" s="1391"/>
      <c r="C11" s="1392"/>
      <c r="D11" s="1391"/>
    </row>
    <row r="12" spans="1:5" ht="27.75" customHeight="1">
      <c r="A12" s="1391"/>
      <c r="B12" s="1391"/>
      <c r="C12" s="1392"/>
      <c r="D12" s="1391"/>
    </row>
    <row r="13" spans="1:5" ht="27.75" customHeight="1">
      <c r="A13" s="1391"/>
      <c r="B13" s="1391"/>
      <c r="C13" s="1392"/>
      <c r="D13" s="1391"/>
    </row>
    <row r="14" spans="1:5" ht="27.75" customHeight="1">
      <c r="A14" s="1391"/>
      <c r="B14" s="1391"/>
      <c r="C14" s="1392"/>
      <c r="D14" s="1391"/>
    </row>
    <row r="15" spans="1:5" ht="27.75" customHeight="1">
      <c r="A15" s="1391"/>
      <c r="B15" s="1391"/>
      <c r="C15" s="1392"/>
      <c r="D15" s="1391"/>
    </row>
    <row r="16" spans="1:5" ht="27.75" customHeight="1">
      <c r="A16" s="1391"/>
      <c r="B16" s="1391"/>
      <c r="C16" s="1392"/>
      <c r="D16" s="1391"/>
    </row>
    <row r="17" spans="1:8" ht="27.75" customHeight="1">
      <c r="A17" s="1391"/>
      <c r="B17" s="1391"/>
      <c r="C17" s="1392"/>
      <c r="D17" s="1391"/>
    </row>
    <row r="18" spans="1:8" ht="27.75" customHeight="1">
      <c r="A18" s="1391"/>
      <c r="B18" s="1391"/>
      <c r="C18" s="1392"/>
      <c r="D18" s="1391"/>
    </row>
    <row r="19" spans="1:8" ht="27.75" customHeight="1">
      <c r="A19" s="1391"/>
      <c r="B19" s="1391"/>
      <c r="C19" s="1392"/>
      <c r="D19" s="1391"/>
    </row>
    <row r="20" spans="1:8" ht="27.75" customHeight="1">
      <c r="A20" s="1393"/>
      <c r="B20" s="1393"/>
      <c r="C20" s="1394"/>
      <c r="D20" s="1393"/>
    </row>
    <row r="21" spans="1:8" ht="27.75" customHeight="1">
      <c r="A21" s="1393"/>
      <c r="B21" s="1393"/>
      <c r="C21" s="1394"/>
      <c r="D21" s="1393"/>
      <c r="E21" s="1395"/>
      <c r="F21" s="1395"/>
      <c r="G21" s="1395"/>
      <c r="H21" s="1395"/>
    </row>
    <row r="22" spans="1:8" ht="27.75" customHeight="1">
      <c r="A22" s="1393"/>
      <c r="B22" s="1393"/>
      <c r="C22" s="1394"/>
      <c r="D22" s="1393"/>
      <c r="E22" s="1395"/>
      <c r="F22" s="1395"/>
      <c r="G22" s="1395"/>
      <c r="H22" s="1395"/>
    </row>
    <row r="23" spans="1:8" ht="27.75" customHeight="1">
      <c r="A23" s="1393"/>
      <c r="B23" s="1393"/>
      <c r="C23" s="1394"/>
      <c r="D23" s="1393"/>
      <c r="E23" s="1395"/>
      <c r="F23" s="1395"/>
      <c r="G23" s="1395"/>
      <c r="H23" s="1395"/>
    </row>
    <row r="24" spans="1:8" ht="27.75" customHeight="1">
      <c r="A24" s="1393"/>
      <c r="B24" s="1393"/>
      <c r="C24" s="1394"/>
      <c r="D24" s="1393"/>
    </row>
    <row r="25" spans="1:8" ht="27.75" customHeight="1">
      <c r="A25" s="1393"/>
      <c r="B25" s="1393"/>
      <c r="C25" s="1394"/>
      <c r="D25" s="1393"/>
    </row>
  </sheetData>
  <mergeCells count="3">
    <mergeCell ref="A1:D1"/>
    <mergeCell ref="A2:D6"/>
    <mergeCell ref="A7:D7"/>
  </mergeCells>
  <phoneticPr fontId="59"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87073" r:id="rId4" name="Button 1">
              <controlPr defaultSize="0" print="0" autoFill="0" autoPict="0" macro="[0]!ThisWorkbook.返回">
                <anchor>
                  <from>
                    <xdr:col>4</xdr:col>
                    <xdr:colOff>323850</xdr:colOff>
                    <xdr:row>0</xdr:row>
                    <xdr:rowOff>104775</xdr:rowOff>
                  </from>
                  <to>
                    <xdr:col>5</xdr:col>
                    <xdr:colOff>361950</xdr:colOff>
                    <xdr:row>1</xdr:row>
                    <xdr:rowOff>152400</xdr:rowOff>
                  </to>
                </anchor>
              </controlPr>
            </control>
          </mc:Choice>
        </mc:AlternateContent>
      </controls>
    </mc:Choice>
  </mc:AlternateContent>
</worksheet>
</file>

<file path=xl/worksheets/sheet1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4">
    <tabColor rgb="FFFF0000"/>
  </sheetPr>
  <dimension ref="A1:E23"/>
  <sheetViews>
    <sheetView workbookViewId="0">
      <selection activeCell="H8" sqref="H8"/>
    </sheetView>
  </sheetViews>
  <sheetFormatPr defaultRowHeight="27.75" customHeight="1"/>
  <cols>
    <col min="1" max="1" width="25.5" style="1402" customWidth="1"/>
    <col min="2" max="4" width="19.75" style="1403" customWidth="1"/>
    <col min="5" max="5" width="19.75" style="1396" customWidth="1"/>
    <col min="6" max="256" width="9" style="1387"/>
    <col min="257" max="257" width="25.5" style="1387" customWidth="1"/>
    <col min="258" max="261" width="19.75" style="1387" customWidth="1"/>
    <col min="262" max="512" width="9" style="1387"/>
    <col min="513" max="513" width="25.5" style="1387" customWidth="1"/>
    <col min="514" max="517" width="19.75" style="1387" customWidth="1"/>
    <col min="518" max="768" width="9" style="1387"/>
    <col min="769" max="769" width="25.5" style="1387" customWidth="1"/>
    <col min="770" max="773" width="19.75" style="1387" customWidth="1"/>
    <col min="774" max="1024" width="9" style="1387"/>
    <col min="1025" max="1025" width="25.5" style="1387" customWidth="1"/>
    <col min="1026" max="1029" width="19.75" style="1387" customWidth="1"/>
    <col min="1030" max="1280" width="9" style="1387"/>
    <col min="1281" max="1281" width="25.5" style="1387" customWidth="1"/>
    <col min="1282" max="1285" width="19.75" style="1387" customWidth="1"/>
    <col min="1286" max="1536" width="9" style="1387"/>
    <col min="1537" max="1537" width="25.5" style="1387" customWidth="1"/>
    <col min="1538" max="1541" width="19.75" style="1387" customWidth="1"/>
    <col min="1542" max="1792" width="9" style="1387"/>
    <col min="1793" max="1793" width="25.5" style="1387" customWidth="1"/>
    <col min="1794" max="1797" width="19.75" style="1387" customWidth="1"/>
    <col min="1798" max="2048" width="9" style="1387"/>
    <col min="2049" max="2049" width="25.5" style="1387" customWidth="1"/>
    <col min="2050" max="2053" width="19.75" style="1387" customWidth="1"/>
    <col min="2054" max="2304" width="9" style="1387"/>
    <col min="2305" max="2305" width="25.5" style="1387" customWidth="1"/>
    <col min="2306" max="2309" width="19.75" style="1387" customWidth="1"/>
    <col min="2310" max="2560" width="9" style="1387"/>
    <col min="2561" max="2561" width="25.5" style="1387" customWidth="1"/>
    <col min="2562" max="2565" width="19.75" style="1387" customWidth="1"/>
    <col min="2566" max="2816" width="9" style="1387"/>
    <col min="2817" max="2817" width="25.5" style="1387" customWidth="1"/>
    <col min="2818" max="2821" width="19.75" style="1387" customWidth="1"/>
    <col min="2822" max="3072" width="9" style="1387"/>
    <col min="3073" max="3073" width="25.5" style="1387" customWidth="1"/>
    <col min="3074" max="3077" width="19.75" style="1387" customWidth="1"/>
    <col min="3078" max="3328" width="9" style="1387"/>
    <col min="3329" max="3329" width="25.5" style="1387" customWidth="1"/>
    <col min="3330" max="3333" width="19.75" style="1387" customWidth="1"/>
    <col min="3334" max="3584" width="9" style="1387"/>
    <col min="3585" max="3585" width="25.5" style="1387" customWidth="1"/>
    <col min="3586" max="3589" width="19.75" style="1387" customWidth="1"/>
    <col min="3590" max="3840" width="9" style="1387"/>
    <col min="3841" max="3841" width="25.5" style="1387" customWidth="1"/>
    <col min="3842" max="3845" width="19.75" style="1387" customWidth="1"/>
    <col min="3846" max="4096" width="9" style="1387"/>
    <col min="4097" max="4097" width="25.5" style="1387" customWidth="1"/>
    <col min="4098" max="4101" width="19.75" style="1387" customWidth="1"/>
    <col min="4102" max="4352" width="9" style="1387"/>
    <col min="4353" max="4353" width="25.5" style="1387" customWidth="1"/>
    <col min="4354" max="4357" width="19.75" style="1387" customWidth="1"/>
    <col min="4358" max="4608" width="9" style="1387"/>
    <col min="4609" max="4609" width="25.5" style="1387" customWidth="1"/>
    <col min="4610" max="4613" width="19.75" style="1387" customWidth="1"/>
    <col min="4614" max="4864" width="9" style="1387"/>
    <col min="4865" max="4865" width="25.5" style="1387" customWidth="1"/>
    <col min="4866" max="4869" width="19.75" style="1387" customWidth="1"/>
    <col min="4870" max="5120" width="9" style="1387"/>
    <col min="5121" max="5121" width="25.5" style="1387" customWidth="1"/>
    <col min="5122" max="5125" width="19.75" style="1387" customWidth="1"/>
    <col min="5126" max="5376" width="9" style="1387"/>
    <col min="5377" max="5377" width="25.5" style="1387" customWidth="1"/>
    <col min="5378" max="5381" width="19.75" style="1387" customWidth="1"/>
    <col min="5382" max="5632" width="9" style="1387"/>
    <col min="5633" max="5633" width="25.5" style="1387" customWidth="1"/>
    <col min="5634" max="5637" width="19.75" style="1387" customWidth="1"/>
    <col min="5638" max="5888" width="9" style="1387"/>
    <col min="5889" max="5889" width="25.5" style="1387" customWidth="1"/>
    <col min="5890" max="5893" width="19.75" style="1387" customWidth="1"/>
    <col min="5894" max="6144" width="9" style="1387"/>
    <col min="6145" max="6145" width="25.5" style="1387" customWidth="1"/>
    <col min="6146" max="6149" width="19.75" style="1387" customWidth="1"/>
    <col min="6150" max="6400" width="9" style="1387"/>
    <col min="6401" max="6401" width="25.5" style="1387" customWidth="1"/>
    <col min="6402" max="6405" width="19.75" style="1387" customWidth="1"/>
    <col min="6406" max="6656" width="9" style="1387"/>
    <col min="6657" max="6657" width="25.5" style="1387" customWidth="1"/>
    <col min="6658" max="6661" width="19.75" style="1387" customWidth="1"/>
    <col min="6662" max="6912" width="9" style="1387"/>
    <col min="6913" max="6913" width="25.5" style="1387" customWidth="1"/>
    <col min="6914" max="6917" width="19.75" style="1387" customWidth="1"/>
    <col min="6918" max="7168" width="9" style="1387"/>
    <col min="7169" max="7169" width="25.5" style="1387" customWidth="1"/>
    <col min="7170" max="7173" width="19.75" style="1387" customWidth="1"/>
    <col min="7174" max="7424" width="9" style="1387"/>
    <col min="7425" max="7425" width="25.5" style="1387" customWidth="1"/>
    <col min="7426" max="7429" width="19.75" style="1387" customWidth="1"/>
    <col min="7430" max="7680" width="9" style="1387"/>
    <col min="7681" max="7681" width="25.5" style="1387" customWidth="1"/>
    <col min="7682" max="7685" width="19.75" style="1387" customWidth="1"/>
    <col min="7686" max="7936" width="9" style="1387"/>
    <col min="7937" max="7937" width="25.5" style="1387" customWidth="1"/>
    <col min="7938" max="7941" width="19.75" style="1387" customWidth="1"/>
    <col min="7942" max="8192" width="9" style="1387"/>
    <col min="8193" max="8193" width="25.5" style="1387" customWidth="1"/>
    <col min="8194" max="8197" width="19.75" style="1387" customWidth="1"/>
    <col min="8198" max="8448" width="9" style="1387"/>
    <col min="8449" max="8449" width="25.5" style="1387" customWidth="1"/>
    <col min="8450" max="8453" width="19.75" style="1387" customWidth="1"/>
    <col min="8454" max="8704" width="9" style="1387"/>
    <col min="8705" max="8705" width="25.5" style="1387" customWidth="1"/>
    <col min="8706" max="8709" width="19.75" style="1387" customWidth="1"/>
    <col min="8710" max="8960" width="9" style="1387"/>
    <col min="8961" max="8961" width="25.5" style="1387" customWidth="1"/>
    <col min="8962" max="8965" width="19.75" style="1387" customWidth="1"/>
    <col min="8966" max="9216" width="9" style="1387"/>
    <col min="9217" max="9217" width="25.5" style="1387" customWidth="1"/>
    <col min="9218" max="9221" width="19.75" style="1387" customWidth="1"/>
    <col min="9222" max="9472" width="9" style="1387"/>
    <col min="9473" max="9473" width="25.5" style="1387" customWidth="1"/>
    <col min="9474" max="9477" width="19.75" style="1387" customWidth="1"/>
    <col min="9478" max="9728" width="9" style="1387"/>
    <col min="9729" max="9729" width="25.5" style="1387" customWidth="1"/>
    <col min="9730" max="9733" width="19.75" style="1387" customWidth="1"/>
    <col min="9734" max="9984" width="9" style="1387"/>
    <col min="9985" max="9985" width="25.5" style="1387" customWidth="1"/>
    <col min="9986" max="9989" width="19.75" style="1387" customWidth="1"/>
    <col min="9990" max="10240" width="9" style="1387"/>
    <col min="10241" max="10241" width="25.5" style="1387" customWidth="1"/>
    <col min="10242" max="10245" width="19.75" style="1387" customWidth="1"/>
    <col min="10246" max="10496" width="9" style="1387"/>
    <col min="10497" max="10497" width="25.5" style="1387" customWidth="1"/>
    <col min="10498" max="10501" width="19.75" style="1387" customWidth="1"/>
    <col min="10502" max="10752" width="9" style="1387"/>
    <col min="10753" max="10753" width="25.5" style="1387" customWidth="1"/>
    <col min="10754" max="10757" width="19.75" style="1387" customWidth="1"/>
    <col min="10758" max="11008" width="9" style="1387"/>
    <col min="11009" max="11009" width="25.5" style="1387" customWidth="1"/>
    <col min="11010" max="11013" width="19.75" style="1387" customWidth="1"/>
    <col min="11014" max="11264" width="9" style="1387"/>
    <col min="11265" max="11265" width="25.5" style="1387" customWidth="1"/>
    <col min="11266" max="11269" width="19.75" style="1387" customWidth="1"/>
    <col min="11270" max="11520" width="9" style="1387"/>
    <col min="11521" max="11521" width="25.5" style="1387" customWidth="1"/>
    <col min="11522" max="11525" width="19.75" style="1387" customWidth="1"/>
    <col min="11526" max="11776" width="9" style="1387"/>
    <col min="11777" max="11777" width="25.5" style="1387" customWidth="1"/>
    <col min="11778" max="11781" width="19.75" style="1387" customWidth="1"/>
    <col min="11782" max="12032" width="9" style="1387"/>
    <col min="12033" max="12033" width="25.5" style="1387" customWidth="1"/>
    <col min="12034" max="12037" width="19.75" style="1387" customWidth="1"/>
    <col min="12038" max="12288" width="9" style="1387"/>
    <col min="12289" max="12289" width="25.5" style="1387" customWidth="1"/>
    <col min="12290" max="12293" width="19.75" style="1387" customWidth="1"/>
    <col min="12294" max="12544" width="9" style="1387"/>
    <col min="12545" max="12545" width="25.5" style="1387" customWidth="1"/>
    <col min="12546" max="12549" width="19.75" style="1387" customWidth="1"/>
    <col min="12550" max="12800" width="9" style="1387"/>
    <col min="12801" max="12801" width="25.5" style="1387" customWidth="1"/>
    <col min="12802" max="12805" width="19.75" style="1387" customWidth="1"/>
    <col min="12806" max="13056" width="9" style="1387"/>
    <col min="13057" max="13057" width="25.5" style="1387" customWidth="1"/>
    <col min="13058" max="13061" width="19.75" style="1387" customWidth="1"/>
    <col min="13062" max="13312" width="9" style="1387"/>
    <col min="13313" max="13313" width="25.5" style="1387" customWidth="1"/>
    <col min="13314" max="13317" width="19.75" style="1387" customWidth="1"/>
    <col min="13318" max="13568" width="9" style="1387"/>
    <col min="13569" max="13569" width="25.5" style="1387" customWidth="1"/>
    <col min="13570" max="13573" width="19.75" style="1387" customWidth="1"/>
    <col min="13574" max="13824" width="9" style="1387"/>
    <col min="13825" max="13825" width="25.5" style="1387" customWidth="1"/>
    <col min="13826" max="13829" width="19.75" style="1387" customWidth="1"/>
    <col min="13830" max="14080" width="9" style="1387"/>
    <col min="14081" max="14081" width="25.5" style="1387" customWidth="1"/>
    <col min="14082" max="14085" width="19.75" style="1387" customWidth="1"/>
    <col min="14086" max="14336" width="9" style="1387"/>
    <col min="14337" max="14337" width="25.5" style="1387" customWidth="1"/>
    <col min="14338" max="14341" width="19.75" style="1387" customWidth="1"/>
    <col min="14342" max="14592" width="9" style="1387"/>
    <col min="14593" max="14593" width="25.5" style="1387" customWidth="1"/>
    <col min="14594" max="14597" width="19.75" style="1387" customWidth="1"/>
    <col min="14598" max="14848" width="9" style="1387"/>
    <col min="14849" max="14849" width="25.5" style="1387" customWidth="1"/>
    <col min="14850" max="14853" width="19.75" style="1387" customWidth="1"/>
    <col min="14854" max="15104" width="9" style="1387"/>
    <col min="15105" max="15105" width="25.5" style="1387" customWidth="1"/>
    <col min="15106" max="15109" width="19.75" style="1387" customWidth="1"/>
    <col min="15110" max="15360" width="9" style="1387"/>
    <col min="15361" max="15361" width="25.5" style="1387" customWidth="1"/>
    <col min="15362" max="15365" width="19.75" style="1387" customWidth="1"/>
    <col min="15366" max="15616" width="9" style="1387"/>
    <col min="15617" max="15617" width="25.5" style="1387" customWidth="1"/>
    <col min="15618" max="15621" width="19.75" style="1387" customWidth="1"/>
    <col min="15622" max="15872" width="9" style="1387"/>
    <col min="15873" max="15873" width="25.5" style="1387" customWidth="1"/>
    <col min="15874" max="15877" width="19.75" style="1387" customWidth="1"/>
    <col min="15878" max="16128" width="9" style="1387"/>
    <col min="16129" max="16129" width="25.5" style="1387" customWidth="1"/>
    <col min="16130" max="16133" width="19.75" style="1387" customWidth="1"/>
    <col min="16134" max="16384" width="9" style="1387"/>
  </cols>
  <sheetData>
    <row r="1" spans="1:5" s="1376" customFormat="1" ht="25.5" customHeight="1">
      <c r="A1" s="3802" t="s">
        <v>1986</v>
      </c>
      <c r="B1" s="3802"/>
      <c r="C1" s="3802"/>
      <c r="D1" s="3802"/>
      <c r="E1" s="3802"/>
    </row>
    <row r="2" spans="1:5" ht="23.25" customHeight="1">
      <c r="A2" s="3803" t="s">
        <v>1987</v>
      </c>
      <c r="B2" s="3804"/>
      <c r="C2" s="3804"/>
      <c r="D2" s="3804"/>
      <c r="E2" s="3804"/>
    </row>
    <row r="3" spans="1:5" ht="24" customHeight="1">
      <c r="A3" s="3804"/>
      <c r="B3" s="3804"/>
      <c r="C3" s="3804"/>
      <c r="D3" s="3804"/>
      <c r="E3" s="3804"/>
    </row>
    <row r="4" spans="1:5" ht="21" customHeight="1">
      <c r="A4" s="3804"/>
      <c r="B4" s="3804"/>
      <c r="C4" s="3804"/>
      <c r="D4" s="3804"/>
      <c r="E4" s="3804"/>
    </row>
    <row r="5" spans="1:5" ht="27.75" customHeight="1">
      <c r="A5" s="3805" t="s">
        <v>1988</v>
      </c>
      <c r="B5" s="3805"/>
      <c r="C5" s="3805"/>
      <c r="D5" s="3805"/>
      <c r="E5" s="3805"/>
    </row>
    <row r="6" spans="1:5" ht="40.5" customHeight="1">
      <c r="A6" s="1398" t="s">
        <v>1989</v>
      </c>
      <c r="B6" s="1399" t="s">
        <v>1990</v>
      </c>
      <c r="C6" s="1399" t="s">
        <v>1991</v>
      </c>
      <c r="D6" s="1399" t="s">
        <v>1992</v>
      </c>
      <c r="E6" s="1398" t="s">
        <v>1993</v>
      </c>
    </row>
    <row r="7" spans="1:5" ht="40.5" customHeight="1">
      <c r="A7" s="1400" t="s">
        <v>1771</v>
      </c>
      <c r="B7" s="1392" t="s">
        <v>1771</v>
      </c>
      <c r="C7" s="1392" t="s">
        <v>1771</v>
      </c>
      <c r="D7" s="1392" t="s">
        <v>1771</v>
      </c>
      <c r="E7" s="1393" t="s">
        <v>1771</v>
      </c>
    </row>
    <row r="8" spans="1:5" ht="40.5" customHeight="1">
      <c r="A8" s="1400"/>
      <c r="B8" s="1392"/>
      <c r="C8" s="1392"/>
      <c r="D8" s="1392"/>
      <c r="E8" s="1393"/>
    </row>
    <row r="9" spans="1:5" ht="40.5" customHeight="1">
      <c r="A9" s="1400"/>
      <c r="B9" s="1392"/>
      <c r="C9" s="1392"/>
      <c r="D9" s="1392"/>
      <c r="E9" s="1393"/>
    </row>
    <row r="10" spans="1:5" ht="40.5" customHeight="1">
      <c r="A10" s="1400"/>
      <c r="B10" s="1392"/>
      <c r="C10" s="1392"/>
      <c r="D10" s="1392"/>
      <c r="E10" s="1393"/>
    </row>
    <row r="11" spans="1:5" ht="40.5" customHeight="1">
      <c r="A11" s="1400"/>
      <c r="B11" s="1392"/>
      <c r="C11" s="1392"/>
      <c r="D11" s="1392"/>
      <c r="E11" s="1393"/>
    </row>
    <row r="12" spans="1:5" ht="40.5" customHeight="1">
      <c r="A12" s="1400"/>
      <c r="B12" s="1392"/>
      <c r="C12" s="1392"/>
      <c r="D12" s="1392"/>
      <c r="E12" s="1393"/>
    </row>
    <row r="13" spans="1:5" ht="40.5" customHeight="1">
      <c r="A13" s="1400"/>
      <c r="B13" s="1392"/>
      <c r="C13" s="1392"/>
      <c r="D13" s="1392"/>
      <c r="E13" s="1393"/>
    </row>
    <row r="14" spans="1:5" ht="40.5" customHeight="1">
      <c r="A14" s="1400"/>
      <c r="B14" s="1392"/>
      <c r="C14" s="1392"/>
      <c r="D14" s="1392"/>
      <c r="E14" s="1393"/>
    </row>
    <row r="15" spans="1:5" ht="40.5" customHeight="1">
      <c r="A15" s="1400"/>
      <c r="B15" s="1392"/>
      <c r="C15" s="1392"/>
      <c r="D15" s="1392"/>
      <c r="E15" s="1393"/>
    </row>
    <row r="16" spans="1:5" ht="40.5" customHeight="1">
      <c r="A16" s="1400"/>
      <c r="B16" s="1392"/>
      <c r="C16" s="1392"/>
      <c r="D16" s="1392"/>
      <c r="E16" s="1393"/>
    </row>
    <row r="17" spans="1:5" ht="40.5" customHeight="1">
      <c r="A17" s="1400"/>
      <c r="B17" s="1392"/>
      <c r="C17" s="1392"/>
      <c r="D17" s="1392"/>
      <c r="E17" s="1393"/>
    </row>
    <row r="18" spans="1:5" ht="40.5" customHeight="1">
      <c r="A18" s="1401"/>
      <c r="B18" s="1394"/>
      <c r="C18" s="1394"/>
      <c r="D18" s="1394"/>
      <c r="E18" s="1393"/>
    </row>
    <row r="19" spans="1:5" ht="40.5" customHeight="1">
      <c r="A19" s="1401"/>
      <c r="B19" s="1394"/>
      <c r="C19" s="1394"/>
      <c r="D19" s="1394"/>
      <c r="E19" s="1393"/>
    </row>
    <row r="20" spans="1:5" ht="40.5" customHeight="1">
      <c r="A20" s="1401"/>
      <c r="B20" s="1394"/>
      <c r="C20" s="1394"/>
      <c r="D20" s="1394"/>
      <c r="E20" s="1393"/>
    </row>
    <row r="21" spans="1:5" ht="40.5" customHeight="1">
      <c r="A21" s="1401"/>
      <c r="B21" s="1394"/>
      <c r="C21" s="1394"/>
      <c r="D21" s="1394"/>
      <c r="E21" s="1393"/>
    </row>
    <row r="22" spans="1:5" ht="40.5" customHeight="1">
      <c r="A22" s="1401"/>
      <c r="B22" s="1394"/>
      <c r="C22" s="1394"/>
      <c r="D22" s="1394"/>
      <c r="E22" s="1393"/>
    </row>
    <row r="23" spans="1:5" ht="40.5" customHeight="1">
      <c r="A23" s="1401"/>
      <c r="B23" s="1394"/>
      <c r="C23" s="1394"/>
      <c r="D23" s="1394"/>
      <c r="E23" s="1393"/>
    </row>
  </sheetData>
  <mergeCells count="3">
    <mergeCell ref="A1:E1"/>
    <mergeCell ref="A2:E4"/>
    <mergeCell ref="A5:E5"/>
  </mergeCells>
  <phoneticPr fontId="59"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88097" r:id="rId4" name="Button 1">
              <controlPr defaultSize="0" print="0" autoFill="0" autoPict="0" macro="[0]!ThisWorkbook.返回">
                <anchor>
                  <from>
                    <xdr:col>5</xdr:col>
                    <xdr:colOff>95250</xdr:colOff>
                    <xdr:row>0</xdr:row>
                    <xdr:rowOff>104775</xdr:rowOff>
                  </from>
                  <to>
                    <xdr:col>6</xdr:col>
                    <xdr:colOff>133350</xdr:colOff>
                    <xdr:row>1</xdr:row>
                    <xdr:rowOff>152400</xdr:rowOff>
                  </to>
                </anchor>
              </controlPr>
            </control>
          </mc:Choice>
        </mc:AlternateContent>
      </controls>
    </mc:Choice>
  </mc:AlternateConten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tabColor rgb="FFFF0000"/>
  </sheetPr>
  <dimension ref="A1:J27"/>
  <sheetViews>
    <sheetView workbookViewId="0">
      <selection activeCell="M25" sqref="M25"/>
    </sheetView>
  </sheetViews>
  <sheetFormatPr defaultRowHeight="13.5"/>
  <cols>
    <col min="1" max="1" width="6.125" style="1387" customWidth="1"/>
    <col min="2" max="2" width="19.875" style="1387" customWidth="1"/>
    <col min="3" max="3" width="20.75" style="1387" customWidth="1"/>
    <col min="4" max="4" width="18.5" style="1387" customWidth="1"/>
    <col min="5" max="5" width="15.75" style="1387" customWidth="1"/>
    <col min="6" max="6" width="16.125" style="1387" customWidth="1"/>
    <col min="7" max="7" width="18.125" style="1387" customWidth="1"/>
    <col min="8" max="8" width="9.25" style="1387" customWidth="1"/>
    <col min="9" max="9" width="18.125" style="1387" customWidth="1"/>
    <col min="10" max="10" width="15.25" style="1387" customWidth="1"/>
    <col min="11" max="256" width="9" style="1387"/>
    <col min="257" max="257" width="6.125" style="1387" customWidth="1"/>
    <col min="258" max="258" width="19.875" style="1387" customWidth="1"/>
    <col min="259" max="259" width="20.75" style="1387" customWidth="1"/>
    <col min="260" max="260" width="18.5" style="1387" customWidth="1"/>
    <col min="261" max="261" width="15.75" style="1387" customWidth="1"/>
    <col min="262" max="262" width="16.125" style="1387" customWidth="1"/>
    <col min="263" max="263" width="18.125" style="1387" customWidth="1"/>
    <col min="264" max="264" width="9.25" style="1387" customWidth="1"/>
    <col min="265" max="265" width="18.125" style="1387" customWidth="1"/>
    <col min="266" max="266" width="15.25" style="1387" customWidth="1"/>
    <col min="267" max="512" width="9" style="1387"/>
    <col min="513" max="513" width="6.125" style="1387" customWidth="1"/>
    <col min="514" max="514" width="19.875" style="1387" customWidth="1"/>
    <col min="515" max="515" width="20.75" style="1387" customWidth="1"/>
    <col min="516" max="516" width="18.5" style="1387" customWidth="1"/>
    <col min="517" max="517" width="15.75" style="1387" customWidth="1"/>
    <col min="518" max="518" width="16.125" style="1387" customWidth="1"/>
    <col min="519" max="519" width="18.125" style="1387" customWidth="1"/>
    <col min="520" max="520" width="9.25" style="1387" customWidth="1"/>
    <col min="521" max="521" width="18.125" style="1387" customWidth="1"/>
    <col min="522" max="522" width="15.25" style="1387" customWidth="1"/>
    <col min="523" max="768" width="9" style="1387"/>
    <col min="769" max="769" width="6.125" style="1387" customWidth="1"/>
    <col min="770" max="770" width="19.875" style="1387" customWidth="1"/>
    <col min="771" max="771" width="20.75" style="1387" customWidth="1"/>
    <col min="772" max="772" width="18.5" style="1387" customWidth="1"/>
    <col min="773" max="773" width="15.75" style="1387" customWidth="1"/>
    <col min="774" max="774" width="16.125" style="1387" customWidth="1"/>
    <col min="775" max="775" width="18.125" style="1387" customWidth="1"/>
    <col min="776" max="776" width="9.25" style="1387" customWidth="1"/>
    <col min="777" max="777" width="18.125" style="1387" customWidth="1"/>
    <col min="778" max="778" width="15.25" style="1387" customWidth="1"/>
    <col min="779" max="1024" width="9" style="1387"/>
    <col min="1025" max="1025" width="6.125" style="1387" customWidth="1"/>
    <col min="1026" max="1026" width="19.875" style="1387" customWidth="1"/>
    <col min="1027" max="1027" width="20.75" style="1387" customWidth="1"/>
    <col min="1028" max="1028" width="18.5" style="1387" customWidth="1"/>
    <col min="1029" max="1029" width="15.75" style="1387" customWidth="1"/>
    <col min="1030" max="1030" width="16.125" style="1387" customWidth="1"/>
    <col min="1031" max="1031" width="18.125" style="1387" customWidth="1"/>
    <col min="1032" max="1032" width="9.25" style="1387" customWidth="1"/>
    <col min="1033" max="1033" width="18.125" style="1387" customWidth="1"/>
    <col min="1034" max="1034" width="15.25" style="1387" customWidth="1"/>
    <col min="1035" max="1280" width="9" style="1387"/>
    <col min="1281" max="1281" width="6.125" style="1387" customWidth="1"/>
    <col min="1282" max="1282" width="19.875" style="1387" customWidth="1"/>
    <col min="1283" max="1283" width="20.75" style="1387" customWidth="1"/>
    <col min="1284" max="1284" width="18.5" style="1387" customWidth="1"/>
    <col min="1285" max="1285" width="15.75" style="1387" customWidth="1"/>
    <col min="1286" max="1286" width="16.125" style="1387" customWidth="1"/>
    <col min="1287" max="1287" width="18.125" style="1387" customWidth="1"/>
    <col min="1288" max="1288" width="9.25" style="1387" customWidth="1"/>
    <col min="1289" max="1289" width="18.125" style="1387" customWidth="1"/>
    <col min="1290" max="1290" width="15.25" style="1387" customWidth="1"/>
    <col min="1291" max="1536" width="9" style="1387"/>
    <col min="1537" max="1537" width="6.125" style="1387" customWidth="1"/>
    <col min="1538" max="1538" width="19.875" style="1387" customWidth="1"/>
    <col min="1539" max="1539" width="20.75" style="1387" customWidth="1"/>
    <col min="1540" max="1540" width="18.5" style="1387" customWidth="1"/>
    <col min="1541" max="1541" width="15.75" style="1387" customWidth="1"/>
    <col min="1542" max="1542" width="16.125" style="1387" customWidth="1"/>
    <col min="1543" max="1543" width="18.125" style="1387" customWidth="1"/>
    <col min="1544" max="1544" width="9.25" style="1387" customWidth="1"/>
    <col min="1545" max="1545" width="18.125" style="1387" customWidth="1"/>
    <col min="1546" max="1546" width="15.25" style="1387" customWidth="1"/>
    <col min="1547" max="1792" width="9" style="1387"/>
    <col min="1793" max="1793" width="6.125" style="1387" customWidth="1"/>
    <col min="1794" max="1794" width="19.875" style="1387" customWidth="1"/>
    <col min="1795" max="1795" width="20.75" style="1387" customWidth="1"/>
    <col min="1796" max="1796" width="18.5" style="1387" customWidth="1"/>
    <col min="1797" max="1797" width="15.75" style="1387" customWidth="1"/>
    <col min="1798" max="1798" width="16.125" style="1387" customWidth="1"/>
    <col min="1799" max="1799" width="18.125" style="1387" customWidth="1"/>
    <col min="1800" max="1800" width="9.25" style="1387" customWidth="1"/>
    <col min="1801" max="1801" width="18.125" style="1387" customWidth="1"/>
    <col min="1802" max="1802" width="15.25" style="1387" customWidth="1"/>
    <col min="1803" max="2048" width="9" style="1387"/>
    <col min="2049" max="2049" width="6.125" style="1387" customWidth="1"/>
    <col min="2050" max="2050" width="19.875" style="1387" customWidth="1"/>
    <col min="2051" max="2051" width="20.75" style="1387" customWidth="1"/>
    <col min="2052" max="2052" width="18.5" style="1387" customWidth="1"/>
    <col min="2053" max="2053" width="15.75" style="1387" customWidth="1"/>
    <col min="2054" max="2054" width="16.125" style="1387" customWidth="1"/>
    <col min="2055" max="2055" width="18.125" style="1387" customWidth="1"/>
    <col min="2056" max="2056" width="9.25" style="1387" customWidth="1"/>
    <col min="2057" max="2057" width="18.125" style="1387" customWidth="1"/>
    <col min="2058" max="2058" width="15.25" style="1387" customWidth="1"/>
    <col min="2059" max="2304" width="9" style="1387"/>
    <col min="2305" max="2305" width="6.125" style="1387" customWidth="1"/>
    <col min="2306" max="2306" width="19.875" style="1387" customWidth="1"/>
    <col min="2307" max="2307" width="20.75" style="1387" customWidth="1"/>
    <col min="2308" max="2308" width="18.5" style="1387" customWidth="1"/>
    <col min="2309" max="2309" width="15.75" style="1387" customWidth="1"/>
    <col min="2310" max="2310" width="16.125" style="1387" customWidth="1"/>
    <col min="2311" max="2311" width="18.125" style="1387" customWidth="1"/>
    <col min="2312" max="2312" width="9.25" style="1387" customWidth="1"/>
    <col min="2313" max="2313" width="18.125" style="1387" customWidth="1"/>
    <col min="2314" max="2314" width="15.25" style="1387" customWidth="1"/>
    <col min="2315" max="2560" width="9" style="1387"/>
    <col min="2561" max="2561" width="6.125" style="1387" customWidth="1"/>
    <col min="2562" max="2562" width="19.875" style="1387" customWidth="1"/>
    <col min="2563" max="2563" width="20.75" style="1387" customWidth="1"/>
    <col min="2564" max="2564" width="18.5" style="1387" customWidth="1"/>
    <col min="2565" max="2565" width="15.75" style="1387" customWidth="1"/>
    <col min="2566" max="2566" width="16.125" style="1387" customWidth="1"/>
    <col min="2567" max="2567" width="18.125" style="1387" customWidth="1"/>
    <col min="2568" max="2568" width="9.25" style="1387" customWidth="1"/>
    <col min="2569" max="2569" width="18.125" style="1387" customWidth="1"/>
    <col min="2570" max="2570" width="15.25" style="1387" customWidth="1"/>
    <col min="2571" max="2816" width="9" style="1387"/>
    <col min="2817" max="2817" width="6.125" style="1387" customWidth="1"/>
    <col min="2818" max="2818" width="19.875" style="1387" customWidth="1"/>
    <col min="2819" max="2819" width="20.75" style="1387" customWidth="1"/>
    <col min="2820" max="2820" width="18.5" style="1387" customWidth="1"/>
    <col min="2821" max="2821" width="15.75" style="1387" customWidth="1"/>
    <col min="2822" max="2822" width="16.125" style="1387" customWidth="1"/>
    <col min="2823" max="2823" width="18.125" style="1387" customWidth="1"/>
    <col min="2824" max="2824" width="9.25" style="1387" customWidth="1"/>
    <col min="2825" max="2825" width="18.125" style="1387" customWidth="1"/>
    <col min="2826" max="2826" width="15.25" style="1387" customWidth="1"/>
    <col min="2827" max="3072" width="9" style="1387"/>
    <col min="3073" max="3073" width="6.125" style="1387" customWidth="1"/>
    <col min="3074" max="3074" width="19.875" style="1387" customWidth="1"/>
    <col min="3075" max="3075" width="20.75" style="1387" customWidth="1"/>
    <col min="3076" max="3076" width="18.5" style="1387" customWidth="1"/>
    <col min="3077" max="3077" width="15.75" style="1387" customWidth="1"/>
    <col min="3078" max="3078" width="16.125" style="1387" customWidth="1"/>
    <col min="3079" max="3079" width="18.125" style="1387" customWidth="1"/>
    <col min="3080" max="3080" width="9.25" style="1387" customWidth="1"/>
    <col min="3081" max="3081" width="18.125" style="1387" customWidth="1"/>
    <col min="3082" max="3082" width="15.25" style="1387" customWidth="1"/>
    <col min="3083" max="3328" width="9" style="1387"/>
    <col min="3329" max="3329" width="6.125" style="1387" customWidth="1"/>
    <col min="3330" max="3330" width="19.875" style="1387" customWidth="1"/>
    <col min="3331" max="3331" width="20.75" style="1387" customWidth="1"/>
    <col min="3332" max="3332" width="18.5" style="1387" customWidth="1"/>
    <col min="3333" max="3333" width="15.75" style="1387" customWidth="1"/>
    <col min="3334" max="3334" width="16.125" style="1387" customWidth="1"/>
    <col min="3335" max="3335" width="18.125" style="1387" customWidth="1"/>
    <col min="3336" max="3336" width="9.25" style="1387" customWidth="1"/>
    <col min="3337" max="3337" width="18.125" style="1387" customWidth="1"/>
    <col min="3338" max="3338" width="15.25" style="1387" customWidth="1"/>
    <col min="3339" max="3584" width="9" style="1387"/>
    <col min="3585" max="3585" width="6.125" style="1387" customWidth="1"/>
    <col min="3586" max="3586" width="19.875" style="1387" customWidth="1"/>
    <col min="3587" max="3587" width="20.75" style="1387" customWidth="1"/>
    <col min="3588" max="3588" width="18.5" style="1387" customWidth="1"/>
    <col min="3589" max="3589" width="15.75" style="1387" customWidth="1"/>
    <col min="3590" max="3590" width="16.125" style="1387" customWidth="1"/>
    <col min="3591" max="3591" width="18.125" style="1387" customWidth="1"/>
    <col min="3592" max="3592" width="9.25" style="1387" customWidth="1"/>
    <col min="3593" max="3593" width="18.125" style="1387" customWidth="1"/>
    <col min="3594" max="3594" width="15.25" style="1387" customWidth="1"/>
    <col min="3595" max="3840" width="9" style="1387"/>
    <col min="3841" max="3841" width="6.125" style="1387" customWidth="1"/>
    <col min="3842" max="3842" width="19.875" style="1387" customWidth="1"/>
    <col min="3843" max="3843" width="20.75" style="1387" customWidth="1"/>
    <col min="3844" max="3844" width="18.5" style="1387" customWidth="1"/>
    <col min="3845" max="3845" width="15.75" style="1387" customWidth="1"/>
    <col min="3846" max="3846" width="16.125" style="1387" customWidth="1"/>
    <col min="3847" max="3847" width="18.125" style="1387" customWidth="1"/>
    <col min="3848" max="3848" width="9.25" style="1387" customWidth="1"/>
    <col min="3849" max="3849" width="18.125" style="1387" customWidth="1"/>
    <col min="3850" max="3850" width="15.25" style="1387" customWidth="1"/>
    <col min="3851" max="4096" width="9" style="1387"/>
    <col min="4097" max="4097" width="6.125" style="1387" customWidth="1"/>
    <col min="4098" max="4098" width="19.875" style="1387" customWidth="1"/>
    <col min="4099" max="4099" width="20.75" style="1387" customWidth="1"/>
    <col min="4100" max="4100" width="18.5" style="1387" customWidth="1"/>
    <col min="4101" max="4101" width="15.75" style="1387" customWidth="1"/>
    <col min="4102" max="4102" width="16.125" style="1387" customWidth="1"/>
    <col min="4103" max="4103" width="18.125" style="1387" customWidth="1"/>
    <col min="4104" max="4104" width="9.25" style="1387" customWidth="1"/>
    <col min="4105" max="4105" width="18.125" style="1387" customWidth="1"/>
    <col min="4106" max="4106" width="15.25" style="1387" customWidth="1"/>
    <col min="4107" max="4352" width="9" style="1387"/>
    <col min="4353" max="4353" width="6.125" style="1387" customWidth="1"/>
    <col min="4354" max="4354" width="19.875" style="1387" customWidth="1"/>
    <col min="4355" max="4355" width="20.75" style="1387" customWidth="1"/>
    <col min="4356" max="4356" width="18.5" style="1387" customWidth="1"/>
    <col min="4357" max="4357" width="15.75" style="1387" customWidth="1"/>
    <col min="4358" max="4358" width="16.125" style="1387" customWidth="1"/>
    <col min="4359" max="4359" width="18.125" style="1387" customWidth="1"/>
    <col min="4360" max="4360" width="9.25" style="1387" customWidth="1"/>
    <col min="4361" max="4361" width="18.125" style="1387" customWidth="1"/>
    <col min="4362" max="4362" width="15.25" style="1387" customWidth="1"/>
    <col min="4363" max="4608" width="9" style="1387"/>
    <col min="4609" max="4609" width="6.125" style="1387" customWidth="1"/>
    <col min="4610" max="4610" width="19.875" style="1387" customWidth="1"/>
    <col min="4611" max="4611" width="20.75" style="1387" customWidth="1"/>
    <col min="4612" max="4612" width="18.5" style="1387" customWidth="1"/>
    <col min="4613" max="4613" width="15.75" style="1387" customWidth="1"/>
    <col min="4614" max="4614" width="16.125" style="1387" customWidth="1"/>
    <col min="4615" max="4615" width="18.125" style="1387" customWidth="1"/>
    <col min="4616" max="4616" width="9.25" style="1387" customWidth="1"/>
    <col min="4617" max="4617" width="18.125" style="1387" customWidth="1"/>
    <col min="4618" max="4618" width="15.25" style="1387" customWidth="1"/>
    <col min="4619" max="4864" width="9" style="1387"/>
    <col min="4865" max="4865" width="6.125" style="1387" customWidth="1"/>
    <col min="4866" max="4866" width="19.875" style="1387" customWidth="1"/>
    <col min="4867" max="4867" width="20.75" style="1387" customWidth="1"/>
    <col min="4868" max="4868" width="18.5" style="1387" customWidth="1"/>
    <col min="4869" max="4869" width="15.75" style="1387" customWidth="1"/>
    <col min="4870" max="4870" width="16.125" style="1387" customWidth="1"/>
    <col min="4871" max="4871" width="18.125" style="1387" customWidth="1"/>
    <col min="4872" max="4872" width="9.25" style="1387" customWidth="1"/>
    <col min="4873" max="4873" width="18.125" style="1387" customWidth="1"/>
    <col min="4874" max="4874" width="15.25" style="1387" customWidth="1"/>
    <col min="4875" max="5120" width="9" style="1387"/>
    <col min="5121" max="5121" width="6.125" style="1387" customWidth="1"/>
    <col min="5122" max="5122" width="19.875" style="1387" customWidth="1"/>
    <col min="5123" max="5123" width="20.75" style="1387" customWidth="1"/>
    <col min="5124" max="5124" width="18.5" style="1387" customWidth="1"/>
    <col min="5125" max="5125" width="15.75" style="1387" customWidth="1"/>
    <col min="5126" max="5126" width="16.125" style="1387" customWidth="1"/>
    <col min="5127" max="5127" width="18.125" style="1387" customWidth="1"/>
    <col min="5128" max="5128" width="9.25" style="1387" customWidth="1"/>
    <col min="5129" max="5129" width="18.125" style="1387" customWidth="1"/>
    <col min="5130" max="5130" width="15.25" style="1387" customWidth="1"/>
    <col min="5131" max="5376" width="9" style="1387"/>
    <col min="5377" max="5377" width="6.125" style="1387" customWidth="1"/>
    <col min="5378" max="5378" width="19.875" style="1387" customWidth="1"/>
    <col min="5379" max="5379" width="20.75" style="1387" customWidth="1"/>
    <col min="5380" max="5380" width="18.5" style="1387" customWidth="1"/>
    <col min="5381" max="5381" width="15.75" style="1387" customWidth="1"/>
    <col min="5382" max="5382" width="16.125" style="1387" customWidth="1"/>
    <col min="5383" max="5383" width="18.125" style="1387" customWidth="1"/>
    <col min="5384" max="5384" width="9.25" style="1387" customWidth="1"/>
    <col min="5385" max="5385" width="18.125" style="1387" customWidth="1"/>
    <col min="5386" max="5386" width="15.25" style="1387" customWidth="1"/>
    <col min="5387" max="5632" width="9" style="1387"/>
    <col min="5633" max="5633" width="6.125" style="1387" customWidth="1"/>
    <col min="5634" max="5634" width="19.875" style="1387" customWidth="1"/>
    <col min="5635" max="5635" width="20.75" style="1387" customWidth="1"/>
    <col min="5636" max="5636" width="18.5" style="1387" customWidth="1"/>
    <col min="5637" max="5637" width="15.75" style="1387" customWidth="1"/>
    <col min="5638" max="5638" width="16.125" style="1387" customWidth="1"/>
    <col min="5639" max="5639" width="18.125" style="1387" customWidth="1"/>
    <col min="5640" max="5640" width="9.25" style="1387" customWidth="1"/>
    <col min="5641" max="5641" width="18.125" style="1387" customWidth="1"/>
    <col min="5642" max="5642" width="15.25" style="1387" customWidth="1"/>
    <col min="5643" max="5888" width="9" style="1387"/>
    <col min="5889" max="5889" width="6.125" style="1387" customWidth="1"/>
    <col min="5890" max="5890" width="19.875" style="1387" customWidth="1"/>
    <col min="5891" max="5891" width="20.75" style="1387" customWidth="1"/>
    <col min="5892" max="5892" width="18.5" style="1387" customWidth="1"/>
    <col min="5893" max="5893" width="15.75" style="1387" customWidth="1"/>
    <col min="5894" max="5894" width="16.125" style="1387" customWidth="1"/>
    <col min="5895" max="5895" width="18.125" style="1387" customWidth="1"/>
    <col min="5896" max="5896" width="9.25" style="1387" customWidth="1"/>
    <col min="5897" max="5897" width="18.125" style="1387" customWidth="1"/>
    <col min="5898" max="5898" width="15.25" style="1387" customWidth="1"/>
    <col min="5899" max="6144" width="9" style="1387"/>
    <col min="6145" max="6145" width="6.125" style="1387" customWidth="1"/>
    <col min="6146" max="6146" width="19.875" style="1387" customWidth="1"/>
    <col min="6147" max="6147" width="20.75" style="1387" customWidth="1"/>
    <col min="6148" max="6148" width="18.5" style="1387" customWidth="1"/>
    <col min="6149" max="6149" width="15.75" style="1387" customWidth="1"/>
    <col min="6150" max="6150" width="16.125" style="1387" customWidth="1"/>
    <col min="6151" max="6151" width="18.125" style="1387" customWidth="1"/>
    <col min="6152" max="6152" width="9.25" style="1387" customWidth="1"/>
    <col min="6153" max="6153" width="18.125" style="1387" customWidth="1"/>
    <col min="6154" max="6154" width="15.25" style="1387" customWidth="1"/>
    <col min="6155" max="6400" width="9" style="1387"/>
    <col min="6401" max="6401" width="6.125" style="1387" customWidth="1"/>
    <col min="6402" max="6402" width="19.875" style="1387" customWidth="1"/>
    <col min="6403" max="6403" width="20.75" style="1387" customWidth="1"/>
    <col min="6404" max="6404" width="18.5" style="1387" customWidth="1"/>
    <col min="6405" max="6405" width="15.75" style="1387" customWidth="1"/>
    <col min="6406" max="6406" width="16.125" style="1387" customWidth="1"/>
    <col min="6407" max="6407" width="18.125" style="1387" customWidth="1"/>
    <col min="6408" max="6408" width="9.25" style="1387" customWidth="1"/>
    <col min="6409" max="6409" width="18.125" style="1387" customWidth="1"/>
    <col min="6410" max="6410" width="15.25" style="1387" customWidth="1"/>
    <col min="6411" max="6656" width="9" style="1387"/>
    <col min="6657" max="6657" width="6.125" style="1387" customWidth="1"/>
    <col min="6658" max="6658" width="19.875" style="1387" customWidth="1"/>
    <col min="6659" max="6659" width="20.75" style="1387" customWidth="1"/>
    <col min="6660" max="6660" width="18.5" style="1387" customWidth="1"/>
    <col min="6661" max="6661" width="15.75" style="1387" customWidth="1"/>
    <col min="6662" max="6662" width="16.125" style="1387" customWidth="1"/>
    <col min="6663" max="6663" width="18.125" style="1387" customWidth="1"/>
    <col min="6664" max="6664" width="9.25" style="1387" customWidth="1"/>
    <col min="6665" max="6665" width="18.125" style="1387" customWidth="1"/>
    <col min="6666" max="6666" width="15.25" style="1387" customWidth="1"/>
    <col min="6667" max="6912" width="9" style="1387"/>
    <col min="6913" max="6913" width="6.125" style="1387" customWidth="1"/>
    <col min="6914" max="6914" width="19.875" style="1387" customWidth="1"/>
    <col min="6915" max="6915" width="20.75" style="1387" customWidth="1"/>
    <col min="6916" max="6916" width="18.5" style="1387" customWidth="1"/>
    <col min="6917" max="6917" width="15.75" style="1387" customWidth="1"/>
    <col min="6918" max="6918" width="16.125" style="1387" customWidth="1"/>
    <col min="6919" max="6919" width="18.125" style="1387" customWidth="1"/>
    <col min="6920" max="6920" width="9.25" style="1387" customWidth="1"/>
    <col min="6921" max="6921" width="18.125" style="1387" customWidth="1"/>
    <col min="6922" max="6922" width="15.25" style="1387" customWidth="1"/>
    <col min="6923" max="7168" width="9" style="1387"/>
    <col min="7169" max="7169" width="6.125" style="1387" customWidth="1"/>
    <col min="7170" max="7170" width="19.875" style="1387" customWidth="1"/>
    <col min="7171" max="7171" width="20.75" style="1387" customWidth="1"/>
    <col min="7172" max="7172" width="18.5" style="1387" customWidth="1"/>
    <col min="7173" max="7173" width="15.75" style="1387" customWidth="1"/>
    <col min="7174" max="7174" width="16.125" style="1387" customWidth="1"/>
    <col min="7175" max="7175" width="18.125" style="1387" customWidth="1"/>
    <col min="7176" max="7176" width="9.25" style="1387" customWidth="1"/>
    <col min="7177" max="7177" width="18.125" style="1387" customWidth="1"/>
    <col min="7178" max="7178" width="15.25" style="1387" customWidth="1"/>
    <col min="7179" max="7424" width="9" style="1387"/>
    <col min="7425" max="7425" width="6.125" style="1387" customWidth="1"/>
    <col min="7426" max="7426" width="19.875" style="1387" customWidth="1"/>
    <col min="7427" max="7427" width="20.75" style="1387" customWidth="1"/>
    <col min="7428" max="7428" width="18.5" style="1387" customWidth="1"/>
    <col min="7429" max="7429" width="15.75" style="1387" customWidth="1"/>
    <col min="7430" max="7430" width="16.125" style="1387" customWidth="1"/>
    <col min="7431" max="7431" width="18.125" style="1387" customWidth="1"/>
    <col min="7432" max="7432" width="9.25" style="1387" customWidth="1"/>
    <col min="7433" max="7433" width="18.125" style="1387" customWidth="1"/>
    <col min="7434" max="7434" width="15.25" style="1387" customWidth="1"/>
    <col min="7435" max="7680" width="9" style="1387"/>
    <col min="7681" max="7681" width="6.125" style="1387" customWidth="1"/>
    <col min="7682" max="7682" width="19.875" style="1387" customWidth="1"/>
    <col min="7683" max="7683" width="20.75" style="1387" customWidth="1"/>
    <col min="7684" max="7684" width="18.5" style="1387" customWidth="1"/>
    <col min="7685" max="7685" width="15.75" style="1387" customWidth="1"/>
    <col min="7686" max="7686" width="16.125" style="1387" customWidth="1"/>
    <col min="7687" max="7687" width="18.125" style="1387" customWidth="1"/>
    <col min="7688" max="7688" width="9.25" style="1387" customWidth="1"/>
    <col min="7689" max="7689" width="18.125" style="1387" customWidth="1"/>
    <col min="7690" max="7690" width="15.25" style="1387" customWidth="1"/>
    <col min="7691" max="7936" width="9" style="1387"/>
    <col min="7937" max="7937" width="6.125" style="1387" customWidth="1"/>
    <col min="7938" max="7938" width="19.875" style="1387" customWidth="1"/>
    <col min="7939" max="7939" width="20.75" style="1387" customWidth="1"/>
    <col min="7940" max="7940" width="18.5" style="1387" customWidth="1"/>
    <col min="7941" max="7941" width="15.75" style="1387" customWidth="1"/>
    <col min="7942" max="7942" width="16.125" style="1387" customWidth="1"/>
    <col min="7943" max="7943" width="18.125" style="1387" customWidth="1"/>
    <col min="7944" max="7944" width="9.25" style="1387" customWidth="1"/>
    <col min="7945" max="7945" width="18.125" style="1387" customWidth="1"/>
    <col min="7946" max="7946" width="15.25" style="1387" customWidth="1"/>
    <col min="7947" max="8192" width="9" style="1387"/>
    <col min="8193" max="8193" width="6.125" style="1387" customWidth="1"/>
    <col min="8194" max="8194" width="19.875" style="1387" customWidth="1"/>
    <col min="8195" max="8195" width="20.75" style="1387" customWidth="1"/>
    <col min="8196" max="8196" width="18.5" style="1387" customWidth="1"/>
    <col min="8197" max="8197" width="15.75" style="1387" customWidth="1"/>
    <col min="8198" max="8198" width="16.125" style="1387" customWidth="1"/>
    <col min="8199" max="8199" width="18.125" style="1387" customWidth="1"/>
    <col min="8200" max="8200" width="9.25" style="1387" customWidth="1"/>
    <col min="8201" max="8201" width="18.125" style="1387" customWidth="1"/>
    <col min="8202" max="8202" width="15.25" style="1387" customWidth="1"/>
    <col min="8203" max="8448" width="9" style="1387"/>
    <col min="8449" max="8449" width="6.125" style="1387" customWidth="1"/>
    <col min="8450" max="8450" width="19.875" style="1387" customWidth="1"/>
    <col min="8451" max="8451" width="20.75" style="1387" customWidth="1"/>
    <col min="8452" max="8452" width="18.5" style="1387" customWidth="1"/>
    <col min="8453" max="8453" width="15.75" style="1387" customWidth="1"/>
    <col min="8454" max="8454" width="16.125" style="1387" customWidth="1"/>
    <col min="8455" max="8455" width="18.125" style="1387" customWidth="1"/>
    <col min="8456" max="8456" width="9.25" style="1387" customWidth="1"/>
    <col min="8457" max="8457" width="18.125" style="1387" customWidth="1"/>
    <col min="8458" max="8458" width="15.25" style="1387" customWidth="1"/>
    <col min="8459" max="8704" width="9" style="1387"/>
    <col min="8705" max="8705" width="6.125" style="1387" customWidth="1"/>
    <col min="8706" max="8706" width="19.875" style="1387" customWidth="1"/>
    <col min="8707" max="8707" width="20.75" style="1387" customWidth="1"/>
    <col min="8708" max="8708" width="18.5" style="1387" customWidth="1"/>
    <col min="8709" max="8709" width="15.75" style="1387" customWidth="1"/>
    <col min="8710" max="8710" width="16.125" style="1387" customWidth="1"/>
    <col min="8711" max="8711" width="18.125" style="1387" customWidth="1"/>
    <col min="8712" max="8712" width="9.25" style="1387" customWidth="1"/>
    <col min="8713" max="8713" width="18.125" style="1387" customWidth="1"/>
    <col min="8714" max="8714" width="15.25" style="1387" customWidth="1"/>
    <col min="8715" max="8960" width="9" style="1387"/>
    <col min="8961" max="8961" width="6.125" style="1387" customWidth="1"/>
    <col min="8962" max="8962" width="19.875" style="1387" customWidth="1"/>
    <col min="8963" max="8963" width="20.75" style="1387" customWidth="1"/>
    <col min="8964" max="8964" width="18.5" style="1387" customWidth="1"/>
    <col min="8965" max="8965" width="15.75" style="1387" customWidth="1"/>
    <col min="8966" max="8966" width="16.125" style="1387" customWidth="1"/>
    <col min="8967" max="8967" width="18.125" style="1387" customWidth="1"/>
    <col min="8968" max="8968" width="9.25" style="1387" customWidth="1"/>
    <col min="8969" max="8969" width="18.125" style="1387" customWidth="1"/>
    <col min="8970" max="8970" width="15.25" style="1387" customWidth="1"/>
    <col min="8971" max="9216" width="9" style="1387"/>
    <col min="9217" max="9217" width="6.125" style="1387" customWidth="1"/>
    <col min="9218" max="9218" width="19.875" style="1387" customWidth="1"/>
    <col min="9219" max="9219" width="20.75" style="1387" customWidth="1"/>
    <col min="9220" max="9220" width="18.5" style="1387" customWidth="1"/>
    <col min="9221" max="9221" width="15.75" style="1387" customWidth="1"/>
    <col min="9222" max="9222" width="16.125" style="1387" customWidth="1"/>
    <col min="9223" max="9223" width="18.125" style="1387" customWidth="1"/>
    <col min="9224" max="9224" width="9.25" style="1387" customWidth="1"/>
    <col min="9225" max="9225" width="18.125" style="1387" customWidth="1"/>
    <col min="9226" max="9226" width="15.25" style="1387" customWidth="1"/>
    <col min="9227" max="9472" width="9" style="1387"/>
    <col min="9473" max="9473" width="6.125" style="1387" customWidth="1"/>
    <col min="9474" max="9474" width="19.875" style="1387" customWidth="1"/>
    <col min="9475" max="9475" width="20.75" style="1387" customWidth="1"/>
    <col min="9476" max="9476" width="18.5" style="1387" customWidth="1"/>
    <col min="9477" max="9477" width="15.75" style="1387" customWidth="1"/>
    <col min="9478" max="9478" width="16.125" style="1387" customWidth="1"/>
    <col min="9479" max="9479" width="18.125" style="1387" customWidth="1"/>
    <col min="9480" max="9480" width="9.25" style="1387" customWidth="1"/>
    <col min="9481" max="9481" width="18.125" style="1387" customWidth="1"/>
    <col min="9482" max="9482" width="15.25" style="1387" customWidth="1"/>
    <col min="9483" max="9728" width="9" style="1387"/>
    <col min="9729" max="9729" width="6.125" style="1387" customWidth="1"/>
    <col min="9730" max="9730" width="19.875" style="1387" customWidth="1"/>
    <col min="9731" max="9731" width="20.75" style="1387" customWidth="1"/>
    <col min="9732" max="9732" width="18.5" style="1387" customWidth="1"/>
    <col min="9733" max="9733" width="15.75" style="1387" customWidth="1"/>
    <col min="9734" max="9734" width="16.125" style="1387" customWidth="1"/>
    <col min="9735" max="9735" width="18.125" style="1387" customWidth="1"/>
    <col min="9736" max="9736" width="9.25" style="1387" customWidth="1"/>
    <col min="9737" max="9737" width="18.125" style="1387" customWidth="1"/>
    <col min="9738" max="9738" width="15.25" style="1387" customWidth="1"/>
    <col min="9739" max="9984" width="9" style="1387"/>
    <col min="9985" max="9985" width="6.125" style="1387" customWidth="1"/>
    <col min="9986" max="9986" width="19.875" style="1387" customWidth="1"/>
    <col min="9987" max="9987" width="20.75" style="1387" customWidth="1"/>
    <col min="9988" max="9988" width="18.5" style="1387" customWidth="1"/>
    <col min="9989" max="9989" width="15.75" style="1387" customWidth="1"/>
    <col min="9990" max="9990" width="16.125" style="1387" customWidth="1"/>
    <col min="9991" max="9991" width="18.125" style="1387" customWidth="1"/>
    <col min="9992" max="9992" width="9.25" style="1387" customWidth="1"/>
    <col min="9993" max="9993" width="18.125" style="1387" customWidth="1"/>
    <col min="9994" max="9994" width="15.25" style="1387" customWidth="1"/>
    <col min="9995" max="10240" width="9" style="1387"/>
    <col min="10241" max="10241" width="6.125" style="1387" customWidth="1"/>
    <col min="10242" max="10242" width="19.875" style="1387" customWidth="1"/>
    <col min="10243" max="10243" width="20.75" style="1387" customWidth="1"/>
    <col min="10244" max="10244" width="18.5" style="1387" customWidth="1"/>
    <col min="10245" max="10245" width="15.75" style="1387" customWidth="1"/>
    <col min="10246" max="10246" width="16.125" style="1387" customWidth="1"/>
    <col min="10247" max="10247" width="18.125" style="1387" customWidth="1"/>
    <col min="10248" max="10248" width="9.25" style="1387" customWidth="1"/>
    <col min="10249" max="10249" width="18.125" style="1387" customWidth="1"/>
    <col min="10250" max="10250" width="15.25" style="1387" customWidth="1"/>
    <col min="10251" max="10496" width="9" style="1387"/>
    <col min="10497" max="10497" width="6.125" style="1387" customWidth="1"/>
    <col min="10498" max="10498" width="19.875" style="1387" customWidth="1"/>
    <col min="10499" max="10499" width="20.75" style="1387" customWidth="1"/>
    <col min="10500" max="10500" width="18.5" style="1387" customWidth="1"/>
    <col min="10501" max="10501" width="15.75" style="1387" customWidth="1"/>
    <col min="10502" max="10502" width="16.125" style="1387" customWidth="1"/>
    <col min="10503" max="10503" width="18.125" style="1387" customWidth="1"/>
    <col min="10504" max="10504" width="9.25" style="1387" customWidth="1"/>
    <col min="10505" max="10505" width="18.125" style="1387" customWidth="1"/>
    <col min="10506" max="10506" width="15.25" style="1387" customWidth="1"/>
    <col min="10507" max="10752" width="9" style="1387"/>
    <col min="10753" max="10753" width="6.125" style="1387" customWidth="1"/>
    <col min="10754" max="10754" width="19.875" style="1387" customWidth="1"/>
    <col min="10755" max="10755" width="20.75" style="1387" customWidth="1"/>
    <col min="10756" max="10756" width="18.5" style="1387" customWidth="1"/>
    <col min="10757" max="10757" width="15.75" style="1387" customWidth="1"/>
    <col min="10758" max="10758" width="16.125" style="1387" customWidth="1"/>
    <col min="10759" max="10759" width="18.125" style="1387" customWidth="1"/>
    <col min="10760" max="10760" width="9.25" style="1387" customWidth="1"/>
    <col min="10761" max="10761" width="18.125" style="1387" customWidth="1"/>
    <col min="10762" max="10762" width="15.25" style="1387" customWidth="1"/>
    <col min="10763" max="11008" width="9" style="1387"/>
    <col min="11009" max="11009" width="6.125" style="1387" customWidth="1"/>
    <col min="11010" max="11010" width="19.875" style="1387" customWidth="1"/>
    <col min="11011" max="11011" width="20.75" style="1387" customWidth="1"/>
    <col min="11012" max="11012" width="18.5" style="1387" customWidth="1"/>
    <col min="11013" max="11013" width="15.75" style="1387" customWidth="1"/>
    <col min="11014" max="11014" width="16.125" style="1387" customWidth="1"/>
    <col min="11015" max="11015" width="18.125" style="1387" customWidth="1"/>
    <col min="11016" max="11016" width="9.25" style="1387" customWidth="1"/>
    <col min="11017" max="11017" width="18.125" style="1387" customWidth="1"/>
    <col min="11018" max="11018" width="15.25" style="1387" customWidth="1"/>
    <col min="11019" max="11264" width="9" style="1387"/>
    <col min="11265" max="11265" width="6.125" style="1387" customWidth="1"/>
    <col min="11266" max="11266" width="19.875" style="1387" customWidth="1"/>
    <col min="11267" max="11267" width="20.75" style="1387" customWidth="1"/>
    <col min="11268" max="11268" width="18.5" style="1387" customWidth="1"/>
    <col min="11269" max="11269" width="15.75" style="1387" customWidth="1"/>
    <col min="11270" max="11270" width="16.125" style="1387" customWidth="1"/>
    <col min="11271" max="11271" width="18.125" style="1387" customWidth="1"/>
    <col min="11272" max="11272" width="9.25" style="1387" customWidth="1"/>
    <col min="11273" max="11273" width="18.125" style="1387" customWidth="1"/>
    <col min="11274" max="11274" width="15.25" style="1387" customWidth="1"/>
    <col min="11275" max="11520" width="9" style="1387"/>
    <col min="11521" max="11521" width="6.125" style="1387" customWidth="1"/>
    <col min="11522" max="11522" width="19.875" style="1387" customWidth="1"/>
    <col min="11523" max="11523" width="20.75" style="1387" customWidth="1"/>
    <col min="11524" max="11524" width="18.5" style="1387" customWidth="1"/>
    <col min="11525" max="11525" width="15.75" style="1387" customWidth="1"/>
    <col min="11526" max="11526" width="16.125" style="1387" customWidth="1"/>
    <col min="11527" max="11527" width="18.125" style="1387" customWidth="1"/>
    <col min="11528" max="11528" width="9.25" style="1387" customWidth="1"/>
    <col min="11529" max="11529" width="18.125" style="1387" customWidth="1"/>
    <col min="11530" max="11530" width="15.25" style="1387" customWidth="1"/>
    <col min="11531" max="11776" width="9" style="1387"/>
    <col min="11777" max="11777" width="6.125" style="1387" customWidth="1"/>
    <col min="11778" max="11778" width="19.875" style="1387" customWidth="1"/>
    <col min="11779" max="11779" width="20.75" style="1387" customWidth="1"/>
    <col min="11780" max="11780" width="18.5" style="1387" customWidth="1"/>
    <col min="11781" max="11781" width="15.75" style="1387" customWidth="1"/>
    <col min="11782" max="11782" width="16.125" style="1387" customWidth="1"/>
    <col min="11783" max="11783" width="18.125" style="1387" customWidth="1"/>
    <col min="11784" max="11784" width="9.25" style="1387" customWidth="1"/>
    <col min="11785" max="11785" width="18.125" style="1387" customWidth="1"/>
    <col min="11786" max="11786" width="15.25" style="1387" customWidth="1"/>
    <col min="11787" max="12032" width="9" style="1387"/>
    <col min="12033" max="12033" width="6.125" style="1387" customWidth="1"/>
    <col min="12034" max="12034" width="19.875" style="1387" customWidth="1"/>
    <col min="12035" max="12035" width="20.75" style="1387" customWidth="1"/>
    <col min="12036" max="12036" width="18.5" style="1387" customWidth="1"/>
    <col min="12037" max="12037" width="15.75" style="1387" customWidth="1"/>
    <col min="12038" max="12038" width="16.125" style="1387" customWidth="1"/>
    <col min="12039" max="12039" width="18.125" style="1387" customWidth="1"/>
    <col min="12040" max="12040" width="9.25" style="1387" customWidth="1"/>
    <col min="12041" max="12041" width="18.125" style="1387" customWidth="1"/>
    <col min="12042" max="12042" width="15.25" style="1387" customWidth="1"/>
    <col min="12043" max="12288" width="9" style="1387"/>
    <col min="12289" max="12289" width="6.125" style="1387" customWidth="1"/>
    <col min="12290" max="12290" width="19.875" style="1387" customWidth="1"/>
    <col min="12291" max="12291" width="20.75" style="1387" customWidth="1"/>
    <col min="12292" max="12292" width="18.5" style="1387" customWidth="1"/>
    <col min="12293" max="12293" width="15.75" style="1387" customWidth="1"/>
    <col min="12294" max="12294" width="16.125" style="1387" customWidth="1"/>
    <col min="12295" max="12295" width="18.125" style="1387" customWidth="1"/>
    <col min="12296" max="12296" width="9.25" style="1387" customWidth="1"/>
    <col min="12297" max="12297" width="18.125" style="1387" customWidth="1"/>
    <col min="12298" max="12298" width="15.25" style="1387" customWidth="1"/>
    <col min="12299" max="12544" width="9" style="1387"/>
    <col min="12545" max="12545" width="6.125" style="1387" customWidth="1"/>
    <col min="12546" max="12546" width="19.875" style="1387" customWidth="1"/>
    <col min="12547" max="12547" width="20.75" style="1387" customWidth="1"/>
    <col min="12548" max="12548" width="18.5" style="1387" customWidth="1"/>
    <col min="12549" max="12549" width="15.75" style="1387" customWidth="1"/>
    <col min="12550" max="12550" width="16.125" style="1387" customWidth="1"/>
    <col min="12551" max="12551" width="18.125" style="1387" customWidth="1"/>
    <col min="12552" max="12552" width="9.25" style="1387" customWidth="1"/>
    <col min="12553" max="12553" width="18.125" style="1387" customWidth="1"/>
    <col min="12554" max="12554" width="15.25" style="1387" customWidth="1"/>
    <col min="12555" max="12800" width="9" style="1387"/>
    <col min="12801" max="12801" width="6.125" style="1387" customWidth="1"/>
    <col min="12802" max="12802" width="19.875" style="1387" customWidth="1"/>
    <col min="12803" max="12803" width="20.75" style="1387" customWidth="1"/>
    <col min="12804" max="12804" width="18.5" style="1387" customWidth="1"/>
    <col min="12805" max="12805" width="15.75" style="1387" customWidth="1"/>
    <col min="12806" max="12806" width="16.125" style="1387" customWidth="1"/>
    <col min="12807" max="12807" width="18.125" style="1387" customWidth="1"/>
    <col min="12808" max="12808" width="9.25" style="1387" customWidth="1"/>
    <col min="12809" max="12809" width="18.125" style="1387" customWidth="1"/>
    <col min="12810" max="12810" width="15.25" style="1387" customWidth="1"/>
    <col min="12811" max="13056" width="9" style="1387"/>
    <col min="13057" max="13057" width="6.125" style="1387" customWidth="1"/>
    <col min="13058" max="13058" width="19.875" style="1387" customWidth="1"/>
    <col min="13059" max="13059" width="20.75" style="1387" customWidth="1"/>
    <col min="13060" max="13060" width="18.5" style="1387" customWidth="1"/>
    <col min="13061" max="13061" width="15.75" style="1387" customWidth="1"/>
    <col min="13062" max="13062" width="16.125" style="1387" customWidth="1"/>
    <col min="13063" max="13063" width="18.125" style="1387" customWidth="1"/>
    <col min="13064" max="13064" width="9.25" style="1387" customWidth="1"/>
    <col min="13065" max="13065" width="18.125" style="1387" customWidth="1"/>
    <col min="13066" max="13066" width="15.25" style="1387" customWidth="1"/>
    <col min="13067" max="13312" width="9" style="1387"/>
    <col min="13313" max="13313" width="6.125" style="1387" customWidth="1"/>
    <col min="13314" max="13314" width="19.875" style="1387" customWidth="1"/>
    <col min="13315" max="13315" width="20.75" style="1387" customWidth="1"/>
    <col min="13316" max="13316" width="18.5" style="1387" customWidth="1"/>
    <col min="13317" max="13317" width="15.75" style="1387" customWidth="1"/>
    <col min="13318" max="13318" width="16.125" style="1387" customWidth="1"/>
    <col min="13319" max="13319" width="18.125" style="1387" customWidth="1"/>
    <col min="13320" max="13320" width="9.25" style="1387" customWidth="1"/>
    <col min="13321" max="13321" width="18.125" style="1387" customWidth="1"/>
    <col min="13322" max="13322" width="15.25" style="1387" customWidth="1"/>
    <col min="13323" max="13568" width="9" style="1387"/>
    <col min="13569" max="13569" width="6.125" style="1387" customWidth="1"/>
    <col min="13570" max="13570" width="19.875" style="1387" customWidth="1"/>
    <col min="13571" max="13571" width="20.75" style="1387" customWidth="1"/>
    <col min="13572" max="13572" width="18.5" style="1387" customWidth="1"/>
    <col min="13573" max="13573" width="15.75" style="1387" customWidth="1"/>
    <col min="13574" max="13574" width="16.125" style="1387" customWidth="1"/>
    <col min="13575" max="13575" width="18.125" style="1387" customWidth="1"/>
    <col min="13576" max="13576" width="9.25" style="1387" customWidth="1"/>
    <col min="13577" max="13577" width="18.125" style="1387" customWidth="1"/>
    <col min="13578" max="13578" width="15.25" style="1387" customWidth="1"/>
    <col min="13579" max="13824" width="9" style="1387"/>
    <col min="13825" max="13825" width="6.125" style="1387" customWidth="1"/>
    <col min="13826" max="13826" width="19.875" style="1387" customWidth="1"/>
    <col min="13827" max="13827" width="20.75" style="1387" customWidth="1"/>
    <col min="13828" max="13828" width="18.5" style="1387" customWidth="1"/>
    <col min="13829" max="13829" width="15.75" style="1387" customWidth="1"/>
    <col min="13830" max="13830" width="16.125" style="1387" customWidth="1"/>
    <col min="13831" max="13831" width="18.125" style="1387" customWidth="1"/>
    <col min="13832" max="13832" width="9.25" style="1387" customWidth="1"/>
    <col min="13833" max="13833" width="18.125" style="1387" customWidth="1"/>
    <col min="13834" max="13834" width="15.25" style="1387" customWidth="1"/>
    <col min="13835" max="14080" width="9" style="1387"/>
    <col min="14081" max="14081" width="6.125" style="1387" customWidth="1"/>
    <col min="14082" max="14082" width="19.875" style="1387" customWidth="1"/>
    <col min="14083" max="14083" width="20.75" style="1387" customWidth="1"/>
    <col min="14084" max="14084" width="18.5" style="1387" customWidth="1"/>
    <col min="14085" max="14085" width="15.75" style="1387" customWidth="1"/>
    <col min="14086" max="14086" width="16.125" style="1387" customWidth="1"/>
    <col min="14087" max="14087" width="18.125" style="1387" customWidth="1"/>
    <col min="14088" max="14088" width="9.25" style="1387" customWidth="1"/>
    <col min="14089" max="14089" width="18.125" style="1387" customWidth="1"/>
    <col min="14090" max="14090" width="15.25" style="1387" customWidth="1"/>
    <col min="14091" max="14336" width="9" style="1387"/>
    <col min="14337" max="14337" width="6.125" style="1387" customWidth="1"/>
    <col min="14338" max="14338" width="19.875" style="1387" customWidth="1"/>
    <col min="14339" max="14339" width="20.75" style="1387" customWidth="1"/>
    <col min="14340" max="14340" width="18.5" style="1387" customWidth="1"/>
    <col min="14341" max="14341" width="15.75" style="1387" customWidth="1"/>
    <col min="14342" max="14342" width="16.125" style="1387" customWidth="1"/>
    <col min="14343" max="14343" width="18.125" style="1387" customWidth="1"/>
    <col min="14344" max="14344" width="9.25" style="1387" customWidth="1"/>
    <col min="14345" max="14345" width="18.125" style="1387" customWidth="1"/>
    <col min="14346" max="14346" width="15.25" style="1387" customWidth="1"/>
    <col min="14347" max="14592" width="9" style="1387"/>
    <col min="14593" max="14593" width="6.125" style="1387" customWidth="1"/>
    <col min="14594" max="14594" width="19.875" style="1387" customWidth="1"/>
    <col min="14595" max="14595" width="20.75" style="1387" customWidth="1"/>
    <col min="14596" max="14596" width="18.5" style="1387" customWidth="1"/>
    <col min="14597" max="14597" width="15.75" style="1387" customWidth="1"/>
    <col min="14598" max="14598" width="16.125" style="1387" customWidth="1"/>
    <col min="14599" max="14599" width="18.125" style="1387" customWidth="1"/>
    <col min="14600" max="14600" width="9.25" style="1387" customWidth="1"/>
    <col min="14601" max="14601" width="18.125" style="1387" customWidth="1"/>
    <col min="14602" max="14602" width="15.25" style="1387" customWidth="1"/>
    <col min="14603" max="14848" width="9" style="1387"/>
    <col min="14849" max="14849" width="6.125" style="1387" customWidth="1"/>
    <col min="14850" max="14850" width="19.875" style="1387" customWidth="1"/>
    <col min="14851" max="14851" width="20.75" style="1387" customWidth="1"/>
    <col min="14852" max="14852" width="18.5" style="1387" customWidth="1"/>
    <col min="14853" max="14853" width="15.75" style="1387" customWidth="1"/>
    <col min="14854" max="14854" width="16.125" style="1387" customWidth="1"/>
    <col min="14855" max="14855" width="18.125" style="1387" customWidth="1"/>
    <col min="14856" max="14856" width="9.25" style="1387" customWidth="1"/>
    <col min="14857" max="14857" width="18.125" style="1387" customWidth="1"/>
    <col min="14858" max="14858" width="15.25" style="1387" customWidth="1"/>
    <col min="14859" max="15104" width="9" style="1387"/>
    <col min="15105" max="15105" width="6.125" style="1387" customWidth="1"/>
    <col min="15106" max="15106" width="19.875" style="1387" customWidth="1"/>
    <col min="15107" max="15107" width="20.75" style="1387" customWidth="1"/>
    <col min="15108" max="15108" width="18.5" style="1387" customWidth="1"/>
    <col min="15109" max="15109" width="15.75" style="1387" customWidth="1"/>
    <col min="15110" max="15110" width="16.125" style="1387" customWidth="1"/>
    <col min="15111" max="15111" width="18.125" style="1387" customWidth="1"/>
    <col min="15112" max="15112" width="9.25" style="1387" customWidth="1"/>
    <col min="15113" max="15113" width="18.125" style="1387" customWidth="1"/>
    <col min="15114" max="15114" width="15.25" style="1387" customWidth="1"/>
    <col min="15115" max="15360" width="9" style="1387"/>
    <col min="15361" max="15361" width="6.125" style="1387" customWidth="1"/>
    <col min="15362" max="15362" width="19.875" style="1387" customWidth="1"/>
    <col min="15363" max="15363" width="20.75" style="1387" customWidth="1"/>
    <col min="15364" max="15364" width="18.5" style="1387" customWidth="1"/>
    <col min="15365" max="15365" width="15.75" style="1387" customWidth="1"/>
    <col min="15366" max="15366" width="16.125" style="1387" customWidth="1"/>
    <col min="15367" max="15367" width="18.125" style="1387" customWidth="1"/>
    <col min="15368" max="15368" width="9.25" style="1387" customWidth="1"/>
    <col min="15369" max="15369" width="18.125" style="1387" customWidth="1"/>
    <col min="15370" max="15370" width="15.25" style="1387" customWidth="1"/>
    <col min="15371" max="15616" width="9" style="1387"/>
    <col min="15617" max="15617" width="6.125" style="1387" customWidth="1"/>
    <col min="15618" max="15618" width="19.875" style="1387" customWidth="1"/>
    <col min="15619" max="15619" width="20.75" style="1387" customWidth="1"/>
    <col min="15620" max="15620" width="18.5" style="1387" customWidth="1"/>
    <col min="15621" max="15621" width="15.75" style="1387" customWidth="1"/>
    <col min="15622" max="15622" width="16.125" style="1387" customWidth="1"/>
    <col min="15623" max="15623" width="18.125" style="1387" customWidth="1"/>
    <col min="15624" max="15624" width="9.25" style="1387" customWidth="1"/>
    <col min="15625" max="15625" width="18.125" style="1387" customWidth="1"/>
    <col min="15626" max="15626" width="15.25" style="1387" customWidth="1"/>
    <col min="15627" max="15872" width="9" style="1387"/>
    <col min="15873" max="15873" width="6.125" style="1387" customWidth="1"/>
    <col min="15874" max="15874" width="19.875" style="1387" customWidth="1"/>
    <col min="15875" max="15875" width="20.75" style="1387" customWidth="1"/>
    <col min="15876" max="15876" width="18.5" style="1387" customWidth="1"/>
    <col min="15877" max="15877" width="15.75" style="1387" customWidth="1"/>
    <col min="15878" max="15878" width="16.125" style="1387" customWidth="1"/>
    <col min="15879" max="15879" width="18.125" style="1387" customWidth="1"/>
    <col min="15880" max="15880" width="9.25" style="1387" customWidth="1"/>
    <col min="15881" max="15881" width="18.125" style="1387" customWidth="1"/>
    <col min="15882" max="15882" width="15.25" style="1387" customWidth="1"/>
    <col min="15883" max="16128" width="9" style="1387"/>
    <col min="16129" max="16129" width="6.125" style="1387" customWidth="1"/>
    <col min="16130" max="16130" width="19.875" style="1387" customWidth="1"/>
    <col min="16131" max="16131" width="20.75" style="1387" customWidth="1"/>
    <col min="16132" max="16132" width="18.5" style="1387" customWidth="1"/>
    <col min="16133" max="16133" width="15.75" style="1387" customWidth="1"/>
    <col min="16134" max="16134" width="16.125" style="1387" customWidth="1"/>
    <col min="16135" max="16135" width="18.125" style="1387" customWidth="1"/>
    <col min="16136" max="16136" width="9.25" style="1387" customWidth="1"/>
    <col min="16137" max="16137" width="18.125" style="1387" customWidth="1"/>
    <col min="16138" max="16138" width="15.25" style="1387" customWidth="1"/>
    <col min="16139" max="16384" width="9" style="1387"/>
  </cols>
  <sheetData>
    <row r="1" spans="1:10">
      <c r="A1" s="1404" t="s">
        <v>2578</v>
      </c>
      <c r="B1" s="1404"/>
      <c r="C1" s="1404"/>
      <c r="D1" s="1404"/>
    </row>
    <row r="2" spans="1:10" ht="46.5" customHeight="1">
      <c r="A2" s="3828" t="s">
        <v>2579</v>
      </c>
      <c r="B2" s="3829"/>
      <c r="C2" s="3829"/>
      <c r="D2" s="3829"/>
      <c r="E2" s="3829"/>
      <c r="F2" s="3829"/>
      <c r="G2" s="3829"/>
      <c r="H2" s="3829"/>
      <c r="I2" s="3829"/>
    </row>
    <row r="3" spans="1:10" ht="15" thickBot="1">
      <c r="A3" s="1405" t="s">
        <v>2580</v>
      </c>
      <c r="B3" s="1512"/>
      <c r="C3" s="1512"/>
      <c r="D3" s="1512"/>
      <c r="E3" s="1512"/>
      <c r="F3" s="1512"/>
      <c r="G3" s="1512"/>
      <c r="H3" s="1512"/>
      <c r="I3" s="1512"/>
    </row>
    <row r="4" spans="1:10" ht="20.100000000000001" customHeight="1">
      <c r="A4" s="3830" t="s">
        <v>2581</v>
      </c>
      <c r="B4" s="3831"/>
      <c r="C4" s="3831"/>
      <c r="D4" s="3831"/>
      <c r="E4" s="3831"/>
      <c r="F4" s="3831"/>
      <c r="G4" s="3831"/>
      <c r="H4" s="3831"/>
      <c r="I4" s="3831"/>
      <c r="J4" s="1513" t="s">
        <v>2582</v>
      </c>
    </row>
    <row r="5" spans="1:10" ht="20.100000000000001" customHeight="1">
      <c r="A5" s="3823" t="s">
        <v>2583</v>
      </c>
      <c r="B5" s="3832"/>
      <c r="C5" s="3823" t="s">
        <v>2584</v>
      </c>
      <c r="D5" s="3823" t="s">
        <v>1649</v>
      </c>
      <c r="E5" s="3823" t="s">
        <v>2585</v>
      </c>
      <c r="F5" s="3832"/>
      <c r="G5" s="3823" t="s">
        <v>2586</v>
      </c>
      <c r="H5" s="3832"/>
      <c r="I5" s="3823" t="s">
        <v>2587</v>
      </c>
      <c r="J5" s="3814" t="s">
        <v>2588</v>
      </c>
    </row>
    <row r="6" spans="1:10" ht="20.100000000000001" customHeight="1">
      <c r="A6" s="3824"/>
      <c r="B6" s="3833"/>
      <c r="C6" s="3824"/>
      <c r="D6" s="3824"/>
      <c r="E6" s="3824"/>
      <c r="F6" s="3833"/>
      <c r="G6" s="3824"/>
      <c r="H6" s="3833"/>
      <c r="I6" s="3824"/>
      <c r="J6" s="3815"/>
    </row>
    <row r="7" spans="1:10" ht="20.100000000000001" customHeight="1">
      <c r="A7" s="3817"/>
      <c r="B7" s="3818"/>
      <c r="C7" s="1514"/>
      <c r="D7" s="1514"/>
      <c r="E7" s="3818"/>
      <c r="F7" s="3818"/>
      <c r="G7" s="3818"/>
      <c r="H7" s="3818"/>
      <c r="I7" s="1515"/>
      <c r="J7" s="3815"/>
    </row>
    <row r="8" spans="1:10" s="1516" customFormat="1" ht="20.100000000000001" customHeight="1">
      <c r="A8" s="3819" t="s">
        <v>2589</v>
      </c>
      <c r="B8" s="3820"/>
      <c r="C8" s="3820"/>
      <c r="D8" s="3820"/>
      <c r="E8" s="3820"/>
      <c r="F8" s="3820"/>
      <c r="G8" s="3820"/>
      <c r="H8" s="3820"/>
      <c r="I8" s="3820"/>
      <c r="J8" s="3815"/>
    </row>
    <row r="9" spans="1:10" ht="20.100000000000001" customHeight="1">
      <c r="A9" s="3821" t="s">
        <v>466</v>
      </c>
      <c r="B9" s="3823" t="s">
        <v>2590</v>
      </c>
      <c r="C9" s="3823" t="s">
        <v>2591</v>
      </c>
      <c r="D9" s="3825" t="s">
        <v>2592</v>
      </c>
      <c r="E9" s="3826"/>
      <c r="F9" s="3826"/>
      <c r="G9" s="3827"/>
      <c r="H9" s="3806" t="s">
        <v>2593</v>
      </c>
      <c r="I9" s="3806" t="s">
        <v>2594</v>
      </c>
      <c r="J9" s="3815"/>
    </row>
    <row r="10" spans="1:10" ht="30" customHeight="1">
      <c r="A10" s="3822"/>
      <c r="B10" s="3824"/>
      <c r="C10" s="3824"/>
      <c r="D10" s="1506" t="s">
        <v>2595</v>
      </c>
      <c r="E10" s="1504" t="s">
        <v>2596</v>
      </c>
      <c r="F10" s="1504" t="s">
        <v>2597</v>
      </c>
      <c r="G10" s="1504" t="s">
        <v>2598</v>
      </c>
      <c r="H10" s="3807"/>
      <c r="I10" s="3807"/>
      <c r="J10" s="3815"/>
    </row>
    <row r="11" spans="1:10" ht="20.100000000000001" customHeight="1">
      <c r="A11" s="1517"/>
      <c r="B11" s="1514"/>
      <c r="C11" s="1514"/>
      <c r="D11" s="1518"/>
      <c r="E11" s="1409"/>
      <c r="F11" s="1409"/>
      <c r="G11" s="1409"/>
      <c r="H11" s="1408"/>
      <c r="I11" s="1519"/>
      <c r="J11" s="3815"/>
    </row>
    <row r="12" spans="1:10" ht="20.100000000000001" customHeight="1">
      <c r="A12" s="1517"/>
      <c r="B12" s="1514"/>
      <c r="C12" s="1514"/>
      <c r="D12" s="1409"/>
      <c r="E12" s="1409"/>
      <c r="F12" s="1409"/>
      <c r="G12" s="1409"/>
      <c r="H12" s="1408"/>
      <c r="I12" s="1519"/>
      <c r="J12" s="3815"/>
    </row>
    <row r="13" spans="1:10" ht="20.100000000000001" customHeight="1">
      <c r="A13" s="1517"/>
      <c r="B13" s="1514"/>
      <c r="C13" s="1514"/>
      <c r="D13" s="1409"/>
      <c r="E13" s="1409"/>
      <c r="F13" s="1519"/>
      <c r="G13" s="1409"/>
      <c r="H13" s="1408"/>
      <c r="I13" s="1519"/>
      <c r="J13" s="3815"/>
    </row>
    <row r="14" spans="1:10" ht="20.100000000000001" customHeight="1">
      <c r="A14" s="1517"/>
      <c r="B14" s="1505"/>
      <c r="C14" s="1514"/>
      <c r="D14" s="1410"/>
      <c r="E14" s="1410"/>
      <c r="F14" s="1519"/>
      <c r="G14" s="1409"/>
      <c r="H14" s="1411"/>
      <c r="I14" s="1507"/>
      <c r="J14" s="3815"/>
    </row>
    <row r="15" spans="1:10" ht="20.100000000000001" customHeight="1">
      <c r="A15" s="1517"/>
      <c r="B15" s="1505"/>
      <c r="C15" s="1514"/>
      <c r="D15" s="1410"/>
      <c r="E15" s="1410"/>
      <c r="F15" s="1519"/>
      <c r="G15" s="1409"/>
      <c r="H15" s="1411"/>
      <c r="I15" s="1507"/>
      <c r="J15" s="3815"/>
    </row>
    <row r="16" spans="1:10" ht="20.100000000000001" customHeight="1">
      <c r="A16" s="1517"/>
      <c r="B16" s="1505"/>
      <c r="C16" s="1514"/>
      <c r="D16" s="1410"/>
      <c r="E16" s="1410"/>
      <c r="F16" s="1519"/>
      <c r="G16" s="1409"/>
      <c r="H16" s="1411"/>
      <c r="I16" s="1507"/>
      <c r="J16" s="3815"/>
    </row>
    <row r="17" spans="1:10" ht="20.100000000000001" customHeight="1">
      <c r="A17" s="1517"/>
      <c r="B17" s="1505"/>
      <c r="C17" s="1514"/>
      <c r="D17" s="1410"/>
      <c r="E17" s="1410"/>
      <c r="F17" s="1519"/>
      <c r="G17" s="1409"/>
      <c r="H17" s="1411"/>
      <c r="I17" s="1507"/>
      <c r="J17" s="3815"/>
    </row>
    <row r="18" spans="1:10" ht="20.100000000000001" customHeight="1">
      <c r="A18" s="1517"/>
      <c r="B18" s="1505"/>
      <c r="C18" s="1514"/>
      <c r="D18" s="1410"/>
      <c r="E18" s="1410"/>
      <c r="F18" s="1409"/>
      <c r="G18" s="1409"/>
      <c r="H18" s="1411"/>
      <c r="I18" s="1507"/>
      <c r="J18" s="3815"/>
    </row>
    <row r="19" spans="1:10" ht="20.100000000000001" customHeight="1">
      <c r="A19" s="1517"/>
      <c r="B19" s="1505"/>
      <c r="C19" s="1514"/>
      <c r="D19" s="1410"/>
      <c r="E19" s="1410"/>
      <c r="F19" s="1409"/>
      <c r="G19" s="1409"/>
      <c r="H19" s="1411"/>
      <c r="I19" s="1507"/>
      <c r="J19" s="3815"/>
    </row>
    <row r="20" spans="1:10" ht="20.100000000000001" customHeight="1">
      <c r="A20" s="1517"/>
      <c r="B20" s="1505"/>
      <c r="C20" s="1514"/>
      <c r="D20" s="1410"/>
      <c r="E20" s="1410"/>
      <c r="F20" s="1409"/>
      <c r="G20" s="1409"/>
      <c r="H20" s="1411"/>
      <c r="I20" s="1507"/>
      <c r="J20" s="3815"/>
    </row>
    <row r="21" spans="1:10" ht="20.100000000000001" customHeight="1">
      <c r="A21" s="1517"/>
      <c r="B21" s="1505"/>
      <c r="C21" s="1514"/>
      <c r="D21" s="1410"/>
      <c r="E21" s="1410"/>
      <c r="F21" s="1409"/>
      <c r="G21" s="1409"/>
      <c r="H21" s="1411"/>
      <c r="I21" s="1507"/>
      <c r="J21" s="3815"/>
    </row>
    <row r="22" spans="1:10" ht="20.100000000000001" customHeight="1">
      <c r="A22" s="1517"/>
      <c r="B22" s="1505"/>
      <c r="C22" s="1514"/>
      <c r="D22" s="1410"/>
      <c r="E22" s="1410"/>
      <c r="F22" s="1409"/>
      <c r="G22" s="1409"/>
      <c r="H22" s="1411"/>
      <c r="I22" s="1507"/>
      <c r="J22" s="3815"/>
    </row>
    <row r="23" spans="1:10" ht="20.100000000000001" customHeight="1">
      <c r="A23" s="1517"/>
      <c r="B23" s="1505"/>
      <c r="C23" s="1514"/>
      <c r="D23" s="1410"/>
      <c r="E23" s="1410"/>
      <c r="F23" s="1409"/>
      <c r="G23" s="1409"/>
      <c r="H23" s="1411"/>
      <c r="I23" s="1507"/>
      <c r="J23" s="3815"/>
    </row>
    <row r="24" spans="1:10" ht="20.100000000000001" customHeight="1">
      <c r="A24" s="1517"/>
      <c r="B24" s="1505"/>
      <c r="C24" s="1514"/>
      <c r="D24" s="1410"/>
      <c r="E24" s="1410"/>
      <c r="F24" s="1409"/>
      <c r="G24" s="1409"/>
      <c r="H24" s="1411"/>
      <c r="I24" s="1507"/>
      <c r="J24" s="3815"/>
    </row>
    <row r="25" spans="1:10" ht="20.100000000000001" customHeight="1" thickBot="1">
      <c r="A25" s="3808" t="s">
        <v>2599</v>
      </c>
      <c r="B25" s="3809"/>
      <c r="C25" s="1520" t="s">
        <v>1260</v>
      </c>
      <c r="D25" s="1521"/>
      <c r="E25" s="1521"/>
      <c r="F25" s="1521"/>
      <c r="G25" s="1521"/>
      <c r="H25" s="1522"/>
      <c r="I25" s="1523"/>
      <c r="J25" s="3816"/>
    </row>
    <row r="26" spans="1:10" ht="14.25">
      <c r="A26" s="3810"/>
      <c r="B26" s="3811"/>
      <c r="C26" s="3810"/>
      <c r="D26" s="3810"/>
      <c r="E26" s="3810"/>
      <c r="F26" s="3810"/>
      <c r="G26" s="3810"/>
      <c r="H26" s="3810"/>
      <c r="I26" s="3810"/>
    </row>
    <row r="27" spans="1:10" ht="175.5" customHeight="1">
      <c r="A27" s="3812" t="s">
        <v>2600</v>
      </c>
      <c r="B27" s="3813"/>
      <c r="C27" s="3813"/>
      <c r="D27" s="3813"/>
      <c r="E27" s="3813"/>
      <c r="F27" s="3813"/>
      <c r="G27" s="3813"/>
    </row>
  </sheetData>
  <mergeCells count="22">
    <mergeCell ref="A2:I2"/>
    <mergeCell ref="A4:I4"/>
    <mergeCell ref="A5:B6"/>
    <mergeCell ref="C5:C6"/>
    <mergeCell ref="D5:D6"/>
    <mergeCell ref="E5:F6"/>
    <mergeCell ref="G5:H6"/>
    <mergeCell ref="I5:I6"/>
    <mergeCell ref="I9:I10"/>
    <mergeCell ref="A25:B25"/>
    <mergeCell ref="A26:I26"/>
    <mergeCell ref="A27:G27"/>
    <mergeCell ref="J5:J25"/>
    <mergeCell ref="A7:B7"/>
    <mergeCell ref="E7:F7"/>
    <mergeCell ref="G7:H7"/>
    <mergeCell ref="A8:I8"/>
    <mergeCell ref="A9:A10"/>
    <mergeCell ref="B9:B10"/>
    <mergeCell ref="C9:C10"/>
    <mergeCell ref="D9:G9"/>
    <mergeCell ref="H9:H10"/>
  </mergeCells>
  <phoneticPr fontId="59" type="noConversion"/>
  <pageMargins left="0.75" right="0.75" top="1" bottom="1" header="0.5" footer="0.5"/>
  <pageSetup paperSize="9" orientation="landscape" useFirstPageNumber="1" r:id="rId1"/>
  <headerFooter alignWithMargins="0"/>
  <drawing r:id="rId2"/>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FF0000"/>
  </sheetPr>
  <dimension ref="A1:G48"/>
  <sheetViews>
    <sheetView workbookViewId="0">
      <selection sqref="A1:G1"/>
    </sheetView>
  </sheetViews>
  <sheetFormatPr defaultRowHeight="14.25"/>
  <cols>
    <col min="1" max="1" width="5.5" style="1524" bestFit="1" customWidth="1"/>
    <col min="2" max="2" width="7.375" style="1524" customWidth="1"/>
    <col min="3" max="4" width="13.625" style="1524" customWidth="1"/>
    <col min="5" max="5" width="32" style="1524" customWidth="1"/>
    <col min="6" max="6" width="21.375" style="1536" customWidth="1"/>
    <col min="7" max="7" width="12.625" style="1524" customWidth="1"/>
    <col min="8" max="256" width="9" style="1524"/>
    <col min="257" max="257" width="5.5" style="1524" bestFit="1" customWidth="1"/>
    <col min="258" max="258" width="7.375" style="1524" customWidth="1"/>
    <col min="259" max="260" width="13.625" style="1524" customWidth="1"/>
    <col min="261" max="261" width="32" style="1524" customWidth="1"/>
    <col min="262" max="262" width="21.375" style="1524" customWidth="1"/>
    <col min="263" max="263" width="12.625" style="1524" customWidth="1"/>
    <col min="264" max="512" width="9" style="1524"/>
    <col min="513" max="513" width="5.5" style="1524" bestFit="1" customWidth="1"/>
    <col min="514" max="514" width="7.375" style="1524" customWidth="1"/>
    <col min="515" max="516" width="13.625" style="1524" customWidth="1"/>
    <col min="517" max="517" width="32" style="1524" customWidth="1"/>
    <col min="518" max="518" width="21.375" style="1524" customWidth="1"/>
    <col min="519" max="519" width="12.625" style="1524" customWidth="1"/>
    <col min="520" max="768" width="9" style="1524"/>
    <col min="769" max="769" width="5.5" style="1524" bestFit="1" customWidth="1"/>
    <col min="770" max="770" width="7.375" style="1524" customWidth="1"/>
    <col min="771" max="772" width="13.625" style="1524" customWidth="1"/>
    <col min="773" max="773" width="32" style="1524" customWidth="1"/>
    <col min="774" max="774" width="21.375" style="1524" customWidth="1"/>
    <col min="775" max="775" width="12.625" style="1524" customWidth="1"/>
    <col min="776" max="1024" width="9" style="1524"/>
    <col min="1025" max="1025" width="5.5" style="1524" bestFit="1" customWidth="1"/>
    <col min="1026" max="1026" width="7.375" style="1524" customWidth="1"/>
    <col min="1027" max="1028" width="13.625" style="1524" customWidth="1"/>
    <col min="1029" max="1029" width="32" style="1524" customWidth="1"/>
    <col min="1030" max="1030" width="21.375" style="1524" customWidth="1"/>
    <col min="1031" max="1031" width="12.625" style="1524" customWidth="1"/>
    <col min="1032" max="1280" width="9" style="1524"/>
    <col min="1281" max="1281" width="5.5" style="1524" bestFit="1" customWidth="1"/>
    <col min="1282" max="1282" width="7.375" style="1524" customWidth="1"/>
    <col min="1283" max="1284" width="13.625" style="1524" customWidth="1"/>
    <col min="1285" max="1285" width="32" style="1524" customWidth="1"/>
    <col min="1286" max="1286" width="21.375" style="1524" customWidth="1"/>
    <col min="1287" max="1287" width="12.625" style="1524" customWidth="1"/>
    <col min="1288" max="1536" width="9" style="1524"/>
    <col min="1537" max="1537" width="5.5" style="1524" bestFit="1" customWidth="1"/>
    <col min="1538" max="1538" width="7.375" style="1524" customWidth="1"/>
    <col min="1539" max="1540" width="13.625" style="1524" customWidth="1"/>
    <col min="1541" max="1541" width="32" style="1524" customWidth="1"/>
    <col min="1542" max="1542" width="21.375" style="1524" customWidth="1"/>
    <col min="1543" max="1543" width="12.625" style="1524" customWidth="1"/>
    <col min="1544" max="1792" width="9" style="1524"/>
    <col min="1793" max="1793" width="5.5" style="1524" bestFit="1" customWidth="1"/>
    <col min="1794" max="1794" width="7.375" style="1524" customWidth="1"/>
    <col min="1795" max="1796" width="13.625" style="1524" customWidth="1"/>
    <col min="1797" max="1797" width="32" style="1524" customWidth="1"/>
    <col min="1798" max="1798" width="21.375" style="1524" customWidth="1"/>
    <col min="1799" max="1799" width="12.625" style="1524" customWidth="1"/>
    <col min="1800" max="2048" width="9" style="1524"/>
    <col min="2049" max="2049" width="5.5" style="1524" bestFit="1" customWidth="1"/>
    <col min="2050" max="2050" width="7.375" style="1524" customWidth="1"/>
    <col min="2051" max="2052" width="13.625" style="1524" customWidth="1"/>
    <col min="2053" max="2053" width="32" style="1524" customWidth="1"/>
    <col min="2054" max="2054" width="21.375" style="1524" customWidth="1"/>
    <col min="2055" max="2055" width="12.625" style="1524" customWidth="1"/>
    <col min="2056" max="2304" width="9" style="1524"/>
    <col min="2305" max="2305" width="5.5" style="1524" bestFit="1" customWidth="1"/>
    <col min="2306" max="2306" width="7.375" style="1524" customWidth="1"/>
    <col min="2307" max="2308" width="13.625" style="1524" customWidth="1"/>
    <col min="2309" max="2309" width="32" style="1524" customWidth="1"/>
    <col min="2310" max="2310" width="21.375" style="1524" customWidth="1"/>
    <col min="2311" max="2311" width="12.625" style="1524" customWidth="1"/>
    <col min="2312" max="2560" width="9" style="1524"/>
    <col min="2561" max="2561" width="5.5" style="1524" bestFit="1" customWidth="1"/>
    <col min="2562" max="2562" width="7.375" style="1524" customWidth="1"/>
    <col min="2563" max="2564" width="13.625" style="1524" customWidth="1"/>
    <col min="2565" max="2565" width="32" style="1524" customWidth="1"/>
    <col min="2566" max="2566" width="21.375" style="1524" customWidth="1"/>
    <col min="2567" max="2567" width="12.625" style="1524" customWidth="1"/>
    <col min="2568" max="2816" width="9" style="1524"/>
    <col min="2817" max="2817" width="5.5" style="1524" bestFit="1" customWidth="1"/>
    <col min="2818" max="2818" width="7.375" style="1524" customWidth="1"/>
    <col min="2819" max="2820" width="13.625" style="1524" customWidth="1"/>
    <col min="2821" max="2821" width="32" style="1524" customWidth="1"/>
    <col min="2822" max="2822" width="21.375" style="1524" customWidth="1"/>
    <col min="2823" max="2823" width="12.625" style="1524" customWidth="1"/>
    <col min="2824" max="3072" width="9" style="1524"/>
    <col min="3073" max="3073" width="5.5" style="1524" bestFit="1" customWidth="1"/>
    <col min="3074" max="3074" width="7.375" style="1524" customWidth="1"/>
    <col min="3075" max="3076" width="13.625" style="1524" customWidth="1"/>
    <col min="3077" max="3077" width="32" style="1524" customWidth="1"/>
    <col min="3078" max="3078" width="21.375" style="1524" customWidth="1"/>
    <col min="3079" max="3079" width="12.625" style="1524" customWidth="1"/>
    <col min="3080" max="3328" width="9" style="1524"/>
    <col min="3329" max="3329" width="5.5" style="1524" bestFit="1" customWidth="1"/>
    <col min="3330" max="3330" width="7.375" style="1524" customWidth="1"/>
    <col min="3331" max="3332" width="13.625" style="1524" customWidth="1"/>
    <col min="3333" max="3333" width="32" style="1524" customWidth="1"/>
    <col min="3334" max="3334" width="21.375" style="1524" customWidth="1"/>
    <col min="3335" max="3335" width="12.625" style="1524" customWidth="1"/>
    <col min="3336" max="3584" width="9" style="1524"/>
    <col min="3585" max="3585" width="5.5" style="1524" bestFit="1" customWidth="1"/>
    <col min="3586" max="3586" width="7.375" style="1524" customWidth="1"/>
    <col min="3587" max="3588" width="13.625" style="1524" customWidth="1"/>
    <col min="3589" max="3589" width="32" style="1524" customWidth="1"/>
    <col min="3590" max="3590" width="21.375" style="1524" customWidth="1"/>
    <col min="3591" max="3591" width="12.625" style="1524" customWidth="1"/>
    <col min="3592" max="3840" width="9" style="1524"/>
    <col min="3841" max="3841" width="5.5" style="1524" bestFit="1" customWidth="1"/>
    <col min="3842" max="3842" width="7.375" style="1524" customWidth="1"/>
    <col min="3843" max="3844" width="13.625" style="1524" customWidth="1"/>
    <col min="3845" max="3845" width="32" style="1524" customWidth="1"/>
    <col min="3846" max="3846" width="21.375" style="1524" customWidth="1"/>
    <col min="3847" max="3847" width="12.625" style="1524" customWidth="1"/>
    <col min="3848" max="4096" width="9" style="1524"/>
    <col min="4097" max="4097" width="5.5" style="1524" bestFit="1" customWidth="1"/>
    <col min="4098" max="4098" width="7.375" style="1524" customWidth="1"/>
    <col min="4099" max="4100" width="13.625" style="1524" customWidth="1"/>
    <col min="4101" max="4101" width="32" style="1524" customWidth="1"/>
    <col min="4102" max="4102" width="21.375" style="1524" customWidth="1"/>
    <col min="4103" max="4103" width="12.625" style="1524" customWidth="1"/>
    <col min="4104" max="4352" width="9" style="1524"/>
    <col min="4353" max="4353" width="5.5" style="1524" bestFit="1" customWidth="1"/>
    <col min="4354" max="4354" width="7.375" style="1524" customWidth="1"/>
    <col min="4355" max="4356" width="13.625" style="1524" customWidth="1"/>
    <col min="4357" max="4357" width="32" style="1524" customWidth="1"/>
    <col min="4358" max="4358" width="21.375" style="1524" customWidth="1"/>
    <col min="4359" max="4359" width="12.625" style="1524" customWidth="1"/>
    <col min="4360" max="4608" width="9" style="1524"/>
    <col min="4609" max="4609" width="5.5" style="1524" bestFit="1" customWidth="1"/>
    <col min="4610" max="4610" width="7.375" style="1524" customWidth="1"/>
    <col min="4611" max="4612" width="13.625" style="1524" customWidth="1"/>
    <col min="4613" max="4613" width="32" style="1524" customWidth="1"/>
    <col min="4614" max="4614" width="21.375" style="1524" customWidth="1"/>
    <col min="4615" max="4615" width="12.625" style="1524" customWidth="1"/>
    <col min="4616" max="4864" width="9" style="1524"/>
    <col min="4865" max="4865" width="5.5" style="1524" bestFit="1" customWidth="1"/>
    <col min="4866" max="4866" width="7.375" style="1524" customWidth="1"/>
    <col min="4867" max="4868" width="13.625" style="1524" customWidth="1"/>
    <col min="4869" max="4869" width="32" style="1524" customWidth="1"/>
    <col min="4870" max="4870" width="21.375" style="1524" customWidth="1"/>
    <col min="4871" max="4871" width="12.625" style="1524" customWidth="1"/>
    <col min="4872" max="5120" width="9" style="1524"/>
    <col min="5121" max="5121" width="5.5" style="1524" bestFit="1" customWidth="1"/>
    <col min="5122" max="5122" width="7.375" style="1524" customWidth="1"/>
    <col min="5123" max="5124" width="13.625" style="1524" customWidth="1"/>
    <col min="5125" max="5125" width="32" style="1524" customWidth="1"/>
    <col min="5126" max="5126" width="21.375" style="1524" customWidth="1"/>
    <col min="5127" max="5127" width="12.625" style="1524" customWidth="1"/>
    <col min="5128" max="5376" width="9" style="1524"/>
    <col min="5377" max="5377" width="5.5" style="1524" bestFit="1" customWidth="1"/>
    <col min="5378" max="5378" width="7.375" style="1524" customWidth="1"/>
    <col min="5379" max="5380" width="13.625" style="1524" customWidth="1"/>
    <col min="5381" max="5381" width="32" style="1524" customWidth="1"/>
    <col min="5382" max="5382" width="21.375" style="1524" customWidth="1"/>
    <col min="5383" max="5383" width="12.625" style="1524" customWidth="1"/>
    <col min="5384" max="5632" width="9" style="1524"/>
    <col min="5633" max="5633" width="5.5" style="1524" bestFit="1" customWidth="1"/>
    <col min="5634" max="5634" width="7.375" style="1524" customWidth="1"/>
    <col min="5635" max="5636" width="13.625" style="1524" customWidth="1"/>
    <col min="5637" max="5637" width="32" style="1524" customWidth="1"/>
    <col min="5638" max="5638" width="21.375" style="1524" customWidth="1"/>
    <col min="5639" max="5639" width="12.625" style="1524" customWidth="1"/>
    <col min="5640" max="5888" width="9" style="1524"/>
    <col min="5889" max="5889" width="5.5" style="1524" bestFit="1" customWidth="1"/>
    <col min="5890" max="5890" width="7.375" style="1524" customWidth="1"/>
    <col min="5891" max="5892" width="13.625" style="1524" customWidth="1"/>
    <col min="5893" max="5893" width="32" style="1524" customWidth="1"/>
    <col min="5894" max="5894" width="21.375" style="1524" customWidth="1"/>
    <col min="5895" max="5895" width="12.625" style="1524" customWidth="1"/>
    <col min="5896" max="6144" width="9" style="1524"/>
    <col min="6145" max="6145" width="5.5" style="1524" bestFit="1" customWidth="1"/>
    <col min="6146" max="6146" width="7.375" style="1524" customWidth="1"/>
    <col min="6147" max="6148" width="13.625" style="1524" customWidth="1"/>
    <col min="6149" max="6149" width="32" style="1524" customWidth="1"/>
    <col min="6150" max="6150" width="21.375" style="1524" customWidth="1"/>
    <col min="6151" max="6151" width="12.625" style="1524" customWidth="1"/>
    <col min="6152" max="6400" width="9" style="1524"/>
    <col min="6401" max="6401" width="5.5" style="1524" bestFit="1" customWidth="1"/>
    <col min="6402" max="6402" width="7.375" style="1524" customWidth="1"/>
    <col min="6403" max="6404" width="13.625" style="1524" customWidth="1"/>
    <col min="6405" max="6405" width="32" style="1524" customWidth="1"/>
    <col min="6406" max="6406" width="21.375" style="1524" customWidth="1"/>
    <col min="6407" max="6407" width="12.625" style="1524" customWidth="1"/>
    <col min="6408" max="6656" width="9" style="1524"/>
    <col min="6657" max="6657" width="5.5" style="1524" bestFit="1" customWidth="1"/>
    <col min="6658" max="6658" width="7.375" style="1524" customWidth="1"/>
    <col min="6659" max="6660" width="13.625" style="1524" customWidth="1"/>
    <col min="6661" max="6661" width="32" style="1524" customWidth="1"/>
    <col min="6662" max="6662" width="21.375" style="1524" customWidth="1"/>
    <col min="6663" max="6663" width="12.625" style="1524" customWidth="1"/>
    <col min="6664" max="6912" width="9" style="1524"/>
    <col min="6913" max="6913" width="5.5" style="1524" bestFit="1" customWidth="1"/>
    <col min="6914" max="6914" width="7.375" style="1524" customWidth="1"/>
    <col min="6915" max="6916" width="13.625" style="1524" customWidth="1"/>
    <col min="6917" max="6917" width="32" style="1524" customWidth="1"/>
    <col min="6918" max="6918" width="21.375" style="1524" customWidth="1"/>
    <col min="6919" max="6919" width="12.625" style="1524" customWidth="1"/>
    <col min="6920" max="7168" width="9" style="1524"/>
    <col min="7169" max="7169" width="5.5" style="1524" bestFit="1" customWidth="1"/>
    <col min="7170" max="7170" width="7.375" style="1524" customWidth="1"/>
    <col min="7171" max="7172" width="13.625" style="1524" customWidth="1"/>
    <col min="7173" max="7173" width="32" style="1524" customWidth="1"/>
    <col min="7174" max="7174" width="21.375" style="1524" customWidth="1"/>
    <col min="7175" max="7175" width="12.625" style="1524" customWidth="1"/>
    <col min="7176" max="7424" width="9" style="1524"/>
    <col min="7425" max="7425" width="5.5" style="1524" bestFit="1" customWidth="1"/>
    <col min="7426" max="7426" width="7.375" style="1524" customWidth="1"/>
    <col min="7427" max="7428" width="13.625" style="1524" customWidth="1"/>
    <col min="7429" max="7429" width="32" style="1524" customWidth="1"/>
    <col min="7430" max="7430" width="21.375" style="1524" customWidth="1"/>
    <col min="7431" max="7431" width="12.625" style="1524" customWidth="1"/>
    <col min="7432" max="7680" width="9" style="1524"/>
    <col min="7681" max="7681" width="5.5" style="1524" bestFit="1" customWidth="1"/>
    <col min="7682" max="7682" width="7.375" style="1524" customWidth="1"/>
    <col min="7683" max="7684" width="13.625" style="1524" customWidth="1"/>
    <col min="7685" max="7685" width="32" style="1524" customWidth="1"/>
    <col min="7686" max="7686" width="21.375" style="1524" customWidth="1"/>
    <col min="7687" max="7687" width="12.625" style="1524" customWidth="1"/>
    <col min="7688" max="7936" width="9" style="1524"/>
    <col min="7937" max="7937" width="5.5" style="1524" bestFit="1" customWidth="1"/>
    <col min="7938" max="7938" width="7.375" style="1524" customWidth="1"/>
    <col min="7939" max="7940" width="13.625" style="1524" customWidth="1"/>
    <col min="7941" max="7941" width="32" style="1524" customWidth="1"/>
    <col min="7942" max="7942" width="21.375" style="1524" customWidth="1"/>
    <col min="7943" max="7943" width="12.625" style="1524" customWidth="1"/>
    <col min="7944" max="8192" width="9" style="1524"/>
    <col min="8193" max="8193" width="5.5" style="1524" bestFit="1" customWidth="1"/>
    <col min="8194" max="8194" width="7.375" style="1524" customWidth="1"/>
    <col min="8195" max="8196" width="13.625" style="1524" customWidth="1"/>
    <col min="8197" max="8197" width="32" style="1524" customWidth="1"/>
    <col min="8198" max="8198" width="21.375" style="1524" customWidth="1"/>
    <col min="8199" max="8199" width="12.625" style="1524" customWidth="1"/>
    <col min="8200" max="8448" width="9" style="1524"/>
    <col min="8449" max="8449" width="5.5" style="1524" bestFit="1" customWidth="1"/>
    <col min="8450" max="8450" width="7.375" style="1524" customWidth="1"/>
    <col min="8451" max="8452" width="13.625" style="1524" customWidth="1"/>
    <col min="8453" max="8453" width="32" style="1524" customWidth="1"/>
    <col min="8454" max="8454" width="21.375" style="1524" customWidth="1"/>
    <col min="8455" max="8455" width="12.625" style="1524" customWidth="1"/>
    <col min="8456" max="8704" width="9" style="1524"/>
    <col min="8705" max="8705" width="5.5" style="1524" bestFit="1" customWidth="1"/>
    <col min="8706" max="8706" width="7.375" style="1524" customWidth="1"/>
    <col min="8707" max="8708" width="13.625" style="1524" customWidth="1"/>
    <col min="8709" max="8709" width="32" style="1524" customWidth="1"/>
    <col min="8710" max="8710" width="21.375" style="1524" customWidth="1"/>
    <col min="8711" max="8711" width="12.625" style="1524" customWidth="1"/>
    <col min="8712" max="8960" width="9" style="1524"/>
    <col min="8961" max="8961" width="5.5" style="1524" bestFit="1" customWidth="1"/>
    <col min="8962" max="8962" width="7.375" style="1524" customWidth="1"/>
    <col min="8963" max="8964" width="13.625" style="1524" customWidth="1"/>
    <col min="8965" max="8965" width="32" style="1524" customWidth="1"/>
    <col min="8966" max="8966" width="21.375" style="1524" customWidth="1"/>
    <col min="8967" max="8967" width="12.625" style="1524" customWidth="1"/>
    <col min="8968" max="9216" width="9" style="1524"/>
    <col min="9217" max="9217" width="5.5" style="1524" bestFit="1" customWidth="1"/>
    <col min="9218" max="9218" width="7.375" style="1524" customWidth="1"/>
    <col min="9219" max="9220" width="13.625" style="1524" customWidth="1"/>
    <col min="9221" max="9221" width="32" style="1524" customWidth="1"/>
    <col min="9222" max="9222" width="21.375" style="1524" customWidth="1"/>
    <col min="9223" max="9223" width="12.625" style="1524" customWidth="1"/>
    <col min="9224" max="9472" width="9" style="1524"/>
    <col min="9473" max="9473" width="5.5" style="1524" bestFit="1" customWidth="1"/>
    <col min="9474" max="9474" width="7.375" style="1524" customWidth="1"/>
    <col min="9475" max="9476" width="13.625" style="1524" customWidth="1"/>
    <col min="9477" max="9477" width="32" style="1524" customWidth="1"/>
    <col min="9478" max="9478" width="21.375" style="1524" customWidth="1"/>
    <col min="9479" max="9479" width="12.625" style="1524" customWidth="1"/>
    <col min="9480" max="9728" width="9" style="1524"/>
    <col min="9729" max="9729" width="5.5" style="1524" bestFit="1" customWidth="1"/>
    <col min="9730" max="9730" width="7.375" style="1524" customWidth="1"/>
    <col min="9731" max="9732" width="13.625" style="1524" customWidth="1"/>
    <col min="9733" max="9733" width="32" style="1524" customWidth="1"/>
    <col min="9734" max="9734" width="21.375" style="1524" customWidth="1"/>
    <col min="9735" max="9735" width="12.625" style="1524" customWidth="1"/>
    <col min="9736" max="9984" width="9" style="1524"/>
    <col min="9985" max="9985" width="5.5" style="1524" bestFit="1" customWidth="1"/>
    <col min="9986" max="9986" width="7.375" style="1524" customWidth="1"/>
    <col min="9987" max="9988" width="13.625" style="1524" customWidth="1"/>
    <col min="9989" max="9989" width="32" style="1524" customWidth="1"/>
    <col min="9990" max="9990" width="21.375" style="1524" customWidth="1"/>
    <col min="9991" max="9991" width="12.625" style="1524" customWidth="1"/>
    <col min="9992" max="10240" width="9" style="1524"/>
    <col min="10241" max="10241" width="5.5" style="1524" bestFit="1" customWidth="1"/>
    <col min="10242" max="10242" width="7.375" style="1524" customWidth="1"/>
    <col min="10243" max="10244" width="13.625" style="1524" customWidth="1"/>
    <col min="10245" max="10245" width="32" style="1524" customWidth="1"/>
    <col min="10246" max="10246" width="21.375" style="1524" customWidth="1"/>
    <col min="10247" max="10247" width="12.625" style="1524" customWidth="1"/>
    <col min="10248" max="10496" width="9" style="1524"/>
    <col min="10497" max="10497" width="5.5" style="1524" bestFit="1" customWidth="1"/>
    <col min="10498" max="10498" width="7.375" style="1524" customWidth="1"/>
    <col min="10499" max="10500" width="13.625" style="1524" customWidth="1"/>
    <col min="10501" max="10501" width="32" style="1524" customWidth="1"/>
    <col min="10502" max="10502" width="21.375" style="1524" customWidth="1"/>
    <col min="10503" max="10503" width="12.625" style="1524" customWidth="1"/>
    <col min="10504" max="10752" width="9" style="1524"/>
    <col min="10753" max="10753" width="5.5" style="1524" bestFit="1" customWidth="1"/>
    <col min="10754" max="10754" width="7.375" style="1524" customWidth="1"/>
    <col min="10755" max="10756" width="13.625" style="1524" customWidth="1"/>
    <col min="10757" max="10757" width="32" style="1524" customWidth="1"/>
    <col min="10758" max="10758" width="21.375" style="1524" customWidth="1"/>
    <col min="10759" max="10759" width="12.625" style="1524" customWidth="1"/>
    <col min="10760" max="11008" width="9" style="1524"/>
    <col min="11009" max="11009" width="5.5" style="1524" bestFit="1" customWidth="1"/>
    <col min="11010" max="11010" width="7.375" style="1524" customWidth="1"/>
    <col min="11011" max="11012" width="13.625" style="1524" customWidth="1"/>
    <col min="11013" max="11013" width="32" style="1524" customWidth="1"/>
    <col min="11014" max="11014" width="21.375" style="1524" customWidth="1"/>
    <col min="11015" max="11015" width="12.625" style="1524" customWidth="1"/>
    <col min="11016" max="11264" width="9" style="1524"/>
    <col min="11265" max="11265" width="5.5" style="1524" bestFit="1" customWidth="1"/>
    <col min="11266" max="11266" width="7.375" style="1524" customWidth="1"/>
    <col min="11267" max="11268" width="13.625" style="1524" customWidth="1"/>
    <col min="11269" max="11269" width="32" style="1524" customWidth="1"/>
    <col min="11270" max="11270" width="21.375" style="1524" customWidth="1"/>
    <col min="11271" max="11271" width="12.625" style="1524" customWidth="1"/>
    <col min="11272" max="11520" width="9" style="1524"/>
    <col min="11521" max="11521" width="5.5" style="1524" bestFit="1" customWidth="1"/>
    <col min="11522" max="11522" width="7.375" style="1524" customWidth="1"/>
    <col min="11523" max="11524" width="13.625" style="1524" customWidth="1"/>
    <col min="11525" max="11525" width="32" style="1524" customWidth="1"/>
    <col min="11526" max="11526" width="21.375" style="1524" customWidth="1"/>
    <col min="11527" max="11527" width="12.625" style="1524" customWidth="1"/>
    <col min="11528" max="11776" width="9" style="1524"/>
    <col min="11777" max="11777" width="5.5" style="1524" bestFit="1" customWidth="1"/>
    <col min="11778" max="11778" width="7.375" style="1524" customWidth="1"/>
    <col min="11779" max="11780" width="13.625" style="1524" customWidth="1"/>
    <col min="11781" max="11781" width="32" style="1524" customWidth="1"/>
    <col min="11782" max="11782" width="21.375" style="1524" customWidth="1"/>
    <col min="11783" max="11783" width="12.625" style="1524" customWidth="1"/>
    <col min="11784" max="12032" width="9" style="1524"/>
    <col min="12033" max="12033" width="5.5" style="1524" bestFit="1" customWidth="1"/>
    <col min="12034" max="12034" width="7.375" style="1524" customWidth="1"/>
    <col min="12035" max="12036" width="13.625" style="1524" customWidth="1"/>
    <col min="12037" max="12037" width="32" style="1524" customWidth="1"/>
    <col min="12038" max="12038" width="21.375" style="1524" customWidth="1"/>
    <col min="12039" max="12039" width="12.625" style="1524" customWidth="1"/>
    <col min="12040" max="12288" width="9" style="1524"/>
    <col min="12289" max="12289" width="5.5" style="1524" bestFit="1" customWidth="1"/>
    <col min="12290" max="12290" width="7.375" style="1524" customWidth="1"/>
    <col min="12291" max="12292" width="13.625" style="1524" customWidth="1"/>
    <col min="12293" max="12293" width="32" style="1524" customWidth="1"/>
    <col min="12294" max="12294" width="21.375" style="1524" customWidth="1"/>
    <col min="12295" max="12295" width="12.625" style="1524" customWidth="1"/>
    <col min="12296" max="12544" width="9" style="1524"/>
    <col min="12545" max="12545" width="5.5" style="1524" bestFit="1" customWidth="1"/>
    <col min="12546" max="12546" width="7.375" style="1524" customWidth="1"/>
    <col min="12547" max="12548" width="13.625" style="1524" customWidth="1"/>
    <col min="12549" max="12549" width="32" style="1524" customWidth="1"/>
    <col min="12550" max="12550" width="21.375" style="1524" customWidth="1"/>
    <col min="12551" max="12551" width="12.625" style="1524" customWidth="1"/>
    <col min="12552" max="12800" width="9" style="1524"/>
    <col min="12801" max="12801" width="5.5" style="1524" bestFit="1" customWidth="1"/>
    <col min="12802" max="12802" width="7.375" style="1524" customWidth="1"/>
    <col min="12803" max="12804" width="13.625" style="1524" customWidth="1"/>
    <col min="12805" max="12805" width="32" style="1524" customWidth="1"/>
    <col min="12806" max="12806" width="21.375" style="1524" customWidth="1"/>
    <col min="12807" max="12807" width="12.625" style="1524" customWidth="1"/>
    <col min="12808" max="13056" width="9" style="1524"/>
    <col min="13057" max="13057" width="5.5" style="1524" bestFit="1" customWidth="1"/>
    <col min="13058" max="13058" width="7.375" style="1524" customWidth="1"/>
    <col min="13059" max="13060" width="13.625" style="1524" customWidth="1"/>
    <col min="13061" max="13061" width="32" style="1524" customWidth="1"/>
    <col min="13062" max="13062" width="21.375" style="1524" customWidth="1"/>
    <col min="13063" max="13063" width="12.625" style="1524" customWidth="1"/>
    <col min="13064" max="13312" width="9" style="1524"/>
    <col min="13313" max="13313" width="5.5" style="1524" bestFit="1" customWidth="1"/>
    <col min="13314" max="13314" width="7.375" style="1524" customWidth="1"/>
    <col min="13315" max="13316" width="13.625" style="1524" customWidth="1"/>
    <col min="13317" max="13317" width="32" style="1524" customWidth="1"/>
    <col min="13318" max="13318" width="21.375" style="1524" customWidth="1"/>
    <col min="13319" max="13319" width="12.625" style="1524" customWidth="1"/>
    <col min="13320" max="13568" width="9" style="1524"/>
    <col min="13569" max="13569" width="5.5" style="1524" bestFit="1" customWidth="1"/>
    <col min="13570" max="13570" width="7.375" style="1524" customWidth="1"/>
    <col min="13571" max="13572" width="13.625" style="1524" customWidth="1"/>
    <col min="13573" max="13573" width="32" style="1524" customWidth="1"/>
    <col min="13574" max="13574" width="21.375" style="1524" customWidth="1"/>
    <col min="13575" max="13575" width="12.625" style="1524" customWidth="1"/>
    <col min="13576" max="13824" width="9" style="1524"/>
    <col min="13825" max="13825" width="5.5" style="1524" bestFit="1" customWidth="1"/>
    <col min="13826" max="13826" width="7.375" style="1524" customWidth="1"/>
    <col min="13827" max="13828" width="13.625" style="1524" customWidth="1"/>
    <col min="13829" max="13829" width="32" style="1524" customWidth="1"/>
    <col min="13830" max="13830" width="21.375" style="1524" customWidth="1"/>
    <col min="13831" max="13831" width="12.625" style="1524" customWidth="1"/>
    <col min="13832" max="14080" width="9" style="1524"/>
    <col min="14081" max="14081" width="5.5" style="1524" bestFit="1" customWidth="1"/>
    <col min="14082" max="14082" width="7.375" style="1524" customWidth="1"/>
    <col min="14083" max="14084" width="13.625" style="1524" customWidth="1"/>
    <col min="14085" max="14085" width="32" style="1524" customWidth="1"/>
    <col min="14086" max="14086" width="21.375" style="1524" customWidth="1"/>
    <col min="14087" max="14087" width="12.625" style="1524" customWidth="1"/>
    <col min="14088" max="14336" width="9" style="1524"/>
    <col min="14337" max="14337" width="5.5" style="1524" bestFit="1" customWidth="1"/>
    <col min="14338" max="14338" width="7.375" style="1524" customWidth="1"/>
    <col min="14339" max="14340" width="13.625" style="1524" customWidth="1"/>
    <col min="14341" max="14341" width="32" style="1524" customWidth="1"/>
    <col min="14342" max="14342" width="21.375" style="1524" customWidth="1"/>
    <col min="14343" max="14343" width="12.625" style="1524" customWidth="1"/>
    <col min="14344" max="14592" width="9" style="1524"/>
    <col min="14593" max="14593" width="5.5" style="1524" bestFit="1" customWidth="1"/>
    <col min="14594" max="14594" width="7.375" style="1524" customWidth="1"/>
    <col min="14595" max="14596" width="13.625" style="1524" customWidth="1"/>
    <col min="14597" max="14597" width="32" style="1524" customWidth="1"/>
    <col min="14598" max="14598" width="21.375" style="1524" customWidth="1"/>
    <col min="14599" max="14599" width="12.625" style="1524" customWidth="1"/>
    <col min="14600" max="14848" width="9" style="1524"/>
    <col min="14849" max="14849" width="5.5" style="1524" bestFit="1" customWidth="1"/>
    <col min="14850" max="14850" width="7.375" style="1524" customWidth="1"/>
    <col min="14851" max="14852" width="13.625" style="1524" customWidth="1"/>
    <col min="14853" max="14853" width="32" style="1524" customWidth="1"/>
    <col min="14854" max="14854" width="21.375" style="1524" customWidth="1"/>
    <col min="14855" max="14855" width="12.625" style="1524" customWidth="1"/>
    <col min="14856" max="15104" width="9" style="1524"/>
    <col min="15105" max="15105" width="5.5" style="1524" bestFit="1" customWidth="1"/>
    <col min="15106" max="15106" width="7.375" style="1524" customWidth="1"/>
    <col min="15107" max="15108" width="13.625" style="1524" customWidth="1"/>
    <col min="15109" max="15109" width="32" style="1524" customWidth="1"/>
    <col min="15110" max="15110" width="21.375" style="1524" customWidth="1"/>
    <col min="15111" max="15111" width="12.625" style="1524" customWidth="1"/>
    <col min="15112" max="15360" width="9" style="1524"/>
    <col min="15361" max="15361" width="5.5" style="1524" bestFit="1" customWidth="1"/>
    <col min="15362" max="15362" width="7.375" style="1524" customWidth="1"/>
    <col min="15363" max="15364" width="13.625" style="1524" customWidth="1"/>
    <col min="15365" max="15365" width="32" style="1524" customWidth="1"/>
    <col min="15366" max="15366" width="21.375" style="1524" customWidth="1"/>
    <col min="15367" max="15367" width="12.625" style="1524" customWidth="1"/>
    <col min="15368" max="15616" width="9" style="1524"/>
    <col min="15617" max="15617" width="5.5" style="1524" bestFit="1" customWidth="1"/>
    <col min="15618" max="15618" width="7.375" style="1524" customWidth="1"/>
    <col min="15619" max="15620" width="13.625" style="1524" customWidth="1"/>
    <col min="15621" max="15621" width="32" style="1524" customWidth="1"/>
    <col min="15622" max="15622" width="21.375" style="1524" customWidth="1"/>
    <col min="15623" max="15623" width="12.625" style="1524" customWidth="1"/>
    <col min="15624" max="15872" width="9" style="1524"/>
    <col min="15873" max="15873" width="5.5" style="1524" bestFit="1" customWidth="1"/>
    <col min="15874" max="15874" width="7.375" style="1524" customWidth="1"/>
    <col min="15875" max="15876" width="13.625" style="1524" customWidth="1"/>
    <col min="15877" max="15877" width="32" style="1524" customWidth="1"/>
    <col min="15878" max="15878" width="21.375" style="1524" customWidth="1"/>
    <col min="15879" max="15879" width="12.625" style="1524" customWidth="1"/>
    <col min="15880" max="16128" width="9" style="1524"/>
    <col min="16129" max="16129" width="5.5" style="1524" bestFit="1" customWidth="1"/>
    <col min="16130" max="16130" width="7.375" style="1524" customWidth="1"/>
    <col min="16131" max="16132" width="13.625" style="1524" customWidth="1"/>
    <col min="16133" max="16133" width="32" style="1524" customWidth="1"/>
    <col min="16134" max="16134" width="21.375" style="1524" customWidth="1"/>
    <col min="16135" max="16135" width="12.625" style="1524" customWidth="1"/>
    <col min="16136" max="16384" width="9" style="1524"/>
  </cols>
  <sheetData>
    <row r="1" spans="1:7" ht="36" customHeight="1">
      <c r="A1" s="3845" t="s">
        <v>2601</v>
      </c>
      <c r="B1" s="3845"/>
      <c r="C1" s="3845"/>
      <c r="D1" s="3845"/>
      <c r="E1" s="3845"/>
      <c r="F1" s="3845"/>
      <c r="G1" s="3845"/>
    </row>
    <row r="2" spans="1:7" s="1525" customFormat="1" ht="39.75" customHeight="1">
      <c r="A2" s="3846" t="s">
        <v>2602</v>
      </c>
      <c r="B2" s="3846"/>
      <c r="C2" s="3846"/>
      <c r="D2" s="3846"/>
      <c r="E2" s="3846"/>
      <c r="F2" s="3846"/>
      <c r="G2" s="3846"/>
    </row>
    <row r="3" spans="1:7" s="1526" customFormat="1" ht="21" customHeight="1">
      <c r="A3" s="3847" t="s">
        <v>2603</v>
      </c>
      <c r="B3" s="3847"/>
      <c r="C3" s="3847"/>
      <c r="D3" s="3847"/>
      <c r="E3" s="3847"/>
      <c r="F3" s="3847"/>
      <c r="G3" s="3847"/>
    </row>
    <row r="4" spans="1:7" s="1526" customFormat="1" ht="15.95" customHeight="1">
      <c r="A4" s="1527" t="s">
        <v>2604</v>
      </c>
      <c r="B4" s="3838" t="s">
        <v>2605</v>
      </c>
      <c r="C4" s="3838"/>
      <c r="D4" s="3838"/>
      <c r="E4" s="3838"/>
      <c r="F4" s="1528" t="s">
        <v>2606</v>
      </c>
      <c r="G4" s="1529" t="s">
        <v>2582</v>
      </c>
    </row>
    <row r="5" spans="1:7" s="1526" customFormat="1" ht="15.95" customHeight="1">
      <c r="A5" s="1527">
        <v>1</v>
      </c>
      <c r="B5" s="3843" t="s">
        <v>2607</v>
      </c>
      <c r="C5" s="3843"/>
      <c r="D5" s="3843"/>
      <c r="E5" s="3843"/>
      <c r="F5" s="3843"/>
      <c r="G5" s="3848" t="s">
        <v>2608</v>
      </c>
    </row>
    <row r="6" spans="1:7" s="1526" customFormat="1" ht="15.95" customHeight="1">
      <c r="A6" s="1527">
        <v>2</v>
      </c>
      <c r="B6" s="3844" t="s">
        <v>2609</v>
      </c>
      <c r="C6" s="3844"/>
      <c r="D6" s="3844"/>
      <c r="E6" s="3844"/>
      <c r="F6" s="1530" t="s">
        <v>2610</v>
      </c>
      <c r="G6" s="3848"/>
    </row>
    <row r="7" spans="1:7" s="1526" customFormat="1" ht="15.95" customHeight="1">
      <c r="A7" s="1527">
        <v>3</v>
      </c>
      <c r="B7" s="3844" t="s">
        <v>2611</v>
      </c>
      <c r="C7" s="3844"/>
      <c r="D7" s="3844"/>
      <c r="E7" s="3844"/>
      <c r="F7" s="1530" t="s">
        <v>2610</v>
      </c>
      <c r="G7" s="3848"/>
    </row>
    <row r="8" spans="1:7" s="1526" customFormat="1" ht="15.95" customHeight="1">
      <c r="A8" s="1527">
        <v>4</v>
      </c>
      <c r="B8" s="3844" t="s">
        <v>508</v>
      </c>
      <c r="C8" s="3844"/>
      <c r="D8" s="3844"/>
      <c r="E8" s="3844"/>
      <c r="F8" s="1530" t="s">
        <v>2610</v>
      </c>
      <c r="G8" s="3848"/>
    </row>
    <row r="9" spans="1:7" s="1526" customFormat="1" ht="15.95" customHeight="1">
      <c r="A9" s="1527">
        <v>5</v>
      </c>
      <c r="B9" s="3836" t="s">
        <v>2612</v>
      </c>
      <c r="C9" s="3836"/>
      <c r="D9" s="3836"/>
      <c r="E9" s="3836"/>
      <c r="F9" s="1530" t="s">
        <v>2610</v>
      </c>
      <c r="G9" s="3848"/>
    </row>
    <row r="10" spans="1:7" s="1526" customFormat="1" ht="15.95" customHeight="1">
      <c r="A10" s="1527">
        <v>6</v>
      </c>
      <c r="B10" s="3836" t="s">
        <v>2613</v>
      </c>
      <c r="C10" s="3836"/>
      <c r="D10" s="3836"/>
      <c r="E10" s="3836"/>
      <c r="F10" s="1530" t="s">
        <v>2610</v>
      </c>
      <c r="G10" s="3848"/>
    </row>
    <row r="11" spans="1:7" s="1526" customFormat="1" ht="15.95" customHeight="1">
      <c r="A11" s="1527">
        <v>7</v>
      </c>
      <c r="B11" s="3836" t="s">
        <v>2614</v>
      </c>
      <c r="C11" s="3836"/>
      <c r="D11" s="3836"/>
      <c r="E11" s="3836"/>
      <c r="F11" s="1530" t="s">
        <v>2610</v>
      </c>
      <c r="G11" s="3848"/>
    </row>
    <row r="12" spans="1:7" s="1526" customFormat="1" ht="15.95" customHeight="1">
      <c r="A12" s="1527">
        <v>8</v>
      </c>
      <c r="B12" s="3836" t="s">
        <v>2615</v>
      </c>
      <c r="C12" s="3836"/>
      <c r="D12" s="3836"/>
      <c r="E12" s="3836"/>
      <c r="F12" s="1530" t="s">
        <v>2610</v>
      </c>
      <c r="G12" s="3848"/>
    </row>
    <row r="13" spans="1:7" s="1526" customFormat="1" ht="15.95" customHeight="1">
      <c r="A13" s="1527">
        <v>9</v>
      </c>
      <c r="B13" s="3836" t="s">
        <v>2616</v>
      </c>
      <c r="C13" s="3836"/>
      <c r="D13" s="3836"/>
      <c r="E13" s="3836"/>
      <c r="F13" s="1530" t="s">
        <v>2610</v>
      </c>
      <c r="G13" s="3848"/>
    </row>
    <row r="14" spans="1:7" s="1526" customFormat="1" ht="15.95" customHeight="1">
      <c r="A14" s="1527">
        <v>10</v>
      </c>
      <c r="B14" s="3844" t="s">
        <v>2617</v>
      </c>
      <c r="C14" s="3844"/>
      <c r="D14" s="3844"/>
      <c r="E14" s="3844"/>
      <c r="F14" s="1530" t="s">
        <v>2610</v>
      </c>
      <c r="G14" s="3848"/>
    </row>
    <row r="15" spans="1:7" s="1526" customFormat="1" ht="15.95" customHeight="1">
      <c r="A15" s="1527">
        <v>11</v>
      </c>
      <c r="B15" s="3844" t="s">
        <v>2618</v>
      </c>
      <c r="C15" s="3844"/>
      <c r="D15" s="3844"/>
      <c r="E15" s="3844"/>
      <c r="F15" s="1530" t="s">
        <v>2610</v>
      </c>
      <c r="G15" s="3848"/>
    </row>
    <row r="16" spans="1:7" s="1526" customFormat="1" ht="15.95" customHeight="1">
      <c r="A16" s="1527">
        <v>12</v>
      </c>
      <c r="B16" s="3844" t="s">
        <v>1650</v>
      </c>
      <c r="C16" s="3844"/>
      <c r="D16" s="3844"/>
      <c r="E16" s="3844"/>
      <c r="F16" s="1530" t="s">
        <v>2610</v>
      </c>
      <c r="G16" s="3848"/>
    </row>
    <row r="17" spans="1:7" s="1526" customFormat="1" ht="15.95" customHeight="1">
      <c r="A17" s="1527">
        <v>13</v>
      </c>
      <c r="B17" s="3844" t="s">
        <v>2619</v>
      </c>
      <c r="C17" s="3844"/>
      <c r="D17" s="3844"/>
      <c r="E17" s="3844"/>
      <c r="F17" s="1530" t="s">
        <v>2610</v>
      </c>
      <c r="G17" s="3848"/>
    </row>
    <row r="18" spans="1:7" s="1526" customFormat="1" ht="15.95" customHeight="1">
      <c r="A18" s="1527">
        <v>14</v>
      </c>
      <c r="B18" s="3836" t="s">
        <v>2620</v>
      </c>
      <c r="C18" s="3836"/>
      <c r="D18" s="3836"/>
      <c r="E18" s="3836"/>
      <c r="F18" s="1530" t="s">
        <v>2610</v>
      </c>
      <c r="G18" s="3848"/>
    </row>
    <row r="19" spans="1:7" s="1526" customFormat="1" ht="15.95" customHeight="1">
      <c r="A19" s="1527">
        <v>15</v>
      </c>
      <c r="B19" s="3844" t="s">
        <v>2621</v>
      </c>
      <c r="C19" s="3844"/>
      <c r="D19" s="3844"/>
      <c r="E19" s="3844"/>
      <c r="F19" s="1530" t="s">
        <v>2610</v>
      </c>
      <c r="G19" s="3848"/>
    </row>
    <row r="20" spans="1:7" s="1526" customFormat="1" ht="15.95" customHeight="1">
      <c r="A20" s="1527">
        <v>16</v>
      </c>
      <c r="B20" s="3836" t="s">
        <v>2622</v>
      </c>
      <c r="C20" s="3836"/>
      <c r="D20" s="3836"/>
      <c r="E20" s="3836"/>
      <c r="F20" s="1530" t="s">
        <v>2610</v>
      </c>
      <c r="G20" s="3848"/>
    </row>
    <row r="21" spans="1:7" s="1526" customFormat="1" ht="15.95" customHeight="1">
      <c r="A21" s="1527">
        <v>17</v>
      </c>
      <c r="B21" s="3836" t="s">
        <v>2623</v>
      </c>
      <c r="C21" s="3836"/>
      <c r="D21" s="3836"/>
      <c r="E21" s="3836"/>
      <c r="F21" s="1530" t="s">
        <v>2610</v>
      </c>
      <c r="G21" s="3848"/>
    </row>
    <row r="22" spans="1:7" s="1526" customFormat="1" ht="15.95" customHeight="1">
      <c r="A22" s="1527">
        <v>18</v>
      </c>
      <c r="B22" s="3843" t="s">
        <v>2624</v>
      </c>
      <c r="C22" s="3843"/>
      <c r="D22" s="3843"/>
      <c r="E22" s="3843"/>
      <c r="F22" s="3843"/>
      <c r="G22" s="3848"/>
    </row>
    <row r="23" spans="1:7" s="1526" customFormat="1" ht="15.95" customHeight="1">
      <c r="A23" s="1527">
        <v>19</v>
      </c>
      <c r="B23" s="3844" t="s">
        <v>2625</v>
      </c>
      <c r="C23" s="3844"/>
      <c r="D23" s="3844"/>
      <c r="E23" s="3844"/>
      <c r="F23" s="1530" t="s">
        <v>2610</v>
      </c>
      <c r="G23" s="3848"/>
    </row>
    <row r="24" spans="1:7" s="1526" customFormat="1" ht="15.95" customHeight="1">
      <c r="A24" s="1527">
        <v>20</v>
      </c>
      <c r="B24" s="3844" t="s">
        <v>2626</v>
      </c>
      <c r="C24" s="3844"/>
      <c r="D24" s="3844"/>
      <c r="E24" s="3844"/>
      <c r="F24" s="1530" t="s">
        <v>2610</v>
      </c>
      <c r="G24" s="3848"/>
    </row>
    <row r="25" spans="1:7" s="1526" customFormat="1" ht="15.95" customHeight="1">
      <c r="A25" s="1527">
        <v>21</v>
      </c>
      <c r="B25" s="3844" t="s">
        <v>2617</v>
      </c>
      <c r="C25" s="3844"/>
      <c r="D25" s="3844"/>
      <c r="E25" s="3844"/>
      <c r="F25" s="1530" t="s">
        <v>2610</v>
      </c>
      <c r="G25" s="3848"/>
    </row>
    <row r="26" spans="1:7" s="1526" customFormat="1" ht="15.95" customHeight="1">
      <c r="A26" s="1527">
        <v>22</v>
      </c>
      <c r="B26" s="3844" t="s">
        <v>2627</v>
      </c>
      <c r="C26" s="3844"/>
      <c r="D26" s="3844"/>
      <c r="E26" s="3844"/>
      <c r="F26" s="1530" t="s">
        <v>2610</v>
      </c>
      <c r="G26" s="3848"/>
    </row>
    <row r="27" spans="1:7" s="1526" customFormat="1" ht="15.95" customHeight="1">
      <c r="A27" s="1527">
        <v>23</v>
      </c>
      <c r="B27" s="3843" t="s">
        <v>2628</v>
      </c>
      <c r="C27" s="3843"/>
      <c r="D27" s="3843"/>
      <c r="E27" s="3843"/>
      <c r="F27" s="3843"/>
      <c r="G27" s="3848"/>
    </row>
    <row r="28" spans="1:7" s="1526" customFormat="1" ht="15.95" customHeight="1">
      <c r="A28" s="1527">
        <v>24</v>
      </c>
      <c r="B28" s="3836" t="s">
        <v>2629</v>
      </c>
      <c r="C28" s="3836"/>
      <c r="D28" s="3836"/>
      <c r="E28" s="3836"/>
      <c r="F28" s="1530" t="s">
        <v>2610</v>
      </c>
      <c r="G28" s="3848"/>
    </row>
    <row r="29" spans="1:7" s="1526" customFormat="1" ht="15.95" customHeight="1">
      <c r="A29" s="1527">
        <v>25</v>
      </c>
      <c r="B29" s="3838" t="s">
        <v>2630</v>
      </c>
      <c r="C29" s="3838"/>
      <c r="D29" s="3838"/>
      <c r="E29" s="3838"/>
      <c r="F29" s="3838"/>
      <c r="G29" s="3848"/>
    </row>
    <row r="30" spans="1:7" s="1526" customFormat="1" ht="21.75" customHeight="1">
      <c r="A30" s="1527">
        <v>26</v>
      </c>
      <c r="B30" s="3834" t="s">
        <v>2631</v>
      </c>
      <c r="C30" s="3839" t="s">
        <v>2632</v>
      </c>
      <c r="D30" s="3840"/>
      <c r="E30" s="3840"/>
      <c r="F30" s="1530" t="s">
        <v>2610</v>
      </c>
      <c r="G30" s="3848"/>
    </row>
    <row r="31" spans="1:7" s="1526" customFormat="1" ht="21.75" customHeight="1">
      <c r="A31" s="1527">
        <v>27</v>
      </c>
      <c r="B31" s="3834"/>
      <c r="C31" s="3839" t="s">
        <v>2633</v>
      </c>
      <c r="D31" s="3839"/>
      <c r="E31" s="3839"/>
      <c r="F31" s="1531" t="s">
        <v>2610</v>
      </c>
      <c r="G31" s="3848"/>
    </row>
    <row r="32" spans="1:7" s="1526" customFormat="1" ht="21.75" customHeight="1">
      <c r="A32" s="1527">
        <v>28</v>
      </c>
      <c r="B32" s="3834"/>
      <c r="C32" s="3841" t="s">
        <v>2634</v>
      </c>
      <c r="D32" s="3841"/>
      <c r="E32" s="3842"/>
      <c r="F32" s="1532"/>
      <c r="G32" s="1533" t="s">
        <v>2635</v>
      </c>
    </row>
    <row r="33" spans="1:7" s="1526" customFormat="1" ht="21.75" customHeight="1">
      <c r="A33" s="1527">
        <v>29</v>
      </c>
      <c r="B33" s="3834"/>
      <c r="C33" s="3841" t="s">
        <v>2636</v>
      </c>
      <c r="D33" s="3841"/>
      <c r="E33" s="3841"/>
      <c r="F33" s="1534" t="s">
        <v>2610</v>
      </c>
      <c r="G33" s="1347" t="s">
        <v>2637</v>
      </c>
    </row>
    <row r="34" spans="1:7" s="1526" customFormat="1" ht="21.75" customHeight="1">
      <c r="A34" s="1527">
        <v>30</v>
      </c>
      <c r="B34" s="3834"/>
      <c r="C34" s="3839" t="s">
        <v>2638</v>
      </c>
      <c r="D34" s="3839"/>
      <c r="E34" s="3839"/>
      <c r="F34" s="1531" t="s">
        <v>2610</v>
      </c>
      <c r="G34" s="1347" t="s">
        <v>2637</v>
      </c>
    </row>
    <row r="35" spans="1:7" s="1526" customFormat="1" ht="21.75" customHeight="1">
      <c r="A35" s="1527">
        <v>31</v>
      </c>
      <c r="B35" s="3834" t="s">
        <v>2639</v>
      </c>
      <c r="C35" s="3836" t="s">
        <v>2640</v>
      </c>
      <c r="D35" s="3836"/>
      <c r="E35" s="3837"/>
      <c r="F35" s="1535"/>
      <c r="G35" s="1533" t="s">
        <v>2635</v>
      </c>
    </row>
    <row r="36" spans="1:7" s="1526" customFormat="1" ht="21.75" customHeight="1">
      <c r="A36" s="1527">
        <v>32</v>
      </c>
      <c r="B36" s="3835"/>
      <c r="C36" s="3836" t="s">
        <v>2641</v>
      </c>
      <c r="D36" s="3836"/>
      <c r="E36" s="3837"/>
      <c r="F36" s="1532"/>
      <c r="G36" s="1533" t="s">
        <v>2635</v>
      </c>
    </row>
    <row r="37" spans="1:7" s="1537" customFormat="1" ht="15.95" customHeight="1">
      <c r="A37" s="1524"/>
      <c r="B37" s="1524"/>
      <c r="C37" s="1524"/>
      <c r="D37" s="1524"/>
      <c r="E37" s="1524"/>
      <c r="F37" s="1536"/>
    </row>
    <row r="38" spans="1:7" s="1537" customFormat="1" ht="15.95" customHeight="1">
      <c r="A38" s="1524"/>
      <c r="B38" s="1524"/>
      <c r="C38" s="1524"/>
      <c r="D38" s="1524"/>
      <c r="E38" s="1524"/>
      <c r="F38" s="1536"/>
      <c r="G38" s="1538"/>
    </row>
    <row r="39" spans="1:7" s="1537" customFormat="1" ht="15.95" customHeight="1">
      <c r="A39" s="1524"/>
      <c r="B39" s="1524"/>
      <c r="C39" s="1524"/>
      <c r="D39" s="1524"/>
      <c r="E39" s="1524"/>
      <c r="F39" s="1536"/>
    </row>
    <row r="40" spans="1:7" s="1537" customFormat="1" ht="18.95" customHeight="1">
      <c r="A40" s="1524"/>
      <c r="B40" s="1524"/>
      <c r="C40" s="1524"/>
      <c r="D40" s="1524"/>
      <c r="E40" s="1524"/>
      <c r="F40" s="1536"/>
      <c r="G40" s="1539"/>
    </row>
    <row r="41" spans="1:7" s="1537" customFormat="1" ht="18.95" customHeight="1">
      <c r="A41" s="1524"/>
      <c r="B41" s="1524"/>
      <c r="C41" s="1524"/>
      <c r="D41" s="1524"/>
      <c r="E41" s="1524"/>
      <c r="F41" s="1536"/>
      <c r="G41" s="1539"/>
    </row>
    <row r="42" spans="1:7" s="1537" customFormat="1" ht="18.95" customHeight="1">
      <c r="A42" s="1524"/>
      <c r="B42" s="1524"/>
      <c r="C42" s="1524"/>
      <c r="D42" s="1524"/>
      <c r="E42" s="1524"/>
      <c r="F42" s="1536"/>
      <c r="G42" s="1540"/>
    </row>
    <row r="43" spans="1:7" s="1537" customFormat="1" ht="18.95" customHeight="1">
      <c r="A43" s="1524"/>
      <c r="B43" s="1524"/>
      <c r="C43" s="1524"/>
      <c r="D43" s="1524"/>
      <c r="E43" s="1524"/>
      <c r="F43" s="1536"/>
      <c r="G43" s="1541"/>
    </row>
    <row r="44" spans="1:7" s="1537" customFormat="1" ht="18.95" customHeight="1">
      <c r="A44" s="1524"/>
      <c r="B44" s="1524"/>
      <c r="C44" s="1524"/>
      <c r="D44" s="1524"/>
      <c r="E44" s="1524"/>
      <c r="F44" s="1536"/>
      <c r="G44" s="1541"/>
    </row>
    <row r="45" spans="1:7" s="1537" customFormat="1" ht="18.95" customHeight="1">
      <c r="A45" s="1524"/>
      <c r="B45" s="1524"/>
      <c r="C45" s="1524"/>
      <c r="D45" s="1524"/>
      <c r="E45" s="1524"/>
      <c r="F45" s="1536"/>
      <c r="G45" s="1541"/>
    </row>
    <row r="46" spans="1:7" s="1537" customFormat="1" ht="18.95" customHeight="1">
      <c r="A46" s="1524"/>
      <c r="B46" s="1524"/>
      <c r="C46" s="1524"/>
      <c r="D46" s="1524"/>
      <c r="E46" s="1524"/>
      <c r="F46" s="1536"/>
      <c r="G46" s="1542"/>
    </row>
    <row r="47" spans="1:7" s="1537" customFormat="1" ht="18.95" customHeight="1">
      <c r="A47" s="1524"/>
      <c r="B47" s="1524"/>
      <c r="C47" s="1524"/>
      <c r="D47" s="1524"/>
      <c r="E47" s="1524"/>
      <c r="F47" s="1536"/>
      <c r="G47" s="1524"/>
    </row>
    <row r="48" spans="1:7" ht="18.95" customHeight="1"/>
  </sheetData>
  <mergeCells count="39">
    <mergeCell ref="B15:E15"/>
    <mergeCell ref="A1:G1"/>
    <mergeCell ref="A2:G2"/>
    <mergeCell ref="A3:G3"/>
    <mergeCell ref="B4:E4"/>
    <mergeCell ref="B5:F5"/>
    <mergeCell ref="G5:G31"/>
    <mergeCell ref="B6:E6"/>
    <mergeCell ref="B7:E7"/>
    <mergeCell ref="B8:E8"/>
    <mergeCell ref="B9:E9"/>
    <mergeCell ref="B10:E10"/>
    <mergeCell ref="B11:E11"/>
    <mergeCell ref="B12:E12"/>
    <mergeCell ref="B13:E13"/>
    <mergeCell ref="B14:E14"/>
    <mergeCell ref="B27:F27"/>
    <mergeCell ref="B16:E16"/>
    <mergeCell ref="B17:E17"/>
    <mergeCell ref="B18:E18"/>
    <mergeCell ref="B19:E19"/>
    <mergeCell ref="B20:E20"/>
    <mergeCell ref="B21:E21"/>
    <mergeCell ref="B22:F22"/>
    <mergeCell ref="B23:E23"/>
    <mergeCell ref="B24:E24"/>
    <mergeCell ref="B25:E25"/>
    <mergeCell ref="B26:E26"/>
    <mergeCell ref="B35:B36"/>
    <mergeCell ref="C35:E35"/>
    <mergeCell ref="C36:E36"/>
    <mergeCell ref="B28:E28"/>
    <mergeCell ref="B29:F29"/>
    <mergeCell ref="B30:B34"/>
    <mergeCell ref="C30:E30"/>
    <mergeCell ref="C31:E31"/>
    <mergeCell ref="C32:E32"/>
    <mergeCell ref="C33:E33"/>
    <mergeCell ref="C34:E34"/>
  </mergeCells>
  <phoneticPr fontId="59" type="noConversion"/>
  <pageMargins left="0.7" right="0.7" top="0.75" bottom="0.75" header="0.3" footer="0.3"/>
  <drawing r:id="rId1"/>
</worksheet>
</file>

<file path=xl/worksheets/sheet1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8"/>
  <dimension ref="A1:E23"/>
  <sheetViews>
    <sheetView workbookViewId="0">
      <selection activeCell="A9" sqref="A9"/>
    </sheetView>
  </sheetViews>
  <sheetFormatPr defaultRowHeight="21" customHeight="1"/>
  <cols>
    <col min="1" max="1" width="25.75" style="1396" customWidth="1"/>
    <col min="2" max="4" width="25" style="1418" customWidth="1"/>
    <col min="5" max="5" width="19" style="1396" customWidth="1"/>
    <col min="6" max="256" width="9" style="1387"/>
    <col min="257" max="257" width="25.75" style="1387" customWidth="1"/>
    <col min="258" max="260" width="25" style="1387" customWidth="1"/>
    <col min="261" max="261" width="19" style="1387" customWidth="1"/>
    <col min="262" max="512" width="9" style="1387"/>
    <col min="513" max="513" width="25.75" style="1387" customWidth="1"/>
    <col min="514" max="516" width="25" style="1387" customWidth="1"/>
    <col min="517" max="517" width="19" style="1387" customWidth="1"/>
    <col min="518" max="768" width="9" style="1387"/>
    <col min="769" max="769" width="25.75" style="1387" customWidth="1"/>
    <col min="770" max="772" width="25" style="1387" customWidth="1"/>
    <col min="773" max="773" width="19" style="1387" customWidth="1"/>
    <col min="774" max="1024" width="9" style="1387"/>
    <col min="1025" max="1025" width="25.75" style="1387" customWidth="1"/>
    <col min="1026" max="1028" width="25" style="1387" customWidth="1"/>
    <col min="1029" max="1029" width="19" style="1387" customWidth="1"/>
    <col min="1030" max="1280" width="9" style="1387"/>
    <col min="1281" max="1281" width="25.75" style="1387" customWidth="1"/>
    <col min="1282" max="1284" width="25" style="1387" customWidth="1"/>
    <col min="1285" max="1285" width="19" style="1387" customWidth="1"/>
    <col min="1286" max="1536" width="9" style="1387"/>
    <col min="1537" max="1537" width="25.75" style="1387" customWidth="1"/>
    <col min="1538" max="1540" width="25" style="1387" customWidth="1"/>
    <col min="1541" max="1541" width="19" style="1387" customWidth="1"/>
    <col min="1542" max="1792" width="9" style="1387"/>
    <col min="1793" max="1793" width="25.75" style="1387" customWidth="1"/>
    <col min="1794" max="1796" width="25" style="1387" customWidth="1"/>
    <col min="1797" max="1797" width="19" style="1387" customWidth="1"/>
    <col min="1798" max="2048" width="9" style="1387"/>
    <col min="2049" max="2049" width="25.75" style="1387" customWidth="1"/>
    <col min="2050" max="2052" width="25" style="1387" customWidth="1"/>
    <col min="2053" max="2053" width="19" style="1387" customWidth="1"/>
    <col min="2054" max="2304" width="9" style="1387"/>
    <col min="2305" max="2305" width="25.75" style="1387" customWidth="1"/>
    <col min="2306" max="2308" width="25" style="1387" customWidth="1"/>
    <col min="2309" max="2309" width="19" style="1387" customWidth="1"/>
    <col min="2310" max="2560" width="9" style="1387"/>
    <col min="2561" max="2561" width="25.75" style="1387" customWidth="1"/>
    <col min="2562" max="2564" width="25" style="1387" customWidth="1"/>
    <col min="2565" max="2565" width="19" style="1387" customWidth="1"/>
    <col min="2566" max="2816" width="9" style="1387"/>
    <col min="2817" max="2817" width="25.75" style="1387" customWidth="1"/>
    <col min="2818" max="2820" width="25" style="1387" customWidth="1"/>
    <col min="2821" max="2821" width="19" style="1387" customWidth="1"/>
    <col min="2822" max="3072" width="9" style="1387"/>
    <col min="3073" max="3073" width="25.75" style="1387" customWidth="1"/>
    <col min="3074" max="3076" width="25" style="1387" customWidth="1"/>
    <col min="3077" max="3077" width="19" style="1387" customWidth="1"/>
    <col min="3078" max="3328" width="9" style="1387"/>
    <col min="3329" max="3329" width="25.75" style="1387" customWidth="1"/>
    <col min="3330" max="3332" width="25" style="1387" customWidth="1"/>
    <col min="3333" max="3333" width="19" style="1387" customWidth="1"/>
    <col min="3334" max="3584" width="9" style="1387"/>
    <col min="3585" max="3585" width="25.75" style="1387" customWidth="1"/>
    <col min="3586" max="3588" width="25" style="1387" customWidth="1"/>
    <col min="3589" max="3589" width="19" style="1387" customWidth="1"/>
    <col min="3590" max="3840" width="9" style="1387"/>
    <col min="3841" max="3841" width="25.75" style="1387" customWidth="1"/>
    <col min="3842" max="3844" width="25" style="1387" customWidth="1"/>
    <col min="3845" max="3845" width="19" style="1387" customWidth="1"/>
    <col min="3846" max="4096" width="9" style="1387"/>
    <col min="4097" max="4097" width="25.75" style="1387" customWidth="1"/>
    <col min="4098" max="4100" width="25" style="1387" customWidth="1"/>
    <col min="4101" max="4101" width="19" style="1387" customWidth="1"/>
    <col min="4102" max="4352" width="9" style="1387"/>
    <col min="4353" max="4353" width="25.75" style="1387" customWidth="1"/>
    <col min="4354" max="4356" width="25" style="1387" customWidth="1"/>
    <col min="4357" max="4357" width="19" style="1387" customWidth="1"/>
    <col min="4358" max="4608" width="9" style="1387"/>
    <col min="4609" max="4609" width="25.75" style="1387" customWidth="1"/>
    <col min="4610" max="4612" width="25" style="1387" customWidth="1"/>
    <col min="4613" max="4613" width="19" style="1387" customWidth="1"/>
    <col min="4614" max="4864" width="9" style="1387"/>
    <col min="4865" max="4865" width="25.75" style="1387" customWidth="1"/>
    <col min="4866" max="4868" width="25" style="1387" customWidth="1"/>
    <col min="4869" max="4869" width="19" style="1387" customWidth="1"/>
    <col min="4870" max="5120" width="9" style="1387"/>
    <col min="5121" max="5121" width="25.75" style="1387" customWidth="1"/>
    <col min="5122" max="5124" width="25" style="1387" customWidth="1"/>
    <col min="5125" max="5125" width="19" style="1387" customWidth="1"/>
    <col min="5126" max="5376" width="9" style="1387"/>
    <col min="5377" max="5377" width="25.75" style="1387" customWidth="1"/>
    <col min="5378" max="5380" width="25" style="1387" customWidth="1"/>
    <col min="5381" max="5381" width="19" style="1387" customWidth="1"/>
    <col min="5382" max="5632" width="9" style="1387"/>
    <col min="5633" max="5633" width="25.75" style="1387" customWidth="1"/>
    <col min="5634" max="5636" width="25" style="1387" customWidth="1"/>
    <col min="5637" max="5637" width="19" style="1387" customWidth="1"/>
    <col min="5638" max="5888" width="9" style="1387"/>
    <col min="5889" max="5889" width="25.75" style="1387" customWidth="1"/>
    <col min="5890" max="5892" width="25" style="1387" customWidth="1"/>
    <col min="5893" max="5893" width="19" style="1387" customWidth="1"/>
    <col min="5894" max="6144" width="9" style="1387"/>
    <col min="6145" max="6145" width="25.75" style="1387" customWidth="1"/>
    <col min="6146" max="6148" width="25" style="1387" customWidth="1"/>
    <col min="6149" max="6149" width="19" style="1387" customWidth="1"/>
    <col min="6150" max="6400" width="9" style="1387"/>
    <col min="6401" max="6401" width="25.75" style="1387" customWidth="1"/>
    <col min="6402" max="6404" width="25" style="1387" customWidth="1"/>
    <col min="6405" max="6405" width="19" style="1387" customWidth="1"/>
    <col min="6406" max="6656" width="9" style="1387"/>
    <col min="6657" max="6657" width="25.75" style="1387" customWidth="1"/>
    <col min="6658" max="6660" width="25" style="1387" customWidth="1"/>
    <col min="6661" max="6661" width="19" style="1387" customWidth="1"/>
    <col min="6662" max="6912" width="9" style="1387"/>
    <col min="6913" max="6913" width="25.75" style="1387" customWidth="1"/>
    <col min="6914" max="6916" width="25" style="1387" customWidth="1"/>
    <col min="6917" max="6917" width="19" style="1387" customWidth="1"/>
    <col min="6918" max="7168" width="9" style="1387"/>
    <col min="7169" max="7169" width="25.75" style="1387" customWidth="1"/>
    <col min="7170" max="7172" width="25" style="1387" customWidth="1"/>
    <col min="7173" max="7173" width="19" style="1387" customWidth="1"/>
    <col min="7174" max="7424" width="9" style="1387"/>
    <col min="7425" max="7425" width="25.75" style="1387" customWidth="1"/>
    <col min="7426" max="7428" width="25" style="1387" customWidth="1"/>
    <col min="7429" max="7429" width="19" style="1387" customWidth="1"/>
    <col min="7430" max="7680" width="9" style="1387"/>
    <col min="7681" max="7681" width="25.75" style="1387" customWidth="1"/>
    <col min="7682" max="7684" width="25" style="1387" customWidth="1"/>
    <col min="7685" max="7685" width="19" style="1387" customWidth="1"/>
    <col min="7686" max="7936" width="9" style="1387"/>
    <col min="7937" max="7937" width="25.75" style="1387" customWidth="1"/>
    <col min="7938" max="7940" width="25" style="1387" customWidth="1"/>
    <col min="7941" max="7941" width="19" style="1387" customWidth="1"/>
    <col min="7942" max="8192" width="9" style="1387"/>
    <col min="8193" max="8193" width="25.75" style="1387" customWidth="1"/>
    <col min="8194" max="8196" width="25" style="1387" customWidth="1"/>
    <col min="8197" max="8197" width="19" style="1387" customWidth="1"/>
    <col min="8198" max="8448" width="9" style="1387"/>
    <col min="8449" max="8449" width="25.75" style="1387" customWidth="1"/>
    <col min="8450" max="8452" width="25" style="1387" customWidth="1"/>
    <col min="8453" max="8453" width="19" style="1387" customWidth="1"/>
    <col min="8454" max="8704" width="9" style="1387"/>
    <col min="8705" max="8705" width="25.75" style="1387" customWidth="1"/>
    <col min="8706" max="8708" width="25" style="1387" customWidth="1"/>
    <col min="8709" max="8709" width="19" style="1387" customWidth="1"/>
    <col min="8710" max="8960" width="9" style="1387"/>
    <col min="8961" max="8961" width="25.75" style="1387" customWidth="1"/>
    <col min="8962" max="8964" width="25" style="1387" customWidth="1"/>
    <col min="8965" max="8965" width="19" style="1387" customWidth="1"/>
    <col min="8966" max="9216" width="9" style="1387"/>
    <col min="9217" max="9217" width="25.75" style="1387" customWidth="1"/>
    <col min="9218" max="9220" width="25" style="1387" customWidth="1"/>
    <col min="9221" max="9221" width="19" style="1387" customWidth="1"/>
    <col min="9222" max="9472" width="9" style="1387"/>
    <col min="9473" max="9473" width="25.75" style="1387" customWidth="1"/>
    <col min="9474" max="9476" width="25" style="1387" customWidth="1"/>
    <col min="9477" max="9477" width="19" style="1387" customWidth="1"/>
    <col min="9478" max="9728" width="9" style="1387"/>
    <col min="9729" max="9729" width="25.75" style="1387" customWidth="1"/>
    <col min="9730" max="9732" width="25" style="1387" customWidth="1"/>
    <col min="9733" max="9733" width="19" style="1387" customWidth="1"/>
    <col min="9734" max="9984" width="9" style="1387"/>
    <col min="9985" max="9985" width="25.75" style="1387" customWidth="1"/>
    <col min="9986" max="9988" width="25" style="1387" customWidth="1"/>
    <col min="9989" max="9989" width="19" style="1387" customWidth="1"/>
    <col min="9990" max="10240" width="9" style="1387"/>
    <col min="10241" max="10241" width="25.75" style="1387" customWidth="1"/>
    <col min="10242" max="10244" width="25" style="1387" customWidth="1"/>
    <col min="10245" max="10245" width="19" style="1387" customWidth="1"/>
    <col min="10246" max="10496" width="9" style="1387"/>
    <col min="10497" max="10497" width="25.75" style="1387" customWidth="1"/>
    <col min="10498" max="10500" width="25" style="1387" customWidth="1"/>
    <col min="10501" max="10501" width="19" style="1387" customWidth="1"/>
    <col min="10502" max="10752" width="9" style="1387"/>
    <col min="10753" max="10753" width="25.75" style="1387" customWidth="1"/>
    <col min="10754" max="10756" width="25" style="1387" customWidth="1"/>
    <col min="10757" max="10757" width="19" style="1387" customWidth="1"/>
    <col min="10758" max="11008" width="9" style="1387"/>
    <col min="11009" max="11009" width="25.75" style="1387" customWidth="1"/>
    <col min="11010" max="11012" width="25" style="1387" customWidth="1"/>
    <col min="11013" max="11013" width="19" style="1387" customWidth="1"/>
    <col min="11014" max="11264" width="9" style="1387"/>
    <col min="11265" max="11265" width="25.75" style="1387" customWidth="1"/>
    <col min="11266" max="11268" width="25" style="1387" customWidth="1"/>
    <col min="11269" max="11269" width="19" style="1387" customWidth="1"/>
    <col min="11270" max="11520" width="9" style="1387"/>
    <col min="11521" max="11521" width="25.75" style="1387" customWidth="1"/>
    <col min="11522" max="11524" width="25" style="1387" customWidth="1"/>
    <col min="11525" max="11525" width="19" style="1387" customWidth="1"/>
    <col min="11526" max="11776" width="9" style="1387"/>
    <col min="11777" max="11777" width="25.75" style="1387" customWidth="1"/>
    <col min="11778" max="11780" width="25" style="1387" customWidth="1"/>
    <col min="11781" max="11781" width="19" style="1387" customWidth="1"/>
    <col min="11782" max="12032" width="9" style="1387"/>
    <col min="12033" max="12033" width="25.75" style="1387" customWidth="1"/>
    <col min="12034" max="12036" width="25" style="1387" customWidth="1"/>
    <col min="12037" max="12037" width="19" style="1387" customWidth="1"/>
    <col min="12038" max="12288" width="9" style="1387"/>
    <col min="12289" max="12289" width="25.75" style="1387" customWidth="1"/>
    <col min="12290" max="12292" width="25" style="1387" customWidth="1"/>
    <col min="12293" max="12293" width="19" style="1387" customWidth="1"/>
    <col min="12294" max="12544" width="9" style="1387"/>
    <col min="12545" max="12545" width="25.75" style="1387" customWidth="1"/>
    <col min="12546" max="12548" width="25" style="1387" customWidth="1"/>
    <col min="12549" max="12549" width="19" style="1387" customWidth="1"/>
    <col min="12550" max="12800" width="9" style="1387"/>
    <col min="12801" max="12801" width="25.75" style="1387" customWidth="1"/>
    <col min="12802" max="12804" width="25" style="1387" customWidth="1"/>
    <col min="12805" max="12805" width="19" style="1387" customWidth="1"/>
    <col min="12806" max="13056" width="9" style="1387"/>
    <col min="13057" max="13057" width="25.75" style="1387" customWidth="1"/>
    <col min="13058" max="13060" width="25" style="1387" customWidth="1"/>
    <col min="13061" max="13061" width="19" style="1387" customWidth="1"/>
    <col min="13062" max="13312" width="9" style="1387"/>
    <col min="13313" max="13313" width="25.75" style="1387" customWidth="1"/>
    <col min="13314" max="13316" width="25" style="1387" customWidth="1"/>
    <col min="13317" max="13317" width="19" style="1387" customWidth="1"/>
    <col min="13318" max="13568" width="9" style="1387"/>
    <col min="13569" max="13569" width="25.75" style="1387" customWidth="1"/>
    <col min="13570" max="13572" width="25" style="1387" customWidth="1"/>
    <col min="13573" max="13573" width="19" style="1387" customWidth="1"/>
    <col min="13574" max="13824" width="9" style="1387"/>
    <col min="13825" max="13825" width="25.75" style="1387" customWidth="1"/>
    <col min="13826" max="13828" width="25" style="1387" customWidth="1"/>
    <col min="13829" max="13829" width="19" style="1387" customWidth="1"/>
    <col min="13830" max="14080" width="9" style="1387"/>
    <col min="14081" max="14081" width="25.75" style="1387" customWidth="1"/>
    <col min="14082" max="14084" width="25" style="1387" customWidth="1"/>
    <col min="14085" max="14085" width="19" style="1387" customWidth="1"/>
    <col min="14086" max="14336" width="9" style="1387"/>
    <col min="14337" max="14337" width="25.75" style="1387" customWidth="1"/>
    <col min="14338" max="14340" width="25" style="1387" customWidth="1"/>
    <col min="14341" max="14341" width="19" style="1387" customWidth="1"/>
    <col min="14342" max="14592" width="9" style="1387"/>
    <col min="14593" max="14593" width="25.75" style="1387" customWidth="1"/>
    <col min="14594" max="14596" width="25" style="1387" customWidth="1"/>
    <col min="14597" max="14597" width="19" style="1387" customWidth="1"/>
    <col min="14598" max="14848" width="9" style="1387"/>
    <col min="14849" max="14849" width="25.75" style="1387" customWidth="1"/>
    <col min="14850" max="14852" width="25" style="1387" customWidth="1"/>
    <col min="14853" max="14853" width="19" style="1387" customWidth="1"/>
    <col min="14854" max="15104" width="9" style="1387"/>
    <col min="15105" max="15105" width="25.75" style="1387" customWidth="1"/>
    <col min="15106" max="15108" width="25" style="1387" customWidth="1"/>
    <col min="15109" max="15109" width="19" style="1387" customWidth="1"/>
    <col min="15110" max="15360" width="9" style="1387"/>
    <col min="15361" max="15361" width="25.75" style="1387" customWidth="1"/>
    <col min="15362" max="15364" width="25" style="1387" customWidth="1"/>
    <col min="15365" max="15365" width="19" style="1387" customWidth="1"/>
    <col min="15366" max="15616" width="9" style="1387"/>
    <col min="15617" max="15617" width="25.75" style="1387" customWidth="1"/>
    <col min="15618" max="15620" width="25" style="1387" customWidth="1"/>
    <col min="15621" max="15621" width="19" style="1387" customWidth="1"/>
    <col min="15622" max="15872" width="9" style="1387"/>
    <col min="15873" max="15873" width="25.75" style="1387" customWidth="1"/>
    <col min="15874" max="15876" width="25" style="1387" customWidth="1"/>
    <col min="15877" max="15877" width="19" style="1387" customWidth="1"/>
    <col min="15878" max="16128" width="9" style="1387"/>
    <col min="16129" max="16129" width="25.75" style="1387" customWidth="1"/>
    <col min="16130" max="16132" width="25" style="1387" customWidth="1"/>
    <col min="16133" max="16133" width="19" style="1387" customWidth="1"/>
    <col min="16134" max="16384" width="9" style="1387"/>
  </cols>
  <sheetData>
    <row r="1" spans="1:5" ht="21" customHeight="1">
      <c r="A1" s="3849" t="s">
        <v>1450</v>
      </c>
      <c r="B1" s="3849"/>
      <c r="C1" s="3849"/>
      <c r="D1" s="3849"/>
    </row>
    <row r="2" spans="1:5" s="1407" customFormat="1" ht="20.25" customHeight="1">
      <c r="A2" s="3850" t="s">
        <v>2484</v>
      </c>
      <c r="B2" s="3850"/>
      <c r="C2" s="3850"/>
      <c r="D2" s="3850"/>
      <c r="E2" s="3850"/>
    </row>
    <row r="3" spans="1:5" ht="19.5" customHeight="1">
      <c r="A3" s="3850"/>
      <c r="B3" s="3850"/>
      <c r="C3" s="3850"/>
      <c r="D3" s="3850"/>
      <c r="E3" s="3850"/>
    </row>
    <row r="4" spans="1:5" ht="21" customHeight="1">
      <c r="A4" s="3850"/>
      <c r="B4" s="3850"/>
      <c r="C4" s="3850"/>
      <c r="D4" s="3850"/>
      <c r="E4" s="3850"/>
    </row>
    <row r="5" spans="1:5" ht="21" customHeight="1">
      <c r="A5" s="1412"/>
      <c r="B5" s="1413"/>
      <c r="C5" s="1413"/>
      <c r="D5" s="1413" t="s">
        <v>2485</v>
      </c>
    </row>
    <row r="6" spans="1:5" ht="21" customHeight="1">
      <c r="A6" s="1388" t="s">
        <v>2486</v>
      </c>
      <c r="B6" s="1414" t="s">
        <v>1452</v>
      </c>
      <c r="C6" s="1414" t="s">
        <v>1453</v>
      </c>
      <c r="D6" s="1414" t="s">
        <v>2487</v>
      </c>
      <c r="E6" s="1388" t="s">
        <v>845</v>
      </c>
    </row>
    <row r="7" spans="1:5" ht="21" customHeight="1">
      <c r="A7" s="1415" t="str">
        <f>IF(AND(无限期结转扣除项目审核表!$F$6=0,无限期结转扣除项目审核表!I6=0),"",无限期结转扣除项目审核表!A6)</f>
        <v/>
      </c>
      <c r="B7" s="1415" t="str">
        <f>IF(AND(无限期结转扣除项目审核表!$F$6=0,无限期结转扣除项目审核表!I6=0),"",无限期结转扣除项目审核表!C6)</f>
        <v/>
      </c>
      <c r="C7" s="1415" t="str">
        <f>IF(AND(无限期结转扣除项目审核表!$F$6=0,无限期结转扣除项目审核表!I6=0),"",无限期结转扣除项目审核表!F6)</f>
        <v/>
      </c>
      <c r="D7" s="1415" t="str">
        <f>IF(AND(无限期结转扣除项目审核表!$F$6=0,无限期结转扣除项目审核表!I6=0),"",无限期结转扣除项目审核表!I6)</f>
        <v/>
      </c>
      <c r="E7" s="1415" t="str">
        <f>IF(AND(无限期结转扣除项目审核表!$F$6=0,无限期结转扣除项目审核表!I6=0),"",无限期结转扣除项目审核表!L6)</f>
        <v/>
      </c>
    </row>
    <row r="8" spans="1:5" ht="21" customHeight="1">
      <c r="A8" s="1415" t="str">
        <f>IF(AND(无限期结转扣除项目审核表!$F$7=0,无限期结转扣除项目审核表!I7=0),"",无限期结转扣除项目审核表!A7)</f>
        <v/>
      </c>
      <c r="B8" s="1415" t="str">
        <f>IF(AND(无限期结转扣除项目审核表!$F$7=0,无限期结转扣除项目审核表!I7=0),"",无限期结转扣除项目审核表!C7)</f>
        <v/>
      </c>
      <c r="C8" s="1415" t="str">
        <f>IF(AND(无限期结转扣除项目审核表!$F$7=0,无限期结转扣除项目审核表!I7=0),"",无限期结转扣除项目审核表!F7)</f>
        <v/>
      </c>
      <c r="D8" s="1415" t="str">
        <f>IF(AND(无限期结转扣除项目审核表!$F$7=0,无限期结转扣除项目审核表!I7=0),"",无限期结转扣除项目审核表!I7)</f>
        <v/>
      </c>
      <c r="E8" s="1415" t="str">
        <f>IF(AND(无限期结转扣除项目审核表!$F$7=0,无限期结转扣除项目审核表!I7=0),"",无限期结转扣除项目审核表!L7)</f>
        <v/>
      </c>
    </row>
    <row r="9" spans="1:5" ht="21" customHeight="1">
      <c r="A9" s="1415" t="str">
        <f>IF(AND(无限期结转扣除项目审核表!$F$8=0,无限期结转扣除项目审核表!I8=0),"",无限期结转扣除项目审核表!A8)</f>
        <v/>
      </c>
      <c r="B9" s="1415" t="str">
        <f>IF(AND(无限期结转扣除项目审核表!$F$7=0,无限期结转扣除项目审核表!I8=0),"",无限期结转扣除项目审核表!C8)</f>
        <v/>
      </c>
      <c r="C9" s="1415" t="str">
        <f>IF(AND(无限期结转扣除项目审核表!$F$7=0,无限期结转扣除项目审核表!I8=0),"",无限期结转扣除项目审核表!F8)</f>
        <v/>
      </c>
      <c r="D9" s="1415" t="str">
        <f>IF(AND(无限期结转扣除项目审核表!$F$7=0,无限期结转扣除项目审核表!I8=0),"",无限期结转扣除项目审核表!I8)</f>
        <v/>
      </c>
      <c r="E9" s="1415" t="str">
        <f>IF(AND(无限期结转扣除项目审核表!$F$7=0,无限期结转扣除项目审核表!I8=0),"",无限期结转扣除项目审核表!L8)</f>
        <v/>
      </c>
    </row>
    <row r="10" spans="1:5" ht="21" customHeight="1">
      <c r="A10" s="1415" t="str">
        <f>IF(AND(无限期结转扣除项目审核表!$F$9=0,无限期结转扣除项目审核表!I9=0),"",无限期结转扣除项目审核表!A9)</f>
        <v/>
      </c>
      <c r="B10" s="1415" t="str">
        <f>IF(AND(无限期结转扣除项目审核表!$F$7=0,无限期结转扣除项目审核表!I9=0),"",无限期结转扣除项目审核表!C9)</f>
        <v/>
      </c>
      <c r="C10" s="1415" t="str">
        <f>IF(AND(无限期结转扣除项目审核表!$F$7=0,无限期结转扣除项目审核表!I9=0),"",无限期结转扣除项目审核表!F9)</f>
        <v/>
      </c>
      <c r="D10" s="1415" t="str">
        <f>IF(AND(无限期结转扣除项目审核表!$F$7=0,无限期结转扣除项目审核表!I9=0),"",无限期结转扣除项目审核表!I9)</f>
        <v/>
      </c>
      <c r="E10" s="1415" t="str">
        <f>IF(AND(无限期结转扣除项目审核表!$F$7=0,无限期结转扣除项目审核表!I9=0),"",无限期结转扣除项目审核表!L9)</f>
        <v/>
      </c>
    </row>
    <row r="11" spans="1:5" ht="21" customHeight="1">
      <c r="A11" s="1416"/>
      <c r="B11" s="1417"/>
      <c r="C11" s="1417"/>
      <c r="D11" s="1417"/>
      <c r="E11" s="1393"/>
    </row>
    <row r="12" spans="1:5" ht="21" customHeight="1">
      <c r="A12" s="1416"/>
      <c r="B12" s="1417"/>
      <c r="C12" s="1417"/>
      <c r="D12" s="1417"/>
      <c r="E12" s="1393"/>
    </row>
    <row r="13" spans="1:5" ht="21" customHeight="1">
      <c r="A13" s="1416"/>
      <c r="B13" s="1417"/>
      <c r="C13" s="1417"/>
      <c r="D13" s="1417"/>
      <c r="E13" s="1393"/>
    </row>
    <row r="14" spans="1:5" ht="21" customHeight="1">
      <c r="A14" s="1416"/>
      <c r="B14" s="1417"/>
      <c r="C14" s="1417"/>
      <c r="D14" s="1417"/>
      <c r="E14" s="1393"/>
    </row>
    <row r="15" spans="1:5" ht="21" customHeight="1">
      <c r="A15" s="1416"/>
      <c r="B15" s="1417"/>
      <c r="C15" s="1417"/>
      <c r="D15" s="1417"/>
      <c r="E15" s="1393"/>
    </row>
    <row r="16" spans="1:5" ht="21" customHeight="1">
      <c r="A16" s="1416"/>
      <c r="B16" s="1417"/>
      <c r="C16" s="1417"/>
      <c r="D16" s="1417"/>
      <c r="E16" s="1393"/>
    </row>
    <row r="17" spans="1:5" ht="21" customHeight="1">
      <c r="A17" s="1416"/>
      <c r="B17" s="1417"/>
      <c r="C17" s="1417"/>
      <c r="D17" s="1417"/>
      <c r="E17" s="1393"/>
    </row>
    <row r="18" spans="1:5" ht="21" customHeight="1">
      <c r="A18" s="1416"/>
      <c r="B18" s="1417"/>
      <c r="C18" s="1417"/>
      <c r="D18" s="1417"/>
      <c r="E18" s="1393"/>
    </row>
    <row r="19" spans="1:5" ht="27" customHeight="1">
      <c r="A19" s="1416"/>
      <c r="B19" s="1417"/>
      <c r="C19" s="1417"/>
      <c r="D19" s="1417"/>
      <c r="E19" s="1393"/>
    </row>
    <row r="20" spans="1:5" ht="12.75" customHeight="1">
      <c r="A20" s="1416"/>
      <c r="B20" s="1417"/>
      <c r="C20" s="1417"/>
      <c r="D20" s="1417"/>
      <c r="E20" s="1393"/>
    </row>
    <row r="21" spans="1:5" ht="21" customHeight="1">
      <c r="A21" s="1412"/>
      <c r="B21" s="1413"/>
      <c r="C21" s="1413"/>
      <c r="D21" s="1413"/>
    </row>
    <row r="22" spans="1:5" ht="21" customHeight="1">
      <c r="A22" s="1412"/>
      <c r="B22" s="1413"/>
      <c r="C22" s="1413"/>
      <c r="D22" s="1413"/>
    </row>
    <row r="23" spans="1:5" ht="21" customHeight="1">
      <c r="A23" s="1412"/>
      <c r="B23" s="1413"/>
      <c r="C23" s="1413"/>
      <c r="D23" s="1413"/>
    </row>
  </sheetData>
  <mergeCells count="2">
    <mergeCell ref="A1:D1"/>
    <mergeCell ref="A2:E4"/>
  </mergeCells>
  <phoneticPr fontId="59"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2433" r:id="rId4" name="Button 1">
              <controlPr defaultSize="0" print="0" autoFill="0" autoPict="0" macro="[0]!ThisWorkbook.返回">
                <anchor>
                  <from>
                    <xdr:col>5</xdr:col>
                    <xdr:colOff>438150</xdr:colOff>
                    <xdr:row>0</xdr:row>
                    <xdr:rowOff>104775</xdr:rowOff>
                  </from>
                  <to>
                    <xdr:col>6</xdr:col>
                    <xdr:colOff>476250</xdr:colOff>
                    <xdr:row>1</xdr:row>
                    <xdr:rowOff>219075</xdr:rowOff>
                  </to>
                </anchor>
              </controlPr>
            </control>
          </mc:Choice>
        </mc:AlternateContent>
      </controls>
    </mc:Choice>
  </mc:AlternateContent>
</worksheet>
</file>

<file path=xl/worksheets/sheet1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9"/>
  <dimension ref="A1:F41"/>
  <sheetViews>
    <sheetView workbookViewId="0">
      <selection sqref="A1:E1"/>
    </sheetView>
  </sheetViews>
  <sheetFormatPr defaultRowHeight="23.25" customHeight="1"/>
  <cols>
    <col min="1" max="1" width="26.25" style="1396" customWidth="1"/>
    <col min="2" max="2" width="15.375" style="1396" customWidth="1"/>
    <col min="3" max="3" width="17.625" style="1432" customWidth="1"/>
    <col min="4" max="4" width="17.625" style="1433" customWidth="1"/>
    <col min="5" max="5" width="15.625" style="1432" customWidth="1"/>
    <col min="6" max="6" width="18" style="1396" customWidth="1"/>
    <col min="7" max="256" width="9" style="1406"/>
    <col min="257" max="257" width="26.25" style="1406" customWidth="1"/>
    <col min="258" max="258" width="15.375" style="1406" customWidth="1"/>
    <col min="259" max="260" width="17.625" style="1406" customWidth="1"/>
    <col min="261" max="261" width="15.625" style="1406" customWidth="1"/>
    <col min="262" max="262" width="18" style="1406" customWidth="1"/>
    <col min="263" max="512" width="9" style="1406"/>
    <col min="513" max="513" width="26.25" style="1406" customWidth="1"/>
    <col min="514" max="514" width="15.375" style="1406" customWidth="1"/>
    <col min="515" max="516" width="17.625" style="1406" customWidth="1"/>
    <col min="517" max="517" width="15.625" style="1406" customWidth="1"/>
    <col min="518" max="518" width="18" style="1406" customWidth="1"/>
    <col min="519" max="768" width="9" style="1406"/>
    <col min="769" max="769" width="26.25" style="1406" customWidth="1"/>
    <col min="770" max="770" width="15.375" style="1406" customWidth="1"/>
    <col min="771" max="772" width="17.625" style="1406" customWidth="1"/>
    <col min="773" max="773" width="15.625" style="1406" customWidth="1"/>
    <col min="774" max="774" width="18" style="1406" customWidth="1"/>
    <col min="775" max="1024" width="9" style="1406"/>
    <col min="1025" max="1025" width="26.25" style="1406" customWidth="1"/>
    <col min="1026" max="1026" width="15.375" style="1406" customWidth="1"/>
    <col min="1027" max="1028" width="17.625" style="1406" customWidth="1"/>
    <col min="1029" max="1029" width="15.625" style="1406" customWidth="1"/>
    <col min="1030" max="1030" width="18" style="1406" customWidth="1"/>
    <col min="1031" max="1280" width="9" style="1406"/>
    <col min="1281" max="1281" width="26.25" style="1406" customWidth="1"/>
    <col min="1282" max="1282" width="15.375" style="1406" customWidth="1"/>
    <col min="1283" max="1284" width="17.625" style="1406" customWidth="1"/>
    <col min="1285" max="1285" width="15.625" style="1406" customWidth="1"/>
    <col min="1286" max="1286" width="18" style="1406" customWidth="1"/>
    <col min="1287" max="1536" width="9" style="1406"/>
    <col min="1537" max="1537" width="26.25" style="1406" customWidth="1"/>
    <col min="1538" max="1538" width="15.375" style="1406" customWidth="1"/>
    <col min="1539" max="1540" width="17.625" style="1406" customWidth="1"/>
    <col min="1541" max="1541" width="15.625" style="1406" customWidth="1"/>
    <col min="1542" max="1542" width="18" style="1406" customWidth="1"/>
    <col min="1543" max="1792" width="9" style="1406"/>
    <col min="1793" max="1793" width="26.25" style="1406" customWidth="1"/>
    <col min="1794" max="1794" width="15.375" style="1406" customWidth="1"/>
    <col min="1795" max="1796" width="17.625" style="1406" customWidth="1"/>
    <col min="1797" max="1797" width="15.625" style="1406" customWidth="1"/>
    <col min="1798" max="1798" width="18" style="1406" customWidth="1"/>
    <col min="1799" max="2048" width="9" style="1406"/>
    <col min="2049" max="2049" width="26.25" style="1406" customWidth="1"/>
    <col min="2050" max="2050" width="15.375" style="1406" customWidth="1"/>
    <col min="2051" max="2052" width="17.625" style="1406" customWidth="1"/>
    <col min="2053" max="2053" width="15.625" style="1406" customWidth="1"/>
    <col min="2054" max="2054" width="18" style="1406" customWidth="1"/>
    <col min="2055" max="2304" width="9" style="1406"/>
    <col min="2305" max="2305" width="26.25" style="1406" customWidth="1"/>
    <col min="2306" max="2306" width="15.375" style="1406" customWidth="1"/>
    <col min="2307" max="2308" width="17.625" style="1406" customWidth="1"/>
    <col min="2309" max="2309" width="15.625" style="1406" customWidth="1"/>
    <col min="2310" max="2310" width="18" style="1406" customWidth="1"/>
    <col min="2311" max="2560" width="9" style="1406"/>
    <col min="2561" max="2561" width="26.25" style="1406" customWidth="1"/>
    <col min="2562" max="2562" width="15.375" style="1406" customWidth="1"/>
    <col min="2563" max="2564" width="17.625" style="1406" customWidth="1"/>
    <col min="2565" max="2565" width="15.625" style="1406" customWidth="1"/>
    <col min="2566" max="2566" width="18" style="1406" customWidth="1"/>
    <col min="2567" max="2816" width="9" style="1406"/>
    <col min="2817" max="2817" width="26.25" style="1406" customWidth="1"/>
    <col min="2818" max="2818" width="15.375" style="1406" customWidth="1"/>
    <col min="2819" max="2820" width="17.625" style="1406" customWidth="1"/>
    <col min="2821" max="2821" width="15.625" style="1406" customWidth="1"/>
    <col min="2822" max="2822" width="18" style="1406" customWidth="1"/>
    <col min="2823" max="3072" width="9" style="1406"/>
    <col min="3073" max="3073" width="26.25" style="1406" customWidth="1"/>
    <col min="3074" max="3074" width="15.375" style="1406" customWidth="1"/>
    <col min="3075" max="3076" width="17.625" style="1406" customWidth="1"/>
    <col min="3077" max="3077" width="15.625" style="1406" customWidth="1"/>
    <col min="3078" max="3078" width="18" style="1406" customWidth="1"/>
    <col min="3079" max="3328" width="9" style="1406"/>
    <col min="3329" max="3329" width="26.25" style="1406" customWidth="1"/>
    <col min="3330" max="3330" width="15.375" style="1406" customWidth="1"/>
    <col min="3331" max="3332" width="17.625" style="1406" customWidth="1"/>
    <col min="3333" max="3333" width="15.625" style="1406" customWidth="1"/>
    <col min="3334" max="3334" width="18" style="1406" customWidth="1"/>
    <col min="3335" max="3584" width="9" style="1406"/>
    <col min="3585" max="3585" width="26.25" style="1406" customWidth="1"/>
    <col min="3586" max="3586" width="15.375" style="1406" customWidth="1"/>
    <col min="3587" max="3588" width="17.625" style="1406" customWidth="1"/>
    <col min="3589" max="3589" width="15.625" style="1406" customWidth="1"/>
    <col min="3590" max="3590" width="18" style="1406" customWidth="1"/>
    <col min="3591" max="3840" width="9" style="1406"/>
    <col min="3841" max="3841" width="26.25" style="1406" customWidth="1"/>
    <col min="3842" max="3842" width="15.375" style="1406" customWidth="1"/>
    <col min="3843" max="3844" width="17.625" style="1406" customWidth="1"/>
    <col min="3845" max="3845" width="15.625" style="1406" customWidth="1"/>
    <col min="3846" max="3846" width="18" style="1406" customWidth="1"/>
    <col min="3847" max="4096" width="9" style="1406"/>
    <col min="4097" max="4097" width="26.25" style="1406" customWidth="1"/>
    <col min="4098" max="4098" width="15.375" style="1406" customWidth="1"/>
    <col min="4099" max="4100" width="17.625" style="1406" customWidth="1"/>
    <col min="4101" max="4101" width="15.625" style="1406" customWidth="1"/>
    <col min="4102" max="4102" width="18" style="1406" customWidth="1"/>
    <col min="4103" max="4352" width="9" style="1406"/>
    <col min="4353" max="4353" width="26.25" style="1406" customWidth="1"/>
    <col min="4354" max="4354" width="15.375" style="1406" customWidth="1"/>
    <col min="4355" max="4356" width="17.625" style="1406" customWidth="1"/>
    <col min="4357" max="4357" width="15.625" style="1406" customWidth="1"/>
    <col min="4358" max="4358" width="18" style="1406" customWidth="1"/>
    <col min="4359" max="4608" width="9" style="1406"/>
    <col min="4609" max="4609" width="26.25" style="1406" customWidth="1"/>
    <col min="4610" max="4610" width="15.375" style="1406" customWidth="1"/>
    <col min="4611" max="4612" width="17.625" style="1406" customWidth="1"/>
    <col min="4613" max="4613" width="15.625" style="1406" customWidth="1"/>
    <col min="4614" max="4614" width="18" style="1406" customWidth="1"/>
    <col min="4615" max="4864" width="9" style="1406"/>
    <col min="4865" max="4865" width="26.25" style="1406" customWidth="1"/>
    <col min="4866" max="4866" width="15.375" style="1406" customWidth="1"/>
    <col min="4867" max="4868" width="17.625" style="1406" customWidth="1"/>
    <col min="4869" max="4869" width="15.625" style="1406" customWidth="1"/>
    <col min="4870" max="4870" width="18" style="1406" customWidth="1"/>
    <col min="4871" max="5120" width="9" style="1406"/>
    <col min="5121" max="5121" width="26.25" style="1406" customWidth="1"/>
    <col min="5122" max="5122" width="15.375" style="1406" customWidth="1"/>
    <col min="5123" max="5124" width="17.625" style="1406" customWidth="1"/>
    <col min="5125" max="5125" width="15.625" style="1406" customWidth="1"/>
    <col min="5126" max="5126" width="18" style="1406" customWidth="1"/>
    <col min="5127" max="5376" width="9" style="1406"/>
    <col min="5377" max="5377" width="26.25" style="1406" customWidth="1"/>
    <col min="5378" max="5378" width="15.375" style="1406" customWidth="1"/>
    <col min="5379" max="5380" width="17.625" style="1406" customWidth="1"/>
    <col min="5381" max="5381" width="15.625" style="1406" customWidth="1"/>
    <col min="5382" max="5382" width="18" style="1406" customWidth="1"/>
    <col min="5383" max="5632" width="9" style="1406"/>
    <col min="5633" max="5633" width="26.25" style="1406" customWidth="1"/>
    <col min="5634" max="5634" width="15.375" style="1406" customWidth="1"/>
    <col min="5635" max="5636" width="17.625" style="1406" customWidth="1"/>
    <col min="5637" max="5637" width="15.625" style="1406" customWidth="1"/>
    <col min="5638" max="5638" width="18" style="1406" customWidth="1"/>
    <col min="5639" max="5888" width="9" style="1406"/>
    <col min="5889" max="5889" width="26.25" style="1406" customWidth="1"/>
    <col min="5890" max="5890" width="15.375" style="1406" customWidth="1"/>
    <col min="5891" max="5892" width="17.625" style="1406" customWidth="1"/>
    <col min="5893" max="5893" width="15.625" style="1406" customWidth="1"/>
    <col min="5894" max="5894" width="18" style="1406" customWidth="1"/>
    <col min="5895" max="6144" width="9" style="1406"/>
    <col min="6145" max="6145" width="26.25" style="1406" customWidth="1"/>
    <col min="6146" max="6146" width="15.375" style="1406" customWidth="1"/>
    <col min="6147" max="6148" width="17.625" style="1406" customWidth="1"/>
    <col min="6149" max="6149" width="15.625" style="1406" customWidth="1"/>
    <col min="6150" max="6150" width="18" style="1406" customWidth="1"/>
    <col min="6151" max="6400" width="9" style="1406"/>
    <col min="6401" max="6401" width="26.25" style="1406" customWidth="1"/>
    <col min="6402" max="6402" width="15.375" style="1406" customWidth="1"/>
    <col min="6403" max="6404" width="17.625" style="1406" customWidth="1"/>
    <col min="6405" max="6405" width="15.625" style="1406" customWidth="1"/>
    <col min="6406" max="6406" width="18" style="1406" customWidth="1"/>
    <col min="6407" max="6656" width="9" style="1406"/>
    <col min="6657" max="6657" width="26.25" style="1406" customWidth="1"/>
    <col min="6658" max="6658" width="15.375" style="1406" customWidth="1"/>
    <col min="6659" max="6660" width="17.625" style="1406" customWidth="1"/>
    <col min="6661" max="6661" width="15.625" style="1406" customWidth="1"/>
    <col min="6662" max="6662" width="18" style="1406" customWidth="1"/>
    <col min="6663" max="6912" width="9" style="1406"/>
    <col min="6913" max="6913" width="26.25" style="1406" customWidth="1"/>
    <col min="6914" max="6914" width="15.375" style="1406" customWidth="1"/>
    <col min="6915" max="6916" width="17.625" style="1406" customWidth="1"/>
    <col min="6917" max="6917" width="15.625" style="1406" customWidth="1"/>
    <col min="6918" max="6918" width="18" style="1406" customWidth="1"/>
    <col min="6919" max="7168" width="9" style="1406"/>
    <col min="7169" max="7169" width="26.25" style="1406" customWidth="1"/>
    <col min="7170" max="7170" width="15.375" style="1406" customWidth="1"/>
    <col min="7171" max="7172" width="17.625" style="1406" customWidth="1"/>
    <col min="7173" max="7173" width="15.625" style="1406" customWidth="1"/>
    <col min="7174" max="7174" width="18" style="1406" customWidth="1"/>
    <col min="7175" max="7424" width="9" style="1406"/>
    <col min="7425" max="7425" width="26.25" style="1406" customWidth="1"/>
    <col min="7426" max="7426" width="15.375" style="1406" customWidth="1"/>
    <col min="7427" max="7428" width="17.625" style="1406" customWidth="1"/>
    <col min="7429" max="7429" width="15.625" style="1406" customWidth="1"/>
    <col min="7430" max="7430" width="18" style="1406" customWidth="1"/>
    <col min="7431" max="7680" width="9" style="1406"/>
    <col min="7681" max="7681" width="26.25" style="1406" customWidth="1"/>
    <col min="7682" max="7682" width="15.375" style="1406" customWidth="1"/>
    <col min="7683" max="7684" width="17.625" style="1406" customWidth="1"/>
    <col min="7685" max="7685" width="15.625" style="1406" customWidth="1"/>
    <col min="7686" max="7686" width="18" style="1406" customWidth="1"/>
    <col min="7687" max="7936" width="9" style="1406"/>
    <col min="7937" max="7937" width="26.25" style="1406" customWidth="1"/>
    <col min="7938" max="7938" width="15.375" style="1406" customWidth="1"/>
    <col min="7939" max="7940" width="17.625" style="1406" customWidth="1"/>
    <col min="7941" max="7941" width="15.625" style="1406" customWidth="1"/>
    <col min="7942" max="7942" width="18" style="1406" customWidth="1"/>
    <col min="7943" max="8192" width="9" style="1406"/>
    <col min="8193" max="8193" width="26.25" style="1406" customWidth="1"/>
    <col min="8194" max="8194" width="15.375" style="1406" customWidth="1"/>
    <col min="8195" max="8196" width="17.625" style="1406" customWidth="1"/>
    <col min="8197" max="8197" width="15.625" style="1406" customWidth="1"/>
    <col min="8198" max="8198" width="18" style="1406" customWidth="1"/>
    <col min="8199" max="8448" width="9" style="1406"/>
    <col min="8449" max="8449" width="26.25" style="1406" customWidth="1"/>
    <col min="8450" max="8450" width="15.375" style="1406" customWidth="1"/>
    <col min="8451" max="8452" width="17.625" style="1406" customWidth="1"/>
    <col min="8453" max="8453" width="15.625" style="1406" customWidth="1"/>
    <col min="8454" max="8454" width="18" style="1406" customWidth="1"/>
    <col min="8455" max="8704" width="9" style="1406"/>
    <col min="8705" max="8705" width="26.25" style="1406" customWidth="1"/>
    <col min="8706" max="8706" width="15.375" style="1406" customWidth="1"/>
    <col min="8707" max="8708" width="17.625" style="1406" customWidth="1"/>
    <col min="8709" max="8709" width="15.625" style="1406" customWidth="1"/>
    <col min="8710" max="8710" width="18" style="1406" customWidth="1"/>
    <col min="8711" max="8960" width="9" style="1406"/>
    <col min="8961" max="8961" width="26.25" style="1406" customWidth="1"/>
    <col min="8962" max="8962" width="15.375" style="1406" customWidth="1"/>
    <col min="8963" max="8964" width="17.625" style="1406" customWidth="1"/>
    <col min="8965" max="8965" width="15.625" style="1406" customWidth="1"/>
    <col min="8966" max="8966" width="18" style="1406" customWidth="1"/>
    <col min="8967" max="9216" width="9" style="1406"/>
    <col min="9217" max="9217" width="26.25" style="1406" customWidth="1"/>
    <col min="9218" max="9218" width="15.375" style="1406" customWidth="1"/>
    <col min="9219" max="9220" width="17.625" style="1406" customWidth="1"/>
    <col min="9221" max="9221" width="15.625" style="1406" customWidth="1"/>
    <col min="9222" max="9222" width="18" style="1406" customWidth="1"/>
    <col min="9223" max="9472" width="9" style="1406"/>
    <col min="9473" max="9473" width="26.25" style="1406" customWidth="1"/>
    <col min="9474" max="9474" width="15.375" style="1406" customWidth="1"/>
    <col min="9475" max="9476" width="17.625" style="1406" customWidth="1"/>
    <col min="9477" max="9477" width="15.625" style="1406" customWidth="1"/>
    <col min="9478" max="9478" width="18" style="1406" customWidth="1"/>
    <col min="9479" max="9728" width="9" style="1406"/>
    <col min="9729" max="9729" width="26.25" style="1406" customWidth="1"/>
    <col min="9730" max="9730" width="15.375" style="1406" customWidth="1"/>
    <col min="9731" max="9732" width="17.625" style="1406" customWidth="1"/>
    <col min="9733" max="9733" width="15.625" style="1406" customWidth="1"/>
    <col min="9734" max="9734" width="18" style="1406" customWidth="1"/>
    <col min="9735" max="9984" width="9" style="1406"/>
    <col min="9985" max="9985" width="26.25" style="1406" customWidth="1"/>
    <col min="9986" max="9986" width="15.375" style="1406" customWidth="1"/>
    <col min="9987" max="9988" width="17.625" style="1406" customWidth="1"/>
    <col min="9989" max="9989" width="15.625" style="1406" customWidth="1"/>
    <col min="9990" max="9990" width="18" style="1406" customWidth="1"/>
    <col min="9991" max="10240" width="9" style="1406"/>
    <col min="10241" max="10241" width="26.25" style="1406" customWidth="1"/>
    <col min="10242" max="10242" width="15.375" style="1406" customWidth="1"/>
    <col min="10243" max="10244" width="17.625" style="1406" customWidth="1"/>
    <col min="10245" max="10245" width="15.625" style="1406" customWidth="1"/>
    <col min="10246" max="10246" width="18" style="1406" customWidth="1"/>
    <col min="10247" max="10496" width="9" style="1406"/>
    <col min="10497" max="10497" width="26.25" style="1406" customWidth="1"/>
    <col min="10498" max="10498" width="15.375" style="1406" customWidth="1"/>
    <col min="10499" max="10500" width="17.625" style="1406" customWidth="1"/>
    <col min="10501" max="10501" width="15.625" style="1406" customWidth="1"/>
    <col min="10502" max="10502" width="18" style="1406" customWidth="1"/>
    <col min="10503" max="10752" width="9" style="1406"/>
    <col min="10753" max="10753" width="26.25" style="1406" customWidth="1"/>
    <col min="10754" max="10754" width="15.375" style="1406" customWidth="1"/>
    <col min="10755" max="10756" width="17.625" style="1406" customWidth="1"/>
    <col min="10757" max="10757" width="15.625" style="1406" customWidth="1"/>
    <col min="10758" max="10758" width="18" style="1406" customWidth="1"/>
    <col min="10759" max="11008" width="9" style="1406"/>
    <col min="11009" max="11009" width="26.25" style="1406" customWidth="1"/>
    <col min="11010" max="11010" width="15.375" style="1406" customWidth="1"/>
    <col min="11011" max="11012" width="17.625" style="1406" customWidth="1"/>
    <col min="11013" max="11013" width="15.625" style="1406" customWidth="1"/>
    <col min="11014" max="11014" width="18" style="1406" customWidth="1"/>
    <col min="11015" max="11264" width="9" style="1406"/>
    <col min="11265" max="11265" width="26.25" style="1406" customWidth="1"/>
    <col min="11266" max="11266" width="15.375" style="1406" customWidth="1"/>
    <col min="11267" max="11268" width="17.625" style="1406" customWidth="1"/>
    <col min="11269" max="11269" width="15.625" style="1406" customWidth="1"/>
    <col min="11270" max="11270" width="18" style="1406" customWidth="1"/>
    <col min="11271" max="11520" width="9" style="1406"/>
    <col min="11521" max="11521" width="26.25" style="1406" customWidth="1"/>
    <col min="11522" max="11522" width="15.375" style="1406" customWidth="1"/>
    <col min="11523" max="11524" width="17.625" style="1406" customWidth="1"/>
    <col min="11525" max="11525" width="15.625" style="1406" customWidth="1"/>
    <col min="11526" max="11526" width="18" style="1406" customWidth="1"/>
    <col min="11527" max="11776" width="9" style="1406"/>
    <col min="11777" max="11777" width="26.25" style="1406" customWidth="1"/>
    <col min="11778" max="11778" width="15.375" style="1406" customWidth="1"/>
    <col min="11779" max="11780" width="17.625" style="1406" customWidth="1"/>
    <col min="11781" max="11781" width="15.625" style="1406" customWidth="1"/>
    <col min="11782" max="11782" width="18" style="1406" customWidth="1"/>
    <col min="11783" max="12032" width="9" style="1406"/>
    <col min="12033" max="12033" width="26.25" style="1406" customWidth="1"/>
    <col min="12034" max="12034" width="15.375" style="1406" customWidth="1"/>
    <col min="12035" max="12036" width="17.625" style="1406" customWidth="1"/>
    <col min="12037" max="12037" width="15.625" style="1406" customWidth="1"/>
    <col min="12038" max="12038" width="18" style="1406" customWidth="1"/>
    <col min="12039" max="12288" width="9" style="1406"/>
    <col min="12289" max="12289" width="26.25" style="1406" customWidth="1"/>
    <col min="12290" max="12290" width="15.375" style="1406" customWidth="1"/>
    <col min="12291" max="12292" width="17.625" style="1406" customWidth="1"/>
    <col min="12293" max="12293" width="15.625" style="1406" customWidth="1"/>
    <col min="12294" max="12294" width="18" style="1406" customWidth="1"/>
    <col min="12295" max="12544" width="9" style="1406"/>
    <col min="12545" max="12545" width="26.25" style="1406" customWidth="1"/>
    <col min="12546" max="12546" width="15.375" style="1406" customWidth="1"/>
    <col min="12547" max="12548" width="17.625" style="1406" customWidth="1"/>
    <col min="12549" max="12549" width="15.625" style="1406" customWidth="1"/>
    <col min="12550" max="12550" width="18" style="1406" customWidth="1"/>
    <col min="12551" max="12800" width="9" style="1406"/>
    <col min="12801" max="12801" width="26.25" style="1406" customWidth="1"/>
    <col min="12802" max="12802" width="15.375" style="1406" customWidth="1"/>
    <col min="12803" max="12804" width="17.625" style="1406" customWidth="1"/>
    <col min="12805" max="12805" width="15.625" style="1406" customWidth="1"/>
    <col min="12806" max="12806" width="18" style="1406" customWidth="1"/>
    <col min="12807" max="13056" width="9" style="1406"/>
    <col min="13057" max="13057" width="26.25" style="1406" customWidth="1"/>
    <col min="13058" max="13058" width="15.375" style="1406" customWidth="1"/>
    <col min="13059" max="13060" width="17.625" style="1406" customWidth="1"/>
    <col min="13061" max="13061" width="15.625" style="1406" customWidth="1"/>
    <col min="13062" max="13062" width="18" style="1406" customWidth="1"/>
    <col min="13063" max="13312" width="9" style="1406"/>
    <col min="13313" max="13313" width="26.25" style="1406" customWidth="1"/>
    <col min="13314" max="13314" width="15.375" style="1406" customWidth="1"/>
    <col min="13315" max="13316" width="17.625" style="1406" customWidth="1"/>
    <col min="13317" max="13317" width="15.625" style="1406" customWidth="1"/>
    <col min="13318" max="13318" width="18" style="1406" customWidth="1"/>
    <col min="13319" max="13568" width="9" style="1406"/>
    <col min="13569" max="13569" width="26.25" style="1406" customWidth="1"/>
    <col min="13570" max="13570" width="15.375" style="1406" customWidth="1"/>
    <col min="13571" max="13572" width="17.625" style="1406" customWidth="1"/>
    <col min="13573" max="13573" width="15.625" style="1406" customWidth="1"/>
    <col min="13574" max="13574" width="18" style="1406" customWidth="1"/>
    <col min="13575" max="13824" width="9" style="1406"/>
    <col min="13825" max="13825" width="26.25" style="1406" customWidth="1"/>
    <col min="13826" max="13826" width="15.375" style="1406" customWidth="1"/>
    <col min="13827" max="13828" width="17.625" style="1406" customWidth="1"/>
    <col min="13829" max="13829" width="15.625" style="1406" customWidth="1"/>
    <col min="13830" max="13830" width="18" style="1406" customWidth="1"/>
    <col min="13831" max="14080" width="9" style="1406"/>
    <col min="14081" max="14081" width="26.25" style="1406" customWidth="1"/>
    <col min="14082" max="14082" width="15.375" style="1406" customWidth="1"/>
    <col min="14083" max="14084" width="17.625" style="1406" customWidth="1"/>
    <col min="14085" max="14085" width="15.625" style="1406" customWidth="1"/>
    <col min="14086" max="14086" width="18" style="1406" customWidth="1"/>
    <col min="14087" max="14336" width="9" style="1406"/>
    <col min="14337" max="14337" width="26.25" style="1406" customWidth="1"/>
    <col min="14338" max="14338" width="15.375" style="1406" customWidth="1"/>
    <col min="14339" max="14340" width="17.625" style="1406" customWidth="1"/>
    <col min="14341" max="14341" width="15.625" style="1406" customWidth="1"/>
    <col min="14342" max="14342" width="18" style="1406" customWidth="1"/>
    <col min="14343" max="14592" width="9" style="1406"/>
    <col min="14593" max="14593" width="26.25" style="1406" customWidth="1"/>
    <col min="14594" max="14594" width="15.375" style="1406" customWidth="1"/>
    <col min="14595" max="14596" width="17.625" style="1406" customWidth="1"/>
    <col min="14597" max="14597" width="15.625" style="1406" customWidth="1"/>
    <col min="14598" max="14598" width="18" style="1406" customWidth="1"/>
    <col min="14599" max="14848" width="9" style="1406"/>
    <col min="14849" max="14849" width="26.25" style="1406" customWidth="1"/>
    <col min="14850" max="14850" width="15.375" style="1406" customWidth="1"/>
    <col min="14851" max="14852" width="17.625" style="1406" customWidth="1"/>
    <col min="14853" max="14853" width="15.625" style="1406" customWidth="1"/>
    <col min="14854" max="14854" width="18" style="1406" customWidth="1"/>
    <col min="14855" max="15104" width="9" style="1406"/>
    <col min="15105" max="15105" width="26.25" style="1406" customWidth="1"/>
    <col min="15106" max="15106" width="15.375" style="1406" customWidth="1"/>
    <col min="15107" max="15108" width="17.625" style="1406" customWidth="1"/>
    <col min="15109" max="15109" width="15.625" style="1406" customWidth="1"/>
    <col min="15110" max="15110" width="18" style="1406" customWidth="1"/>
    <col min="15111" max="15360" width="9" style="1406"/>
    <col min="15361" max="15361" width="26.25" style="1406" customWidth="1"/>
    <col min="15362" max="15362" width="15.375" style="1406" customWidth="1"/>
    <col min="15363" max="15364" width="17.625" style="1406" customWidth="1"/>
    <col min="15365" max="15365" width="15.625" style="1406" customWidth="1"/>
    <col min="15366" max="15366" width="18" style="1406" customWidth="1"/>
    <col min="15367" max="15616" width="9" style="1406"/>
    <col min="15617" max="15617" width="26.25" style="1406" customWidth="1"/>
    <col min="15618" max="15618" width="15.375" style="1406" customWidth="1"/>
    <col min="15619" max="15620" width="17.625" style="1406" customWidth="1"/>
    <col min="15621" max="15621" width="15.625" style="1406" customWidth="1"/>
    <col min="15622" max="15622" width="18" style="1406" customWidth="1"/>
    <col min="15623" max="15872" width="9" style="1406"/>
    <col min="15873" max="15873" width="26.25" style="1406" customWidth="1"/>
    <col min="15874" max="15874" width="15.375" style="1406" customWidth="1"/>
    <col min="15875" max="15876" width="17.625" style="1406" customWidth="1"/>
    <col min="15877" max="15877" width="15.625" style="1406" customWidth="1"/>
    <col min="15878" max="15878" width="18" style="1406" customWidth="1"/>
    <col min="15879" max="16128" width="9" style="1406"/>
    <col min="16129" max="16129" width="26.25" style="1406" customWidth="1"/>
    <col min="16130" max="16130" width="15.375" style="1406" customWidth="1"/>
    <col min="16131" max="16132" width="17.625" style="1406" customWidth="1"/>
    <col min="16133" max="16133" width="15.625" style="1406" customWidth="1"/>
    <col min="16134" max="16134" width="18" style="1406" customWidth="1"/>
    <col min="16135" max="16384" width="9" style="1406"/>
  </cols>
  <sheetData>
    <row r="1" spans="1:6" ht="23.25" customHeight="1">
      <c r="A1" s="3851" t="s">
        <v>1455</v>
      </c>
      <c r="B1" s="3851"/>
      <c r="C1" s="3851"/>
      <c r="D1" s="3851"/>
      <c r="E1" s="3851"/>
      <c r="F1" s="1419"/>
    </row>
    <row r="2" spans="1:6" s="1358" customFormat="1" ht="38.25" customHeight="1">
      <c r="A2" s="3852" t="s">
        <v>2488</v>
      </c>
      <c r="B2" s="3853"/>
      <c r="C2" s="3853"/>
      <c r="D2" s="3853"/>
      <c r="E2" s="3853"/>
      <c r="F2" s="3853"/>
    </row>
    <row r="3" spans="1:6" s="1358" customFormat="1" ht="32.25" customHeight="1">
      <c r="A3" s="3853"/>
      <c r="B3" s="3853"/>
      <c r="C3" s="3853"/>
      <c r="D3" s="3853"/>
      <c r="E3" s="3853"/>
      <c r="F3" s="3853"/>
    </row>
    <row r="4" spans="1:6" s="1358" customFormat="1" ht="23.25" customHeight="1">
      <c r="A4" s="3854" t="s">
        <v>2489</v>
      </c>
      <c r="B4" s="3854"/>
      <c r="C4" s="3854"/>
      <c r="D4" s="3854"/>
      <c r="E4" s="3854"/>
      <c r="F4" s="1420"/>
    </row>
    <row r="5" spans="1:6" s="1358" customFormat="1" ht="23.25" customHeight="1">
      <c r="A5" s="3855" t="s">
        <v>2490</v>
      </c>
      <c r="B5" s="3855" t="s">
        <v>1456</v>
      </c>
      <c r="C5" s="3856" t="s">
        <v>2491</v>
      </c>
      <c r="D5" s="3857" t="s">
        <v>1458</v>
      </c>
      <c r="E5" s="3857"/>
      <c r="F5" s="3858" t="s">
        <v>2492</v>
      </c>
    </row>
    <row r="6" spans="1:6" s="1358" customFormat="1" ht="36" customHeight="1">
      <c r="A6" s="3855"/>
      <c r="B6" s="3855"/>
      <c r="C6" s="3856"/>
      <c r="D6" s="1421" t="s">
        <v>2493</v>
      </c>
      <c r="E6" s="1422" t="s">
        <v>2494</v>
      </c>
      <c r="F6" s="3858"/>
    </row>
    <row r="7" spans="1:6" s="1358" customFormat="1" ht="23.25" customHeight="1">
      <c r="A7" s="1423" t="str">
        <f>IF(AND(跨年度确认所得情况表!$D8=0,跨年度确认所得情况表!$F8=0),"",跨年度确认所得情况表!A8)</f>
        <v/>
      </c>
      <c r="B7" s="1423" t="str">
        <f>IF(AND(跨年度确认所得情况表!$D$8=0,跨年度确认所得情况表!$F$8=0),"",跨年度确认所得情况表!C8)</f>
        <v/>
      </c>
      <c r="C7" s="1423" t="str">
        <f>IF(AND(跨年度确认所得情况表!$D$8=0,跨年度确认所得情况表!$F$8=0),"",跨年度确认所得情况表!D8)</f>
        <v/>
      </c>
      <c r="D7" s="1423" t="str">
        <f>IF(AND(跨年度确认所得情况表!$D$8=0,跨年度确认所得情况表!$F$8=0),"",跨年度确认所得情况表!E8)</f>
        <v/>
      </c>
      <c r="E7" s="1423" t="str">
        <f>IF(AND(跨年度确认所得情况表!$D$8=0,跨年度确认所得情况表!$F$8=0),"",跨年度确认所得情况表!F8)</f>
        <v/>
      </c>
      <c r="F7" s="1423" t="str">
        <f>IF(AND(跨年度确认所得情况表!$D$8=0,跨年度确认所得情况表!$F$8=0),"",跨年度确认所得情况表!G8)</f>
        <v/>
      </c>
    </row>
    <row r="8" spans="1:6" s="1358" customFormat="1" ht="23.25" customHeight="1">
      <c r="A8" s="1423" t="str">
        <f>IF(AND(跨年度确认所得情况表!$D$9=0,跨年度确认所得情况表!$F$9=0),"",跨年度确认所得情况表!A9)</f>
        <v/>
      </c>
      <c r="B8" s="1423" t="str">
        <f>IF(AND(跨年度确认所得情况表!$D$9=0,跨年度确认所得情况表!$F$9=0),"",跨年度确认所得情况表!B9)</f>
        <v/>
      </c>
      <c r="C8" s="1423" t="str">
        <f>IF(AND(跨年度确认所得情况表!$D$9=0,跨年度确认所得情况表!$F$9=0),"",跨年度确认所得情况表!C9)</f>
        <v/>
      </c>
      <c r="D8" s="1423" t="str">
        <f>IF(AND(跨年度确认所得情况表!$D$9=0,跨年度确认所得情况表!$F$9=0),"",跨年度确认所得情况表!D9)</f>
        <v/>
      </c>
      <c r="E8" s="1423" t="str">
        <f>IF(AND(跨年度确认所得情况表!$D$9=0,跨年度确认所得情况表!$F$9=0),"",跨年度确认所得情况表!E9)</f>
        <v/>
      </c>
      <c r="F8" s="1423" t="str">
        <f>IF(AND(跨年度确认所得情况表!$D$9=0,跨年度确认所得情况表!$F$9=0),"",跨年度确认所得情况表!F9)</f>
        <v/>
      </c>
    </row>
    <row r="9" spans="1:6" s="1358" customFormat="1" ht="23.25" customHeight="1">
      <c r="A9" s="1423" t="str">
        <f>IF(AND(跨年度确认所得情况表!$D$10=0,跨年度确认所得情况表!$F$10=0),"",跨年度确认所得情况表!A10)</f>
        <v/>
      </c>
      <c r="B9" s="1423" t="str">
        <f>IF(AND(跨年度确认所得情况表!$D$10=0,跨年度确认所得情况表!$F$10=0),"",跨年度确认所得情况表!B10)</f>
        <v/>
      </c>
      <c r="C9" s="1423" t="str">
        <f>IF(AND(跨年度确认所得情况表!$D$10=0,跨年度确认所得情况表!$F$10=0),"",跨年度确认所得情况表!C10)</f>
        <v/>
      </c>
      <c r="D9" s="1423" t="str">
        <f>IF(AND(跨年度确认所得情况表!$D$10=0,跨年度确认所得情况表!$F$10=0),"",跨年度确认所得情况表!D10)</f>
        <v/>
      </c>
      <c r="E9" s="1423" t="str">
        <f>IF(AND(跨年度确认所得情况表!$D$10=0,跨年度确认所得情况表!$F$10=0),"",跨年度确认所得情况表!E10)</f>
        <v/>
      </c>
      <c r="F9" s="1423" t="str">
        <f>IF(AND(跨年度确认所得情况表!$D$10=0,跨年度确认所得情况表!$F$10=0),"",跨年度确认所得情况表!F10)</f>
        <v/>
      </c>
    </row>
    <row r="10" spans="1:6" s="1358" customFormat="1" ht="23.25" customHeight="1">
      <c r="A10" s="1423" t="str">
        <f>IF(AND(跨年度确认所得情况表!$D$11=0,跨年度确认所得情况表!$F$11=0),"",跨年度确认所得情况表!A11)</f>
        <v/>
      </c>
      <c r="B10" s="1423" t="str">
        <f>IF(AND(跨年度确认所得情况表!$D$11=0,跨年度确认所得情况表!$F$11=0),"",跨年度确认所得情况表!B11)</f>
        <v/>
      </c>
      <c r="C10" s="1423" t="str">
        <f>IF(AND(跨年度确认所得情况表!$D$11=0,跨年度确认所得情况表!$F$11=0),"",跨年度确认所得情况表!C11)</f>
        <v/>
      </c>
      <c r="D10" s="1423" t="str">
        <f>IF(AND(跨年度确认所得情况表!$D$11=0,跨年度确认所得情况表!$F$11=0),"",跨年度确认所得情况表!D11)</f>
        <v/>
      </c>
      <c r="E10" s="1423" t="str">
        <f>IF(AND(跨年度确认所得情况表!$D$11=0,跨年度确认所得情况表!$F$11=0),"",跨年度确认所得情况表!E11)</f>
        <v/>
      </c>
      <c r="F10" s="1423" t="str">
        <f>IF(AND(跨年度确认所得情况表!$D$11=0,跨年度确认所得情况表!$F$11=0),"",跨年度确认所得情况表!F11)</f>
        <v/>
      </c>
    </row>
    <row r="11" spans="1:6" s="1358" customFormat="1" ht="23.25" customHeight="1">
      <c r="A11" s="1423" t="str">
        <f>IF(AND(跨年度确认所得情况表!$D$12=0,跨年度确认所得情况表!$F$12=0),"",跨年度确认所得情况表!A12)</f>
        <v/>
      </c>
      <c r="B11" s="1423" t="str">
        <f>IF(AND(跨年度确认所得情况表!$D$12=0,跨年度确认所得情况表!$F$12=0),"",跨年度确认所得情况表!B12)</f>
        <v/>
      </c>
      <c r="C11" s="1423" t="str">
        <f>IF(AND(跨年度确认所得情况表!$D$12=0,跨年度确认所得情况表!$F$12=0),"",跨年度确认所得情况表!C12)</f>
        <v/>
      </c>
      <c r="D11" s="1423" t="str">
        <f>IF(AND(跨年度确认所得情况表!$D$12=0,跨年度确认所得情况表!$F$12=0),"",跨年度确认所得情况表!D12)</f>
        <v/>
      </c>
      <c r="E11" s="1423" t="str">
        <f>IF(AND(跨年度确认所得情况表!$D$12=0,跨年度确认所得情况表!$F$12=0),"",跨年度确认所得情况表!E12)</f>
        <v/>
      </c>
      <c r="F11" s="1423" t="str">
        <f>IF(AND(跨年度确认所得情况表!$D$12=0,跨年度确认所得情况表!$F$12=0),"",跨年度确认所得情况表!F12)</f>
        <v/>
      </c>
    </row>
    <row r="12" spans="1:6" s="1358" customFormat="1" ht="23.25" customHeight="1">
      <c r="A12" s="1423" t="str">
        <f>IF(AND(跨年度确认所得情况表!$D$13=0,跨年度确认所得情况表!$F$13=0),"",跨年度确认所得情况表!A13)</f>
        <v/>
      </c>
      <c r="B12" s="1423" t="str">
        <f>IF(AND(跨年度确认所得情况表!$D$13=0,跨年度确认所得情况表!$F$13=0),"",跨年度确认所得情况表!B13)</f>
        <v/>
      </c>
      <c r="C12" s="1423" t="str">
        <f>IF(AND(跨年度确认所得情况表!$D$13=0,跨年度确认所得情况表!$F$13=0),"",跨年度确认所得情况表!C13)</f>
        <v/>
      </c>
      <c r="D12" s="1423" t="str">
        <f>IF(AND(跨年度确认所得情况表!$D$13=0,跨年度确认所得情况表!$F$13=0),"",跨年度确认所得情况表!D13)</f>
        <v/>
      </c>
      <c r="E12" s="1423" t="str">
        <f>IF(AND(跨年度确认所得情况表!$D$13=0,跨年度确认所得情况表!$F$13=0),"",跨年度确认所得情况表!E13)</f>
        <v/>
      </c>
      <c r="F12" s="1423" t="str">
        <f>IF(AND(跨年度确认所得情况表!$D$13=0,跨年度确认所得情况表!$F$13=0),"",跨年度确认所得情况表!F13)</f>
        <v/>
      </c>
    </row>
    <row r="13" spans="1:6" s="1358" customFormat="1" ht="23.25" customHeight="1">
      <c r="A13" s="1423" t="str">
        <f>IF(AND(跨年度确认所得情况表!$D$14=0,跨年度确认所得情况表!$F$14=0),"",跨年度确认所得情况表!A14)</f>
        <v/>
      </c>
      <c r="B13" s="1423" t="str">
        <f>IF(AND(跨年度确认所得情况表!$D$14=0,跨年度确认所得情况表!$F$14=0),"",跨年度确认所得情况表!B14)</f>
        <v/>
      </c>
      <c r="C13" s="1423" t="str">
        <f>IF(AND(跨年度确认所得情况表!$D$14=0,跨年度确认所得情况表!$F$14=0),"",跨年度确认所得情况表!C14)</f>
        <v/>
      </c>
      <c r="D13" s="1423" t="str">
        <f>IF(AND(跨年度确认所得情况表!$D$14=0,跨年度确认所得情况表!$F$14=0),"",跨年度确认所得情况表!D14)</f>
        <v/>
      </c>
      <c r="E13" s="1423" t="str">
        <f>IF(AND(跨年度确认所得情况表!$D$14=0,跨年度确认所得情况表!$F$14=0),"",跨年度确认所得情况表!E14)</f>
        <v/>
      </c>
      <c r="F13" s="1423" t="str">
        <f>IF(AND(跨年度确认所得情况表!$D$14=0,跨年度确认所得情况表!$F$14=0),"",跨年度确认所得情况表!F14)</f>
        <v/>
      </c>
    </row>
    <row r="14" spans="1:6" ht="23.25" customHeight="1">
      <c r="A14" s="1423" t="str">
        <f>IF(AND(跨年度确认所得情况表!$D$15=0,跨年度确认所得情况表!$F$15=0),"",跨年度确认所得情况表!A15)</f>
        <v/>
      </c>
      <c r="B14" s="1423" t="str">
        <f>IF(AND(跨年度确认所得情况表!$D$15=0,跨年度确认所得情况表!$F$15=0),"",跨年度确认所得情况表!B15)</f>
        <v/>
      </c>
      <c r="C14" s="1423" t="str">
        <f>IF(AND(跨年度确认所得情况表!$D$15=0,跨年度确认所得情况表!$F$15=0),"",跨年度确认所得情况表!C15)</f>
        <v/>
      </c>
      <c r="D14" s="1423" t="str">
        <f>IF(AND(跨年度确认所得情况表!$D$15=0,跨年度确认所得情况表!$F$15=0),"",跨年度确认所得情况表!D15)</f>
        <v/>
      </c>
      <c r="E14" s="1423" t="str">
        <f>IF(AND(跨年度确认所得情况表!$D$15=0,跨年度确认所得情况表!$F$15=0),"",跨年度确认所得情况表!E15)</f>
        <v/>
      </c>
      <c r="F14" s="1423" t="str">
        <f>IF(AND(跨年度确认所得情况表!$D$15=0,跨年度确认所得情况表!$F$15=0),"",跨年度确认所得情况表!F15)</f>
        <v/>
      </c>
    </row>
    <row r="15" spans="1:6" ht="23.25" customHeight="1">
      <c r="A15" s="1423" t="str">
        <f>IF(AND(跨年度确认所得情况表!$D$16=0,跨年度确认所得情况表!$F$16=0),"",跨年度确认所得情况表!A16)</f>
        <v/>
      </c>
      <c r="B15" s="1423" t="str">
        <f>IF(AND(跨年度确认所得情况表!$D$16=0,跨年度确认所得情况表!$F$16=0),"",跨年度确认所得情况表!B16)</f>
        <v/>
      </c>
      <c r="C15" s="1423" t="str">
        <f>IF(AND(跨年度确认所得情况表!$D$16=0,跨年度确认所得情况表!$F$16=0),"",跨年度确认所得情况表!C16)</f>
        <v/>
      </c>
      <c r="D15" s="1423" t="str">
        <f>IF(AND(跨年度确认所得情况表!$D$16=0,跨年度确认所得情况表!$F$16=0),"",跨年度确认所得情况表!D16)</f>
        <v/>
      </c>
      <c r="E15" s="1423" t="str">
        <f>IF(AND(跨年度确认所得情况表!$D$16=0,跨年度确认所得情况表!$F$16=0),"",跨年度确认所得情况表!E16)</f>
        <v/>
      </c>
      <c r="F15" s="1423" t="str">
        <f>IF(AND(跨年度确认所得情况表!$D$16=0,跨年度确认所得情况表!$F$16=0),"",跨年度确认所得情况表!F16)</f>
        <v/>
      </c>
    </row>
    <row r="16" spans="1:6" ht="23.25" customHeight="1">
      <c r="A16" s="1424"/>
      <c r="B16" s="1424"/>
      <c r="C16" s="1425"/>
      <c r="D16" s="1426"/>
      <c r="E16" s="1425"/>
      <c r="F16" s="1393"/>
    </row>
    <row r="17" spans="1:6" ht="23.25" customHeight="1">
      <c r="A17" s="1424"/>
      <c r="B17" s="1427"/>
      <c r="C17" s="1428"/>
      <c r="D17" s="1429"/>
      <c r="E17" s="1428"/>
      <c r="F17" s="1393"/>
    </row>
    <row r="18" spans="1:6" ht="23.25" customHeight="1">
      <c r="A18" s="1427"/>
      <c r="B18" s="1427"/>
      <c r="C18" s="1428"/>
      <c r="D18" s="1429"/>
      <c r="E18" s="1428"/>
      <c r="F18" s="1393"/>
    </row>
    <row r="19" spans="1:6" ht="23.25" customHeight="1">
      <c r="A19" s="1427"/>
      <c r="B19" s="1427"/>
      <c r="C19" s="1428"/>
      <c r="D19" s="1429"/>
      <c r="E19" s="1428"/>
      <c r="F19" s="1393"/>
    </row>
    <row r="20" spans="1:6" ht="23.25" customHeight="1">
      <c r="A20" s="1427"/>
      <c r="B20" s="1427"/>
      <c r="C20" s="1428"/>
      <c r="D20" s="1429"/>
      <c r="E20" s="1428"/>
      <c r="F20" s="1393"/>
    </row>
    <row r="21" spans="1:6" ht="23.25" customHeight="1">
      <c r="A21" s="1427"/>
      <c r="B21" s="1427"/>
      <c r="C21" s="1428"/>
      <c r="D21" s="1429"/>
      <c r="E21" s="1428"/>
      <c r="F21" s="1393"/>
    </row>
    <row r="22" spans="1:6" ht="23.25" customHeight="1">
      <c r="A22" s="1393"/>
      <c r="B22" s="1393"/>
      <c r="C22" s="1430"/>
      <c r="D22" s="1431"/>
      <c r="E22" s="1430"/>
      <c r="F22" s="1393"/>
    </row>
    <row r="23" spans="1:6" ht="23.25" customHeight="1">
      <c r="A23" s="1393"/>
      <c r="B23" s="1393"/>
      <c r="C23" s="1430"/>
      <c r="D23" s="1431"/>
      <c r="E23" s="1430"/>
      <c r="F23" s="1393"/>
    </row>
    <row r="24" spans="1:6" ht="23.25" customHeight="1">
      <c r="A24" s="1393"/>
      <c r="B24" s="1393"/>
      <c r="C24" s="1430"/>
      <c r="D24" s="1431"/>
      <c r="E24" s="1430"/>
      <c r="F24" s="1393"/>
    </row>
    <row r="25" spans="1:6" ht="23.25" customHeight="1">
      <c r="A25" s="1393"/>
      <c r="B25" s="1393"/>
      <c r="C25" s="1430"/>
      <c r="D25" s="1431"/>
      <c r="E25" s="1430"/>
      <c r="F25" s="1393"/>
    </row>
    <row r="26" spans="1:6" ht="23.25" customHeight="1">
      <c r="A26" s="1393"/>
      <c r="B26" s="1393"/>
      <c r="C26" s="1430"/>
      <c r="D26" s="1431"/>
      <c r="E26" s="1430"/>
      <c r="F26" s="1393"/>
    </row>
    <row r="27" spans="1:6" ht="23.25" customHeight="1">
      <c r="A27" s="1393"/>
      <c r="B27" s="1393"/>
      <c r="C27" s="1430"/>
      <c r="D27" s="1431"/>
      <c r="E27" s="1430"/>
      <c r="F27" s="1393"/>
    </row>
    <row r="28" spans="1:6" ht="23.25" customHeight="1">
      <c r="A28" s="1393"/>
      <c r="B28" s="1393"/>
      <c r="C28" s="1430"/>
      <c r="D28" s="1431"/>
      <c r="E28" s="1430"/>
      <c r="F28" s="1393"/>
    </row>
    <row r="29" spans="1:6" ht="23.25" customHeight="1">
      <c r="A29" s="1393"/>
      <c r="B29" s="1393"/>
      <c r="C29" s="1430"/>
      <c r="D29" s="1431"/>
      <c r="E29" s="1430"/>
      <c r="F29" s="1393"/>
    </row>
    <row r="30" spans="1:6" ht="23.25" customHeight="1">
      <c r="A30" s="1393"/>
      <c r="B30" s="1393"/>
      <c r="C30" s="1430"/>
      <c r="D30" s="1431"/>
      <c r="E30" s="1430"/>
      <c r="F30" s="1393"/>
    </row>
    <row r="31" spans="1:6" ht="23.25" customHeight="1">
      <c r="A31" s="1393"/>
      <c r="B31" s="1393"/>
      <c r="C31" s="1430"/>
      <c r="D31" s="1431"/>
      <c r="E31" s="1430"/>
      <c r="F31" s="1393"/>
    </row>
    <row r="32" spans="1:6" ht="23.25" customHeight="1">
      <c r="A32" s="1393"/>
      <c r="B32" s="1393"/>
      <c r="C32" s="1430"/>
      <c r="D32" s="1431"/>
      <c r="E32" s="1430"/>
      <c r="F32" s="1393"/>
    </row>
    <row r="33" spans="1:6" ht="23.25" customHeight="1">
      <c r="A33" s="1393"/>
      <c r="B33" s="1393"/>
      <c r="C33" s="1430"/>
      <c r="D33" s="1431"/>
      <c r="E33" s="1430"/>
      <c r="F33" s="1393"/>
    </row>
    <row r="34" spans="1:6" ht="23.25" customHeight="1">
      <c r="A34" s="1393"/>
      <c r="B34" s="1393"/>
      <c r="C34" s="1430"/>
      <c r="D34" s="1431"/>
      <c r="E34" s="1430"/>
      <c r="F34" s="1393"/>
    </row>
    <row r="35" spans="1:6" ht="23.25" customHeight="1">
      <c r="A35" s="1393"/>
      <c r="B35" s="1393"/>
      <c r="C35" s="1430"/>
      <c r="D35" s="1431"/>
      <c r="E35" s="1430"/>
      <c r="F35" s="1393"/>
    </row>
    <row r="36" spans="1:6" ht="23.25" customHeight="1">
      <c r="A36" s="1393"/>
      <c r="B36" s="1393"/>
      <c r="C36" s="1430"/>
      <c r="D36" s="1431"/>
      <c r="E36" s="1430"/>
      <c r="F36" s="1393"/>
    </row>
    <row r="37" spans="1:6" ht="23.25" customHeight="1">
      <c r="A37" s="1393"/>
      <c r="B37" s="1393"/>
      <c r="C37" s="1430"/>
      <c r="D37" s="1431"/>
      <c r="E37" s="1430"/>
      <c r="F37" s="1393"/>
    </row>
    <row r="38" spans="1:6" ht="23.25" customHeight="1">
      <c r="A38" s="1393"/>
      <c r="B38" s="1393"/>
      <c r="C38" s="1430"/>
      <c r="D38" s="1431"/>
      <c r="E38" s="1430"/>
      <c r="F38" s="1393"/>
    </row>
    <row r="39" spans="1:6" ht="23.25" customHeight="1">
      <c r="A39" s="1393"/>
      <c r="B39" s="1393"/>
      <c r="C39" s="1430"/>
      <c r="D39" s="1431"/>
      <c r="E39" s="1430"/>
      <c r="F39" s="1393"/>
    </row>
    <row r="40" spans="1:6" ht="23.25" customHeight="1">
      <c r="A40" s="1393"/>
      <c r="B40" s="1393"/>
      <c r="C40" s="1430"/>
      <c r="D40" s="1431"/>
      <c r="E40" s="1430"/>
      <c r="F40" s="1393"/>
    </row>
    <row r="41" spans="1:6" ht="23.25" customHeight="1">
      <c r="A41" s="1393"/>
      <c r="B41" s="1393"/>
      <c r="C41" s="1430"/>
      <c r="D41" s="1431"/>
      <c r="E41" s="1430"/>
      <c r="F41" s="1393"/>
    </row>
  </sheetData>
  <mergeCells count="8">
    <mergeCell ref="A1:E1"/>
    <mergeCell ref="A2:F3"/>
    <mergeCell ref="A4:E4"/>
    <mergeCell ref="A5:A6"/>
    <mergeCell ref="B5:B6"/>
    <mergeCell ref="C5:C6"/>
    <mergeCell ref="D5:E5"/>
    <mergeCell ref="F5:F6"/>
  </mergeCells>
  <phoneticPr fontId="59"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3457" r:id="rId3" name="Button 1">
              <controlPr defaultSize="0" print="0" autoFill="0" autoPict="0" macro="[0]!ThisWorkbook.返回">
                <anchor>
                  <from>
                    <xdr:col>6</xdr:col>
                    <xdr:colOff>323850</xdr:colOff>
                    <xdr:row>0</xdr:row>
                    <xdr:rowOff>114300</xdr:rowOff>
                  </from>
                  <to>
                    <xdr:col>7</xdr:col>
                    <xdr:colOff>361950</xdr:colOff>
                    <xdr:row>1</xdr:row>
                    <xdr:rowOff>200025</xdr:rowOff>
                  </to>
                </anchor>
              </controlPr>
            </control>
          </mc:Choice>
        </mc:AlternateContent>
      </controls>
    </mc:Choice>
  </mc:AlternateContent>
</worksheet>
</file>

<file path=xl/worksheets/sheet1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0"/>
  <dimension ref="A1:G70"/>
  <sheetViews>
    <sheetView workbookViewId="0">
      <selection activeCell="I14" sqref="I14"/>
    </sheetView>
  </sheetViews>
  <sheetFormatPr defaultRowHeight="20.100000000000001" customHeight="1"/>
  <cols>
    <col min="1" max="1" width="4.5" style="1434" customWidth="1"/>
    <col min="2" max="2" width="14.25" style="1434" customWidth="1"/>
    <col min="3" max="3" width="17.125" style="1449" customWidth="1"/>
    <col min="4" max="6" width="17.375" style="1450" customWidth="1"/>
    <col min="7" max="7" width="18.25" style="1451" customWidth="1"/>
    <col min="8" max="256" width="9" style="1434"/>
    <col min="257" max="257" width="4.5" style="1434" customWidth="1"/>
    <col min="258" max="258" width="14.25" style="1434" customWidth="1"/>
    <col min="259" max="259" width="17.125" style="1434" customWidth="1"/>
    <col min="260" max="262" width="17.375" style="1434" customWidth="1"/>
    <col min="263" max="263" width="18.25" style="1434" customWidth="1"/>
    <col min="264" max="512" width="9" style="1434"/>
    <col min="513" max="513" width="4.5" style="1434" customWidth="1"/>
    <col min="514" max="514" width="14.25" style="1434" customWidth="1"/>
    <col min="515" max="515" width="17.125" style="1434" customWidth="1"/>
    <col min="516" max="518" width="17.375" style="1434" customWidth="1"/>
    <col min="519" max="519" width="18.25" style="1434" customWidth="1"/>
    <col min="520" max="768" width="9" style="1434"/>
    <col min="769" max="769" width="4.5" style="1434" customWidth="1"/>
    <col min="770" max="770" width="14.25" style="1434" customWidth="1"/>
    <col min="771" max="771" width="17.125" style="1434" customWidth="1"/>
    <col min="772" max="774" width="17.375" style="1434" customWidth="1"/>
    <col min="775" max="775" width="18.25" style="1434" customWidth="1"/>
    <col min="776" max="1024" width="9" style="1434"/>
    <col min="1025" max="1025" width="4.5" style="1434" customWidth="1"/>
    <col min="1026" max="1026" width="14.25" style="1434" customWidth="1"/>
    <col min="1027" max="1027" width="17.125" style="1434" customWidth="1"/>
    <col min="1028" max="1030" width="17.375" style="1434" customWidth="1"/>
    <col min="1031" max="1031" width="18.25" style="1434" customWidth="1"/>
    <col min="1032" max="1280" width="9" style="1434"/>
    <col min="1281" max="1281" width="4.5" style="1434" customWidth="1"/>
    <col min="1282" max="1282" width="14.25" style="1434" customWidth="1"/>
    <col min="1283" max="1283" width="17.125" style="1434" customWidth="1"/>
    <col min="1284" max="1286" width="17.375" style="1434" customWidth="1"/>
    <col min="1287" max="1287" width="18.25" style="1434" customWidth="1"/>
    <col min="1288" max="1536" width="9" style="1434"/>
    <col min="1537" max="1537" width="4.5" style="1434" customWidth="1"/>
    <col min="1538" max="1538" width="14.25" style="1434" customWidth="1"/>
    <col min="1539" max="1539" width="17.125" style="1434" customWidth="1"/>
    <col min="1540" max="1542" width="17.375" style="1434" customWidth="1"/>
    <col min="1543" max="1543" width="18.25" style="1434" customWidth="1"/>
    <col min="1544" max="1792" width="9" style="1434"/>
    <col min="1793" max="1793" width="4.5" style="1434" customWidth="1"/>
    <col min="1794" max="1794" width="14.25" style="1434" customWidth="1"/>
    <col min="1795" max="1795" width="17.125" style="1434" customWidth="1"/>
    <col min="1796" max="1798" width="17.375" style="1434" customWidth="1"/>
    <col min="1799" max="1799" width="18.25" style="1434" customWidth="1"/>
    <col min="1800" max="2048" width="9" style="1434"/>
    <col min="2049" max="2049" width="4.5" style="1434" customWidth="1"/>
    <col min="2050" max="2050" width="14.25" style="1434" customWidth="1"/>
    <col min="2051" max="2051" width="17.125" style="1434" customWidth="1"/>
    <col min="2052" max="2054" width="17.375" style="1434" customWidth="1"/>
    <col min="2055" max="2055" width="18.25" style="1434" customWidth="1"/>
    <col min="2056" max="2304" width="9" style="1434"/>
    <col min="2305" max="2305" width="4.5" style="1434" customWidth="1"/>
    <col min="2306" max="2306" width="14.25" style="1434" customWidth="1"/>
    <col min="2307" max="2307" width="17.125" style="1434" customWidth="1"/>
    <col min="2308" max="2310" width="17.375" style="1434" customWidth="1"/>
    <col min="2311" max="2311" width="18.25" style="1434" customWidth="1"/>
    <col min="2312" max="2560" width="9" style="1434"/>
    <col min="2561" max="2561" width="4.5" style="1434" customWidth="1"/>
    <col min="2562" max="2562" width="14.25" style="1434" customWidth="1"/>
    <col min="2563" max="2563" width="17.125" style="1434" customWidth="1"/>
    <col min="2564" max="2566" width="17.375" style="1434" customWidth="1"/>
    <col min="2567" max="2567" width="18.25" style="1434" customWidth="1"/>
    <col min="2568" max="2816" width="9" style="1434"/>
    <col min="2817" max="2817" width="4.5" style="1434" customWidth="1"/>
    <col min="2818" max="2818" width="14.25" style="1434" customWidth="1"/>
    <col min="2819" max="2819" width="17.125" style="1434" customWidth="1"/>
    <col min="2820" max="2822" width="17.375" style="1434" customWidth="1"/>
    <col min="2823" max="2823" width="18.25" style="1434" customWidth="1"/>
    <col min="2824" max="3072" width="9" style="1434"/>
    <col min="3073" max="3073" width="4.5" style="1434" customWidth="1"/>
    <col min="3074" max="3074" width="14.25" style="1434" customWidth="1"/>
    <col min="3075" max="3075" width="17.125" style="1434" customWidth="1"/>
    <col min="3076" max="3078" width="17.375" style="1434" customWidth="1"/>
    <col min="3079" max="3079" width="18.25" style="1434" customWidth="1"/>
    <col min="3080" max="3328" width="9" style="1434"/>
    <col min="3329" max="3329" width="4.5" style="1434" customWidth="1"/>
    <col min="3330" max="3330" width="14.25" style="1434" customWidth="1"/>
    <col min="3331" max="3331" width="17.125" style="1434" customWidth="1"/>
    <col min="3332" max="3334" width="17.375" style="1434" customWidth="1"/>
    <col min="3335" max="3335" width="18.25" style="1434" customWidth="1"/>
    <col min="3336" max="3584" width="9" style="1434"/>
    <col min="3585" max="3585" width="4.5" style="1434" customWidth="1"/>
    <col min="3586" max="3586" width="14.25" style="1434" customWidth="1"/>
    <col min="3587" max="3587" width="17.125" style="1434" customWidth="1"/>
    <col min="3588" max="3590" width="17.375" style="1434" customWidth="1"/>
    <col min="3591" max="3591" width="18.25" style="1434" customWidth="1"/>
    <col min="3592" max="3840" width="9" style="1434"/>
    <col min="3841" max="3841" width="4.5" style="1434" customWidth="1"/>
    <col min="3842" max="3842" width="14.25" style="1434" customWidth="1"/>
    <col min="3843" max="3843" width="17.125" style="1434" customWidth="1"/>
    <col min="3844" max="3846" width="17.375" style="1434" customWidth="1"/>
    <col min="3847" max="3847" width="18.25" style="1434" customWidth="1"/>
    <col min="3848" max="4096" width="9" style="1434"/>
    <col min="4097" max="4097" width="4.5" style="1434" customWidth="1"/>
    <col min="4098" max="4098" width="14.25" style="1434" customWidth="1"/>
    <col min="4099" max="4099" width="17.125" style="1434" customWidth="1"/>
    <col min="4100" max="4102" width="17.375" style="1434" customWidth="1"/>
    <col min="4103" max="4103" width="18.25" style="1434" customWidth="1"/>
    <col min="4104" max="4352" width="9" style="1434"/>
    <col min="4353" max="4353" width="4.5" style="1434" customWidth="1"/>
    <col min="4354" max="4354" width="14.25" style="1434" customWidth="1"/>
    <col min="4355" max="4355" width="17.125" style="1434" customWidth="1"/>
    <col min="4356" max="4358" width="17.375" style="1434" customWidth="1"/>
    <col min="4359" max="4359" width="18.25" style="1434" customWidth="1"/>
    <col min="4360" max="4608" width="9" style="1434"/>
    <col min="4609" max="4609" width="4.5" style="1434" customWidth="1"/>
    <col min="4610" max="4610" width="14.25" style="1434" customWidth="1"/>
    <col min="4611" max="4611" width="17.125" style="1434" customWidth="1"/>
    <col min="4612" max="4614" width="17.375" style="1434" customWidth="1"/>
    <col min="4615" max="4615" width="18.25" style="1434" customWidth="1"/>
    <col min="4616" max="4864" width="9" style="1434"/>
    <col min="4865" max="4865" width="4.5" style="1434" customWidth="1"/>
    <col min="4866" max="4866" width="14.25" style="1434" customWidth="1"/>
    <col min="4867" max="4867" width="17.125" style="1434" customWidth="1"/>
    <col min="4868" max="4870" width="17.375" style="1434" customWidth="1"/>
    <col min="4871" max="4871" width="18.25" style="1434" customWidth="1"/>
    <col min="4872" max="5120" width="9" style="1434"/>
    <col min="5121" max="5121" width="4.5" style="1434" customWidth="1"/>
    <col min="5122" max="5122" width="14.25" style="1434" customWidth="1"/>
    <col min="5123" max="5123" width="17.125" style="1434" customWidth="1"/>
    <col min="5124" max="5126" width="17.375" style="1434" customWidth="1"/>
    <col min="5127" max="5127" width="18.25" style="1434" customWidth="1"/>
    <col min="5128" max="5376" width="9" style="1434"/>
    <col min="5377" max="5377" width="4.5" style="1434" customWidth="1"/>
    <col min="5378" max="5378" width="14.25" style="1434" customWidth="1"/>
    <col min="5379" max="5379" width="17.125" style="1434" customWidth="1"/>
    <col min="5380" max="5382" width="17.375" style="1434" customWidth="1"/>
    <col min="5383" max="5383" width="18.25" style="1434" customWidth="1"/>
    <col min="5384" max="5632" width="9" style="1434"/>
    <col min="5633" max="5633" width="4.5" style="1434" customWidth="1"/>
    <col min="5634" max="5634" width="14.25" style="1434" customWidth="1"/>
    <col min="5635" max="5635" width="17.125" style="1434" customWidth="1"/>
    <col min="5636" max="5638" width="17.375" style="1434" customWidth="1"/>
    <col min="5639" max="5639" width="18.25" style="1434" customWidth="1"/>
    <col min="5640" max="5888" width="9" style="1434"/>
    <col min="5889" max="5889" width="4.5" style="1434" customWidth="1"/>
    <col min="5890" max="5890" width="14.25" style="1434" customWidth="1"/>
    <col min="5891" max="5891" width="17.125" style="1434" customWidth="1"/>
    <col min="5892" max="5894" width="17.375" style="1434" customWidth="1"/>
    <col min="5895" max="5895" width="18.25" style="1434" customWidth="1"/>
    <col min="5896" max="6144" width="9" style="1434"/>
    <col min="6145" max="6145" width="4.5" style="1434" customWidth="1"/>
    <col min="6146" max="6146" width="14.25" style="1434" customWidth="1"/>
    <col min="6147" max="6147" width="17.125" style="1434" customWidth="1"/>
    <col min="6148" max="6150" width="17.375" style="1434" customWidth="1"/>
    <col min="6151" max="6151" width="18.25" style="1434" customWidth="1"/>
    <col min="6152" max="6400" width="9" style="1434"/>
    <col min="6401" max="6401" width="4.5" style="1434" customWidth="1"/>
    <col min="6402" max="6402" width="14.25" style="1434" customWidth="1"/>
    <col min="6403" max="6403" width="17.125" style="1434" customWidth="1"/>
    <col min="6404" max="6406" width="17.375" style="1434" customWidth="1"/>
    <col min="6407" max="6407" width="18.25" style="1434" customWidth="1"/>
    <col min="6408" max="6656" width="9" style="1434"/>
    <col min="6657" max="6657" width="4.5" style="1434" customWidth="1"/>
    <col min="6658" max="6658" width="14.25" style="1434" customWidth="1"/>
    <col min="6659" max="6659" width="17.125" style="1434" customWidth="1"/>
    <col min="6660" max="6662" width="17.375" style="1434" customWidth="1"/>
    <col min="6663" max="6663" width="18.25" style="1434" customWidth="1"/>
    <col min="6664" max="6912" width="9" style="1434"/>
    <col min="6913" max="6913" width="4.5" style="1434" customWidth="1"/>
    <col min="6914" max="6914" width="14.25" style="1434" customWidth="1"/>
    <col min="6915" max="6915" width="17.125" style="1434" customWidth="1"/>
    <col min="6916" max="6918" width="17.375" style="1434" customWidth="1"/>
    <col min="6919" max="6919" width="18.25" style="1434" customWidth="1"/>
    <col min="6920" max="7168" width="9" style="1434"/>
    <col min="7169" max="7169" width="4.5" style="1434" customWidth="1"/>
    <col min="7170" max="7170" width="14.25" style="1434" customWidth="1"/>
    <col min="7171" max="7171" width="17.125" style="1434" customWidth="1"/>
    <col min="7172" max="7174" width="17.375" style="1434" customWidth="1"/>
    <col min="7175" max="7175" width="18.25" style="1434" customWidth="1"/>
    <col min="7176" max="7424" width="9" style="1434"/>
    <col min="7425" max="7425" width="4.5" style="1434" customWidth="1"/>
    <col min="7426" max="7426" width="14.25" style="1434" customWidth="1"/>
    <col min="7427" max="7427" width="17.125" style="1434" customWidth="1"/>
    <col min="7428" max="7430" width="17.375" style="1434" customWidth="1"/>
    <col min="7431" max="7431" width="18.25" style="1434" customWidth="1"/>
    <col min="7432" max="7680" width="9" style="1434"/>
    <col min="7681" max="7681" width="4.5" style="1434" customWidth="1"/>
    <col min="7682" max="7682" width="14.25" style="1434" customWidth="1"/>
    <col min="7683" max="7683" width="17.125" style="1434" customWidth="1"/>
    <col min="7684" max="7686" width="17.375" style="1434" customWidth="1"/>
    <col min="7687" max="7687" width="18.25" style="1434" customWidth="1"/>
    <col min="7688" max="7936" width="9" style="1434"/>
    <col min="7937" max="7937" width="4.5" style="1434" customWidth="1"/>
    <col min="7938" max="7938" width="14.25" style="1434" customWidth="1"/>
    <col min="7939" max="7939" width="17.125" style="1434" customWidth="1"/>
    <col min="7940" max="7942" width="17.375" style="1434" customWidth="1"/>
    <col min="7943" max="7943" width="18.25" style="1434" customWidth="1"/>
    <col min="7944" max="8192" width="9" style="1434"/>
    <col min="8193" max="8193" width="4.5" style="1434" customWidth="1"/>
    <col min="8194" max="8194" width="14.25" style="1434" customWidth="1"/>
    <col min="8195" max="8195" width="17.125" style="1434" customWidth="1"/>
    <col min="8196" max="8198" width="17.375" style="1434" customWidth="1"/>
    <col min="8199" max="8199" width="18.25" style="1434" customWidth="1"/>
    <col min="8200" max="8448" width="9" style="1434"/>
    <col min="8449" max="8449" width="4.5" style="1434" customWidth="1"/>
    <col min="8450" max="8450" width="14.25" style="1434" customWidth="1"/>
    <col min="8451" max="8451" width="17.125" style="1434" customWidth="1"/>
    <col min="8452" max="8454" width="17.375" style="1434" customWidth="1"/>
    <col min="8455" max="8455" width="18.25" style="1434" customWidth="1"/>
    <col min="8456" max="8704" width="9" style="1434"/>
    <col min="8705" max="8705" width="4.5" style="1434" customWidth="1"/>
    <col min="8706" max="8706" width="14.25" style="1434" customWidth="1"/>
    <col min="8707" max="8707" width="17.125" style="1434" customWidth="1"/>
    <col min="8708" max="8710" width="17.375" style="1434" customWidth="1"/>
    <col min="8711" max="8711" width="18.25" style="1434" customWidth="1"/>
    <col min="8712" max="8960" width="9" style="1434"/>
    <col min="8961" max="8961" width="4.5" style="1434" customWidth="1"/>
    <col min="8962" max="8962" width="14.25" style="1434" customWidth="1"/>
    <col min="8963" max="8963" width="17.125" style="1434" customWidth="1"/>
    <col min="8964" max="8966" width="17.375" style="1434" customWidth="1"/>
    <col min="8967" max="8967" width="18.25" style="1434" customWidth="1"/>
    <col min="8968" max="9216" width="9" style="1434"/>
    <col min="9217" max="9217" width="4.5" style="1434" customWidth="1"/>
    <col min="9218" max="9218" width="14.25" style="1434" customWidth="1"/>
    <col min="9219" max="9219" width="17.125" style="1434" customWidth="1"/>
    <col min="9220" max="9222" width="17.375" style="1434" customWidth="1"/>
    <col min="9223" max="9223" width="18.25" style="1434" customWidth="1"/>
    <col min="9224" max="9472" width="9" style="1434"/>
    <col min="9473" max="9473" width="4.5" style="1434" customWidth="1"/>
    <col min="9474" max="9474" width="14.25" style="1434" customWidth="1"/>
    <col min="9475" max="9475" width="17.125" style="1434" customWidth="1"/>
    <col min="9476" max="9478" width="17.375" style="1434" customWidth="1"/>
    <col min="9479" max="9479" width="18.25" style="1434" customWidth="1"/>
    <col min="9480" max="9728" width="9" style="1434"/>
    <col min="9729" max="9729" width="4.5" style="1434" customWidth="1"/>
    <col min="9730" max="9730" width="14.25" style="1434" customWidth="1"/>
    <col min="9731" max="9731" width="17.125" style="1434" customWidth="1"/>
    <col min="9732" max="9734" width="17.375" style="1434" customWidth="1"/>
    <col min="9735" max="9735" width="18.25" style="1434" customWidth="1"/>
    <col min="9736" max="9984" width="9" style="1434"/>
    <col min="9985" max="9985" width="4.5" style="1434" customWidth="1"/>
    <col min="9986" max="9986" width="14.25" style="1434" customWidth="1"/>
    <col min="9987" max="9987" width="17.125" style="1434" customWidth="1"/>
    <col min="9988" max="9990" width="17.375" style="1434" customWidth="1"/>
    <col min="9991" max="9991" width="18.25" style="1434" customWidth="1"/>
    <col min="9992" max="10240" width="9" style="1434"/>
    <col min="10241" max="10241" width="4.5" style="1434" customWidth="1"/>
    <col min="10242" max="10242" width="14.25" style="1434" customWidth="1"/>
    <col min="10243" max="10243" width="17.125" style="1434" customWidth="1"/>
    <col min="10244" max="10246" width="17.375" style="1434" customWidth="1"/>
    <col min="10247" max="10247" width="18.25" style="1434" customWidth="1"/>
    <col min="10248" max="10496" width="9" style="1434"/>
    <col min="10497" max="10497" width="4.5" style="1434" customWidth="1"/>
    <col min="10498" max="10498" width="14.25" style="1434" customWidth="1"/>
    <col min="10499" max="10499" width="17.125" style="1434" customWidth="1"/>
    <col min="10500" max="10502" width="17.375" style="1434" customWidth="1"/>
    <col min="10503" max="10503" width="18.25" style="1434" customWidth="1"/>
    <col min="10504" max="10752" width="9" style="1434"/>
    <col min="10753" max="10753" width="4.5" style="1434" customWidth="1"/>
    <col min="10754" max="10754" width="14.25" style="1434" customWidth="1"/>
    <col min="10755" max="10755" width="17.125" style="1434" customWidth="1"/>
    <col min="10756" max="10758" width="17.375" style="1434" customWidth="1"/>
    <col min="10759" max="10759" width="18.25" style="1434" customWidth="1"/>
    <col min="10760" max="11008" width="9" style="1434"/>
    <col min="11009" max="11009" width="4.5" style="1434" customWidth="1"/>
    <col min="11010" max="11010" width="14.25" style="1434" customWidth="1"/>
    <col min="11011" max="11011" width="17.125" style="1434" customWidth="1"/>
    <col min="11012" max="11014" width="17.375" style="1434" customWidth="1"/>
    <col min="11015" max="11015" width="18.25" style="1434" customWidth="1"/>
    <col min="11016" max="11264" width="9" style="1434"/>
    <col min="11265" max="11265" width="4.5" style="1434" customWidth="1"/>
    <col min="11266" max="11266" width="14.25" style="1434" customWidth="1"/>
    <col min="11267" max="11267" width="17.125" style="1434" customWidth="1"/>
    <col min="11268" max="11270" width="17.375" style="1434" customWidth="1"/>
    <col min="11271" max="11271" width="18.25" style="1434" customWidth="1"/>
    <col min="11272" max="11520" width="9" style="1434"/>
    <col min="11521" max="11521" width="4.5" style="1434" customWidth="1"/>
    <col min="11522" max="11522" width="14.25" style="1434" customWidth="1"/>
    <col min="11523" max="11523" width="17.125" style="1434" customWidth="1"/>
    <col min="11524" max="11526" width="17.375" style="1434" customWidth="1"/>
    <col min="11527" max="11527" width="18.25" style="1434" customWidth="1"/>
    <col min="11528" max="11776" width="9" style="1434"/>
    <col min="11777" max="11777" width="4.5" style="1434" customWidth="1"/>
    <col min="11778" max="11778" width="14.25" style="1434" customWidth="1"/>
    <col min="11779" max="11779" width="17.125" style="1434" customWidth="1"/>
    <col min="11780" max="11782" width="17.375" style="1434" customWidth="1"/>
    <col min="11783" max="11783" width="18.25" style="1434" customWidth="1"/>
    <col min="11784" max="12032" width="9" style="1434"/>
    <col min="12033" max="12033" width="4.5" style="1434" customWidth="1"/>
    <col min="12034" max="12034" width="14.25" style="1434" customWidth="1"/>
    <col min="12035" max="12035" width="17.125" style="1434" customWidth="1"/>
    <col min="12036" max="12038" width="17.375" style="1434" customWidth="1"/>
    <col min="12039" max="12039" width="18.25" style="1434" customWidth="1"/>
    <col min="12040" max="12288" width="9" style="1434"/>
    <col min="12289" max="12289" width="4.5" style="1434" customWidth="1"/>
    <col min="12290" max="12290" width="14.25" style="1434" customWidth="1"/>
    <col min="12291" max="12291" width="17.125" style="1434" customWidth="1"/>
    <col min="12292" max="12294" width="17.375" style="1434" customWidth="1"/>
    <col min="12295" max="12295" width="18.25" style="1434" customWidth="1"/>
    <col min="12296" max="12544" width="9" style="1434"/>
    <col min="12545" max="12545" width="4.5" style="1434" customWidth="1"/>
    <col min="12546" max="12546" width="14.25" style="1434" customWidth="1"/>
    <col min="12547" max="12547" width="17.125" style="1434" customWidth="1"/>
    <col min="12548" max="12550" width="17.375" style="1434" customWidth="1"/>
    <col min="12551" max="12551" width="18.25" style="1434" customWidth="1"/>
    <col min="12552" max="12800" width="9" style="1434"/>
    <col min="12801" max="12801" width="4.5" style="1434" customWidth="1"/>
    <col min="12802" max="12802" width="14.25" style="1434" customWidth="1"/>
    <col min="12803" max="12803" width="17.125" style="1434" customWidth="1"/>
    <col min="12804" max="12806" width="17.375" style="1434" customWidth="1"/>
    <col min="12807" max="12807" width="18.25" style="1434" customWidth="1"/>
    <col min="12808" max="13056" width="9" style="1434"/>
    <col min="13057" max="13057" width="4.5" style="1434" customWidth="1"/>
    <col min="13058" max="13058" width="14.25" style="1434" customWidth="1"/>
    <col min="13059" max="13059" width="17.125" style="1434" customWidth="1"/>
    <col min="13060" max="13062" width="17.375" style="1434" customWidth="1"/>
    <col min="13063" max="13063" width="18.25" style="1434" customWidth="1"/>
    <col min="13064" max="13312" width="9" style="1434"/>
    <col min="13313" max="13313" width="4.5" style="1434" customWidth="1"/>
    <col min="13314" max="13314" width="14.25" style="1434" customWidth="1"/>
    <col min="13315" max="13315" width="17.125" style="1434" customWidth="1"/>
    <col min="13316" max="13318" width="17.375" style="1434" customWidth="1"/>
    <col min="13319" max="13319" width="18.25" style="1434" customWidth="1"/>
    <col min="13320" max="13568" width="9" style="1434"/>
    <col min="13569" max="13569" width="4.5" style="1434" customWidth="1"/>
    <col min="13570" max="13570" width="14.25" style="1434" customWidth="1"/>
    <col min="13571" max="13571" width="17.125" style="1434" customWidth="1"/>
    <col min="13572" max="13574" width="17.375" style="1434" customWidth="1"/>
    <col min="13575" max="13575" width="18.25" style="1434" customWidth="1"/>
    <col min="13576" max="13824" width="9" style="1434"/>
    <col min="13825" max="13825" width="4.5" style="1434" customWidth="1"/>
    <col min="13826" max="13826" width="14.25" style="1434" customWidth="1"/>
    <col min="13827" max="13827" width="17.125" style="1434" customWidth="1"/>
    <col min="13828" max="13830" width="17.375" style="1434" customWidth="1"/>
    <col min="13831" max="13831" width="18.25" style="1434" customWidth="1"/>
    <col min="13832" max="14080" width="9" style="1434"/>
    <col min="14081" max="14081" width="4.5" style="1434" customWidth="1"/>
    <col min="14082" max="14082" width="14.25" style="1434" customWidth="1"/>
    <col min="14083" max="14083" width="17.125" style="1434" customWidth="1"/>
    <col min="14084" max="14086" width="17.375" style="1434" customWidth="1"/>
    <col min="14087" max="14087" width="18.25" style="1434" customWidth="1"/>
    <col min="14088" max="14336" width="9" style="1434"/>
    <col min="14337" max="14337" width="4.5" style="1434" customWidth="1"/>
    <col min="14338" max="14338" width="14.25" style="1434" customWidth="1"/>
    <col min="14339" max="14339" width="17.125" style="1434" customWidth="1"/>
    <col min="14340" max="14342" width="17.375" style="1434" customWidth="1"/>
    <col min="14343" max="14343" width="18.25" style="1434" customWidth="1"/>
    <col min="14344" max="14592" width="9" style="1434"/>
    <col min="14593" max="14593" width="4.5" style="1434" customWidth="1"/>
    <col min="14594" max="14594" width="14.25" style="1434" customWidth="1"/>
    <col min="14595" max="14595" width="17.125" style="1434" customWidth="1"/>
    <col min="14596" max="14598" width="17.375" style="1434" customWidth="1"/>
    <col min="14599" max="14599" width="18.25" style="1434" customWidth="1"/>
    <col min="14600" max="14848" width="9" style="1434"/>
    <col min="14849" max="14849" width="4.5" style="1434" customWidth="1"/>
    <col min="14850" max="14850" width="14.25" style="1434" customWidth="1"/>
    <col min="14851" max="14851" width="17.125" style="1434" customWidth="1"/>
    <col min="14852" max="14854" width="17.375" style="1434" customWidth="1"/>
    <col min="14855" max="14855" width="18.25" style="1434" customWidth="1"/>
    <col min="14856" max="15104" width="9" style="1434"/>
    <col min="15105" max="15105" width="4.5" style="1434" customWidth="1"/>
    <col min="15106" max="15106" width="14.25" style="1434" customWidth="1"/>
    <col min="15107" max="15107" width="17.125" style="1434" customWidth="1"/>
    <col min="15108" max="15110" width="17.375" style="1434" customWidth="1"/>
    <col min="15111" max="15111" width="18.25" style="1434" customWidth="1"/>
    <col min="15112" max="15360" width="9" style="1434"/>
    <col min="15361" max="15361" width="4.5" style="1434" customWidth="1"/>
    <col min="15362" max="15362" width="14.25" style="1434" customWidth="1"/>
    <col min="15363" max="15363" width="17.125" style="1434" customWidth="1"/>
    <col min="15364" max="15366" width="17.375" style="1434" customWidth="1"/>
    <col min="15367" max="15367" width="18.25" style="1434" customWidth="1"/>
    <col min="15368" max="15616" width="9" style="1434"/>
    <col min="15617" max="15617" width="4.5" style="1434" customWidth="1"/>
    <col min="15618" max="15618" width="14.25" style="1434" customWidth="1"/>
    <col min="15619" max="15619" width="17.125" style="1434" customWidth="1"/>
    <col min="15620" max="15622" width="17.375" style="1434" customWidth="1"/>
    <col min="15623" max="15623" width="18.25" style="1434" customWidth="1"/>
    <col min="15624" max="15872" width="9" style="1434"/>
    <col min="15873" max="15873" width="4.5" style="1434" customWidth="1"/>
    <col min="15874" max="15874" width="14.25" style="1434" customWidth="1"/>
    <col min="15875" max="15875" width="17.125" style="1434" customWidth="1"/>
    <col min="15876" max="15878" width="17.375" style="1434" customWidth="1"/>
    <col min="15879" max="15879" width="18.25" style="1434" customWidth="1"/>
    <col min="15880" max="16128" width="9" style="1434"/>
    <col min="16129" max="16129" width="4.5" style="1434" customWidth="1"/>
    <col min="16130" max="16130" width="14.25" style="1434" customWidth="1"/>
    <col min="16131" max="16131" width="17.125" style="1434" customWidth="1"/>
    <col min="16132" max="16134" width="17.375" style="1434" customWidth="1"/>
    <col min="16135" max="16135" width="18.25" style="1434" customWidth="1"/>
    <col min="16136" max="16384" width="9" style="1434"/>
  </cols>
  <sheetData>
    <row r="1" spans="1:7" ht="25.5" customHeight="1">
      <c r="A1" s="3860" t="s">
        <v>2495</v>
      </c>
      <c r="B1" s="3860"/>
      <c r="C1" s="3860"/>
      <c r="D1" s="3860"/>
      <c r="E1" s="3860"/>
      <c r="F1" s="3860"/>
      <c r="G1" s="3860"/>
    </row>
    <row r="2" spans="1:7" s="1436" customFormat="1" ht="20.100000000000001" customHeight="1">
      <c r="A2" s="3861" t="s">
        <v>2496</v>
      </c>
      <c r="B2" s="3861"/>
      <c r="C2" s="1435" t="str">
        <f>'(二)企业基本情况和审核事项说明'!B15</f>
        <v>2015-01-01</v>
      </c>
      <c r="D2" s="3862" t="s">
        <v>2497</v>
      </c>
      <c r="E2" s="3862"/>
      <c r="F2" s="3862"/>
      <c r="G2" s="3862"/>
    </row>
    <row r="3" spans="1:7" s="1436" customFormat="1" ht="20.100000000000001" customHeight="1">
      <c r="A3" s="3861" t="s">
        <v>2498</v>
      </c>
      <c r="B3" s="3861"/>
      <c r="C3" s="1437" t="str">
        <f>'(二)企业基本情况和审核事项说明'!D15</f>
        <v>2015-12-31</v>
      </c>
      <c r="D3" s="3862" t="s">
        <v>2499</v>
      </c>
      <c r="E3" s="3862"/>
      <c r="F3" s="3862"/>
      <c r="G3" s="3862"/>
    </row>
    <row r="4" spans="1:7" s="1436" customFormat="1" ht="20.100000000000001" customHeight="1">
      <c r="A4" s="3863" t="s">
        <v>1659</v>
      </c>
      <c r="B4" s="3863"/>
      <c r="C4" s="3863"/>
      <c r="D4" s="3863"/>
      <c r="E4" s="3863"/>
      <c r="F4" s="3863"/>
      <c r="G4" s="3863"/>
    </row>
    <row r="5" spans="1:7" s="1436" customFormat="1" ht="19.5" customHeight="1">
      <c r="A5" s="1377" t="s">
        <v>2500</v>
      </c>
      <c r="B5" s="1438" t="s">
        <v>181</v>
      </c>
      <c r="C5" s="1439" t="s">
        <v>678</v>
      </c>
      <c r="D5" s="1399" t="s">
        <v>1655</v>
      </c>
      <c r="E5" s="1399" t="s">
        <v>27</v>
      </c>
      <c r="F5" s="1399" t="s">
        <v>2501</v>
      </c>
      <c r="G5" s="1388" t="s">
        <v>2502</v>
      </c>
    </row>
    <row r="6" spans="1:7" s="1436" customFormat="1" ht="20.100000000000001" customHeight="1">
      <c r="A6" s="1377">
        <v>1</v>
      </c>
      <c r="B6" s="3859" t="s">
        <v>12</v>
      </c>
      <c r="C6" s="1440" t="s">
        <v>720</v>
      </c>
      <c r="D6" s="1441">
        <f>企业各税审核汇总表!D6</f>
        <v>0</v>
      </c>
      <c r="E6" s="1441">
        <f>企业各税审核汇总表!E6</f>
        <v>0</v>
      </c>
      <c r="F6" s="1441">
        <f>企业各税审核汇总表!F6</f>
        <v>0</v>
      </c>
      <c r="G6" s="1441"/>
    </row>
    <row r="7" spans="1:7" s="1436" customFormat="1" ht="20.100000000000001" customHeight="1">
      <c r="A7" s="1377">
        <v>2</v>
      </c>
      <c r="B7" s="3859"/>
      <c r="C7" s="1440" t="s">
        <v>677</v>
      </c>
      <c r="D7" s="1441">
        <f>企业各税审核汇总表!D7</f>
        <v>0</v>
      </c>
      <c r="E7" s="1441">
        <f>企业各税审核汇总表!E7</f>
        <v>0</v>
      </c>
      <c r="F7" s="1441">
        <f>企业各税审核汇总表!F7</f>
        <v>0</v>
      </c>
      <c r="G7" s="1390"/>
    </row>
    <row r="8" spans="1:7" s="1436" customFormat="1" ht="20.100000000000001" customHeight="1">
      <c r="A8" s="1377">
        <v>3</v>
      </c>
      <c r="B8" s="3859"/>
      <c r="C8" s="1440" t="s">
        <v>721</v>
      </c>
      <c r="D8" s="1441">
        <f>企业各税审核汇总表!D8</f>
        <v>0</v>
      </c>
      <c r="E8" s="1441">
        <f>企业各税审核汇总表!E8</f>
        <v>0</v>
      </c>
      <c r="F8" s="1441">
        <f>企业各税审核汇总表!F8</f>
        <v>0</v>
      </c>
      <c r="G8" s="1390"/>
    </row>
    <row r="9" spans="1:7" s="1436" customFormat="1" ht="20.100000000000001" customHeight="1">
      <c r="A9" s="1377">
        <v>4</v>
      </c>
      <c r="B9" s="3859"/>
      <c r="C9" s="1440" t="s">
        <v>722</v>
      </c>
      <c r="D9" s="1441">
        <f>企业各税审核汇总表!D9</f>
        <v>0</v>
      </c>
      <c r="E9" s="1441">
        <f>企业各税审核汇总表!E9</f>
        <v>0</v>
      </c>
      <c r="F9" s="1441">
        <f>企业各税审核汇总表!F9</f>
        <v>0</v>
      </c>
      <c r="G9" s="1390"/>
    </row>
    <row r="10" spans="1:7" s="1436" customFormat="1" ht="20.100000000000001" customHeight="1">
      <c r="A10" s="1377">
        <v>5</v>
      </c>
      <c r="B10" s="3859" t="s">
        <v>229</v>
      </c>
      <c r="C10" s="1440" t="s">
        <v>720</v>
      </c>
      <c r="D10" s="1441">
        <f>企业各税审核汇总表!D10</f>
        <v>0</v>
      </c>
      <c r="E10" s="1441">
        <f>企业各税审核汇总表!E10</f>
        <v>0</v>
      </c>
      <c r="F10" s="1441">
        <f>企业各税审核汇总表!F10</f>
        <v>0</v>
      </c>
      <c r="G10" s="1442"/>
    </row>
    <row r="11" spans="1:7" s="1436" customFormat="1" ht="20.100000000000001" customHeight="1">
      <c r="A11" s="1377">
        <v>6</v>
      </c>
      <c r="B11" s="3859"/>
      <c r="C11" s="1440" t="s">
        <v>677</v>
      </c>
      <c r="D11" s="1441">
        <f>企业各税审核汇总表!D11</f>
        <v>0</v>
      </c>
      <c r="E11" s="1441">
        <f>企业各税审核汇总表!E11</f>
        <v>0</v>
      </c>
      <c r="F11" s="1441">
        <f>企业各税审核汇总表!F11</f>
        <v>0</v>
      </c>
      <c r="G11" s="1443"/>
    </row>
    <row r="12" spans="1:7" s="1436" customFormat="1" ht="20.100000000000001" customHeight="1">
      <c r="A12" s="1377">
        <v>7</v>
      </c>
      <c r="B12" s="3859"/>
      <c r="C12" s="1440" t="s">
        <v>721</v>
      </c>
      <c r="D12" s="1441">
        <f>企业各税审核汇总表!D12</f>
        <v>0</v>
      </c>
      <c r="E12" s="1441">
        <f>企业各税审核汇总表!E12</f>
        <v>0</v>
      </c>
      <c r="F12" s="1441">
        <f>企业各税审核汇总表!F12</f>
        <v>0</v>
      </c>
      <c r="G12" s="1390"/>
    </row>
    <row r="13" spans="1:7" s="1436" customFormat="1" ht="20.100000000000001" customHeight="1">
      <c r="A13" s="1377">
        <v>8</v>
      </c>
      <c r="B13" s="3859"/>
      <c r="C13" s="1440" t="s">
        <v>722</v>
      </c>
      <c r="D13" s="1441">
        <f>企业各税审核汇总表!D13</f>
        <v>0</v>
      </c>
      <c r="E13" s="1441">
        <f>企业各税审核汇总表!E13</f>
        <v>0</v>
      </c>
      <c r="F13" s="1441">
        <f>企业各税审核汇总表!F13</f>
        <v>0</v>
      </c>
      <c r="G13" s="1390"/>
    </row>
    <row r="14" spans="1:7" s="1436" customFormat="1" ht="20.100000000000001" customHeight="1">
      <c r="A14" s="1377">
        <v>9</v>
      </c>
      <c r="B14" s="3859" t="s">
        <v>1289</v>
      </c>
      <c r="C14" s="1440" t="s">
        <v>720</v>
      </c>
      <c r="D14" s="1441">
        <f>企业各税审核汇总表!D14</f>
        <v>0</v>
      </c>
      <c r="E14" s="1441">
        <f>企业各税审核汇总表!E14</f>
        <v>0</v>
      </c>
      <c r="F14" s="1441">
        <f>企业各税审核汇总表!F14</f>
        <v>0</v>
      </c>
      <c r="G14" s="1390"/>
    </row>
    <row r="15" spans="1:7" s="1436" customFormat="1" ht="20.100000000000001" customHeight="1">
      <c r="A15" s="1377">
        <v>10</v>
      </c>
      <c r="B15" s="3859"/>
      <c r="C15" s="1440" t="s">
        <v>677</v>
      </c>
      <c r="D15" s="1441">
        <f>企业各税审核汇总表!D15</f>
        <v>0</v>
      </c>
      <c r="E15" s="1441">
        <f>企业各税审核汇总表!E15</f>
        <v>0</v>
      </c>
      <c r="F15" s="1441">
        <f>企业各税审核汇总表!F15</f>
        <v>0</v>
      </c>
      <c r="G15" s="1443"/>
    </row>
    <row r="16" spans="1:7" s="1436" customFormat="1" ht="20.100000000000001" customHeight="1">
      <c r="A16" s="1377">
        <v>11</v>
      </c>
      <c r="B16" s="3859"/>
      <c r="C16" s="1440" t="s">
        <v>721</v>
      </c>
      <c r="D16" s="1441">
        <f>企业各税审核汇总表!D16</f>
        <v>0</v>
      </c>
      <c r="E16" s="1441">
        <f>企业各税审核汇总表!E16</f>
        <v>0</v>
      </c>
      <c r="F16" s="1441">
        <f>企业各税审核汇总表!F16</f>
        <v>0</v>
      </c>
      <c r="G16" s="1442"/>
    </row>
    <row r="17" spans="1:7" s="1436" customFormat="1" ht="20.100000000000001" customHeight="1">
      <c r="A17" s="1377">
        <v>12</v>
      </c>
      <c r="B17" s="3859"/>
      <c r="C17" s="1440" t="s">
        <v>722</v>
      </c>
      <c r="D17" s="1441">
        <f>企业各税审核汇总表!D17</f>
        <v>0</v>
      </c>
      <c r="E17" s="1441">
        <f>企业各税审核汇总表!E17</f>
        <v>0</v>
      </c>
      <c r="F17" s="1441">
        <f>企业各税审核汇总表!F17</f>
        <v>0</v>
      </c>
      <c r="G17" s="1443"/>
    </row>
    <row r="18" spans="1:7" s="1436" customFormat="1" ht="20.100000000000001" customHeight="1">
      <c r="A18" s="1377">
        <v>13</v>
      </c>
      <c r="B18" s="3859" t="s">
        <v>723</v>
      </c>
      <c r="C18" s="1440" t="s">
        <v>720</v>
      </c>
      <c r="D18" s="1441">
        <f>企业各税审核汇总表!D18</f>
        <v>0</v>
      </c>
      <c r="E18" s="1441">
        <f>企业各税审核汇总表!E18</f>
        <v>0</v>
      </c>
      <c r="F18" s="1441">
        <f>企业各税审核汇总表!F18</f>
        <v>0</v>
      </c>
      <c r="G18" s="1390"/>
    </row>
    <row r="19" spans="1:7" s="1436" customFormat="1" ht="20.100000000000001" customHeight="1">
      <c r="A19" s="1377">
        <v>14</v>
      </c>
      <c r="B19" s="3859"/>
      <c r="C19" s="1440" t="s">
        <v>677</v>
      </c>
      <c r="D19" s="1441">
        <f>企业各税审核汇总表!D19</f>
        <v>0</v>
      </c>
      <c r="E19" s="1441">
        <f>企业各税审核汇总表!E19</f>
        <v>0</v>
      </c>
      <c r="F19" s="1441">
        <f>企业各税审核汇总表!F19</f>
        <v>0</v>
      </c>
      <c r="G19" s="1443"/>
    </row>
    <row r="20" spans="1:7" s="1436" customFormat="1" ht="20.100000000000001" customHeight="1">
      <c r="A20" s="1377">
        <v>15</v>
      </c>
      <c r="B20" s="3859"/>
      <c r="C20" s="1440" t="s">
        <v>721</v>
      </c>
      <c r="D20" s="1441">
        <f>企业各税审核汇总表!D20</f>
        <v>0</v>
      </c>
      <c r="E20" s="1441">
        <f>企业各税审核汇总表!E20</f>
        <v>0</v>
      </c>
      <c r="F20" s="1441">
        <f>企业各税审核汇总表!F20</f>
        <v>0</v>
      </c>
      <c r="G20" s="1443"/>
    </row>
    <row r="21" spans="1:7" s="1436" customFormat="1" ht="20.100000000000001" customHeight="1">
      <c r="A21" s="1377">
        <v>16</v>
      </c>
      <c r="B21" s="3859"/>
      <c r="C21" s="1440" t="s">
        <v>722</v>
      </c>
      <c r="D21" s="1441">
        <f>企业各税审核汇总表!D21</f>
        <v>0</v>
      </c>
      <c r="E21" s="1441">
        <f>企业各税审核汇总表!E21</f>
        <v>0</v>
      </c>
      <c r="F21" s="1441">
        <f>企业各税审核汇总表!F21</f>
        <v>0</v>
      </c>
      <c r="G21" s="1443"/>
    </row>
    <row r="22" spans="1:7" s="1436" customFormat="1" ht="20.100000000000001" customHeight="1">
      <c r="A22" s="1377">
        <v>17</v>
      </c>
      <c r="B22" s="3859" t="s">
        <v>1291</v>
      </c>
      <c r="C22" s="1440" t="s">
        <v>720</v>
      </c>
      <c r="D22" s="1441">
        <f>企业各税审核汇总表!D22</f>
        <v>0</v>
      </c>
      <c r="E22" s="1441">
        <f>企业各税审核汇总表!E22</f>
        <v>0</v>
      </c>
      <c r="F22" s="1441">
        <f>企业各税审核汇总表!F22</f>
        <v>0</v>
      </c>
      <c r="G22" s="1443"/>
    </row>
    <row r="23" spans="1:7" s="1436" customFormat="1" ht="20.100000000000001" customHeight="1">
      <c r="A23" s="1377">
        <v>18</v>
      </c>
      <c r="B23" s="3859"/>
      <c r="C23" s="1440" t="s">
        <v>677</v>
      </c>
      <c r="D23" s="1441">
        <f>企业各税审核汇总表!D23</f>
        <v>0</v>
      </c>
      <c r="E23" s="1441">
        <f>企业各税审核汇总表!E23</f>
        <v>0</v>
      </c>
      <c r="F23" s="1441">
        <f>企业各税审核汇总表!F23</f>
        <v>0</v>
      </c>
      <c r="G23" s="1443"/>
    </row>
    <row r="24" spans="1:7" s="1436" customFormat="1" ht="20.100000000000001" customHeight="1">
      <c r="A24" s="1377">
        <v>19</v>
      </c>
      <c r="B24" s="3859"/>
      <c r="C24" s="1440" t="s">
        <v>721</v>
      </c>
      <c r="D24" s="1441">
        <f>企业各税审核汇总表!D24</f>
        <v>0</v>
      </c>
      <c r="E24" s="1441">
        <f>企业各税审核汇总表!E24</f>
        <v>0</v>
      </c>
      <c r="F24" s="1441">
        <f>企业各税审核汇总表!F24</f>
        <v>0</v>
      </c>
      <c r="G24" s="1390"/>
    </row>
    <row r="25" spans="1:7" s="1436" customFormat="1" ht="20.100000000000001" customHeight="1">
      <c r="A25" s="1377">
        <v>20</v>
      </c>
      <c r="B25" s="3859"/>
      <c r="C25" s="1440" t="s">
        <v>722</v>
      </c>
      <c r="D25" s="1441">
        <f>企业各税审核汇总表!D25</f>
        <v>0</v>
      </c>
      <c r="E25" s="1441">
        <f>企业各税审核汇总表!E25</f>
        <v>0</v>
      </c>
      <c r="F25" s="1441">
        <f>企业各税审核汇总表!F25</f>
        <v>0</v>
      </c>
      <c r="G25" s="1442"/>
    </row>
    <row r="26" spans="1:7" s="1436" customFormat="1" ht="20.100000000000001" customHeight="1">
      <c r="A26" s="1377">
        <v>21</v>
      </c>
      <c r="B26" s="3859" t="s">
        <v>1292</v>
      </c>
      <c r="C26" s="1440" t="s">
        <v>720</v>
      </c>
      <c r="D26" s="1441">
        <f>企业各税审核汇总表!D26</f>
        <v>0</v>
      </c>
      <c r="E26" s="1441">
        <f>企业各税审核汇总表!E26</f>
        <v>0</v>
      </c>
      <c r="F26" s="1441">
        <f>企业各税审核汇总表!F26</f>
        <v>0</v>
      </c>
      <c r="G26" s="1443"/>
    </row>
    <row r="27" spans="1:7" s="1436" customFormat="1" ht="20.100000000000001" customHeight="1">
      <c r="A27" s="1377">
        <v>22</v>
      </c>
      <c r="B27" s="3859"/>
      <c r="C27" s="1440" t="s">
        <v>677</v>
      </c>
      <c r="D27" s="1441">
        <f>企业各税审核汇总表!D27</f>
        <v>0</v>
      </c>
      <c r="E27" s="1441">
        <f>企业各税审核汇总表!E27</f>
        <v>0</v>
      </c>
      <c r="F27" s="1441">
        <f>企业各税审核汇总表!F27</f>
        <v>0</v>
      </c>
      <c r="G27" s="1390"/>
    </row>
    <row r="28" spans="1:7" s="1436" customFormat="1" ht="20.100000000000001" customHeight="1">
      <c r="A28" s="1377">
        <v>23</v>
      </c>
      <c r="B28" s="3859"/>
      <c r="C28" s="1440" t="s">
        <v>721</v>
      </c>
      <c r="D28" s="1441">
        <f>企业各税审核汇总表!D28</f>
        <v>0</v>
      </c>
      <c r="E28" s="1441">
        <f>企业各税审核汇总表!E28</f>
        <v>0</v>
      </c>
      <c r="F28" s="1441">
        <f>企业各税审核汇总表!F28</f>
        <v>0</v>
      </c>
      <c r="G28" s="1390"/>
    </row>
    <row r="29" spans="1:7" s="1436" customFormat="1" ht="20.100000000000001" customHeight="1">
      <c r="A29" s="1377">
        <v>24</v>
      </c>
      <c r="B29" s="3859"/>
      <c r="C29" s="1440" t="s">
        <v>722</v>
      </c>
      <c r="D29" s="1441">
        <f>企业各税审核汇总表!D29</f>
        <v>0</v>
      </c>
      <c r="E29" s="1441">
        <f>企业各税审核汇总表!E29</f>
        <v>0</v>
      </c>
      <c r="F29" s="1441">
        <f>企业各税审核汇总表!F29</f>
        <v>0</v>
      </c>
      <c r="G29" s="1390"/>
    </row>
    <row r="30" spans="1:7" s="1436" customFormat="1" ht="20.100000000000001" customHeight="1">
      <c r="A30" s="1377">
        <v>25</v>
      </c>
      <c r="B30" s="3859" t="s">
        <v>231</v>
      </c>
      <c r="C30" s="1440" t="s">
        <v>720</v>
      </c>
      <c r="D30" s="1441">
        <f>企业各税审核汇总表!D30</f>
        <v>0</v>
      </c>
      <c r="E30" s="1441">
        <f>企业各税审核汇总表!E30</f>
        <v>0</v>
      </c>
      <c r="F30" s="1441">
        <f>企业各税审核汇总表!F30</f>
        <v>0</v>
      </c>
      <c r="G30" s="1390"/>
    </row>
    <row r="31" spans="1:7" s="1436" customFormat="1" ht="20.100000000000001" customHeight="1">
      <c r="A31" s="1377">
        <v>26</v>
      </c>
      <c r="B31" s="3859"/>
      <c r="C31" s="1440" t="s">
        <v>677</v>
      </c>
      <c r="D31" s="1441">
        <f>企业各税审核汇总表!D31</f>
        <v>0</v>
      </c>
      <c r="E31" s="1441">
        <f>企业各税审核汇总表!E31</f>
        <v>0</v>
      </c>
      <c r="F31" s="1441">
        <f>企业各税审核汇总表!F31</f>
        <v>0</v>
      </c>
      <c r="G31" s="1390"/>
    </row>
    <row r="32" spans="1:7" s="1436" customFormat="1" ht="20.100000000000001" customHeight="1">
      <c r="A32" s="1377">
        <v>27</v>
      </c>
      <c r="B32" s="3859"/>
      <c r="C32" s="1440" t="s">
        <v>721</v>
      </c>
      <c r="D32" s="1441">
        <f>企业各税审核汇总表!D32</f>
        <v>0</v>
      </c>
      <c r="E32" s="1441">
        <f>企业各税审核汇总表!E32</f>
        <v>0</v>
      </c>
      <c r="F32" s="1441">
        <f>企业各税审核汇总表!F32</f>
        <v>0</v>
      </c>
      <c r="G32" s="1390"/>
    </row>
    <row r="33" spans="1:7" s="1436" customFormat="1" ht="20.100000000000001" customHeight="1">
      <c r="A33" s="1377">
        <v>28</v>
      </c>
      <c r="B33" s="3859"/>
      <c r="C33" s="1440" t="s">
        <v>722</v>
      </c>
      <c r="D33" s="1441">
        <f>企业各税审核汇总表!D33</f>
        <v>0</v>
      </c>
      <c r="E33" s="1441">
        <f>企业各税审核汇总表!E33</f>
        <v>0</v>
      </c>
      <c r="F33" s="1441">
        <f>企业各税审核汇总表!F33</f>
        <v>0</v>
      </c>
      <c r="G33" s="1390"/>
    </row>
    <row r="34" spans="1:7" s="1436" customFormat="1" ht="20.100000000000001" customHeight="1">
      <c r="A34" s="1377">
        <v>29</v>
      </c>
      <c r="B34" s="3859" t="s">
        <v>235</v>
      </c>
      <c r="C34" s="1440" t="s">
        <v>720</v>
      </c>
      <c r="D34" s="1441">
        <f>企业各税审核汇总表!D34</f>
        <v>0</v>
      </c>
      <c r="E34" s="1441">
        <f>企业各税审核汇总表!E34</f>
        <v>0</v>
      </c>
      <c r="F34" s="1441">
        <f>企业各税审核汇总表!F34</f>
        <v>0</v>
      </c>
      <c r="G34" s="1442"/>
    </row>
    <row r="35" spans="1:7" s="1436" customFormat="1" ht="20.100000000000001" customHeight="1">
      <c r="A35" s="1377">
        <v>30</v>
      </c>
      <c r="B35" s="3859"/>
      <c r="C35" s="1440" t="s">
        <v>677</v>
      </c>
      <c r="D35" s="1441">
        <f>企业各税审核汇总表!D35</f>
        <v>0</v>
      </c>
      <c r="E35" s="1441">
        <f>企业各税审核汇总表!E35</f>
        <v>0</v>
      </c>
      <c r="F35" s="1441">
        <f>企业各税审核汇总表!F35</f>
        <v>0</v>
      </c>
      <c r="G35" s="1390"/>
    </row>
    <row r="36" spans="1:7" s="1436" customFormat="1" ht="20.100000000000001" customHeight="1">
      <c r="A36" s="1377">
        <v>31</v>
      </c>
      <c r="B36" s="3859"/>
      <c r="C36" s="1440" t="s">
        <v>721</v>
      </c>
      <c r="D36" s="1441">
        <f>企业各税审核汇总表!D36</f>
        <v>0</v>
      </c>
      <c r="E36" s="1441">
        <f>企业各税审核汇总表!E36</f>
        <v>0</v>
      </c>
      <c r="F36" s="1441">
        <f>企业各税审核汇总表!F36</f>
        <v>0</v>
      </c>
      <c r="G36" s="1390"/>
    </row>
    <row r="37" spans="1:7" s="1436" customFormat="1" ht="20.100000000000001" customHeight="1">
      <c r="A37" s="1377">
        <v>32</v>
      </c>
      <c r="B37" s="3859"/>
      <c r="C37" s="1440" t="s">
        <v>722</v>
      </c>
      <c r="D37" s="1441">
        <f>企业各税审核汇总表!D37</f>
        <v>0</v>
      </c>
      <c r="E37" s="1441">
        <f>企业各税审核汇总表!E37</f>
        <v>0</v>
      </c>
      <c r="F37" s="1441">
        <f>企业各税审核汇总表!F37</f>
        <v>0</v>
      </c>
      <c r="G37" s="1390"/>
    </row>
    <row r="38" spans="1:7" s="1436" customFormat="1" ht="20.100000000000001" customHeight="1">
      <c r="A38" s="1377">
        <v>33</v>
      </c>
      <c r="B38" s="3859" t="s">
        <v>1296</v>
      </c>
      <c r="C38" s="1440" t="s">
        <v>720</v>
      </c>
      <c r="D38" s="1441">
        <f>企业各税审核汇总表!D38</f>
        <v>0</v>
      </c>
      <c r="E38" s="1441">
        <f>企业各税审核汇总表!E38</f>
        <v>0</v>
      </c>
      <c r="F38" s="1441">
        <f>企业各税审核汇总表!F38</f>
        <v>0</v>
      </c>
      <c r="G38" s="1390"/>
    </row>
    <row r="39" spans="1:7" s="1436" customFormat="1" ht="20.100000000000001" customHeight="1">
      <c r="A39" s="1377">
        <v>34</v>
      </c>
      <c r="B39" s="3859"/>
      <c r="C39" s="1440" t="s">
        <v>677</v>
      </c>
      <c r="D39" s="1441">
        <f>企业各税审核汇总表!D39</f>
        <v>0</v>
      </c>
      <c r="E39" s="1441">
        <f>企业各税审核汇总表!E39</f>
        <v>0</v>
      </c>
      <c r="F39" s="1441">
        <f>企业各税审核汇总表!F39</f>
        <v>0</v>
      </c>
      <c r="G39" s="1442"/>
    </row>
    <row r="40" spans="1:7" s="1436" customFormat="1" ht="20.100000000000001" customHeight="1">
      <c r="A40" s="1377">
        <v>35</v>
      </c>
      <c r="B40" s="3859"/>
      <c r="C40" s="1440" t="s">
        <v>721</v>
      </c>
      <c r="D40" s="1441">
        <f>企业各税审核汇总表!D40</f>
        <v>0</v>
      </c>
      <c r="E40" s="1441">
        <f>企业各税审核汇总表!E40</f>
        <v>0</v>
      </c>
      <c r="F40" s="1441">
        <f>企业各税审核汇总表!F40</f>
        <v>0</v>
      </c>
      <c r="G40" s="1442"/>
    </row>
    <row r="41" spans="1:7" s="1436" customFormat="1" ht="20.100000000000001" customHeight="1">
      <c r="A41" s="1377">
        <v>36</v>
      </c>
      <c r="B41" s="3859"/>
      <c r="C41" s="1440" t="s">
        <v>722</v>
      </c>
      <c r="D41" s="1441">
        <f>企业各税审核汇总表!D41</f>
        <v>0</v>
      </c>
      <c r="E41" s="1441">
        <f>企业各税审核汇总表!E41</f>
        <v>0</v>
      </c>
      <c r="F41" s="1441">
        <f>企业各税审核汇总表!F41</f>
        <v>0</v>
      </c>
      <c r="G41" s="1390"/>
    </row>
    <row r="42" spans="1:7" s="1436" customFormat="1" ht="20.100000000000001" customHeight="1">
      <c r="A42" s="1377">
        <v>37</v>
      </c>
      <c r="B42" s="3859" t="s">
        <v>2503</v>
      </c>
      <c r="C42" s="1440" t="s">
        <v>720</v>
      </c>
      <c r="D42" s="1441">
        <f>企业各税审核汇总表!D42</f>
        <v>0</v>
      </c>
      <c r="E42" s="1441">
        <f>企业各税审核汇总表!E42</f>
        <v>0</v>
      </c>
      <c r="F42" s="1441">
        <f>企业各税审核汇总表!F42</f>
        <v>0</v>
      </c>
      <c r="G42" s="1390"/>
    </row>
    <row r="43" spans="1:7" s="1436" customFormat="1" ht="20.100000000000001" customHeight="1">
      <c r="A43" s="1377">
        <v>38</v>
      </c>
      <c r="B43" s="3859"/>
      <c r="C43" s="1440" t="s">
        <v>677</v>
      </c>
      <c r="D43" s="1441">
        <f>企业各税审核汇总表!D43</f>
        <v>0</v>
      </c>
      <c r="E43" s="1441">
        <f>企业各税审核汇总表!E43</f>
        <v>0</v>
      </c>
      <c r="F43" s="1441">
        <f>企业各税审核汇总表!F43</f>
        <v>0</v>
      </c>
      <c r="G43" s="1390"/>
    </row>
    <row r="44" spans="1:7" s="1436" customFormat="1" ht="20.100000000000001" customHeight="1">
      <c r="A44" s="1377">
        <v>39</v>
      </c>
      <c r="B44" s="3859"/>
      <c r="C44" s="1440" t="s">
        <v>721</v>
      </c>
      <c r="D44" s="1441">
        <f>企业各税审核汇总表!D44</f>
        <v>0</v>
      </c>
      <c r="E44" s="1441">
        <f>企业各税审核汇总表!E44</f>
        <v>0</v>
      </c>
      <c r="F44" s="1441">
        <f>企业各税审核汇总表!F44</f>
        <v>0</v>
      </c>
      <c r="G44" s="1443"/>
    </row>
    <row r="45" spans="1:7" s="1436" customFormat="1" ht="20.100000000000001" customHeight="1">
      <c r="A45" s="1377">
        <v>40</v>
      </c>
      <c r="B45" s="3859"/>
      <c r="C45" s="1440" t="s">
        <v>722</v>
      </c>
      <c r="D45" s="1441">
        <f>企业各税审核汇总表!D45</f>
        <v>0</v>
      </c>
      <c r="E45" s="1441">
        <f>企业各税审核汇总表!E45</f>
        <v>0</v>
      </c>
      <c r="F45" s="1441">
        <f>企业各税审核汇总表!F45</f>
        <v>0</v>
      </c>
      <c r="G45" s="1390"/>
    </row>
    <row r="46" spans="1:7" s="1436" customFormat="1" ht="20.100000000000001" customHeight="1">
      <c r="A46" s="1377">
        <v>41</v>
      </c>
      <c r="B46" s="3859" t="s">
        <v>188</v>
      </c>
      <c r="C46" s="1440" t="s">
        <v>720</v>
      </c>
      <c r="D46" s="1441">
        <f>企业各税审核汇总表!D46</f>
        <v>0</v>
      </c>
      <c r="E46" s="1441">
        <f>企业各税审核汇总表!E46</f>
        <v>0</v>
      </c>
      <c r="F46" s="1441">
        <f>企业各税审核汇总表!F46</f>
        <v>0</v>
      </c>
      <c r="G46" s="1442"/>
    </row>
    <row r="47" spans="1:7" s="1436" customFormat="1" ht="20.100000000000001" customHeight="1">
      <c r="A47" s="1377">
        <v>42</v>
      </c>
      <c r="B47" s="3859"/>
      <c r="C47" s="1440" t="s">
        <v>677</v>
      </c>
      <c r="D47" s="1441">
        <f>企业各税审核汇总表!D47</f>
        <v>0</v>
      </c>
      <c r="E47" s="1441">
        <f>企业各税审核汇总表!E47</f>
        <v>0</v>
      </c>
      <c r="F47" s="1441">
        <f>企业各税审核汇总表!F47</f>
        <v>0</v>
      </c>
      <c r="G47" s="1390"/>
    </row>
    <row r="48" spans="1:7" s="1436" customFormat="1" ht="20.100000000000001" customHeight="1">
      <c r="A48" s="1377">
        <v>43</v>
      </c>
      <c r="B48" s="3859"/>
      <c r="C48" s="1440" t="s">
        <v>721</v>
      </c>
      <c r="D48" s="1441">
        <f>企业各税审核汇总表!D48</f>
        <v>0</v>
      </c>
      <c r="E48" s="1441">
        <f>企业各税审核汇总表!E48</f>
        <v>0</v>
      </c>
      <c r="F48" s="1441">
        <f>企业各税审核汇总表!F48</f>
        <v>0</v>
      </c>
      <c r="G48" s="1443"/>
    </row>
    <row r="49" spans="1:7" s="1436" customFormat="1" ht="20.100000000000001" customHeight="1">
      <c r="A49" s="1377">
        <v>44</v>
      </c>
      <c r="B49" s="3859"/>
      <c r="C49" s="1440" t="s">
        <v>722</v>
      </c>
      <c r="D49" s="1441">
        <f>企业各税审核汇总表!D49</f>
        <v>0</v>
      </c>
      <c r="E49" s="1441">
        <f>企业各税审核汇总表!E49</f>
        <v>0</v>
      </c>
      <c r="F49" s="1441">
        <f>企业各税审核汇总表!F49</f>
        <v>0</v>
      </c>
      <c r="G49" s="1443"/>
    </row>
    <row r="50" spans="1:7" s="1436" customFormat="1" ht="20.100000000000001" customHeight="1">
      <c r="A50" s="1377">
        <v>45</v>
      </c>
      <c r="B50" s="3859" t="s">
        <v>1298</v>
      </c>
      <c r="C50" s="1440" t="s">
        <v>720</v>
      </c>
      <c r="D50" s="1441">
        <f>企业各税审核汇总表!D50</f>
        <v>0</v>
      </c>
      <c r="E50" s="1441">
        <f>企业各税审核汇总表!E50</f>
        <v>0</v>
      </c>
      <c r="F50" s="1441">
        <f>企业各税审核汇总表!F50</f>
        <v>0</v>
      </c>
      <c r="G50" s="1443"/>
    </row>
    <row r="51" spans="1:7" s="1436" customFormat="1" ht="20.100000000000001" customHeight="1">
      <c r="A51" s="1377">
        <v>46</v>
      </c>
      <c r="B51" s="3859"/>
      <c r="C51" s="1440" t="s">
        <v>677</v>
      </c>
      <c r="D51" s="1441">
        <f>企业各税审核汇总表!D51</f>
        <v>0</v>
      </c>
      <c r="E51" s="1441">
        <f>企业各税审核汇总表!E51</f>
        <v>0</v>
      </c>
      <c r="F51" s="1441">
        <f>企业各税审核汇总表!F51</f>
        <v>0</v>
      </c>
      <c r="G51" s="1443"/>
    </row>
    <row r="52" spans="1:7" s="1436" customFormat="1" ht="20.100000000000001" customHeight="1">
      <c r="A52" s="1377">
        <v>47</v>
      </c>
      <c r="B52" s="3859"/>
      <c r="C52" s="1440" t="s">
        <v>721</v>
      </c>
      <c r="D52" s="1441">
        <f>企业各税审核汇总表!D52</f>
        <v>0</v>
      </c>
      <c r="E52" s="1441">
        <f>企业各税审核汇总表!E52</f>
        <v>0</v>
      </c>
      <c r="F52" s="1441">
        <f>企业各税审核汇总表!F52</f>
        <v>0</v>
      </c>
      <c r="G52" s="1390"/>
    </row>
    <row r="53" spans="1:7" s="1436" customFormat="1" ht="20.100000000000001" customHeight="1">
      <c r="A53" s="1377">
        <v>48</v>
      </c>
      <c r="B53" s="3859"/>
      <c r="C53" s="1440" t="s">
        <v>722</v>
      </c>
      <c r="D53" s="1441">
        <f>企业各税审核汇总表!D53</f>
        <v>0</v>
      </c>
      <c r="E53" s="1441">
        <f>企业各税审核汇总表!E53</f>
        <v>0</v>
      </c>
      <c r="F53" s="1441">
        <f>企业各税审核汇总表!F53</f>
        <v>0</v>
      </c>
      <c r="G53" s="1443"/>
    </row>
    <row r="54" spans="1:7" s="1436" customFormat="1" ht="20.100000000000001" customHeight="1">
      <c r="A54" s="1377">
        <v>49</v>
      </c>
      <c r="B54" s="3859" t="s">
        <v>233</v>
      </c>
      <c r="C54" s="1440" t="s">
        <v>720</v>
      </c>
      <c r="D54" s="1441">
        <f>企业各税审核汇总表!D54</f>
        <v>0</v>
      </c>
      <c r="E54" s="1441">
        <f>企业各税审核汇总表!E54</f>
        <v>0</v>
      </c>
      <c r="F54" s="1441">
        <f>企业各税审核汇总表!F54</f>
        <v>0</v>
      </c>
      <c r="G54" s="1443"/>
    </row>
    <row r="55" spans="1:7" s="1436" customFormat="1" ht="20.100000000000001" customHeight="1">
      <c r="A55" s="1377">
        <v>50</v>
      </c>
      <c r="B55" s="3859"/>
      <c r="C55" s="1440" t="s">
        <v>677</v>
      </c>
      <c r="D55" s="1441">
        <f>企业各税审核汇总表!D55</f>
        <v>0</v>
      </c>
      <c r="E55" s="1441">
        <f>企业各税审核汇总表!E55</f>
        <v>0</v>
      </c>
      <c r="F55" s="1441">
        <f>企业各税审核汇总表!F55</f>
        <v>0</v>
      </c>
      <c r="G55" s="1390"/>
    </row>
    <row r="56" spans="1:7" s="1436" customFormat="1" ht="20.100000000000001" customHeight="1">
      <c r="A56" s="1377">
        <v>51</v>
      </c>
      <c r="B56" s="3859"/>
      <c r="C56" s="1440" t="s">
        <v>721</v>
      </c>
      <c r="D56" s="1441">
        <f>企业各税审核汇总表!D56</f>
        <v>0</v>
      </c>
      <c r="E56" s="1441">
        <f>企业各税审核汇总表!E56</f>
        <v>0</v>
      </c>
      <c r="F56" s="1441">
        <f>企业各税审核汇总表!F56</f>
        <v>0</v>
      </c>
      <c r="G56" s="1443"/>
    </row>
    <row r="57" spans="1:7" s="1436" customFormat="1" ht="20.100000000000001" customHeight="1">
      <c r="A57" s="1377">
        <v>52</v>
      </c>
      <c r="B57" s="3859"/>
      <c r="C57" s="1440" t="s">
        <v>722</v>
      </c>
      <c r="D57" s="1441">
        <f>企业各税审核汇总表!D57</f>
        <v>0</v>
      </c>
      <c r="E57" s="1441">
        <f>企业各税审核汇总表!E57</f>
        <v>0</v>
      </c>
      <c r="F57" s="1441">
        <f>企业各税审核汇总表!F57</f>
        <v>0</v>
      </c>
      <c r="G57" s="1390"/>
    </row>
    <row r="58" spans="1:7" s="1436" customFormat="1" ht="20.100000000000001" customHeight="1">
      <c r="A58" s="1377">
        <v>53</v>
      </c>
      <c r="B58" s="3859" t="s">
        <v>1295</v>
      </c>
      <c r="C58" s="1440" t="s">
        <v>720</v>
      </c>
      <c r="D58" s="1441">
        <f>企业各税审核汇总表!D58</f>
        <v>0</v>
      </c>
      <c r="E58" s="1441">
        <f>企业各税审核汇总表!E58</f>
        <v>0</v>
      </c>
      <c r="F58" s="1441">
        <f>企业各税审核汇总表!F58</f>
        <v>0</v>
      </c>
      <c r="G58" s="1390"/>
    </row>
    <row r="59" spans="1:7" s="1436" customFormat="1" ht="20.100000000000001" customHeight="1">
      <c r="A59" s="1377">
        <v>54</v>
      </c>
      <c r="B59" s="3859"/>
      <c r="C59" s="1440" t="s">
        <v>677</v>
      </c>
      <c r="D59" s="1441">
        <f>企业各税审核汇总表!D59</f>
        <v>0</v>
      </c>
      <c r="E59" s="1441">
        <f>企业各税审核汇总表!E59</f>
        <v>0</v>
      </c>
      <c r="F59" s="1441">
        <f>企业各税审核汇总表!F59</f>
        <v>0</v>
      </c>
      <c r="G59" s="1390"/>
    </row>
    <row r="60" spans="1:7" s="1436" customFormat="1" ht="20.100000000000001" customHeight="1">
      <c r="A60" s="1377">
        <v>55</v>
      </c>
      <c r="B60" s="3859"/>
      <c r="C60" s="1440" t="s">
        <v>721</v>
      </c>
      <c r="D60" s="1441">
        <f>企业各税审核汇总表!D60</f>
        <v>0</v>
      </c>
      <c r="E60" s="1441">
        <f>企业各税审核汇总表!E60</f>
        <v>0</v>
      </c>
      <c r="F60" s="1441">
        <f>企业各税审核汇总表!F60</f>
        <v>0</v>
      </c>
      <c r="G60" s="1390"/>
    </row>
    <row r="61" spans="1:7" s="1436" customFormat="1" ht="20.100000000000001" customHeight="1">
      <c r="A61" s="1377">
        <v>56</v>
      </c>
      <c r="B61" s="3859"/>
      <c r="C61" s="1440" t="s">
        <v>722</v>
      </c>
      <c r="D61" s="1441">
        <f>企业各税审核汇总表!D61</f>
        <v>0</v>
      </c>
      <c r="E61" s="1441">
        <f>企业各税审核汇总表!E61</f>
        <v>0</v>
      </c>
      <c r="F61" s="1441">
        <f>企业各税审核汇总表!F61</f>
        <v>0</v>
      </c>
      <c r="G61" s="1390"/>
    </row>
    <row r="62" spans="1:7" s="1436" customFormat="1" ht="20.100000000000001" customHeight="1">
      <c r="A62" s="1377">
        <v>57</v>
      </c>
      <c r="B62" s="3859" t="s">
        <v>238</v>
      </c>
      <c r="C62" s="1440" t="s">
        <v>720</v>
      </c>
      <c r="D62" s="1441">
        <f>企业各税审核汇总表!D62</f>
        <v>0</v>
      </c>
      <c r="E62" s="1441">
        <f>企业各税审核汇总表!E62</f>
        <v>0</v>
      </c>
      <c r="F62" s="1441">
        <f>企业各税审核汇总表!F62</f>
        <v>0</v>
      </c>
      <c r="G62" s="1390"/>
    </row>
    <row r="63" spans="1:7" s="1436" customFormat="1" ht="20.100000000000001" customHeight="1">
      <c r="A63" s="1377">
        <v>58</v>
      </c>
      <c r="B63" s="3859"/>
      <c r="C63" s="1440" t="s">
        <v>677</v>
      </c>
      <c r="D63" s="1441">
        <f>企业各税审核汇总表!D63</f>
        <v>0</v>
      </c>
      <c r="E63" s="1441">
        <f>企业各税审核汇总表!E63</f>
        <v>0</v>
      </c>
      <c r="F63" s="1441">
        <f>企业各税审核汇总表!F63</f>
        <v>0</v>
      </c>
      <c r="G63" s="1390"/>
    </row>
    <row r="64" spans="1:7" s="1436" customFormat="1" ht="20.100000000000001" customHeight="1">
      <c r="A64" s="1377">
        <v>59</v>
      </c>
      <c r="B64" s="3859"/>
      <c r="C64" s="1440" t="s">
        <v>721</v>
      </c>
      <c r="D64" s="1441">
        <f>企业各税审核汇总表!D64</f>
        <v>0</v>
      </c>
      <c r="E64" s="1441">
        <f>企业各税审核汇总表!E64</f>
        <v>0</v>
      </c>
      <c r="F64" s="1441">
        <f>企业各税审核汇总表!F64</f>
        <v>0</v>
      </c>
      <c r="G64" s="1390"/>
    </row>
    <row r="65" spans="1:7" s="1436" customFormat="1" ht="20.100000000000001" customHeight="1">
      <c r="A65" s="1377">
        <v>60</v>
      </c>
      <c r="B65" s="3859"/>
      <c r="C65" s="1440" t="s">
        <v>722</v>
      </c>
      <c r="D65" s="1441">
        <f>企业各税审核汇总表!D65</f>
        <v>0</v>
      </c>
      <c r="E65" s="1441">
        <f>企业各税审核汇总表!E65</f>
        <v>0</v>
      </c>
      <c r="F65" s="1441">
        <f>企业各税审核汇总表!F65</f>
        <v>0</v>
      </c>
      <c r="G65" s="1443"/>
    </row>
    <row r="66" spans="1:7" s="1436" customFormat="1" ht="20.100000000000001" customHeight="1">
      <c r="A66" s="1444"/>
      <c r="C66" s="1445"/>
      <c r="D66" s="1446"/>
      <c r="E66" s="1446"/>
      <c r="F66" s="1446"/>
      <c r="G66" s="1447"/>
    </row>
    <row r="67" spans="1:7" ht="20.100000000000001" customHeight="1">
      <c r="A67" s="3864" t="s">
        <v>2504</v>
      </c>
      <c r="B67" s="3865"/>
      <c r="C67" s="3865"/>
      <c r="D67" s="3865"/>
      <c r="E67" s="3865"/>
      <c r="F67" s="3865"/>
      <c r="G67" s="3865"/>
    </row>
    <row r="68" spans="1:7" ht="20.100000000000001" customHeight="1">
      <c r="A68" s="1448"/>
    </row>
    <row r="69" spans="1:7" ht="20.100000000000001" customHeight="1">
      <c r="A69" s="1448"/>
    </row>
    <row r="70" spans="1:7" ht="20.100000000000001" customHeight="1">
      <c r="A70" s="1448"/>
    </row>
  </sheetData>
  <mergeCells count="22">
    <mergeCell ref="B54:B57"/>
    <mergeCell ref="B58:B61"/>
    <mergeCell ref="B62:B65"/>
    <mergeCell ref="A67:G67"/>
    <mergeCell ref="B30:B33"/>
    <mergeCell ref="B34:B37"/>
    <mergeCell ref="B38:B41"/>
    <mergeCell ref="B42:B45"/>
    <mergeCell ref="B46:B49"/>
    <mergeCell ref="B50:B53"/>
    <mergeCell ref="B26:B29"/>
    <mergeCell ref="A1:G1"/>
    <mergeCell ref="A2:B2"/>
    <mergeCell ref="D2:G2"/>
    <mergeCell ref="A3:B3"/>
    <mergeCell ref="D3:G3"/>
    <mergeCell ref="A4:G4"/>
    <mergeCell ref="B6:B9"/>
    <mergeCell ref="B10:B13"/>
    <mergeCell ref="B14:B17"/>
    <mergeCell ref="B18:B21"/>
    <mergeCell ref="B22:B25"/>
  </mergeCells>
  <phoneticPr fontId="59"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4481" r:id="rId4" name="Button 1">
              <controlPr defaultSize="0" print="0" autoFill="0" autoPict="0" macro="[0]!ThisWorkbook.返回">
                <anchor>
                  <from>
                    <xdr:col>7</xdr:col>
                    <xdr:colOff>333375</xdr:colOff>
                    <xdr:row>0</xdr:row>
                    <xdr:rowOff>152400</xdr:rowOff>
                  </from>
                  <to>
                    <xdr:col>8</xdr:col>
                    <xdr:colOff>381000</xdr:colOff>
                    <xdr:row>1</xdr:row>
                    <xdr:rowOff>200025</xdr:rowOff>
                  </to>
                </anchor>
              </controlPr>
            </control>
          </mc:Choice>
        </mc:AlternateContent>
      </controls>
    </mc:Choice>
  </mc:AlternateContent>
</worksheet>
</file>

<file path=xl/worksheets/sheet1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2"/>
  <dimension ref="A1:H5"/>
  <sheetViews>
    <sheetView workbookViewId="0">
      <selection sqref="A1:G1"/>
    </sheetView>
  </sheetViews>
  <sheetFormatPr defaultRowHeight="30" customHeight="1"/>
  <cols>
    <col min="1" max="7" width="12" style="1453" customWidth="1"/>
    <col min="8" max="8" width="19.375" style="1453" customWidth="1"/>
    <col min="9" max="256" width="9" style="1453"/>
    <col min="257" max="263" width="12" style="1453" customWidth="1"/>
    <col min="264" max="264" width="19.375" style="1453" customWidth="1"/>
    <col min="265" max="512" width="9" style="1453"/>
    <col min="513" max="519" width="12" style="1453" customWidth="1"/>
    <col min="520" max="520" width="19.375" style="1453" customWidth="1"/>
    <col min="521" max="768" width="9" style="1453"/>
    <col min="769" max="775" width="12" style="1453" customWidth="1"/>
    <col min="776" max="776" width="19.375" style="1453" customWidth="1"/>
    <col min="777" max="1024" width="9" style="1453"/>
    <col min="1025" max="1031" width="12" style="1453" customWidth="1"/>
    <col min="1032" max="1032" width="19.375" style="1453" customWidth="1"/>
    <col min="1033" max="1280" width="9" style="1453"/>
    <col min="1281" max="1287" width="12" style="1453" customWidth="1"/>
    <col min="1288" max="1288" width="19.375" style="1453" customWidth="1"/>
    <col min="1289" max="1536" width="9" style="1453"/>
    <col min="1537" max="1543" width="12" style="1453" customWidth="1"/>
    <col min="1544" max="1544" width="19.375" style="1453" customWidth="1"/>
    <col min="1545" max="1792" width="9" style="1453"/>
    <col min="1793" max="1799" width="12" style="1453" customWidth="1"/>
    <col min="1800" max="1800" width="19.375" style="1453" customWidth="1"/>
    <col min="1801" max="2048" width="9" style="1453"/>
    <col min="2049" max="2055" width="12" style="1453" customWidth="1"/>
    <col min="2056" max="2056" width="19.375" style="1453" customWidth="1"/>
    <col min="2057" max="2304" width="9" style="1453"/>
    <col min="2305" max="2311" width="12" style="1453" customWidth="1"/>
    <col min="2312" max="2312" width="19.375" style="1453" customWidth="1"/>
    <col min="2313" max="2560" width="9" style="1453"/>
    <col min="2561" max="2567" width="12" style="1453" customWidth="1"/>
    <col min="2568" max="2568" width="19.375" style="1453" customWidth="1"/>
    <col min="2569" max="2816" width="9" style="1453"/>
    <col min="2817" max="2823" width="12" style="1453" customWidth="1"/>
    <col min="2824" max="2824" width="19.375" style="1453" customWidth="1"/>
    <col min="2825" max="3072" width="9" style="1453"/>
    <col min="3073" max="3079" width="12" style="1453" customWidth="1"/>
    <col min="3080" max="3080" width="19.375" style="1453" customWidth="1"/>
    <col min="3081" max="3328" width="9" style="1453"/>
    <col min="3329" max="3335" width="12" style="1453" customWidth="1"/>
    <col min="3336" max="3336" width="19.375" style="1453" customWidth="1"/>
    <col min="3337" max="3584" width="9" style="1453"/>
    <col min="3585" max="3591" width="12" style="1453" customWidth="1"/>
    <col min="3592" max="3592" width="19.375" style="1453" customWidth="1"/>
    <col min="3593" max="3840" width="9" style="1453"/>
    <col min="3841" max="3847" width="12" style="1453" customWidth="1"/>
    <col min="3848" max="3848" width="19.375" style="1453" customWidth="1"/>
    <col min="3849" max="4096" width="9" style="1453"/>
    <col min="4097" max="4103" width="12" style="1453" customWidth="1"/>
    <col min="4104" max="4104" width="19.375" style="1453" customWidth="1"/>
    <col min="4105" max="4352" width="9" style="1453"/>
    <col min="4353" max="4359" width="12" style="1453" customWidth="1"/>
    <col min="4360" max="4360" width="19.375" style="1453" customWidth="1"/>
    <col min="4361" max="4608" width="9" style="1453"/>
    <col min="4609" max="4615" width="12" style="1453" customWidth="1"/>
    <col min="4616" max="4616" width="19.375" style="1453" customWidth="1"/>
    <col min="4617" max="4864" width="9" style="1453"/>
    <col min="4865" max="4871" width="12" style="1453" customWidth="1"/>
    <col min="4872" max="4872" width="19.375" style="1453" customWidth="1"/>
    <col min="4873" max="5120" width="9" style="1453"/>
    <col min="5121" max="5127" width="12" style="1453" customWidth="1"/>
    <col min="5128" max="5128" width="19.375" style="1453" customWidth="1"/>
    <col min="5129" max="5376" width="9" style="1453"/>
    <col min="5377" max="5383" width="12" style="1453" customWidth="1"/>
    <col min="5384" max="5384" width="19.375" style="1453" customWidth="1"/>
    <col min="5385" max="5632" width="9" style="1453"/>
    <col min="5633" max="5639" width="12" style="1453" customWidth="1"/>
    <col min="5640" max="5640" width="19.375" style="1453" customWidth="1"/>
    <col min="5641" max="5888" width="9" style="1453"/>
    <col min="5889" max="5895" width="12" style="1453" customWidth="1"/>
    <col min="5896" max="5896" width="19.375" style="1453" customWidth="1"/>
    <col min="5897" max="6144" width="9" style="1453"/>
    <col min="6145" max="6151" width="12" style="1453" customWidth="1"/>
    <col min="6152" max="6152" width="19.375" style="1453" customWidth="1"/>
    <col min="6153" max="6400" width="9" style="1453"/>
    <col min="6401" max="6407" width="12" style="1453" customWidth="1"/>
    <col min="6408" max="6408" width="19.375" style="1453" customWidth="1"/>
    <col min="6409" max="6656" width="9" style="1453"/>
    <col min="6657" max="6663" width="12" style="1453" customWidth="1"/>
    <col min="6664" max="6664" width="19.375" style="1453" customWidth="1"/>
    <col min="6665" max="6912" width="9" style="1453"/>
    <col min="6913" max="6919" width="12" style="1453" customWidth="1"/>
    <col min="6920" max="6920" width="19.375" style="1453" customWidth="1"/>
    <col min="6921" max="7168" width="9" style="1453"/>
    <col min="7169" max="7175" width="12" style="1453" customWidth="1"/>
    <col min="7176" max="7176" width="19.375" style="1453" customWidth="1"/>
    <col min="7177" max="7424" width="9" style="1453"/>
    <col min="7425" max="7431" width="12" style="1453" customWidth="1"/>
    <col min="7432" max="7432" width="19.375" style="1453" customWidth="1"/>
    <col min="7433" max="7680" width="9" style="1453"/>
    <col min="7681" max="7687" width="12" style="1453" customWidth="1"/>
    <col min="7688" max="7688" width="19.375" style="1453" customWidth="1"/>
    <col min="7689" max="7936" width="9" style="1453"/>
    <col min="7937" max="7943" width="12" style="1453" customWidth="1"/>
    <col min="7944" max="7944" width="19.375" style="1453" customWidth="1"/>
    <col min="7945" max="8192" width="9" style="1453"/>
    <col min="8193" max="8199" width="12" style="1453" customWidth="1"/>
    <col min="8200" max="8200" width="19.375" style="1453" customWidth="1"/>
    <col min="8201" max="8448" width="9" style="1453"/>
    <col min="8449" max="8455" width="12" style="1453" customWidth="1"/>
    <col min="8456" max="8456" width="19.375" style="1453" customWidth="1"/>
    <col min="8457" max="8704" width="9" style="1453"/>
    <col min="8705" max="8711" width="12" style="1453" customWidth="1"/>
    <col min="8712" max="8712" width="19.375" style="1453" customWidth="1"/>
    <col min="8713" max="8960" width="9" style="1453"/>
    <col min="8961" max="8967" width="12" style="1453" customWidth="1"/>
    <col min="8968" max="8968" width="19.375" style="1453" customWidth="1"/>
    <col min="8969" max="9216" width="9" style="1453"/>
    <col min="9217" max="9223" width="12" style="1453" customWidth="1"/>
    <col min="9224" max="9224" width="19.375" style="1453" customWidth="1"/>
    <col min="9225" max="9472" width="9" style="1453"/>
    <col min="9473" max="9479" width="12" style="1453" customWidth="1"/>
    <col min="9480" max="9480" width="19.375" style="1453" customWidth="1"/>
    <col min="9481" max="9728" width="9" style="1453"/>
    <col min="9729" max="9735" width="12" style="1453" customWidth="1"/>
    <col min="9736" max="9736" width="19.375" style="1453" customWidth="1"/>
    <col min="9737" max="9984" width="9" style="1453"/>
    <col min="9985" max="9991" width="12" style="1453" customWidth="1"/>
    <col min="9992" max="9992" width="19.375" style="1453" customWidth="1"/>
    <col min="9993" max="10240" width="9" style="1453"/>
    <col min="10241" max="10247" width="12" style="1453" customWidth="1"/>
    <col min="10248" max="10248" width="19.375" style="1453" customWidth="1"/>
    <col min="10249" max="10496" width="9" style="1453"/>
    <col min="10497" max="10503" width="12" style="1453" customWidth="1"/>
    <col min="10504" max="10504" width="19.375" style="1453" customWidth="1"/>
    <col min="10505" max="10752" width="9" style="1453"/>
    <col min="10753" max="10759" width="12" style="1453" customWidth="1"/>
    <col min="10760" max="10760" width="19.375" style="1453" customWidth="1"/>
    <col min="10761" max="11008" width="9" style="1453"/>
    <col min="11009" max="11015" width="12" style="1453" customWidth="1"/>
    <col min="11016" max="11016" width="19.375" style="1453" customWidth="1"/>
    <col min="11017" max="11264" width="9" style="1453"/>
    <col min="11265" max="11271" width="12" style="1453" customWidth="1"/>
    <col min="11272" max="11272" width="19.375" style="1453" customWidth="1"/>
    <col min="11273" max="11520" width="9" style="1453"/>
    <col min="11521" max="11527" width="12" style="1453" customWidth="1"/>
    <col min="11528" max="11528" width="19.375" style="1453" customWidth="1"/>
    <col min="11529" max="11776" width="9" style="1453"/>
    <col min="11777" max="11783" width="12" style="1453" customWidth="1"/>
    <col min="11784" max="11784" width="19.375" style="1453" customWidth="1"/>
    <col min="11785" max="12032" width="9" style="1453"/>
    <col min="12033" max="12039" width="12" style="1453" customWidth="1"/>
    <col min="12040" max="12040" width="19.375" style="1453" customWidth="1"/>
    <col min="12041" max="12288" width="9" style="1453"/>
    <col min="12289" max="12295" width="12" style="1453" customWidth="1"/>
    <col min="12296" max="12296" width="19.375" style="1453" customWidth="1"/>
    <col min="12297" max="12544" width="9" style="1453"/>
    <col min="12545" max="12551" width="12" style="1453" customWidth="1"/>
    <col min="12552" max="12552" width="19.375" style="1453" customWidth="1"/>
    <col min="12553" max="12800" width="9" style="1453"/>
    <col min="12801" max="12807" width="12" style="1453" customWidth="1"/>
    <col min="12808" max="12808" width="19.375" style="1453" customWidth="1"/>
    <col min="12809" max="13056" width="9" style="1453"/>
    <col min="13057" max="13063" width="12" style="1453" customWidth="1"/>
    <col min="13064" max="13064" width="19.375" style="1453" customWidth="1"/>
    <col min="13065" max="13312" width="9" style="1453"/>
    <col min="13313" max="13319" width="12" style="1453" customWidth="1"/>
    <col min="13320" max="13320" width="19.375" style="1453" customWidth="1"/>
    <col min="13321" max="13568" width="9" style="1453"/>
    <col min="13569" max="13575" width="12" style="1453" customWidth="1"/>
    <col min="13576" max="13576" width="19.375" style="1453" customWidth="1"/>
    <col min="13577" max="13824" width="9" style="1453"/>
    <col min="13825" max="13831" width="12" style="1453" customWidth="1"/>
    <col min="13832" max="13832" width="19.375" style="1453" customWidth="1"/>
    <col min="13833" max="14080" width="9" style="1453"/>
    <col min="14081" max="14087" width="12" style="1453" customWidth="1"/>
    <col min="14088" max="14088" width="19.375" style="1453" customWidth="1"/>
    <col min="14089" max="14336" width="9" style="1453"/>
    <col min="14337" max="14343" width="12" style="1453" customWidth="1"/>
    <col min="14344" max="14344" width="19.375" style="1453" customWidth="1"/>
    <col min="14345" max="14592" width="9" style="1453"/>
    <col min="14593" max="14599" width="12" style="1453" customWidth="1"/>
    <col min="14600" max="14600" width="19.375" style="1453" customWidth="1"/>
    <col min="14601" max="14848" width="9" style="1453"/>
    <col min="14849" max="14855" width="12" style="1453" customWidth="1"/>
    <col min="14856" max="14856" width="19.375" style="1453" customWidth="1"/>
    <col min="14857" max="15104" width="9" style="1453"/>
    <col min="15105" max="15111" width="12" style="1453" customWidth="1"/>
    <col min="15112" max="15112" width="19.375" style="1453" customWidth="1"/>
    <col min="15113" max="15360" width="9" style="1453"/>
    <col min="15361" max="15367" width="12" style="1453" customWidth="1"/>
    <col min="15368" max="15368" width="19.375" style="1453" customWidth="1"/>
    <col min="15369" max="15616" width="9" style="1453"/>
    <col min="15617" max="15623" width="12" style="1453" customWidth="1"/>
    <col min="15624" max="15624" width="19.375" style="1453" customWidth="1"/>
    <col min="15625" max="15872" width="9" style="1453"/>
    <col min="15873" max="15879" width="12" style="1453" customWidth="1"/>
    <col min="15880" max="15880" width="19.375" style="1453" customWidth="1"/>
    <col min="15881" max="16128" width="9" style="1453"/>
    <col min="16129" max="16135" width="12" style="1453" customWidth="1"/>
    <col min="16136" max="16136" width="19.375" style="1453" customWidth="1"/>
    <col min="16137" max="16384" width="9" style="1453"/>
  </cols>
  <sheetData>
    <row r="1" spans="1:8" ht="30" customHeight="1">
      <c r="A1" s="3866" t="s">
        <v>2505</v>
      </c>
      <c r="B1" s="3867"/>
      <c r="C1" s="3867"/>
      <c r="D1" s="3867"/>
      <c r="E1" s="3867"/>
      <c r="F1" s="3867"/>
      <c r="G1" s="3867"/>
      <c r="H1" s="1452" t="s">
        <v>622</v>
      </c>
    </row>
    <row r="2" spans="1:8" ht="30" customHeight="1">
      <c r="A2" s="3868" t="s">
        <v>2506</v>
      </c>
      <c r="B2" s="3868"/>
      <c r="C2" s="3868"/>
      <c r="D2" s="3868" t="s">
        <v>2507</v>
      </c>
      <c r="E2" s="3868"/>
      <c r="F2" s="3868"/>
      <c r="G2" s="3868"/>
      <c r="H2" s="3869" t="s">
        <v>2508</v>
      </c>
    </row>
    <row r="3" spans="1:8" ht="43.5" customHeight="1">
      <c r="A3" s="1454" t="s">
        <v>2509</v>
      </c>
      <c r="B3" s="1454" t="s">
        <v>2510</v>
      </c>
      <c r="C3" s="1454" t="s">
        <v>2511</v>
      </c>
      <c r="D3" s="1454" t="s">
        <v>2512</v>
      </c>
      <c r="E3" s="1454" t="s">
        <v>2513</v>
      </c>
      <c r="F3" s="1454" t="s">
        <v>2514</v>
      </c>
      <c r="G3" s="1454" t="s">
        <v>2515</v>
      </c>
      <c r="H3" s="3870"/>
    </row>
    <row r="4" spans="1:8" ht="30" customHeight="1">
      <c r="A4" s="1455"/>
      <c r="B4" s="1455"/>
      <c r="C4" s="1455"/>
      <c r="D4" s="1441"/>
      <c r="E4" s="1441"/>
      <c r="F4" s="1441"/>
      <c r="G4" s="1441"/>
      <c r="H4" s="1456"/>
    </row>
    <row r="5" spans="1:8" ht="99" customHeight="1">
      <c r="A5" s="3871" t="s">
        <v>2516</v>
      </c>
      <c r="B5" s="3872"/>
      <c r="C5" s="3872"/>
      <c r="D5" s="3872"/>
      <c r="E5" s="3872"/>
      <c r="F5" s="3872"/>
      <c r="G5" s="3872"/>
      <c r="H5" s="3872"/>
    </row>
  </sheetData>
  <mergeCells count="5">
    <mergeCell ref="A1:G1"/>
    <mergeCell ref="A2:C2"/>
    <mergeCell ref="D2:G2"/>
    <mergeCell ref="H2:H3"/>
    <mergeCell ref="A5:H5"/>
  </mergeCells>
  <phoneticPr fontId="59"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5505" r:id="rId4" name="Button 1">
              <controlPr defaultSize="0" print="0" autoFill="0" autoPict="0" macro="[0]!ThisWorkbook.返回">
                <anchor>
                  <from>
                    <xdr:col>8</xdr:col>
                    <xdr:colOff>200025</xdr:colOff>
                    <xdr:row>0</xdr:row>
                    <xdr:rowOff>104775</xdr:rowOff>
                  </from>
                  <to>
                    <xdr:col>9</xdr:col>
                    <xdr:colOff>247650</xdr:colOff>
                    <xdr:row>1</xdr:row>
                    <xdr:rowOff>85725</xdr:rowOff>
                  </to>
                </anchor>
              </controlPr>
            </control>
          </mc:Choice>
        </mc:AlternateContent>
      </controls>
    </mc:Choice>
  </mc:AlternateContent>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G44"/>
  <sheetViews>
    <sheetView workbookViewId="0">
      <selection activeCell="D8" sqref="D8"/>
    </sheetView>
  </sheetViews>
  <sheetFormatPr defaultColWidth="8.875" defaultRowHeight="12"/>
  <cols>
    <col min="1" max="1" width="8.5" style="1547" bestFit="1" customWidth="1"/>
    <col min="2" max="2" width="60.25" style="1543" customWidth="1"/>
    <col min="3" max="3" width="10.125" style="1547" customWidth="1"/>
    <col min="4" max="5" width="8.875" style="1543"/>
    <col min="6" max="6" width="13" style="1543" customWidth="1"/>
    <col min="7" max="7" width="14.5" style="1543" customWidth="1"/>
    <col min="8" max="256" width="8.875" style="1543"/>
    <col min="257" max="257" width="8.5" style="1543" bestFit="1" customWidth="1"/>
    <col min="258" max="258" width="60.25" style="1543" customWidth="1"/>
    <col min="259" max="259" width="10.125" style="1543" customWidth="1"/>
    <col min="260" max="512" width="8.875" style="1543"/>
    <col min="513" max="513" width="8.5" style="1543" bestFit="1" customWidth="1"/>
    <col min="514" max="514" width="60.25" style="1543" customWidth="1"/>
    <col min="515" max="515" width="10.125" style="1543" customWidth="1"/>
    <col min="516" max="768" width="8.875" style="1543"/>
    <col min="769" max="769" width="8.5" style="1543" bestFit="1" customWidth="1"/>
    <col min="770" max="770" width="60.25" style="1543" customWidth="1"/>
    <col min="771" max="771" width="10.125" style="1543" customWidth="1"/>
    <col min="772" max="1024" width="8.875" style="1543"/>
    <col min="1025" max="1025" width="8.5" style="1543" bestFit="1" customWidth="1"/>
    <col min="1026" max="1026" width="60.25" style="1543" customWidth="1"/>
    <col min="1027" max="1027" width="10.125" style="1543" customWidth="1"/>
    <col min="1028" max="1280" width="8.875" style="1543"/>
    <col min="1281" max="1281" width="8.5" style="1543" bestFit="1" customWidth="1"/>
    <col min="1282" max="1282" width="60.25" style="1543" customWidth="1"/>
    <col min="1283" max="1283" width="10.125" style="1543" customWidth="1"/>
    <col min="1284" max="1536" width="8.875" style="1543"/>
    <col min="1537" max="1537" width="8.5" style="1543" bestFit="1" customWidth="1"/>
    <col min="1538" max="1538" width="60.25" style="1543" customWidth="1"/>
    <col min="1539" max="1539" width="10.125" style="1543" customWidth="1"/>
    <col min="1540" max="1792" width="8.875" style="1543"/>
    <col min="1793" max="1793" width="8.5" style="1543" bestFit="1" customWidth="1"/>
    <col min="1794" max="1794" width="60.25" style="1543" customWidth="1"/>
    <col min="1795" max="1795" width="10.125" style="1543" customWidth="1"/>
    <col min="1796" max="2048" width="8.875" style="1543"/>
    <col min="2049" max="2049" width="8.5" style="1543" bestFit="1" customWidth="1"/>
    <col min="2050" max="2050" width="60.25" style="1543" customWidth="1"/>
    <col min="2051" max="2051" width="10.125" style="1543" customWidth="1"/>
    <col min="2052" max="2304" width="8.875" style="1543"/>
    <col min="2305" max="2305" width="8.5" style="1543" bestFit="1" customWidth="1"/>
    <col min="2306" max="2306" width="60.25" style="1543" customWidth="1"/>
    <col min="2307" max="2307" width="10.125" style="1543" customWidth="1"/>
    <col min="2308" max="2560" width="8.875" style="1543"/>
    <col min="2561" max="2561" width="8.5" style="1543" bestFit="1" customWidth="1"/>
    <col min="2562" max="2562" width="60.25" style="1543" customWidth="1"/>
    <col min="2563" max="2563" width="10.125" style="1543" customWidth="1"/>
    <col min="2564" max="2816" width="8.875" style="1543"/>
    <col min="2817" max="2817" width="8.5" style="1543" bestFit="1" customWidth="1"/>
    <col min="2818" max="2818" width="60.25" style="1543" customWidth="1"/>
    <col min="2819" max="2819" width="10.125" style="1543" customWidth="1"/>
    <col min="2820" max="3072" width="8.875" style="1543"/>
    <col min="3073" max="3073" width="8.5" style="1543" bestFit="1" customWidth="1"/>
    <col min="3074" max="3074" width="60.25" style="1543" customWidth="1"/>
    <col min="3075" max="3075" width="10.125" style="1543" customWidth="1"/>
    <col min="3076" max="3328" width="8.875" style="1543"/>
    <col min="3329" max="3329" width="8.5" style="1543" bestFit="1" customWidth="1"/>
    <col min="3330" max="3330" width="60.25" style="1543" customWidth="1"/>
    <col min="3331" max="3331" width="10.125" style="1543" customWidth="1"/>
    <col min="3332" max="3584" width="8.875" style="1543"/>
    <col min="3585" max="3585" width="8.5" style="1543" bestFit="1" customWidth="1"/>
    <col min="3586" max="3586" width="60.25" style="1543" customWidth="1"/>
    <col min="3587" max="3587" width="10.125" style="1543" customWidth="1"/>
    <col min="3588" max="3840" width="8.875" style="1543"/>
    <col min="3841" max="3841" width="8.5" style="1543" bestFit="1" customWidth="1"/>
    <col min="3842" max="3842" width="60.25" style="1543" customWidth="1"/>
    <col min="3843" max="3843" width="10.125" style="1543" customWidth="1"/>
    <col min="3844" max="4096" width="8.875" style="1543"/>
    <col min="4097" max="4097" width="8.5" style="1543" bestFit="1" customWidth="1"/>
    <col min="4098" max="4098" width="60.25" style="1543" customWidth="1"/>
    <col min="4099" max="4099" width="10.125" style="1543" customWidth="1"/>
    <col min="4100" max="4352" width="8.875" style="1543"/>
    <col min="4353" max="4353" width="8.5" style="1543" bestFit="1" customWidth="1"/>
    <col min="4354" max="4354" width="60.25" style="1543" customWidth="1"/>
    <col min="4355" max="4355" width="10.125" style="1543" customWidth="1"/>
    <col min="4356" max="4608" width="8.875" style="1543"/>
    <col min="4609" max="4609" width="8.5" style="1543" bestFit="1" customWidth="1"/>
    <col min="4610" max="4610" width="60.25" style="1543" customWidth="1"/>
    <col min="4611" max="4611" width="10.125" style="1543" customWidth="1"/>
    <col min="4612" max="4864" width="8.875" style="1543"/>
    <col min="4865" max="4865" width="8.5" style="1543" bestFit="1" customWidth="1"/>
    <col min="4866" max="4866" width="60.25" style="1543" customWidth="1"/>
    <col min="4867" max="4867" width="10.125" style="1543" customWidth="1"/>
    <col min="4868" max="5120" width="8.875" style="1543"/>
    <col min="5121" max="5121" width="8.5" style="1543" bestFit="1" customWidth="1"/>
    <col min="5122" max="5122" width="60.25" style="1543" customWidth="1"/>
    <col min="5123" max="5123" width="10.125" style="1543" customWidth="1"/>
    <col min="5124" max="5376" width="8.875" style="1543"/>
    <col min="5377" max="5377" width="8.5" style="1543" bestFit="1" customWidth="1"/>
    <col min="5378" max="5378" width="60.25" style="1543" customWidth="1"/>
    <col min="5379" max="5379" width="10.125" style="1543" customWidth="1"/>
    <col min="5380" max="5632" width="8.875" style="1543"/>
    <col min="5633" max="5633" width="8.5" style="1543" bestFit="1" customWidth="1"/>
    <col min="5634" max="5634" width="60.25" style="1543" customWidth="1"/>
    <col min="5635" max="5635" width="10.125" style="1543" customWidth="1"/>
    <col min="5636" max="5888" width="8.875" style="1543"/>
    <col min="5889" max="5889" width="8.5" style="1543" bestFit="1" customWidth="1"/>
    <col min="5890" max="5890" width="60.25" style="1543" customWidth="1"/>
    <col min="5891" max="5891" width="10.125" style="1543" customWidth="1"/>
    <col min="5892" max="6144" width="8.875" style="1543"/>
    <col min="6145" max="6145" width="8.5" style="1543" bestFit="1" customWidth="1"/>
    <col min="6146" max="6146" width="60.25" style="1543" customWidth="1"/>
    <col min="6147" max="6147" width="10.125" style="1543" customWidth="1"/>
    <col min="6148" max="6400" width="8.875" style="1543"/>
    <col min="6401" max="6401" width="8.5" style="1543" bestFit="1" customWidth="1"/>
    <col min="6402" max="6402" width="60.25" style="1543" customWidth="1"/>
    <col min="6403" max="6403" width="10.125" style="1543" customWidth="1"/>
    <col min="6404" max="6656" width="8.875" style="1543"/>
    <col min="6657" max="6657" width="8.5" style="1543" bestFit="1" customWidth="1"/>
    <col min="6658" max="6658" width="60.25" style="1543" customWidth="1"/>
    <col min="6659" max="6659" width="10.125" style="1543" customWidth="1"/>
    <col min="6660" max="6912" width="8.875" style="1543"/>
    <col min="6913" max="6913" width="8.5" style="1543" bestFit="1" customWidth="1"/>
    <col min="6914" max="6914" width="60.25" style="1543" customWidth="1"/>
    <col min="6915" max="6915" width="10.125" style="1543" customWidth="1"/>
    <col min="6916" max="7168" width="8.875" style="1543"/>
    <col min="7169" max="7169" width="8.5" style="1543" bestFit="1" customWidth="1"/>
    <col min="7170" max="7170" width="60.25" style="1543" customWidth="1"/>
    <col min="7171" max="7171" width="10.125" style="1543" customWidth="1"/>
    <col min="7172" max="7424" width="8.875" style="1543"/>
    <col min="7425" max="7425" width="8.5" style="1543" bestFit="1" customWidth="1"/>
    <col min="7426" max="7426" width="60.25" style="1543" customWidth="1"/>
    <col min="7427" max="7427" width="10.125" style="1543" customWidth="1"/>
    <col min="7428" max="7680" width="8.875" style="1543"/>
    <col min="7681" max="7681" width="8.5" style="1543" bestFit="1" customWidth="1"/>
    <col min="7682" max="7682" width="60.25" style="1543" customWidth="1"/>
    <col min="7683" max="7683" width="10.125" style="1543" customWidth="1"/>
    <col min="7684" max="7936" width="8.875" style="1543"/>
    <col min="7937" max="7937" width="8.5" style="1543" bestFit="1" customWidth="1"/>
    <col min="7938" max="7938" width="60.25" style="1543" customWidth="1"/>
    <col min="7939" max="7939" width="10.125" style="1543" customWidth="1"/>
    <col min="7940" max="8192" width="8.875" style="1543"/>
    <col min="8193" max="8193" width="8.5" style="1543" bestFit="1" customWidth="1"/>
    <col min="8194" max="8194" width="60.25" style="1543" customWidth="1"/>
    <col min="8195" max="8195" width="10.125" style="1543" customWidth="1"/>
    <col min="8196" max="8448" width="8.875" style="1543"/>
    <col min="8449" max="8449" width="8.5" style="1543" bestFit="1" customWidth="1"/>
    <col min="8450" max="8450" width="60.25" style="1543" customWidth="1"/>
    <col min="8451" max="8451" width="10.125" style="1543" customWidth="1"/>
    <col min="8452" max="8704" width="8.875" style="1543"/>
    <col min="8705" max="8705" width="8.5" style="1543" bestFit="1" customWidth="1"/>
    <col min="8706" max="8706" width="60.25" style="1543" customWidth="1"/>
    <col min="8707" max="8707" width="10.125" style="1543" customWidth="1"/>
    <col min="8708" max="8960" width="8.875" style="1543"/>
    <col min="8961" max="8961" width="8.5" style="1543" bestFit="1" customWidth="1"/>
    <col min="8962" max="8962" width="60.25" style="1543" customWidth="1"/>
    <col min="8963" max="8963" width="10.125" style="1543" customWidth="1"/>
    <col min="8964" max="9216" width="8.875" style="1543"/>
    <col min="9217" max="9217" width="8.5" style="1543" bestFit="1" customWidth="1"/>
    <col min="9218" max="9218" width="60.25" style="1543" customWidth="1"/>
    <col min="9219" max="9219" width="10.125" style="1543" customWidth="1"/>
    <col min="9220" max="9472" width="8.875" style="1543"/>
    <col min="9473" max="9473" width="8.5" style="1543" bestFit="1" customWidth="1"/>
    <col min="9474" max="9474" width="60.25" style="1543" customWidth="1"/>
    <col min="9475" max="9475" width="10.125" style="1543" customWidth="1"/>
    <col min="9476" max="9728" width="8.875" style="1543"/>
    <col min="9729" max="9729" width="8.5" style="1543" bestFit="1" customWidth="1"/>
    <col min="9730" max="9730" width="60.25" style="1543" customWidth="1"/>
    <col min="9731" max="9731" width="10.125" style="1543" customWidth="1"/>
    <col min="9732" max="9984" width="8.875" style="1543"/>
    <col min="9985" max="9985" width="8.5" style="1543" bestFit="1" customWidth="1"/>
    <col min="9986" max="9986" width="60.25" style="1543" customWidth="1"/>
    <col min="9987" max="9987" width="10.125" style="1543" customWidth="1"/>
    <col min="9988" max="10240" width="8.875" style="1543"/>
    <col min="10241" max="10241" width="8.5" style="1543" bestFit="1" customWidth="1"/>
    <col min="10242" max="10242" width="60.25" style="1543" customWidth="1"/>
    <col min="10243" max="10243" width="10.125" style="1543" customWidth="1"/>
    <col min="10244" max="10496" width="8.875" style="1543"/>
    <col min="10497" max="10497" width="8.5" style="1543" bestFit="1" customWidth="1"/>
    <col min="10498" max="10498" width="60.25" style="1543" customWidth="1"/>
    <col min="10499" max="10499" width="10.125" style="1543" customWidth="1"/>
    <col min="10500" max="10752" width="8.875" style="1543"/>
    <col min="10753" max="10753" width="8.5" style="1543" bestFit="1" customWidth="1"/>
    <col min="10754" max="10754" width="60.25" style="1543" customWidth="1"/>
    <col min="10755" max="10755" width="10.125" style="1543" customWidth="1"/>
    <col min="10756" max="11008" width="8.875" style="1543"/>
    <col min="11009" max="11009" width="8.5" style="1543" bestFit="1" customWidth="1"/>
    <col min="11010" max="11010" width="60.25" style="1543" customWidth="1"/>
    <col min="11011" max="11011" width="10.125" style="1543" customWidth="1"/>
    <col min="11012" max="11264" width="8.875" style="1543"/>
    <col min="11265" max="11265" width="8.5" style="1543" bestFit="1" customWidth="1"/>
    <col min="11266" max="11266" width="60.25" style="1543" customWidth="1"/>
    <col min="11267" max="11267" width="10.125" style="1543" customWidth="1"/>
    <col min="11268" max="11520" width="8.875" style="1543"/>
    <col min="11521" max="11521" width="8.5" style="1543" bestFit="1" customWidth="1"/>
    <col min="11522" max="11522" width="60.25" style="1543" customWidth="1"/>
    <col min="11523" max="11523" width="10.125" style="1543" customWidth="1"/>
    <col min="11524" max="11776" width="8.875" style="1543"/>
    <col min="11777" max="11777" width="8.5" style="1543" bestFit="1" customWidth="1"/>
    <col min="11778" max="11778" width="60.25" style="1543" customWidth="1"/>
    <col min="11779" max="11779" width="10.125" style="1543" customWidth="1"/>
    <col min="11780" max="12032" width="8.875" style="1543"/>
    <col min="12033" max="12033" width="8.5" style="1543" bestFit="1" customWidth="1"/>
    <col min="12034" max="12034" width="60.25" style="1543" customWidth="1"/>
    <col min="12035" max="12035" width="10.125" style="1543" customWidth="1"/>
    <col min="12036" max="12288" width="8.875" style="1543"/>
    <col min="12289" max="12289" width="8.5" style="1543" bestFit="1" customWidth="1"/>
    <col min="12290" max="12290" width="60.25" style="1543" customWidth="1"/>
    <col min="12291" max="12291" width="10.125" style="1543" customWidth="1"/>
    <col min="12292" max="12544" width="8.875" style="1543"/>
    <col min="12545" max="12545" width="8.5" style="1543" bestFit="1" customWidth="1"/>
    <col min="12546" max="12546" width="60.25" style="1543" customWidth="1"/>
    <col min="12547" max="12547" width="10.125" style="1543" customWidth="1"/>
    <col min="12548" max="12800" width="8.875" style="1543"/>
    <col min="12801" max="12801" width="8.5" style="1543" bestFit="1" customWidth="1"/>
    <col min="12802" max="12802" width="60.25" style="1543" customWidth="1"/>
    <col min="12803" max="12803" width="10.125" style="1543" customWidth="1"/>
    <col min="12804" max="13056" width="8.875" style="1543"/>
    <col min="13057" max="13057" width="8.5" style="1543" bestFit="1" customWidth="1"/>
    <col min="13058" max="13058" width="60.25" style="1543" customWidth="1"/>
    <col min="13059" max="13059" width="10.125" style="1543" customWidth="1"/>
    <col min="13060" max="13312" width="8.875" style="1543"/>
    <col min="13313" max="13313" width="8.5" style="1543" bestFit="1" customWidth="1"/>
    <col min="13314" max="13314" width="60.25" style="1543" customWidth="1"/>
    <col min="13315" max="13315" width="10.125" style="1543" customWidth="1"/>
    <col min="13316" max="13568" width="8.875" style="1543"/>
    <col min="13569" max="13569" width="8.5" style="1543" bestFit="1" customWidth="1"/>
    <col min="13570" max="13570" width="60.25" style="1543" customWidth="1"/>
    <col min="13571" max="13571" width="10.125" style="1543" customWidth="1"/>
    <col min="13572" max="13824" width="8.875" style="1543"/>
    <col min="13825" max="13825" width="8.5" style="1543" bestFit="1" customWidth="1"/>
    <col min="13826" max="13826" width="60.25" style="1543" customWidth="1"/>
    <col min="13827" max="13827" width="10.125" style="1543" customWidth="1"/>
    <col min="13828" max="14080" width="8.875" style="1543"/>
    <col min="14081" max="14081" width="8.5" style="1543" bestFit="1" customWidth="1"/>
    <col min="14082" max="14082" width="60.25" style="1543" customWidth="1"/>
    <col min="14083" max="14083" width="10.125" style="1543" customWidth="1"/>
    <col min="14084" max="14336" width="8.875" style="1543"/>
    <col min="14337" max="14337" width="8.5" style="1543" bestFit="1" customWidth="1"/>
    <col min="14338" max="14338" width="60.25" style="1543" customWidth="1"/>
    <col min="14339" max="14339" width="10.125" style="1543" customWidth="1"/>
    <col min="14340" max="14592" width="8.875" style="1543"/>
    <col min="14593" max="14593" width="8.5" style="1543" bestFit="1" customWidth="1"/>
    <col min="14594" max="14594" width="60.25" style="1543" customWidth="1"/>
    <col min="14595" max="14595" width="10.125" style="1543" customWidth="1"/>
    <col min="14596" max="14848" width="8.875" style="1543"/>
    <col min="14849" max="14849" width="8.5" style="1543" bestFit="1" customWidth="1"/>
    <col min="14850" max="14850" width="60.25" style="1543" customWidth="1"/>
    <col min="14851" max="14851" width="10.125" style="1543" customWidth="1"/>
    <col min="14852" max="15104" width="8.875" style="1543"/>
    <col min="15105" max="15105" width="8.5" style="1543" bestFit="1" customWidth="1"/>
    <col min="15106" max="15106" width="60.25" style="1543" customWidth="1"/>
    <col min="15107" max="15107" width="10.125" style="1543" customWidth="1"/>
    <col min="15108" max="15360" width="8.875" style="1543"/>
    <col min="15361" max="15361" width="8.5" style="1543" bestFit="1" customWidth="1"/>
    <col min="15362" max="15362" width="60.25" style="1543" customWidth="1"/>
    <col min="15363" max="15363" width="10.125" style="1543" customWidth="1"/>
    <col min="15364" max="15616" width="8.875" style="1543"/>
    <col min="15617" max="15617" width="8.5" style="1543" bestFit="1" customWidth="1"/>
    <col min="15618" max="15618" width="60.25" style="1543" customWidth="1"/>
    <col min="15619" max="15619" width="10.125" style="1543" customWidth="1"/>
    <col min="15620" max="15872" width="8.875" style="1543"/>
    <col min="15873" max="15873" width="8.5" style="1543" bestFit="1" customWidth="1"/>
    <col min="15874" max="15874" width="60.25" style="1543" customWidth="1"/>
    <col min="15875" max="15875" width="10.125" style="1543" customWidth="1"/>
    <col min="15876" max="16128" width="8.875" style="1543"/>
    <col min="16129" max="16129" width="8.5" style="1543" bestFit="1" customWidth="1"/>
    <col min="16130" max="16130" width="60.25" style="1543" customWidth="1"/>
    <col min="16131" max="16131" width="10.125" style="1543" customWidth="1"/>
    <col min="16132" max="16384" width="8.875" style="1543"/>
  </cols>
  <sheetData>
    <row r="1" spans="1:7" ht="25.5" customHeight="1">
      <c r="A1" s="3873" t="s">
        <v>6148</v>
      </c>
      <c r="B1" s="3873"/>
      <c r="C1" s="3873"/>
    </row>
    <row r="2" spans="1:7" ht="23.25" customHeight="1">
      <c r="A2" s="1877" t="s">
        <v>2646</v>
      </c>
      <c r="B2" s="1877" t="s">
        <v>2647</v>
      </c>
      <c r="C2" s="1875" t="s">
        <v>2648</v>
      </c>
    </row>
    <row r="3" spans="1:7" ht="14.25" customHeight="1">
      <c r="A3" s="1875" t="s">
        <v>2730</v>
      </c>
      <c r="B3" s="2142" t="s">
        <v>2649</v>
      </c>
      <c r="C3" s="2027" t="s">
        <v>1095</v>
      </c>
    </row>
    <row r="4" spans="1:7" ht="14.25" customHeight="1">
      <c r="A4" s="1875" t="s">
        <v>2650</v>
      </c>
      <c r="B4" s="2142" t="s">
        <v>2651</v>
      </c>
      <c r="C4" s="2027" t="s">
        <v>1095</v>
      </c>
    </row>
    <row r="5" spans="1:7" ht="14.25" customHeight="1">
      <c r="A5" s="1875" t="s">
        <v>6781</v>
      </c>
      <c r="B5" s="2142" t="s">
        <v>2652</v>
      </c>
      <c r="C5" s="2027" t="str">
        <f>F5</f>
        <v>否</v>
      </c>
      <c r="F5" s="1543" t="str">
        <f>IF(OR(A101010一般企业收入明细表!C4&lt;&gt;0,A101010一般企业收入明细表!C19&lt;&gt;0),"是","否")</f>
        <v>否</v>
      </c>
      <c r="G5" s="1543" t="str">
        <f t="shared" ref="G5:G43" si="0">IF(F5="是","否","是")</f>
        <v>是</v>
      </c>
    </row>
    <row r="6" spans="1:7" ht="14.25" customHeight="1">
      <c r="A6" s="1875" t="s">
        <v>2653</v>
      </c>
      <c r="B6" s="2142" t="s">
        <v>2654</v>
      </c>
      <c r="C6" s="2027" t="str">
        <f t="shared" ref="C6:C43" si="1">F6</f>
        <v>否</v>
      </c>
      <c r="F6" s="1543" t="str">
        <f>IF(OR(A101020金融企业收入明细表!C4&lt;&gt;0,A101020金融企业收入明细表!C38&lt;&gt;0),"是","否")</f>
        <v>否</v>
      </c>
      <c r="G6" s="1543" t="str">
        <f t="shared" si="0"/>
        <v>是</v>
      </c>
    </row>
    <row r="7" spans="1:7" ht="14.25" customHeight="1">
      <c r="A7" s="1875" t="s">
        <v>2655</v>
      </c>
      <c r="B7" s="2142" t="s">
        <v>2656</v>
      </c>
      <c r="C7" s="2027" t="str">
        <f t="shared" si="1"/>
        <v>否</v>
      </c>
      <c r="F7" s="1543" t="str">
        <f>IF(OR(A102010一般企业成本支出明细表!C4&lt;&gt;0,A102010一般企业成本支出明细表!C19&lt;&gt;0),"是","否")</f>
        <v>否</v>
      </c>
      <c r="G7" s="1543" t="str">
        <f t="shared" si="0"/>
        <v>是</v>
      </c>
    </row>
    <row r="8" spans="1:7" ht="14.25" customHeight="1">
      <c r="A8" s="1875" t="s">
        <v>2657</v>
      </c>
      <c r="B8" s="2142" t="s">
        <v>2658</v>
      </c>
      <c r="C8" s="2027" t="str">
        <f t="shared" si="1"/>
        <v>否</v>
      </c>
      <c r="F8" s="1543" t="str">
        <f>IF(OR(A102020金融企业支出明细表!C4&lt;&gt;0,A102020金融企业支出明细表!C36&lt;&gt;0),"是","否")</f>
        <v>否</v>
      </c>
      <c r="G8" s="1543" t="str">
        <f t="shared" si="0"/>
        <v>是</v>
      </c>
    </row>
    <row r="9" spans="1:7" ht="14.25" customHeight="1">
      <c r="A9" s="1875" t="s">
        <v>2659</v>
      </c>
      <c r="B9" s="2142" t="s">
        <v>2660</v>
      </c>
      <c r="C9" s="2027" t="str">
        <f t="shared" si="1"/>
        <v>否</v>
      </c>
      <c r="F9" s="1543" t="str">
        <f>IF(OR(A103000事业单位、民间非营利组织收入、支出明细表!C4&lt;&gt;0,A103000事业单位、民间非营利组织收入、支出明细表!C13&lt;&gt;0,A103000事业单位、民间非营利组织收入、支出明细表!C27&lt;&gt;0),"是","否")</f>
        <v>否</v>
      </c>
      <c r="G9" s="1543" t="str">
        <f t="shared" si="0"/>
        <v>是</v>
      </c>
    </row>
    <row r="10" spans="1:7" ht="14.25" customHeight="1">
      <c r="A10" s="1875" t="s">
        <v>2661</v>
      </c>
      <c r="B10" s="2142" t="s">
        <v>2662</v>
      </c>
      <c r="C10" s="2027" t="str">
        <f t="shared" si="1"/>
        <v>否</v>
      </c>
      <c r="F10" s="1543" t="str">
        <f>IF(OR(A104000期间费用明细表!C29&lt;&gt;0,A104000期间费用明细表!E29&lt;&gt;0,A104000期间费用明细表!G29&lt;&gt;0),"是","否")</f>
        <v>否</v>
      </c>
      <c r="G10" s="1543" t="str">
        <f t="shared" si="0"/>
        <v>是</v>
      </c>
    </row>
    <row r="11" spans="1:7" ht="14.25" customHeight="1">
      <c r="A11" s="1875" t="s">
        <v>2663</v>
      </c>
      <c r="B11" s="2142" t="s">
        <v>2664</v>
      </c>
      <c r="C11" s="2027" t="str">
        <f t="shared" ca="1" si="1"/>
        <v>否</v>
      </c>
      <c r="F11" s="1543" t="str">
        <f ca="1">IF(OR(A105000纳税调整项目明细表!E5&lt;&gt;0,A105000纳税调整项目明细表!F5&lt;&gt;0,A105000纳税调整项目明细表!E16&lt;&gt;0,A105000纳税调整项目明细表!F16&lt;&gt;0,A105000纳税调整项目明细表!E34&lt;&gt;0,A105000纳税调整项目明细表!F34&lt;&gt;0,A105000纳税调整项目明细表!E39&lt;&gt;0,A105000纳税调整项目明细表!F39&lt;&gt;0,A105000纳税调整项目明细表!E44&lt;&gt;0,A105000纳税调整项目明细表!F44&lt;&gt;0,A105000纳税调整项目明细表!E45&lt;&gt;0,A105000纳税调整项目明细表!F45&lt;&gt;0,A105000纳税调整项目明细表!E46&lt;&gt;0,A105000纳税调整项目明细表!F46&lt;&gt;0),"是","否")</f>
        <v>否</v>
      </c>
      <c r="G11" s="1543" t="str">
        <f t="shared" ca="1" si="0"/>
        <v>是</v>
      </c>
    </row>
    <row r="12" spans="1:7" ht="14.25" customHeight="1">
      <c r="A12" s="1875" t="s">
        <v>2665</v>
      </c>
      <c r="B12" s="2142" t="s">
        <v>2666</v>
      </c>
      <c r="C12" s="2027" t="str">
        <f t="shared" si="1"/>
        <v>否</v>
      </c>
      <c r="F12" s="1543" t="str">
        <f>IF(OR(A105010视同销售和房地产开发企业特定业务纳税调整明细表!D5&lt;&gt;0,A105010视同销售和房地产开发企业特定业务纳税调整明细表!D15&lt;&gt;0,A105010视同销售和房地产开发企业特定业务纳税调整明细表!D25&lt;&gt;0),"是","否")</f>
        <v>否</v>
      </c>
      <c r="G12" s="1543" t="str">
        <f t="shared" si="0"/>
        <v>是</v>
      </c>
    </row>
    <row r="13" spans="1:7" ht="14.25" customHeight="1">
      <c r="A13" s="1875" t="s">
        <v>2667</v>
      </c>
      <c r="B13" s="2142" t="s">
        <v>2668</v>
      </c>
      <c r="C13" s="2027" t="str">
        <f t="shared" si="1"/>
        <v>否</v>
      </c>
      <c r="F13" s="1543" t="str">
        <f>IF(OR(A105020未按权责发生制确认收入纳税调整明细表!D19&lt;&gt;0,A105020未按权责发生制确认收入纳税调整明细表!F19&lt;&gt;0,A105020未按权责发生制确认收入纳税调整明细表!H19&lt;&gt;0),"是","否")</f>
        <v>否</v>
      </c>
      <c r="G13" s="1543" t="str">
        <f t="shared" si="0"/>
        <v>是</v>
      </c>
    </row>
    <row r="14" spans="1:7" ht="14.25" customHeight="1">
      <c r="A14" s="1875" t="s">
        <v>2669</v>
      </c>
      <c r="B14" s="2142" t="s">
        <v>2670</v>
      </c>
      <c r="C14" s="2027" t="str">
        <f t="shared" si="1"/>
        <v>否</v>
      </c>
      <c r="F14" s="1543" t="str">
        <f>IF(OR(A105030投资收益纳税调整明细表!C15&lt;&gt;0,A105030投资收益纳税调整明细表!D15&lt;&gt;0,A105030投资收益纳税调整明细表!J15&lt;&gt;0,A105030投资收益纳税调整明细表!K15&lt;&gt;0),"是","否")</f>
        <v>否</v>
      </c>
      <c r="G14" s="1543" t="str">
        <f t="shared" si="0"/>
        <v>是</v>
      </c>
    </row>
    <row r="15" spans="1:7" ht="14.25" customHeight="1">
      <c r="A15" s="1875" t="s">
        <v>2671</v>
      </c>
      <c r="B15" s="2142" t="s">
        <v>2672</v>
      </c>
      <c r="C15" s="2027" t="str">
        <f t="shared" si="1"/>
        <v>否</v>
      </c>
      <c r="F15" s="1543" t="str">
        <f>IF(OR(A105040专项用途财政性资金纳税调整表!D13&lt;&gt;0,A105040专项用途财政性资金纳税调整表!L13&lt;&gt;0),"是","否")</f>
        <v>否</v>
      </c>
      <c r="G15" s="1543" t="str">
        <f t="shared" si="0"/>
        <v>是</v>
      </c>
    </row>
    <row r="16" spans="1:7" ht="14.25" customHeight="1">
      <c r="A16" s="1875" t="s">
        <v>2673</v>
      </c>
      <c r="B16" s="2142" t="s">
        <v>2674</v>
      </c>
      <c r="C16" s="2027" t="str">
        <f t="shared" si="1"/>
        <v>否</v>
      </c>
      <c r="F16" s="1543" t="str">
        <f>IF(A105050职工薪酬纳税调整明细表!C17&lt;&gt;0,"是","否")</f>
        <v>否</v>
      </c>
      <c r="G16" s="1543" t="str">
        <f t="shared" si="0"/>
        <v>是</v>
      </c>
    </row>
    <row r="17" spans="1:7" ht="14.25" customHeight="1">
      <c r="A17" s="1875" t="s">
        <v>2675</v>
      </c>
      <c r="B17" s="2142" t="s">
        <v>2676</v>
      </c>
      <c r="C17" s="2027" t="str">
        <f t="shared" si="1"/>
        <v>否</v>
      </c>
      <c r="F17" s="1543" t="str">
        <f>IF(OR(A105060广告费和业务宣传费跨年度纳税调整明细表!C15&lt;&gt;0,A105060广告费和业务宣传费跨年度纳税调整明细表!C16&lt;&gt;0),"是","否")</f>
        <v>否</v>
      </c>
      <c r="G17" s="1543" t="str">
        <f t="shared" si="0"/>
        <v>是</v>
      </c>
    </row>
    <row r="18" spans="1:7" ht="14.25" customHeight="1">
      <c r="A18" s="1875" t="s">
        <v>2677</v>
      </c>
      <c r="B18" s="2142" t="s">
        <v>2678</v>
      </c>
      <c r="C18" s="2027" t="str">
        <f t="shared" si="1"/>
        <v>否</v>
      </c>
      <c r="F18" s="1543" t="str">
        <f>IF(A105070捐赠支出纳税调整明细表!C25&lt;&gt;0,"是","否")</f>
        <v>否</v>
      </c>
      <c r="G18" s="1543" t="str">
        <f t="shared" si="0"/>
        <v>是</v>
      </c>
    </row>
    <row r="19" spans="1:7" ht="14.25" customHeight="1">
      <c r="A19" s="1875" t="s">
        <v>2679</v>
      </c>
      <c r="B19" s="2142" t="s">
        <v>2680</v>
      </c>
      <c r="C19" s="2027" t="str">
        <f t="shared" ca="1" si="1"/>
        <v>否</v>
      </c>
      <c r="F19" s="1543" t="str">
        <f ca="1">IF(OR(A105080资产折旧、摊销情况及纳税调整明细表!C32+A105080资产折旧、摊销情况及纳税调整明细表!D32+A105080资产折旧、摊销情况及纳税调整明细表!E32&lt;&gt;0,A105080资产折旧、摊销情况及纳税调整明细表!F32+A105080资产折旧、摊销情况及纳税调整明细表!G32+A105080资产折旧、摊销情况及纳税调整明细表!H32+A105080资产折旧、摊销情况及纳税调整明细表!I32+A105080资产折旧、摊销情况及纳税调整明细表!J32&lt;&gt;0,A105080资产折旧、摊销情况及纳税调整明细表!K32&lt;&gt;0),"是","否")</f>
        <v>否</v>
      </c>
      <c r="G19" s="1543" t="str">
        <f t="shared" ca="1" si="0"/>
        <v>是</v>
      </c>
    </row>
    <row r="20" spans="1:7" ht="14.25" customHeight="1">
      <c r="A20" s="1875" t="s">
        <v>2681</v>
      </c>
      <c r="B20" s="2142" t="s">
        <v>2682</v>
      </c>
      <c r="C20" s="2027" t="str">
        <f t="shared" si="1"/>
        <v>否</v>
      </c>
      <c r="F20" s="1543" t="str">
        <f>IF(A105081固定资产加速折旧、扣除明细表!D20+A105081固定资产加速折旧、扣除明细表!F20+A105081固定资产加速折旧、扣除明细表!H20+A105081固定资产加速折旧、扣除明细表!J20+A105081固定资产加速折旧、扣除明细表!L20+A105081固定资产加速折旧、扣除明细表!N20+A105081固定资产加速折旧、扣除明细表!P20+A105081固定资产加速折旧、扣除明细表!D34+A105081固定资产加速折旧、扣除明细表!F34+A105081固定资产加速折旧、扣除明细表!H34+A105081固定资产加速折旧、扣除明细表!J34+A105081固定资产加速折旧、扣除明细表!L34+A105081固定资产加速折旧、扣除明细表!N34+A105081固定资产加速折旧、扣除明细表!P34&lt;&gt;0,"是","否")</f>
        <v>否</v>
      </c>
      <c r="G20" s="1543" t="str">
        <f t="shared" si="0"/>
        <v>是</v>
      </c>
    </row>
    <row r="21" spans="1:7" ht="14.25" customHeight="1">
      <c r="A21" s="1875" t="s">
        <v>2683</v>
      </c>
      <c r="B21" s="2142" t="s">
        <v>2684</v>
      </c>
      <c r="C21" s="2027" t="str">
        <f t="shared" si="1"/>
        <v>否</v>
      </c>
      <c r="F21" s="1543" t="str">
        <f>IF(OR(A105090资产损失税前扣除及纳税调整明细表!C18&lt;&gt;0,A105090资产损失税前扣除及纳税调整明细表!D18&lt;&gt;0,A105090资产损失税前扣除及纳税调整明细表!E18&lt;&gt;0),"是","否")</f>
        <v>否</v>
      </c>
      <c r="G21" s="1543" t="str">
        <f t="shared" si="0"/>
        <v>是</v>
      </c>
    </row>
    <row r="22" spans="1:7" ht="14.25" customHeight="1">
      <c r="A22" s="1875" t="s">
        <v>2685</v>
      </c>
      <c r="B22" s="2142" t="s">
        <v>2686</v>
      </c>
      <c r="C22" s="2027" t="str">
        <f t="shared" si="1"/>
        <v>否</v>
      </c>
      <c r="F22" s="1543" t="str">
        <f>IF(OR('A105091资产损失（专项申报）税前扣除及纳税调整明细表'!C25&lt;&gt;0,'A105091资产损失（专项申报）税前扣除及纳税调整明细表'!D25&lt;&gt;0,'A105091资产损失（专项申报）税前扣除及纳税调整明细表'!E25&lt;&gt;0,'A105091资产损失（专项申报）税前扣除及纳税调整明细表'!F25&lt;&gt;0,'A105091资产损失（专项申报）税前扣除及纳税调整明细表'!H25&lt;&gt;0),"是","否")</f>
        <v>否</v>
      </c>
      <c r="G22" s="1543" t="str">
        <f t="shared" si="0"/>
        <v>是</v>
      </c>
    </row>
    <row r="23" spans="1:7" ht="14.25" customHeight="1">
      <c r="A23" s="1875" t="s">
        <v>2687</v>
      </c>
      <c r="B23" s="2142" t="s">
        <v>2688</v>
      </c>
      <c r="C23" s="2027" t="str">
        <f t="shared" si="1"/>
        <v>否</v>
      </c>
      <c r="F23" s="1543" t="str">
        <f>IF(OR(A105100企业重组纳税调整明细表!C19&lt;&gt;0,A105100企业重组纳税调整明细表!D19&lt;&gt;0,A105100企业重组纳税调整明细表!F19&lt;&gt;0,A105100企业重组纳税调整明细表!G19&lt;&gt;0),"是","否")</f>
        <v>否</v>
      </c>
      <c r="G23" s="1543" t="str">
        <f t="shared" si="0"/>
        <v>是</v>
      </c>
    </row>
    <row r="24" spans="1:7" ht="14.25" customHeight="1">
      <c r="A24" s="1875" t="s">
        <v>2689</v>
      </c>
      <c r="B24" s="2142" t="s">
        <v>2690</v>
      </c>
      <c r="C24" s="2027" t="str">
        <f t="shared" si="1"/>
        <v>否</v>
      </c>
      <c r="F24" s="1543" t="str">
        <f>IF(OR(A105110政策性搬迁纳税调整明细表!C4&lt;&gt;0,A105110政策性搬迁纳税调整明细表!C12&lt;&gt;0,A105110政策性搬迁纳税调整明细表!C21&lt;&gt;0,A105110政策性搬迁纳税调整明细表!C25&lt;&gt;0,A105110政策性搬迁纳税调整明细表!C26&lt;&gt;0),"是","否")</f>
        <v>否</v>
      </c>
      <c r="G24" s="1543" t="str">
        <f t="shared" si="0"/>
        <v>是</v>
      </c>
    </row>
    <row r="25" spans="1:7" ht="14.25" customHeight="1">
      <c r="A25" s="1875" t="s">
        <v>2691</v>
      </c>
      <c r="B25" s="2142" t="s">
        <v>2692</v>
      </c>
      <c r="C25" s="2027" t="str">
        <f t="shared" si="1"/>
        <v>否</v>
      </c>
      <c r="F25" s="1543" t="str">
        <f>IF(A105120特殊行业准备金纳税调整明细表!C34&lt;&gt;0,"是","否")</f>
        <v>否</v>
      </c>
      <c r="G25" s="1543" t="str">
        <f t="shared" si="0"/>
        <v>是</v>
      </c>
    </row>
    <row r="26" spans="1:7" ht="14.25" customHeight="1">
      <c r="A26" s="1875" t="s">
        <v>2693</v>
      </c>
      <c r="B26" s="2142" t="s">
        <v>2694</v>
      </c>
      <c r="C26" s="2027" t="str">
        <f t="shared" ca="1" si="1"/>
        <v>否</v>
      </c>
      <c r="F26" s="1543" t="str">
        <f ca="1">IF(OR(A106000企业所得税弥补亏损明细表!L11&lt;&gt;0,A106000企业所得税弥补亏损明细表!D6&lt;0,A106000企业所得税弥补亏损明细表!D7&lt;0,A106000企业所得税弥补亏损明细表!D8&lt;0,A106000企业所得税弥补亏损明细表!D9&lt;0,A106000企业所得税弥补亏损明细表!D10&lt;0,A106000企业所得税弥补亏损明细表!D11&lt;0),"是","否")</f>
        <v>否</v>
      </c>
      <c r="G26" s="1543" t="str">
        <f t="shared" ca="1" si="0"/>
        <v>是</v>
      </c>
    </row>
    <row r="27" spans="1:7" ht="14.25" customHeight="1">
      <c r="A27" s="1875" t="s">
        <v>2695</v>
      </c>
      <c r="B27" s="2142" t="s">
        <v>2696</v>
      </c>
      <c r="C27" s="2027" t="str">
        <f t="shared" si="1"/>
        <v>否</v>
      </c>
      <c r="F27" s="1543" t="str">
        <f>IF(A107010免税、减计收入及加计扣除优惠明细表!C30&lt;&gt;0,"是","否")</f>
        <v>否</v>
      </c>
      <c r="G27" s="1543" t="str">
        <f t="shared" si="0"/>
        <v>是</v>
      </c>
    </row>
    <row r="28" spans="1:7" ht="14.25" customHeight="1">
      <c r="A28" s="1875" t="s">
        <v>2697</v>
      </c>
      <c r="B28" s="2143" t="s">
        <v>2698</v>
      </c>
      <c r="C28" s="2027" t="str">
        <f t="shared" si="1"/>
        <v>否</v>
      </c>
      <c r="F28" s="1543" t="str">
        <f>IF(SUM(A107011股息红利优惠明细表!B6:B14)&lt;&gt;0,"是","否")</f>
        <v>否</v>
      </c>
      <c r="G28" s="1543" t="str">
        <f t="shared" si="0"/>
        <v>是</v>
      </c>
    </row>
    <row r="29" spans="1:7" ht="14.25" customHeight="1">
      <c r="A29" s="1875" t="s">
        <v>2699</v>
      </c>
      <c r="B29" s="2142" t="s">
        <v>2700</v>
      </c>
      <c r="C29" s="2027" t="str">
        <f t="shared" si="1"/>
        <v>否</v>
      </c>
      <c r="F29" s="1543" t="str">
        <f>IF(SUM(A107012综合利用资源生产产品取得的收入优惠明细表!B6:B14)&lt;&gt;0,"是","否")</f>
        <v>否</v>
      </c>
      <c r="G29" s="1543" t="str">
        <f t="shared" si="0"/>
        <v>是</v>
      </c>
    </row>
    <row r="30" spans="1:7" ht="14.25" customHeight="1">
      <c r="A30" s="1875" t="s">
        <v>2701</v>
      </c>
      <c r="B30" s="2142" t="s">
        <v>2702</v>
      </c>
      <c r="C30" s="2027" t="str">
        <f t="shared" si="1"/>
        <v>否</v>
      </c>
      <c r="F30" s="1543" t="str">
        <f>IF(OR(A107013金融保险等机构取得涉农利息保费收入优惠明细表!C5&lt;&gt;0,A107013金融保险等机构取得涉农利息保费收入优惠明细表!C8&lt;&gt;0,A107013金融保险等机构取得涉农利息保费收入优惠明细表!C14&lt;&gt;0),"是","否")</f>
        <v>否</v>
      </c>
      <c r="G30" s="1543" t="str">
        <f t="shared" si="0"/>
        <v>是</v>
      </c>
    </row>
    <row r="31" spans="1:7" ht="14.25" customHeight="1">
      <c r="A31" s="1875" t="s">
        <v>2703</v>
      </c>
      <c r="B31" s="2142" t="s">
        <v>2704</v>
      </c>
      <c r="C31" s="2027" t="str">
        <f t="shared" si="1"/>
        <v>否</v>
      </c>
      <c r="F31" s="1543" t="str">
        <f>IF(SUM(A107014研发费用加计扣除优惠明细表!B6:B14)&lt;&gt;0,"是","否")</f>
        <v>否</v>
      </c>
      <c r="G31" s="1543" t="str">
        <f t="shared" si="0"/>
        <v>是</v>
      </c>
    </row>
    <row r="32" spans="1:7" ht="14.25" customHeight="1">
      <c r="A32" s="1875" t="s">
        <v>2705</v>
      </c>
      <c r="B32" s="2142" t="s">
        <v>2706</v>
      </c>
      <c r="C32" s="2027" t="str">
        <f t="shared" si="1"/>
        <v>否</v>
      </c>
      <c r="F32" s="1543" t="str">
        <f>IF(OR(A107020所得减免优惠明细表!C44&lt;&gt;0,A107020所得减免优惠明细表!H44&lt;&gt;0,A107020所得减免优惠明细表!I44&lt;&gt;0),"是","否")</f>
        <v>否</v>
      </c>
      <c r="G32" s="1543" t="str">
        <f t="shared" si="0"/>
        <v>是</v>
      </c>
    </row>
    <row r="33" spans="1:7" ht="14.25" customHeight="1">
      <c r="A33" s="1875" t="s">
        <v>2707</v>
      </c>
      <c r="B33" s="2142" t="s">
        <v>2708</v>
      </c>
      <c r="C33" s="2027" t="str">
        <f t="shared" si="1"/>
        <v>否</v>
      </c>
      <c r="F33" s="1543" t="str">
        <f>IF(OR(A107030抵扣应纳税所得额明细表!C9&lt;&gt;0,A107030抵扣应纳税所得额明细表!C17&lt;&gt;0),"是","否")</f>
        <v>否</v>
      </c>
      <c r="G33" s="1543" t="str">
        <f t="shared" si="0"/>
        <v>是</v>
      </c>
    </row>
    <row r="34" spans="1:7" ht="14.25" customHeight="1">
      <c r="A34" s="1875" t="s">
        <v>2709</v>
      </c>
      <c r="B34" s="2142" t="s">
        <v>2710</v>
      </c>
      <c r="C34" s="2027" t="str">
        <f t="shared" ca="1" si="1"/>
        <v>否</v>
      </c>
      <c r="F34" s="1543" t="str">
        <f ca="1">IF(A107040减免所得税优惠明细表!C53&lt;&gt;0,"是","否")</f>
        <v>否</v>
      </c>
      <c r="G34" s="1543" t="str">
        <f t="shared" ca="1" si="0"/>
        <v>是</v>
      </c>
    </row>
    <row r="35" spans="1:7" ht="14.25" customHeight="1">
      <c r="A35" s="1875" t="s">
        <v>2711</v>
      </c>
      <c r="B35" s="2142" t="s">
        <v>2712</v>
      </c>
      <c r="C35" s="2027" t="str">
        <f t="shared" si="1"/>
        <v>否</v>
      </c>
      <c r="F35" s="1543" t="str">
        <f>IF(A107041高新技术企业优惠情况及明细表!D4&lt;&gt;0,"是","否")</f>
        <v>否</v>
      </c>
      <c r="G35" s="1543" t="str">
        <f t="shared" si="0"/>
        <v>是</v>
      </c>
    </row>
    <row r="36" spans="1:7" ht="14.25" customHeight="1">
      <c r="A36" s="1875" t="s">
        <v>2713</v>
      </c>
      <c r="B36" s="2142" t="s">
        <v>2714</v>
      </c>
      <c r="C36" s="2027" t="str">
        <f t="shared" si="1"/>
        <v>否</v>
      </c>
      <c r="F36" s="1543" t="str">
        <f>IF(SUM(A107042软件、集成电路企业优惠情况及明细表!E6:E10)&lt;&gt;0,"是","否")</f>
        <v>否</v>
      </c>
      <c r="G36" s="1543" t="str">
        <f t="shared" si="0"/>
        <v>是</v>
      </c>
    </row>
    <row r="37" spans="1:7" ht="14.25" customHeight="1">
      <c r="A37" s="1875" t="s">
        <v>2715</v>
      </c>
      <c r="B37" s="2142" t="s">
        <v>2716</v>
      </c>
      <c r="C37" s="2027" t="str">
        <f t="shared" si="1"/>
        <v>否</v>
      </c>
      <c r="F37" s="1543" t="str">
        <f>IF(SUM(A107050税额抵免优惠明细表!E6:E11)&lt;&gt;0,"是","否")</f>
        <v>否</v>
      </c>
      <c r="G37" s="1543" t="str">
        <f t="shared" si="0"/>
        <v>是</v>
      </c>
    </row>
    <row r="38" spans="1:7" ht="14.25" customHeight="1">
      <c r="A38" s="1875" t="s">
        <v>2717</v>
      </c>
      <c r="B38" s="2142" t="s">
        <v>2718</v>
      </c>
      <c r="C38" s="2027" t="str">
        <f t="shared" si="1"/>
        <v>否</v>
      </c>
      <c r="F38" s="1543" t="str">
        <f>IF(SUM(A108000境外所得税收抵免明细表!B6:B14)&lt;&gt;0,"是","否")</f>
        <v>否</v>
      </c>
      <c r="G38" s="1543" t="str">
        <f t="shared" si="0"/>
        <v>是</v>
      </c>
    </row>
    <row r="39" spans="1:7" ht="14.25" customHeight="1">
      <c r="A39" s="1875" t="s">
        <v>2719</v>
      </c>
      <c r="B39" s="2143" t="s">
        <v>2720</v>
      </c>
      <c r="C39" s="2027" t="str">
        <f t="shared" si="1"/>
        <v>否</v>
      </c>
      <c r="F39" s="1543" t="str">
        <f>IF(SUM(A108010境外所得纳税调整后所得明细表!B6:B14)&lt;&gt;0,"是","否")</f>
        <v>否</v>
      </c>
      <c r="G39" s="1543" t="str">
        <f t="shared" si="0"/>
        <v>是</v>
      </c>
    </row>
    <row r="40" spans="1:7" ht="14.25" customHeight="1">
      <c r="A40" s="1875" t="s">
        <v>2721</v>
      </c>
      <c r="B40" s="2142" t="s">
        <v>2722</v>
      </c>
      <c r="C40" s="2027" t="str">
        <f t="shared" si="1"/>
        <v>否</v>
      </c>
      <c r="F40" s="1543" t="str">
        <f>IF(SUM(A108020境外分支机构弥补亏损明细表!B9:B17)&lt;&gt;0,"是","否")</f>
        <v>否</v>
      </c>
      <c r="G40" s="1543" t="str">
        <f t="shared" si="0"/>
        <v>是</v>
      </c>
    </row>
    <row r="41" spans="1:7" ht="14.25" customHeight="1">
      <c r="A41" s="1875" t="s">
        <v>2723</v>
      </c>
      <c r="B41" s="2142" t="s">
        <v>2724</v>
      </c>
      <c r="C41" s="2027" t="str">
        <f t="shared" si="1"/>
        <v>否</v>
      </c>
      <c r="F41" s="1543" t="str">
        <f>IF(SUM(A108030跨年度结转抵免境外所得税明细表!B6:B14)&lt;&gt;0,"是","否")</f>
        <v>否</v>
      </c>
      <c r="G41" s="1543" t="str">
        <f t="shared" si="0"/>
        <v>是</v>
      </c>
    </row>
    <row r="42" spans="1:7" ht="14.25" customHeight="1">
      <c r="A42" s="1875" t="s">
        <v>2725</v>
      </c>
      <c r="B42" s="2142" t="s">
        <v>2726</v>
      </c>
      <c r="C42" s="2027" t="str">
        <f t="shared" si="1"/>
        <v>否</v>
      </c>
      <c r="F42" s="1543" t="str">
        <f>IF(OR(A109000跨地区经营汇总纳税企业年度分摊企业所得税明细表!C4&lt;&gt;0,A109000跨地区经营汇总纳税企业年度分摊企业所得税明细表!C7&lt;&gt;0,A109000跨地区经营汇总纳税企业年度分摊企业所得税明细表!C8&lt;&gt;0),"是","否")</f>
        <v>否</v>
      </c>
      <c r="G42" s="1543" t="str">
        <f t="shared" si="0"/>
        <v>是</v>
      </c>
    </row>
    <row r="43" spans="1:7" ht="14.25" customHeight="1">
      <c r="A43" s="1875" t="s">
        <v>2727</v>
      </c>
      <c r="B43" s="2144" t="s">
        <v>2728</v>
      </c>
      <c r="C43" s="2027" t="str">
        <f t="shared" si="1"/>
        <v>否</v>
      </c>
      <c r="F43" s="1543" t="str">
        <f>IF(OR(A109010企业所得税汇总纳税分支机构所得税分配表!A6&lt;&gt;0,A109010企业所得税汇总纳税分支机构所得税分配表!H6&lt;&gt;0,SUM(A109010企业所得税汇总纳税分支机构所得税分配表!B9:B22)&lt;&gt;0),"是","否")</f>
        <v>否</v>
      </c>
      <c r="G43" s="1543" t="str">
        <f t="shared" si="0"/>
        <v>是</v>
      </c>
    </row>
    <row r="44" spans="1:7" ht="14.25" customHeight="1">
      <c r="A44" s="3874" t="s">
        <v>2729</v>
      </c>
      <c r="B44" s="3874"/>
      <c r="C44" s="3874"/>
    </row>
  </sheetData>
  <dataConsolidate/>
  <mergeCells count="2">
    <mergeCell ref="A1:C1"/>
    <mergeCell ref="A44:C44"/>
  </mergeCells>
  <phoneticPr fontId="59" type="noConversion"/>
  <dataValidations count="40">
    <dataValidation type="list" allowBlank="1" showInputMessage="1" showErrorMessage="1" sqref="WVK983045:WVK983083 IY5:IY43 SU5:SU43 ACQ5:ACQ43 AMM5:AMM43 AWI5:AWI43 BGE5:BGE43 BQA5:BQA43 BZW5:BZW43 CJS5:CJS43 CTO5:CTO43 DDK5:DDK43 DNG5:DNG43 DXC5:DXC43 EGY5:EGY43 EQU5:EQU43 FAQ5:FAQ43 FKM5:FKM43 FUI5:FUI43 GEE5:GEE43 GOA5:GOA43 GXW5:GXW43 HHS5:HHS43 HRO5:HRO43 IBK5:IBK43 ILG5:ILG43 IVC5:IVC43 JEY5:JEY43 JOU5:JOU43 JYQ5:JYQ43 KIM5:KIM43 KSI5:KSI43 LCE5:LCE43 LMA5:LMA43 LVW5:LVW43 MFS5:MFS43 MPO5:MPO43 MZK5:MZK43 NJG5:NJG43 NTC5:NTC43 OCY5:OCY43 OMU5:OMU43 OWQ5:OWQ43 PGM5:PGM43 PQI5:PQI43 QAE5:QAE43 QKA5:QKA43 QTW5:QTW43 RDS5:RDS43 RNO5:RNO43 RXK5:RXK43 SHG5:SHG43 SRC5:SRC43 TAY5:TAY43 TKU5:TKU43 TUQ5:TUQ43 UEM5:UEM43 UOI5:UOI43 UYE5:UYE43 VIA5:VIA43 VRW5:VRW43 WBS5:WBS43 WLO5:WLO43 WVK5:WVK43 C65541:C65579 IY65541:IY65579 SU65541:SU65579 ACQ65541:ACQ65579 AMM65541:AMM65579 AWI65541:AWI65579 BGE65541:BGE65579 BQA65541:BQA65579 BZW65541:BZW65579 CJS65541:CJS65579 CTO65541:CTO65579 DDK65541:DDK65579 DNG65541:DNG65579 DXC65541:DXC65579 EGY65541:EGY65579 EQU65541:EQU65579 FAQ65541:FAQ65579 FKM65541:FKM65579 FUI65541:FUI65579 GEE65541:GEE65579 GOA65541:GOA65579 GXW65541:GXW65579 HHS65541:HHS65579 HRO65541:HRO65579 IBK65541:IBK65579 ILG65541:ILG65579 IVC65541:IVC65579 JEY65541:JEY65579 JOU65541:JOU65579 JYQ65541:JYQ65579 KIM65541:KIM65579 KSI65541:KSI65579 LCE65541:LCE65579 LMA65541:LMA65579 LVW65541:LVW65579 MFS65541:MFS65579 MPO65541:MPO65579 MZK65541:MZK65579 NJG65541:NJG65579 NTC65541:NTC65579 OCY65541:OCY65579 OMU65541:OMU65579 OWQ65541:OWQ65579 PGM65541:PGM65579 PQI65541:PQI65579 QAE65541:QAE65579 QKA65541:QKA65579 QTW65541:QTW65579 RDS65541:RDS65579 RNO65541:RNO65579 RXK65541:RXK65579 SHG65541:SHG65579 SRC65541:SRC65579 TAY65541:TAY65579 TKU65541:TKU65579 TUQ65541:TUQ65579 UEM65541:UEM65579 UOI65541:UOI65579 UYE65541:UYE65579 VIA65541:VIA65579 VRW65541:VRW65579 WBS65541:WBS65579 WLO65541:WLO65579 WVK65541:WVK65579 C131077:C131115 IY131077:IY131115 SU131077:SU131115 ACQ131077:ACQ131115 AMM131077:AMM131115 AWI131077:AWI131115 BGE131077:BGE131115 BQA131077:BQA131115 BZW131077:BZW131115 CJS131077:CJS131115 CTO131077:CTO131115 DDK131077:DDK131115 DNG131077:DNG131115 DXC131077:DXC131115 EGY131077:EGY131115 EQU131077:EQU131115 FAQ131077:FAQ131115 FKM131077:FKM131115 FUI131077:FUI131115 GEE131077:GEE131115 GOA131077:GOA131115 GXW131077:GXW131115 HHS131077:HHS131115 HRO131077:HRO131115 IBK131077:IBK131115 ILG131077:ILG131115 IVC131077:IVC131115 JEY131077:JEY131115 JOU131077:JOU131115 JYQ131077:JYQ131115 KIM131077:KIM131115 KSI131077:KSI131115 LCE131077:LCE131115 LMA131077:LMA131115 LVW131077:LVW131115 MFS131077:MFS131115 MPO131077:MPO131115 MZK131077:MZK131115 NJG131077:NJG131115 NTC131077:NTC131115 OCY131077:OCY131115 OMU131077:OMU131115 OWQ131077:OWQ131115 PGM131077:PGM131115 PQI131077:PQI131115 QAE131077:QAE131115 QKA131077:QKA131115 QTW131077:QTW131115 RDS131077:RDS131115 RNO131077:RNO131115 RXK131077:RXK131115 SHG131077:SHG131115 SRC131077:SRC131115 TAY131077:TAY131115 TKU131077:TKU131115 TUQ131077:TUQ131115 UEM131077:UEM131115 UOI131077:UOI131115 UYE131077:UYE131115 VIA131077:VIA131115 VRW131077:VRW131115 WBS131077:WBS131115 WLO131077:WLO131115 WVK131077:WVK131115 C196613:C196651 IY196613:IY196651 SU196613:SU196651 ACQ196613:ACQ196651 AMM196613:AMM196651 AWI196613:AWI196651 BGE196613:BGE196651 BQA196613:BQA196651 BZW196613:BZW196651 CJS196613:CJS196651 CTO196613:CTO196651 DDK196613:DDK196651 DNG196613:DNG196651 DXC196613:DXC196651 EGY196613:EGY196651 EQU196613:EQU196651 FAQ196613:FAQ196651 FKM196613:FKM196651 FUI196613:FUI196651 GEE196613:GEE196651 GOA196613:GOA196651 GXW196613:GXW196651 HHS196613:HHS196651 HRO196613:HRO196651 IBK196613:IBK196651 ILG196613:ILG196651 IVC196613:IVC196651 JEY196613:JEY196651 JOU196613:JOU196651 JYQ196613:JYQ196651 KIM196613:KIM196651 KSI196613:KSI196651 LCE196613:LCE196651 LMA196613:LMA196651 LVW196613:LVW196651 MFS196613:MFS196651 MPO196613:MPO196651 MZK196613:MZK196651 NJG196613:NJG196651 NTC196613:NTC196651 OCY196613:OCY196651 OMU196613:OMU196651 OWQ196613:OWQ196651 PGM196613:PGM196651 PQI196613:PQI196651 QAE196613:QAE196651 QKA196613:QKA196651 QTW196613:QTW196651 RDS196613:RDS196651 RNO196613:RNO196651 RXK196613:RXK196651 SHG196613:SHG196651 SRC196613:SRC196651 TAY196613:TAY196651 TKU196613:TKU196651 TUQ196613:TUQ196651 UEM196613:UEM196651 UOI196613:UOI196651 UYE196613:UYE196651 VIA196613:VIA196651 VRW196613:VRW196651 WBS196613:WBS196651 WLO196613:WLO196651 WVK196613:WVK196651 C262149:C262187 IY262149:IY262187 SU262149:SU262187 ACQ262149:ACQ262187 AMM262149:AMM262187 AWI262149:AWI262187 BGE262149:BGE262187 BQA262149:BQA262187 BZW262149:BZW262187 CJS262149:CJS262187 CTO262149:CTO262187 DDK262149:DDK262187 DNG262149:DNG262187 DXC262149:DXC262187 EGY262149:EGY262187 EQU262149:EQU262187 FAQ262149:FAQ262187 FKM262149:FKM262187 FUI262149:FUI262187 GEE262149:GEE262187 GOA262149:GOA262187 GXW262149:GXW262187 HHS262149:HHS262187 HRO262149:HRO262187 IBK262149:IBK262187 ILG262149:ILG262187 IVC262149:IVC262187 JEY262149:JEY262187 JOU262149:JOU262187 JYQ262149:JYQ262187 KIM262149:KIM262187 KSI262149:KSI262187 LCE262149:LCE262187 LMA262149:LMA262187 LVW262149:LVW262187 MFS262149:MFS262187 MPO262149:MPO262187 MZK262149:MZK262187 NJG262149:NJG262187 NTC262149:NTC262187 OCY262149:OCY262187 OMU262149:OMU262187 OWQ262149:OWQ262187 PGM262149:PGM262187 PQI262149:PQI262187 QAE262149:QAE262187 QKA262149:QKA262187 QTW262149:QTW262187 RDS262149:RDS262187 RNO262149:RNO262187 RXK262149:RXK262187 SHG262149:SHG262187 SRC262149:SRC262187 TAY262149:TAY262187 TKU262149:TKU262187 TUQ262149:TUQ262187 UEM262149:UEM262187 UOI262149:UOI262187 UYE262149:UYE262187 VIA262149:VIA262187 VRW262149:VRW262187 WBS262149:WBS262187 WLO262149:WLO262187 WVK262149:WVK262187 C327685:C327723 IY327685:IY327723 SU327685:SU327723 ACQ327685:ACQ327723 AMM327685:AMM327723 AWI327685:AWI327723 BGE327685:BGE327723 BQA327685:BQA327723 BZW327685:BZW327723 CJS327685:CJS327723 CTO327685:CTO327723 DDK327685:DDK327723 DNG327685:DNG327723 DXC327685:DXC327723 EGY327685:EGY327723 EQU327685:EQU327723 FAQ327685:FAQ327723 FKM327685:FKM327723 FUI327685:FUI327723 GEE327685:GEE327723 GOA327685:GOA327723 GXW327685:GXW327723 HHS327685:HHS327723 HRO327685:HRO327723 IBK327685:IBK327723 ILG327685:ILG327723 IVC327685:IVC327723 JEY327685:JEY327723 JOU327685:JOU327723 JYQ327685:JYQ327723 KIM327685:KIM327723 KSI327685:KSI327723 LCE327685:LCE327723 LMA327685:LMA327723 LVW327685:LVW327723 MFS327685:MFS327723 MPO327685:MPO327723 MZK327685:MZK327723 NJG327685:NJG327723 NTC327685:NTC327723 OCY327685:OCY327723 OMU327685:OMU327723 OWQ327685:OWQ327723 PGM327685:PGM327723 PQI327685:PQI327723 QAE327685:QAE327723 QKA327685:QKA327723 QTW327685:QTW327723 RDS327685:RDS327723 RNO327685:RNO327723 RXK327685:RXK327723 SHG327685:SHG327723 SRC327685:SRC327723 TAY327685:TAY327723 TKU327685:TKU327723 TUQ327685:TUQ327723 UEM327685:UEM327723 UOI327685:UOI327723 UYE327685:UYE327723 VIA327685:VIA327723 VRW327685:VRW327723 WBS327685:WBS327723 WLO327685:WLO327723 WVK327685:WVK327723 C393221:C393259 IY393221:IY393259 SU393221:SU393259 ACQ393221:ACQ393259 AMM393221:AMM393259 AWI393221:AWI393259 BGE393221:BGE393259 BQA393221:BQA393259 BZW393221:BZW393259 CJS393221:CJS393259 CTO393221:CTO393259 DDK393221:DDK393259 DNG393221:DNG393259 DXC393221:DXC393259 EGY393221:EGY393259 EQU393221:EQU393259 FAQ393221:FAQ393259 FKM393221:FKM393259 FUI393221:FUI393259 GEE393221:GEE393259 GOA393221:GOA393259 GXW393221:GXW393259 HHS393221:HHS393259 HRO393221:HRO393259 IBK393221:IBK393259 ILG393221:ILG393259 IVC393221:IVC393259 JEY393221:JEY393259 JOU393221:JOU393259 JYQ393221:JYQ393259 KIM393221:KIM393259 KSI393221:KSI393259 LCE393221:LCE393259 LMA393221:LMA393259 LVW393221:LVW393259 MFS393221:MFS393259 MPO393221:MPO393259 MZK393221:MZK393259 NJG393221:NJG393259 NTC393221:NTC393259 OCY393221:OCY393259 OMU393221:OMU393259 OWQ393221:OWQ393259 PGM393221:PGM393259 PQI393221:PQI393259 QAE393221:QAE393259 QKA393221:QKA393259 QTW393221:QTW393259 RDS393221:RDS393259 RNO393221:RNO393259 RXK393221:RXK393259 SHG393221:SHG393259 SRC393221:SRC393259 TAY393221:TAY393259 TKU393221:TKU393259 TUQ393221:TUQ393259 UEM393221:UEM393259 UOI393221:UOI393259 UYE393221:UYE393259 VIA393221:VIA393259 VRW393221:VRW393259 WBS393221:WBS393259 WLO393221:WLO393259 WVK393221:WVK393259 C458757:C458795 IY458757:IY458795 SU458757:SU458795 ACQ458757:ACQ458795 AMM458757:AMM458795 AWI458757:AWI458795 BGE458757:BGE458795 BQA458757:BQA458795 BZW458757:BZW458795 CJS458757:CJS458795 CTO458757:CTO458795 DDK458757:DDK458795 DNG458757:DNG458795 DXC458757:DXC458795 EGY458757:EGY458795 EQU458757:EQU458795 FAQ458757:FAQ458795 FKM458757:FKM458795 FUI458757:FUI458795 GEE458757:GEE458795 GOA458757:GOA458795 GXW458757:GXW458795 HHS458757:HHS458795 HRO458757:HRO458795 IBK458757:IBK458795 ILG458757:ILG458795 IVC458757:IVC458795 JEY458757:JEY458795 JOU458757:JOU458795 JYQ458757:JYQ458795 KIM458757:KIM458795 KSI458757:KSI458795 LCE458757:LCE458795 LMA458757:LMA458795 LVW458757:LVW458795 MFS458757:MFS458795 MPO458757:MPO458795 MZK458757:MZK458795 NJG458757:NJG458795 NTC458757:NTC458795 OCY458757:OCY458795 OMU458757:OMU458795 OWQ458757:OWQ458795 PGM458757:PGM458795 PQI458757:PQI458795 QAE458757:QAE458795 QKA458757:QKA458795 QTW458757:QTW458795 RDS458757:RDS458795 RNO458757:RNO458795 RXK458757:RXK458795 SHG458757:SHG458795 SRC458757:SRC458795 TAY458757:TAY458795 TKU458757:TKU458795 TUQ458757:TUQ458795 UEM458757:UEM458795 UOI458757:UOI458795 UYE458757:UYE458795 VIA458757:VIA458795 VRW458757:VRW458795 WBS458757:WBS458795 WLO458757:WLO458795 WVK458757:WVK458795 C524293:C524331 IY524293:IY524331 SU524293:SU524331 ACQ524293:ACQ524331 AMM524293:AMM524331 AWI524293:AWI524331 BGE524293:BGE524331 BQA524293:BQA524331 BZW524293:BZW524331 CJS524293:CJS524331 CTO524293:CTO524331 DDK524293:DDK524331 DNG524293:DNG524331 DXC524293:DXC524331 EGY524293:EGY524331 EQU524293:EQU524331 FAQ524293:FAQ524331 FKM524293:FKM524331 FUI524293:FUI524331 GEE524293:GEE524331 GOA524293:GOA524331 GXW524293:GXW524331 HHS524293:HHS524331 HRO524293:HRO524331 IBK524293:IBK524331 ILG524293:ILG524331 IVC524293:IVC524331 JEY524293:JEY524331 JOU524293:JOU524331 JYQ524293:JYQ524331 KIM524293:KIM524331 KSI524293:KSI524331 LCE524293:LCE524331 LMA524293:LMA524331 LVW524293:LVW524331 MFS524293:MFS524331 MPO524293:MPO524331 MZK524293:MZK524331 NJG524293:NJG524331 NTC524293:NTC524331 OCY524293:OCY524331 OMU524293:OMU524331 OWQ524293:OWQ524331 PGM524293:PGM524331 PQI524293:PQI524331 QAE524293:QAE524331 QKA524293:QKA524331 QTW524293:QTW524331 RDS524293:RDS524331 RNO524293:RNO524331 RXK524293:RXK524331 SHG524293:SHG524331 SRC524293:SRC524331 TAY524293:TAY524331 TKU524293:TKU524331 TUQ524293:TUQ524331 UEM524293:UEM524331 UOI524293:UOI524331 UYE524293:UYE524331 VIA524293:VIA524331 VRW524293:VRW524331 WBS524293:WBS524331 WLO524293:WLO524331 WVK524293:WVK524331 C589829:C589867 IY589829:IY589867 SU589829:SU589867 ACQ589829:ACQ589867 AMM589829:AMM589867 AWI589829:AWI589867 BGE589829:BGE589867 BQA589829:BQA589867 BZW589829:BZW589867 CJS589829:CJS589867 CTO589829:CTO589867 DDK589829:DDK589867 DNG589829:DNG589867 DXC589829:DXC589867 EGY589829:EGY589867 EQU589829:EQU589867 FAQ589829:FAQ589867 FKM589829:FKM589867 FUI589829:FUI589867 GEE589829:GEE589867 GOA589829:GOA589867 GXW589829:GXW589867 HHS589829:HHS589867 HRO589829:HRO589867 IBK589829:IBK589867 ILG589829:ILG589867 IVC589829:IVC589867 JEY589829:JEY589867 JOU589829:JOU589867 JYQ589829:JYQ589867 KIM589829:KIM589867 KSI589829:KSI589867 LCE589829:LCE589867 LMA589829:LMA589867 LVW589829:LVW589867 MFS589829:MFS589867 MPO589829:MPO589867 MZK589829:MZK589867 NJG589829:NJG589867 NTC589829:NTC589867 OCY589829:OCY589867 OMU589829:OMU589867 OWQ589829:OWQ589867 PGM589829:PGM589867 PQI589829:PQI589867 QAE589829:QAE589867 QKA589829:QKA589867 QTW589829:QTW589867 RDS589829:RDS589867 RNO589829:RNO589867 RXK589829:RXK589867 SHG589829:SHG589867 SRC589829:SRC589867 TAY589829:TAY589867 TKU589829:TKU589867 TUQ589829:TUQ589867 UEM589829:UEM589867 UOI589829:UOI589867 UYE589829:UYE589867 VIA589829:VIA589867 VRW589829:VRW589867 WBS589829:WBS589867 WLO589829:WLO589867 WVK589829:WVK589867 C655365:C655403 IY655365:IY655403 SU655365:SU655403 ACQ655365:ACQ655403 AMM655365:AMM655403 AWI655365:AWI655403 BGE655365:BGE655403 BQA655365:BQA655403 BZW655365:BZW655403 CJS655365:CJS655403 CTO655365:CTO655403 DDK655365:DDK655403 DNG655365:DNG655403 DXC655365:DXC655403 EGY655365:EGY655403 EQU655365:EQU655403 FAQ655365:FAQ655403 FKM655365:FKM655403 FUI655365:FUI655403 GEE655365:GEE655403 GOA655365:GOA655403 GXW655365:GXW655403 HHS655365:HHS655403 HRO655365:HRO655403 IBK655365:IBK655403 ILG655365:ILG655403 IVC655365:IVC655403 JEY655365:JEY655403 JOU655365:JOU655403 JYQ655365:JYQ655403 KIM655365:KIM655403 KSI655365:KSI655403 LCE655365:LCE655403 LMA655365:LMA655403 LVW655365:LVW655403 MFS655365:MFS655403 MPO655365:MPO655403 MZK655365:MZK655403 NJG655365:NJG655403 NTC655365:NTC655403 OCY655365:OCY655403 OMU655365:OMU655403 OWQ655365:OWQ655403 PGM655365:PGM655403 PQI655365:PQI655403 QAE655365:QAE655403 QKA655365:QKA655403 QTW655365:QTW655403 RDS655365:RDS655403 RNO655365:RNO655403 RXK655365:RXK655403 SHG655365:SHG655403 SRC655365:SRC655403 TAY655365:TAY655403 TKU655365:TKU655403 TUQ655365:TUQ655403 UEM655365:UEM655403 UOI655365:UOI655403 UYE655365:UYE655403 VIA655365:VIA655403 VRW655365:VRW655403 WBS655365:WBS655403 WLO655365:WLO655403 WVK655365:WVK655403 C720901:C720939 IY720901:IY720939 SU720901:SU720939 ACQ720901:ACQ720939 AMM720901:AMM720939 AWI720901:AWI720939 BGE720901:BGE720939 BQA720901:BQA720939 BZW720901:BZW720939 CJS720901:CJS720939 CTO720901:CTO720939 DDK720901:DDK720939 DNG720901:DNG720939 DXC720901:DXC720939 EGY720901:EGY720939 EQU720901:EQU720939 FAQ720901:FAQ720939 FKM720901:FKM720939 FUI720901:FUI720939 GEE720901:GEE720939 GOA720901:GOA720939 GXW720901:GXW720939 HHS720901:HHS720939 HRO720901:HRO720939 IBK720901:IBK720939 ILG720901:ILG720939 IVC720901:IVC720939 JEY720901:JEY720939 JOU720901:JOU720939 JYQ720901:JYQ720939 KIM720901:KIM720939 KSI720901:KSI720939 LCE720901:LCE720939 LMA720901:LMA720939 LVW720901:LVW720939 MFS720901:MFS720939 MPO720901:MPO720939 MZK720901:MZK720939 NJG720901:NJG720939 NTC720901:NTC720939 OCY720901:OCY720939 OMU720901:OMU720939 OWQ720901:OWQ720939 PGM720901:PGM720939 PQI720901:PQI720939 QAE720901:QAE720939 QKA720901:QKA720939 QTW720901:QTW720939 RDS720901:RDS720939 RNO720901:RNO720939 RXK720901:RXK720939 SHG720901:SHG720939 SRC720901:SRC720939 TAY720901:TAY720939 TKU720901:TKU720939 TUQ720901:TUQ720939 UEM720901:UEM720939 UOI720901:UOI720939 UYE720901:UYE720939 VIA720901:VIA720939 VRW720901:VRW720939 WBS720901:WBS720939 WLO720901:WLO720939 WVK720901:WVK720939 C786437:C786475 IY786437:IY786475 SU786437:SU786475 ACQ786437:ACQ786475 AMM786437:AMM786475 AWI786437:AWI786475 BGE786437:BGE786475 BQA786437:BQA786475 BZW786437:BZW786475 CJS786437:CJS786475 CTO786437:CTO786475 DDK786437:DDK786475 DNG786437:DNG786475 DXC786437:DXC786475 EGY786437:EGY786475 EQU786437:EQU786475 FAQ786437:FAQ786475 FKM786437:FKM786475 FUI786437:FUI786475 GEE786437:GEE786475 GOA786437:GOA786475 GXW786437:GXW786475 HHS786437:HHS786475 HRO786437:HRO786475 IBK786437:IBK786475 ILG786437:ILG786475 IVC786437:IVC786475 JEY786437:JEY786475 JOU786437:JOU786475 JYQ786437:JYQ786475 KIM786437:KIM786475 KSI786437:KSI786475 LCE786437:LCE786475 LMA786437:LMA786475 LVW786437:LVW786475 MFS786437:MFS786475 MPO786437:MPO786475 MZK786437:MZK786475 NJG786437:NJG786475 NTC786437:NTC786475 OCY786437:OCY786475 OMU786437:OMU786475 OWQ786437:OWQ786475 PGM786437:PGM786475 PQI786437:PQI786475 QAE786437:QAE786475 QKA786437:QKA786475 QTW786437:QTW786475 RDS786437:RDS786475 RNO786437:RNO786475 RXK786437:RXK786475 SHG786437:SHG786475 SRC786437:SRC786475 TAY786437:TAY786475 TKU786437:TKU786475 TUQ786437:TUQ786475 UEM786437:UEM786475 UOI786437:UOI786475 UYE786437:UYE786475 VIA786437:VIA786475 VRW786437:VRW786475 WBS786437:WBS786475 WLO786437:WLO786475 WVK786437:WVK786475 C851973:C852011 IY851973:IY852011 SU851973:SU852011 ACQ851973:ACQ852011 AMM851973:AMM852011 AWI851973:AWI852011 BGE851973:BGE852011 BQA851973:BQA852011 BZW851973:BZW852011 CJS851973:CJS852011 CTO851973:CTO852011 DDK851973:DDK852011 DNG851973:DNG852011 DXC851973:DXC852011 EGY851973:EGY852011 EQU851973:EQU852011 FAQ851973:FAQ852011 FKM851973:FKM852011 FUI851973:FUI852011 GEE851973:GEE852011 GOA851973:GOA852011 GXW851973:GXW852011 HHS851973:HHS852011 HRO851973:HRO852011 IBK851973:IBK852011 ILG851973:ILG852011 IVC851973:IVC852011 JEY851973:JEY852011 JOU851973:JOU852011 JYQ851973:JYQ852011 KIM851973:KIM852011 KSI851973:KSI852011 LCE851973:LCE852011 LMA851973:LMA852011 LVW851973:LVW852011 MFS851973:MFS852011 MPO851973:MPO852011 MZK851973:MZK852011 NJG851973:NJG852011 NTC851973:NTC852011 OCY851973:OCY852011 OMU851973:OMU852011 OWQ851973:OWQ852011 PGM851973:PGM852011 PQI851973:PQI852011 QAE851973:QAE852011 QKA851973:QKA852011 QTW851973:QTW852011 RDS851973:RDS852011 RNO851973:RNO852011 RXK851973:RXK852011 SHG851973:SHG852011 SRC851973:SRC852011 TAY851973:TAY852011 TKU851973:TKU852011 TUQ851973:TUQ852011 UEM851973:UEM852011 UOI851973:UOI852011 UYE851973:UYE852011 VIA851973:VIA852011 VRW851973:VRW852011 WBS851973:WBS852011 WLO851973:WLO852011 WVK851973:WVK852011 C917509:C917547 IY917509:IY917547 SU917509:SU917547 ACQ917509:ACQ917547 AMM917509:AMM917547 AWI917509:AWI917547 BGE917509:BGE917547 BQA917509:BQA917547 BZW917509:BZW917547 CJS917509:CJS917547 CTO917509:CTO917547 DDK917509:DDK917547 DNG917509:DNG917547 DXC917509:DXC917547 EGY917509:EGY917547 EQU917509:EQU917547 FAQ917509:FAQ917547 FKM917509:FKM917547 FUI917509:FUI917547 GEE917509:GEE917547 GOA917509:GOA917547 GXW917509:GXW917547 HHS917509:HHS917547 HRO917509:HRO917547 IBK917509:IBK917547 ILG917509:ILG917547 IVC917509:IVC917547 JEY917509:JEY917547 JOU917509:JOU917547 JYQ917509:JYQ917547 KIM917509:KIM917547 KSI917509:KSI917547 LCE917509:LCE917547 LMA917509:LMA917547 LVW917509:LVW917547 MFS917509:MFS917547 MPO917509:MPO917547 MZK917509:MZK917547 NJG917509:NJG917547 NTC917509:NTC917547 OCY917509:OCY917547 OMU917509:OMU917547 OWQ917509:OWQ917547 PGM917509:PGM917547 PQI917509:PQI917547 QAE917509:QAE917547 QKA917509:QKA917547 QTW917509:QTW917547 RDS917509:RDS917547 RNO917509:RNO917547 RXK917509:RXK917547 SHG917509:SHG917547 SRC917509:SRC917547 TAY917509:TAY917547 TKU917509:TKU917547 TUQ917509:TUQ917547 UEM917509:UEM917547 UOI917509:UOI917547 UYE917509:UYE917547 VIA917509:VIA917547 VRW917509:VRW917547 WBS917509:WBS917547 WLO917509:WLO917547 WVK917509:WVK917547 C983045:C983083 IY983045:IY983083 SU983045:SU983083 ACQ983045:ACQ983083 AMM983045:AMM983083 AWI983045:AWI983083 BGE983045:BGE983083 BQA983045:BQA983083 BZW983045:BZW983083 CJS983045:CJS983083 CTO983045:CTO983083 DDK983045:DDK983083 DNG983045:DNG983083 DXC983045:DXC983083 EGY983045:EGY983083 EQU983045:EQU983083 FAQ983045:FAQ983083 FKM983045:FKM983083 FUI983045:FUI983083 GEE983045:GEE983083 GOA983045:GOA983083 GXW983045:GXW983083 HHS983045:HHS983083 HRO983045:HRO983083 IBK983045:IBK983083 ILG983045:ILG983083 IVC983045:IVC983083 JEY983045:JEY983083 JOU983045:JOU983083 JYQ983045:JYQ983083 KIM983045:KIM983083 KSI983045:KSI983083 LCE983045:LCE983083 LMA983045:LMA983083 LVW983045:LVW983083 MFS983045:MFS983083 MPO983045:MPO983083 MZK983045:MZK983083 NJG983045:NJG983083 NTC983045:NTC983083 OCY983045:OCY983083 OMU983045:OMU983083 OWQ983045:OWQ983083 PGM983045:PGM983083 PQI983045:PQI983083 QAE983045:QAE983083 QKA983045:QKA983083 QTW983045:QTW983083 RDS983045:RDS983083 RNO983045:RNO983083 RXK983045:RXK983083 SHG983045:SHG983083 SRC983045:SRC983083 TAY983045:TAY983083 TKU983045:TKU983083 TUQ983045:TUQ983083 UEM983045:UEM983083 UOI983045:UOI983083 UYE983045:UYE983083 VIA983045:VIA983083 VRW983045:VRW983083 WBS983045:WBS983083 WLO983045:WLO983083">
      <formula1>"是,否"</formula1>
    </dataValidation>
    <dataValidation type="list" allowBlank="1" showInputMessage="1" showErrorMessage="1" sqref="C5">
      <formula1>$F$5:$G$5</formula1>
    </dataValidation>
    <dataValidation type="list" allowBlank="1" showInputMessage="1" showErrorMessage="1" sqref="C6">
      <formula1>$F$6:$G$6</formula1>
    </dataValidation>
    <dataValidation type="list" allowBlank="1" showInputMessage="1" showErrorMessage="1" sqref="C7">
      <formula1>$F$7:$G$7</formula1>
    </dataValidation>
    <dataValidation type="list" allowBlank="1" showInputMessage="1" showErrorMessage="1" sqref="C9">
      <formula1>$F$9:$G$9</formula1>
    </dataValidation>
    <dataValidation type="list" allowBlank="1" showInputMessage="1" showErrorMessage="1" sqref="C8">
      <formula1>$F$8:$G$8</formula1>
    </dataValidation>
    <dataValidation type="list" allowBlank="1" showInputMessage="1" showErrorMessage="1" sqref="C10">
      <formula1>$F$10:$G$10</formula1>
    </dataValidation>
    <dataValidation type="list" allowBlank="1" showInputMessage="1" showErrorMessage="1" sqref="C11">
      <formula1>$F$11:$G$11</formula1>
    </dataValidation>
    <dataValidation type="list" allowBlank="1" showInputMessage="1" showErrorMessage="1" sqref="C12">
      <formula1>$F$12:$G$12</formula1>
    </dataValidation>
    <dataValidation type="list" allowBlank="1" showInputMessage="1" showErrorMessage="1" sqref="C13">
      <formula1>$F$13:$G$13</formula1>
    </dataValidation>
    <dataValidation type="list" allowBlank="1" showInputMessage="1" showErrorMessage="1" sqref="C14">
      <formula1>$F$14:$G$14</formula1>
    </dataValidation>
    <dataValidation type="list" allowBlank="1" showInputMessage="1" showErrorMessage="1" sqref="C15">
      <formula1>$F$15:$G$15</formula1>
    </dataValidation>
    <dataValidation type="list" allowBlank="1" showInputMessage="1" showErrorMessage="1" sqref="C16">
      <formula1>$F$16:$G$16</formula1>
    </dataValidation>
    <dataValidation type="list" allowBlank="1" showInputMessage="1" showErrorMessage="1" sqref="C17">
      <formula1>$F$17:$G$17</formula1>
    </dataValidation>
    <dataValidation type="list" allowBlank="1" showInputMessage="1" showErrorMessage="1" sqref="C18">
      <formula1>$F$18:$G$18</formula1>
    </dataValidation>
    <dataValidation type="list" allowBlank="1" showInputMessage="1" showErrorMessage="1" sqref="C19">
      <formula1>$F$19:$G$19</formula1>
    </dataValidation>
    <dataValidation type="list" allowBlank="1" showInputMessage="1" showErrorMessage="1" sqref="C20">
      <formula1>$F$20:$G$20</formula1>
    </dataValidation>
    <dataValidation type="list" allowBlank="1" showInputMessage="1" showErrorMessage="1" sqref="C21">
      <formula1>$F$21:$G$21</formula1>
    </dataValidation>
    <dataValidation type="list" allowBlank="1" showInputMessage="1" showErrorMessage="1" sqref="C23">
      <formula1>$F$23:$G$23</formula1>
    </dataValidation>
    <dataValidation type="list" allowBlank="1" showInputMessage="1" showErrorMessage="1" sqref="C24">
      <formula1>$F$24:$G$24</formula1>
    </dataValidation>
    <dataValidation type="list" allowBlank="1" showInputMessage="1" showErrorMessage="1" sqref="C25">
      <formula1>$F$25:$G$25</formula1>
    </dataValidation>
    <dataValidation type="list" allowBlank="1" showInputMessage="1" showErrorMessage="1" sqref="C26">
      <formula1>$F$26:$G$26</formula1>
    </dataValidation>
    <dataValidation type="list" allowBlank="1" showInputMessage="1" showErrorMessage="1" sqref="C27">
      <formula1>$F$27:$G$27</formula1>
    </dataValidation>
    <dataValidation type="list" allowBlank="1" showInputMessage="1" showErrorMessage="1" sqref="C28">
      <formula1>$F$28:$G$28</formula1>
    </dataValidation>
    <dataValidation type="list" allowBlank="1" showInputMessage="1" showErrorMessage="1" sqref="C29">
      <formula1>$F$29:$G$29</formula1>
    </dataValidation>
    <dataValidation type="list" allowBlank="1" showInputMessage="1" showErrorMessage="1" sqref="C30">
      <formula1>$F$30:$G$30</formula1>
    </dataValidation>
    <dataValidation type="list" allowBlank="1" showInputMessage="1" showErrorMessage="1" sqref="C31">
      <formula1>$F$31:$G$31</formula1>
    </dataValidation>
    <dataValidation type="list" allowBlank="1" showInputMessage="1" showErrorMessage="1" sqref="C32">
      <formula1>$F$32:$G$32</formula1>
    </dataValidation>
    <dataValidation type="list" allowBlank="1" showInputMessage="1" showErrorMessage="1" sqref="C33">
      <formula1>$F$33:$G$33</formula1>
    </dataValidation>
    <dataValidation type="list" allowBlank="1" showInputMessage="1" showErrorMessage="1" sqref="C34">
      <formula1>$F$34:$G$34</formula1>
    </dataValidation>
    <dataValidation type="list" allowBlank="1" showInputMessage="1" showErrorMessage="1" sqref="C35">
      <formula1>$F$35:$G$35</formula1>
    </dataValidation>
    <dataValidation type="list" allowBlank="1" showInputMessage="1" showErrorMessage="1" sqref="C36">
      <formula1>$F$36:$G$36</formula1>
    </dataValidation>
    <dataValidation type="list" allowBlank="1" showInputMessage="1" showErrorMessage="1" sqref="C37">
      <formula1>$F$37:$G$37</formula1>
    </dataValidation>
    <dataValidation type="list" allowBlank="1" showInputMessage="1" showErrorMessage="1" sqref="C38">
      <formula1>$F$38:$G$38</formula1>
    </dataValidation>
    <dataValidation type="list" allowBlank="1" showInputMessage="1" showErrorMessage="1" sqref="C39">
      <formula1>$F$39:$G$39</formula1>
    </dataValidation>
    <dataValidation type="list" allowBlank="1" showInputMessage="1" showErrorMessage="1" sqref="C40">
      <formula1>$F$40:$G$40</formula1>
    </dataValidation>
    <dataValidation type="list" allowBlank="1" showInputMessage="1" showErrorMessage="1" sqref="C41">
      <formula1>$F$41:$G$41</formula1>
    </dataValidation>
    <dataValidation type="list" allowBlank="1" showInputMessage="1" showErrorMessage="1" sqref="C42">
      <formula1>$F$42:$G$42</formula1>
    </dataValidation>
    <dataValidation type="list" allowBlank="1" showInputMessage="1" showErrorMessage="1" sqref="C43">
      <formula1>$F$43:$G$43</formula1>
    </dataValidation>
    <dataValidation type="list" allowBlank="1" showInputMessage="1" showErrorMessage="1" sqref="C22">
      <formula1>$F$22:$G$22</formula1>
    </dataValidation>
  </dataValidations>
  <hyperlinks>
    <hyperlink ref="B3" location="A000000企业基础信息表!A1" display="企业基础信息表"/>
    <hyperlink ref="B4" location="'A100000中华人民共和国企业所得税年度纳税申报表（A类）'!A1" display="中华人民共和国企业所得税年度纳税申报表（A类）"/>
    <hyperlink ref="B5" location="A101010一般企业收入明细表!A1" display="    一般企业收入明细表"/>
    <hyperlink ref="B6" location="A101020金融企业收入明细表!A1" display="    金融企业收入明细表"/>
    <hyperlink ref="B7" location="A102010一般企业成本支出明细表!A1" display="    一般企业成本支出明细表"/>
    <hyperlink ref="B8" location="A102020金融企业支出明细表!A1" display="    金融企业支出明细表"/>
    <hyperlink ref="B9" location="A103000事业单位、民间非营利组织收入、支出明细表!A1" display="    事业单位、民间非营利组织收入、支出明细表"/>
    <hyperlink ref="B10" location="A104000期间费用明细表!A1" display="    期间费用明细表"/>
    <hyperlink ref="B11" location="A105000纳税调整项目明细表!A1" display="    纳税调整项目明细表"/>
    <hyperlink ref="B12" location="A105010视同销售和房地产开发企业特定业务纳税调整明细表!A1" display="        视同销售和房地产开发企业特定业务纳税调整明细表"/>
    <hyperlink ref="B13" location="A105020未按权责发生制确认收入纳税调整明细表!A1" display="        未按权责发生制确认收入纳税调整明细表"/>
    <hyperlink ref="B14" location="A105030投资收益纳税调整明细表!A1" display="        投资收益纳税调整明细表"/>
    <hyperlink ref="B15" location="A105040专项用途财政性资金纳税调整表!A1" display="        专项用途财政性资金纳税调整明细表"/>
    <hyperlink ref="B16" location="A105050职工薪酬纳税调整明细表!A1" display="        职工薪酬纳税调整明细表"/>
    <hyperlink ref="B17" location="A105060广告费和业务宣传费跨年度纳税调整明细表!A1" display="        广告费和业务宣传费跨年度纳税调整明细表"/>
    <hyperlink ref="B18" location="A105070捐赠支出纳税调整明细表!A1" display="        捐赠支出纳税调整明细表"/>
    <hyperlink ref="B19" location="A105080资产折旧、摊销情况及纳税调整明细表!A1" display="        资产折旧、摊销情况及纳税调整明细表"/>
    <hyperlink ref="B20" location="A105081固定资产加速折旧、扣除明细表!A1" display="            固定资产加速折旧、扣除明细表"/>
    <hyperlink ref="B21" location="A105090资产损失税前扣除及纳税调整明细表!A1" display="        资产损失税前扣除及纳税调整明细表"/>
    <hyperlink ref="B22" location="'A105091资产损失（专项申报）税前扣除及纳税调整明细表'!A1" display="            资产损失（专项申报）税前扣除及纳税调整明细表"/>
    <hyperlink ref="B43" location="A109010企业所得税汇总纳税分支机构所得税分配表!A1" display="        企业所得税汇总纳税分支机构所得税分配表"/>
    <hyperlink ref="B42" location="A109000跨地区经营汇总纳税企业年度分摊企业所得税明细表!A1" display="    跨地区经营汇总纳税企业年度分摊企业所得税明细表"/>
    <hyperlink ref="B41" location="A108030跨年度结转抵免境外所得税明细表!A1" display="        跨年度结转抵免境外所得税明细表"/>
    <hyperlink ref="B40" location="A108020境外分支机构弥补亏损明细表!A1" display="        境外分支机构弥补亏损明细表"/>
    <hyperlink ref="B38" location="A108000境外所得税收抵免明细表!A1" display="    境外所得税收抵免明细表"/>
    <hyperlink ref="B39" location="A108010境外所得纳税调整后所得明细表!A1" display="        境外所得纳税调整后所得明细表"/>
    <hyperlink ref="B37" location="A107050税额抵免优惠明细表!A1" display="    税额抵免优惠明细表"/>
    <hyperlink ref="B36" location="A107042软件、集成电路企业优惠情况及明细表!A1" display="        软件、集成电路企业优惠情况及明细表"/>
    <hyperlink ref="B35" location="A107041高新技术企业优惠情况及明细表!A1" display="        高新技术企业优惠情况及明细表"/>
    <hyperlink ref="B34" location="A107040减免所得税优惠明细表!A1" display="    减免所得税优惠明细表"/>
    <hyperlink ref="B33" location="A107030抵扣应纳税所得额明细表!A1" display="    抵扣应纳税所得额明细表"/>
    <hyperlink ref="B32" location="A107020所得减免优惠明细表!A1" display="    所得减免优惠明细表"/>
    <hyperlink ref="B31" location="A107014研发费用加计扣除优惠明细表!A1" display="        研发费用加计扣除优惠明细表"/>
    <hyperlink ref="B30" location="A107013金融保险等机构取得涉农利息保费收入优惠明细表!A1" display="        金融、保险等机构取得的涉农利息、保费收入优惠明细表"/>
    <hyperlink ref="B29" location="A107012综合利用资源生产产品取得的收入优惠明细表!A1" display="        综合利用资源生产产品取得的收入优惠明细表"/>
    <hyperlink ref="B27" location="A107010免税、减计收入及加计扣除优惠明细表!A1" display="    免税、减计收入及加计扣除优惠明细表"/>
    <hyperlink ref="B26" location="A106000企业所得税弥补亏损明细表!A1" display="    企业所得税弥补亏损明细表"/>
    <hyperlink ref="B25" location="A105120特殊行业准备金纳税调整明细表!A1" display="        特殊行业准备金纳税调整明细表"/>
    <hyperlink ref="B24" location="A105110政策性搬迁纳税调整明细表!A1" display="        政策性搬迁纳税调整明细表"/>
    <hyperlink ref="B23" location="A105100企业重组纳税调整明细表!A1" display="        企业重组纳税调整明细表"/>
    <hyperlink ref="B28" location="A107011股息红利优惠明细表!A1" display="        符合条件的居民企业之间的股息、红利等权益性投资收益优惠明细表"/>
  </hyperlinks>
  <printOptions horizontalCentered="1"/>
  <pageMargins left="0.74803149606299213" right="0.74803149606299213" top="0.98425196850393704" bottom="0.98425196850393704" header="0.51181102362204722" footer="0.51181102362204722"/>
  <pageSetup paperSize="9" orientation="portrait" r:id="rId1"/>
  <headerFooter alignWithMargins="0"/>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O1981"/>
  <sheetViews>
    <sheetView workbookViewId="0">
      <selection activeCell="H19" sqref="H19"/>
    </sheetView>
  </sheetViews>
  <sheetFormatPr defaultRowHeight="14.25"/>
  <cols>
    <col min="1" max="1" width="19.25" style="173" customWidth="1"/>
    <col min="2" max="2" width="20.5" style="173" customWidth="1"/>
    <col min="3" max="3" width="25.125" style="173" customWidth="1"/>
    <col min="4" max="4" width="13" style="173" customWidth="1"/>
    <col min="5" max="5" width="12" style="173" customWidth="1"/>
    <col min="6" max="6" width="16.75" style="173" customWidth="1"/>
    <col min="7" max="10" width="9" style="173"/>
    <col min="11" max="11" width="12.875" style="173" customWidth="1"/>
    <col min="12" max="256" width="9" style="173"/>
    <col min="257" max="257" width="19.25" style="173" customWidth="1"/>
    <col min="258" max="258" width="20.5" style="173" customWidth="1"/>
    <col min="259" max="259" width="11.75" style="173" customWidth="1"/>
    <col min="260" max="260" width="13" style="173" customWidth="1"/>
    <col min="261" max="261" width="12" style="173" customWidth="1"/>
    <col min="262" max="262" width="16.75" style="173" customWidth="1"/>
    <col min="263" max="266" width="9" style="173"/>
    <col min="267" max="267" width="29.75" style="173" customWidth="1"/>
    <col min="268" max="512" width="9" style="173"/>
    <col min="513" max="513" width="19.25" style="173" customWidth="1"/>
    <col min="514" max="514" width="20.5" style="173" customWidth="1"/>
    <col min="515" max="515" width="11.75" style="173" customWidth="1"/>
    <col min="516" max="516" width="13" style="173" customWidth="1"/>
    <col min="517" max="517" width="12" style="173" customWidth="1"/>
    <col min="518" max="518" width="16.75" style="173" customWidth="1"/>
    <col min="519" max="522" width="9" style="173"/>
    <col min="523" max="523" width="29.75" style="173" customWidth="1"/>
    <col min="524" max="768" width="9" style="173"/>
    <col min="769" max="769" width="19.25" style="173" customWidth="1"/>
    <col min="770" max="770" width="20.5" style="173" customWidth="1"/>
    <col min="771" max="771" width="11.75" style="173" customWidth="1"/>
    <col min="772" max="772" width="13" style="173" customWidth="1"/>
    <col min="773" max="773" width="12" style="173" customWidth="1"/>
    <col min="774" max="774" width="16.75" style="173" customWidth="1"/>
    <col min="775" max="778" width="9" style="173"/>
    <col min="779" max="779" width="29.75" style="173" customWidth="1"/>
    <col min="780" max="1024" width="9" style="173"/>
    <col min="1025" max="1025" width="19.25" style="173" customWidth="1"/>
    <col min="1026" max="1026" width="20.5" style="173" customWidth="1"/>
    <col min="1027" max="1027" width="11.75" style="173" customWidth="1"/>
    <col min="1028" max="1028" width="13" style="173" customWidth="1"/>
    <col min="1029" max="1029" width="12" style="173" customWidth="1"/>
    <col min="1030" max="1030" width="16.75" style="173" customWidth="1"/>
    <col min="1031" max="1034" width="9" style="173"/>
    <col min="1035" max="1035" width="29.75" style="173" customWidth="1"/>
    <col min="1036" max="1280" width="9" style="173"/>
    <col min="1281" max="1281" width="19.25" style="173" customWidth="1"/>
    <col min="1282" max="1282" width="20.5" style="173" customWidth="1"/>
    <col min="1283" max="1283" width="11.75" style="173" customWidth="1"/>
    <col min="1284" max="1284" width="13" style="173" customWidth="1"/>
    <col min="1285" max="1285" width="12" style="173" customWidth="1"/>
    <col min="1286" max="1286" width="16.75" style="173" customWidth="1"/>
    <col min="1287" max="1290" width="9" style="173"/>
    <col min="1291" max="1291" width="29.75" style="173" customWidth="1"/>
    <col min="1292" max="1536" width="9" style="173"/>
    <col min="1537" max="1537" width="19.25" style="173" customWidth="1"/>
    <col min="1538" max="1538" width="20.5" style="173" customWidth="1"/>
    <col min="1539" max="1539" width="11.75" style="173" customWidth="1"/>
    <col min="1540" max="1540" width="13" style="173" customWidth="1"/>
    <col min="1541" max="1541" width="12" style="173" customWidth="1"/>
    <col min="1542" max="1542" width="16.75" style="173" customWidth="1"/>
    <col min="1543" max="1546" width="9" style="173"/>
    <col min="1547" max="1547" width="29.75" style="173" customWidth="1"/>
    <col min="1548" max="1792" width="9" style="173"/>
    <col min="1793" max="1793" width="19.25" style="173" customWidth="1"/>
    <col min="1794" max="1794" width="20.5" style="173" customWidth="1"/>
    <col min="1795" max="1795" width="11.75" style="173" customWidth="1"/>
    <col min="1796" max="1796" width="13" style="173" customWidth="1"/>
    <col min="1797" max="1797" width="12" style="173" customWidth="1"/>
    <col min="1798" max="1798" width="16.75" style="173" customWidth="1"/>
    <col min="1799" max="1802" width="9" style="173"/>
    <col min="1803" max="1803" width="29.75" style="173" customWidth="1"/>
    <col min="1804" max="2048" width="9" style="173"/>
    <col min="2049" max="2049" width="19.25" style="173" customWidth="1"/>
    <col min="2050" max="2050" width="20.5" style="173" customWidth="1"/>
    <col min="2051" max="2051" width="11.75" style="173" customWidth="1"/>
    <col min="2052" max="2052" width="13" style="173" customWidth="1"/>
    <col min="2053" max="2053" width="12" style="173" customWidth="1"/>
    <col min="2054" max="2054" width="16.75" style="173" customWidth="1"/>
    <col min="2055" max="2058" width="9" style="173"/>
    <col min="2059" max="2059" width="29.75" style="173" customWidth="1"/>
    <col min="2060" max="2304" width="9" style="173"/>
    <col min="2305" max="2305" width="19.25" style="173" customWidth="1"/>
    <col min="2306" max="2306" width="20.5" style="173" customWidth="1"/>
    <col min="2307" max="2307" width="11.75" style="173" customWidth="1"/>
    <col min="2308" max="2308" width="13" style="173" customWidth="1"/>
    <col min="2309" max="2309" width="12" style="173" customWidth="1"/>
    <col min="2310" max="2310" width="16.75" style="173" customWidth="1"/>
    <col min="2311" max="2314" width="9" style="173"/>
    <col min="2315" max="2315" width="29.75" style="173" customWidth="1"/>
    <col min="2316" max="2560" width="9" style="173"/>
    <col min="2561" max="2561" width="19.25" style="173" customWidth="1"/>
    <col min="2562" max="2562" width="20.5" style="173" customWidth="1"/>
    <col min="2563" max="2563" width="11.75" style="173" customWidth="1"/>
    <col min="2564" max="2564" width="13" style="173" customWidth="1"/>
    <col min="2565" max="2565" width="12" style="173" customWidth="1"/>
    <col min="2566" max="2566" width="16.75" style="173" customWidth="1"/>
    <col min="2567" max="2570" width="9" style="173"/>
    <col min="2571" max="2571" width="29.75" style="173" customWidth="1"/>
    <col min="2572" max="2816" width="9" style="173"/>
    <col min="2817" max="2817" width="19.25" style="173" customWidth="1"/>
    <col min="2818" max="2818" width="20.5" style="173" customWidth="1"/>
    <col min="2819" max="2819" width="11.75" style="173" customWidth="1"/>
    <col min="2820" max="2820" width="13" style="173" customWidth="1"/>
    <col min="2821" max="2821" width="12" style="173" customWidth="1"/>
    <col min="2822" max="2822" width="16.75" style="173" customWidth="1"/>
    <col min="2823" max="2826" width="9" style="173"/>
    <col min="2827" max="2827" width="29.75" style="173" customWidth="1"/>
    <col min="2828" max="3072" width="9" style="173"/>
    <col min="3073" max="3073" width="19.25" style="173" customWidth="1"/>
    <col min="3074" max="3074" width="20.5" style="173" customWidth="1"/>
    <col min="3075" max="3075" width="11.75" style="173" customWidth="1"/>
    <col min="3076" max="3076" width="13" style="173" customWidth="1"/>
    <col min="3077" max="3077" width="12" style="173" customWidth="1"/>
    <col min="3078" max="3078" width="16.75" style="173" customWidth="1"/>
    <col min="3079" max="3082" width="9" style="173"/>
    <col min="3083" max="3083" width="29.75" style="173" customWidth="1"/>
    <col min="3084" max="3328" width="9" style="173"/>
    <col min="3329" max="3329" width="19.25" style="173" customWidth="1"/>
    <col min="3330" max="3330" width="20.5" style="173" customWidth="1"/>
    <col min="3331" max="3331" width="11.75" style="173" customWidth="1"/>
    <col min="3332" max="3332" width="13" style="173" customWidth="1"/>
    <col min="3333" max="3333" width="12" style="173" customWidth="1"/>
    <col min="3334" max="3334" width="16.75" style="173" customWidth="1"/>
    <col min="3335" max="3338" width="9" style="173"/>
    <col min="3339" max="3339" width="29.75" style="173" customWidth="1"/>
    <col min="3340" max="3584" width="9" style="173"/>
    <col min="3585" max="3585" width="19.25" style="173" customWidth="1"/>
    <col min="3586" max="3586" width="20.5" style="173" customWidth="1"/>
    <col min="3587" max="3587" width="11.75" style="173" customWidth="1"/>
    <col min="3588" max="3588" width="13" style="173" customWidth="1"/>
    <col min="3589" max="3589" width="12" style="173" customWidth="1"/>
    <col min="3590" max="3590" width="16.75" style="173" customWidth="1"/>
    <col min="3591" max="3594" width="9" style="173"/>
    <col min="3595" max="3595" width="29.75" style="173" customWidth="1"/>
    <col min="3596" max="3840" width="9" style="173"/>
    <col min="3841" max="3841" width="19.25" style="173" customWidth="1"/>
    <col min="3842" max="3842" width="20.5" style="173" customWidth="1"/>
    <col min="3843" max="3843" width="11.75" style="173" customWidth="1"/>
    <col min="3844" max="3844" width="13" style="173" customWidth="1"/>
    <col min="3845" max="3845" width="12" style="173" customWidth="1"/>
    <col min="3846" max="3846" width="16.75" style="173" customWidth="1"/>
    <col min="3847" max="3850" width="9" style="173"/>
    <col min="3851" max="3851" width="29.75" style="173" customWidth="1"/>
    <col min="3852" max="4096" width="9" style="173"/>
    <col min="4097" max="4097" width="19.25" style="173" customWidth="1"/>
    <col min="4098" max="4098" width="20.5" style="173" customWidth="1"/>
    <col min="4099" max="4099" width="11.75" style="173" customWidth="1"/>
    <col min="4100" max="4100" width="13" style="173" customWidth="1"/>
    <col min="4101" max="4101" width="12" style="173" customWidth="1"/>
    <col min="4102" max="4102" width="16.75" style="173" customWidth="1"/>
    <col min="4103" max="4106" width="9" style="173"/>
    <col min="4107" max="4107" width="29.75" style="173" customWidth="1"/>
    <col min="4108" max="4352" width="9" style="173"/>
    <col min="4353" max="4353" width="19.25" style="173" customWidth="1"/>
    <col min="4354" max="4354" width="20.5" style="173" customWidth="1"/>
    <col min="4355" max="4355" width="11.75" style="173" customWidth="1"/>
    <col min="4356" max="4356" width="13" style="173" customWidth="1"/>
    <col min="4357" max="4357" width="12" style="173" customWidth="1"/>
    <col min="4358" max="4358" width="16.75" style="173" customWidth="1"/>
    <col min="4359" max="4362" width="9" style="173"/>
    <col min="4363" max="4363" width="29.75" style="173" customWidth="1"/>
    <col min="4364" max="4608" width="9" style="173"/>
    <col min="4609" max="4609" width="19.25" style="173" customWidth="1"/>
    <col min="4610" max="4610" width="20.5" style="173" customWidth="1"/>
    <col min="4611" max="4611" width="11.75" style="173" customWidth="1"/>
    <col min="4612" max="4612" width="13" style="173" customWidth="1"/>
    <col min="4613" max="4613" width="12" style="173" customWidth="1"/>
    <col min="4614" max="4614" width="16.75" style="173" customWidth="1"/>
    <col min="4615" max="4618" width="9" style="173"/>
    <col min="4619" max="4619" width="29.75" style="173" customWidth="1"/>
    <col min="4620" max="4864" width="9" style="173"/>
    <col min="4865" max="4865" width="19.25" style="173" customWidth="1"/>
    <col min="4866" max="4866" width="20.5" style="173" customWidth="1"/>
    <col min="4867" max="4867" width="11.75" style="173" customWidth="1"/>
    <col min="4868" max="4868" width="13" style="173" customWidth="1"/>
    <col min="4869" max="4869" width="12" style="173" customWidth="1"/>
    <col min="4870" max="4870" width="16.75" style="173" customWidth="1"/>
    <col min="4871" max="4874" width="9" style="173"/>
    <col min="4875" max="4875" width="29.75" style="173" customWidth="1"/>
    <col min="4876" max="5120" width="9" style="173"/>
    <col min="5121" max="5121" width="19.25" style="173" customWidth="1"/>
    <col min="5122" max="5122" width="20.5" style="173" customWidth="1"/>
    <col min="5123" max="5123" width="11.75" style="173" customWidth="1"/>
    <col min="5124" max="5124" width="13" style="173" customWidth="1"/>
    <col min="5125" max="5125" width="12" style="173" customWidth="1"/>
    <col min="5126" max="5126" width="16.75" style="173" customWidth="1"/>
    <col min="5127" max="5130" width="9" style="173"/>
    <col min="5131" max="5131" width="29.75" style="173" customWidth="1"/>
    <col min="5132" max="5376" width="9" style="173"/>
    <col min="5377" max="5377" width="19.25" style="173" customWidth="1"/>
    <col min="5378" max="5378" width="20.5" style="173" customWidth="1"/>
    <col min="5379" max="5379" width="11.75" style="173" customWidth="1"/>
    <col min="5380" max="5380" width="13" style="173" customWidth="1"/>
    <col min="5381" max="5381" width="12" style="173" customWidth="1"/>
    <col min="5382" max="5382" width="16.75" style="173" customWidth="1"/>
    <col min="5383" max="5386" width="9" style="173"/>
    <col min="5387" max="5387" width="29.75" style="173" customWidth="1"/>
    <col min="5388" max="5632" width="9" style="173"/>
    <col min="5633" max="5633" width="19.25" style="173" customWidth="1"/>
    <col min="5634" max="5634" width="20.5" style="173" customWidth="1"/>
    <col min="5635" max="5635" width="11.75" style="173" customWidth="1"/>
    <col min="5636" max="5636" width="13" style="173" customWidth="1"/>
    <col min="5637" max="5637" width="12" style="173" customWidth="1"/>
    <col min="5638" max="5638" width="16.75" style="173" customWidth="1"/>
    <col min="5639" max="5642" width="9" style="173"/>
    <col min="5643" max="5643" width="29.75" style="173" customWidth="1"/>
    <col min="5644" max="5888" width="9" style="173"/>
    <col min="5889" max="5889" width="19.25" style="173" customWidth="1"/>
    <col min="5890" max="5890" width="20.5" style="173" customWidth="1"/>
    <col min="5891" max="5891" width="11.75" style="173" customWidth="1"/>
    <col min="5892" max="5892" width="13" style="173" customWidth="1"/>
    <col min="5893" max="5893" width="12" style="173" customWidth="1"/>
    <col min="5894" max="5894" width="16.75" style="173" customWidth="1"/>
    <col min="5895" max="5898" width="9" style="173"/>
    <col min="5899" max="5899" width="29.75" style="173" customWidth="1"/>
    <col min="5900" max="6144" width="9" style="173"/>
    <col min="6145" max="6145" width="19.25" style="173" customWidth="1"/>
    <col min="6146" max="6146" width="20.5" style="173" customWidth="1"/>
    <col min="6147" max="6147" width="11.75" style="173" customWidth="1"/>
    <col min="6148" max="6148" width="13" style="173" customWidth="1"/>
    <col min="6149" max="6149" width="12" style="173" customWidth="1"/>
    <col min="6150" max="6150" width="16.75" style="173" customWidth="1"/>
    <col min="6151" max="6154" width="9" style="173"/>
    <col min="6155" max="6155" width="29.75" style="173" customWidth="1"/>
    <col min="6156" max="6400" width="9" style="173"/>
    <col min="6401" max="6401" width="19.25" style="173" customWidth="1"/>
    <col min="6402" max="6402" width="20.5" style="173" customWidth="1"/>
    <col min="6403" max="6403" width="11.75" style="173" customWidth="1"/>
    <col min="6404" max="6404" width="13" style="173" customWidth="1"/>
    <col min="6405" max="6405" width="12" style="173" customWidth="1"/>
    <col min="6406" max="6406" width="16.75" style="173" customWidth="1"/>
    <col min="6407" max="6410" width="9" style="173"/>
    <col min="6411" max="6411" width="29.75" style="173" customWidth="1"/>
    <col min="6412" max="6656" width="9" style="173"/>
    <col min="6657" max="6657" width="19.25" style="173" customWidth="1"/>
    <col min="6658" max="6658" width="20.5" style="173" customWidth="1"/>
    <col min="6659" max="6659" width="11.75" style="173" customWidth="1"/>
    <col min="6660" max="6660" width="13" style="173" customWidth="1"/>
    <col min="6661" max="6661" width="12" style="173" customWidth="1"/>
    <col min="6662" max="6662" width="16.75" style="173" customWidth="1"/>
    <col min="6663" max="6666" width="9" style="173"/>
    <col min="6667" max="6667" width="29.75" style="173" customWidth="1"/>
    <col min="6668" max="6912" width="9" style="173"/>
    <col min="6913" max="6913" width="19.25" style="173" customWidth="1"/>
    <col min="6914" max="6914" width="20.5" style="173" customWidth="1"/>
    <col min="6915" max="6915" width="11.75" style="173" customWidth="1"/>
    <col min="6916" max="6916" width="13" style="173" customWidth="1"/>
    <col min="6917" max="6917" width="12" style="173" customWidth="1"/>
    <col min="6918" max="6918" width="16.75" style="173" customWidth="1"/>
    <col min="6919" max="6922" width="9" style="173"/>
    <col min="6923" max="6923" width="29.75" style="173" customWidth="1"/>
    <col min="6924" max="7168" width="9" style="173"/>
    <col min="7169" max="7169" width="19.25" style="173" customWidth="1"/>
    <col min="7170" max="7170" width="20.5" style="173" customWidth="1"/>
    <col min="7171" max="7171" width="11.75" style="173" customWidth="1"/>
    <col min="7172" max="7172" width="13" style="173" customWidth="1"/>
    <col min="7173" max="7173" width="12" style="173" customWidth="1"/>
    <col min="7174" max="7174" width="16.75" style="173" customWidth="1"/>
    <col min="7175" max="7178" width="9" style="173"/>
    <col min="7179" max="7179" width="29.75" style="173" customWidth="1"/>
    <col min="7180" max="7424" width="9" style="173"/>
    <col min="7425" max="7425" width="19.25" style="173" customWidth="1"/>
    <col min="7426" max="7426" width="20.5" style="173" customWidth="1"/>
    <col min="7427" max="7427" width="11.75" style="173" customWidth="1"/>
    <col min="7428" max="7428" width="13" style="173" customWidth="1"/>
    <col min="7429" max="7429" width="12" style="173" customWidth="1"/>
    <col min="7430" max="7430" width="16.75" style="173" customWidth="1"/>
    <col min="7431" max="7434" width="9" style="173"/>
    <col min="7435" max="7435" width="29.75" style="173" customWidth="1"/>
    <col min="7436" max="7680" width="9" style="173"/>
    <col min="7681" max="7681" width="19.25" style="173" customWidth="1"/>
    <col min="7682" max="7682" width="20.5" style="173" customWidth="1"/>
    <col min="7683" max="7683" width="11.75" style="173" customWidth="1"/>
    <col min="7684" max="7684" width="13" style="173" customWidth="1"/>
    <col min="7685" max="7685" width="12" style="173" customWidth="1"/>
    <col min="7686" max="7686" width="16.75" style="173" customWidth="1"/>
    <col min="7687" max="7690" width="9" style="173"/>
    <col min="7691" max="7691" width="29.75" style="173" customWidth="1"/>
    <col min="7692" max="7936" width="9" style="173"/>
    <col min="7937" max="7937" width="19.25" style="173" customWidth="1"/>
    <col min="7938" max="7938" width="20.5" style="173" customWidth="1"/>
    <col min="7939" max="7939" width="11.75" style="173" customWidth="1"/>
    <col min="7940" max="7940" width="13" style="173" customWidth="1"/>
    <col min="7941" max="7941" width="12" style="173" customWidth="1"/>
    <col min="7942" max="7942" width="16.75" style="173" customWidth="1"/>
    <col min="7943" max="7946" width="9" style="173"/>
    <col min="7947" max="7947" width="29.75" style="173" customWidth="1"/>
    <col min="7948" max="8192" width="9" style="173"/>
    <col min="8193" max="8193" width="19.25" style="173" customWidth="1"/>
    <col min="8194" max="8194" width="20.5" style="173" customWidth="1"/>
    <col min="8195" max="8195" width="11.75" style="173" customWidth="1"/>
    <col min="8196" max="8196" width="13" style="173" customWidth="1"/>
    <col min="8197" max="8197" width="12" style="173" customWidth="1"/>
    <col min="8198" max="8198" width="16.75" style="173" customWidth="1"/>
    <col min="8199" max="8202" width="9" style="173"/>
    <col min="8203" max="8203" width="29.75" style="173" customWidth="1"/>
    <col min="8204" max="8448" width="9" style="173"/>
    <col min="8449" max="8449" width="19.25" style="173" customWidth="1"/>
    <col min="8450" max="8450" width="20.5" style="173" customWidth="1"/>
    <col min="8451" max="8451" width="11.75" style="173" customWidth="1"/>
    <col min="8452" max="8452" width="13" style="173" customWidth="1"/>
    <col min="8453" max="8453" width="12" style="173" customWidth="1"/>
    <col min="8454" max="8454" width="16.75" style="173" customWidth="1"/>
    <col min="8455" max="8458" width="9" style="173"/>
    <col min="8459" max="8459" width="29.75" style="173" customWidth="1"/>
    <col min="8460" max="8704" width="9" style="173"/>
    <col min="8705" max="8705" width="19.25" style="173" customWidth="1"/>
    <col min="8706" max="8706" width="20.5" style="173" customWidth="1"/>
    <col min="8707" max="8707" width="11.75" style="173" customWidth="1"/>
    <col min="8708" max="8708" width="13" style="173" customWidth="1"/>
    <col min="8709" max="8709" width="12" style="173" customWidth="1"/>
    <col min="8710" max="8710" width="16.75" style="173" customWidth="1"/>
    <col min="8711" max="8714" width="9" style="173"/>
    <col min="8715" max="8715" width="29.75" style="173" customWidth="1"/>
    <col min="8716" max="8960" width="9" style="173"/>
    <col min="8961" max="8961" width="19.25" style="173" customWidth="1"/>
    <col min="8962" max="8962" width="20.5" style="173" customWidth="1"/>
    <col min="8963" max="8963" width="11.75" style="173" customWidth="1"/>
    <col min="8964" max="8964" width="13" style="173" customWidth="1"/>
    <col min="8965" max="8965" width="12" style="173" customWidth="1"/>
    <col min="8966" max="8966" width="16.75" style="173" customWidth="1"/>
    <col min="8967" max="8970" width="9" style="173"/>
    <col min="8971" max="8971" width="29.75" style="173" customWidth="1"/>
    <col min="8972" max="9216" width="9" style="173"/>
    <col min="9217" max="9217" width="19.25" style="173" customWidth="1"/>
    <col min="9218" max="9218" width="20.5" style="173" customWidth="1"/>
    <col min="9219" max="9219" width="11.75" style="173" customWidth="1"/>
    <col min="9220" max="9220" width="13" style="173" customWidth="1"/>
    <col min="9221" max="9221" width="12" style="173" customWidth="1"/>
    <col min="9222" max="9222" width="16.75" style="173" customWidth="1"/>
    <col min="9223" max="9226" width="9" style="173"/>
    <col min="9227" max="9227" width="29.75" style="173" customWidth="1"/>
    <col min="9228" max="9472" width="9" style="173"/>
    <col min="9473" max="9473" width="19.25" style="173" customWidth="1"/>
    <col min="9474" max="9474" width="20.5" style="173" customWidth="1"/>
    <col min="9475" max="9475" width="11.75" style="173" customWidth="1"/>
    <col min="9476" max="9476" width="13" style="173" customWidth="1"/>
    <col min="9477" max="9477" width="12" style="173" customWidth="1"/>
    <col min="9478" max="9478" width="16.75" style="173" customWidth="1"/>
    <col min="9479" max="9482" width="9" style="173"/>
    <col min="9483" max="9483" width="29.75" style="173" customWidth="1"/>
    <col min="9484" max="9728" width="9" style="173"/>
    <col min="9729" max="9729" width="19.25" style="173" customWidth="1"/>
    <col min="9730" max="9730" width="20.5" style="173" customWidth="1"/>
    <col min="9731" max="9731" width="11.75" style="173" customWidth="1"/>
    <col min="9732" max="9732" width="13" style="173" customWidth="1"/>
    <col min="9733" max="9733" width="12" style="173" customWidth="1"/>
    <col min="9734" max="9734" width="16.75" style="173" customWidth="1"/>
    <col min="9735" max="9738" width="9" style="173"/>
    <col min="9739" max="9739" width="29.75" style="173" customWidth="1"/>
    <col min="9740" max="9984" width="9" style="173"/>
    <col min="9985" max="9985" width="19.25" style="173" customWidth="1"/>
    <col min="9986" max="9986" width="20.5" style="173" customWidth="1"/>
    <col min="9987" max="9987" width="11.75" style="173" customWidth="1"/>
    <col min="9988" max="9988" width="13" style="173" customWidth="1"/>
    <col min="9989" max="9989" width="12" style="173" customWidth="1"/>
    <col min="9990" max="9990" width="16.75" style="173" customWidth="1"/>
    <col min="9991" max="9994" width="9" style="173"/>
    <col min="9995" max="9995" width="29.75" style="173" customWidth="1"/>
    <col min="9996" max="10240" width="9" style="173"/>
    <col min="10241" max="10241" width="19.25" style="173" customWidth="1"/>
    <col min="10242" max="10242" width="20.5" style="173" customWidth="1"/>
    <col min="10243" max="10243" width="11.75" style="173" customWidth="1"/>
    <col min="10244" max="10244" width="13" style="173" customWidth="1"/>
    <col min="10245" max="10245" width="12" style="173" customWidth="1"/>
    <col min="10246" max="10246" width="16.75" style="173" customWidth="1"/>
    <col min="10247" max="10250" width="9" style="173"/>
    <col min="10251" max="10251" width="29.75" style="173" customWidth="1"/>
    <col min="10252" max="10496" width="9" style="173"/>
    <col min="10497" max="10497" width="19.25" style="173" customWidth="1"/>
    <col min="10498" max="10498" width="20.5" style="173" customWidth="1"/>
    <col min="10499" max="10499" width="11.75" style="173" customWidth="1"/>
    <col min="10500" max="10500" width="13" style="173" customWidth="1"/>
    <col min="10501" max="10501" width="12" style="173" customWidth="1"/>
    <col min="10502" max="10502" width="16.75" style="173" customWidth="1"/>
    <col min="10503" max="10506" width="9" style="173"/>
    <col min="10507" max="10507" width="29.75" style="173" customWidth="1"/>
    <col min="10508" max="10752" width="9" style="173"/>
    <col min="10753" max="10753" width="19.25" style="173" customWidth="1"/>
    <col min="10754" max="10754" width="20.5" style="173" customWidth="1"/>
    <col min="10755" max="10755" width="11.75" style="173" customWidth="1"/>
    <col min="10756" max="10756" width="13" style="173" customWidth="1"/>
    <col min="10757" max="10757" width="12" style="173" customWidth="1"/>
    <col min="10758" max="10758" width="16.75" style="173" customWidth="1"/>
    <col min="10759" max="10762" width="9" style="173"/>
    <col min="10763" max="10763" width="29.75" style="173" customWidth="1"/>
    <col min="10764" max="11008" width="9" style="173"/>
    <col min="11009" max="11009" width="19.25" style="173" customWidth="1"/>
    <col min="11010" max="11010" width="20.5" style="173" customWidth="1"/>
    <col min="11011" max="11011" width="11.75" style="173" customWidth="1"/>
    <col min="11012" max="11012" width="13" style="173" customWidth="1"/>
    <col min="11013" max="11013" width="12" style="173" customWidth="1"/>
    <col min="11014" max="11014" width="16.75" style="173" customWidth="1"/>
    <col min="11015" max="11018" width="9" style="173"/>
    <col min="11019" max="11019" width="29.75" style="173" customWidth="1"/>
    <col min="11020" max="11264" width="9" style="173"/>
    <col min="11265" max="11265" width="19.25" style="173" customWidth="1"/>
    <col min="11266" max="11266" width="20.5" style="173" customWidth="1"/>
    <col min="11267" max="11267" width="11.75" style="173" customWidth="1"/>
    <col min="11268" max="11268" width="13" style="173" customWidth="1"/>
    <col min="11269" max="11269" width="12" style="173" customWidth="1"/>
    <col min="11270" max="11270" width="16.75" style="173" customWidth="1"/>
    <col min="11271" max="11274" width="9" style="173"/>
    <col min="11275" max="11275" width="29.75" style="173" customWidth="1"/>
    <col min="11276" max="11520" width="9" style="173"/>
    <col min="11521" max="11521" width="19.25" style="173" customWidth="1"/>
    <col min="11522" max="11522" width="20.5" style="173" customWidth="1"/>
    <col min="11523" max="11523" width="11.75" style="173" customWidth="1"/>
    <col min="11524" max="11524" width="13" style="173" customWidth="1"/>
    <col min="11525" max="11525" width="12" style="173" customWidth="1"/>
    <col min="11526" max="11526" width="16.75" style="173" customWidth="1"/>
    <col min="11527" max="11530" width="9" style="173"/>
    <col min="11531" max="11531" width="29.75" style="173" customWidth="1"/>
    <col min="11532" max="11776" width="9" style="173"/>
    <col min="11777" max="11777" width="19.25" style="173" customWidth="1"/>
    <col min="11778" max="11778" width="20.5" style="173" customWidth="1"/>
    <col min="11779" max="11779" width="11.75" style="173" customWidth="1"/>
    <col min="11780" max="11780" width="13" style="173" customWidth="1"/>
    <col min="11781" max="11781" width="12" style="173" customWidth="1"/>
    <col min="11782" max="11782" width="16.75" style="173" customWidth="1"/>
    <col min="11783" max="11786" width="9" style="173"/>
    <col min="11787" max="11787" width="29.75" style="173" customWidth="1"/>
    <col min="11788" max="12032" width="9" style="173"/>
    <col min="12033" max="12033" width="19.25" style="173" customWidth="1"/>
    <col min="12034" max="12034" width="20.5" style="173" customWidth="1"/>
    <col min="12035" max="12035" width="11.75" style="173" customWidth="1"/>
    <col min="12036" max="12036" width="13" style="173" customWidth="1"/>
    <col min="12037" max="12037" width="12" style="173" customWidth="1"/>
    <col min="12038" max="12038" width="16.75" style="173" customWidth="1"/>
    <col min="12039" max="12042" width="9" style="173"/>
    <col min="12043" max="12043" width="29.75" style="173" customWidth="1"/>
    <col min="12044" max="12288" width="9" style="173"/>
    <col min="12289" max="12289" width="19.25" style="173" customWidth="1"/>
    <col min="12290" max="12290" width="20.5" style="173" customWidth="1"/>
    <col min="12291" max="12291" width="11.75" style="173" customWidth="1"/>
    <col min="12292" max="12292" width="13" style="173" customWidth="1"/>
    <col min="12293" max="12293" width="12" style="173" customWidth="1"/>
    <col min="12294" max="12294" width="16.75" style="173" customWidth="1"/>
    <col min="12295" max="12298" width="9" style="173"/>
    <col min="12299" max="12299" width="29.75" style="173" customWidth="1"/>
    <col min="12300" max="12544" width="9" style="173"/>
    <col min="12545" max="12545" width="19.25" style="173" customWidth="1"/>
    <col min="12546" max="12546" width="20.5" style="173" customWidth="1"/>
    <col min="12547" max="12547" width="11.75" style="173" customWidth="1"/>
    <col min="12548" max="12548" width="13" style="173" customWidth="1"/>
    <col min="12549" max="12549" width="12" style="173" customWidth="1"/>
    <col min="12550" max="12550" width="16.75" style="173" customWidth="1"/>
    <col min="12551" max="12554" width="9" style="173"/>
    <col min="12555" max="12555" width="29.75" style="173" customWidth="1"/>
    <col min="12556" max="12800" width="9" style="173"/>
    <col min="12801" max="12801" width="19.25" style="173" customWidth="1"/>
    <col min="12802" max="12802" width="20.5" style="173" customWidth="1"/>
    <col min="12803" max="12803" width="11.75" style="173" customWidth="1"/>
    <col min="12804" max="12804" width="13" style="173" customWidth="1"/>
    <col min="12805" max="12805" width="12" style="173" customWidth="1"/>
    <col min="12806" max="12806" width="16.75" style="173" customWidth="1"/>
    <col min="12807" max="12810" width="9" style="173"/>
    <col min="12811" max="12811" width="29.75" style="173" customWidth="1"/>
    <col min="12812" max="13056" width="9" style="173"/>
    <col min="13057" max="13057" width="19.25" style="173" customWidth="1"/>
    <col min="13058" max="13058" width="20.5" style="173" customWidth="1"/>
    <col min="13059" max="13059" width="11.75" style="173" customWidth="1"/>
    <col min="13060" max="13060" width="13" style="173" customWidth="1"/>
    <col min="13061" max="13061" width="12" style="173" customWidth="1"/>
    <col min="13062" max="13062" width="16.75" style="173" customWidth="1"/>
    <col min="13063" max="13066" width="9" style="173"/>
    <col min="13067" max="13067" width="29.75" style="173" customWidth="1"/>
    <col min="13068" max="13312" width="9" style="173"/>
    <col min="13313" max="13313" width="19.25" style="173" customWidth="1"/>
    <col min="13314" max="13314" width="20.5" style="173" customWidth="1"/>
    <col min="13315" max="13315" width="11.75" style="173" customWidth="1"/>
    <col min="13316" max="13316" width="13" style="173" customWidth="1"/>
    <col min="13317" max="13317" width="12" style="173" customWidth="1"/>
    <col min="13318" max="13318" width="16.75" style="173" customWidth="1"/>
    <col min="13319" max="13322" width="9" style="173"/>
    <col min="13323" max="13323" width="29.75" style="173" customWidth="1"/>
    <col min="13324" max="13568" width="9" style="173"/>
    <col min="13569" max="13569" width="19.25" style="173" customWidth="1"/>
    <col min="13570" max="13570" width="20.5" style="173" customWidth="1"/>
    <col min="13571" max="13571" width="11.75" style="173" customWidth="1"/>
    <col min="13572" max="13572" width="13" style="173" customWidth="1"/>
    <col min="13573" max="13573" width="12" style="173" customWidth="1"/>
    <col min="13574" max="13574" width="16.75" style="173" customWidth="1"/>
    <col min="13575" max="13578" width="9" style="173"/>
    <col min="13579" max="13579" width="29.75" style="173" customWidth="1"/>
    <col min="13580" max="13824" width="9" style="173"/>
    <col min="13825" max="13825" width="19.25" style="173" customWidth="1"/>
    <col min="13826" max="13826" width="20.5" style="173" customWidth="1"/>
    <col min="13827" max="13827" width="11.75" style="173" customWidth="1"/>
    <col min="13828" max="13828" width="13" style="173" customWidth="1"/>
    <col min="13829" max="13829" width="12" style="173" customWidth="1"/>
    <col min="13830" max="13830" width="16.75" style="173" customWidth="1"/>
    <col min="13831" max="13834" width="9" style="173"/>
    <col min="13835" max="13835" width="29.75" style="173" customWidth="1"/>
    <col min="13836" max="14080" width="9" style="173"/>
    <col min="14081" max="14081" width="19.25" style="173" customWidth="1"/>
    <col min="14082" max="14082" width="20.5" style="173" customWidth="1"/>
    <col min="14083" max="14083" width="11.75" style="173" customWidth="1"/>
    <col min="14084" max="14084" width="13" style="173" customWidth="1"/>
    <col min="14085" max="14085" width="12" style="173" customWidth="1"/>
    <col min="14086" max="14086" width="16.75" style="173" customWidth="1"/>
    <col min="14087" max="14090" width="9" style="173"/>
    <col min="14091" max="14091" width="29.75" style="173" customWidth="1"/>
    <col min="14092" max="14336" width="9" style="173"/>
    <col min="14337" max="14337" width="19.25" style="173" customWidth="1"/>
    <col min="14338" max="14338" width="20.5" style="173" customWidth="1"/>
    <col min="14339" max="14339" width="11.75" style="173" customWidth="1"/>
    <col min="14340" max="14340" width="13" style="173" customWidth="1"/>
    <col min="14341" max="14341" width="12" style="173" customWidth="1"/>
    <col min="14342" max="14342" width="16.75" style="173" customWidth="1"/>
    <col min="14343" max="14346" width="9" style="173"/>
    <col min="14347" max="14347" width="29.75" style="173" customWidth="1"/>
    <col min="14348" max="14592" width="9" style="173"/>
    <col min="14593" max="14593" width="19.25" style="173" customWidth="1"/>
    <col min="14594" max="14594" width="20.5" style="173" customWidth="1"/>
    <col min="14595" max="14595" width="11.75" style="173" customWidth="1"/>
    <col min="14596" max="14596" width="13" style="173" customWidth="1"/>
    <col min="14597" max="14597" width="12" style="173" customWidth="1"/>
    <col min="14598" max="14598" width="16.75" style="173" customWidth="1"/>
    <col min="14599" max="14602" width="9" style="173"/>
    <col min="14603" max="14603" width="29.75" style="173" customWidth="1"/>
    <col min="14604" max="14848" width="9" style="173"/>
    <col min="14849" max="14849" width="19.25" style="173" customWidth="1"/>
    <col min="14850" max="14850" width="20.5" style="173" customWidth="1"/>
    <col min="14851" max="14851" width="11.75" style="173" customWidth="1"/>
    <col min="14852" max="14852" width="13" style="173" customWidth="1"/>
    <col min="14853" max="14853" width="12" style="173" customWidth="1"/>
    <col min="14854" max="14854" width="16.75" style="173" customWidth="1"/>
    <col min="14855" max="14858" width="9" style="173"/>
    <col min="14859" max="14859" width="29.75" style="173" customWidth="1"/>
    <col min="14860" max="15104" width="9" style="173"/>
    <col min="15105" max="15105" width="19.25" style="173" customWidth="1"/>
    <col min="15106" max="15106" width="20.5" style="173" customWidth="1"/>
    <col min="15107" max="15107" width="11.75" style="173" customWidth="1"/>
    <col min="15108" max="15108" width="13" style="173" customWidth="1"/>
    <col min="15109" max="15109" width="12" style="173" customWidth="1"/>
    <col min="15110" max="15110" width="16.75" style="173" customWidth="1"/>
    <col min="15111" max="15114" width="9" style="173"/>
    <col min="15115" max="15115" width="29.75" style="173" customWidth="1"/>
    <col min="15116" max="15360" width="9" style="173"/>
    <col min="15361" max="15361" width="19.25" style="173" customWidth="1"/>
    <col min="15362" max="15362" width="20.5" style="173" customWidth="1"/>
    <col min="15363" max="15363" width="11.75" style="173" customWidth="1"/>
    <col min="15364" max="15364" width="13" style="173" customWidth="1"/>
    <col min="15365" max="15365" width="12" style="173" customWidth="1"/>
    <col min="15366" max="15366" width="16.75" style="173" customWidth="1"/>
    <col min="15367" max="15370" width="9" style="173"/>
    <col min="15371" max="15371" width="29.75" style="173" customWidth="1"/>
    <col min="15372" max="15616" width="9" style="173"/>
    <col min="15617" max="15617" width="19.25" style="173" customWidth="1"/>
    <col min="15618" max="15618" width="20.5" style="173" customWidth="1"/>
    <col min="15619" max="15619" width="11.75" style="173" customWidth="1"/>
    <col min="15620" max="15620" width="13" style="173" customWidth="1"/>
    <col min="15621" max="15621" width="12" style="173" customWidth="1"/>
    <col min="15622" max="15622" width="16.75" style="173" customWidth="1"/>
    <col min="15623" max="15626" width="9" style="173"/>
    <col min="15627" max="15627" width="29.75" style="173" customWidth="1"/>
    <col min="15628" max="15872" width="9" style="173"/>
    <col min="15873" max="15873" width="19.25" style="173" customWidth="1"/>
    <col min="15874" max="15874" width="20.5" style="173" customWidth="1"/>
    <col min="15875" max="15875" width="11.75" style="173" customWidth="1"/>
    <col min="15876" max="15876" width="13" style="173" customWidth="1"/>
    <col min="15877" max="15877" width="12" style="173" customWidth="1"/>
    <col min="15878" max="15878" width="16.75" style="173" customWidth="1"/>
    <col min="15879" max="15882" width="9" style="173"/>
    <col min="15883" max="15883" width="29.75" style="173" customWidth="1"/>
    <col min="15884" max="16128" width="9" style="173"/>
    <col min="16129" max="16129" width="19.25" style="173" customWidth="1"/>
    <col min="16130" max="16130" width="20.5" style="173" customWidth="1"/>
    <col min="16131" max="16131" width="11.75" style="173" customWidth="1"/>
    <col min="16132" max="16132" width="13" style="173" customWidth="1"/>
    <col min="16133" max="16133" width="12" style="173" customWidth="1"/>
    <col min="16134" max="16134" width="16.75" style="173" customWidth="1"/>
    <col min="16135" max="16138" width="9" style="173"/>
    <col min="16139" max="16139" width="29.75" style="173" customWidth="1"/>
    <col min="16140" max="16384" width="9" style="173"/>
  </cols>
  <sheetData>
    <row r="1" spans="1:15" ht="20.100000000000001" customHeight="1">
      <c r="A1" s="3906" t="s">
        <v>2730</v>
      </c>
      <c r="B1" s="3371"/>
      <c r="C1" s="3371"/>
      <c r="D1" s="3371"/>
      <c r="E1" s="3371"/>
      <c r="F1" s="3371"/>
    </row>
    <row r="2" spans="1:15" ht="25.5" customHeight="1">
      <c r="A2" s="3907" t="s">
        <v>2731</v>
      </c>
      <c r="B2" s="3907"/>
      <c r="C2" s="3907"/>
      <c r="D2" s="3907"/>
      <c r="E2" s="3907"/>
      <c r="F2" s="3907"/>
    </row>
    <row r="3" spans="1:15">
      <c r="A3" s="3355" t="s">
        <v>2732</v>
      </c>
      <c r="B3" s="3357"/>
      <c r="C3" s="3882" t="s">
        <v>2733</v>
      </c>
      <c r="D3" s="3908"/>
      <c r="E3" s="3908"/>
      <c r="F3" s="3883"/>
    </row>
    <row r="4" spans="1:15">
      <c r="A4" s="3909" t="s">
        <v>2734</v>
      </c>
      <c r="B4" s="3909"/>
      <c r="C4" s="3909"/>
      <c r="D4" s="3909"/>
      <c r="E4" s="3909"/>
      <c r="F4" s="3909"/>
    </row>
    <row r="5" spans="1:15">
      <c r="A5" s="2068" t="s">
        <v>2735</v>
      </c>
      <c r="B5" s="3904" t="s">
        <v>423</v>
      </c>
      <c r="C5" s="3910"/>
      <c r="D5" s="3910"/>
      <c r="E5" s="3910"/>
      <c r="F5" s="3905"/>
    </row>
    <row r="6" spans="1:15" ht="14.25" customHeight="1">
      <c r="A6" s="2074" t="s">
        <v>2736</v>
      </c>
      <c r="B6" s="2114">
        <f>ROUND(基本情况!B57/10000,2)</f>
        <v>0</v>
      </c>
      <c r="C6" s="3902" t="s">
        <v>2737</v>
      </c>
      <c r="D6" s="3903"/>
      <c r="E6" s="3904" t="s">
        <v>423</v>
      </c>
      <c r="F6" s="3905"/>
    </row>
    <row r="7" spans="1:15" ht="14.25" customHeight="1">
      <c r="A7" s="2074" t="s">
        <v>2738</v>
      </c>
      <c r="B7" s="2267" t="str">
        <f>LEFT(地税、基本情况!F7,4)</f>
        <v/>
      </c>
      <c r="C7" s="3902" t="s">
        <v>6993</v>
      </c>
      <c r="D7" s="3903"/>
      <c r="E7" s="3904" t="s">
        <v>423</v>
      </c>
      <c r="F7" s="3905"/>
    </row>
    <row r="8" spans="1:15" ht="14.25" customHeight="1">
      <c r="A8" s="2068" t="s">
        <v>2739</v>
      </c>
      <c r="B8" s="2115">
        <f>IF(社保明细工资人数!J8=0,ROUND(SUM(社保明细工资人数!J9:J20)/12,0),ROUND((社保明细工资人数!J8/2+SUM(社保明细工资人数!J9:J19)+社保明细工资人数!J20/2)/12,0))</f>
        <v>0</v>
      </c>
      <c r="C8" s="3874" t="s">
        <v>2740</v>
      </c>
      <c r="D8" s="3874"/>
      <c r="E8" s="3904" t="s">
        <v>423</v>
      </c>
      <c r="F8" s="3905"/>
    </row>
    <row r="9" spans="1:15" ht="14.25" customHeight="1">
      <c r="A9" s="2068" t="s">
        <v>2741</v>
      </c>
      <c r="B9" s="2115">
        <f>ROUND((资产负债!C35+资产负债!D35)/2/10000,2)</f>
        <v>0</v>
      </c>
      <c r="C9" s="3893" t="s">
        <v>2742</v>
      </c>
      <c r="D9" s="3893"/>
      <c r="E9" s="3894" t="s">
        <v>423</v>
      </c>
      <c r="F9" s="3894"/>
    </row>
    <row r="10" spans="1:15" ht="14.25" customHeight="1">
      <c r="A10" s="3895" t="s">
        <v>2743</v>
      </c>
      <c r="B10" s="3896"/>
      <c r="C10" s="3896"/>
      <c r="D10" s="3896"/>
      <c r="E10" s="3896"/>
      <c r="F10" s="3897"/>
    </row>
    <row r="11" spans="1:15" ht="27" customHeight="1">
      <c r="A11" s="2067" t="s">
        <v>2744</v>
      </c>
      <c r="B11" s="3898" t="str">
        <f>基本情况!B38</f>
        <v>小企业会计准则</v>
      </c>
      <c r="C11" s="3899"/>
      <c r="D11" s="3899"/>
      <c r="E11" s="3899"/>
      <c r="F11" s="3900"/>
    </row>
    <row r="12" spans="1:15">
      <c r="A12" s="2068" t="s">
        <v>2745</v>
      </c>
      <c r="B12" s="1548"/>
      <c r="C12" s="3874" t="s">
        <v>2746</v>
      </c>
      <c r="D12" s="3874"/>
      <c r="E12" s="3901"/>
      <c r="F12" s="3901"/>
    </row>
    <row r="13" spans="1:15" ht="23.25" customHeight="1">
      <c r="A13" s="2068" t="s">
        <v>2747</v>
      </c>
      <c r="B13" s="2076" t="s">
        <v>2748</v>
      </c>
      <c r="C13" s="3880" t="s">
        <v>2749</v>
      </c>
      <c r="D13" s="3881"/>
      <c r="E13" s="3882" t="s">
        <v>423</v>
      </c>
      <c r="F13" s="3883"/>
      <c r="H13" s="2030"/>
      <c r="I13" s="2030"/>
      <c r="J13" s="2030"/>
      <c r="K13" s="2030"/>
      <c r="L13" s="2030"/>
      <c r="M13" s="2030"/>
      <c r="N13" s="2030"/>
      <c r="O13" s="2030"/>
    </row>
    <row r="14" spans="1:15" ht="14.25" customHeight="1">
      <c r="A14" s="2074" t="s">
        <v>2750</v>
      </c>
      <c r="B14" s="3884" t="str">
        <f t="array" ref="B14">IFERROR(LEFT(IF(H14,"平均年限法,","")&amp;IF(I14,"工作量法,","")&amp;IF(J14,"双倍余额递减法,","")&amp;IF(K14,"年数总和法,","")&amp;IF(L14,"其它,",""),LEN(IF(H14,"平均年限法,","")&amp;IF(I14,"工作量法,","")&amp;IF(J14,"双倍余额递减法,","")&amp;IF(K14,"年数总和法,","")&amp;IF(L14,"其它,",""))-1),"")</f>
        <v>平均年限法</v>
      </c>
      <c r="C14" s="3885"/>
      <c r="D14" s="3885"/>
      <c r="E14" s="3885"/>
      <c r="F14" s="3886"/>
      <c r="H14" s="2070" t="b">
        <v>1</v>
      </c>
      <c r="I14" s="2070" t="b">
        <v>0</v>
      </c>
      <c r="J14" s="2070" t="b">
        <v>0</v>
      </c>
      <c r="K14" s="2070" t="b">
        <v>0</v>
      </c>
      <c r="L14" s="2070" t="b">
        <v>0</v>
      </c>
      <c r="M14" s="1735"/>
      <c r="N14" s="1735"/>
      <c r="O14" s="1735"/>
    </row>
    <row r="15" spans="1:15" ht="14.25" customHeight="1">
      <c r="A15" s="2074" t="s">
        <v>2751</v>
      </c>
      <c r="B15" s="3887" t="s">
        <v>7387</v>
      </c>
      <c r="C15" s="3888"/>
      <c r="D15" s="3888"/>
      <c r="E15" s="3888"/>
      <c r="F15" s="3889"/>
      <c r="H15" s="2070" t="b" ph="1">
        <v>0</v>
      </c>
      <c r="I15" s="2070" t="b" ph="1">
        <v>0</v>
      </c>
      <c r="J15" s="2070" t="b" ph="1">
        <v>1</v>
      </c>
      <c r="K15" s="2070" t="b" ph="1">
        <v>0</v>
      </c>
      <c r="L15" s="2070" t="b" ph="1">
        <v>0</v>
      </c>
      <c r="M15" s="2070" t="b" ph="1">
        <v>0</v>
      </c>
      <c r="N15" s="2070" t="b" ph="1">
        <v>0</v>
      </c>
      <c r="O15" s="2070" t="b" ph="1">
        <v>0</v>
      </c>
    </row>
    <row r="16" spans="1:15" ht="14.25" customHeight="1">
      <c r="A16" s="2074" t="s">
        <v>2752</v>
      </c>
      <c r="B16" s="3890" t="s">
        <v>2753</v>
      </c>
      <c r="C16" s="3891"/>
      <c r="D16" s="3891"/>
      <c r="E16" s="3891"/>
      <c r="F16" s="3892"/>
      <c r="H16" s="2030"/>
      <c r="I16" s="2030"/>
      <c r="J16" s="2030"/>
      <c r="K16" s="2030"/>
      <c r="L16" s="2030"/>
      <c r="M16" s="2030"/>
      <c r="N16" s="2030"/>
      <c r="O16" s="2030"/>
    </row>
    <row r="17" spans="1:8" ht="14.25" customHeight="1">
      <c r="A17" s="2074" t="s">
        <v>2754</v>
      </c>
      <c r="B17" s="3890" t="s">
        <v>2755</v>
      </c>
      <c r="C17" s="3891"/>
      <c r="D17" s="3891"/>
      <c r="E17" s="3891"/>
      <c r="F17" s="3892"/>
    </row>
    <row r="18" spans="1:8" ht="14.25" customHeight="1">
      <c r="A18" s="3895" t="s">
        <v>2756</v>
      </c>
      <c r="B18" s="3896"/>
      <c r="C18" s="3896"/>
      <c r="D18" s="3896"/>
      <c r="E18" s="3896"/>
      <c r="F18" s="3897"/>
    </row>
    <row r="19" spans="1:8">
      <c r="A19" s="3369" t="s">
        <v>2757</v>
      </c>
      <c r="B19" s="3370"/>
      <c r="C19" s="3370"/>
      <c r="D19" s="3370"/>
      <c r="E19" s="3370"/>
      <c r="F19" s="3911"/>
      <c r="H19" s="1736"/>
    </row>
    <row r="20" spans="1:8">
      <c r="A20" s="2065" t="s">
        <v>2758</v>
      </c>
      <c r="B20" s="2064" t="s">
        <v>2759</v>
      </c>
      <c r="C20" s="2064" t="s">
        <v>1697</v>
      </c>
      <c r="D20" s="2065" t="s">
        <v>2760</v>
      </c>
      <c r="E20" s="2065" t="s">
        <v>1653</v>
      </c>
      <c r="F20" s="2065" t="s">
        <v>2761</v>
      </c>
    </row>
    <row r="21" spans="1:8">
      <c r="A21" s="1885" t="str">
        <f>基本情况!A52</f>
        <v/>
      </c>
      <c r="B21" s="2264" t="s">
        <v>2762</v>
      </c>
      <c r="C21" s="2266"/>
      <c r="D21" s="1549">
        <v>430</v>
      </c>
      <c r="E21" s="2269" t="str">
        <f>IFERROR(基本情况!C52*100,"")</f>
        <v/>
      </c>
      <c r="F21" s="1549">
        <v>156</v>
      </c>
    </row>
    <row r="22" spans="1:8">
      <c r="A22" s="1885" t="str">
        <f>基本情况!A53</f>
        <v/>
      </c>
      <c r="B22" s="2264"/>
      <c r="C22" s="2266"/>
      <c r="D22" s="1549"/>
      <c r="E22" s="2269" t="str">
        <f>IFERROR(基本情况!C53*100,"")</f>
        <v/>
      </c>
      <c r="F22" s="1549"/>
    </row>
    <row r="23" spans="1:8">
      <c r="A23" s="1885" t="str">
        <f>基本情况!A54</f>
        <v/>
      </c>
      <c r="B23" s="2264"/>
      <c r="C23" s="2266"/>
      <c r="D23" s="1549"/>
      <c r="E23" s="2269" t="str">
        <f>IFERROR(基本情况!C54*100,"")</f>
        <v/>
      </c>
      <c r="F23" s="1549"/>
    </row>
    <row r="24" spans="1:8">
      <c r="A24" s="1885" t="str">
        <f>基本情况!A55</f>
        <v/>
      </c>
      <c r="B24" s="2264"/>
      <c r="C24" s="2266"/>
      <c r="D24" s="1549"/>
      <c r="E24" s="2269" t="str">
        <f>IFERROR(基本情况!C55*100,"")</f>
        <v/>
      </c>
      <c r="F24" s="1549"/>
    </row>
    <row r="25" spans="1:8">
      <c r="A25" s="1885" t="str">
        <f>基本情况!A56</f>
        <v/>
      </c>
      <c r="B25" s="2264"/>
      <c r="C25" s="2266"/>
      <c r="D25" s="1549"/>
      <c r="E25" s="2269" t="str">
        <f>IFERROR(基本情况!C56*100,"")</f>
        <v/>
      </c>
      <c r="F25" s="1549"/>
    </row>
    <row r="26" spans="1:8">
      <c r="A26" s="3369" t="s">
        <v>2763</v>
      </c>
      <c r="B26" s="3370"/>
      <c r="C26" s="3370"/>
      <c r="D26" s="3370"/>
      <c r="E26" s="3370"/>
      <c r="F26" s="3911"/>
    </row>
    <row r="27" spans="1:8">
      <c r="A27" s="2065" t="s">
        <v>2764</v>
      </c>
      <c r="B27" s="2075" t="s">
        <v>1651</v>
      </c>
      <c r="C27" s="2065" t="s">
        <v>2760</v>
      </c>
      <c r="D27" s="2065" t="s">
        <v>1653</v>
      </c>
      <c r="E27" s="2065" t="s">
        <v>2765</v>
      </c>
      <c r="F27" s="2065" t="s">
        <v>1681</v>
      </c>
    </row>
    <row r="28" spans="1:8">
      <c r="A28" s="1549"/>
      <c r="B28" s="2266"/>
      <c r="C28" s="1550"/>
      <c r="D28" s="2268"/>
      <c r="E28" s="2268"/>
      <c r="F28" s="1549"/>
    </row>
    <row r="29" spans="1:8">
      <c r="A29" s="1549"/>
      <c r="B29" s="2266"/>
      <c r="C29" s="1550"/>
      <c r="D29" s="2268"/>
      <c r="E29" s="2268"/>
      <c r="F29" s="1549"/>
    </row>
    <row r="30" spans="1:8">
      <c r="A30" s="1549"/>
      <c r="B30" s="2266"/>
      <c r="C30" s="1550"/>
      <c r="D30" s="2268"/>
      <c r="E30" s="2268"/>
      <c r="F30" s="1549"/>
    </row>
    <row r="31" spans="1:8">
      <c r="A31" s="1549"/>
      <c r="B31" s="2266"/>
      <c r="C31" s="1550"/>
      <c r="D31" s="2268"/>
      <c r="E31" s="2268"/>
      <c r="F31" s="1549"/>
    </row>
    <row r="32" spans="1:8">
      <c r="A32" s="1549"/>
      <c r="B32" s="2266"/>
      <c r="C32" s="1550"/>
      <c r="D32" s="2268"/>
      <c r="E32" s="2268"/>
      <c r="F32" s="1549"/>
    </row>
    <row r="34" spans="1:6" s="2066" customFormat="1">
      <c r="A34" s="3875" t="s">
        <v>6746</v>
      </c>
      <c r="B34" s="3875"/>
      <c r="C34" s="3875"/>
      <c r="D34" s="3875"/>
      <c r="E34" s="3875"/>
      <c r="F34" s="3875"/>
    </row>
    <row r="35" spans="1:6" s="2066" customFormat="1">
      <c r="A35" s="3875"/>
      <c r="B35" s="3875"/>
      <c r="C35" s="3875"/>
      <c r="D35" s="3875"/>
      <c r="E35" s="3875"/>
      <c r="F35" s="3875"/>
    </row>
    <row r="36" spans="1:6" s="2066" customFormat="1">
      <c r="A36" s="3875" t="s">
        <v>6747</v>
      </c>
      <c r="B36" s="3875"/>
      <c r="C36" s="3875"/>
      <c r="D36" s="3875"/>
      <c r="E36" s="3875"/>
      <c r="F36" s="3875"/>
    </row>
    <row r="37" spans="1:6" s="2066" customFormat="1">
      <c r="A37" s="3875" t="s">
        <v>6748</v>
      </c>
      <c r="B37" s="3875"/>
      <c r="C37" s="3875"/>
      <c r="D37" s="3875"/>
      <c r="E37" s="3875"/>
      <c r="F37" s="3875"/>
    </row>
    <row r="38" spans="1:6" s="2066" customFormat="1">
      <c r="A38" s="3875" t="s">
        <v>6749</v>
      </c>
      <c r="B38" s="3875"/>
      <c r="C38" s="3875"/>
      <c r="D38" s="3875"/>
      <c r="E38" s="3875"/>
      <c r="F38" s="3875"/>
    </row>
    <row r="39" spans="1:6" s="2066" customFormat="1">
      <c r="A39" s="3875" t="s">
        <v>6750</v>
      </c>
      <c r="B39" s="3875"/>
      <c r="C39" s="3875"/>
      <c r="D39" s="3875"/>
      <c r="E39" s="3875"/>
      <c r="F39" s="3875"/>
    </row>
    <row r="40" spans="1:6" s="2066" customFormat="1" ht="28.5" customHeight="1">
      <c r="A40" s="3875" t="s">
        <v>6751</v>
      </c>
      <c r="B40" s="3875"/>
      <c r="C40" s="3875"/>
      <c r="D40" s="3875"/>
      <c r="E40" s="3875"/>
      <c r="F40" s="3875"/>
    </row>
    <row r="41" spans="1:6" s="2066" customFormat="1" ht="72.75" customHeight="1">
      <c r="A41" s="3875" t="s">
        <v>6752</v>
      </c>
      <c r="B41" s="3875"/>
      <c r="C41" s="3875"/>
      <c r="D41" s="3875"/>
      <c r="E41" s="3875"/>
      <c r="F41" s="3875"/>
    </row>
    <row r="42" spans="1:6" s="2066" customFormat="1" ht="28.5" customHeight="1">
      <c r="A42" s="3875" t="s">
        <v>6753</v>
      </c>
      <c r="B42" s="3875"/>
      <c r="C42" s="3875"/>
      <c r="D42" s="3875"/>
      <c r="E42" s="3875"/>
      <c r="F42" s="3875"/>
    </row>
    <row r="43" spans="1:6" s="2066" customFormat="1" ht="63.75" customHeight="1">
      <c r="A43" s="3875" t="s">
        <v>6995</v>
      </c>
      <c r="B43" s="3875"/>
      <c r="C43" s="3875"/>
      <c r="D43" s="3875"/>
      <c r="E43" s="3875"/>
      <c r="F43" s="3875"/>
    </row>
    <row r="44" spans="1:6" s="2066" customFormat="1" ht="42" customHeight="1">
      <c r="A44" s="3875" t="s">
        <v>6754</v>
      </c>
      <c r="B44" s="3875"/>
      <c r="C44" s="3875"/>
      <c r="D44" s="3875"/>
      <c r="E44" s="3875"/>
      <c r="F44" s="3875"/>
    </row>
    <row r="45" spans="1:6" s="2066" customFormat="1">
      <c r="A45" s="3875" t="s">
        <v>6755</v>
      </c>
      <c r="B45" s="3875"/>
      <c r="C45" s="3875"/>
      <c r="D45" s="3875"/>
      <c r="E45" s="3875"/>
      <c r="F45" s="3875"/>
    </row>
    <row r="46" spans="1:6" s="2066" customFormat="1">
      <c r="A46" s="3875" t="s">
        <v>6756</v>
      </c>
      <c r="B46" s="3875"/>
      <c r="C46" s="3875"/>
      <c r="D46" s="3875"/>
      <c r="E46" s="3875"/>
      <c r="F46" s="3875"/>
    </row>
    <row r="47" spans="1:6" s="2066" customFormat="1">
      <c r="A47" s="3875" t="s">
        <v>6757</v>
      </c>
      <c r="B47" s="3875"/>
      <c r="C47" s="3875"/>
      <c r="D47" s="3875"/>
      <c r="E47" s="3875"/>
      <c r="F47" s="3875"/>
    </row>
    <row r="48" spans="1:6" s="2066" customFormat="1">
      <c r="A48" s="3875" t="s">
        <v>6758</v>
      </c>
      <c r="B48" s="3875"/>
      <c r="C48" s="3875"/>
      <c r="D48" s="3875"/>
      <c r="E48" s="3875"/>
      <c r="F48" s="3875"/>
    </row>
    <row r="49" spans="1:6" s="2066" customFormat="1" ht="33.75" customHeight="1">
      <c r="A49" s="3875" t="s">
        <v>6759</v>
      </c>
      <c r="B49" s="3875"/>
      <c r="C49" s="3875"/>
      <c r="D49" s="3875"/>
      <c r="E49" s="3875"/>
      <c r="F49" s="3875"/>
    </row>
    <row r="50" spans="1:6" s="2066" customFormat="1" ht="48.75" customHeight="1">
      <c r="A50" s="3875" t="s">
        <v>6760</v>
      </c>
      <c r="B50" s="3875"/>
      <c r="C50" s="3875"/>
      <c r="D50" s="3875"/>
      <c r="E50" s="3875"/>
      <c r="F50" s="3875"/>
    </row>
    <row r="51" spans="1:6" s="2066" customFormat="1">
      <c r="A51" s="3875" t="s">
        <v>6994</v>
      </c>
      <c r="B51" s="3875"/>
      <c r="C51" s="3875"/>
      <c r="D51" s="3875"/>
      <c r="E51" s="3875"/>
      <c r="F51" s="3875"/>
    </row>
    <row r="52" spans="1:6" s="2066" customFormat="1">
      <c r="A52" s="3875" t="s">
        <v>6761</v>
      </c>
      <c r="B52" s="3875"/>
      <c r="C52" s="3875"/>
      <c r="D52" s="3875"/>
      <c r="E52" s="3875"/>
      <c r="F52" s="3875"/>
    </row>
    <row r="53" spans="1:6" s="2066" customFormat="1" ht="37.5" customHeight="1">
      <c r="A53" s="3875" t="s">
        <v>6762</v>
      </c>
      <c r="B53" s="3875"/>
      <c r="C53" s="3875"/>
      <c r="D53" s="3875"/>
      <c r="E53" s="3875"/>
      <c r="F53" s="3875"/>
    </row>
    <row r="54" spans="1:6" s="2066" customFormat="1">
      <c r="A54" s="3875" t="s">
        <v>6763</v>
      </c>
      <c r="B54" s="3875"/>
      <c r="C54" s="3875"/>
      <c r="D54" s="3875"/>
      <c r="E54" s="3875"/>
      <c r="F54" s="3875"/>
    </row>
    <row r="55" spans="1:6" s="2066" customFormat="1">
      <c r="A55" s="3875" t="s">
        <v>6764</v>
      </c>
      <c r="B55" s="3875"/>
      <c r="C55" s="3875"/>
      <c r="D55" s="3875"/>
      <c r="E55" s="3875"/>
      <c r="F55" s="3875"/>
    </row>
    <row r="56" spans="1:6" s="2066" customFormat="1">
      <c r="A56" s="3875" t="s">
        <v>6765</v>
      </c>
      <c r="B56" s="3875"/>
      <c r="C56" s="3875"/>
      <c r="D56" s="3875"/>
      <c r="E56" s="3875"/>
      <c r="F56" s="3875"/>
    </row>
    <row r="57" spans="1:6" s="2066" customFormat="1">
      <c r="A57" s="3875" t="s">
        <v>6766</v>
      </c>
      <c r="B57" s="3875"/>
      <c r="C57" s="3875"/>
      <c r="D57" s="3875"/>
      <c r="E57" s="3875"/>
      <c r="F57" s="3875"/>
    </row>
    <row r="58" spans="1:6" s="2066" customFormat="1" ht="29.25" customHeight="1">
      <c r="A58" s="3875" t="s">
        <v>6767</v>
      </c>
      <c r="B58" s="3875"/>
      <c r="C58" s="3875"/>
      <c r="D58" s="3875"/>
      <c r="E58" s="3875"/>
      <c r="F58" s="3875"/>
    </row>
    <row r="59" spans="1:6" s="2066" customFormat="1">
      <c r="A59" s="3875" t="s">
        <v>6768</v>
      </c>
      <c r="B59" s="3875"/>
      <c r="C59" s="3875"/>
      <c r="D59" s="3875"/>
      <c r="E59" s="3875"/>
      <c r="F59" s="3875"/>
    </row>
    <row r="60" spans="1:6" s="2066" customFormat="1">
      <c r="A60" s="3875" t="s">
        <v>6769</v>
      </c>
      <c r="B60" s="3875"/>
      <c r="C60" s="3875"/>
      <c r="D60" s="3875"/>
      <c r="E60" s="3875"/>
      <c r="F60" s="3875"/>
    </row>
    <row r="61" spans="1:6" s="2066" customFormat="1">
      <c r="A61" s="3875" t="s">
        <v>6770</v>
      </c>
      <c r="B61" s="3875"/>
      <c r="C61" s="3875"/>
      <c r="D61" s="3875"/>
      <c r="E61" s="3875"/>
      <c r="F61" s="3875"/>
    </row>
    <row r="62" spans="1:6" s="2066" customFormat="1">
      <c r="A62" s="3875" t="s">
        <v>6771</v>
      </c>
      <c r="B62" s="3875"/>
      <c r="C62" s="3875"/>
      <c r="D62" s="3875"/>
      <c r="E62" s="3875"/>
      <c r="F62" s="3875"/>
    </row>
    <row r="63" spans="1:6" s="2066" customFormat="1" ht="57.75" customHeight="1">
      <c r="A63" s="3875" t="s">
        <v>6772</v>
      </c>
      <c r="B63" s="3875"/>
      <c r="C63" s="3875"/>
      <c r="D63" s="3875"/>
      <c r="E63" s="3875"/>
      <c r="F63" s="3875"/>
    </row>
    <row r="64" spans="1:6" s="2066" customFormat="1">
      <c r="A64" s="3875" t="s">
        <v>6773</v>
      </c>
      <c r="B64" s="3875"/>
      <c r="C64" s="3875"/>
      <c r="D64" s="3875"/>
      <c r="E64" s="3875"/>
      <c r="F64" s="3875"/>
    </row>
    <row r="65" spans="1:11" s="2066" customFormat="1" ht="35.25" customHeight="1">
      <c r="A65" s="3875" t="s">
        <v>6774</v>
      </c>
      <c r="B65" s="3875"/>
      <c r="C65" s="3875"/>
      <c r="D65" s="3875"/>
      <c r="E65" s="3875"/>
      <c r="F65" s="3875"/>
    </row>
    <row r="66" spans="1:11" s="2066" customFormat="1"/>
    <row r="68" spans="1:11">
      <c r="A68" s="3878" t="s">
        <v>2766</v>
      </c>
      <c r="B68" s="3879"/>
      <c r="C68" s="3879"/>
      <c r="E68" s="3878" t="s">
        <v>438</v>
      </c>
      <c r="F68" s="3879"/>
      <c r="G68" s="3879"/>
      <c r="I68" s="3878" t="s">
        <v>2760</v>
      </c>
      <c r="J68" s="3879"/>
      <c r="K68" s="3879"/>
    </row>
    <row r="69" spans="1:11">
      <c r="A69" s="1551" t="s">
        <v>2010</v>
      </c>
      <c r="B69" s="3877" t="s">
        <v>2011</v>
      </c>
      <c r="C69" s="3877"/>
      <c r="E69" s="1552" t="s">
        <v>2767</v>
      </c>
      <c r="F69" s="3876" t="s">
        <v>2768</v>
      </c>
      <c r="G69" s="3876"/>
      <c r="I69" s="1552">
        <v>100</v>
      </c>
      <c r="J69" s="3876" t="s">
        <v>1899</v>
      </c>
      <c r="K69" s="3876"/>
    </row>
    <row r="70" spans="1:11">
      <c r="A70" s="1551" t="s">
        <v>2012</v>
      </c>
      <c r="B70" s="3877" t="s">
        <v>2013</v>
      </c>
      <c r="C70" s="3877"/>
      <c r="E70" s="1552" t="s">
        <v>2769</v>
      </c>
      <c r="F70" s="3876" t="s">
        <v>2770</v>
      </c>
      <c r="G70" s="3876"/>
      <c r="I70" s="1552">
        <v>110</v>
      </c>
      <c r="J70" s="3876" t="s">
        <v>1901</v>
      </c>
      <c r="K70" s="3876"/>
    </row>
    <row r="71" spans="1:11">
      <c r="A71" s="1551" t="s">
        <v>2014</v>
      </c>
      <c r="B71" s="3877" t="s">
        <v>2015</v>
      </c>
      <c r="C71" s="3877"/>
      <c r="E71" s="1552" t="s">
        <v>2771</v>
      </c>
      <c r="F71" s="3876" t="s">
        <v>2772</v>
      </c>
      <c r="G71" s="3876"/>
      <c r="I71" s="1552">
        <v>120</v>
      </c>
      <c r="J71" s="3876" t="s">
        <v>1903</v>
      </c>
      <c r="K71" s="3876"/>
    </row>
    <row r="72" spans="1:11">
      <c r="A72" s="1551" t="s">
        <v>2016</v>
      </c>
      <c r="B72" s="1553" t="s">
        <v>2017</v>
      </c>
      <c r="C72" s="1553"/>
      <c r="E72" s="1552" t="s">
        <v>2773</v>
      </c>
      <c r="F72" s="3876" t="s">
        <v>2774</v>
      </c>
      <c r="G72" s="3876"/>
      <c r="I72" s="1552">
        <v>130</v>
      </c>
      <c r="J72" s="3876" t="s">
        <v>1905</v>
      </c>
      <c r="K72" s="3876"/>
    </row>
    <row r="73" spans="1:11">
      <c r="A73" s="1551" t="s">
        <v>2018</v>
      </c>
      <c r="B73" s="3877" t="s">
        <v>2019</v>
      </c>
      <c r="C73" s="3877"/>
      <c r="E73" s="1552" t="s">
        <v>2775</v>
      </c>
      <c r="F73" s="3876" t="s">
        <v>2776</v>
      </c>
      <c r="G73" s="3876"/>
      <c r="I73" s="1552">
        <v>140</v>
      </c>
      <c r="J73" s="3876" t="s">
        <v>1907</v>
      </c>
      <c r="K73" s="3876"/>
    </row>
    <row r="74" spans="1:11">
      <c r="A74" s="1551" t="s">
        <v>2020</v>
      </c>
      <c r="B74" s="3877" t="s">
        <v>2021</v>
      </c>
      <c r="C74" s="3877"/>
      <c r="E74" s="1552" t="s">
        <v>2777</v>
      </c>
      <c r="F74" s="3876" t="s">
        <v>2778</v>
      </c>
      <c r="G74" s="3876"/>
      <c r="I74" s="1552">
        <v>141</v>
      </c>
      <c r="J74" s="3876" t="s">
        <v>1909</v>
      </c>
      <c r="K74" s="3876"/>
    </row>
    <row r="75" spans="1:11">
      <c r="A75" s="1551" t="s">
        <v>2022</v>
      </c>
      <c r="B75" s="3877" t="s">
        <v>2023</v>
      </c>
      <c r="C75" s="3877"/>
      <c r="E75" s="1552" t="s">
        <v>2779</v>
      </c>
      <c r="F75" s="3876" t="s">
        <v>2780</v>
      </c>
      <c r="G75" s="3876"/>
      <c r="I75" s="1552">
        <v>142</v>
      </c>
      <c r="J75" s="3876" t="s">
        <v>1911</v>
      </c>
      <c r="K75" s="3876"/>
    </row>
    <row r="76" spans="1:11">
      <c r="A76" s="1551" t="s">
        <v>2024</v>
      </c>
      <c r="B76" s="3877" t="s">
        <v>2025</v>
      </c>
      <c r="C76" s="3877"/>
      <c r="E76" s="1552" t="s">
        <v>2781</v>
      </c>
      <c r="F76" s="3876" t="s">
        <v>2782</v>
      </c>
      <c r="G76" s="3876"/>
      <c r="I76" s="1552">
        <v>143</v>
      </c>
      <c r="J76" s="3876" t="s">
        <v>1913</v>
      </c>
      <c r="K76" s="3876"/>
    </row>
    <row r="77" spans="1:11">
      <c r="A77" s="1551" t="s">
        <v>2026</v>
      </c>
      <c r="B77" s="3877" t="s">
        <v>2027</v>
      </c>
      <c r="C77" s="3877"/>
      <c r="E77" s="1552" t="s">
        <v>2783</v>
      </c>
      <c r="F77" s="3876" t="s">
        <v>2784</v>
      </c>
      <c r="G77" s="3876"/>
      <c r="I77" s="1552">
        <v>149</v>
      </c>
      <c r="J77" s="3876" t="s">
        <v>1915</v>
      </c>
      <c r="K77" s="3876"/>
    </row>
    <row r="78" spans="1:11">
      <c r="A78" s="1551" t="s">
        <v>2028</v>
      </c>
      <c r="B78" s="3877" t="s">
        <v>2029</v>
      </c>
      <c r="C78" s="3877"/>
      <c r="E78" s="1552" t="s">
        <v>2785</v>
      </c>
      <c r="F78" s="3876" t="s">
        <v>2786</v>
      </c>
      <c r="G78" s="3876"/>
      <c r="I78" s="1552">
        <v>150</v>
      </c>
      <c r="J78" s="3876" t="s">
        <v>1917</v>
      </c>
      <c r="K78" s="3876"/>
    </row>
    <row r="79" spans="1:11">
      <c r="A79" s="1551" t="s">
        <v>2030</v>
      </c>
      <c r="B79" s="3877" t="s">
        <v>2031</v>
      </c>
      <c r="C79" s="3877"/>
      <c r="E79" s="1552" t="s">
        <v>2787</v>
      </c>
      <c r="F79" s="3876" t="s">
        <v>2788</v>
      </c>
      <c r="G79" s="3876"/>
      <c r="I79" s="1552">
        <v>151</v>
      </c>
      <c r="J79" s="3876" t="s">
        <v>1919</v>
      </c>
      <c r="K79" s="3876"/>
    </row>
    <row r="80" spans="1:11">
      <c r="A80" s="1551" t="s">
        <v>2032</v>
      </c>
      <c r="B80" s="3877" t="s">
        <v>2033</v>
      </c>
      <c r="C80" s="3877"/>
      <c r="E80" s="1552" t="s">
        <v>2789</v>
      </c>
      <c r="F80" s="3876" t="s">
        <v>2790</v>
      </c>
      <c r="G80" s="3876"/>
      <c r="I80" s="1552">
        <v>159</v>
      </c>
      <c r="J80" s="3876" t="s">
        <v>1693</v>
      </c>
      <c r="K80" s="3876"/>
    </row>
    <row r="81" spans="1:11">
      <c r="A81" s="1551" t="s">
        <v>2034</v>
      </c>
      <c r="B81" s="3877" t="s">
        <v>2035</v>
      </c>
      <c r="C81" s="3877"/>
      <c r="E81" s="1552" t="s">
        <v>2791</v>
      </c>
      <c r="F81" s="3876" t="s">
        <v>2792</v>
      </c>
      <c r="G81" s="3876"/>
      <c r="I81" s="1552">
        <v>160</v>
      </c>
      <c r="J81" s="3876" t="s">
        <v>1921</v>
      </c>
      <c r="K81" s="3876"/>
    </row>
    <row r="82" spans="1:11">
      <c r="A82" s="1551" t="s">
        <v>2036</v>
      </c>
      <c r="B82" s="3877" t="s">
        <v>2037</v>
      </c>
      <c r="C82" s="3877"/>
      <c r="E82" s="1552" t="s">
        <v>2793</v>
      </c>
      <c r="F82" s="3876" t="s">
        <v>2794</v>
      </c>
      <c r="G82" s="3876"/>
      <c r="I82" s="1552">
        <v>170</v>
      </c>
      <c r="J82" s="3876" t="s">
        <v>1923</v>
      </c>
      <c r="K82" s="3876"/>
    </row>
    <row r="83" spans="1:11">
      <c r="A83" s="1551" t="s">
        <v>2038</v>
      </c>
      <c r="B83" s="3877" t="s">
        <v>2039</v>
      </c>
      <c r="C83" s="3877"/>
      <c r="E83" s="1552" t="s">
        <v>2795</v>
      </c>
      <c r="F83" s="3876" t="s">
        <v>2796</v>
      </c>
      <c r="G83" s="3876"/>
      <c r="I83" s="1552">
        <v>171</v>
      </c>
      <c r="J83" s="3876" t="s">
        <v>1925</v>
      </c>
      <c r="K83" s="3876"/>
    </row>
    <row r="84" spans="1:11">
      <c r="A84" s="1551" t="s">
        <v>2040</v>
      </c>
      <c r="B84" s="3877" t="s">
        <v>2041</v>
      </c>
      <c r="C84" s="3877"/>
      <c r="E84" s="1552" t="s">
        <v>2797</v>
      </c>
      <c r="F84" s="3876" t="s">
        <v>2798</v>
      </c>
      <c r="G84" s="3876"/>
      <c r="I84" s="1552">
        <v>172</v>
      </c>
      <c r="J84" s="3876" t="s">
        <v>1927</v>
      </c>
      <c r="K84" s="3876"/>
    </row>
    <row r="85" spans="1:11">
      <c r="A85" s="1551" t="s">
        <v>2042</v>
      </c>
      <c r="B85" s="3877" t="s">
        <v>2043</v>
      </c>
      <c r="C85" s="3877"/>
      <c r="E85" s="1552" t="s">
        <v>2799</v>
      </c>
      <c r="F85" s="3876" t="s">
        <v>2800</v>
      </c>
      <c r="G85" s="3876"/>
      <c r="I85" s="1552">
        <v>173</v>
      </c>
      <c r="J85" s="3876" t="s">
        <v>1929</v>
      </c>
      <c r="K85" s="3876"/>
    </row>
    <row r="86" spans="1:11">
      <c r="A86" s="1551" t="s">
        <v>2044</v>
      </c>
      <c r="B86" s="3877" t="s">
        <v>2045</v>
      </c>
      <c r="C86" s="3877"/>
      <c r="E86" s="1552" t="s">
        <v>2801</v>
      </c>
      <c r="F86" s="3876" t="s">
        <v>2802</v>
      </c>
      <c r="G86" s="3876"/>
      <c r="I86" s="1552">
        <v>174</v>
      </c>
      <c r="J86" s="3876" t="s">
        <v>1931</v>
      </c>
      <c r="K86" s="3876"/>
    </row>
    <row r="87" spans="1:11">
      <c r="A87" s="1551" t="s">
        <v>2046</v>
      </c>
      <c r="B87" s="3877" t="s">
        <v>2047</v>
      </c>
      <c r="C87" s="3877"/>
      <c r="E87" s="1552" t="s">
        <v>2803</v>
      </c>
      <c r="F87" s="3876" t="s">
        <v>2804</v>
      </c>
      <c r="G87" s="3876"/>
      <c r="I87" s="1552">
        <v>175</v>
      </c>
      <c r="J87" s="3876" t="s">
        <v>1933</v>
      </c>
      <c r="K87" s="3876"/>
    </row>
    <row r="88" spans="1:11">
      <c r="A88" s="1551" t="s">
        <v>2048</v>
      </c>
      <c r="B88" s="3877" t="s">
        <v>2049</v>
      </c>
      <c r="C88" s="3877"/>
      <c r="E88" s="1552" t="s">
        <v>2805</v>
      </c>
      <c r="F88" s="3876" t="s">
        <v>2806</v>
      </c>
      <c r="G88" s="3876"/>
      <c r="I88" s="1552">
        <v>190</v>
      </c>
      <c r="J88" s="3876" t="s">
        <v>1935</v>
      </c>
      <c r="K88" s="3876"/>
    </row>
    <row r="89" spans="1:11">
      <c r="A89" s="1551" t="s">
        <v>2050</v>
      </c>
      <c r="B89" s="3877" t="s">
        <v>2051</v>
      </c>
      <c r="C89" s="3877"/>
      <c r="E89" s="1552" t="s">
        <v>2807</v>
      </c>
      <c r="F89" s="3876" t="s">
        <v>2808</v>
      </c>
      <c r="G89" s="3876"/>
      <c r="I89" s="1552">
        <v>200</v>
      </c>
      <c r="J89" s="3876" t="s">
        <v>1937</v>
      </c>
      <c r="K89" s="3876"/>
    </row>
    <row r="90" spans="1:11">
      <c r="A90" s="1551" t="s">
        <v>2052</v>
      </c>
      <c r="B90" s="3877" t="s">
        <v>2053</v>
      </c>
      <c r="C90" s="3877"/>
      <c r="E90" s="1552" t="s">
        <v>2809</v>
      </c>
      <c r="F90" s="3876" t="s">
        <v>2810</v>
      </c>
      <c r="G90" s="3876"/>
      <c r="I90" s="1552">
        <v>210</v>
      </c>
      <c r="J90" s="3876" t="s">
        <v>1938</v>
      </c>
      <c r="K90" s="3876"/>
    </row>
    <row r="91" spans="1:11">
      <c r="A91" s="1551" t="s">
        <v>2054</v>
      </c>
      <c r="B91" s="3877" t="s">
        <v>2055</v>
      </c>
      <c r="C91" s="3877"/>
      <c r="E91" s="1552" t="s">
        <v>2811</v>
      </c>
      <c r="F91" s="3876" t="s">
        <v>2812</v>
      </c>
      <c r="G91" s="3876"/>
      <c r="I91" s="1552">
        <v>220</v>
      </c>
      <c r="J91" s="3876" t="s">
        <v>1939</v>
      </c>
      <c r="K91" s="3876"/>
    </row>
    <row r="92" spans="1:11">
      <c r="A92" s="1551" t="s">
        <v>2056</v>
      </c>
      <c r="B92" s="3877" t="s">
        <v>2057</v>
      </c>
      <c r="C92" s="3877"/>
      <c r="E92" s="1552" t="s">
        <v>2813</v>
      </c>
      <c r="F92" s="3876" t="s">
        <v>2814</v>
      </c>
      <c r="G92" s="3876"/>
      <c r="I92" s="1552">
        <v>230</v>
      </c>
      <c r="J92" s="3876" t="s">
        <v>1940</v>
      </c>
      <c r="K92" s="3876"/>
    </row>
    <row r="93" spans="1:11">
      <c r="A93" s="1551" t="s">
        <v>2058</v>
      </c>
      <c r="B93" s="3877" t="s">
        <v>2059</v>
      </c>
      <c r="C93" s="3877"/>
      <c r="E93" s="1552" t="s">
        <v>2815</v>
      </c>
      <c r="F93" s="3876" t="s">
        <v>2816</v>
      </c>
      <c r="G93" s="3876"/>
      <c r="I93" s="1552">
        <v>240</v>
      </c>
      <c r="J93" s="3876" t="s">
        <v>1941</v>
      </c>
      <c r="K93" s="3876"/>
    </row>
    <row r="94" spans="1:11">
      <c r="A94" s="1551" t="s">
        <v>2060</v>
      </c>
      <c r="B94" s="3877" t="s">
        <v>2061</v>
      </c>
      <c r="C94" s="3877"/>
      <c r="E94" s="1552" t="s">
        <v>2817</v>
      </c>
      <c r="F94" s="3876" t="s">
        <v>2818</v>
      </c>
      <c r="G94" s="3876"/>
      <c r="I94" s="1552">
        <v>250</v>
      </c>
      <c r="J94" s="3876" t="s">
        <v>1942</v>
      </c>
      <c r="K94" s="3876"/>
    </row>
    <row r="95" spans="1:11">
      <c r="A95" s="1551" t="s">
        <v>2062</v>
      </c>
      <c r="B95" s="3877" t="s">
        <v>2063</v>
      </c>
      <c r="C95" s="3877"/>
      <c r="E95" s="1552" t="s">
        <v>2819</v>
      </c>
      <c r="F95" s="3876" t="s">
        <v>2820</v>
      </c>
      <c r="G95" s="3876"/>
      <c r="I95" s="1552">
        <v>251</v>
      </c>
      <c r="J95" s="3876" t="s">
        <v>1943</v>
      </c>
      <c r="K95" s="3876"/>
    </row>
    <row r="96" spans="1:11">
      <c r="A96" s="1551" t="s">
        <v>2064</v>
      </c>
      <c r="B96" s="3877" t="s">
        <v>2065</v>
      </c>
      <c r="C96" s="3877"/>
      <c r="E96" s="1552" t="s">
        <v>2821</v>
      </c>
      <c r="F96" s="3876" t="s">
        <v>2822</v>
      </c>
      <c r="G96" s="3876"/>
      <c r="I96" s="1552">
        <v>252</v>
      </c>
      <c r="J96" s="3876" t="s">
        <v>1944</v>
      </c>
      <c r="K96" s="3876"/>
    </row>
    <row r="97" spans="1:11">
      <c r="A97" s="1551" t="s">
        <v>2066</v>
      </c>
      <c r="B97" s="3877" t="s">
        <v>2067</v>
      </c>
      <c r="C97" s="3877"/>
      <c r="E97" s="1552" t="s">
        <v>2823</v>
      </c>
      <c r="F97" s="3876" t="s">
        <v>2824</v>
      </c>
      <c r="G97" s="3876"/>
      <c r="I97" s="1552">
        <v>253</v>
      </c>
      <c r="J97" s="3876" t="s">
        <v>1945</v>
      </c>
      <c r="K97" s="3876"/>
    </row>
    <row r="98" spans="1:11">
      <c r="A98" s="1551" t="s">
        <v>2068</v>
      </c>
      <c r="B98" s="3877" t="s">
        <v>2069</v>
      </c>
      <c r="C98" s="3877"/>
      <c r="E98" s="1552" t="s">
        <v>2825</v>
      </c>
      <c r="F98" s="3876" t="s">
        <v>2826</v>
      </c>
      <c r="G98" s="3876"/>
      <c r="I98" s="1552">
        <v>254</v>
      </c>
      <c r="J98" s="3876" t="s">
        <v>1946</v>
      </c>
      <c r="K98" s="3876"/>
    </row>
    <row r="99" spans="1:11">
      <c r="A99" s="1551" t="s">
        <v>2070</v>
      </c>
      <c r="B99" s="3877" t="s">
        <v>2071</v>
      </c>
      <c r="C99" s="3877"/>
      <c r="E99" s="1552" t="s">
        <v>2827</v>
      </c>
      <c r="F99" s="3876" t="s">
        <v>2828</v>
      </c>
      <c r="G99" s="3876"/>
      <c r="I99" s="1552">
        <v>259</v>
      </c>
      <c r="J99" s="3876" t="s">
        <v>1947</v>
      </c>
      <c r="K99" s="3876"/>
    </row>
    <row r="100" spans="1:11">
      <c r="A100" s="1551" t="s">
        <v>2072</v>
      </c>
      <c r="B100" s="3877" t="s">
        <v>2073</v>
      </c>
      <c r="C100" s="3877"/>
      <c r="E100" s="1552" t="s">
        <v>2829</v>
      </c>
      <c r="F100" s="3876" t="s">
        <v>2830</v>
      </c>
      <c r="G100" s="3876"/>
      <c r="I100" s="1552">
        <v>300</v>
      </c>
      <c r="J100" s="3876" t="s">
        <v>1948</v>
      </c>
      <c r="K100" s="3876"/>
    </row>
    <row r="101" spans="1:11">
      <c r="A101" s="1551" t="s">
        <v>2074</v>
      </c>
      <c r="B101" s="3877" t="s">
        <v>2075</v>
      </c>
      <c r="C101" s="3877"/>
      <c r="E101" s="1552" t="s">
        <v>2831</v>
      </c>
      <c r="F101" s="3876" t="s">
        <v>2832</v>
      </c>
      <c r="G101" s="3876"/>
      <c r="I101" s="1552">
        <v>310</v>
      </c>
      <c r="J101" s="3876" t="s">
        <v>1949</v>
      </c>
      <c r="K101" s="3876"/>
    </row>
    <row r="102" spans="1:11">
      <c r="A102" s="1551" t="s">
        <v>2076</v>
      </c>
      <c r="B102" s="3877" t="s">
        <v>2077</v>
      </c>
      <c r="C102" s="3877"/>
      <c r="E102" s="1552" t="s">
        <v>2833</v>
      </c>
      <c r="F102" s="3876" t="s">
        <v>2834</v>
      </c>
      <c r="G102" s="3876"/>
      <c r="I102" s="1552">
        <v>320</v>
      </c>
      <c r="J102" s="3876" t="s">
        <v>1950</v>
      </c>
      <c r="K102" s="3876"/>
    </row>
    <row r="103" spans="1:11">
      <c r="A103" s="1551" t="s">
        <v>2078</v>
      </c>
      <c r="B103" s="3877" t="s">
        <v>2079</v>
      </c>
      <c r="C103" s="3877"/>
      <c r="E103" s="1552" t="s">
        <v>2835</v>
      </c>
      <c r="F103" s="3876" t="s">
        <v>2836</v>
      </c>
      <c r="G103" s="3876"/>
      <c r="I103" s="1552">
        <v>330</v>
      </c>
      <c r="J103" s="3876" t="s">
        <v>1951</v>
      </c>
      <c r="K103" s="3876"/>
    </row>
    <row r="104" spans="1:11">
      <c r="A104" s="1551" t="s">
        <v>2080</v>
      </c>
      <c r="B104" s="3877" t="s">
        <v>2081</v>
      </c>
      <c r="C104" s="3877"/>
      <c r="E104" s="1552" t="s">
        <v>2837</v>
      </c>
      <c r="F104" s="3876" t="s">
        <v>2838</v>
      </c>
      <c r="G104" s="3876"/>
      <c r="I104" s="1552">
        <v>340</v>
      </c>
      <c r="J104" s="3876" t="s">
        <v>1952</v>
      </c>
      <c r="K104" s="3876"/>
    </row>
    <row r="105" spans="1:11">
      <c r="A105" s="1551" t="s">
        <v>2082</v>
      </c>
      <c r="B105" s="3877" t="s">
        <v>2083</v>
      </c>
      <c r="C105" s="3877"/>
      <c r="E105" s="1552" t="s">
        <v>2839</v>
      </c>
      <c r="F105" s="3876" t="s">
        <v>2840</v>
      </c>
      <c r="G105" s="3876"/>
      <c r="I105" s="1552">
        <v>350</v>
      </c>
      <c r="J105" s="3876" t="s">
        <v>1953</v>
      </c>
      <c r="K105" s="3876"/>
    </row>
    <row r="106" spans="1:11">
      <c r="A106" s="1551" t="s">
        <v>2084</v>
      </c>
      <c r="B106" s="3877" t="s">
        <v>2085</v>
      </c>
      <c r="C106" s="3877"/>
      <c r="E106" s="1552" t="s">
        <v>2841</v>
      </c>
      <c r="F106" s="3876" t="s">
        <v>2842</v>
      </c>
      <c r="G106" s="3876"/>
      <c r="I106" s="1552">
        <v>351</v>
      </c>
      <c r="J106" s="3876" t="s">
        <v>1954</v>
      </c>
      <c r="K106" s="3876"/>
    </row>
    <row r="107" spans="1:11">
      <c r="A107" s="1551" t="s">
        <v>2086</v>
      </c>
      <c r="B107" s="3877" t="s">
        <v>2087</v>
      </c>
      <c r="C107" s="3877"/>
      <c r="E107" s="1552" t="s">
        <v>2843</v>
      </c>
      <c r="F107" s="3876" t="s">
        <v>2844</v>
      </c>
      <c r="G107" s="3876"/>
      <c r="I107" s="1552">
        <v>352</v>
      </c>
      <c r="J107" s="3876" t="s">
        <v>1955</v>
      </c>
      <c r="K107" s="3876"/>
    </row>
    <row r="108" spans="1:11">
      <c r="A108" s="1551" t="s">
        <v>2088</v>
      </c>
      <c r="B108" s="3877" t="s">
        <v>2089</v>
      </c>
      <c r="C108" s="3877"/>
      <c r="E108" s="1552" t="s">
        <v>2845</v>
      </c>
      <c r="F108" s="3876" t="s">
        <v>2846</v>
      </c>
      <c r="G108" s="3876"/>
      <c r="I108" s="1552">
        <v>353</v>
      </c>
      <c r="J108" s="3876" t="s">
        <v>1956</v>
      </c>
      <c r="K108" s="3876"/>
    </row>
    <row r="109" spans="1:11">
      <c r="A109" s="1551" t="s">
        <v>2090</v>
      </c>
      <c r="B109" s="3877" t="s">
        <v>2091</v>
      </c>
      <c r="C109" s="3877"/>
      <c r="E109" s="1552" t="s">
        <v>2847</v>
      </c>
      <c r="F109" s="3876" t="s">
        <v>2848</v>
      </c>
      <c r="G109" s="3876"/>
      <c r="I109" s="1552">
        <v>354</v>
      </c>
      <c r="J109" s="3876" t="s">
        <v>1957</v>
      </c>
      <c r="K109" s="3876"/>
    </row>
    <row r="110" spans="1:11">
      <c r="A110" s="1551" t="s">
        <v>2092</v>
      </c>
      <c r="B110" s="3877" t="s">
        <v>2093</v>
      </c>
      <c r="C110" s="3877"/>
      <c r="E110" s="1552" t="s">
        <v>2849</v>
      </c>
      <c r="F110" s="3876" t="s">
        <v>2850</v>
      </c>
      <c r="G110" s="3876"/>
      <c r="I110" s="1552">
        <v>359</v>
      </c>
      <c r="J110" s="3876" t="s">
        <v>1958</v>
      </c>
      <c r="K110" s="3876"/>
    </row>
    <row r="111" spans="1:11">
      <c r="A111" s="1551" t="s">
        <v>2094</v>
      </c>
      <c r="B111" s="3877" t="s">
        <v>2095</v>
      </c>
      <c r="C111" s="3877"/>
      <c r="E111" s="1552" t="s">
        <v>2851</v>
      </c>
      <c r="F111" s="3876" t="s">
        <v>2852</v>
      </c>
      <c r="G111" s="3876"/>
      <c r="I111" s="1552">
        <v>400</v>
      </c>
      <c r="J111" s="3876" t="s">
        <v>1959</v>
      </c>
      <c r="K111" s="3876"/>
    </row>
    <row r="112" spans="1:11">
      <c r="A112" s="1551" t="s">
        <v>2096</v>
      </c>
      <c r="B112" s="3877" t="s">
        <v>2097</v>
      </c>
      <c r="C112" s="3877"/>
      <c r="E112" s="1552" t="s">
        <v>2853</v>
      </c>
      <c r="F112" s="3876" t="s">
        <v>2854</v>
      </c>
      <c r="G112" s="3876"/>
      <c r="I112" s="1552">
        <v>410</v>
      </c>
      <c r="J112" s="3876" t="s">
        <v>1960</v>
      </c>
      <c r="K112" s="3876"/>
    </row>
    <row r="113" spans="1:11">
      <c r="A113" s="1551" t="s">
        <v>2098</v>
      </c>
      <c r="B113" s="3877" t="s">
        <v>2099</v>
      </c>
      <c r="C113" s="3877"/>
      <c r="E113" s="1552" t="s">
        <v>2855</v>
      </c>
      <c r="F113" s="3876" t="s">
        <v>2856</v>
      </c>
      <c r="G113" s="3876"/>
      <c r="I113" s="1552">
        <v>411</v>
      </c>
      <c r="J113" s="3876" t="s">
        <v>1961</v>
      </c>
      <c r="K113" s="3876"/>
    </row>
    <row r="114" spans="1:11">
      <c r="A114" s="1551" t="s">
        <v>2100</v>
      </c>
      <c r="B114" s="3877" t="s">
        <v>2101</v>
      </c>
      <c r="C114" s="3877"/>
      <c r="E114" s="1552" t="s">
        <v>2857</v>
      </c>
      <c r="F114" s="3876" t="s">
        <v>2858</v>
      </c>
      <c r="G114" s="3876"/>
      <c r="I114" s="1552">
        <v>412</v>
      </c>
      <c r="J114" s="3876" t="s">
        <v>1962</v>
      </c>
      <c r="K114" s="3876"/>
    </row>
    <row r="115" spans="1:11">
      <c r="A115" s="1551" t="s">
        <v>2102</v>
      </c>
      <c r="B115" s="3877" t="s">
        <v>2103</v>
      </c>
      <c r="C115" s="3877"/>
      <c r="E115" s="1552" t="s">
        <v>2859</v>
      </c>
      <c r="F115" s="3876" t="s">
        <v>2860</v>
      </c>
      <c r="G115" s="3876"/>
      <c r="I115" s="1552">
        <v>413</v>
      </c>
      <c r="J115" s="3876" t="s">
        <v>1963</v>
      </c>
      <c r="K115" s="3876"/>
    </row>
    <row r="116" spans="1:11">
      <c r="A116" s="1551" t="s">
        <v>2104</v>
      </c>
      <c r="B116" s="3877" t="s">
        <v>2105</v>
      </c>
      <c r="C116" s="3877"/>
      <c r="E116" s="1552" t="s">
        <v>2861</v>
      </c>
      <c r="F116" s="3876" t="s">
        <v>2862</v>
      </c>
      <c r="G116" s="3876"/>
      <c r="I116" s="1552">
        <v>420</v>
      </c>
      <c r="J116" s="3876" t="s">
        <v>1964</v>
      </c>
      <c r="K116" s="3876"/>
    </row>
    <row r="117" spans="1:11">
      <c r="A117" s="1551" t="s">
        <v>2106</v>
      </c>
      <c r="B117" s="3877" t="s">
        <v>2107</v>
      </c>
      <c r="C117" s="3877"/>
      <c r="E117" s="1552" t="s">
        <v>2863</v>
      </c>
      <c r="F117" s="3876" t="s">
        <v>2864</v>
      </c>
      <c r="G117" s="3876"/>
      <c r="I117" s="1552">
        <v>421</v>
      </c>
      <c r="J117" s="3876" t="s">
        <v>1965</v>
      </c>
      <c r="K117" s="3876"/>
    </row>
    <row r="118" spans="1:11">
      <c r="A118" s="1551" t="s">
        <v>1753</v>
      </c>
      <c r="B118" s="3877" t="s">
        <v>2108</v>
      </c>
      <c r="C118" s="3877"/>
      <c r="E118" s="1552" t="s">
        <v>2865</v>
      </c>
      <c r="F118" s="3876" t="s">
        <v>2866</v>
      </c>
      <c r="G118" s="3876"/>
      <c r="I118" s="1552">
        <v>422</v>
      </c>
      <c r="J118" s="3876" t="s">
        <v>1966</v>
      </c>
      <c r="K118" s="3876"/>
    </row>
    <row r="119" spans="1:11">
      <c r="A119" s="1551" t="s">
        <v>2867</v>
      </c>
      <c r="B119" s="3877" t="s">
        <v>2868</v>
      </c>
      <c r="C119" s="3877"/>
      <c r="E119" s="1552" t="s">
        <v>2869</v>
      </c>
      <c r="F119" s="3876" t="s">
        <v>2870</v>
      </c>
      <c r="G119" s="3876"/>
      <c r="I119" s="1552">
        <v>423</v>
      </c>
      <c r="J119" s="3876" t="s">
        <v>1967</v>
      </c>
      <c r="K119" s="3876"/>
    </row>
    <row r="120" spans="1:11">
      <c r="A120" s="1551" t="s">
        <v>2109</v>
      </c>
      <c r="B120" s="3877" t="s">
        <v>2871</v>
      </c>
      <c r="C120" s="3877"/>
      <c r="E120" s="1552" t="s">
        <v>2872</v>
      </c>
      <c r="F120" s="3876" t="s">
        <v>2873</v>
      </c>
      <c r="G120" s="3876"/>
      <c r="I120" s="1552">
        <v>430</v>
      </c>
      <c r="J120" s="3876" t="s">
        <v>1509</v>
      </c>
      <c r="K120" s="3876"/>
    </row>
    <row r="121" spans="1:11">
      <c r="A121" s="1551" t="s">
        <v>2110</v>
      </c>
      <c r="B121" s="3877" t="s">
        <v>2111</v>
      </c>
      <c r="C121" s="3877"/>
      <c r="E121" s="1552" t="s">
        <v>2874</v>
      </c>
      <c r="F121" s="3876" t="s">
        <v>2875</v>
      </c>
      <c r="G121" s="3876"/>
      <c r="I121" s="1552">
        <v>431</v>
      </c>
      <c r="J121" s="3876" t="s">
        <v>1968</v>
      </c>
      <c r="K121" s="3876"/>
    </row>
    <row r="122" spans="1:11">
      <c r="A122" s="1551" t="s">
        <v>2112</v>
      </c>
      <c r="B122" s="3877" t="s">
        <v>2113</v>
      </c>
      <c r="C122" s="3877"/>
      <c r="E122" s="1552" t="s">
        <v>2876</v>
      </c>
      <c r="F122" s="3876" t="s">
        <v>2877</v>
      </c>
      <c r="G122" s="3876"/>
      <c r="I122" s="1552">
        <v>432</v>
      </c>
      <c r="J122" s="3876" t="s">
        <v>1969</v>
      </c>
      <c r="K122" s="3876"/>
    </row>
    <row r="123" spans="1:11">
      <c r="A123" s="1551" t="s">
        <v>2114</v>
      </c>
      <c r="B123" s="3877" t="s">
        <v>2115</v>
      </c>
      <c r="C123" s="3877"/>
      <c r="E123" s="1552" t="s">
        <v>2878</v>
      </c>
      <c r="F123" s="3876" t="s">
        <v>2879</v>
      </c>
      <c r="G123" s="3876"/>
      <c r="I123" s="1552">
        <v>433</v>
      </c>
      <c r="J123" s="3876" t="s">
        <v>1970</v>
      </c>
      <c r="K123" s="3876"/>
    </row>
    <row r="124" spans="1:11">
      <c r="A124" s="1551" t="s">
        <v>2116</v>
      </c>
      <c r="B124" s="3877" t="s">
        <v>2117</v>
      </c>
      <c r="C124" s="3877"/>
      <c r="E124" s="1552" t="s">
        <v>2880</v>
      </c>
      <c r="F124" s="3876" t="s">
        <v>2881</v>
      </c>
      <c r="G124" s="3876"/>
      <c r="I124" s="1552">
        <v>500</v>
      </c>
      <c r="J124" s="3876" t="s">
        <v>1971</v>
      </c>
      <c r="K124" s="3876"/>
    </row>
    <row r="125" spans="1:11">
      <c r="A125" s="1551" t="s">
        <v>2118</v>
      </c>
      <c r="B125" s="3877" t="s">
        <v>2119</v>
      </c>
      <c r="C125" s="3877"/>
      <c r="E125" s="1552" t="s">
        <v>2882</v>
      </c>
      <c r="F125" s="3876" t="s">
        <v>2883</v>
      </c>
      <c r="G125" s="3876"/>
      <c r="I125" s="1552">
        <v>510</v>
      </c>
      <c r="J125" s="3876" t="s">
        <v>1972</v>
      </c>
      <c r="K125" s="3876"/>
    </row>
    <row r="126" spans="1:11">
      <c r="A126" s="1551" t="s">
        <v>2120</v>
      </c>
      <c r="B126" s="3877" t="s">
        <v>2121</v>
      </c>
      <c r="C126" s="3877"/>
      <c r="E126" s="1552" t="s">
        <v>2884</v>
      </c>
      <c r="F126" s="3876" t="s">
        <v>2885</v>
      </c>
      <c r="G126" s="3876"/>
      <c r="I126" s="1552">
        <v>520</v>
      </c>
      <c r="J126" s="3876" t="s">
        <v>1973</v>
      </c>
      <c r="K126" s="3876"/>
    </row>
    <row r="127" spans="1:11">
      <c r="A127" s="1551" t="s">
        <v>1754</v>
      </c>
      <c r="B127" s="3877" t="s">
        <v>2122</v>
      </c>
      <c r="C127" s="3877"/>
      <c r="E127" s="1552" t="s">
        <v>2886</v>
      </c>
      <c r="F127" s="3876" t="s">
        <v>2887</v>
      </c>
      <c r="G127" s="3876"/>
      <c r="I127" s="1552">
        <v>521</v>
      </c>
      <c r="J127" s="3876" t="s">
        <v>1974</v>
      </c>
      <c r="K127" s="3876"/>
    </row>
    <row r="128" spans="1:11">
      <c r="A128" s="1551" t="s">
        <v>2123</v>
      </c>
      <c r="B128" s="3877" t="s">
        <v>2124</v>
      </c>
      <c r="C128" s="3877"/>
      <c r="E128" s="1552" t="s">
        <v>2888</v>
      </c>
      <c r="F128" s="3876" t="s">
        <v>2889</v>
      </c>
      <c r="G128" s="3876"/>
      <c r="I128" s="1552">
        <v>522</v>
      </c>
      <c r="J128" s="3876" t="s">
        <v>1975</v>
      </c>
      <c r="K128" s="3876"/>
    </row>
    <row r="129" spans="1:11">
      <c r="A129" s="1551" t="s">
        <v>2125</v>
      </c>
      <c r="B129" s="3877" t="s">
        <v>2126</v>
      </c>
      <c r="C129" s="3877"/>
      <c r="E129" s="1552" t="s">
        <v>2890</v>
      </c>
      <c r="F129" s="3876" t="s">
        <v>2891</v>
      </c>
      <c r="G129" s="3876"/>
      <c r="I129" s="1552">
        <v>523</v>
      </c>
      <c r="J129" s="3876" t="s">
        <v>1976</v>
      </c>
      <c r="K129" s="3876"/>
    </row>
    <row r="130" spans="1:11">
      <c r="A130" s="1551" t="s">
        <v>2127</v>
      </c>
      <c r="B130" s="3877" t="s">
        <v>2128</v>
      </c>
      <c r="C130" s="3877"/>
      <c r="E130" s="1552" t="s">
        <v>2892</v>
      </c>
      <c r="F130" s="3876" t="s">
        <v>2893</v>
      </c>
      <c r="G130" s="3876"/>
      <c r="I130" s="1552">
        <v>530</v>
      </c>
      <c r="J130" s="3876" t="s">
        <v>1977</v>
      </c>
      <c r="K130" s="3876"/>
    </row>
    <row r="131" spans="1:11">
      <c r="A131" s="1551" t="s">
        <v>2129</v>
      </c>
      <c r="B131" s="3877" t="s">
        <v>2130</v>
      </c>
      <c r="C131" s="3877"/>
      <c r="E131" s="1552" t="s">
        <v>2894</v>
      </c>
      <c r="F131" s="3876" t="s">
        <v>2895</v>
      </c>
      <c r="G131" s="3876"/>
      <c r="I131" s="1552">
        <v>540</v>
      </c>
      <c r="J131" s="3876" t="s">
        <v>1978</v>
      </c>
      <c r="K131" s="3876"/>
    </row>
    <row r="132" spans="1:11">
      <c r="A132" s="1551" t="s">
        <v>2131</v>
      </c>
      <c r="B132" s="3877" t="s">
        <v>2132</v>
      </c>
      <c r="C132" s="3877"/>
      <c r="E132" s="1552" t="s">
        <v>2896</v>
      </c>
      <c r="F132" s="3876" t="s">
        <v>2897</v>
      </c>
      <c r="G132" s="3876"/>
      <c r="I132" s="1552">
        <v>550</v>
      </c>
      <c r="J132" s="3876" t="s">
        <v>1979</v>
      </c>
      <c r="K132" s="3876"/>
    </row>
    <row r="133" spans="1:11">
      <c r="A133" s="1551" t="s">
        <v>2133</v>
      </c>
      <c r="B133" s="3877" t="s">
        <v>2134</v>
      </c>
      <c r="C133" s="3877"/>
      <c r="E133" s="1552" t="s">
        <v>2898</v>
      </c>
      <c r="F133" s="3876" t="s">
        <v>2899</v>
      </c>
      <c r="G133" s="3876"/>
      <c r="I133" s="1552">
        <v>560</v>
      </c>
      <c r="J133" s="3876" t="s">
        <v>1980</v>
      </c>
      <c r="K133" s="3876"/>
    </row>
    <row r="134" spans="1:11">
      <c r="A134" s="1551" t="s">
        <v>1755</v>
      </c>
      <c r="B134" s="3877" t="s">
        <v>2135</v>
      </c>
      <c r="C134" s="3877"/>
      <c r="E134" s="1552" t="s">
        <v>2900</v>
      </c>
      <c r="F134" s="3876" t="s">
        <v>2901</v>
      </c>
      <c r="G134" s="3876"/>
    </row>
    <row r="135" spans="1:11">
      <c r="A135" s="1551" t="s">
        <v>2136</v>
      </c>
      <c r="B135" s="3877" t="s">
        <v>2137</v>
      </c>
      <c r="C135" s="3877"/>
      <c r="E135" s="1552" t="s">
        <v>2902</v>
      </c>
      <c r="F135" s="3876" t="s">
        <v>2903</v>
      </c>
      <c r="G135" s="3876"/>
    </row>
    <row r="136" spans="1:11">
      <c r="A136" s="1551" t="s">
        <v>2138</v>
      </c>
      <c r="B136" s="3877" t="s">
        <v>2139</v>
      </c>
      <c r="C136" s="3877"/>
      <c r="E136" s="1552" t="s">
        <v>2904</v>
      </c>
      <c r="F136" s="3876" t="s">
        <v>2905</v>
      </c>
      <c r="G136" s="3876"/>
    </row>
    <row r="137" spans="1:11">
      <c r="A137" s="1551" t="s">
        <v>2140</v>
      </c>
      <c r="B137" s="3877" t="s">
        <v>2141</v>
      </c>
      <c r="C137" s="3877"/>
      <c r="E137" s="1552" t="s">
        <v>2906</v>
      </c>
      <c r="F137" s="3876" t="s">
        <v>2907</v>
      </c>
      <c r="G137" s="3876"/>
    </row>
    <row r="138" spans="1:11">
      <c r="A138" s="1551" t="s">
        <v>2142</v>
      </c>
      <c r="B138" s="3877" t="s">
        <v>2143</v>
      </c>
      <c r="C138" s="3877"/>
      <c r="E138" s="1552" t="s">
        <v>2908</v>
      </c>
      <c r="F138" s="3876" t="s">
        <v>2909</v>
      </c>
      <c r="G138" s="3876"/>
    </row>
    <row r="139" spans="1:11">
      <c r="A139" s="1551" t="s">
        <v>2144</v>
      </c>
      <c r="B139" s="3877" t="s">
        <v>2145</v>
      </c>
      <c r="C139" s="3877"/>
      <c r="E139" s="1552" t="s">
        <v>2910</v>
      </c>
      <c r="F139" s="3876" t="s">
        <v>2911</v>
      </c>
      <c r="G139" s="3876"/>
    </row>
    <row r="140" spans="1:11">
      <c r="A140" s="1551" t="s">
        <v>2146</v>
      </c>
      <c r="B140" s="3877" t="s">
        <v>2147</v>
      </c>
      <c r="C140" s="3877"/>
      <c r="E140" s="1552" t="s">
        <v>2912</v>
      </c>
      <c r="F140" s="3876" t="s">
        <v>2913</v>
      </c>
      <c r="G140" s="3876"/>
    </row>
    <row r="141" spans="1:11">
      <c r="A141" s="1551" t="s">
        <v>2148</v>
      </c>
      <c r="B141" s="3877" t="s">
        <v>2149</v>
      </c>
      <c r="C141" s="3877"/>
      <c r="E141" s="1552" t="s">
        <v>2914</v>
      </c>
      <c r="F141" s="3876" t="s">
        <v>2915</v>
      </c>
      <c r="G141" s="3876"/>
    </row>
    <row r="142" spans="1:11">
      <c r="A142" s="1551" t="s">
        <v>2916</v>
      </c>
      <c r="B142" s="3877" t="s">
        <v>2917</v>
      </c>
      <c r="C142" s="3877"/>
      <c r="E142" s="1552" t="s">
        <v>2918</v>
      </c>
      <c r="F142" s="3876" t="s">
        <v>2919</v>
      </c>
      <c r="G142" s="3876"/>
    </row>
    <row r="143" spans="1:11">
      <c r="A143" s="1551" t="s">
        <v>2150</v>
      </c>
      <c r="B143" s="3877" t="s">
        <v>2151</v>
      </c>
      <c r="C143" s="3877"/>
      <c r="E143" s="1552" t="s">
        <v>2920</v>
      </c>
      <c r="F143" s="3876" t="s">
        <v>2921</v>
      </c>
      <c r="G143" s="3876"/>
    </row>
    <row r="144" spans="1:11">
      <c r="A144" s="1551" t="s">
        <v>2152</v>
      </c>
      <c r="B144" s="3877" t="s">
        <v>2153</v>
      </c>
      <c r="C144" s="3877"/>
      <c r="E144" s="1552" t="s">
        <v>2922</v>
      </c>
      <c r="F144" s="3876" t="s">
        <v>2923</v>
      </c>
      <c r="G144" s="3876"/>
    </row>
    <row r="145" spans="1:7">
      <c r="A145" s="1551" t="s">
        <v>2154</v>
      </c>
      <c r="B145" s="3877" t="s">
        <v>2155</v>
      </c>
      <c r="C145" s="3877"/>
      <c r="E145" s="1552" t="s">
        <v>2924</v>
      </c>
      <c r="F145" s="3876" t="s">
        <v>2925</v>
      </c>
      <c r="G145" s="3876"/>
    </row>
    <row r="146" spans="1:7">
      <c r="A146" s="1551" t="s">
        <v>2156</v>
      </c>
      <c r="B146" s="3877" t="s">
        <v>2157</v>
      </c>
      <c r="C146" s="3877"/>
      <c r="E146" s="1552" t="s">
        <v>2926</v>
      </c>
      <c r="F146" s="3876" t="s">
        <v>2927</v>
      </c>
      <c r="G146" s="3876"/>
    </row>
    <row r="147" spans="1:7">
      <c r="A147" s="1551" t="s">
        <v>2158</v>
      </c>
      <c r="B147" s="3877" t="s">
        <v>2159</v>
      </c>
      <c r="C147" s="3877"/>
      <c r="E147" s="1552" t="s">
        <v>2928</v>
      </c>
      <c r="F147" s="3876" t="s">
        <v>2929</v>
      </c>
      <c r="G147" s="3876"/>
    </row>
    <row r="148" spans="1:7">
      <c r="A148" s="1551" t="s">
        <v>2160</v>
      </c>
      <c r="B148" s="3877" t="s">
        <v>2161</v>
      </c>
      <c r="C148" s="3877"/>
      <c r="E148" s="1552" t="s">
        <v>2930</v>
      </c>
      <c r="F148" s="3876" t="s">
        <v>2931</v>
      </c>
      <c r="G148" s="3876"/>
    </row>
    <row r="149" spans="1:7">
      <c r="A149" s="1551" t="s">
        <v>2162</v>
      </c>
      <c r="B149" s="3877" t="s">
        <v>2163</v>
      </c>
      <c r="C149" s="3877"/>
      <c r="E149" s="1552" t="s">
        <v>2932</v>
      </c>
      <c r="F149" s="3876" t="s">
        <v>2933</v>
      </c>
      <c r="G149" s="3876"/>
    </row>
    <row r="150" spans="1:7">
      <c r="A150" s="1551" t="s">
        <v>2164</v>
      </c>
      <c r="B150" s="3877" t="s">
        <v>2165</v>
      </c>
      <c r="C150" s="3877"/>
      <c r="E150" s="1552" t="s">
        <v>2934</v>
      </c>
      <c r="F150" s="3876" t="s">
        <v>2935</v>
      </c>
      <c r="G150" s="3876"/>
    </row>
    <row r="151" spans="1:7">
      <c r="A151" s="1551" t="s">
        <v>2936</v>
      </c>
      <c r="B151" s="3877" t="s">
        <v>2937</v>
      </c>
      <c r="C151" s="3877"/>
      <c r="E151" s="1552" t="s">
        <v>2938</v>
      </c>
      <c r="F151" s="3876" t="s">
        <v>2939</v>
      </c>
      <c r="G151" s="3876"/>
    </row>
    <row r="152" spans="1:7">
      <c r="A152" s="1551" t="s">
        <v>2166</v>
      </c>
      <c r="B152" s="3877" t="s">
        <v>2167</v>
      </c>
      <c r="C152" s="3877"/>
      <c r="E152" s="1552" t="s">
        <v>2940</v>
      </c>
      <c r="F152" s="3876" t="s">
        <v>2941</v>
      </c>
      <c r="G152" s="3876"/>
    </row>
    <row r="153" spans="1:7">
      <c r="A153" s="1551" t="s">
        <v>2168</v>
      </c>
      <c r="B153" s="3877" t="s">
        <v>2169</v>
      </c>
      <c r="C153" s="3877"/>
      <c r="E153" s="1552" t="s">
        <v>2942</v>
      </c>
      <c r="F153" s="3876" t="s">
        <v>2943</v>
      </c>
      <c r="G153" s="3876"/>
    </row>
    <row r="154" spans="1:7">
      <c r="A154" s="1551" t="s">
        <v>2170</v>
      </c>
      <c r="B154" s="3877" t="s">
        <v>2171</v>
      </c>
      <c r="C154" s="3877"/>
      <c r="E154" s="1552" t="s">
        <v>2944</v>
      </c>
      <c r="F154" s="3876" t="s">
        <v>2945</v>
      </c>
      <c r="G154" s="3876"/>
    </row>
    <row r="155" spans="1:7">
      <c r="A155" s="1551" t="s">
        <v>2172</v>
      </c>
      <c r="B155" s="3877" t="s">
        <v>2173</v>
      </c>
      <c r="C155" s="3877"/>
      <c r="E155" s="1552" t="s">
        <v>2946</v>
      </c>
      <c r="F155" s="3876" t="s">
        <v>2947</v>
      </c>
      <c r="G155" s="3876"/>
    </row>
    <row r="156" spans="1:7">
      <c r="A156" s="1551" t="s">
        <v>2174</v>
      </c>
      <c r="B156" s="3877" t="s">
        <v>2175</v>
      </c>
      <c r="C156" s="3877"/>
      <c r="E156" s="1552" t="s">
        <v>2948</v>
      </c>
      <c r="F156" s="3876" t="s">
        <v>2949</v>
      </c>
      <c r="G156" s="3876"/>
    </row>
    <row r="157" spans="1:7">
      <c r="A157" s="1551" t="s">
        <v>2176</v>
      </c>
      <c r="B157" s="3877" t="s">
        <v>2177</v>
      </c>
      <c r="C157" s="3877"/>
      <c r="E157" s="1552" t="s">
        <v>2950</v>
      </c>
      <c r="F157" s="3876" t="s">
        <v>2951</v>
      </c>
      <c r="G157" s="3876"/>
    </row>
    <row r="158" spans="1:7">
      <c r="A158" s="1551" t="s">
        <v>2178</v>
      </c>
      <c r="B158" s="3877" t="s">
        <v>2179</v>
      </c>
      <c r="C158" s="3877"/>
      <c r="E158" s="1552" t="s">
        <v>2952</v>
      </c>
      <c r="F158" s="3876" t="s">
        <v>2953</v>
      </c>
      <c r="G158" s="3876"/>
    </row>
    <row r="159" spans="1:7">
      <c r="A159" s="1551" t="s">
        <v>2180</v>
      </c>
      <c r="B159" s="3877" t="s">
        <v>2181</v>
      </c>
      <c r="C159" s="3877"/>
      <c r="E159" s="1552" t="s">
        <v>2954</v>
      </c>
      <c r="F159" s="3876" t="s">
        <v>2955</v>
      </c>
      <c r="G159" s="3876"/>
    </row>
    <row r="160" spans="1:7">
      <c r="A160" s="1551" t="s">
        <v>2182</v>
      </c>
      <c r="B160" s="3877" t="s">
        <v>2183</v>
      </c>
      <c r="C160" s="3877"/>
      <c r="E160" s="1552" t="s">
        <v>2956</v>
      </c>
      <c r="F160" s="3876" t="s">
        <v>2957</v>
      </c>
      <c r="G160" s="3876"/>
    </row>
    <row r="161" spans="1:7">
      <c r="A161" s="1551" t="s">
        <v>2184</v>
      </c>
      <c r="B161" s="3877" t="s">
        <v>2185</v>
      </c>
      <c r="C161" s="3877"/>
      <c r="E161" s="1552" t="s">
        <v>2958</v>
      </c>
      <c r="F161" s="3876" t="s">
        <v>2959</v>
      </c>
      <c r="G161" s="3876"/>
    </row>
    <row r="162" spans="1:7">
      <c r="A162" s="1551" t="s">
        <v>2186</v>
      </c>
      <c r="B162" s="3877" t="s">
        <v>2187</v>
      </c>
      <c r="C162" s="3877"/>
      <c r="E162" s="1552" t="s">
        <v>2960</v>
      </c>
      <c r="F162" s="3876" t="s">
        <v>2961</v>
      </c>
      <c r="G162" s="3876"/>
    </row>
    <row r="163" spans="1:7">
      <c r="A163" s="1551" t="s">
        <v>2188</v>
      </c>
      <c r="B163" s="3877" t="s">
        <v>2189</v>
      </c>
      <c r="C163" s="3877"/>
      <c r="E163" s="1552" t="s">
        <v>2962</v>
      </c>
      <c r="F163" s="3876" t="s">
        <v>2963</v>
      </c>
      <c r="G163" s="3876"/>
    </row>
    <row r="164" spans="1:7">
      <c r="A164" s="1551" t="s">
        <v>2190</v>
      </c>
      <c r="B164" s="3877" t="s">
        <v>2191</v>
      </c>
      <c r="C164" s="3877"/>
      <c r="E164" s="1552" t="s">
        <v>2964</v>
      </c>
      <c r="F164" s="3876" t="s">
        <v>2965</v>
      </c>
      <c r="G164" s="3876"/>
    </row>
    <row r="165" spans="1:7">
      <c r="A165" s="1551" t="s">
        <v>2192</v>
      </c>
      <c r="B165" s="3877" t="s">
        <v>2193</v>
      </c>
      <c r="C165" s="3877"/>
      <c r="E165" s="1552" t="s">
        <v>2966</v>
      </c>
      <c r="F165" s="3876" t="s">
        <v>2967</v>
      </c>
      <c r="G165" s="3876"/>
    </row>
    <row r="166" spans="1:7">
      <c r="A166" s="1551" t="s">
        <v>2194</v>
      </c>
      <c r="B166" s="3877" t="s">
        <v>2195</v>
      </c>
      <c r="C166" s="3877"/>
      <c r="E166" s="1552" t="s">
        <v>2968</v>
      </c>
      <c r="F166" s="3876" t="s">
        <v>2969</v>
      </c>
      <c r="G166" s="3876"/>
    </row>
    <row r="167" spans="1:7">
      <c r="A167" s="1551" t="s">
        <v>2196</v>
      </c>
      <c r="B167" s="3877" t="s">
        <v>2197</v>
      </c>
      <c r="C167" s="3877"/>
      <c r="E167" s="1552" t="s">
        <v>2970</v>
      </c>
      <c r="F167" s="3876" t="s">
        <v>2971</v>
      </c>
      <c r="G167" s="3876"/>
    </row>
    <row r="168" spans="1:7">
      <c r="A168" s="1551" t="s">
        <v>2198</v>
      </c>
      <c r="B168" s="3877" t="s">
        <v>2199</v>
      </c>
      <c r="C168" s="3877"/>
      <c r="E168" s="1552" t="s">
        <v>2972</v>
      </c>
      <c r="F168" s="3876" t="s">
        <v>2973</v>
      </c>
      <c r="G168" s="3876"/>
    </row>
    <row r="169" spans="1:7">
      <c r="A169" s="1551" t="s">
        <v>2200</v>
      </c>
      <c r="B169" s="3877" t="s">
        <v>2201</v>
      </c>
      <c r="C169" s="3877"/>
      <c r="E169" s="1552" t="s">
        <v>2974</v>
      </c>
      <c r="F169" s="3876" t="s">
        <v>2975</v>
      </c>
      <c r="G169" s="3876"/>
    </row>
    <row r="170" spans="1:7">
      <c r="A170" s="1551" t="s">
        <v>2202</v>
      </c>
      <c r="B170" s="3877" t="s">
        <v>2203</v>
      </c>
      <c r="C170" s="3877"/>
      <c r="E170" s="1552" t="s">
        <v>2976</v>
      </c>
      <c r="F170" s="3876" t="s">
        <v>2977</v>
      </c>
      <c r="G170" s="3876"/>
    </row>
    <row r="171" spans="1:7">
      <c r="A171" s="1551" t="s">
        <v>2204</v>
      </c>
      <c r="B171" s="3877" t="s">
        <v>2205</v>
      </c>
      <c r="C171" s="3877"/>
      <c r="E171" s="1552" t="s">
        <v>2978</v>
      </c>
      <c r="F171" s="3876" t="s">
        <v>2979</v>
      </c>
      <c r="G171" s="3876"/>
    </row>
    <row r="172" spans="1:7">
      <c r="A172" s="1551" t="s">
        <v>2206</v>
      </c>
      <c r="B172" s="3877" t="s">
        <v>2207</v>
      </c>
      <c r="C172" s="3877"/>
      <c r="E172" s="1552" t="s">
        <v>2980</v>
      </c>
      <c r="F172" s="3876" t="s">
        <v>2981</v>
      </c>
      <c r="G172" s="3876"/>
    </row>
    <row r="173" spans="1:7">
      <c r="A173" s="1551" t="s">
        <v>2208</v>
      </c>
      <c r="B173" s="3877" t="s">
        <v>2209</v>
      </c>
      <c r="C173" s="3877"/>
      <c r="E173" s="1552" t="s">
        <v>2982</v>
      </c>
      <c r="F173" s="3876" t="s">
        <v>2983</v>
      </c>
      <c r="G173" s="3876"/>
    </row>
    <row r="174" spans="1:7">
      <c r="A174" s="1551" t="s">
        <v>2210</v>
      </c>
      <c r="B174" s="3877" t="s">
        <v>2211</v>
      </c>
      <c r="C174" s="3877"/>
      <c r="E174" s="1552" t="s">
        <v>2984</v>
      </c>
      <c r="F174" s="3876" t="s">
        <v>2985</v>
      </c>
      <c r="G174" s="3876"/>
    </row>
    <row r="175" spans="1:7">
      <c r="A175" s="1551" t="s">
        <v>2212</v>
      </c>
      <c r="B175" s="3877" t="s">
        <v>2213</v>
      </c>
      <c r="C175" s="3877"/>
      <c r="E175" s="1552" t="s">
        <v>2986</v>
      </c>
      <c r="F175" s="3876" t="s">
        <v>2987</v>
      </c>
      <c r="G175" s="3876"/>
    </row>
    <row r="176" spans="1:7">
      <c r="A176" s="1551" t="s">
        <v>2214</v>
      </c>
      <c r="B176" s="3877" t="s">
        <v>2215</v>
      </c>
      <c r="C176" s="3877"/>
      <c r="E176" s="1552" t="s">
        <v>2988</v>
      </c>
      <c r="F176" s="3876" t="s">
        <v>2989</v>
      </c>
      <c r="G176" s="3876"/>
    </row>
    <row r="177" spans="1:7">
      <c r="A177" s="1551" t="s">
        <v>2216</v>
      </c>
      <c r="B177" s="3877" t="s">
        <v>2217</v>
      </c>
      <c r="C177" s="3877"/>
      <c r="E177" s="1552" t="s">
        <v>2990</v>
      </c>
      <c r="F177" s="3876" t="s">
        <v>2991</v>
      </c>
      <c r="G177" s="3876"/>
    </row>
    <row r="178" spans="1:7">
      <c r="A178" s="1551" t="s">
        <v>2218</v>
      </c>
      <c r="B178" s="3877" t="s">
        <v>2219</v>
      </c>
      <c r="C178" s="3877"/>
      <c r="E178" s="1552" t="s">
        <v>2992</v>
      </c>
      <c r="F178" s="3876" t="s">
        <v>2993</v>
      </c>
      <c r="G178" s="3876"/>
    </row>
    <row r="179" spans="1:7">
      <c r="A179" s="1551" t="s">
        <v>2220</v>
      </c>
      <c r="B179" s="3877" t="s">
        <v>2221</v>
      </c>
      <c r="C179" s="3877"/>
      <c r="E179" s="1552" t="s">
        <v>2994</v>
      </c>
      <c r="F179" s="3876" t="s">
        <v>2995</v>
      </c>
      <c r="G179" s="3876"/>
    </row>
    <row r="180" spans="1:7">
      <c r="A180" s="1551" t="s">
        <v>2222</v>
      </c>
      <c r="B180" s="3877" t="s">
        <v>2223</v>
      </c>
      <c r="C180" s="3877"/>
      <c r="E180" s="1552" t="s">
        <v>2996</v>
      </c>
      <c r="F180" s="3876" t="s">
        <v>2997</v>
      </c>
      <c r="G180" s="3876"/>
    </row>
    <row r="181" spans="1:7">
      <c r="A181" s="1551" t="s">
        <v>2224</v>
      </c>
      <c r="B181" s="3877" t="s">
        <v>2225</v>
      </c>
      <c r="C181" s="3877"/>
      <c r="E181" s="1552" t="s">
        <v>2998</v>
      </c>
      <c r="F181" s="3876" t="s">
        <v>2999</v>
      </c>
      <c r="G181" s="3876"/>
    </row>
    <row r="182" spans="1:7">
      <c r="A182" s="1551" t="s">
        <v>2226</v>
      </c>
      <c r="B182" s="3877" t="s">
        <v>2227</v>
      </c>
      <c r="C182" s="3877"/>
      <c r="E182" s="1552" t="s">
        <v>3000</v>
      </c>
      <c r="F182" s="3876" t="s">
        <v>3001</v>
      </c>
      <c r="G182" s="3876"/>
    </row>
    <row r="183" spans="1:7">
      <c r="A183" s="1551" t="s">
        <v>2228</v>
      </c>
      <c r="B183" s="3877" t="s">
        <v>2229</v>
      </c>
      <c r="C183" s="3877"/>
      <c r="E183" s="1552" t="s">
        <v>3002</v>
      </c>
      <c r="F183" s="3876" t="s">
        <v>3003</v>
      </c>
      <c r="G183" s="3876"/>
    </row>
    <row r="184" spans="1:7">
      <c r="A184" s="1551" t="s">
        <v>2230</v>
      </c>
      <c r="B184" s="3877" t="s">
        <v>2231</v>
      </c>
      <c r="C184" s="3877"/>
      <c r="E184" s="1552" t="s">
        <v>3004</v>
      </c>
      <c r="F184" s="3876" t="s">
        <v>3005</v>
      </c>
      <c r="G184" s="3876"/>
    </row>
    <row r="185" spans="1:7">
      <c r="A185" s="1551" t="s">
        <v>2232</v>
      </c>
      <c r="B185" s="3877" t="s">
        <v>2233</v>
      </c>
      <c r="C185" s="3877"/>
      <c r="E185" s="1552" t="s">
        <v>3006</v>
      </c>
      <c r="F185" s="3876" t="s">
        <v>3007</v>
      </c>
      <c r="G185" s="3876"/>
    </row>
    <row r="186" spans="1:7">
      <c r="A186" s="1551" t="s">
        <v>2234</v>
      </c>
      <c r="B186" s="3877" t="s">
        <v>2235</v>
      </c>
      <c r="C186" s="3877"/>
      <c r="E186" s="1552" t="s">
        <v>3008</v>
      </c>
      <c r="F186" s="3876" t="s">
        <v>3009</v>
      </c>
      <c r="G186" s="3876"/>
    </row>
    <row r="187" spans="1:7">
      <c r="A187" s="1551" t="s">
        <v>2236</v>
      </c>
      <c r="B187" s="3877" t="s">
        <v>2237</v>
      </c>
      <c r="C187" s="3877"/>
      <c r="E187" s="1552" t="s">
        <v>3010</v>
      </c>
      <c r="F187" s="3876" t="s">
        <v>3011</v>
      </c>
      <c r="G187" s="3876"/>
    </row>
    <row r="188" spans="1:7">
      <c r="A188" s="1551" t="s">
        <v>2238</v>
      </c>
      <c r="B188" s="3877" t="s">
        <v>2239</v>
      </c>
      <c r="C188" s="3877"/>
      <c r="E188" s="1552" t="s">
        <v>3012</v>
      </c>
      <c r="F188" s="3876" t="s">
        <v>3013</v>
      </c>
      <c r="G188" s="3876"/>
    </row>
    <row r="189" spans="1:7">
      <c r="A189" s="1551" t="s">
        <v>2240</v>
      </c>
      <c r="B189" s="3877" t="s">
        <v>2241</v>
      </c>
      <c r="C189" s="3877"/>
      <c r="E189" s="1552" t="s">
        <v>3014</v>
      </c>
      <c r="F189" s="3876" t="s">
        <v>3015</v>
      </c>
      <c r="G189" s="3876"/>
    </row>
    <row r="190" spans="1:7">
      <c r="A190" s="1551" t="s">
        <v>2242</v>
      </c>
      <c r="B190" s="3877" t="s">
        <v>2243</v>
      </c>
      <c r="C190" s="3877"/>
      <c r="E190" s="1552" t="s">
        <v>3016</v>
      </c>
      <c r="F190" s="3876" t="s">
        <v>3017</v>
      </c>
      <c r="G190" s="3876"/>
    </row>
    <row r="191" spans="1:7">
      <c r="A191" s="1551" t="s">
        <v>2244</v>
      </c>
      <c r="B191" s="3877" t="s">
        <v>2245</v>
      </c>
      <c r="C191" s="3877"/>
      <c r="E191" s="1552" t="s">
        <v>3018</v>
      </c>
      <c r="F191" s="3876" t="s">
        <v>3019</v>
      </c>
      <c r="G191" s="3876"/>
    </row>
    <row r="192" spans="1:7">
      <c r="A192" s="1551" t="s">
        <v>2246</v>
      </c>
      <c r="B192" s="3877" t="s">
        <v>2247</v>
      </c>
      <c r="C192" s="3877"/>
      <c r="E192" s="1552" t="s">
        <v>3020</v>
      </c>
      <c r="F192" s="3876" t="s">
        <v>3021</v>
      </c>
      <c r="G192" s="3876"/>
    </row>
    <row r="193" spans="1:7">
      <c r="A193" s="1551" t="s">
        <v>2248</v>
      </c>
      <c r="B193" s="3877" t="s">
        <v>2249</v>
      </c>
      <c r="C193" s="3877"/>
      <c r="E193" s="1552" t="s">
        <v>3022</v>
      </c>
      <c r="F193" s="3876" t="s">
        <v>3023</v>
      </c>
      <c r="G193" s="3876"/>
    </row>
    <row r="194" spans="1:7">
      <c r="A194" s="1551" t="s">
        <v>2250</v>
      </c>
      <c r="B194" s="3877" t="s">
        <v>2251</v>
      </c>
      <c r="C194" s="3877"/>
      <c r="E194" s="1552" t="s">
        <v>3024</v>
      </c>
      <c r="F194" s="3876" t="s">
        <v>3025</v>
      </c>
      <c r="G194" s="3876"/>
    </row>
    <row r="195" spans="1:7">
      <c r="A195" s="1551" t="s">
        <v>2252</v>
      </c>
      <c r="B195" s="3877" t="s">
        <v>2253</v>
      </c>
      <c r="C195" s="3877"/>
      <c r="E195" s="1552" t="s">
        <v>3026</v>
      </c>
      <c r="F195" s="3876" t="s">
        <v>3027</v>
      </c>
      <c r="G195" s="3876"/>
    </row>
    <row r="196" spans="1:7">
      <c r="A196" s="1551" t="s">
        <v>2254</v>
      </c>
      <c r="B196" s="3877" t="s">
        <v>2255</v>
      </c>
      <c r="C196" s="3877"/>
      <c r="E196" s="1552" t="s">
        <v>3028</v>
      </c>
      <c r="F196" s="3876" t="s">
        <v>3029</v>
      </c>
      <c r="G196" s="3876"/>
    </row>
    <row r="197" spans="1:7">
      <c r="A197" s="1551" t="s">
        <v>2256</v>
      </c>
      <c r="B197" s="3877" t="s">
        <v>2257</v>
      </c>
      <c r="C197" s="3877"/>
      <c r="E197" s="1552" t="s">
        <v>3030</v>
      </c>
      <c r="F197" s="3876" t="s">
        <v>3031</v>
      </c>
      <c r="G197" s="3876"/>
    </row>
    <row r="198" spans="1:7">
      <c r="A198" s="1551" t="s">
        <v>2258</v>
      </c>
      <c r="B198" s="3877" t="s">
        <v>2259</v>
      </c>
      <c r="C198" s="3877"/>
      <c r="E198" s="1552" t="s">
        <v>3032</v>
      </c>
      <c r="F198" s="3876" t="s">
        <v>3033</v>
      </c>
      <c r="G198" s="3876"/>
    </row>
    <row r="199" spans="1:7">
      <c r="A199" s="1551" t="s">
        <v>2260</v>
      </c>
      <c r="B199" s="3877" t="s">
        <v>2261</v>
      </c>
      <c r="C199" s="3877"/>
      <c r="E199" s="1552" t="s">
        <v>3034</v>
      </c>
      <c r="F199" s="3876" t="s">
        <v>3035</v>
      </c>
      <c r="G199" s="3876"/>
    </row>
    <row r="200" spans="1:7">
      <c r="A200" s="1551" t="s">
        <v>2262</v>
      </c>
      <c r="B200" s="3877" t="s">
        <v>2263</v>
      </c>
      <c r="C200" s="3877"/>
      <c r="E200" s="1552" t="s">
        <v>3036</v>
      </c>
      <c r="F200" s="3876" t="s">
        <v>3037</v>
      </c>
      <c r="G200" s="3876"/>
    </row>
    <row r="201" spans="1:7">
      <c r="A201" s="1551" t="s">
        <v>2264</v>
      </c>
      <c r="B201" s="3877" t="s">
        <v>2265</v>
      </c>
      <c r="C201" s="3877"/>
      <c r="E201" s="1552" t="s">
        <v>3038</v>
      </c>
      <c r="F201" s="3876" t="s">
        <v>3039</v>
      </c>
      <c r="G201" s="3876"/>
    </row>
    <row r="202" spans="1:7">
      <c r="A202" s="1551" t="s">
        <v>2266</v>
      </c>
      <c r="B202" s="3877" t="s">
        <v>2267</v>
      </c>
      <c r="C202" s="3877"/>
      <c r="E202" s="1552" t="s">
        <v>3040</v>
      </c>
      <c r="F202" s="3876" t="s">
        <v>3041</v>
      </c>
      <c r="G202" s="3876"/>
    </row>
    <row r="203" spans="1:7">
      <c r="A203" s="1551" t="s">
        <v>2268</v>
      </c>
      <c r="B203" s="3877" t="s">
        <v>2269</v>
      </c>
      <c r="C203" s="3877"/>
      <c r="E203" s="1552" t="s">
        <v>3042</v>
      </c>
      <c r="F203" s="3876" t="s">
        <v>3043</v>
      </c>
      <c r="G203" s="3876"/>
    </row>
    <row r="204" spans="1:7">
      <c r="A204" s="1551" t="s">
        <v>2270</v>
      </c>
      <c r="B204" s="3877" t="s">
        <v>2271</v>
      </c>
      <c r="C204" s="3877"/>
      <c r="E204" s="1552" t="s">
        <v>3044</v>
      </c>
      <c r="F204" s="3876" t="s">
        <v>3045</v>
      </c>
      <c r="G204" s="3876"/>
    </row>
    <row r="205" spans="1:7">
      <c r="A205" s="1551" t="s">
        <v>2272</v>
      </c>
      <c r="B205" s="3877" t="s">
        <v>2273</v>
      </c>
      <c r="C205" s="3877"/>
      <c r="E205" s="1552" t="s">
        <v>3046</v>
      </c>
      <c r="F205" s="3876" t="s">
        <v>3047</v>
      </c>
      <c r="G205" s="3876"/>
    </row>
    <row r="206" spans="1:7">
      <c r="A206" s="1551" t="s">
        <v>2274</v>
      </c>
      <c r="B206" s="3877" t="s">
        <v>2275</v>
      </c>
      <c r="C206" s="3877"/>
      <c r="E206" s="1552" t="s">
        <v>3048</v>
      </c>
      <c r="F206" s="3876" t="s">
        <v>3049</v>
      </c>
      <c r="G206" s="3876"/>
    </row>
    <row r="207" spans="1:7">
      <c r="A207" s="1551" t="s">
        <v>2276</v>
      </c>
      <c r="B207" s="3877" t="s">
        <v>2277</v>
      </c>
      <c r="C207" s="3877"/>
      <c r="E207" s="1552" t="s">
        <v>3050</v>
      </c>
      <c r="F207" s="3876" t="s">
        <v>3051</v>
      </c>
      <c r="G207" s="3876"/>
    </row>
    <row r="208" spans="1:7">
      <c r="A208" s="1551" t="s">
        <v>2278</v>
      </c>
      <c r="B208" s="3877" t="s">
        <v>2279</v>
      </c>
      <c r="C208" s="3877"/>
      <c r="E208" s="1552" t="s">
        <v>3052</v>
      </c>
      <c r="F208" s="3876" t="s">
        <v>3053</v>
      </c>
      <c r="G208" s="3876"/>
    </row>
    <row r="209" spans="1:7">
      <c r="A209" s="1551" t="s">
        <v>2280</v>
      </c>
      <c r="B209" s="3877" t="s">
        <v>2281</v>
      </c>
      <c r="C209" s="3877"/>
      <c r="E209" s="1552" t="s">
        <v>3054</v>
      </c>
      <c r="F209" s="3876" t="s">
        <v>3055</v>
      </c>
      <c r="G209" s="3876"/>
    </row>
    <row r="210" spans="1:7">
      <c r="A210" s="1551" t="s">
        <v>2282</v>
      </c>
      <c r="B210" s="3877" t="s">
        <v>2283</v>
      </c>
      <c r="C210" s="3877"/>
      <c r="E210" s="1552" t="s">
        <v>3056</v>
      </c>
      <c r="F210" s="3876" t="s">
        <v>3057</v>
      </c>
      <c r="G210" s="3876"/>
    </row>
    <row r="211" spans="1:7">
      <c r="A211" s="1551" t="s">
        <v>2284</v>
      </c>
      <c r="B211" s="3877" t="s">
        <v>2285</v>
      </c>
      <c r="C211" s="3877"/>
      <c r="E211" s="1552" t="s">
        <v>3058</v>
      </c>
      <c r="F211" s="3876" t="s">
        <v>3059</v>
      </c>
      <c r="G211" s="3876"/>
    </row>
    <row r="212" spans="1:7">
      <c r="A212" s="1551" t="s">
        <v>3060</v>
      </c>
      <c r="B212" s="3877" t="s">
        <v>3061</v>
      </c>
      <c r="C212" s="3877"/>
      <c r="E212" s="1552" t="s">
        <v>3062</v>
      </c>
      <c r="F212" s="3876" t="s">
        <v>3063</v>
      </c>
      <c r="G212" s="3876"/>
    </row>
    <row r="213" spans="1:7">
      <c r="A213" s="1551" t="s">
        <v>2286</v>
      </c>
      <c r="B213" s="3877" t="s">
        <v>2287</v>
      </c>
      <c r="C213" s="3877"/>
      <c r="E213" s="1552" t="s">
        <v>3064</v>
      </c>
      <c r="F213" s="3876" t="s">
        <v>3065</v>
      </c>
      <c r="G213" s="3876"/>
    </row>
    <row r="214" spans="1:7">
      <c r="A214" s="1551" t="s">
        <v>2288</v>
      </c>
      <c r="B214" s="3877" t="s">
        <v>2289</v>
      </c>
      <c r="C214" s="3877"/>
      <c r="E214" s="1552" t="s">
        <v>3066</v>
      </c>
      <c r="F214" s="3876" t="s">
        <v>3067</v>
      </c>
      <c r="G214" s="3876"/>
    </row>
    <row r="215" spans="1:7">
      <c r="A215" s="1551" t="s">
        <v>2290</v>
      </c>
      <c r="B215" s="3877" t="s">
        <v>2291</v>
      </c>
      <c r="C215" s="3877"/>
      <c r="E215" s="1552" t="s">
        <v>3068</v>
      </c>
      <c r="F215" s="3876" t="s">
        <v>3069</v>
      </c>
      <c r="G215" s="3876"/>
    </row>
    <row r="216" spans="1:7">
      <c r="A216" s="1551" t="s">
        <v>2292</v>
      </c>
      <c r="B216" s="3877" t="s">
        <v>2293</v>
      </c>
      <c r="C216" s="3877"/>
      <c r="E216" s="1552" t="s">
        <v>3070</v>
      </c>
      <c r="F216" s="3876" t="s">
        <v>3071</v>
      </c>
      <c r="G216" s="3876"/>
    </row>
    <row r="217" spans="1:7">
      <c r="A217" s="1551" t="s">
        <v>2294</v>
      </c>
      <c r="B217" s="3877" t="s">
        <v>2295</v>
      </c>
      <c r="C217" s="3877"/>
      <c r="E217" s="1552" t="s">
        <v>3072</v>
      </c>
      <c r="F217" s="3876" t="s">
        <v>3073</v>
      </c>
      <c r="G217" s="3876"/>
    </row>
    <row r="218" spans="1:7">
      <c r="A218" s="1551" t="s">
        <v>2296</v>
      </c>
      <c r="B218" s="3877" t="s">
        <v>2297</v>
      </c>
      <c r="C218" s="3877"/>
      <c r="E218" s="1552" t="s">
        <v>3074</v>
      </c>
      <c r="F218" s="3876" t="s">
        <v>3075</v>
      </c>
      <c r="G218" s="3876"/>
    </row>
    <row r="219" spans="1:7">
      <c r="A219" s="1551" t="s">
        <v>2298</v>
      </c>
      <c r="B219" s="3877" t="s">
        <v>2299</v>
      </c>
      <c r="C219" s="3877"/>
      <c r="E219" s="1552" t="s">
        <v>3076</v>
      </c>
      <c r="F219" s="3876" t="s">
        <v>3077</v>
      </c>
      <c r="G219" s="3876"/>
    </row>
    <row r="220" spans="1:7">
      <c r="A220" s="1551" t="s">
        <v>2300</v>
      </c>
      <c r="B220" s="3877" t="s">
        <v>2301</v>
      </c>
      <c r="C220" s="3877"/>
      <c r="E220" s="1552" t="s">
        <v>3078</v>
      </c>
      <c r="F220" s="3876" t="s">
        <v>3079</v>
      </c>
      <c r="G220" s="3876"/>
    </row>
    <row r="221" spans="1:7">
      <c r="A221" s="1551" t="s">
        <v>2302</v>
      </c>
      <c r="B221" s="3877" t="s">
        <v>2303</v>
      </c>
      <c r="C221" s="3877"/>
      <c r="E221" s="1552" t="s">
        <v>3080</v>
      </c>
      <c r="F221" s="3876" t="s">
        <v>3081</v>
      </c>
      <c r="G221" s="3876"/>
    </row>
    <row r="222" spans="1:7">
      <c r="A222" s="1551" t="s">
        <v>2304</v>
      </c>
      <c r="B222" s="3877" t="s">
        <v>2305</v>
      </c>
      <c r="C222" s="3877"/>
      <c r="E222" s="1552" t="s">
        <v>3082</v>
      </c>
      <c r="F222" s="3876" t="s">
        <v>3083</v>
      </c>
      <c r="G222" s="3876"/>
    </row>
    <row r="223" spans="1:7">
      <c r="A223" s="1551" t="s">
        <v>3084</v>
      </c>
      <c r="B223" s="3877" t="s">
        <v>3085</v>
      </c>
      <c r="C223" s="3877"/>
      <c r="E223" s="1552" t="s">
        <v>3086</v>
      </c>
      <c r="F223" s="3876" t="s">
        <v>3087</v>
      </c>
      <c r="G223" s="3876"/>
    </row>
    <row r="224" spans="1:7">
      <c r="A224" s="1551" t="s">
        <v>2306</v>
      </c>
      <c r="B224" s="3877" t="s">
        <v>2307</v>
      </c>
      <c r="C224" s="3877"/>
      <c r="E224" s="1552" t="s">
        <v>3088</v>
      </c>
      <c r="F224" s="3876" t="s">
        <v>3089</v>
      </c>
      <c r="G224" s="3876"/>
    </row>
    <row r="225" spans="1:7">
      <c r="A225" s="1551" t="s">
        <v>2308</v>
      </c>
      <c r="B225" s="3877" t="s">
        <v>2309</v>
      </c>
      <c r="C225" s="3877"/>
      <c r="E225" s="1552" t="s">
        <v>3090</v>
      </c>
      <c r="F225" s="3876" t="s">
        <v>3091</v>
      </c>
      <c r="G225" s="3876"/>
    </row>
    <row r="226" spans="1:7">
      <c r="A226" s="1551" t="s">
        <v>2310</v>
      </c>
      <c r="B226" s="3877" t="s">
        <v>2311</v>
      </c>
      <c r="C226" s="3877"/>
      <c r="E226" s="1552" t="s">
        <v>3092</v>
      </c>
      <c r="F226" s="3876" t="s">
        <v>3093</v>
      </c>
      <c r="G226" s="3876"/>
    </row>
    <row r="227" spans="1:7">
      <c r="A227" s="1551" t="s">
        <v>2312</v>
      </c>
      <c r="B227" s="3877" t="s">
        <v>2313</v>
      </c>
      <c r="C227" s="3877"/>
      <c r="E227" s="1552" t="s">
        <v>3094</v>
      </c>
      <c r="F227" s="3876" t="s">
        <v>3095</v>
      </c>
      <c r="G227" s="3876"/>
    </row>
    <row r="228" spans="1:7">
      <c r="A228" s="1551" t="s">
        <v>2314</v>
      </c>
      <c r="B228" s="3877" t="s">
        <v>2315</v>
      </c>
      <c r="C228" s="3877"/>
      <c r="E228" s="1552" t="s">
        <v>3096</v>
      </c>
      <c r="F228" s="3876" t="s">
        <v>3097</v>
      </c>
      <c r="G228" s="3876"/>
    </row>
    <row r="229" spans="1:7">
      <c r="A229" s="1551" t="s">
        <v>2316</v>
      </c>
      <c r="B229" s="3877" t="s">
        <v>2317</v>
      </c>
      <c r="C229" s="3877"/>
      <c r="E229" s="1552" t="s">
        <v>3098</v>
      </c>
      <c r="F229" s="3876" t="s">
        <v>3099</v>
      </c>
      <c r="G229" s="3876"/>
    </row>
    <row r="230" spans="1:7">
      <c r="A230" s="1551" t="s">
        <v>2318</v>
      </c>
      <c r="B230" s="3877" t="s">
        <v>2319</v>
      </c>
      <c r="C230" s="3877"/>
      <c r="E230" s="1552" t="s">
        <v>3100</v>
      </c>
      <c r="F230" s="3876" t="s">
        <v>3101</v>
      </c>
      <c r="G230" s="3876"/>
    </row>
    <row r="231" spans="1:7">
      <c r="A231" s="1551" t="s">
        <v>2320</v>
      </c>
      <c r="B231" s="3877" t="s">
        <v>2321</v>
      </c>
      <c r="C231" s="3877"/>
      <c r="E231" s="1552" t="s">
        <v>3102</v>
      </c>
      <c r="F231" s="3876" t="s">
        <v>3103</v>
      </c>
      <c r="G231" s="3876"/>
    </row>
    <row r="232" spans="1:7">
      <c r="A232" s="1551" t="s">
        <v>2322</v>
      </c>
      <c r="B232" s="3877" t="s">
        <v>2323</v>
      </c>
      <c r="C232" s="3877"/>
      <c r="E232" s="1552" t="s">
        <v>3104</v>
      </c>
      <c r="F232" s="3876" t="s">
        <v>3105</v>
      </c>
      <c r="G232" s="3876"/>
    </row>
    <row r="233" spans="1:7">
      <c r="A233" s="1551" t="s">
        <v>2324</v>
      </c>
      <c r="B233" s="3877" t="s">
        <v>2325</v>
      </c>
      <c r="C233" s="3877"/>
      <c r="E233" s="1552" t="s">
        <v>3106</v>
      </c>
      <c r="F233" s="3876" t="s">
        <v>3107</v>
      </c>
      <c r="G233" s="3876"/>
    </row>
    <row r="234" spans="1:7">
      <c r="A234" s="1551" t="s">
        <v>2326</v>
      </c>
      <c r="B234" s="3877" t="s">
        <v>2327</v>
      </c>
      <c r="C234" s="3877"/>
      <c r="E234" s="1552" t="s">
        <v>3108</v>
      </c>
      <c r="F234" s="3876" t="s">
        <v>3109</v>
      </c>
      <c r="G234" s="3876"/>
    </row>
    <row r="235" spans="1:7">
      <c r="A235" s="1551" t="s">
        <v>2328</v>
      </c>
      <c r="B235" s="3877" t="s">
        <v>2329</v>
      </c>
      <c r="C235" s="3877"/>
      <c r="E235" s="1552" t="s">
        <v>3110</v>
      </c>
      <c r="F235" s="3876" t="s">
        <v>3111</v>
      </c>
      <c r="G235" s="3876"/>
    </row>
    <row r="236" spans="1:7">
      <c r="A236" s="1551" t="s">
        <v>2330</v>
      </c>
      <c r="B236" s="3877" t="s">
        <v>2331</v>
      </c>
      <c r="C236" s="3877"/>
      <c r="E236" s="1552" t="s">
        <v>3112</v>
      </c>
      <c r="F236" s="3876" t="s">
        <v>3113</v>
      </c>
      <c r="G236" s="3876"/>
    </row>
    <row r="237" spans="1:7">
      <c r="A237" s="1551" t="s">
        <v>2332</v>
      </c>
      <c r="B237" s="3877" t="s">
        <v>2333</v>
      </c>
      <c r="C237" s="3877"/>
      <c r="E237" s="1552" t="s">
        <v>3114</v>
      </c>
      <c r="F237" s="3876" t="s">
        <v>3115</v>
      </c>
      <c r="G237" s="3876"/>
    </row>
    <row r="238" spans="1:7">
      <c r="A238" s="1551" t="s">
        <v>2334</v>
      </c>
      <c r="B238" s="3877" t="s">
        <v>2335</v>
      </c>
      <c r="C238" s="3877"/>
      <c r="E238" s="1552" t="s">
        <v>3116</v>
      </c>
      <c r="F238" s="3876" t="s">
        <v>3117</v>
      </c>
      <c r="G238" s="3876"/>
    </row>
    <row r="239" spans="1:7">
      <c r="A239" s="1551" t="s">
        <v>2336</v>
      </c>
      <c r="B239" s="3877" t="s">
        <v>2337</v>
      </c>
      <c r="C239" s="3877"/>
      <c r="E239" s="1552" t="s">
        <v>3118</v>
      </c>
      <c r="F239" s="3876" t="s">
        <v>3119</v>
      </c>
      <c r="G239" s="3876"/>
    </row>
    <row r="240" spans="1:7">
      <c r="A240" s="1551" t="s">
        <v>2338</v>
      </c>
      <c r="B240" s="3877" t="s">
        <v>2339</v>
      </c>
      <c r="C240" s="3877"/>
      <c r="E240" s="1552" t="s">
        <v>3120</v>
      </c>
      <c r="F240" s="3876" t="s">
        <v>3121</v>
      </c>
      <c r="G240" s="3876"/>
    </row>
    <row r="241" spans="1:7">
      <c r="A241" s="1551" t="s">
        <v>2340</v>
      </c>
      <c r="B241" s="3877" t="s">
        <v>2341</v>
      </c>
      <c r="C241" s="3877"/>
      <c r="E241" s="1552" t="s">
        <v>3122</v>
      </c>
      <c r="F241" s="3876" t="s">
        <v>3123</v>
      </c>
      <c r="G241" s="3876"/>
    </row>
    <row r="242" spans="1:7">
      <c r="A242" s="1551" t="s">
        <v>2342</v>
      </c>
      <c r="B242" s="3877" t="s">
        <v>2343</v>
      </c>
      <c r="C242" s="3877"/>
      <c r="E242" s="1552" t="s">
        <v>3124</v>
      </c>
      <c r="F242" s="3876" t="s">
        <v>3125</v>
      </c>
      <c r="G242" s="3876"/>
    </row>
    <row r="243" spans="1:7">
      <c r="A243" s="1551" t="s">
        <v>2344</v>
      </c>
      <c r="B243" s="3877" t="s">
        <v>2345</v>
      </c>
      <c r="C243" s="3877"/>
      <c r="E243" s="1552" t="s">
        <v>3126</v>
      </c>
      <c r="F243" s="3876" t="s">
        <v>3127</v>
      </c>
      <c r="G243" s="3876"/>
    </row>
    <row r="244" spans="1:7">
      <c r="A244" s="1551" t="s">
        <v>2346</v>
      </c>
      <c r="B244" s="3877" t="s">
        <v>2347</v>
      </c>
      <c r="C244" s="3877"/>
      <c r="E244" s="1552" t="s">
        <v>3128</v>
      </c>
      <c r="F244" s="3876" t="s">
        <v>3129</v>
      </c>
      <c r="G244" s="3876"/>
    </row>
    <row r="245" spans="1:7">
      <c r="A245" s="1551" t="s">
        <v>2348</v>
      </c>
      <c r="B245" s="3877" t="s">
        <v>2349</v>
      </c>
      <c r="C245" s="3877"/>
      <c r="E245" s="1552" t="s">
        <v>3130</v>
      </c>
      <c r="F245" s="3876" t="s">
        <v>3131</v>
      </c>
      <c r="G245" s="3876"/>
    </row>
    <row r="246" spans="1:7">
      <c r="A246" s="1551" t="s">
        <v>2350</v>
      </c>
      <c r="B246" s="3877" t="s">
        <v>2351</v>
      </c>
      <c r="C246" s="3877"/>
      <c r="E246" s="1552" t="s">
        <v>3132</v>
      </c>
      <c r="F246" s="3876" t="s">
        <v>3133</v>
      </c>
      <c r="G246" s="3876"/>
    </row>
    <row r="247" spans="1:7">
      <c r="A247" s="1551" t="s">
        <v>2352</v>
      </c>
      <c r="B247" s="3877" t="s">
        <v>2353</v>
      </c>
      <c r="C247" s="3877"/>
      <c r="E247" s="1552" t="s">
        <v>3134</v>
      </c>
      <c r="F247" s="3876" t="s">
        <v>3135</v>
      </c>
      <c r="G247" s="3876"/>
    </row>
    <row r="248" spans="1:7">
      <c r="A248" s="1551" t="s">
        <v>2354</v>
      </c>
      <c r="B248" s="3877" t="s">
        <v>2355</v>
      </c>
      <c r="C248" s="3877"/>
      <c r="E248" s="1552" t="s">
        <v>3136</v>
      </c>
      <c r="F248" s="3876" t="s">
        <v>3137</v>
      </c>
      <c r="G248" s="3876"/>
    </row>
    <row r="249" spans="1:7">
      <c r="A249" s="1551" t="s">
        <v>2356</v>
      </c>
      <c r="B249" s="3877" t="s">
        <v>2357</v>
      </c>
      <c r="C249" s="3877"/>
      <c r="E249" s="1552" t="s">
        <v>3138</v>
      </c>
      <c r="F249" s="3876" t="s">
        <v>3139</v>
      </c>
      <c r="G249" s="3876"/>
    </row>
    <row r="250" spans="1:7">
      <c r="A250" s="1551" t="s">
        <v>2358</v>
      </c>
      <c r="B250" s="3877" t="s">
        <v>2359</v>
      </c>
      <c r="C250" s="3877"/>
      <c r="E250" s="1552" t="s">
        <v>3140</v>
      </c>
      <c r="F250" s="3876" t="s">
        <v>3141</v>
      </c>
      <c r="G250" s="3876"/>
    </row>
    <row r="251" spans="1:7">
      <c r="A251" s="1551" t="s">
        <v>2360</v>
      </c>
      <c r="B251" s="3877" t="s">
        <v>2361</v>
      </c>
      <c r="C251" s="3877"/>
      <c r="E251" s="1552" t="s">
        <v>3142</v>
      </c>
      <c r="F251" s="3876" t="s">
        <v>3143</v>
      </c>
      <c r="G251" s="3876"/>
    </row>
    <row r="252" spans="1:7">
      <c r="A252" s="1551" t="s">
        <v>2362</v>
      </c>
      <c r="B252" s="3877" t="s">
        <v>2363</v>
      </c>
      <c r="C252" s="3877"/>
      <c r="E252" s="1552" t="s">
        <v>3144</v>
      </c>
      <c r="F252" s="3876" t="s">
        <v>3145</v>
      </c>
      <c r="G252" s="3876"/>
    </row>
    <row r="253" spans="1:7">
      <c r="A253" s="1551" t="s">
        <v>2364</v>
      </c>
      <c r="B253" s="3877" t="s">
        <v>2365</v>
      </c>
      <c r="C253" s="3877"/>
      <c r="E253" s="1552" t="s">
        <v>3146</v>
      </c>
      <c r="F253" s="3876" t="s">
        <v>3147</v>
      </c>
      <c r="G253" s="3876"/>
    </row>
    <row r="254" spans="1:7">
      <c r="A254" s="1551" t="s">
        <v>2366</v>
      </c>
      <c r="B254" s="3877" t="s">
        <v>2367</v>
      </c>
      <c r="C254" s="3877"/>
      <c r="E254" s="1552" t="s">
        <v>3148</v>
      </c>
      <c r="F254" s="3876" t="s">
        <v>3149</v>
      </c>
      <c r="G254" s="3876"/>
    </row>
    <row r="255" spans="1:7">
      <c r="A255" s="1551" t="s">
        <v>3150</v>
      </c>
      <c r="B255" s="3877" t="s">
        <v>3151</v>
      </c>
      <c r="C255" s="3877"/>
      <c r="E255" s="1552" t="s">
        <v>3152</v>
      </c>
      <c r="F255" s="3876" t="s">
        <v>3153</v>
      </c>
      <c r="G255" s="3876"/>
    </row>
    <row r="256" spans="1:7">
      <c r="A256" s="1551" t="s">
        <v>2368</v>
      </c>
      <c r="B256" s="3877" t="s">
        <v>2369</v>
      </c>
      <c r="C256" s="3877"/>
      <c r="E256" s="1552" t="s">
        <v>3154</v>
      </c>
      <c r="F256" s="3876" t="s">
        <v>3155</v>
      </c>
      <c r="G256" s="3876"/>
    </row>
    <row r="257" spans="1:7">
      <c r="A257" s="1551" t="s">
        <v>2370</v>
      </c>
      <c r="B257" s="3877" t="s">
        <v>2371</v>
      </c>
      <c r="C257" s="3877"/>
      <c r="E257" s="1552" t="s">
        <v>3156</v>
      </c>
      <c r="F257" s="3876" t="s">
        <v>3157</v>
      </c>
      <c r="G257" s="3876"/>
    </row>
    <row r="258" spans="1:7">
      <c r="A258" s="1551" t="s">
        <v>2372</v>
      </c>
      <c r="B258" s="3877" t="s">
        <v>2373</v>
      </c>
      <c r="C258" s="3877"/>
      <c r="E258" s="1552" t="s">
        <v>3158</v>
      </c>
      <c r="F258" s="3876" t="s">
        <v>3159</v>
      </c>
      <c r="G258" s="3876"/>
    </row>
    <row r="259" spans="1:7">
      <c r="A259" s="1551" t="s">
        <v>2374</v>
      </c>
      <c r="B259" s="3877" t="s">
        <v>2375</v>
      </c>
      <c r="C259" s="3877"/>
      <c r="E259" s="1552" t="s">
        <v>3160</v>
      </c>
      <c r="F259" s="3876" t="s">
        <v>3161</v>
      </c>
      <c r="G259" s="3876"/>
    </row>
    <row r="260" spans="1:7">
      <c r="A260" s="1551" t="s">
        <v>3162</v>
      </c>
      <c r="B260" s="3877" t="s">
        <v>3151</v>
      </c>
      <c r="C260" s="3877"/>
      <c r="E260" s="1552" t="s">
        <v>3163</v>
      </c>
      <c r="F260" s="3876" t="s">
        <v>3164</v>
      </c>
      <c r="G260" s="3876"/>
    </row>
    <row r="261" spans="1:7">
      <c r="A261" s="1551" t="s">
        <v>2376</v>
      </c>
      <c r="B261" s="3877" t="s">
        <v>2377</v>
      </c>
      <c r="C261" s="3877"/>
      <c r="E261" s="1552" t="s">
        <v>3165</v>
      </c>
      <c r="F261" s="3876" t="s">
        <v>3166</v>
      </c>
      <c r="G261" s="3876"/>
    </row>
    <row r="262" spans="1:7">
      <c r="A262" s="1551" t="s">
        <v>2378</v>
      </c>
      <c r="B262" s="3877" t="s">
        <v>2379</v>
      </c>
      <c r="C262" s="3877"/>
      <c r="E262" s="1552" t="s">
        <v>3167</v>
      </c>
      <c r="F262" s="3876" t="s">
        <v>3168</v>
      </c>
      <c r="G262" s="3876"/>
    </row>
    <row r="263" spans="1:7">
      <c r="A263" s="1551" t="s">
        <v>2380</v>
      </c>
      <c r="B263" s="3877" t="s">
        <v>2381</v>
      </c>
      <c r="C263" s="3877"/>
      <c r="E263" s="1552" t="s">
        <v>3169</v>
      </c>
      <c r="F263" s="3876" t="s">
        <v>3170</v>
      </c>
      <c r="G263" s="3876"/>
    </row>
    <row r="264" spans="1:7">
      <c r="A264" s="1551" t="s">
        <v>2382</v>
      </c>
      <c r="B264" s="3877" t="s">
        <v>2383</v>
      </c>
      <c r="C264" s="3877"/>
      <c r="E264" s="1552" t="s">
        <v>3171</v>
      </c>
      <c r="F264" s="3876" t="s">
        <v>3172</v>
      </c>
      <c r="G264" s="3876"/>
    </row>
    <row r="265" spans="1:7">
      <c r="A265" s="1551" t="s">
        <v>2384</v>
      </c>
      <c r="B265" s="3877" t="s">
        <v>2385</v>
      </c>
      <c r="C265" s="3877"/>
      <c r="E265" s="1552" t="s">
        <v>3173</v>
      </c>
      <c r="F265" s="3876" t="s">
        <v>3174</v>
      </c>
      <c r="G265" s="3876"/>
    </row>
    <row r="266" spans="1:7">
      <c r="A266" s="1551" t="s">
        <v>2386</v>
      </c>
      <c r="B266" s="3877" t="s">
        <v>2387</v>
      </c>
      <c r="C266" s="3877"/>
      <c r="E266" s="1552" t="s">
        <v>3175</v>
      </c>
      <c r="F266" s="3876" t="s">
        <v>3176</v>
      </c>
      <c r="G266" s="3876"/>
    </row>
    <row r="267" spans="1:7">
      <c r="A267" s="1551" t="s">
        <v>3177</v>
      </c>
      <c r="B267" s="3877" t="s">
        <v>3178</v>
      </c>
      <c r="C267" s="3877"/>
      <c r="E267" s="1552" t="s">
        <v>3179</v>
      </c>
      <c r="F267" s="3876" t="s">
        <v>3180</v>
      </c>
      <c r="G267" s="3876"/>
    </row>
    <row r="268" spans="1:7">
      <c r="A268" s="1551" t="s">
        <v>2388</v>
      </c>
      <c r="B268" s="3877" t="s">
        <v>2389</v>
      </c>
      <c r="C268" s="3877"/>
      <c r="E268" s="1552" t="s">
        <v>3181</v>
      </c>
      <c r="F268" s="3876" t="s">
        <v>3182</v>
      </c>
      <c r="G268" s="3876"/>
    </row>
    <row r="269" spans="1:7">
      <c r="A269" s="1551" t="s">
        <v>2390</v>
      </c>
      <c r="B269" s="3877" t="s">
        <v>2391</v>
      </c>
      <c r="C269" s="3877"/>
      <c r="E269" s="1552" t="s">
        <v>3183</v>
      </c>
      <c r="F269" s="3876" t="s">
        <v>3184</v>
      </c>
      <c r="G269" s="3876"/>
    </row>
    <row r="270" spans="1:7">
      <c r="A270" s="1551" t="s">
        <v>2392</v>
      </c>
      <c r="B270" s="3877" t="s">
        <v>2393</v>
      </c>
      <c r="C270" s="3877"/>
      <c r="E270" s="1552" t="s">
        <v>3185</v>
      </c>
      <c r="F270" s="3876" t="s">
        <v>3186</v>
      </c>
      <c r="G270" s="3876"/>
    </row>
    <row r="271" spans="1:7">
      <c r="A271" s="1551" t="s">
        <v>2394</v>
      </c>
      <c r="B271" s="3877" t="s">
        <v>2395</v>
      </c>
      <c r="C271" s="3877"/>
      <c r="E271" s="1552" t="s">
        <v>3187</v>
      </c>
      <c r="F271" s="3876" t="s">
        <v>3188</v>
      </c>
      <c r="G271" s="3876"/>
    </row>
    <row r="272" spans="1:7">
      <c r="A272" s="1551" t="s">
        <v>2396</v>
      </c>
      <c r="B272" s="3877" t="s">
        <v>2397</v>
      </c>
      <c r="C272" s="3877"/>
      <c r="E272" s="1552" t="s">
        <v>3189</v>
      </c>
      <c r="F272" s="3876" t="s">
        <v>3190</v>
      </c>
      <c r="G272" s="3876"/>
    </row>
    <row r="273" spans="1:7">
      <c r="A273" s="1551" t="s">
        <v>2398</v>
      </c>
      <c r="B273" s="3877" t="s">
        <v>2399</v>
      </c>
      <c r="C273" s="3877"/>
      <c r="E273" s="1552" t="s">
        <v>3191</v>
      </c>
      <c r="F273" s="3876" t="s">
        <v>3192</v>
      </c>
      <c r="G273" s="3876"/>
    </row>
    <row r="274" spans="1:7">
      <c r="A274" s="1551" t="s">
        <v>2400</v>
      </c>
      <c r="B274" s="3877" t="s">
        <v>2401</v>
      </c>
      <c r="C274" s="3877"/>
      <c r="E274" s="1552" t="s">
        <v>3193</v>
      </c>
      <c r="F274" s="3876" t="s">
        <v>3194</v>
      </c>
      <c r="G274" s="3876"/>
    </row>
    <row r="275" spans="1:7">
      <c r="A275" s="1551" t="s">
        <v>2402</v>
      </c>
      <c r="B275" s="3877" t="s">
        <v>2403</v>
      </c>
      <c r="C275" s="3877"/>
      <c r="E275" s="1552" t="s">
        <v>3195</v>
      </c>
      <c r="F275" s="3876" t="s">
        <v>3196</v>
      </c>
      <c r="G275" s="3876"/>
    </row>
    <row r="276" spans="1:7">
      <c r="A276" s="1551" t="s">
        <v>2404</v>
      </c>
      <c r="B276" s="3877" t="s">
        <v>2405</v>
      </c>
      <c r="C276" s="3877"/>
      <c r="E276" s="1552" t="s">
        <v>3197</v>
      </c>
      <c r="F276" s="3876" t="s">
        <v>3198</v>
      </c>
      <c r="G276" s="3876"/>
    </row>
    <row r="277" spans="1:7">
      <c r="A277" s="1551" t="s">
        <v>2406</v>
      </c>
      <c r="B277" s="3877" t="s">
        <v>2407</v>
      </c>
      <c r="C277" s="3877"/>
      <c r="E277" s="1552" t="s">
        <v>3199</v>
      </c>
      <c r="F277" s="3876" t="s">
        <v>3200</v>
      </c>
      <c r="G277" s="3876"/>
    </row>
    <row r="278" spans="1:7">
      <c r="A278" s="1551" t="s">
        <v>3201</v>
      </c>
      <c r="B278" s="3877" t="s">
        <v>3202</v>
      </c>
      <c r="C278" s="3877"/>
      <c r="E278" s="1552" t="s">
        <v>3203</v>
      </c>
      <c r="F278" s="3876" t="s">
        <v>3204</v>
      </c>
      <c r="G278" s="3876"/>
    </row>
    <row r="279" spans="1:7">
      <c r="A279" s="1551" t="s">
        <v>3205</v>
      </c>
      <c r="B279" s="3877" t="s">
        <v>3206</v>
      </c>
      <c r="C279" s="3877"/>
      <c r="E279" s="1552" t="s">
        <v>3207</v>
      </c>
      <c r="F279" s="3876" t="s">
        <v>3208</v>
      </c>
      <c r="G279" s="3876"/>
    </row>
    <row r="280" spans="1:7">
      <c r="A280" s="1551" t="s">
        <v>2408</v>
      </c>
      <c r="B280" s="3877" t="s">
        <v>2409</v>
      </c>
      <c r="C280" s="3877"/>
      <c r="E280" s="1552" t="s">
        <v>3209</v>
      </c>
      <c r="F280" s="3876" t="s">
        <v>3210</v>
      </c>
      <c r="G280" s="3876"/>
    </row>
    <row r="281" spans="1:7">
      <c r="A281" s="1551" t="s">
        <v>2410</v>
      </c>
      <c r="B281" s="3877" t="s">
        <v>2411</v>
      </c>
      <c r="C281" s="3877"/>
      <c r="E281" s="1552" t="s">
        <v>3211</v>
      </c>
      <c r="F281" s="3876" t="s">
        <v>3212</v>
      </c>
      <c r="G281" s="3876"/>
    </row>
    <row r="282" spans="1:7">
      <c r="A282" s="1551" t="s">
        <v>2412</v>
      </c>
      <c r="B282" s="3877" t="s">
        <v>2413</v>
      </c>
      <c r="C282" s="3877"/>
      <c r="E282" s="1552" t="s">
        <v>3213</v>
      </c>
      <c r="F282" s="3876" t="s">
        <v>3214</v>
      </c>
      <c r="G282" s="3876"/>
    </row>
    <row r="283" spans="1:7">
      <c r="A283" s="1551" t="s">
        <v>2414</v>
      </c>
      <c r="B283" s="3877" t="s">
        <v>2415</v>
      </c>
      <c r="C283" s="3877"/>
      <c r="E283" s="1552" t="s">
        <v>3215</v>
      </c>
      <c r="F283" s="3876" t="s">
        <v>3216</v>
      </c>
      <c r="G283" s="3876"/>
    </row>
    <row r="284" spans="1:7">
      <c r="A284" s="1551" t="s">
        <v>2416</v>
      </c>
      <c r="B284" s="3877" t="s">
        <v>2417</v>
      </c>
      <c r="C284" s="3877"/>
      <c r="E284" s="1552" t="s">
        <v>3217</v>
      </c>
      <c r="F284" s="3876" t="s">
        <v>3218</v>
      </c>
      <c r="G284" s="3876"/>
    </row>
    <row r="285" spans="1:7">
      <c r="A285" s="1551" t="s">
        <v>2418</v>
      </c>
      <c r="B285" s="3877" t="s">
        <v>2419</v>
      </c>
      <c r="C285" s="3877"/>
      <c r="E285" s="1552" t="s">
        <v>3219</v>
      </c>
      <c r="F285" s="3876" t="s">
        <v>3220</v>
      </c>
      <c r="G285" s="3876"/>
    </row>
    <row r="286" spans="1:7">
      <c r="A286" s="1551" t="s">
        <v>2420</v>
      </c>
      <c r="B286" s="3877" t="s">
        <v>2421</v>
      </c>
      <c r="C286" s="3877"/>
      <c r="E286" s="1552" t="s">
        <v>3221</v>
      </c>
      <c r="F286" s="3876" t="s">
        <v>3222</v>
      </c>
      <c r="G286" s="3876"/>
    </row>
    <row r="287" spans="1:7">
      <c r="A287" s="1551" t="s">
        <v>2422</v>
      </c>
      <c r="B287" s="3877" t="s">
        <v>2423</v>
      </c>
      <c r="C287" s="3877"/>
      <c r="E287" s="1552" t="s">
        <v>3223</v>
      </c>
      <c r="F287" s="3876" t="s">
        <v>3224</v>
      </c>
      <c r="G287" s="3876"/>
    </row>
    <row r="288" spans="1:7">
      <c r="A288" s="1551" t="s">
        <v>2424</v>
      </c>
      <c r="B288" s="3877" t="s">
        <v>2425</v>
      </c>
      <c r="C288" s="3877"/>
      <c r="E288" s="1552" t="s">
        <v>3225</v>
      </c>
      <c r="F288" s="3876" t="s">
        <v>3226</v>
      </c>
      <c r="G288" s="3876"/>
    </row>
    <row r="289" spans="1:7">
      <c r="A289" s="1551" t="s">
        <v>2426</v>
      </c>
      <c r="B289" s="3877" t="s">
        <v>2427</v>
      </c>
      <c r="C289" s="3877"/>
      <c r="E289" s="1552" t="s">
        <v>3227</v>
      </c>
      <c r="F289" s="3876" t="s">
        <v>3228</v>
      </c>
      <c r="G289" s="3876"/>
    </row>
    <row r="290" spans="1:7">
      <c r="A290" s="1551" t="s">
        <v>2428</v>
      </c>
      <c r="B290" s="3877" t="s">
        <v>2429</v>
      </c>
      <c r="C290" s="3877"/>
      <c r="E290" s="1552" t="s">
        <v>3229</v>
      </c>
      <c r="F290" s="3876" t="s">
        <v>3230</v>
      </c>
      <c r="G290" s="3876"/>
    </row>
    <row r="291" spans="1:7">
      <c r="A291" s="1551" t="s">
        <v>2430</v>
      </c>
      <c r="B291" s="3877" t="s">
        <v>2431</v>
      </c>
      <c r="C291" s="3877"/>
      <c r="E291" s="1552" t="s">
        <v>3231</v>
      </c>
      <c r="F291" s="3876" t="s">
        <v>3232</v>
      </c>
      <c r="G291" s="3876"/>
    </row>
    <row r="292" spans="1:7">
      <c r="A292" s="1551" t="s">
        <v>2432</v>
      </c>
      <c r="B292" s="3877" t="s">
        <v>2433</v>
      </c>
      <c r="C292" s="3877"/>
      <c r="E292" s="1552" t="s">
        <v>3233</v>
      </c>
      <c r="F292" s="3876" t="s">
        <v>3234</v>
      </c>
      <c r="G292" s="3876"/>
    </row>
    <row r="293" spans="1:7">
      <c r="A293" s="1551" t="s">
        <v>2434</v>
      </c>
      <c r="B293" s="3877" t="s">
        <v>2435</v>
      </c>
      <c r="C293" s="3877"/>
      <c r="E293" s="1552" t="s">
        <v>3235</v>
      </c>
      <c r="F293" s="3876" t="s">
        <v>3236</v>
      </c>
      <c r="G293" s="3876"/>
    </row>
    <row r="294" spans="1:7">
      <c r="A294" s="1551" t="s">
        <v>2436</v>
      </c>
      <c r="B294" s="3877" t="s">
        <v>2437</v>
      </c>
      <c r="C294" s="3877"/>
      <c r="E294" s="1552" t="s">
        <v>3237</v>
      </c>
      <c r="F294" s="3876" t="s">
        <v>3238</v>
      </c>
      <c r="G294" s="3876"/>
    </row>
    <row r="295" spans="1:7">
      <c r="A295" s="1551" t="s">
        <v>2438</v>
      </c>
      <c r="B295" s="3877" t="s">
        <v>2439</v>
      </c>
      <c r="C295" s="3877"/>
      <c r="E295" s="1552" t="s">
        <v>3239</v>
      </c>
      <c r="F295" s="3876" t="s">
        <v>3240</v>
      </c>
      <c r="G295" s="3876"/>
    </row>
    <row r="296" spans="1:7">
      <c r="A296" s="1551" t="s">
        <v>2440</v>
      </c>
      <c r="B296" s="3877" t="s">
        <v>2441</v>
      </c>
      <c r="C296" s="3877"/>
      <c r="E296" s="1552" t="s">
        <v>3241</v>
      </c>
      <c r="F296" s="3876" t="s">
        <v>3242</v>
      </c>
      <c r="G296" s="3876"/>
    </row>
    <row r="297" spans="1:7">
      <c r="A297" s="1551" t="s">
        <v>2442</v>
      </c>
      <c r="B297" s="3877" t="s">
        <v>2443</v>
      </c>
      <c r="C297" s="3877"/>
      <c r="E297" s="1552" t="s">
        <v>3243</v>
      </c>
      <c r="F297" s="3876" t="s">
        <v>3244</v>
      </c>
      <c r="G297" s="3876"/>
    </row>
    <row r="298" spans="1:7">
      <c r="A298" s="1551" t="s">
        <v>2444</v>
      </c>
      <c r="B298" s="3877" t="s">
        <v>2445</v>
      </c>
      <c r="C298" s="3877"/>
      <c r="E298" s="1552" t="s">
        <v>3245</v>
      </c>
      <c r="F298" s="3876" t="s">
        <v>3246</v>
      </c>
      <c r="G298" s="3876"/>
    </row>
    <row r="299" spans="1:7">
      <c r="A299" s="1551" t="s">
        <v>2446</v>
      </c>
      <c r="B299" s="3877" t="s">
        <v>2447</v>
      </c>
      <c r="C299" s="3877"/>
      <c r="E299" s="1552" t="s">
        <v>3247</v>
      </c>
      <c r="F299" s="3876" t="s">
        <v>3248</v>
      </c>
      <c r="G299" s="3876"/>
    </row>
    <row r="300" spans="1:7">
      <c r="A300" s="1551" t="s">
        <v>2448</v>
      </c>
      <c r="B300" s="3877" t="s">
        <v>2449</v>
      </c>
      <c r="C300" s="3877"/>
      <c r="E300" s="1552" t="s">
        <v>3249</v>
      </c>
      <c r="F300" s="3876" t="s">
        <v>3250</v>
      </c>
      <c r="G300" s="3876"/>
    </row>
    <row r="301" spans="1:7">
      <c r="A301" s="1551" t="s">
        <v>2450</v>
      </c>
      <c r="B301" s="3877" t="s">
        <v>2451</v>
      </c>
      <c r="C301" s="3877"/>
      <c r="E301" s="1552" t="s">
        <v>3251</v>
      </c>
      <c r="F301" s="3876" t="s">
        <v>3252</v>
      </c>
      <c r="G301" s="3876"/>
    </row>
    <row r="302" spans="1:7">
      <c r="A302" s="1551" t="s">
        <v>2452</v>
      </c>
      <c r="B302" s="3877" t="s">
        <v>2453</v>
      </c>
      <c r="C302" s="3877"/>
      <c r="E302" s="1552" t="s">
        <v>3253</v>
      </c>
      <c r="F302" s="3876" t="s">
        <v>3254</v>
      </c>
      <c r="G302" s="3876"/>
    </row>
    <row r="303" spans="1:7">
      <c r="A303" s="1551" t="s">
        <v>2454</v>
      </c>
      <c r="B303" s="3877" t="s">
        <v>2455</v>
      </c>
      <c r="C303" s="3877"/>
      <c r="E303" s="1552" t="s">
        <v>3255</v>
      </c>
      <c r="F303" s="3876" t="s">
        <v>3256</v>
      </c>
      <c r="G303" s="3876"/>
    </row>
    <row r="304" spans="1:7">
      <c r="A304" s="1551" t="s">
        <v>2456</v>
      </c>
      <c r="B304" s="3877" t="s">
        <v>2457</v>
      </c>
      <c r="C304" s="3877"/>
      <c r="E304" s="1552" t="s">
        <v>3257</v>
      </c>
      <c r="F304" s="3876" t="s">
        <v>3258</v>
      </c>
      <c r="G304" s="3876"/>
    </row>
    <row r="305" spans="1:7">
      <c r="A305" s="1551" t="s">
        <v>3259</v>
      </c>
      <c r="B305" s="3877" t="s">
        <v>3260</v>
      </c>
      <c r="C305" s="3877"/>
      <c r="E305" s="1552" t="s">
        <v>3261</v>
      </c>
      <c r="F305" s="3876" t="s">
        <v>3262</v>
      </c>
      <c r="G305" s="3876"/>
    </row>
    <row r="306" spans="1:7">
      <c r="A306" s="1551" t="s">
        <v>3263</v>
      </c>
      <c r="B306" s="3877" t="s">
        <v>3264</v>
      </c>
      <c r="C306" s="3877"/>
      <c r="E306" s="1552" t="s">
        <v>3265</v>
      </c>
      <c r="F306" s="3876" t="s">
        <v>3266</v>
      </c>
      <c r="G306" s="3876"/>
    </row>
    <row r="307" spans="1:7">
      <c r="A307" s="1551" t="s">
        <v>3267</v>
      </c>
      <c r="B307" s="3877" t="s">
        <v>3268</v>
      </c>
      <c r="C307" s="3877"/>
      <c r="E307" s="1552" t="s">
        <v>3269</v>
      </c>
      <c r="F307" s="3876" t="s">
        <v>3270</v>
      </c>
      <c r="G307" s="3876"/>
    </row>
    <row r="308" spans="1:7">
      <c r="A308" s="1551" t="s">
        <v>2458</v>
      </c>
      <c r="B308" s="3877" t="s">
        <v>2459</v>
      </c>
      <c r="C308" s="3877"/>
      <c r="E308" s="1552" t="s">
        <v>3271</v>
      </c>
      <c r="F308" s="3876" t="s">
        <v>3272</v>
      </c>
      <c r="G308" s="3876"/>
    </row>
    <row r="309" spans="1:7">
      <c r="A309" s="1551" t="s">
        <v>2460</v>
      </c>
      <c r="B309" s="3877" t="s">
        <v>2461</v>
      </c>
      <c r="C309" s="3877"/>
      <c r="E309" s="1552" t="s">
        <v>3273</v>
      </c>
      <c r="F309" s="3876" t="s">
        <v>3274</v>
      </c>
      <c r="G309" s="3876"/>
    </row>
    <row r="310" spans="1:7">
      <c r="A310" s="1551" t="s">
        <v>2462</v>
      </c>
      <c r="B310" s="3877" t="s">
        <v>2463</v>
      </c>
      <c r="C310" s="3877"/>
      <c r="E310" s="1552" t="s">
        <v>3275</v>
      </c>
      <c r="F310" s="3876" t="s">
        <v>3276</v>
      </c>
      <c r="G310" s="3876"/>
    </row>
    <row r="311" spans="1:7">
      <c r="A311" s="1551" t="s">
        <v>2464</v>
      </c>
      <c r="B311" s="3877" t="s">
        <v>2465</v>
      </c>
      <c r="C311" s="3877"/>
      <c r="E311" s="1552" t="s">
        <v>3277</v>
      </c>
      <c r="F311" s="3876" t="s">
        <v>3278</v>
      </c>
      <c r="G311" s="3876"/>
    </row>
    <row r="312" spans="1:7">
      <c r="A312" s="1551" t="s">
        <v>2466</v>
      </c>
      <c r="B312" s="3877" t="s">
        <v>2467</v>
      </c>
      <c r="C312" s="3877"/>
      <c r="E312" s="1552" t="s">
        <v>3279</v>
      </c>
      <c r="F312" s="3876" t="s">
        <v>3280</v>
      </c>
      <c r="G312" s="3876"/>
    </row>
    <row r="313" spans="1:7">
      <c r="A313" s="1551" t="s">
        <v>2468</v>
      </c>
      <c r="B313" s="3877" t="s">
        <v>2469</v>
      </c>
      <c r="C313" s="3877"/>
      <c r="E313" s="1552" t="s">
        <v>3281</v>
      </c>
      <c r="F313" s="3876" t="s">
        <v>3282</v>
      </c>
      <c r="G313" s="3876"/>
    </row>
    <row r="314" spans="1:7">
      <c r="A314" s="1551" t="s">
        <v>2470</v>
      </c>
      <c r="B314" s="3877" t="s">
        <v>2471</v>
      </c>
      <c r="C314" s="3877"/>
      <c r="E314" s="1552" t="s">
        <v>3283</v>
      </c>
      <c r="F314" s="3876" t="s">
        <v>3284</v>
      </c>
      <c r="G314" s="3876"/>
    </row>
    <row r="315" spans="1:7">
      <c r="A315" s="1551" t="s">
        <v>2472</v>
      </c>
      <c r="B315" s="3877" t="s">
        <v>2473</v>
      </c>
      <c r="C315" s="3877"/>
      <c r="E315" s="1552" t="s">
        <v>3285</v>
      </c>
      <c r="F315" s="3876" t="s">
        <v>3286</v>
      </c>
      <c r="G315" s="3876"/>
    </row>
    <row r="316" spans="1:7">
      <c r="A316" s="1551" t="s">
        <v>2474</v>
      </c>
      <c r="B316" s="3877" t="s">
        <v>2475</v>
      </c>
      <c r="C316" s="3877"/>
      <c r="E316" s="1552" t="s">
        <v>3287</v>
      </c>
      <c r="F316" s="3876" t="s">
        <v>3288</v>
      </c>
      <c r="G316" s="3876"/>
    </row>
    <row r="317" spans="1:7">
      <c r="A317" s="1551" t="s">
        <v>2476</v>
      </c>
      <c r="B317" s="3877" t="s">
        <v>2477</v>
      </c>
      <c r="C317" s="3877"/>
      <c r="E317" s="1552" t="s">
        <v>3289</v>
      </c>
      <c r="F317" s="3876" t="s">
        <v>3290</v>
      </c>
      <c r="G317" s="3876"/>
    </row>
    <row r="318" spans="1:7">
      <c r="A318" s="1551" t="s">
        <v>2478</v>
      </c>
      <c r="B318" s="3877" t="s">
        <v>2479</v>
      </c>
      <c r="C318" s="3877"/>
      <c r="E318" s="1552" t="s">
        <v>3291</v>
      </c>
      <c r="F318" s="3876" t="s">
        <v>3292</v>
      </c>
      <c r="G318" s="3876"/>
    </row>
    <row r="319" spans="1:7">
      <c r="A319" s="1551" t="s">
        <v>2480</v>
      </c>
      <c r="B319" s="3877" t="s">
        <v>2481</v>
      </c>
      <c r="C319" s="3877"/>
      <c r="E319" s="1552" t="s">
        <v>3293</v>
      </c>
      <c r="F319" s="3876" t="s">
        <v>3294</v>
      </c>
      <c r="G319" s="3876"/>
    </row>
    <row r="320" spans="1:7">
      <c r="E320" s="1552" t="s">
        <v>3295</v>
      </c>
      <c r="F320" s="3876" t="s">
        <v>3296</v>
      </c>
      <c r="G320" s="3876"/>
    </row>
    <row r="321" spans="5:7">
      <c r="E321" s="1552" t="s">
        <v>3297</v>
      </c>
      <c r="F321" s="3876" t="s">
        <v>3298</v>
      </c>
      <c r="G321" s="3876"/>
    </row>
    <row r="322" spans="5:7">
      <c r="E322" s="1552" t="s">
        <v>3299</v>
      </c>
      <c r="F322" s="3876" t="s">
        <v>3300</v>
      </c>
      <c r="G322" s="3876"/>
    </row>
    <row r="323" spans="5:7">
      <c r="E323" s="1552" t="s">
        <v>3301</v>
      </c>
      <c r="F323" s="3876" t="s">
        <v>3302</v>
      </c>
      <c r="G323" s="3876"/>
    </row>
    <row r="324" spans="5:7">
      <c r="E324" s="1552" t="s">
        <v>3303</v>
      </c>
      <c r="F324" s="3876" t="s">
        <v>3304</v>
      </c>
      <c r="G324" s="3876"/>
    </row>
    <row r="325" spans="5:7">
      <c r="E325" s="1552" t="s">
        <v>3305</v>
      </c>
      <c r="F325" s="3876" t="s">
        <v>3306</v>
      </c>
      <c r="G325" s="3876"/>
    </row>
    <row r="326" spans="5:7">
      <c r="E326" s="1552" t="s">
        <v>3307</v>
      </c>
      <c r="F326" s="3876" t="s">
        <v>3308</v>
      </c>
      <c r="G326" s="3876"/>
    </row>
    <row r="327" spans="5:7">
      <c r="E327" s="1552" t="s">
        <v>3309</v>
      </c>
      <c r="F327" s="3876" t="s">
        <v>3310</v>
      </c>
      <c r="G327" s="3876"/>
    </row>
    <row r="328" spans="5:7">
      <c r="E328" s="1552" t="s">
        <v>3311</v>
      </c>
      <c r="F328" s="3876" t="s">
        <v>3312</v>
      </c>
      <c r="G328" s="3876"/>
    </row>
    <row r="329" spans="5:7">
      <c r="E329" s="1552" t="s">
        <v>3313</v>
      </c>
      <c r="F329" s="3876" t="s">
        <v>3314</v>
      </c>
      <c r="G329" s="3876"/>
    </row>
    <row r="330" spans="5:7">
      <c r="E330" s="1552" t="s">
        <v>3315</v>
      </c>
      <c r="F330" s="3876" t="s">
        <v>3316</v>
      </c>
      <c r="G330" s="3876"/>
    </row>
    <row r="331" spans="5:7">
      <c r="E331" s="1552" t="s">
        <v>3317</v>
      </c>
      <c r="F331" s="3876" t="s">
        <v>3318</v>
      </c>
      <c r="G331" s="3876"/>
    </row>
    <row r="332" spans="5:7">
      <c r="E332" s="1552" t="s">
        <v>3319</v>
      </c>
      <c r="F332" s="3876" t="s">
        <v>3320</v>
      </c>
      <c r="G332" s="3876"/>
    </row>
    <row r="333" spans="5:7">
      <c r="E333" s="1552" t="s">
        <v>3321</v>
      </c>
      <c r="F333" s="3876" t="s">
        <v>3322</v>
      </c>
      <c r="G333" s="3876"/>
    </row>
    <row r="334" spans="5:7">
      <c r="E334" s="1552" t="s">
        <v>3323</v>
      </c>
      <c r="F334" s="3876" t="s">
        <v>3324</v>
      </c>
      <c r="G334" s="3876"/>
    </row>
    <row r="335" spans="5:7">
      <c r="E335" s="1552" t="s">
        <v>3325</v>
      </c>
      <c r="F335" s="3876" t="s">
        <v>3326</v>
      </c>
      <c r="G335" s="3876"/>
    </row>
    <row r="336" spans="5:7">
      <c r="E336" s="1552" t="s">
        <v>3327</v>
      </c>
      <c r="F336" s="3876" t="s">
        <v>3328</v>
      </c>
      <c r="G336" s="3876"/>
    </row>
    <row r="337" spans="5:7">
      <c r="E337" s="1552" t="s">
        <v>3329</v>
      </c>
      <c r="F337" s="3876" t="s">
        <v>3330</v>
      </c>
      <c r="G337" s="3876"/>
    </row>
    <row r="338" spans="5:7">
      <c r="E338" s="1552" t="s">
        <v>3331</v>
      </c>
      <c r="F338" s="3876" t="s">
        <v>3332</v>
      </c>
      <c r="G338" s="3876"/>
    </row>
    <row r="339" spans="5:7">
      <c r="E339" s="1552" t="s">
        <v>3333</v>
      </c>
      <c r="F339" s="3876" t="s">
        <v>3334</v>
      </c>
      <c r="G339" s="3876"/>
    </row>
    <row r="340" spans="5:7">
      <c r="E340" s="1552" t="s">
        <v>3335</v>
      </c>
      <c r="F340" s="3876" t="s">
        <v>3336</v>
      </c>
      <c r="G340" s="3876"/>
    </row>
    <row r="341" spans="5:7">
      <c r="E341" s="1552" t="s">
        <v>3337</v>
      </c>
      <c r="F341" s="3876" t="s">
        <v>3338</v>
      </c>
      <c r="G341" s="3876"/>
    </row>
    <row r="342" spans="5:7">
      <c r="E342" s="1552" t="s">
        <v>3339</v>
      </c>
      <c r="F342" s="3876" t="s">
        <v>3340</v>
      </c>
      <c r="G342" s="3876"/>
    </row>
    <row r="343" spans="5:7">
      <c r="E343" s="1552" t="s">
        <v>3341</v>
      </c>
      <c r="F343" s="3876" t="s">
        <v>3342</v>
      </c>
      <c r="G343" s="3876"/>
    </row>
    <row r="344" spans="5:7">
      <c r="E344" s="1552" t="s">
        <v>3343</v>
      </c>
      <c r="F344" s="3876" t="s">
        <v>3344</v>
      </c>
      <c r="G344" s="3876"/>
    </row>
    <row r="345" spans="5:7">
      <c r="E345" s="1552" t="s">
        <v>3345</v>
      </c>
      <c r="F345" s="3876" t="s">
        <v>3346</v>
      </c>
      <c r="G345" s="3876"/>
    </row>
    <row r="346" spans="5:7">
      <c r="E346" s="1552" t="s">
        <v>3347</v>
      </c>
      <c r="F346" s="3876" t="s">
        <v>3348</v>
      </c>
      <c r="G346" s="3876"/>
    </row>
    <row r="347" spans="5:7">
      <c r="E347" s="1552" t="s">
        <v>3349</v>
      </c>
      <c r="F347" s="3876" t="s">
        <v>3350</v>
      </c>
      <c r="G347" s="3876"/>
    </row>
    <row r="348" spans="5:7">
      <c r="E348" s="1552" t="s">
        <v>3351</v>
      </c>
      <c r="F348" s="3876" t="s">
        <v>3352</v>
      </c>
      <c r="G348" s="3876"/>
    </row>
    <row r="349" spans="5:7">
      <c r="E349" s="1552" t="s">
        <v>3353</v>
      </c>
      <c r="F349" s="3876" t="s">
        <v>3354</v>
      </c>
      <c r="G349" s="3876"/>
    </row>
    <row r="350" spans="5:7">
      <c r="E350" s="1552" t="s">
        <v>3355</v>
      </c>
      <c r="F350" s="3876" t="s">
        <v>3356</v>
      </c>
      <c r="G350" s="3876"/>
    </row>
    <row r="351" spans="5:7">
      <c r="E351" s="1552" t="s">
        <v>3357</v>
      </c>
      <c r="F351" s="3876" t="s">
        <v>3358</v>
      </c>
      <c r="G351" s="3876"/>
    </row>
    <row r="352" spans="5:7">
      <c r="E352" s="1552" t="s">
        <v>3359</v>
      </c>
      <c r="F352" s="3876" t="s">
        <v>3360</v>
      </c>
      <c r="G352" s="3876"/>
    </row>
    <row r="353" spans="5:7">
      <c r="E353" s="1552" t="s">
        <v>3361</v>
      </c>
      <c r="F353" s="3876" t="s">
        <v>3362</v>
      </c>
      <c r="G353" s="3876"/>
    </row>
    <row r="354" spans="5:7">
      <c r="E354" s="1552" t="s">
        <v>3363</v>
      </c>
      <c r="F354" s="3876" t="s">
        <v>3364</v>
      </c>
      <c r="G354" s="3876"/>
    </row>
    <row r="355" spans="5:7">
      <c r="E355" s="1552" t="s">
        <v>3365</v>
      </c>
      <c r="F355" s="3876" t="s">
        <v>3366</v>
      </c>
      <c r="G355" s="3876"/>
    </row>
    <row r="356" spans="5:7">
      <c r="E356" s="1552" t="s">
        <v>3367</v>
      </c>
      <c r="F356" s="3876" t="s">
        <v>3368</v>
      </c>
      <c r="G356" s="3876"/>
    </row>
    <row r="357" spans="5:7">
      <c r="E357" s="1552" t="s">
        <v>3369</v>
      </c>
      <c r="F357" s="3876" t="s">
        <v>3370</v>
      </c>
      <c r="G357" s="3876"/>
    </row>
    <row r="358" spans="5:7">
      <c r="E358" s="1552" t="s">
        <v>3371</v>
      </c>
      <c r="F358" s="3876" t="s">
        <v>3372</v>
      </c>
      <c r="G358" s="3876"/>
    </row>
    <row r="359" spans="5:7">
      <c r="E359" s="1552" t="s">
        <v>3373</v>
      </c>
      <c r="F359" s="3876" t="s">
        <v>3374</v>
      </c>
      <c r="G359" s="3876"/>
    </row>
    <row r="360" spans="5:7">
      <c r="E360" s="1552" t="s">
        <v>3375</v>
      </c>
      <c r="F360" s="3876" t="s">
        <v>3376</v>
      </c>
      <c r="G360" s="3876"/>
    </row>
    <row r="361" spans="5:7">
      <c r="E361" s="1552" t="s">
        <v>3377</v>
      </c>
      <c r="F361" s="3876" t="s">
        <v>3378</v>
      </c>
      <c r="G361" s="3876"/>
    </row>
    <row r="362" spans="5:7">
      <c r="E362" s="1552" t="s">
        <v>3379</v>
      </c>
      <c r="F362" s="3876" t="s">
        <v>3380</v>
      </c>
      <c r="G362" s="3876"/>
    </row>
    <row r="363" spans="5:7">
      <c r="E363" s="1552" t="s">
        <v>3381</v>
      </c>
      <c r="F363" s="3876" t="s">
        <v>3382</v>
      </c>
      <c r="G363" s="3876"/>
    </row>
    <row r="364" spans="5:7">
      <c r="E364" s="1552" t="s">
        <v>3383</v>
      </c>
      <c r="F364" s="3876" t="s">
        <v>3384</v>
      </c>
      <c r="G364" s="3876"/>
    </row>
    <row r="365" spans="5:7">
      <c r="E365" s="1552" t="s">
        <v>3385</v>
      </c>
      <c r="F365" s="3876" t="s">
        <v>3386</v>
      </c>
      <c r="G365" s="3876"/>
    </row>
    <row r="366" spans="5:7">
      <c r="E366" s="1552" t="s">
        <v>3387</v>
      </c>
      <c r="F366" s="3876" t="s">
        <v>3388</v>
      </c>
      <c r="G366" s="3876"/>
    </row>
    <row r="367" spans="5:7">
      <c r="E367" s="1552" t="s">
        <v>3389</v>
      </c>
      <c r="F367" s="3876" t="s">
        <v>3390</v>
      </c>
      <c r="G367" s="3876"/>
    </row>
    <row r="368" spans="5:7">
      <c r="E368" s="1552" t="s">
        <v>3391</v>
      </c>
      <c r="F368" s="3876" t="s">
        <v>3392</v>
      </c>
      <c r="G368" s="3876"/>
    </row>
    <row r="369" spans="5:7">
      <c r="E369" s="1552" t="s">
        <v>3393</v>
      </c>
      <c r="F369" s="3876" t="s">
        <v>3394</v>
      </c>
      <c r="G369" s="3876"/>
    </row>
    <row r="370" spans="5:7">
      <c r="E370" s="1552" t="s">
        <v>3395</v>
      </c>
      <c r="F370" s="3876" t="s">
        <v>3396</v>
      </c>
      <c r="G370" s="3876"/>
    </row>
    <row r="371" spans="5:7">
      <c r="E371" s="1552" t="s">
        <v>3397</v>
      </c>
      <c r="F371" s="3876" t="s">
        <v>3398</v>
      </c>
      <c r="G371" s="3876"/>
    </row>
    <row r="372" spans="5:7">
      <c r="E372" s="1552" t="s">
        <v>3399</v>
      </c>
      <c r="F372" s="3876" t="s">
        <v>3400</v>
      </c>
      <c r="G372" s="3876"/>
    </row>
    <row r="373" spans="5:7">
      <c r="E373" s="1552" t="s">
        <v>3401</v>
      </c>
      <c r="F373" s="3876" t="s">
        <v>3402</v>
      </c>
      <c r="G373" s="3876"/>
    </row>
    <row r="374" spans="5:7">
      <c r="E374" s="1552" t="s">
        <v>3403</v>
      </c>
      <c r="F374" s="3876" t="s">
        <v>3404</v>
      </c>
      <c r="G374" s="3876"/>
    </row>
    <row r="375" spans="5:7">
      <c r="E375" s="1552" t="s">
        <v>3405</v>
      </c>
      <c r="F375" s="3876" t="s">
        <v>3406</v>
      </c>
      <c r="G375" s="3876"/>
    </row>
    <row r="376" spans="5:7">
      <c r="E376" s="1552" t="s">
        <v>3407</v>
      </c>
      <c r="F376" s="3876" t="s">
        <v>3408</v>
      </c>
      <c r="G376" s="3876"/>
    </row>
    <row r="377" spans="5:7">
      <c r="E377" s="1552" t="s">
        <v>3409</v>
      </c>
      <c r="F377" s="3876" t="s">
        <v>3410</v>
      </c>
      <c r="G377" s="3876"/>
    </row>
    <row r="378" spans="5:7">
      <c r="E378" s="1552" t="s">
        <v>3411</v>
      </c>
      <c r="F378" s="3876" t="s">
        <v>3412</v>
      </c>
      <c r="G378" s="3876"/>
    </row>
    <row r="379" spans="5:7">
      <c r="E379" s="1552" t="s">
        <v>3413</v>
      </c>
      <c r="F379" s="3876" t="s">
        <v>3414</v>
      </c>
      <c r="G379" s="3876"/>
    </row>
    <row r="380" spans="5:7">
      <c r="E380" s="1552" t="s">
        <v>3415</v>
      </c>
      <c r="F380" s="3876" t="s">
        <v>3416</v>
      </c>
      <c r="G380" s="3876"/>
    </row>
    <row r="381" spans="5:7">
      <c r="E381" s="1552" t="s">
        <v>3417</v>
      </c>
      <c r="F381" s="3876" t="s">
        <v>3418</v>
      </c>
      <c r="G381" s="3876"/>
    </row>
    <row r="382" spans="5:7">
      <c r="E382" s="1552" t="s">
        <v>3419</v>
      </c>
      <c r="F382" s="3876" t="s">
        <v>3420</v>
      </c>
      <c r="G382" s="3876"/>
    </row>
    <row r="383" spans="5:7">
      <c r="E383" s="1552" t="s">
        <v>3421</v>
      </c>
      <c r="F383" s="3876" t="s">
        <v>3422</v>
      </c>
      <c r="G383" s="3876"/>
    </row>
    <row r="384" spans="5:7">
      <c r="E384" s="1552" t="s">
        <v>3423</v>
      </c>
      <c r="F384" s="3876" t="s">
        <v>3424</v>
      </c>
      <c r="G384" s="3876"/>
    </row>
    <row r="385" spans="5:7">
      <c r="E385" s="1552" t="s">
        <v>3425</v>
      </c>
      <c r="F385" s="3876" t="s">
        <v>3426</v>
      </c>
      <c r="G385" s="3876"/>
    </row>
    <row r="386" spans="5:7">
      <c r="E386" s="1552" t="s">
        <v>3427</v>
      </c>
      <c r="F386" s="3876" t="s">
        <v>3428</v>
      </c>
      <c r="G386" s="3876"/>
    </row>
    <row r="387" spans="5:7">
      <c r="E387" s="1552" t="s">
        <v>3429</v>
      </c>
      <c r="F387" s="3876" t="s">
        <v>3430</v>
      </c>
      <c r="G387" s="3876"/>
    </row>
    <row r="388" spans="5:7">
      <c r="E388" s="1552" t="s">
        <v>3431</v>
      </c>
      <c r="F388" s="3876" t="s">
        <v>3432</v>
      </c>
      <c r="G388" s="3876"/>
    </row>
    <row r="389" spans="5:7">
      <c r="E389" s="1552" t="s">
        <v>3433</v>
      </c>
      <c r="F389" s="3876" t="s">
        <v>3434</v>
      </c>
      <c r="G389" s="3876"/>
    </row>
    <row r="390" spans="5:7">
      <c r="E390" s="1552" t="s">
        <v>3435</v>
      </c>
      <c r="F390" s="3876" t="s">
        <v>3436</v>
      </c>
      <c r="G390" s="3876"/>
    </row>
    <row r="391" spans="5:7">
      <c r="E391" s="1552" t="s">
        <v>3437</v>
      </c>
      <c r="F391" s="3876" t="s">
        <v>3438</v>
      </c>
      <c r="G391" s="3876"/>
    </row>
    <row r="392" spans="5:7">
      <c r="E392" s="1552" t="s">
        <v>3439</v>
      </c>
      <c r="F392" s="3876" t="s">
        <v>3440</v>
      </c>
      <c r="G392" s="3876"/>
    </row>
    <row r="393" spans="5:7">
      <c r="E393" s="1552" t="s">
        <v>3441</v>
      </c>
      <c r="F393" s="3876" t="s">
        <v>3442</v>
      </c>
      <c r="G393" s="3876"/>
    </row>
    <row r="394" spans="5:7">
      <c r="E394" s="1552" t="s">
        <v>3443</v>
      </c>
      <c r="F394" s="3876" t="s">
        <v>3444</v>
      </c>
      <c r="G394" s="3876"/>
    </row>
    <row r="395" spans="5:7">
      <c r="E395" s="1552" t="s">
        <v>3445</v>
      </c>
      <c r="F395" s="3876" t="s">
        <v>3446</v>
      </c>
      <c r="G395" s="3876"/>
    </row>
    <row r="396" spans="5:7">
      <c r="E396" s="1552" t="s">
        <v>3447</v>
      </c>
      <c r="F396" s="3876" t="s">
        <v>3448</v>
      </c>
      <c r="G396" s="3876"/>
    </row>
    <row r="397" spans="5:7">
      <c r="E397" s="1552" t="s">
        <v>3449</v>
      </c>
      <c r="F397" s="3876" t="s">
        <v>3450</v>
      </c>
      <c r="G397" s="3876"/>
    </row>
    <row r="398" spans="5:7">
      <c r="E398" s="1552" t="s">
        <v>3451</v>
      </c>
      <c r="F398" s="3876" t="s">
        <v>3452</v>
      </c>
      <c r="G398" s="3876"/>
    </row>
    <row r="399" spans="5:7">
      <c r="E399" s="1552" t="s">
        <v>3453</v>
      </c>
      <c r="F399" s="3876" t="s">
        <v>3454</v>
      </c>
      <c r="G399" s="3876"/>
    </row>
    <row r="400" spans="5:7">
      <c r="E400" s="1552" t="s">
        <v>3455</v>
      </c>
      <c r="F400" s="3876" t="s">
        <v>3456</v>
      </c>
      <c r="G400" s="3876"/>
    </row>
    <row r="401" spans="5:7">
      <c r="E401" s="1552" t="s">
        <v>3457</v>
      </c>
      <c r="F401" s="3876" t="s">
        <v>3458</v>
      </c>
      <c r="G401" s="3876"/>
    </row>
    <row r="402" spans="5:7">
      <c r="E402" s="1552" t="s">
        <v>3459</v>
      </c>
      <c r="F402" s="3876" t="s">
        <v>3460</v>
      </c>
      <c r="G402" s="3876"/>
    </row>
    <row r="403" spans="5:7">
      <c r="E403" s="1552" t="s">
        <v>3461</v>
      </c>
      <c r="F403" s="3876" t="s">
        <v>3462</v>
      </c>
      <c r="G403" s="3876"/>
    </row>
    <row r="404" spans="5:7">
      <c r="E404" s="1552" t="s">
        <v>3463</v>
      </c>
      <c r="F404" s="3876" t="s">
        <v>3464</v>
      </c>
      <c r="G404" s="3876"/>
    </row>
    <row r="405" spans="5:7">
      <c r="E405" s="1552" t="s">
        <v>3465</v>
      </c>
      <c r="F405" s="3876" t="s">
        <v>3466</v>
      </c>
      <c r="G405" s="3876"/>
    </row>
    <row r="406" spans="5:7">
      <c r="E406" s="1552" t="s">
        <v>3467</v>
      </c>
      <c r="F406" s="3876" t="s">
        <v>3468</v>
      </c>
      <c r="G406" s="3876"/>
    </row>
    <row r="407" spans="5:7">
      <c r="E407" s="1552" t="s">
        <v>3469</v>
      </c>
      <c r="F407" s="3876" t="s">
        <v>3470</v>
      </c>
      <c r="G407" s="3876"/>
    </row>
    <row r="408" spans="5:7">
      <c r="E408" s="1552" t="s">
        <v>3471</v>
      </c>
      <c r="F408" s="3876" t="s">
        <v>3472</v>
      </c>
      <c r="G408" s="3876"/>
    </row>
    <row r="409" spans="5:7">
      <c r="E409" s="1552" t="s">
        <v>3473</v>
      </c>
      <c r="F409" s="3876" t="s">
        <v>3474</v>
      </c>
      <c r="G409" s="3876"/>
    </row>
    <row r="410" spans="5:7">
      <c r="E410" s="1552" t="s">
        <v>3475</v>
      </c>
      <c r="F410" s="3876" t="s">
        <v>3476</v>
      </c>
      <c r="G410" s="3876"/>
    </row>
    <row r="411" spans="5:7">
      <c r="E411" s="1552" t="s">
        <v>3477</v>
      </c>
      <c r="F411" s="3876" t="s">
        <v>3478</v>
      </c>
      <c r="G411" s="3876"/>
    </row>
    <row r="412" spans="5:7">
      <c r="E412" s="1552" t="s">
        <v>3479</v>
      </c>
      <c r="F412" s="3876" t="s">
        <v>3480</v>
      </c>
      <c r="G412" s="3876"/>
    </row>
    <row r="413" spans="5:7">
      <c r="E413" s="1552" t="s">
        <v>3481</v>
      </c>
      <c r="F413" s="3876" t="s">
        <v>3482</v>
      </c>
      <c r="G413" s="3876"/>
    </row>
    <row r="414" spans="5:7">
      <c r="E414" s="1552" t="s">
        <v>3483</v>
      </c>
      <c r="F414" s="3876" t="s">
        <v>3484</v>
      </c>
      <c r="G414" s="3876"/>
    </row>
    <row r="415" spans="5:7">
      <c r="E415" s="1552" t="s">
        <v>3485</v>
      </c>
      <c r="F415" s="3876" t="s">
        <v>3486</v>
      </c>
      <c r="G415" s="3876"/>
    </row>
    <row r="416" spans="5:7">
      <c r="E416" s="1552" t="s">
        <v>3487</v>
      </c>
      <c r="F416" s="3876" t="s">
        <v>3488</v>
      </c>
      <c r="G416" s="3876"/>
    </row>
    <row r="417" spans="5:7">
      <c r="E417" s="1552" t="s">
        <v>3489</v>
      </c>
      <c r="F417" s="3876" t="s">
        <v>3490</v>
      </c>
      <c r="G417" s="3876"/>
    </row>
    <row r="418" spans="5:7">
      <c r="E418" s="1552" t="s">
        <v>3491</v>
      </c>
      <c r="F418" s="3876" t="s">
        <v>3492</v>
      </c>
      <c r="G418" s="3876"/>
    </row>
    <row r="419" spans="5:7">
      <c r="E419" s="1552" t="s">
        <v>3493</v>
      </c>
      <c r="F419" s="3876" t="s">
        <v>3494</v>
      </c>
      <c r="G419" s="3876"/>
    </row>
    <row r="420" spans="5:7">
      <c r="E420" s="1552" t="s">
        <v>3495</v>
      </c>
      <c r="F420" s="3876" t="s">
        <v>3496</v>
      </c>
      <c r="G420" s="3876"/>
    </row>
    <row r="421" spans="5:7">
      <c r="E421" s="1552" t="s">
        <v>3497</v>
      </c>
      <c r="F421" s="3876" t="s">
        <v>3498</v>
      </c>
      <c r="G421" s="3876"/>
    </row>
    <row r="422" spans="5:7">
      <c r="E422" s="1552" t="s">
        <v>3499</v>
      </c>
      <c r="F422" s="3876" t="s">
        <v>3500</v>
      </c>
      <c r="G422" s="3876"/>
    </row>
    <row r="423" spans="5:7">
      <c r="E423" s="1552" t="s">
        <v>3501</v>
      </c>
      <c r="F423" s="3876" t="s">
        <v>3502</v>
      </c>
      <c r="G423" s="3876"/>
    </row>
    <row r="424" spans="5:7">
      <c r="E424" s="1552" t="s">
        <v>3503</v>
      </c>
      <c r="F424" s="3876" t="s">
        <v>3504</v>
      </c>
      <c r="G424" s="3876"/>
    </row>
    <row r="425" spans="5:7">
      <c r="E425" s="1552" t="s">
        <v>3505</v>
      </c>
      <c r="F425" s="3876" t="s">
        <v>3506</v>
      </c>
      <c r="G425" s="3876"/>
    </row>
    <row r="426" spans="5:7">
      <c r="E426" s="1552" t="s">
        <v>3507</v>
      </c>
      <c r="F426" s="3876" t="s">
        <v>3508</v>
      </c>
      <c r="G426" s="3876"/>
    </row>
    <row r="427" spans="5:7">
      <c r="E427" s="1552" t="s">
        <v>3509</v>
      </c>
      <c r="F427" s="3876" t="s">
        <v>3510</v>
      </c>
      <c r="G427" s="3876"/>
    </row>
    <row r="428" spans="5:7">
      <c r="E428" s="1552" t="s">
        <v>3511</v>
      </c>
      <c r="F428" s="3876" t="s">
        <v>3512</v>
      </c>
      <c r="G428" s="3876"/>
    </row>
    <row r="429" spans="5:7">
      <c r="E429" s="1552" t="s">
        <v>3513</v>
      </c>
      <c r="F429" s="3876" t="s">
        <v>3514</v>
      </c>
      <c r="G429" s="3876"/>
    </row>
    <row r="430" spans="5:7">
      <c r="E430" s="1552" t="s">
        <v>3515</v>
      </c>
      <c r="F430" s="3876" t="s">
        <v>3516</v>
      </c>
      <c r="G430" s="3876"/>
    </row>
    <row r="431" spans="5:7">
      <c r="E431" s="1552" t="s">
        <v>3517</v>
      </c>
      <c r="F431" s="3876" t="s">
        <v>3518</v>
      </c>
      <c r="G431" s="3876"/>
    </row>
    <row r="432" spans="5:7">
      <c r="E432" s="1552" t="s">
        <v>3519</v>
      </c>
      <c r="F432" s="3876" t="s">
        <v>3520</v>
      </c>
      <c r="G432" s="3876"/>
    </row>
    <row r="433" spans="5:7">
      <c r="E433" s="1552" t="s">
        <v>3521</v>
      </c>
      <c r="F433" s="3876" t="s">
        <v>3522</v>
      </c>
      <c r="G433" s="3876"/>
    </row>
    <row r="434" spans="5:7">
      <c r="E434" s="1552" t="s">
        <v>3523</v>
      </c>
      <c r="F434" s="3876" t="s">
        <v>3524</v>
      </c>
      <c r="G434" s="3876"/>
    </row>
    <row r="435" spans="5:7">
      <c r="E435" s="1552" t="s">
        <v>3525</v>
      </c>
      <c r="F435" s="3876" t="s">
        <v>3526</v>
      </c>
      <c r="G435" s="3876"/>
    </row>
    <row r="436" spans="5:7">
      <c r="E436" s="1552" t="s">
        <v>3527</v>
      </c>
      <c r="F436" s="3876" t="s">
        <v>3528</v>
      </c>
      <c r="G436" s="3876"/>
    </row>
    <row r="437" spans="5:7">
      <c r="E437" s="1552" t="s">
        <v>3529</v>
      </c>
      <c r="F437" s="3876" t="s">
        <v>3530</v>
      </c>
      <c r="G437" s="3876"/>
    </row>
    <row r="438" spans="5:7">
      <c r="E438" s="1552" t="s">
        <v>3531</v>
      </c>
      <c r="F438" s="3876" t="s">
        <v>3532</v>
      </c>
      <c r="G438" s="3876"/>
    </row>
    <row r="439" spans="5:7">
      <c r="E439" s="1552" t="s">
        <v>3533</v>
      </c>
      <c r="F439" s="3876" t="s">
        <v>3534</v>
      </c>
      <c r="G439" s="3876"/>
    </row>
    <row r="440" spans="5:7">
      <c r="E440" s="1552" t="s">
        <v>3535</v>
      </c>
      <c r="F440" s="3876" t="s">
        <v>3536</v>
      </c>
      <c r="G440" s="3876"/>
    </row>
    <row r="441" spans="5:7">
      <c r="E441" s="1552" t="s">
        <v>3537</v>
      </c>
      <c r="F441" s="3876" t="s">
        <v>3538</v>
      </c>
      <c r="G441" s="3876"/>
    </row>
    <row r="442" spans="5:7">
      <c r="E442" s="1552" t="s">
        <v>3539</v>
      </c>
      <c r="F442" s="3876" t="s">
        <v>3540</v>
      </c>
      <c r="G442" s="3876"/>
    </row>
    <row r="443" spans="5:7">
      <c r="E443" s="1552" t="s">
        <v>3541</v>
      </c>
      <c r="F443" s="3876" t="s">
        <v>3542</v>
      </c>
      <c r="G443" s="3876"/>
    </row>
    <row r="444" spans="5:7">
      <c r="E444" s="1552" t="s">
        <v>3543</v>
      </c>
      <c r="F444" s="3876" t="s">
        <v>3544</v>
      </c>
      <c r="G444" s="3876"/>
    </row>
    <row r="445" spans="5:7">
      <c r="E445" s="1552" t="s">
        <v>3545</v>
      </c>
      <c r="F445" s="3876" t="s">
        <v>3546</v>
      </c>
      <c r="G445" s="3876"/>
    </row>
    <row r="446" spans="5:7">
      <c r="E446" s="1552" t="s">
        <v>3547</v>
      </c>
      <c r="F446" s="3876" t="s">
        <v>3548</v>
      </c>
      <c r="G446" s="3876"/>
    </row>
    <row r="447" spans="5:7">
      <c r="E447" s="1552" t="s">
        <v>3549</v>
      </c>
      <c r="F447" s="3876" t="s">
        <v>3550</v>
      </c>
      <c r="G447" s="3876"/>
    </row>
    <row r="448" spans="5:7">
      <c r="E448" s="1552" t="s">
        <v>3551</v>
      </c>
      <c r="F448" s="3876" t="s">
        <v>3552</v>
      </c>
      <c r="G448" s="3876"/>
    </row>
    <row r="449" spans="5:7">
      <c r="E449" s="1552" t="s">
        <v>3553</v>
      </c>
      <c r="F449" s="3876" t="s">
        <v>3554</v>
      </c>
      <c r="G449" s="3876"/>
    </row>
    <row r="450" spans="5:7">
      <c r="E450" s="1552" t="s">
        <v>3555</v>
      </c>
      <c r="F450" s="3876" t="s">
        <v>3556</v>
      </c>
      <c r="G450" s="3876"/>
    </row>
    <row r="451" spans="5:7">
      <c r="E451" s="1552" t="s">
        <v>3557</v>
      </c>
      <c r="F451" s="3876" t="s">
        <v>3558</v>
      </c>
      <c r="G451" s="3876"/>
    </row>
    <row r="452" spans="5:7">
      <c r="E452" s="1552" t="s">
        <v>3559</v>
      </c>
      <c r="F452" s="3876" t="s">
        <v>3560</v>
      </c>
      <c r="G452" s="3876"/>
    </row>
    <row r="453" spans="5:7">
      <c r="E453" s="1552" t="s">
        <v>3561</v>
      </c>
      <c r="F453" s="3876" t="s">
        <v>3562</v>
      </c>
      <c r="G453" s="3876"/>
    </row>
    <row r="454" spans="5:7">
      <c r="E454" s="1552" t="s">
        <v>3563</v>
      </c>
      <c r="F454" s="3876" t="s">
        <v>3564</v>
      </c>
      <c r="G454" s="3876"/>
    </row>
    <row r="455" spans="5:7">
      <c r="E455" s="1552" t="s">
        <v>3565</v>
      </c>
      <c r="F455" s="3876" t="s">
        <v>3566</v>
      </c>
      <c r="G455" s="3876"/>
    </row>
    <row r="456" spans="5:7">
      <c r="E456" s="1552" t="s">
        <v>3567</v>
      </c>
      <c r="F456" s="3876" t="s">
        <v>3568</v>
      </c>
      <c r="G456" s="3876"/>
    </row>
    <row r="457" spans="5:7">
      <c r="E457" s="1552" t="s">
        <v>3569</v>
      </c>
      <c r="F457" s="3876" t="s">
        <v>3570</v>
      </c>
      <c r="G457" s="3876"/>
    </row>
    <row r="458" spans="5:7">
      <c r="E458" s="1552" t="s">
        <v>3571</v>
      </c>
      <c r="F458" s="3876" t="s">
        <v>3572</v>
      </c>
      <c r="G458" s="3876"/>
    </row>
    <row r="459" spans="5:7">
      <c r="E459" s="1552" t="s">
        <v>3573</v>
      </c>
      <c r="F459" s="3876" t="s">
        <v>3574</v>
      </c>
      <c r="G459" s="3876"/>
    </row>
    <row r="460" spans="5:7">
      <c r="E460" s="1552" t="s">
        <v>3575</v>
      </c>
      <c r="F460" s="3876" t="s">
        <v>3576</v>
      </c>
      <c r="G460" s="3876"/>
    </row>
    <row r="461" spans="5:7">
      <c r="E461" s="1552" t="s">
        <v>3577</v>
      </c>
      <c r="F461" s="3876" t="s">
        <v>3578</v>
      </c>
      <c r="G461" s="3876"/>
    </row>
    <row r="462" spans="5:7">
      <c r="E462" s="1552" t="s">
        <v>3579</v>
      </c>
      <c r="F462" s="3876" t="s">
        <v>3580</v>
      </c>
      <c r="G462" s="3876"/>
    </row>
    <row r="463" spans="5:7">
      <c r="E463" s="1552" t="s">
        <v>3581</v>
      </c>
      <c r="F463" s="3876" t="s">
        <v>3582</v>
      </c>
      <c r="G463" s="3876"/>
    </row>
    <row r="464" spans="5:7">
      <c r="E464" s="1552" t="s">
        <v>3583</v>
      </c>
      <c r="F464" s="3876" t="s">
        <v>3584</v>
      </c>
      <c r="G464" s="3876"/>
    </row>
    <row r="465" spans="5:7">
      <c r="E465" s="1552" t="s">
        <v>3585</v>
      </c>
      <c r="F465" s="3876" t="s">
        <v>3586</v>
      </c>
      <c r="G465" s="3876"/>
    </row>
    <row r="466" spans="5:7">
      <c r="E466" s="1552" t="s">
        <v>3587</v>
      </c>
      <c r="F466" s="3876" t="s">
        <v>3588</v>
      </c>
      <c r="G466" s="3876"/>
    </row>
    <row r="467" spans="5:7">
      <c r="E467" s="1552" t="s">
        <v>3589</v>
      </c>
      <c r="F467" s="3876" t="s">
        <v>3590</v>
      </c>
      <c r="G467" s="3876"/>
    </row>
    <row r="468" spans="5:7">
      <c r="E468" s="1552" t="s">
        <v>3591</v>
      </c>
      <c r="F468" s="3876" t="s">
        <v>3592</v>
      </c>
      <c r="G468" s="3876"/>
    </row>
    <row r="469" spans="5:7">
      <c r="E469" s="1552" t="s">
        <v>3593</v>
      </c>
      <c r="F469" s="3876" t="s">
        <v>3594</v>
      </c>
      <c r="G469" s="3876"/>
    </row>
    <row r="470" spans="5:7">
      <c r="E470" s="1552" t="s">
        <v>3595</v>
      </c>
      <c r="F470" s="3876" t="s">
        <v>3596</v>
      </c>
      <c r="G470" s="3876"/>
    </row>
    <row r="471" spans="5:7">
      <c r="E471" s="1552" t="s">
        <v>3597</v>
      </c>
      <c r="F471" s="3876" t="s">
        <v>3598</v>
      </c>
      <c r="G471" s="3876"/>
    </row>
    <row r="472" spans="5:7">
      <c r="E472" s="1552" t="s">
        <v>3599</v>
      </c>
      <c r="F472" s="3876" t="s">
        <v>3600</v>
      </c>
      <c r="G472" s="3876"/>
    </row>
    <row r="473" spans="5:7">
      <c r="E473" s="1552" t="s">
        <v>3601</v>
      </c>
      <c r="F473" s="3876" t="s">
        <v>3602</v>
      </c>
      <c r="G473" s="3876"/>
    </row>
    <row r="474" spans="5:7">
      <c r="E474" s="1552" t="s">
        <v>3603</v>
      </c>
      <c r="F474" s="3876" t="s">
        <v>3604</v>
      </c>
      <c r="G474" s="3876"/>
    </row>
    <row r="475" spans="5:7">
      <c r="E475" s="1552" t="s">
        <v>3605</v>
      </c>
      <c r="F475" s="3876" t="s">
        <v>3606</v>
      </c>
      <c r="G475" s="3876"/>
    </row>
    <row r="476" spans="5:7">
      <c r="E476" s="1552" t="s">
        <v>3607</v>
      </c>
      <c r="F476" s="3876" t="s">
        <v>3608</v>
      </c>
      <c r="G476" s="3876"/>
    </row>
    <row r="477" spans="5:7">
      <c r="E477" s="1552" t="s">
        <v>3609</v>
      </c>
      <c r="F477" s="3876" t="s">
        <v>3610</v>
      </c>
      <c r="G477" s="3876"/>
    </row>
    <row r="478" spans="5:7">
      <c r="E478" s="1552" t="s">
        <v>3611</v>
      </c>
      <c r="F478" s="3876" t="s">
        <v>3612</v>
      </c>
      <c r="G478" s="3876"/>
    </row>
    <row r="479" spans="5:7">
      <c r="E479" s="1552" t="s">
        <v>3613</v>
      </c>
      <c r="F479" s="3876" t="s">
        <v>3614</v>
      </c>
      <c r="G479" s="3876"/>
    </row>
    <row r="480" spans="5:7">
      <c r="E480" s="1552" t="s">
        <v>3615</v>
      </c>
      <c r="F480" s="3876" t="s">
        <v>3616</v>
      </c>
      <c r="G480" s="3876"/>
    </row>
    <row r="481" spans="5:7">
      <c r="E481" s="1552" t="s">
        <v>3617</v>
      </c>
      <c r="F481" s="3876" t="s">
        <v>3618</v>
      </c>
      <c r="G481" s="3876"/>
    </row>
    <row r="482" spans="5:7">
      <c r="E482" s="1552" t="s">
        <v>3619</v>
      </c>
      <c r="F482" s="3876" t="s">
        <v>3620</v>
      </c>
      <c r="G482" s="3876"/>
    </row>
    <row r="483" spans="5:7">
      <c r="E483" s="1552" t="s">
        <v>3621</v>
      </c>
      <c r="F483" s="3876" t="s">
        <v>3622</v>
      </c>
      <c r="G483" s="3876"/>
    </row>
    <row r="484" spans="5:7">
      <c r="E484" s="1552" t="s">
        <v>3623</v>
      </c>
      <c r="F484" s="3876" t="s">
        <v>3624</v>
      </c>
      <c r="G484" s="3876"/>
    </row>
    <row r="485" spans="5:7">
      <c r="E485" s="1552" t="s">
        <v>3625</v>
      </c>
      <c r="F485" s="3876" t="s">
        <v>3626</v>
      </c>
      <c r="G485" s="3876"/>
    </row>
    <row r="486" spans="5:7">
      <c r="E486" s="1552" t="s">
        <v>3627</v>
      </c>
      <c r="F486" s="3876" t="s">
        <v>3628</v>
      </c>
      <c r="G486" s="3876"/>
    </row>
    <row r="487" spans="5:7">
      <c r="E487" s="1552" t="s">
        <v>3629</v>
      </c>
      <c r="F487" s="3876" t="s">
        <v>3630</v>
      </c>
      <c r="G487" s="3876"/>
    </row>
    <row r="488" spans="5:7">
      <c r="E488" s="1552" t="s">
        <v>3631</v>
      </c>
      <c r="F488" s="3876" t="s">
        <v>3632</v>
      </c>
      <c r="G488" s="3876"/>
    </row>
    <row r="489" spans="5:7">
      <c r="E489" s="1552" t="s">
        <v>3633</v>
      </c>
      <c r="F489" s="3876" t="s">
        <v>3634</v>
      </c>
      <c r="G489" s="3876"/>
    </row>
    <row r="490" spans="5:7">
      <c r="E490" s="1552" t="s">
        <v>3635</v>
      </c>
      <c r="F490" s="3876" t="s">
        <v>3636</v>
      </c>
      <c r="G490" s="3876"/>
    </row>
    <row r="491" spans="5:7">
      <c r="E491" s="1552" t="s">
        <v>3637</v>
      </c>
      <c r="F491" s="3876" t="s">
        <v>3638</v>
      </c>
      <c r="G491" s="3876"/>
    </row>
    <row r="492" spans="5:7">
      <c r="E492" s="1552" t="s">
        <v>3639</v>
      </c>
      <c r="F492" s="3876" t="s">
        <v>3640</v>
      </c>
      <c r="G492" s="3876"/>
    </row>
    <row r="493" spans="5:7">
      <c r="E493" s="1552" t="s">
        <v>3641</v>
      </c>
      <c r="F493" s="3876" t="s">
        <v>3642</v>
      </c>
      <c r="G493" s="3876"/>
    </row>
    <row r="494" spans="5:7">
      <c r="E494" s="1552" t="s">
        <v>3643</v>
      </c>
      <c r="F494" s="3876" t="s">
        <v>3644</v>
      </c>
      <c r="G494" s="3876"/>
    </row>
    <row r="495" spans="5:7">
      <c r="E495" s="1552" t="s">
        <v>3645</v>
      </c>
      <c r="F495" s="3876" t="s">
        <v>3646</v>
      </c>
      <c r="G495" s="3876"/>
    </row>
    <row r="496" spans="5:7">
      <c r="E496" s="1552" t="s">
        <v>3647</v>
      </c>
      <c r="F496" s="3876" t="s">
        <v>3648</v>
      </c>
      <c r="G496" s="3876"/>
    </row>
    <row r="497" spans="5:7">
      <c r="E497" s="1552" t="s">
        <v>3649</v>
      </c>
      <c r="F497" s="3876" t="s">
        <v>3650</v>
      </c>
      <c r="G497" s="3876"/>
    </row>
    <row r="498" spans="5:7">
      <c r="E498" s="1552" t="s">
        <v>3651</v>
      </c>
      <c r="F498" s="3876" t="s">
        <v>3652</v>
      </c>
      <c r="G498" s="3876"/>
    </row>
    <row r="499" spans="5:7">
      <c r="E499" s="1552" t="s">
        <v>3653</v>
      </c>
      <c r="F499" s="3876" t="s">
        <v>3654</v>
      </c>
      <c r="G499" s="3876"/>
    </row>
    <row r="500" spans="5:7">
      <c r="E500" s="1552" t="s">
        <v>3655</v>
      </c>
      <c r="F500" s="3876" t="s">
        <v>3656</v>
      </c>
      <c r="G500" s="3876"/>
    </row>
    <row r="501" spans="5:7">
      <c r="E501" s="1552" t="s">
        <v>3657</v>
      </c>
      <c r="F501" s="3876" t="s">
        <v>3658</v>
      </c>
      <c r="G501" s="3876"/>
    </row>
    <row r="502" spans="5:7">
      <c r="E502" s="1552" t="s">
        <v>3659</v>
      </c>
      <c r="F502" s="3876" t="s">
        <v>3660</v>
      </c>
      <c r="G502" s="3876"/>
    </row>
    <row r="503" spans="5:7">
      <c r="E503" s="1552" t="s">
        <v>3661</v>
      </c>
      <c r="F503" s="3876" t="s">
        <v>3662</v>
      </c>
      <c r="G503" s="3876"/>
    </row>
    <row r="504" spans="5:7">
      <c r="E504" s="1552" t="s">
        <v>3663</v>
      </c>
      <c r="F504" s="3876" t="s">
        <v>3664</v>
      </c>
      <c r="G504" s="3876"/>
    </row>
    <row r="505" spans="5:7">
      <c r="E505" s="1552" t="s">
        <v>3665</v>
      </c>
      <c r="F505" s="3876" t="s">
        <v>3666</v>
      </c>
      <c r="G505" s="3876"/>
    </row>
    <row r="506" spans="5:7">
      <c r="E506" s="1552" t="s">
        <v>3667</v>
      </c>
      <c r="F506" s="3876" t="s">
        <v>3668</v>
      </c>
      <c r="G506" s="3876"/>
    </row>
    <row r="507" spans="5:7">
      <c r="E507" s="1552" t="s">
        <v>3669</v>
      </c>
      <c r="F507" s="3876" t="s">
        <v>3670</v>
      </c>
      <c r="G507" s="3876"/>
    </row>
    <row r="508" spans="5:7">
      <c r="E508" s="1552" t="s">
        <v>3671</v>
      </c>
      <c r="F508" s="3876" t="s">
        <v>3672</v>
      </c>
      <c r="G508" s="3876"/>
    </row>
    <row r="509" spans="5:7">
      <c r="E509" s="1552" t="s">
        <v>3673</v>
      </c>
      <c r="F509" s="3876" t="s">
        <v>3674</v>
      </c>
      <c r="G509" s="3876"/>
    </row>
    <row r="510" spans="5:7">
      <c r="E510" s="1552" t="s">
        <v>3675</v>
      </c>
      <c r="F510" s="3876" t="s">
        <v>3676</v>
      </c>
      <c r="G510" s="3876"/>
    </row>
    <row r="511" spans="5:7">
      <c r="E511" s="1552" t="s">
        <v>3677</v>
      </c>
      <c r="F511" s="3876" t="s">
        <v>3678</v>
      </c>
      <c r="G511" s="3876"/>
    </row>
    <row r="512" spans="5:7">
      <c r="E512" s="1552" t="s">
        <v>3679</v>
      </c>
      <c r="F512" s="3876" t="s">
        <v>3680</v>
      </c>
      <c r="G512" s="3876"/>
    </row>
    <row r="513" spans="5:7">
      <c r="E513" s="1552" t="s">
        <v>3681</v>
      </c>
      <c r="F513" s="3876" t="s">
        <v>3682</v>
      </c>
      <c r="G513" s="3876"/>
    </row>
    <row r="514" spans="5:7">
      <c r="E514" s="1552" t="s">
        <v>3683</v>
      </c>
      <c r="F514" s="3876" t="s">
        <v>3684</v>
      </c>
      <c r="G514" s="3876"/>
    </row>
    <row r="515" spans="5:7">
      <c r="E515" s="1552" t="s">
        <v>3685</v>
      </c>
      <c r="F515" s="3876" t="s">
        <v>3686</v>
      </c>
      <c r="G515" s="3876"/>
    </row>
    <row r="516" spans="5:7">
      <c r="E516" s="1552" t="s">
        <v>3687</v>
      </c>
      <c r="F516" s="3876" t="s">
        <v>3688</v>
      </c>
      <c r="G516" s="3876"/>
    </row>
    <row r="517" spans="5:7">
      <c r="E517" s="1552" t="s">
        <v>3689</v>
      </c>
      <c r="F517" s="3876" t="s">
        <v>3690</v>
      </c>
      <c r="G517" s="3876"/>
    </row>
    <row r="518" spans="5:7">
      <c r="E518" s="1552" t="s">
        <v>3691</v>
      </c>
      <c r="F518" s="3876" t="s">
        <v>3692</v>
      </c>
      <c r="G518" s="3876"/>
    </row>
    <row r="519" spans="5:7">
      <c r="E519" s="1552" t="s">
        <v>3693</v>
      </c>
      <c r="F519" s="3876" t="s">
        <v>3694</v>
      </c>
      <c r="G519" s="3876"/>
    </row>
    <row r="520" spans="5:7">
      <c r="E520" s="1552" t="s">
        <v>3695</v>
      </c>
      <c r="F520" s="3876" t="s">
        <v>3696</v>
      </c>
      <c r="G520" s="3876"/>
    </row>
    <row r="521" spans="5:7">
      <c r="E521" s="1552" t="s">
        <v>3697</v>
      </c>
      <c r="F521" s="3876" t="s">
        <v>3698</v>
      </c>
      <c r="G521" s="3876"/>
    </row>
    <row r="522" spans="5:7">
      <c r="E522" s="1552" t="s">
        <v>3699</v>
      </c>
      <c r="F522" s="3876" t="s">
        <v>3700</v>
      </c>
      <c r="G522" s="3876"/>
    </row>
    <row r="523" spans="5:7">
      <c r="E523" s="1552" t="s">
        <v>3701</v>
      </c>
      <c r="F523" s="3876" t="s">
        <v>3702</v>
      </c>
      <c r="G523" s="3876"/>
    </row>
    <row r="524" spans="5:7">
      <c r="E524" s="1552" t="s">
        <v>3703</v>
      </c>
      <c r="F524" s="3876" t="s">
        <v>3704</v>
      </c>
      <c r="G524" s="3876"/>
    </row>
    <row r="525" spans="5:7">
      <c r="E525" s="1552" t="s">
        <v>3705</v>
      </c>
      <c r="F525" s="3876" t="s">
        <v>3706</v>
      </c>
      <c r="G525" s="3876"/>
    </row>
    <row r="526" spans="5:7">
      <c r="E526" s="1552" t="s">
        <v>3707</v>
      </c>
      <c r="F526" s="3876" t="s">
        <v>3708</v>
      </c>
      <c r="G526" s="3876"/>
    </row>
    <row r="527" spans="5:7">
      <c r="E527" s="1552" t="s">
        <v>3709</v>
      </c>
      <c r="F527" s="3876" t="s">
        <v>3710</v>
      </c>
      <c r="G527" s="3876"/>
    </row>
    <row r="528" spans="5:7">
      <c r="E528" s="1552" t="s">
        <v>3711</v>
      </c>
      <c r="F528" s="3876" t="s">
        <v>3712</v>
      </c>
      <c r="G528" s="3876"/>
    </row>
    <row r="529" spans="5:7">
      <c r="E529" s="1552" t="s">
        <v>3713</v>
      </c>
      <c r="F529" s="3876" t="s">
        <v>3714</v>
      </c>
      <c r="G529" s="3876"/>
    </row>
    <row r="530" spans="5:7">
      <c r="E530" s="1552" t="s">
        <v>3715</v>
      </c>
      <c r="F530" s="3876" t="s">
        <v>3716</v>
      </c>
      <c r="G530" s="3876"/>
    </row>
    <row r="531" spans="5:7">
      <c r="E531" s="1552" t="s">
        <v>3717</v>
      </c>
      <c r="F531" s="3876" t="s">
        <v>3718</v>
      </c>
      <c r="G531" s="3876"/>
    </row>
    <row r="532" spans="5:7">
      <c r="E532" s="1552" t="s">
        <v>3719</v>
      </c>
      <c r="F532" s="3876" t="s">
        <v>3720</v>
      </c>
      <c r="G532" s="3876"/>
    </row>
    <row r="533" spans="5:7">
      <c r="E533" s="1552" t="s">
        <v>3721</v>
      </c>
      <c r="F533" s="3876" t="s">
        <v>3722</v>
      </c>
      <c r="G533" s="3876"/>
    </row>
    <row r="534" spans="5:7">
      <c r="E534" s="1552" t="s">
        <v>3723</v>
      </c>
      <c r="F534" s="3876" t="s">
        <v>3724</v>
      </c>
      <c r="G534" s="3876"/>
    </row>
    <row r="535" spans="5:7">
      <c r="E535" s="1552" t="s">
        <v>3725</v>
      </c>
      <c r="F535" s="3876" t="s">
        <v>3726</v>
      </c>
      <c r="G535" s="3876"/>
    </row>
    <row r="536" spans="5:7">
      <c r="E536" s="1552" t="s">
        <v>3727</v>
      </c>
      <c r="F536" s="3876" t="s">
        <v>3728</v>
      </c>
      <c r="G536" s="3876"/>
    </row>
    <row r="537" spans="5:7">
      <c r="E537" s="1552" t="s">
        <v>3729</v>
      </c>
      <c r="F537" s="3876" t="s">
        <v>3730</v>
      </c>
      <c r="G537" s="3876"/>
    </row>
    <row r="538" spans="5:7">
      <c r="E538" s="1552" t="s">
        <v>3731</v>
      </c>
      <c r="F538" s="3876" t="s">
        <v>3732</v>
      </c>
      <c r="G538" s="3876"/>
    </row>
    <row r="539" spans="5:7">
      <c r="E539" s="1552" t="s">
        <v>3733</v>
      </c>
      <c r="F539" s="3876" t="s">
        <v>3734</v>
      </c>
      <c r="G539" s="3876"/>
    </row>
    <row r="540" spans="5:7">
      <c r="E540" s="1552" t="s">
        <v>3735</v>
      </c>
      <c r="F540" s="3876" t="s">
        <v>3736</v>
      </c>
      <c r="G540" s="3876"/>
    </row>
    <row r="541" spans="5:7">
      <c r="E541" s="1552" t="s">
        <v>3737</v>
      </c>
      <c r="F541" s="3876" t="s">
        <v>3738</v>
      </c>
      <c r="G541" s="3876"/>
    </row>
    <row r="542" spans="5:7">
      <c r="E542" s="1552" t="s">
        <v>3739</v>
      </c>
      <c r="F542" s="3876" t="s">
        <v>3740</v>
      </c>
      <c r="G542" s="3876"/>
    </row>
    <row r="543" spans="5:7">
      <c r="E543" s="1552" t="s">
        <v>3741</v>
      </c>
      <c r="F543" s="3876" t="s">
        <v>3742</v>
      </c>
      <c r="G543" s="3876"/>
    </row>
    <row r="544" spans="5:7">
      <c r="E544" s="1552" t="s">
        <v>3743</v>
      </c>
      <c r="F544" s="3876" t="s">
        <v>3744</v>
      </c>
      <c r="G544" s="3876"/>
    </row>
    <row r="545" spans="5:7">
      <c r="E545" s="1552" t="s">
        <v>3745</v>
      </c>
      <c r="F545" s="3876" t="s">
        <v>3746</v>
      </c>
      <c r="G545" s="3876"/>
    </row>
    <row r="546" spans="5:7">
      <c r="E546" s="1552" t="s">
        <v>3747</v>
      </c>
      <c r="F546" s="3876" t="s">
        <v>3748</v>
      </c>
      <c r="G546" s="3876"/>
    </row>
    <row r="547" spans="5:7">
      <c r="E547" s="1552" t="s">
        <v>3749</v>
      </c>
      <c r="F547" s="3876" t="s">
        <v>3750</v>
      </c>
      <c r="G547" s="3876"/>
    </row>
    <row r="548" spans="5:7">
      <c r="E548" s="1552" t="s">
        <v>3751</v>
      </c>
      <c r="F548" s="3876" t="s">
        <v>3752</v>
      </c>
      <c r="G548" s="3876"/>
    </row>
    <row r="549" spans="5:7">
      <c r="E549" s="1552" t="s">
        <v>3753</v>
      </c>
      <c r="F549" s="3876" t="s">
        <v>3754</v>
      </c>
      <c r="G549" s="3876"/>
    </row>
    <row r="550" spans="5:7">
      <c r="E550" s="1552" t="s">
        <v>3755</v>
      </c>
      <c r="F550" s="3876" t="s">
        <v>3756</v>
      </c>
      <c r="G550" s="3876"/>
    </row>
    <row r="551" spans="5:7">
      <c r="E551" s="1552" t="s">
        <v>3757</v>
      </c>
      <c r="F551" s="3876" t="s">
        <v>3758</v>
      </c>
      <c r="G551" s="3876"/>
    </row>
    <row r="552" spans="5:7">
      <c r="E552" s="1552" t="s">
        <v>3759</v>
      </c>
      <c r="F552" s="3876" t="s">
        <v>3760</v>
      </c>
      <c r="G552" s="3876"/>
    </row>
    <row r="553" spans="5:7">
      <c r="E553" s="1552" t="s">
        <v>3761</v>
      </c>
      <c r="F553" s="3876" t="s">
        <v>3762</v>
      </c>
      <c r="G553" s="3876"/>
    </row>
    <row r="554" spans="5:7">
      <c r="E554" s="1552" t="s">
        <v>3763</v>
      </c>
      <c r="F554" s="3876" t="s">
        <v>3764</v>
      </c>
      <c r="G554" s="3876"/>
    </row>
    <row r="555" spans="5:7">
      <c r="E555" s="1552" t="s">
        <v>3765</v>
      </c>
      <c r="F555" s="3876" t="s">
        <v>3766</v>
      </c>
      <c r="G555" s="3876"/>
    </row>
    <row r="556" spans="5:7">
      <c r="E556" s="1552" t="s">
        <v>3767</v>
      </c>
      <c r="F556" s="3876" t="s">
        <v>3768</v>
      </c>
      <c r="G556" s="3876"/>
    </row>
    <row r="557" spans="5:7">
      <c r="E557" s="1552" t="s">
        <v>3769</v>
      </c>
      <c r="F557" s="3876" t="s">
        <v>3770</v>
      </c>
      <c r="G557" s="3876"/>
    </row>
    <row r="558" spans="5:7">
      <c r="E558" s="1552" t="s">
        <v>3771</v>
      </c>
      <c r="F558" s="3876" t="s">
        <v>3772</v>
      </c>
      <c r="G558" s="3876"/>
    </row>
    <row r="559" spans="5:7">
      <c r="E559" s="1552" t="s">
        <v>3773</v>
      </c>
      <c r="F559" s="3876" t="s">
        <v>3774</v>
      </c>
      <c r="G559" s="3876"/>
    </row>
    <row r="560" spans="5:7">
      <c r="E560" s="1552" t="s">
        <v>3775</v>
      </c>
      <c r="F560" s="3876" t="s">
        <v>3776</v>
      </c>
      <c r="G560" s="3876"/>
    </row>
    <row r="561" spans="5:7">
      <c r="E561" s="1552" t="s">
        <v>3777</v>
      </c>
      <c r="F561" s="3876" t="s">
        <v>3778</v>
      </c>
      <c r="G561" s="3876"/>
    </row>
    <row r="562" spans="5:7">
      <c r="E562" s="1552" t="s">
        <v>3779</v>
      </c>
      <c r="F562" s="3876" t="s">
        <v>3780</v>
      </c>
      <c r="G562" s="3876"/>
    </row>
    <row r="563" spans="5:7">
      <c r="E563" s="1552" t="s">
        <v>3781</v>
      </c>
      <c r="F563" s="3876" t="s">
        <v>3782</v>
      </c>
      <c r="G563" s="3876"/>
    </row>
    <row r="564" spans="5:7">
      <c r="E564" s="1552" t="s">
        <v>3783</v>
      </c>
      <c r="F564" s="3876" t="s">
        <v>3784</v>
      </c>
      <c r="G564" s="3876"/>
    </row>
    <row r="565" spans="5:7">
      <c r="E565" s="1552" t="s">
        <v>3785</v>
      </c>
      <c r="F565" s="3876" t="s">
        <v>3786</v>
      </c>
      <c r="G565" s="3876"/>
    </row>
    <row r="566" spans="5:7">
      <c r="E566" s="1552" t="s">
        <v>3787</v>
      </c>
      <c r="F566" s="3876" t="s">
        <v>3788</v>
      </c>
      <c r="G566" s="3876"/>
    </row>
    <row r="567" spans="5:7">
      <c r="E567" s="1552" t="s">
        <v>3789</v>
      </c>
      <c r="F567" s="3876" t="s">
        <v>3790</v>
      </c>
      <c r="G567" s="3876"/>
    </row>
    <row r="568" spans="5:7">
      <c r="E568" s="1552" t="s">
        <v>3791</v>
      </c>
      <c r="F568" s="3876" t="s">
        <v>3792</v>
      </c>
      <c r="G568" s="3876"/>
    </row>
    <row r="569" spans="5:7">
      <c r="E569" s="1552" t="s">
        <v>3793</v>
      </c>
      <c r="F569" s="3876" t="s">
        <v>3794</v>
      </c>
      <c r="G569" s="3876"/>
    </row>
    <row r="570" spans="5:7">
      <c r="E570" s="1552" t="s">
        <v>3795</v>
      </c>
      <c r="F570" s="3876" t="s">
        <v>3796</v>
      </c>
      <c r="G570" s="3876"/>
    </row>
    <row r="571" spans="5:7">
      <c r="E571" s="1552" t="s">
        <v>3797</v>
      </c>
      <c r="F571" s="3876" t="s">
        <v>3798</v>
      </c>
      <c r="G571" s="3876"/>
    </row>
    <row r="572" spans="5:7">
      <c r="E572" s="1552" t="s">
        <v>3799</v>
      </c>
      <c r="F572" s="3876" t="s">
        <v>3800</v>
      </c>
      <c r="G572" s="3876"/>
    </row>
    <row r="573" spans="5:7">
      <c r="E573" s="1552" t="s">
        <v>3801</v>
      </c>
      <c r="F573" s="3876" t="s">
        <v>3802</v>
      </c>
      <c r="G573" s="3876"/>
    </row>
    <row r="574" spans="5:7">
      <c r="E574" s="1552" t="s">
        <v>3803</v>
      </c>
      <c r="F574" s="3876" t="s">
        <v>3804</v>
      </c>
      <c r="G574" s="3876"/>
    </row>
    <row r="575" spans="5:7">
      <c r="E575" s="1552" t="s">
        <v>3805</v>
      </c>
      <c r="F575" s="3876" t="s">
        <v>3806</v>
      </c>
      <c r="G575" s="3876"/>
    </row>
    <row r="576" spans="5:7">
      <c r="E576" s="1552" t="s">
        <v>3807</v>
      </c>
      <c r="F576" s="3876" t="s">
        <v>3808</v>
      </c>
      <c r="G576" s="3876"/>
    </row>
    <row r="577" spans="5:7">
      <c r="E577" s="1552" t="s">
        <v>3809</v>
      </c>
      <c r="F577" s="3876" t="s">
        <v>3810</v>
      </c>
      <c r="G577" s="3876"/>
    </row>
    <row r="578" spans="5:7">
      <c r="E578" s="1552" t="s">
        <v>3811</v>
      </c>
      <c r="F578" s="3876" t="s">
        <v>3812</v>
      </c>
      <c r="G578" s="3876"/>
    </row>
    <row r="579" spans="5:7">
      <c r="E579" s="1552" t="s">
        <v>3813</v>
      </c>
      <c r="F579" s="3876" t="s">
        <v>3814</v>
      </c>
      <c r="G579" s="3876"/>
    </row>
    <row r="580" spans="5:7">
      <c r="E580" s="1552" t="s">
        <v>3815</v>
      </c>
      <c r="F580" s="3876" t="s">
        <v>3816</v>
      </c>
      <c r="G580" s="3876"/>
    </row>
    <row r="581" spans="5:7">
      <c r="E581" s="1552" t="s">
        <v>3817</v>
      </c>
      <c r="F581" s="3876" t="s">
        <v>3818</v>
      </c>
      <c r="G581" s="3876"/>
    </row>
    <row r="582" spans="5:7">
      <c r="E582" s="1552" t="s">
        <v>3819</v>
      </c>
      <c r="F582" s="3876" t="s">
        <v>3820</v>
      </c>
      <c r="G582" s="3876"/>
    </row>
    <row r="583" spans="5:7">
      <c r="E583" s="1552" t="s">
        <v>3821</v>
      </c>
      <c r="F583" s="3876" t="s">
        <v>3822</v>
      </c>
      <c r="G583" s="3876"/>
    </row>
    <row r="584" spans="5:7">
      <c r="E584" s="1552" t="s">
        <v>3823</v>
      </c>
      <c r="F584" s="3876" t="s">
        <v>3824</v>
      </c>
      <c r="G584" s="3876"/>
    </row>
    <row r="585" spans="5:7">
      <c r="E585" s="1552" t="s">
        <v>3825</v>
      </c>
      <c r="F585" s="3876" t="s">
        <v>3826</v>
      </c>
      <c r="G585" s="3876"/>
    </row>
    <row r="586" spans="5:7">
      <c r="E586" s="1552" t="s">
        <v>3827</v>
      </c>
      <c r="F586" s="3876" t="s">
        <v>3828</v>
      </c>
      <c r="G586" s="3876"/>
    </row>
    <row r="587" spans="5:7">
      <c r="E587" s="1552" t="s">
        <v>3829</v>
      </c>
      <c r="F587" s="3876" t="s">
        <v>3830</v>
      </c>
      <c r="G587" s="3876"/>
    </row>
    <row r="588" spans="5:7">
      <c r="E588" s="1552" t="s">
        <v>3831</v>
      </c>
      <c r="F588" s="3876" t="s">
        <v>3832</v>
      </c>
      <c r="G588" s="3876"/>
    </row>
    <row r="589" spans="5:7">
      <c r="E589" s="1552" t="s">
        <v>3833</v>
      </c>
      <c r="F589" s="3876" t="s">
        <v>3834</v>
      </c>
      <c r="G589" s="3876"/>
    </row>
    <row r="590" spans="5:7">
      <c r="E590" s="1552" t="s">
        <v>3835</v>
      </c>
      <c r="F590" s="3876" t="s">
        <v>3836</v>
      </c>
      <c r="G590" s="3876"/>
    </row>
    <row r="591" spans="5:7">
      <c r="E591" s="1552" t="s">
        <v>3837</v>
      </c>
      <c r="F591" s="3876" t="s">
        <v>3838</v>
      </c>
      <c r="G591" s="3876"/>
    </row>
    <row r="592" spans="5:7">
      <c r="E592" s="1552" t="s">
        <v>3839</v>
      </c>
      <c r="F592" s="3876" t="s">
        <v>3840</v>
      </c>
      <c r="G592" s="3876"/>
    </row>
    <row r="593" spans="5:7">
      <c r="E593" s="1552" t="s">
        <v>3841</v>
      </c>
      <c r="F593" s="3876" t="s">
        <v>3842</v>
      </c>
      <c r="G593" s="3876"/>
    </row>
    <row r="594" spans="5:7">
      <c r="E594" s="1552" t="s">
        <v>3843</v>
      </c>
      <c r="F594" s="3876" t="s">
        <v>3844</v>
      </c>
      <c r="G594" s="3876"/>
    </row>
    <row r="595" spans="5:7">
      <c r="E595" s="1552" t="s">
        <v>3845</v>
      </c>
      <c r="F595" s="3876" t="s">
        <v>3846</v>
      </c>
      <c r="G595" s="3876"/>
    </row>
    <row r="596" spans="5:7">
      <c r="E596" s="1552" t="s">
        <v>3847</v>
      </c>
      <c r="F596" s="3876" t="s">
        <v>3848</v>
      </c>
      <c r="G596" s="3876"/>
    </row>
    <row r="597" spans="5:7">
      <c r="E597" s="1552" t="s">
        <v>3849</v>
      </c>
      <c r="F597" s="3876" t="s">
        <v>3850</v>
      </c>
      <c r="G597" s="3876"/>
    </row>
    <row r="598" spans="5:7">
      <c r="E598" s="1552" t="s">
        <v>3851</v>
      </c>
      <c r="F598" s="3876" t="s">
        <v>3852</v>
      </c>
      <c r="G598" s="3876"/>
    </row>
    <row r="599" spans="5:7">
      <c r="E599" s="1552" t="s">
        <v>3853</v>
      </c>
      <c r="F599" s="3876" t="s">
        <v>3854</v>
      </c>
      <c r="G599" s="3876"/>
    </row>
    <row r="600" spans="5:7">
      <c r="E600" s="1552" t="s">
        <v>3855</v>
      </c>
      <c r="F600" s="3876" t="s">
        <v>3856</v>
      </c>
      <c r="G600" s="3876"/>
    </row>
    <row r="601" spans="5:7">
      <c r="E601" s="1552" t="s">
        <v>3857</v>
      </c>
      <c r="F601" s="3876" t="s">
        <v>3858</v>
      </c>
      <c r="G601" s="3876"/>
    </row>
    <row r="602" spans="5:7">
      <c r="E602" s="1552" t="s">
        <v>3859</v>
      </c>
      <c r="F602" s="3876" t="s">
        <v>3860</v>
      </c>
      <c r="G602" s="3876"/>
    </row>
    <row r="603" spans="5:7">
      <c r="E603" s="1552" t="s">
        <v>3861</v>
      </c>
      <c r="F603" s="3876" t="s">
        <v>3862</v>
      </c>
      <c r="G603" s="3876"/>
    </row>
    <row r="604" spans="5:7">
      <c r="E604" s="1552" t="s">
        <v>3863</v>
      </c>
      <c r="F604" s="3876" t="s">
        <v>3864</v>
      </c>
      <c r="G604" s="3876"/>
    </row>
    <row r="605" spans="5:7">
      <c r="E605" s="1552" t="s">
        <v>3865</v>
      </c>
      <c r="F605" s="3876" t="s">
        <v>3866</v>
      </c>
      <c r="G605" s="3876"/>
    </row>
    <row r="606" spans="5:7">
      <c r="E606" s="1552" t="s">
        <v>3867</v>
      </c>
      <c r="F606" s="3876" t="s">
        <v>3868</v>
      </c>
      <c r="G606" s="3876"/>
    </row>
    <row r="607" spans="5:7">
      <c r="E607" s="1552" t="s">
        <v>3869</v>
      </c>
      <c r="F607" s="3876" t="s">
        <v>3870</v>
      </c>
      <c r="G607" s="3876"/>
    </row>
    <row r="608" spans="5:7">
      <c r="E608" s="1552" t="s">
        <v>3871</v>
      </c>
      <c r="F608" s="3876" t="s">
        <v>3872</v>
      </c>
      <c r="G608" s="3876"/>
    </row>
    <row r="609" spans="5:7">
      <c r="E609" s="1552" t="s">
        <v>3873</v>
      </c>
      <c r="F609" s="3876" t="s">
        <v>3874</v>
      </c>
      <c r="G609" s="3876"/>
    </row>
    <row r="610" spans="5:7">
      <c r="E610" s="1552" t="s">
        <v>3875</v>
      </c>
      <c r="F610" s="3876" t="s">
        <v>3876</v>
      </c>
      <c r="G610" s="3876"/>
    </row>
    <row r="611" spans="5:7">
      <c r="E611" s="1552" t="s">
        <v>3877</v>
      </c>
      <c r="F611" s="3876" t="s">
        <v>3878</v>
      </c>
      <c r="G611" s="3876"/>
    </row>
    <row r="612" spans="5:7">
      <c r="E612" s="1552" t="s">
        <v>3879</v>
      </c>
      <c r="F612" s="3876" t="s">
        <v>3880</v>
      </c>
      <c r="G612" s="3876"/>
    </row>
    <row r="613" spans="5:7">
      <c r="E613" s="1552" t="s">
        <v>3881</v>
      </c>
      <c r="F613" s="3876" t="s">
        <v>3882</v>
      </c>
      <c r="G613" s="3876"/>
    </row>
    <row r="614" spans="5:7">
      <c r="E614" s="1552" t="s">
        <v>3883</v>
      </c>
      <c r="F614" s="3876" t="s">
        <v>3884</v>
      </c>
      <c r="G614" s="3876"/>
    </row>
    <row r="615" spans="5:7">
      <c r="E615" s="1552" t="s">
        <v>3885</v>
      </c>
      <c r="F615" s="3876" t="s">
        <v>3886</v>
      </c>
      <c r="G615" s="3876"/>
    </row>
    <row r="616" spans="5:7">
      <c r="E616" s="1552" t="s">
        <v>3887</v>
      </c>
      <c r="F616" s="3876" t="s">
        <v>3888</v>
      </c>
      <c r="G616" s="3876"/>
    </row>
    <row r="617" spans="5:7">
      <c r="E617" s="1552" t="s">
        <v>3889</v>
      </c>
      <c r="F617" s="3876" t="s">
        <v>3890</v>
      </c>
      <c r="G617" s="3876"/>
    </row>
    <row r="618" spans="5:7">
      <c r="E618" s="1552" t="s">
        <v>3891</v>
      </c>
      <c r="F618" s="3876" t="s">
        <v>3892</v>
      </c>
      <c r="G618" s="3876"/>
    </row>
    <row r="619" spans="5:7">
      <c r="E619" s="1552" t="s">
        <v>3893</v>
      </c>
      <c r="F619" s="3876" t="s">
        <v>3894</v>
      </c>
      <c r="G619" s="3876"/>
    </row>
    <row r="620" spans="5:7">
      <c r="E620" s="1552" t="s">
        <v>3895</v>
      </c>
      <c r="F620" s="3876" t="s">
        <v>3896</v>
      </c>
      <c r="G620" s="3876"/>
    </row>
    <row r="621" spans="5:7">
      <c r="E621" s="1552" t="s">
        <v>3897</v>
      </c>
      <c r="F621" s="3876" t="s">
        <v>3898</v>
      </c>
      <c r="G621" s="3876"/>
    </row>
    <row r="622" spans="5:7">
      <c r="E622" s="1552" t="s">
        <v>3899</v>
      </c>
      <c r="F622" s="3876" t="s">
        <v>3900</v>
      </c>
      <c r="G622" s="3876"/>
    </row>
    <row r="623" spans="5:7">
      <c r="E623" s="1552" t="s">
        <v>3901</v>
      </c>
      <c r="F623" s="3876" t="s">
        <v>3902</v>
      </c>
      <c r="G623" s="3876"/>
    </row>
    <row r="624" spans="5:7">
      <c r="E624" s="1552" t="s">
        <v>3903</v>
      </c>
      <c r="F624" s="3876" t="s">
        <v>3904</v>
      </c>
      <c r="G624" s="3876"/>
    </row>
    <row r="625" spans="5:7">
      <c r="E625" s="1552" t="s">
        <v>3905</v>
      </c>
      <c r="F625" s="3876" t="s">
        <v>3906</v>
      </c>
      <c r="G625" s="3876"/>
    </row>
    <row r="626" spans="5:7">
      <c r="E626" s="1552" t="s">
        <v>3907</v>
      </c>
      <c r="F626" s="3876" t="s">
        <v>3908</v>
      </c>
      <c r="G626" s="3876"/>
    </row>
    <row r="627" spans="5:7">
      <c r="E627" s="1552" t="s">
        <v>3909</v>
      </c>
      <c r="F627" s="3876" t="s">
        <v>3910</v>
      </c>
      <c r="G627" s="3876"/>
    </row>
    <row r="628" spans="5:7">
      <c r="E628" s="1552" t="s">
        <v>3911</v>
      </c>
      <c r="F628" s="3876" t="s">
        <v>3912</v>
      </c>
      <c r="G628" s="3876"/>
    </row>
    <row r="629" spans="5:7">
      <c r="E629" s="1552" t="s">
        <v>3913</v>
      </c>
      <c r="F629" s="3876" t="s">
        <v>3914</v>
      </c>
      <c r="G629" s="3876"/>
    </row>
    <row r="630" spans="5:7">
      <c r="E630" s="1552" t="s">
        <v>3915</v>
      </c>
      <c r="F630" s="3876" t="s">
        <v>3916</v>
      </c>
      <c r="G630" s="3876"/>
    </row>
    <row r="631" spans="5:7">
      <c r="E631" s="1552" t="s">
        <v>3917</v>
      </c>
      <c r="F631" s="3876" t="s">
        <v>3918</v>
      </c>
      <c r="G631" s="3876"/>
    </row>
    <row r="632" spans="5:7">
      <c r="E632" s="1552" t="s">
        <v>3919</v>
      </c>
      <c r="F632" s="3876" t="s">
        <v>3920</v>
      </c>
      <c r="G632" s="3876"/>
    </row>
    <row r="633" spans="5:7">
      <c r="E633" s="1552" t="s">
        <v>3921</v>
      </c>
      <c r="F633" s="3876" t="s">
        <v>3922</v>
      </c>
      <c r="G633" s="3876"/>
    </row>
    <row r="634" spans="5:7">
      <c r="E634" s="1552" t="s">
        <v>3923</v>
      </c>
      <c r="F634" s="3876" t="s">
        <v>3924</v>
      </c>
      <c r="G634" s="3876"/>
    </row>
    <row r="635" spans="5:7">
      <c r="E635" s="1552" t="s">
        <v>3925</v>
      </c>
      <c r="F635" s="3876" t="s">
        <v>3926</v>
      </c>
      <c r="G635" s="3876"/>
    </row>
    <row r="636" spans="5:7">
      <c r="E636" s="1552" t="s">
        <v>3927</v>
      </c>
      <c r="F636" s="3876" t="s">
        <v>3928</v>
      </c>
      <c r="G636" s="3876"/>
    </row>
    <row r="637" spans="5:7">
      <c r="E637" s="1552" t="s">
        <v>3929</v>
      </c>
      <c r="F637" s="3876" t="s">
        <v>3930</v>
      </c>
      <c r="G637" s="3876"/>
    </row>
    <row r="638" spans="5:7">
      <c r="E638" s="1552" t="s">
        <v>3931</v>
      </c>
      <c r="F638" s="3876" t="s">
        <v>3932</v>
      </c>
      <c r="G638" s="3876"/>
    </row>
    <row r="639" spans="5:7">
      <c r="E639" s="1552" t="s">
        <v>3933</v>
      </c>
      <c r="F639" s="3876" t="s">
        <v>3934</v>
      </c>
      <c r="G639" s="3876"/>
    </row>
    <row r="640" spans="5:7">
      <c r="E640" s="1552" t="s">
        <v>3935</v>
      </c>
      <c r="F640" s="3876" t="s">
        <v>3936</v>
      </c>
      <c r="G640" s="3876"/>
    </row>
    <row r="641" spans="5:7">
      <c r="E641" s="1552" t="s">
        <v>3937</v>
      </c>
      <c r="F641" s="3876" t="s">
        <v>3938</v>
      </c>
      <c r="G641" s="3876"/>
    </row>
    <row r="642" spans="5:7">
      <c r="E642" s="1552" t="s">
        <v>3939</v>
      </c>
      <c r="F642" s="3876" t="s">
        <v>3940</v>
      </c>
      <c r="G642" s="3876"/>
    </row>
    <row r="643" spans="5:7">
      <c r="E643" s="1552" t="s">
        <v>3941</v>
      </c>
      <c r="F643" s="3876" t="s">
        <v>3942</v>
      </c>
      <c r="G643" s="3876"/>
    </row>
    <row r="644" spans="5:7">
      <c r="E644" s="1552" t="s">
        <v>3943</v>
      </c>
      <c r="F644" s="3876" t="s">
        <v>3944</v>
      </c>
      <c r="G644" s="3876"/>
    </row>
    <row r="645" spans="5:7">
      <c r="E645" s="1552" t="s">
        <v>3945</v>
      </c>
      <c r="F645" s="3876" t="s">
        <v>3946</v>
      </c>
      <c r="G645" s="3876"/>
    </row>
    <row r="646" spans="5:7">
      <c r="E646" s="1552" t="s">
        <v>3947</v>
      </c>
      <c r="F646" s="3876" t="s">
        <v>3948</v>
      </c>
      <c r="G646" s="3876"/>
    </row>
    <row r="647" spans="5:7">
      <c r="E647" s="1552" t="s">
        <v>3949</v>
      </c>
      <c r="F647" s="3876" t="s">
        <v>3950</v>
      </c>
      <c r="G647" s="3876"/>
    </row>
    <row r="648" spans="5:7">
      <c r="E648" s="1552" t="s">
        <v>3951</v>
      </c>
      <c r="F648" s="3876" t="s">
        <v>3952</v>
      </c>
      <c r="G648" s="3876"/>
    </row>
    <row r="649" spans="5:7">
      <c r="E649" s="1552" t="s">
        <v>3953</v>
      </c>
      <c r="F649" s="3876" t="s">
        <v>3954</v>
      </c>
      <c r="G649" s="3876"/>
    </row>
    <row r="650" spans="5:7">
      <c r="E650" s="1552" t="s">
        <v>3955</v>
      </c>
      <c r="F650" s="3876" t="s">
        <v>3956</v>
      </c>
      <c r="G650" s="3876"/>
    </row>
    <row r="651" spans="5:7">
      <c r="E651" s="1552" t="s">
        <v>3957</v>
      </c>
      <c r="F651" s="3876" t="s">
        <v>3958</v>
      </c>
      <c r="G651" s="3876"/>
    </row>
    <row r="652" spans="5:7">
      <c r="E652" s="1552" t="s">
        <v>3959</v>
      </c>
      <c r="F652" s="3876" t="s">
        <v>3960</v>
      </c>
      <c r="G652" s="3876"/>
    </row>
    <row r="653" spans="5:7">
      <c r="E653" s="1552" t="s">
        <v>3961</v>
      </c>
      <c r="F653" s="3876" t="s">
        <v>3962</v>
      </c>
      <c r="G653" s="3876"/>
    </row>
    <row r="654" spans="5:7">
      <c r="E654" s="1552" t="s">
        <v>3963</v>
      </c>
      <c r="F654" s="3876" t="s">
        <v>3964</v>
      </c>
      <c r="G654" s="3876"/>
    </row>
    <row r="655" spans="5:7">
      <c r="E655" s="1552" t="s">
        <v>3965</v>
      </c>
      <c r="F655" s="3876" t="s">
        <v>3966</v>
      </c>
      <c r="G655" s="3876"/>
    </row>
    <row r="656" spans="5:7">
      <c r="E656" s="1552" t="s">
        <v>3967</v>
      </c>
      <c r="F656" s="3876" t="s">
        <v>3968</v>
      </c>
      <c r="G656" s="3876"/>
    </row>
    <row r="657" spans="5:7">
      <c r="E657" s="1552" t="s">
        <v>3969</v>
      </c>
      <c r="F657" s="3876" t="s">
        <v>3970</v>
      </c>
      <c r="G657" s="3876"/>
    </row>
    <row r="658" spans="5:7">
      <c r="E658" s="1552" t="s">
        <v>3971</v>
      </c>
      <c r="F658" s="3876" t="s">
        <v>3972</v>
      </c>
      <c r="G658" s="3876"/>
    </row>
    <row r="659" spans="5:7">
      <c r="E659" s="1552" t="s">
        <v>3973</v>
      </c>
      <c r="F659" s="3876" t="s">
        <v>3974</v>
      </c>
      <c r="G659" s="3876"/>
    </row>
    <row r="660" spans="5:7">
      <c r="E660" s="1552" t="s">
        <v>3975</v>
      </c>
      <c r="F660" s="3876" t="s">
        <v>3976</v>
      </c>
      <c r="G660" s="3876"/>
    </row>
    <row r="661" spans="5:7">
      <c r="E661" s="1552" t="s">
        <v>3977</v>
      </c>
      <c r="F661" s="3876" t="s">
        <v>3978</v>
      </c>
      <c r="G661" s="3876"/>
    </row>
    <row r="662" spans="5:7">
      <c r="E662" s="1552" t="s">
        <v>3979</v>
      </c>
      <c r="F662" s="3876" t="s">
        <v>3980</v>
      </c>
      <c r="G662" s="3876"/>
    </row>
    <row r="663" spans="5:7">
      <c r="E663" s="1552" t="s">
        <v>3981</v>
      </c>
      <c r="F663" s="3876" t="s">
        <v>3982</v>
      </c>
      <c r="G663" s="3876"/>
    </row>
    <row r="664" spans="5:7">
      <c r="E664" s="1552" t="s">
        <v>3983</v>
      </c>
      <c r="F664" s="3876" t="s">
        <v>3984</v>
      </c>
      <c r="G664" s="3876"/>
    </row>
    <row r="665" spans="5:7">
      <c r="E665" s="1552" t="s">
        <v>3985</v>
      </c>
      <c r="F665" s="3876" t="s">
        <v>3986</v>
      </c>
      <c r="G665" s="3876"/>
    </row>
    <row r="666" spans="5:7">
      <c r="E666" s="1552" t="s">
        <v>3987</v>
      </c>
      <c r="F666" s="3876" t="s">
        <v>3988</v>
      </c>
      <c r="G666" s="3876"/>
    </row>
    <row r="667" spans="5:7">
      <c r="E667" s="1552" t="s">
        <v>3989</v>
      </c>
      <c r="F667" s="3876" t="s">
        <v>3990</v>
      </c>
      <c r="G667" s="3876"/>
    </row>
    <row r="668" spans="5:7">
      <c r="E668" s="1552" t="s">
        <v>3991</v>
      </c>
      <c r="F668" s="3876" t="s">
        <v>3992</v>
      </c>
      <c r="G668" s="3876"/>
    </row>
    <row r="669" spans="5:7">
      <c r="E669" s="1552" t="s">
        <v>3993</v>
      </c>
      <c r="F669" s="3876" t="s">
        <v>3994</v>
      </c>
      <c r="G669" s="3876"/>
    </row>
    <row r="670" spans="5:7">
      <c r="E670" s="1552" t="s">
        <v>3995</v>
      </c>
      <c r="F670" s="3876" t="s">
        <v>3996</v>
      </c>
      <c r="G670" s="3876"/>
    </row>
    <row r="671" spans="5:7">
      <c r="E671" s="1552" t="s">
        <v>3997</v>
      </c>
      <c r="F671" s="3876" t="s">
        <v>3998</v>
      </c>
      <c r="G671" s="3876"/>
    </row>
    <row r="672" spans="5:7">
      <c r="E672" s="1552" t="s">
        <v>3999</v>
      </c>
      <c r="F672" s="3876" t="s">
        <v>4000</v>
      </c>
      <c r="G672" s="3876"/>
    </row>
    <row r="673" spans="5:7">
      <c r="E673" s="1552" t="s">
        <v>4001</v>
      </c>
      <c r="F673" s="3876" t="s">
        <v>4002</v>
      </c>
      <c r="G673" s="3876"/>
    </row>
    <row r="674" spans="5:7">
      <c r="E674" s="1552" t="s">
        <v>4003</v>
      </c>
      <c r="F674" s="3876" t="s">
        <v>4004</v>
      </c>
      <c r="G674" s="3876"/>
    </row>
    <row r="675" spans="5:7">
      <c r="E675" s="1552" t="s">
        <v>4005</v>
      </c>
      <c r="F675" s="3876" t="s">
        <v>4006</v>
      </c>
      <c r="G675" s="3876"/>
    </row>
    <row r="676" spans="5:7">
      <c r="E676" s="1552" t="s">
        <v>4007</v>
      </c>
      <c r="F676" s="3876" t="s">
        <v>4008</v>
      </c>
      <c r="G676" s="3876"/>
    </row>
    <row r="677" spans="5:7">
      <c r="E677" s="1552" t="s">
        <v>4009</v>
      </c>
      <c r="F677" s="3876" t="s">
        <v>4010</v>
      </c>
      <c r="G677" s="3876"/>
    </row>
    <row r="678" spans="5:7">
      <c r="E678" s="1552" t="s">
        <v>4011</v>
      </c>
      <c r="F678" s="3876" t="s">
        <v>4012</v>
      </c>
      <c r="G678" s="3876"/>
    </row>
    <row r="679" spans="5:7">
      <c r="E679" s="1552" t="s">
        <v>4013</v>
      </c>
      <c r="F679" s="3876" t="s">
        <v>4014</v>
      </c>
      <c r="G679" s="3876"/>
    </row>
    <row r="680" spans="5:7">
      <c r="E680" s="1552" t="s">
        <v>4015</v>
      </c>
      <c r="F680" s="3876" t="s">
        <v>4016</v>
      </c>
      <c r="G680" s="3876"/>
    </row>
    <row r="681" spans="5:7">
      <c r="E681" s="1552" t="s">
        <v>4017</v>
      </c>
      <c r="F681" s="3876" t="s">
        <v>4018</v>
      </c>
      <c r="G681" s="3876"/>
    </row>
    <row r="682" spans="5:7">
      <c r="E682" s="1552" t="s">
        <v>4019</v>
      </c>
      <c r="F682" s="3876" t="s">
        <v>4020</v>
      </c>
      <c r="G682" s="3876"/>
    </row>
    <row r="683" spans="5:7">
      <c r="E683" s="1552" t="s">
        <v>4021</v>
      </c>
      <c r="F683" s="3876" t="s">
        <v>4022</v>
      </c>
      <c r="G683" s="3876"/>
    </row>
    <row r="684" spans="5:7">
      <c r="E684" s="1552" t="s">
        <v>4023</v>
      </c>
      <c r="F684" s="3876" t="s">
        <v>4024</v>
      </c>
      <c r="G684" s="3876"/>
    </row>
    <row r="685" spans="5:7">
      <c r="E685" s="1552" t="s">
        <v>4025</v>
      </c>
      <c r="F685" s="3876" t="s">
        <v>4026</v>
      </c>
      <c r="G685" s="3876"/>
    </row>
    <row r="686" spans="5:7">
      <c r="E686" s="1552" t="s">
        <v>4027</v>
      </c>
      <c r="F686" s="3876" t="s">
        <v>4028</v>
      </c>
      <c r="G686" s="3876"/>
    </row>
    <row r="687" spans="5:7">
      <c r="E687" s="1552" t="s">
        <v>4029</v>
      </c>
      <c r="F687" s="3876" t="s">
        <v>4030</v>
      </c>
      <c r="G687" s="3876"/>
    </row>
    <row r="688" spans="5:7">
      <c r="E688" s="1552" t="s">
        <v>4031</v>
      </c>
      <c r="F688" s="3876" t="s">
        <v>4032</v>
      </c>
      <c r="G688" s="3876"/>
    </row>
    <row r="689" spans="5:7">
      <c r="E689" s="1552" t="s">
        <v>4033</v>
      </c>
      <c r="F689" s="3876" t="s">
        <v>4034</v>
      </c>
      <c r="G689" s="3876"/>
    </row>
    <row r="690" spans="5:7">
      <c r="E690" s="1552" t="s">
        <v>4035</v>
      </c>
      <c r="F690" s="3876" t="s">
        <v>4036</v>
      </c>
      <c r="G690" s="3876"/>
    </row>
    <row r="691" spans="5:7">
      <c r="E691" s="1552" t="s">
        <v>4037</v>
      </c>
      <c r="F691" s="3876" t="s">
        <v>4038</v>
      </c>
      <c r="G691" s="3876"/>
    </row>
    <row r="692" spans="5:7">
      <c r="E692" s="1552" t="s">
        <v>4039</v>
      </c>
      <c r="F692" s="3876" t="s">
        <v>4040</v>
      </c>
      <c r="G692" s="3876"/>
    </row>
    <row r="693" spans="5:7">
      <c r="E693" s="1552" t="s">
        <v>4041</v>
      </c>
      <c r="F693" s="3876" t="s">
        <v>4042</v>
      </c>
      <c r="G693" s="3876"/>
    </row>
    <row r="694" spans="5:7">
      <c r="E694" s="1552" t="s">
        <v>4043</v>
      </c>
      <c r="F694" s="3876" t="s">
        <v>4044</v>
      </c>
      <c r="G694" s="3876"/>
    </row>
    <row r="695" spans="5:7">
      <c r="E695" s="1552" t="s">
        <v>4045</v>
      </c>
      <c r="F695" s="3876" t="s">
        <v>4046</v>
      </c>
      <c r="G695" s="3876"/>
    </row>
    <row r="696" spans="5:7">
      <c r="E696" s="1552" t="s">
        <v>4047</v>
      </c>
      <c r="F696" s="3876" t="s">
        <v>4048</v>
      </c>
      <c r="G696" s="3876"/>
    </row>
    <row r="697" spans="5:7">
      <c r="E697" s="1552" t="s">
        <v>4049</v>
      </c>
      <c r="F697" s="3876" t="s">
        <v>4050</v>
      </c>
      <c r="G697" s="3876"/>
    </row>
    <row r="698" spans="5:7">
      <c r="E698" s="1552" t="s">
        <v>4051</v>
      </c>
      <c r="F698" s="3876" t="s">
        <v>4052</v>
      </c>
      <c r="G698" s="3876"/>
    </row>
    <row r="699" spans="5:7">
      <c r="E699" s="1552" t="s">
        <v>4053</v>
      </c>
      <c r="F699" s="3876" t="s">
        <v>4054</v>
      </c>
      <c r="G699" s="3876"/>
    </row>
    <row r="700" spans="5:7">
      <c r="E700" s="1552" t="s">
        <v>4055</v>
      </c>
      <c r="F700" s="3876" t="s">
        <v>4056</v>
      </c>
      <c r="G700" s="3876"/>
    </row>
    <row r="701" spans="5:7">
      <c r="E701" s="1552" t="s">
        <v>4057</v>
      </c>
      <c r="F701" s="3876" t="s">
        <v>4058</v>
      </c>
      <c r="G701" s="3876"/>
    </row>
    <row r="702" spans="5:7">
      <c r="E702" s="1552" t="s">
        <v>4059</v>
      </c>
      <c r="F702" s="3876" t="s">
        <v>4060</v>
      </c>
      <c r="G702" s="3876"/>
    </row>
    <row r="703" spans="5:7">
      <c r="E703" s="1552" t="s">
        <v>4061</v>
      </c>
      <c r="F703" s="3876" t="s">
        <v>4062</v>
      </c>
      <c r="G703" s="3876"/>
    </row>
    <row r="704" spans="5:7">
      <c r="E704" s="1552" t="s">
        <v>4063</v>
      </c>
      <c r="F704" s="3876" t="s">
        <v>4064</v>
      </c>
      <c r="G704" s="3876"/>
    </row>
    <row r="705" spans="5:7">
      <c r="E705" s="1552" t="s">
        <v>4065</v>
      </c>
      <c r="F705" s="3876" t="s">
        <v>4066</v>
      </c>
      <c r="G705" s="3876"/>
    </row>
    <row r="706" spans="5:7">
      <c r="E706" s="1552" t="s">
        <v>4067</v>
      </c>
      <c r="F706" s="3876" t="s">
        <v>4068</v>
      </c>
      <c r="G706" s="3876"/>
    </row>
    <row r="707" spans="5:7">
      <c r="E707" s="1552" t="s">
        <v>4069</v>
      </c>
      <c r="F707" s="3876" t="s">
        <v>4070</v>
      </c>
      <c r="G707" s="3876"/>
    </row>
    <row r="708" spans="5:7">
      <c r="E708" s="1552" t="s">
        <v>4071</v>
      </c>
      <c r="F708" s="3876" t="s">
        <v>4072</v>
      </c>
      <c r="G708" s="3876"/>
    </row>
    <row r="709" spans="5:7">
      <c r="E709" s="1552" t="s">
        <v>4073</v>
      </c>
      <c r="F709" s="3876" t="s">
        <v>4074</v>
      </c>
      <c r="G709" s="3876"/>
    </row>
    <row r="710" spans="5:7">
      <c r="E710" s="1552" t="s">
        <v>4075</v>
      </c>
      <c r="F710" s="3876" t="s">
        <v>4076</v>
      </c>
      <c r="G710" s="3876"/>
    </row>
    <row r="711" spans="5:7">
      <c r="E711" s="1552" t="s">
        <v>4077</v>
      </c>
      <c r="F711" s="3876" t="s">
        <v>4078</v>
      </c>
      <c r="G711" s="3876"/>
    </row>
    <row r="712" spans="5:7">
      <c r="E712" s="1552" t="s">
        <v>4079</v>
      </c>
      <c r="F712" s="3876" t="s">
        <v>4080</v>
      </c>
      <c r="G712" s="3876"/>
    </row>
    <row r="713" spans="5:7">
      <c r="E713" s="1552" t="s">
        <v>4081</v>
      </c>
      <c r="F713" s="3876" t="s">
        <v>4082</v>
      </c>
      <c r="G713" s="3876"/>
    </row>
    <row r="714" spans="5:7">
      <c r="E714" s="1552" t="s">
        <v>4083</v>
      </c>
      <c r="F714" s="3876" t="s">
        <v>4084</v>
      </c>
      <c r="G714" s="3876"/>
    </row>
    <row r="715" spans="5:7">
      <c r="E715" s="1552" t="s">
        <v>4085</v>
      </c>
      <c r="F715" s="3876" t="s">
        <v>4086</v>
      </c>
      <c r="G715" s="3876"/>
    </row>
    <row r="716" spans="5:7">
      <c r="E716" s="1552" t="s">
        <v>4087</v>
      </c>
      <c r="F716" s="3876" t="s">
        <v>4088</v>
      </c>
      <c r="G716" s="3876"/>
    </row>
    <row r="717" spans="5:7">
      <c r="E717" s="1552" t="s">
        <v>4089</v>
      </c>
      <c r="F717" s="3876" t="s">
        <v>4090</v>
      </c>
      <c r="G717" s="3876"/>
    </row>
    <row r="718" spans="5:7">
      <c r="E718" s="1552" t="s">
        <v>4091</v>
      </c>
      <c r="F718" s="3876" t="s">
        <v>4092</v>
      </c>
      <c r="G718" s="3876"/>
    </row>
    <row r="719" spans="5:7">
      <c r="E719" s="1552" t="s">
        <v>4093</v>
      </c>
      <c r="F719" s="3876" t="s">
        <v>4094</v>
      </c>
      <c r="G719" s="3876"/>
    </row>
    <row r="720" spans="5:7">
      <c r="E720" s="1552" t="s">
        <v>4095</v>
      </c>
      <c r="F720" s="3876" t="s">
        <v>4096</v>
      </c>
      <c r="G720" s="3876"/>
    </row>
    <row r="721" spans="5:7">
      <c r="E721" s="1552" t="s">
        <v>4097</v>
      </c>
      <c r="F721" s="3876" t="s">
        <v>4098</v>
      </c>
      <c r="G721" s="3876"/>
    </row>
    <row r="722" spans="5:7">
      <c r="E722" s="1552" t="s">
        <v>4099</v>
      </c>
      <c r="F722" s="3876" t="s">
        <v>4100</v>
      </c>
      <c r="G722" s="3876"/>
    </row>
    <row r="723" spans="5:7">
      <c r="E723" s="1552" t="s">
        <v>4101</v>
      </c>
      <c r="F723" s="3876" t="s">
        <v>4102</v>
      </c>
      <c r="G723" s="3876"/>
    </row>
    <row r="724" spans="5:7">
      <c r="E724" s="1552" t="s">
        <v>4103</v>
      </c>
      <c r="F724" s="3876" t="s">
        <v>4104</v>
      </c>
      <c r="G724" s="3876"/>
    </row>
    <row r="725" spans="5:7">
      <c r="E725" s="1552" t="s">
        <v>4105</v>
      </c>
      <c r="F725" s="3876" t="s">
        <v>4106</v>
      </c>
      <c r="G725" s="3876"/>
    </row>
    <row r="726" spans="5:7">
      <c r="E726" s="1552" t="s">
        <v>4107</v>
      </c>
      <c r="F726" s="3876" t="s">
        <v>4108</v>
      </c>
      <c r="G726" s="3876"/>
    </row>
    <row r="727" spans="5:7">
      <c r="E727" s="1552" t="s">
        <v>4109</v>
      </c>
      <c r="F727" s="3876" t="s">
        <v>4110</v>
      </c>
      <c r="G727" s="3876"/>
    </row>
    <row r="728" spans="5:7">
      <c r="E728" s="1552" t="s">
        <v>4111</v>
      </c>
      <c r="F728" s="3876" t="s">
        <v>4112</v>
      </c>
      <c r="G728" s="3876"/>
    </row>
    <row r="729" spans="5:7">
      <c r="E729" s="1552" t="s">
        <v>4113</v>
      </c>
      <c r="F729" s="3876" t="s">
        <v>4114</v>
      </c>
      <c r="G729" s="3876"/>
    </row>
    <row r="730" spans="5:7">
      <c r="E730" s="1552" t="s">
        <v>4115</v>
      </c>
      <c r="F730" s="3876" t="s">
        <v>4116</v>
      </c>
      <c r="G730" s="3876"/>
    </row>
    <row r="731" spans="5:7">
      <c r="E731" s="1552" t="s">
        <v>4117</v>
      </c>
      <c r="F731" s="3876" t="s">
        <v>4118</v>
      </c>
      <c r="G731" s="3876"/>
    </row>
    <row r="732" spans="5:7">
      <c r="E732" s="1552" t="s">
        <v>4119</v>
      </c>
      <c r="F732" s="3876" t="s">
        <v>4120</v>
      </c>
      <c r="G732" s="3876"/>
    </row>
    <row r="733" spans="5:7">
      <c r="E733" s="1552" t="s">
        <v>4121</v>
      </c>
      <c r="F733" s="3876" t="s">
        <v>4122</v>
      </c>
      <c r="G733" s="3876"/>
    </row>
    <row r="734" spans="5:7">
      <c r="E734" s="1552" t="s">
        <v>4123</v>
      </c>
      <c r="F734" s="3876" t="s">
        <v>4124</v>
      </c>
      <c r="G734" s="3876"/>
    </row>
    <row r="735" spans="5:7">
      <c r="E735" s="1552" t="s">
        <v>4125</v>
      </c>
      <c r="F735" s="3876" t="s">
        <v>4126</v>
      </c>
      <c r="G735" s="3876"/>
    </row>
    <row r="736" spans="5:7">
      <c r="E736" s="1552" t="s">
        <v>4127</v>
      </c>
      <c r="F736" s="3876" t="s">
        <v>4128</v>
      </c>
      <c r="G736" s="3876"/>
    </row>
    <row r="737" spans="5:7">
      <c r="E737" s="1552" t="s">
        <v>4129</v>
      </c>
      <c r="F737" s="3876" t="s">
        <v>4130</v>
      </c>
      <c r="G737" s="3876"/>
    </row>
    <row r="738" spans="5:7">
      <c r="E738" s="1552" t="s">
        <v>4131</v>
      </c>
      <c r="F738" s="3876" t="s">
        <v>4132</v>
      </c>
      <c r="G738" s="3876"/>
    </row>
    <row r="739" spans="5:7">
      <c r="E739" s="1552" t="s">
        <v>4133</v>
      </c>
      <c r="F739" s="3876" t="s">
        <v>4134</v>
      </c>
      <c r="G739" s="3876"/>
    </row>
    <row r="740" spans="5:7">
      <c r="E740" s="1552" t="s">
        <v>4135</v>
      </c>
      <c r="F740" s="3876" t="s">
        <v>4136</v>
      </c>
      <c r="G740" s="3876"/>
    </row>
    <row r="741" spans="5:7">
      <c r="E741" s="1552" t="s">
        <v>4137</v>
      </c>
      <c r="F741" s="3876" t="s">
        <v>4138</v>
      </c>
      <c r="G741" s="3876"/>
    </row>
    <row r="742" spans="5:7">
      <c r="E742" s="1552" t="s">
        <v>4139</v>
      </c>
      <c r="F742" s="3876" t="s">
        <v>4140</v>
      </c>
      <c r="G742" s="3876"/>
    </row>
    <row r="743" spans="5:7">
      <c r="E743" s="1552" t="s">
        <v>4141</v>
      </c>
      <c r="F743" s="3876" t="s">
        <v>4142</v>
      </c>
      <c r="G743" s="3876"/>
    </row>
    <row r="744" spans="5:7">
      <c r="E744" s="1552" t="s">
        <v>4143</v>
      </c>
      <c r="F744" s="3876" t="s">
        <v>4144</v>
      </c>
      <c r="G744" s="3876"/>
    </row>
    <row r="745" spans="5:7">
      <c r="E745" s="1552" t="s">
        <v>4145</v>
      </c>
      <c r="F745" s="3876" t="s">
        <v>4146</v>
      </c>
      <c r="G745" s="3876"/>
    </row>
    <row r="746" spans="5:7">
      <c r="E746" s="1552" t="s">
        <v>4147</v>
      </c>
      <c r="F746" s="3876" t="s">
        <v>4148</v>
      </c>
      <c r="G746" s="3876"/>
    </row>
    <row r="747" spans="5:7">
      <c r="E747" s="1552" t="s">
        <v>4149</v>
      </c>
      <c r="F747" s="3876" t="s">
        <v>4150</v>
      </c>
      <c r="G747" s="3876"/>
    </row>
    <row r="748" spans="5:7">
      <c r="E748" s="1552" t="s">
        <v>4151</v>
      </c>
      <c r="F748" s="3876" t="s">
        <v>4152</v>
      </c>
      <c r="G748" s="3876"/>
    </row>
    <row r="749" spans="5:7">
      <c r="E749" s="1552" t="s">
        <v>4153</v>
      </c>
      <c r="F749" s="3876" t="s">
        <v>4154</v>
      </c>
      <c r="G749" s="3876"/>
    </row>
    <row r="750" spans="5:7">
      <c r="E750" s="1552" t="s">
        <v>4155</v>
      </c>
      <c r="F750" s="3876" t="s">
        <v>4156</v>
      </c>
      <c r="G750" s="3876"/>
    </row>
    <row r="751" spans="5:7">
      <c r="E751" s="1552" t="s">
        <v>4157</v>
      </c>
      <c r="F751" s="3876" t="s">
        <v>4158</v>
      </c>
      <c r="G751" s="3876"/>
    </row>
    <row r="752" spans="5:7">
      <c r="E752" s="1552" t="s">
        <v>4159</v>
      </c>
      <c r="F752" s="3876" t="s">
        <v>4160</v>
      </c>
      <c r="G752" s="3876"/>
    </row>
    <row r="753" spans="5:7">
      <c r="E753" s="1552" t="s">
        <v>4161</v>
      </c>
      <c r="F753" s="3876" t="s">
        <v>4162</v>
      </c>
      <c r="G753" s="3876"/>
    </row>
    <row r="754" spans="5:7">
      <c r="E754" s="1552" t="s">
        <v>4163</v>
      </c>
      <c r="F754" s="3876" t="s">
        <v>4164</v>
      </c>
      <c r="G754" s="3876"/>
    </row>
    <row r="755" spans="5:7">
      <c r="E755" s="1552" t="s">
        <v>4165</v>
      </c>
      <c r="F755" s="3876" t="s">
        <v>4166</v>
      </c>
      <c r="G755" s="3876"/>
    </row>
    <row r="756" spans="5:7">
      <c r="E756" s="1552" t="s">
        <v>4167</v>
      </c>
      <c r="F756" s="3876" t="s">
        <v>4168</v>
      </c>
      <c r="G756" s="3876"/>
    </row>
    <row r="757" spans="5:7">
      <c r="E757" s="1552" t="s">
        <v>4169</v>
      </c>
      <c r="F757" s="3876" t="s">
        <v>4170</v>
      </c>
      <c r="G757" s="3876"/>
    </row>
    <row r="758" spans="5:7">
      <c r="E758" s="1552" t="s">
        <v>4171</v>
      </c>
      <c r="F758" s="3876" t="s">
        <v>4172</v>
      </c>
      <c r="G758" s="3876"/>
    </row>
    <row r="759" spans="5:7">
      <c r="E759" s="1552" t="s">
        <v>4173</v>
      </c>
      <c r="F759" s="3876" t="s">
        <v>4174</v>
      </c>
      <c r="G759" s="3876"/>
    </row>
    <row r="760" spans="5:7">
      <c r="E760" s="1552" t="s">
        <v>4175</v>
      </c>
      <c r="F760" s="3876" t="s">
        <v>4176</v>
      </c>
      <c r="G760" s="3876"/>
    </row>
    <row r="761" spans="5:7">
      <c r="E761" s="1552" t="s">
        <v>4177</v>
      </c>
      <c r="F761" s="3876" t="s">
        <v>4178</v>
      </c>
      <c r="G761" s="3876"/>
    </row>
    <row r="762" spans="5:7">
      <c r="E762" s="1552" t="s">
        <v>4179</v>
      </c>
      <c r="F762" s="3876" t="s">
        <v>4180</v>
      </c>
      <c r="G762" s="3876"/>
    </row>
    <row r="763" spans="5:7">
      <c r="E763" s="1552" t="s">
        <v>4181</v>
      </c>
      <c r="F763" s="3876" t="s">
        <v>4182</v>
      </c>
      <c r="G763" s="3876"/>
    </row>
    <row r="764" spans="5:7">
      <c r="E764" s="1552" t="s">
        <v>4183</v>
      </c>
      <c r="F764" s="3876" t="s">
        <v>4184</v>
      </c>
      <c r="G764" s="3876"/>
    </row>
    <row r="765" spans="5:7">
      <c r="E765" s="1552" t="s">
        <v>4185</v>
      </c>
      <c r="F765" s="3876" t="s">
        <v>4186</v>
      </c>
      <c r="G765" s="3876"/>
    </row>
    <row r="766" spans="5:7">
      <c r="E766" s="1552" t="s">
        <v>4187</v>
      </c>
      <c r="F766" s="3876" t="s">
        <v>4188</v>
      </c>
      <c r="G766" s="3876"/>
    </row>
    <row r="767" spans="5:7">
      <c r="E767" s="1552" t="s">
        <v>4189</v>
      </c>
      <c r="F767" s="3876" t="s">
        <v>4190</v>
      </c>
      <c r="G767" s="3876"/>
    </row>
    <row r="768" spans="5:7">
      <c r="E768" s="1552" t="s">
        <v>4191</v>
      </c>
      <c r="F768" s="3876" t="s">
        <v>4192</v>
      </c>
      <c r="G768" s="3876"/>
    </row>
    <row r="769" spans="5:7">
      <c r="E769" s="1552" t="s">
        <v>4193</v>
      </c>
      <c r="F769" s="3876" t="s">
        <v>4194</v>
      </c>
      <c r="G769" s="3876"/>
    </row>
    <row r="770" spans="5:7">
      <c r="E770" s="1552" t="s">
        <v>4195</v>
      </c>
      <c r="F770" s="3876" t="s">
        <v>4196</v>
      </c>
      <c r="G770" s="3876"/>
    </row>
    <row r="771" spans="5:7">
      <c r="E771" s="1552" t="s">
        <v>4197</v>
      </c>
      <c r="F771" s="3876" t="s">
        <v>4198</v>
      </c>
      <c r="G771" s="3876"/>
    </row>
    <row r="772" spans="5:7">
      <c r="E772" s="1552" t="s">
        <v>4199</v>
      </c>
      <c r="F772" s="3876" t="s">
        <v>4200</v>
      </c>
      <c r="G772" s="3876"/>
    </row>
    <row r="773" spans="5:7">
      <c r="E773" s="1552" t="s">
        <v>4201</v>
      </c>
      <c r="F773" s="3876" t="s">
        <v>4202</v>
      </c>
      <c r="G773" s="3876"/>
    </row>
    <row r="774" spans="5:7">
      <c r="E774" s="1552" t="s">
        <v>4203</v>
      </c>
      <c r="F774" s="3876" t="s">
        <v>4204</v>
      </c>
      <c r="G774" s="3876"/>
    </row>
    <row r="775" spans="5:7">
      <c r="E775" s="1552" t="s">
        <v>4205</v>
      </c>
      <c r="F775" s="3876" t="s">
        <v>4206</v>
      </c>
      <c r="G775" s="3876"/>
    </row>
    <row r="776" spans="5:7">
      <c r="E776" s="1552" t="s">
        <v>4207</v>
      </c>
      <c r="F776" s="3876" t="s">
        <v>4208</v>
      </c>
      <c r="G776" s="3876"/>
    </row>
    <row r="777" spans="5:7">
      <c r="E777" s="1552" t="s">
        <v>4209</v>
      </c>
      <c r="F777" s="3876" t="s">
        <v>4210</v>
      </c>
      <c r="G777" s="3876"/>
    </row>
    <row r="778" spans="5:7">
      <c r="E778" s="1552" t="s">
        <v>4211</v>
      </c>
      <c r="F778" s="3876" t="s">
        <v>4212</v>
      </c>
      <c r="G778" s="3876"/>
    </row>
    <row r="779" spans="5:7">
      <c r="E779" s="1552" t="s">
        <v>4213</v>
      </c>
      <c r="F779" s="3876" t="s">
        <v>4214</v>
      </c>
      <c r="G779" s="3876"/>
    </row>
    <row r="780" spans="5:7">
      <c r="E780" s="1552" t="s">
        <v>4215</v>
      </c>
      <c r="F780" s="3876" t="s">
        <v>4216</v>
      </c>
      <c r="G780" s="3876"/>
    </row>
    <row r="781" spans="5:7">
      <c r="E781" s="1552" t="s">
        <v>4217</v>
      </c>
      <c r="F781" s="3876" t="s">
        <v>4218</v>
      </c>
      <c r="G781" s="3876"/>
    </row>
    <row r="782" spans="5:7">
      <c r="E782" s="1552" t="s">
        <v>4219</v>
      </c>
      <c r="F782" s="3876" t="s">
        <v>4220</v>
      </c>
      <c r="G782" s="3876"/>
    </row>
    <row r="783" spans="5:7">
      <c r="E783" s="1552" t="s">
        <v>4221</v>
      </c>
      <c r="F783" s="3876" t="s">
        <v>4222</v>
      </c>
      <c r="G783" s="3876"/>
    </row>
    <row r="784" spans="5:7">
      <c r="E784" s="1552" t="s">
        <v>4223</v>
      </c>
      <c r="F784" s="3876" t="s">
        <v>4224</v>
      </c>
      <c r="G784" s="3876"/>
    </row>
    <row r="785" spans="5:7">
      <c r="E785" s="1552" t="s">
        <v>4225</v>
      </c>
      <c r="F785" s="3876" t="s">
        <v>4226</v>
      </c>
      <c r="G785" s="3876"/>
    </row>
    <row r="786" spans="5:7">
      <c r="E786" s="1552" t="s">
        <v>4227</v>
      </c>
      <c r="F786" s="3876" t="s">
        <v>4228</v>
      </c>
      <c r="G786" s="3876"/>
    </row>
    <row r="787" spans="5:7">
      <c r="E787" s="1552" t="s">
        <v>4229</v>
      </c>
      <c r="F787" s="3876" t="s">
        <v>4230</v>
      </c>
      <c r="G787" s="3876"/>
    </row>
    <row r="788" spans="5:7">
      <c r="E788" s="1552" t="s">
        <v>4231</v>
      </c>
      <c r="F788" s="3876" t="s">
        <v>4232</v>
      </c>
      <c r="G788" s="3876"/>
    </row>
    <row r="789" spans="5:7">
      <c r="E789" s="1552" t="s">
        <v>4233</v>
      </c>
      <c r="F789" s="3876" t="s">
        <v>4234</v>
      </c>
      <c r="G789" s="3876"/>
    </row>
    <row r="790" spans="5:7">
      <c r="E790" s="1552" t="s">
        <v>4235</v>
      </c>
      <c r="F790" s="3876" t="s">
        <v>4236</v>
      </c>
      <c r="G790" s="3876"/>
    </row>
    <row r="791" spans="5:7">
      <c r="E791" s="1552" t="s">
        <v>4237</v>
      </c>
      <c r="F791" s="3876" t="s">
        <v>4238</v>
      </c>
      <c r="G791" s="3876"/>
    </row>
    <row r="792" spans="5:7">
      <c r="E792" s="1552" t="s">
        <v>4239</v>
      </c>
      <c r="F792" s="3876" t="s">
        <v>4240</v>
      </c>
      <c r="G792" s="3876"/>
    </row>
    <row r="793" spans="5:7">
      <c r="E793" s="1552" t="s">
        <v>4241</v>
      </c>
      <c r="F793" s="3876" t="s">
        <v>4242</v>
      </c>
      <c r="G793" s="3876"/>
    </row>
    <row r="794" spans="5:7">
      <c r="E794" s="1552" t="s">
        <v>4243</v>
      </c>
      <c r="F794" s="3876" t="s">
        <v>4244</v>
      </c>
      <c r="G794" s="3876"/>
    </row>
    <row r="795" spans="5:7">
      <c r="E795" s="1552" t="s">
        <v>4245</v>
      </c>
      <c r="F795" s="3876" t="s">
        <v>4246</v>
      </c>
      <c r="G795" s="3876"/>
    </row>
    <row r="796" spans="5:7">
      <c r="E796" s="1552" t="s">
        <v>4247</v>
      </c>
      <c r="F796" s="3876" t="s">
        <v>4248</v>
      </c>
      <c r="G796" s="3876"/>
    </row>
    <row r="797" spans="5:7">
      <c r="E797" s="1552" t="s">
        <v>4249</v>
      </c>
      <c r="F797" s="3876" t="s">
        <v>4250</v>
      </c>
      <c r="G797" s="3876"/>
    </row>
    <row r="798" spans="5:7">
      <c r="E798" s="1552" t="s">
        <v>4251</v>
      </c>
      <c r="F798" s="3876" t="s">
        <v>4252</v>
      </c>
      <c r="G798" s="3876"/>
    </row>
    <row r="799" spans="5:7">
      <c r="E799" s="1552" t="s">
        <v>4253</v>
      </c>
      <c r="F799" s="3876" t="s">
        <v>4254</v>
      </c>
      <c r="G799" s="3876"/>
    </row>
    <row r="800" spans="5:7">
      <c r="E800" s="1552" t="s">
        <v>4255</v>
      </c>
      <c r="F800" s="3876" t="s">
        <v>4256</v>
      </c>
      <c r="G800" s="3876"/>
    </row>
    <row r="801" spans="5:7">
      <c r="E801" s="1552" t="s">
        <v>4257</v>
      </c>
      <c r="F801" s="3876" t="s">
        <v>4258</v>
      </c>
      <c r="G801" s="3876"/>
    </row>
    <row r="802" spans="5:7">
      <c r="E802" s="1552" t="s">
        <v>4259</v>
      </c>
      <c r="F802" s="3876" t="s">
        <v>4260</v>
      </c>
      <c r="G802" s="3876"/>
    </row>
    <row r="803" spans="5:7">
      <c r="E803" s="1552" t="s">
        <v>4261</v>
      </c>
      <c r="F803" s="3876" t="s">
        <v>4262</v>
      </c>
      <c r="G803" s="3876"/>
    </row>
    <row r="804" spans="5:7">
      <c r="E804" s="1552" t="s">
        <v>4263</v>
      </c>
      <c r="F804" s="3876" t="s">
        <v>4264</v>
      </c>
      <c r="G804" s="3876"/>
    </row>
    <row r="805" spans="5:7">
      <c r="E805" s="1552" t="s">
        <v>4265</v>
      </c>
      <c r="F805" s="3876" t="s">
        <v>4266</v>
      </c>
      <c r="G805" s="3876"/>
    </row>
    <row r="806" spans="5:7">
      <c r="E806" s="1552" t="s">
        <v>4267</v>
      </c>
      <c r="F806" s="3876" t="s">
        <v>4268</v>
      </c>
      <c r="G806" s="3876"/>
    </row>
    <row r="807" spans="5:7">
      <c r="E807" s="1552" t="s">
        <v>4269</v>
      </c>
      <c r="F807" s="3876" t="s">
        <v>4270</v>
      </c>
      <c r="G807" s="3876"/>
    </row>
    <row r="808" spans="5:7">
      <c r="E808" s="1552" t="s">
        <v>4271</v>
      </c>
      <c r="F808" s="3876" t="s">
        <v>4272</v>
      </c>
      <c r="G808" s="3876"/>
    </row>
    <row r="809" spans="5:7">
      <c r="E809" s="1552" t="s">
        <v>4273</v>
      </c>
      <c r="F809" s="3876" t="s">
        <v>4274</v>
      </c>
      <c r="G809" s="3876"/>
    </row>
    <row r="810" spans="5:7">
      <c r="E810" s="1552" t="s">
        <v>4275</v>
      </c>
      <c r="F810" s="3876" t="s">
        <v>4276</v>
      </c>
      <c r="G810" s="3876"/>
    </row>
    <row r="811" spans="5:7">
      <c r="E811" s="1552" t="s">
        <v>4277</v>
      </c>
      <c r="F811" s="3876" t="s">
        <v>4278</v>
      </c>
      <c r="G811" s="3876"/>
    </row>
    <row r="812" spans="5:7">
      <c r="E812" s="1552" t="s">
        <v>4279</v>
      </c>
      <c r="F812" s="3876" t="s">
        <v>4280</v>
      </c>
      <c r="G812" s="3876"/>
    </row>
    <row r="813" spans="5:7">
      <c r="E813" s="1552" t="s">
        <v>4281</v>
      </c>
      <c r="F813" s="3876" t="s">
        <v>4282</v>
      </c>
      <c r="G813" s="3876"/>
    </row>
    <row r="814" spans="5:7">
      <c r="E814" s="1552" t="s">
        <v>4283</v>
      </c>
      <c r="F814" s="3876" t="s">
        <v>4284</v>
      </c>
      <c r="G814" s="3876"/>
    </row>
    <row r="815" spans="5:7">
      <c r="E815" s="1552" t="s">
        <v>4285</v>
      </c>
      <c r="F815" s="3876" t="s">
        <v>4286</v>
      </c>
      <c r="G815" s="3876"/>
    </row>
    <row r="816" spans="5:7">
      <c r="E816" s="1552" t="s">
        <v>4287</v>
      </c>
      <c r="F816" s="3876" t="s">
        <v>4288</v>
      </c>
      <c r="G816" s="3876"/>
    </row>
    <row r="817" spans="5:7">
      <c r="E817" s="1552" t="s">
        <v>4289</v>
      </c>
      <c r="F817" s="3876" t="s">
        <v>4290</v>
      </c>
      <c r="G817" s="3876"/>
    </row>
    <row r="818" spans="5:7">
      <c r="E818" s="1552" t="s">
        <v>4291</v>
      </c>
      <c r="F818" s="3876" t="s">
        <v>4292</v>
      </c>
      <c r="G818" s="3876"/>
    </row>
    <row r="819" spans="5:7">
      <c r="E819" s="1552" t="s">
        <v>4293</v>
      </c>
      <c r="F819" s="3876" t="s">
        <v>4294</v>
      </c>
      <c r="G819" s="3876"/>
    </row>
    <row r="820" spans="5:7">
      <c r="E820" s="1552" t="s">
        <v>4295</v>
      </c>
      <c r="F820" s="3876" t="s">
        <v>4296</v>
      </c>
      <c r="G820" s="3876"/>
    </row>
    <row r="821" spans="5:7">
      <c r="E821" s="1552" t="s">
        <v>4297</v>
      </c>
      <c r="F821" s="3876" t="s">
        <v>4298</v>
      </c>
      <c r="G821" s="3876"/>
    </row>
    <row r="822" spans="5:7">
      <c r="E822" s="1552" t="s">
        <v>4299</v>
      </c>
      <c r="F822" s="3876" t="s">
        <v>4300</v>
      </c>
      <c r="G822" s="3876"/>
    </row>
    <row r="823" spans="5:7">
      <c r="E823" s="1552" t="s">
        <v>4301</v>
      </c>
      <c r="F823" s="3876" t="s">
        <v>4302</v>
      </c>
      <c r="G823" s="3876"/>
    </row>
    <row r="824" spans="5:7">
      <c r="E824" s="1552" t="s">
        <v>4303</v>
      </c>
      <c r="F824" s="3876" t="s">
        <v>4304</v>
      </c>
      <c r="G824" s="3876"/>
    </row>
    <row r="825" spans="5:7">
      <c r="E825" s="1552" t="s">
        <v>4305</v>
      </c>
      <c r="F825" s="3876" t="s">
        <v>4306</v>
      </c>
      <c r="G825" s="3876"/>
    </row>
    <row r="826" spans="5:7">
      <c r="E826" s="1552" t="s">
        <v>4307</v>
      </c>
      <c r="F826" s="3876" t="s">
        <v>4308</v>
      </c>
      <c r="G826" s="3876"/>
    </row>
    <row r="827" spans="5:7">
      <c r="E827" s="1552" t="s">
        <v>4309</v>
      </c>
      <c r="F827" s="3876" t="s">
        <v>4310</v>
      </c>
      <c r="G827" s="3876"/>
    </row>
    <row r="828" spans="5:7">
      <c r="E828" s="1552" t="s">
        <v>4311</v>
      </c>
      <c r="F828" s="3876" t="s">
        <v>4312</v>
      </c>
      <c r="G828" s="3876"/>
    </row>
    <row r="829" spans="5:7">
      <c r="E829" s="1552" t="s">
        <v>4313</v>
      </c>
      <c r="F829" s="3876" t="s">
        <v>4314</v>
      </c>
      <c r="G829" s="3876"/>
    </row>
    <row r="830" spans="5:7">
      <c r="E830" s="1552" t="s">
        <v>4315</v>
      </c>
      <c r="F830" s="3876" t="s">
        <v>4316</v>
      </c>
      <c r="G830" s="3876"/>
    </row>
    <row r="831" spans="5:7">
      <c r="E831" s="1552" t="s">
        <v>4317</v>
      </c>
      <c r="F831" s="3876" t="s">
        <v>4318</v>
      </c>
      <c r="G831" s="3876"/>
    </row>
    <row r="832" spans="5:7">
      <c r="E832" s="1552" t="s">
        <v>4319</v>
      </c>
      <c r="F832" s="3876" t="s">
        <v>4320</v>
      </c>
      <c r="G832" s="3876"/>
    </row>
    <row r="833" spans="5:7">
      <c r="E833" s="1552" t="s">
        <v>4321</v>
      </c>
      <c r="F833" s="3876" t="s">
        <v>4322</v>
      </c>
      <c r="G833" s="3876"/>
    </row>
    <row r="834" spans="5:7">
      <c r="E834" s="1552" t="s">
        <v>4323</v>
      </c>
      <c r="F834" s="3876" t="s">
        <v>4324</v>
      </c>
      <c r="G834" s="3876"/>
    </row>
    <row r="835" spans="5:7">
      <c r="E835" s="1552" t="s">
        <v>4325</v>
      </c>
      <c r="F835" s="3876" t="s">
        <v>4326</v>
      </c>
      <c r="G835" s="3876"/>
    </row>
    <row r="836" spans="5:7">
      <c r="E836" s="1552" t="s">
        <v>4327</v>
      </c>
      <c r="F836" s="3876" t="s">
        <v>4328</v>
      </c>
      <c r="G836" s="3876"/>
    </row>
    <row r="837" spans="5:7">
      <c r="E837" s="1552" t="s">
        <v>4329</v>
      </c>
      <c r="F837" s="3876" t="s">
        <v>4330</v>
      </c>
      <c r="G837" s="3876"/>
    </row>
    <row r="838" spans="5:7">
      <c r="E838" s="1552" t="s">
        <v>4331</v>
      </c>
      <c r="F838" s="3876" t="s">
        <v>4332</v>
      </c>
      <c r="G838" s="3876"/>
    </row>
    <row r="839" spans="5:7">
      <c r="E839" s="1552" t="s">
        <v>4333</v>
      </c>
      <c r="F839" s="3876" t="s">
        <v>4334</v>
      </c>
      <c r="G839" s="3876"/>
    </row>
    <row r="840" spans="5:7">
      <c r="E840" s="1552" t="s">
        <v>4335</v>
      </c>
      <c r="F840" s="3876" t="s">
        <v>4336</v>
      </c>
      <c r="G840" s="3876"/>
    </row>
    <row r="841" spans="5:7">
      <c r="E841" s="1552" t="s">
        <v>4337</v>
      </c>
      <c r="F841" s="3876" t="s">
        <v>4338</v>
      </c>
      <c r="G841" s="3876"/>
    </row>
    <row r="842" spans="5:7">
      <c r="E842" s="1552" t="s">
        <v>4339</v>
      </c>
      <c r="F842" s="3876" t="s">
        <v>4340</v>
      </c>
      <c r="G842" s="3876"/>
    </row>
    <row r="843" spans="5:7">
      <c r="E843" s="1552" t="s">
        <v>4341</v>
      </c>
      <c r="F843" s="3876" t="s">
        <v>4342</v>
      </c>
      <c r="G843" s="3876"/>
    </row>
    <row r="844" spans="5:7">
      <c r="E844" s="1552" t="s">
        <v>4343</v>
      </c>
      <c r="F844" s="3876" t="s">
        <v>4344</v>
      </c>
      <c r="G844" s="3876"/>
    </row>
    <row r="845" spans="5:7">
      <c r="E845" s="1552" t="s">
        <v>4345</v>
      </c>
      <c r="F845" s="3876" t="s">
        <v>4346</v>
      </c>
      <c r="G845" s="3876"/>
    </row>
    <row r="846" spans="5:7">
      <c r="E846" s="1552" t="s">
        <v>4347</v>
      </c>
      <c r="F846" s="3876" t="s">
        <v>4348</v>
      </c>
      <c r="G846" s="3876"/>
    </row>
    <row r="847" spans="5:7">
      <c r="E847" s="1552" t="s">
        <v>4349</v>
      </c>
      <c r="F847" s="3876" t="s">
        <v>4350</v>
      </c>
      <c r="G847" s="3876"/>
    </row>
    <row r="848" spans="5:7">
      <c r="E848" s="1552" t="s">
        <v>4351</v>
      </c>
      <c r="F848" s="3876" t="s">
        <v>4352</v>
      </c>
      <c r="G848" s="3876"/>
    </row>
    <row r="849" spans="5:7">
      <c r="E849" s="1552" t="s">
        <v>4353</v>
      </c>
      <c r="F849" s="3876" t="s">
        <v>4354</v>
      </c>
      <c r="G849" s="3876"/>
    </row>
    <row r="850" spans="5:7">
      <c r="E850" s="1552" t="s">
        <v>4355</v>
      </c>
      <c r="F850" s="3876" t="s">
        <v>4356</v>
      </c>
      <c r="G850" s="3876"/>
    </row>
    <row r="851" spans="5:7">
      <c r="E851" s="1552" t="s">
        <v>4357</v>
      </c>
      <c r="F851" s="3876" t="s">
        <v>4358</v>
      </c>
      <c r="G851" s="3876"/>
    </row>
    <row r="852" spans="5:7">
      <c r="E852" s="1552" t="s">
        <v>4359</v>
      </c>
      <c r="F852" s="3876" t="s">
        <v>4360</v>
      </c>
      <c r="G852" s="3876"/>
    </row>
    <row r="853" spans="5:7">
      <c r="E853" s="1552" t="s">
        <v>4361</v>
      </c>
      <c r="F853" s="3876" t="s">
        <v>4362</v>
      </c>
      <c r="G853" s="3876"/>
    </row>
    <row r="854" spans="5:7">
      <c r="E854" s="1552" t="s">
        <v>4363</v>
      </c>
      <c r="F854" s="3876" t="s">
        <v>4364</v>
      </c>
      <c r="G854" s="3876"/>
    </row>
    <row r="855" spans="5:7">
      <c r="E855" s="1552" t="s">
        <v>4365</v>
      </c>
      <c r="F855" s="3876" t="s">
        <v>4366</v>
      </c>
      <c r="G855" s="3876"/>
    </row>
    <row r="856" spans="5:7">
      <c r="E856" s="1552" t="s">
        <v>4367</v>
      </c>
      <c r="F856" s="3876" t="s">
        <v>4368</v>
      </c>
      <c r="G856" s="3876"/>
    </row>
    <row r="857" spans="5:7">
      <c r="E857" s="1552" t="s">
        <v>4369</v>
      </c>
      <c r="F857" s="3876" t="s">
        <v>4370</v>
      </c>
      <c r="G857" s="3876"/>
    </row>
    <row r="858" spans="5:7">
      <c r="E858" s="1552" t="s">
        <v>4371</v>
      </c>
      <c r="F858" s="3876" t="s">
        <v>4372</v>
      </c>
      <c r="G858" s="3876"/>
    </row>
    <row r="859" spans="5:7">
      <c r="E859" s="1552" t="s">
        <v>4373</v>
      </c>
      <c r="F859" s="3876" t="s">
        <v>4374</v>
      </c>
      <c r="G859" s="3876"/>
    </row>
    <row r="860" spans="5:7">
      <c r="E860" s="1552" t="s">
        <v>4375</v>
      </c>
      <c r="F860" s="3876" t="s">
        <v>4376</v>
      </c>
      <c r="G860" s="3876"/>
    </row>
    <row r="861" spans="5:7">
      <c r="E861" s="1552" t="s">
        <v>4377</v>
      </c>
      <c r="F861" s="3876" t="s">
        <v>4378</v>
      </c>
      <c r="G861" s="3876"/>
    </row>
    <row r="862" spans="5:7">
      <c r="E862" s="1552" t="s">
        <v>4379</v>
      </c>
      <c r="F862" s="3876" t="s">
        <v>4380</v>
      </c>
      <c r="G862" s="3876"/>
    </row>
    <row r="863" spans="5:7">
      <c r="E863" s="1552" t="s">
        <v>4381</v>
      </c>
      <c r="F863" s="3876" t="s">
        <v>4382</v>
      </c>
      <c r="G863" s="3876"/>
    </row>
    <row r="864" spans="5:7">
      <c r="E864" s="1552" t="s">
        <v>4383</v>
      </c>
      <c r="F864" s="3876" t="s">
        <v>4384</v>
      </c>
      <c r="G864" s="3876"/>
    </row>
    <row r="865" spans="5:7">
      <c r="E865" s="1552" t="s">
        <v>4385</v>
      </c>
      <c r="F865" s="3876" t="s">
        <v>4386</v>
      </c>
      <c r="G865" s="3876"/>
    </row>
    <row r="866" spans="5:7">
      <c r="E866" s="1552" t="s">
        <v>4387</v>
      </c>
      <c r="F866" s="3876" t="s">
        <v>4388</v>
      </c>
      <c r="G866" s="3876"/>
    </row>
    <row r="867" spans="5:7">
      <c r="E867" s="1552" t="s">
        <v>4389</v>
      </c>
      <c r="F867" s="3876" t="s">
        <v>4390</v>
      </c>
      <c r="G867" s="3876"/>
    </row>
    <row r="868" spans="5:7">
      <c r="E868" s="1552" t="s">
        <v>4391</v>
      </c>
      <c r="F868" s="3876" t="s">
        <v>4392</v>
      </c>
      <c r="G868" s="3876"/>
    </row>
    <row r="869" spans="5:7">
      <c r="E869" s="1552" t="s">
        <v>4393</v>
      </c>
      <c r="F869" s="3876" t="s">
        <v>4394</v>
      </c>
      <c r="G869" s="3876"/>
    </row>
    <row r="870" spans="5:7">
      <c r="E870" s="1552" t="s">
        <v>4395</v>
      </c>
      <c r="F870" s="3876" t="s">
        <v>4396</v>
      </c>
      <c r="G870" s="3876"/>
    </row>
    <row r="871" spans="5:7">
      <c r="E871" s="1552" t="s">
        <v>4397</v>
      </c>
      <c r="F871" s="3876" t="s">
        <v>4398</v>
      </c>
      <c r="G871" s="3876"/>
    </row>
    <row r="872" spans="5:7">
      <c r="E872" s="1552" t="s">
        <v>4399</v>
      </c>
      <c r="F872" s="3876" t="s">
        <v>4400</v>
      </c>
      <c r="G872" s="3876"/>
    </row>
    <row r="873" spans="5:7">
      <c r="E873" s="1552" t="s">
        <v>4401</v>
      </c>
      <c r="F873" s="3876" t="s">
        <v>4402</v>
      </c>
      <c r="G873" s="3876"/>
    </row>
    <row r="874" spans="5:7">
      <c r="E874" s="1552" t="s">
        <v>4403</v>
      </c>
      <c r="F874" s="3876" t="s">
        <v>4404</v>
      </c>
      <c r="G874" s="3876"/>
    </row>
    <row r="875" spans="5:7">
      <c r="E875" s="1552" t="s">
        <v>4405</v>
      </c>
      <c r="F875" s="3876" t="s">
        <v>4406</v>
      </c>
      <c r="G875" s="3876"/>
    </row>
    <row r="876" spans="5:7">
      <c r="E876" s="1552" t="s">
        <v>4407</v>
      </c>
      <c r="F876" s="3876" t="s">
        <v>4408</v>
      </c>
      <c r="G876" s="3876"/>
    </row>
    <row r="877" spans="5:7">
      <c r="E877" s="1552" t="s">
        <v>4409</v>
      </c>
      <c r="F877" s="3876" t="s">
        <v>4410</v>
      </c>
      <c r="G877" s="3876"/>
    </row>
    <row r="878" spans="5:7">
      <c r="E878" s="1552" t="s">
        <v>4411</v>
      </c>
      <c r="F878" s="3876" t="s">
        <v>4412</v>
      </c>
      <c r="G878" s="3876"/>
    </row>
    <row r="879" spans="5:7">
      <c r="E879" s="1552" t="s">
        <v>4413</v>
      </c>
      <c r="F879" s="3876" t="s">
        <v>4414</v>
      </c>
      <c r="G879" s="3876"/>
    </row>
    <row r="880" spans="5:7">
      <c r="E880" s="1552" t="s">
        <v>4415</v>
      </c>
      <c r="F880" s="3876" t="s">
        <v>4416</v>
      </c>
      <c r="G880" s="3876"/>
    </row>
    <row r="881" spans="5:7">
      <c r="E881" s="1552" t="s">
        <v>4417</v>
      </c>
      <c r="F881" s="3876" t="s">
        <v>4418</v>
      </c>
      <c r="G881" s="3876"/>
    </row>
    <row r="882" spans="5:7">
      <c r="E882" s="1552" t="s">
        <v>4419</v>
      </c>
      <c r="F882" s="3876" t="s">
        <v>4420</v>
      </c>
      <c r="G882" s="3876"/>
    </row>
    <row r="883" spans="5:7">
      <c r="E883" s="1552" t="s">
        <v>4421</v>
      </c>
      <c r="F883" s="3876" t="s">
        <v>4422</v>
      </c>
      <c r="G883" s="3876"/>
    </row>
    <row r="884" spans="5:7">
      <c r="E884" s="1552" t="s">
        <v>4423</v>
      </c>
      <c r="F884" s="3876" t="s">
        <v>4424</v>
      </c>
      <c r="G884" s="3876"/>
    </row>
    <row r="885" spans="5:7">
      <c r="E885" s="1552" t="s">
        <v>4425</v>
      </c>
      <c r="F885" s="3876" t="s">
        <v>4426</v>
      </c>
      <c r="G885" s="3876"/>
    </row>
    <row r="886" spans="5:7">
      <c r="E886" s="1552" t="s">
        <v>4427</v>
      </c>
      <c r="F886" s="3876" t="s">
        <v>4428</v>
      </c>
      <c r="G886" s="3876"/>
    </row>
    <row r="887" spans="5:7">
      <c r="E887" s="1552" t="s">
        <v>4429</v>
      </c>
      <c r="F887" s="3876" t="s">
        <v>4430</v>
      </c>
      <c r="G887" s="3876"/>
    </row>
    <row r="888" spans="5:7">
      <c r="E888" s="1552" t="s">
        <v>4431</v>
      </c>
      <c r="F888" s="3876" t="s">
        <v>4432</v>
      </c>
      <c r="G888" s="3876"/>
    </row>
    <row r="889" spans="5:7">
      <c r="E889" s="1552" t="s">
        <v>4433</v>
      </c>
      <c r="F889" s="3876" t="s">
        <v>4434</v>
      </c>
      <c r="G889" s="3876"/>
    </row>
    <row r="890" spans="5:7">
      <c r="E890" s="1552" t="s">
        <v>4435</v>
      </c>
      <c r="F890" s="3876" t="s">
        <v>4436</v>
      </c>
      <c r="G890" s="3876"/>
    </row>
    <row r="891" spans="5:7">
      <c r="E891" s="1552" t="s">
        <v>4437</v>
      </c>
      <c r="F891" s="3876" t="s">
        <v>4438</v>
      </c>
      <c r="G891" s="3876"/>
    </row>
    <row r="892" spans="5:7">
      <c r="E892" s="1552" t="s">
        <v>4439</v>
      </c>
      <c r="F892" s="3876" t="s">
        <v>4440</v>
      </c>
      <c r="G892" s="3876"/>
    </row>
    <row r="893" spans="5:7">
      <c r="E893" s="1552" t="s">
        <v>4441</v>
      </c>
      <c r="F893" s="3876" t="s">
        <v>4442</v>
      </c>
      <c r="G893" s="3876"/>
    </row>
    <row r="894" spans="5:7">
      <c r="E894" s="1552" t="s">
        <v>4443</v>
      </c>
      <c r="F894" s="3876" t="s">
        <v>4444</v>
      </c>
      <c r="G894" s="3876"/>
    </row>
    <row r="895" spans="5:7">
      <c r="E895" s="1552" t="s">
        <v>4445</v>
      </c>
      <c r="F895" s="3876" t="s">
        <v>4446</v>
      </c>
      <c r="G895" s="3876"/>
    </row>
    <row r="896" spans="5:7">
      <c r="E896" s="1552" t="s">
        <v>4447</v>
      </c>
      <c r="F896" s="3876" t="s">
        <v>4448</v>
      </c>
      <c r="G896" s="3876"/>
    </row>
    <row r="897" spans="5:7">
      <c r="E897" s="1552" t="s">
        <v>4449</v>
      </c>
      <c r="F897" s="3876" t="s">
        <v>4450</v>
      </c>
      <c r="G897" s="3876"/>
    </row>
    <row r="898" spans="5:7">
      <c r="E898" s="1552" t="s">
        <v>4451</v>
      </c>
      <c r="F898" s="3876" t="s">
        <v>4452</v>
      </c>
      <c r="G898" s="3876"/>
    </row>
    <row r="899" spans="5:7">
      <c r="E899" s="1552" t="s">
        <v>4453</v>
      </c>
      <c r="F899" s="3876" t="s">
        <v>4454</v>
      </c>
      <c r="G899" s="3876"/>
    </row>
    <row r="900" spans="5:7">
      <c r="E900" s="1552" t="s">
        <v>4455</v>
      </c>
      <c r="F900" s="3876" t="s">
        <v>4456</v>
      </c>
      <c r="G900" s="3876"/>
    </row>
    <row r="901" spans="5:7">
      <c r="E901" s="1552" t="s">
        <v>4457</v>
      </c>
      <c r="F901" s="3876" t="s">
        <v>4458</v>
      </c>
      <c r="G901" s="3876"/>
    </row>
    <row r="902" spans="5:7">
      <c r="E902" s="1552" t="s">
        <v>4459</v>
      </c>
      <c r="F902" s="3876" t="s">
        <v>4460</v>
      </c>
      <c r="G902" s="3876"/>
    </row>
    <row r="903" spans="5:7">
      <c r="E903" s="1552" t="s">
        <v>4461</v>
      </c>
      <c r="F903" s="3876" t="s">
        <v>4462</v>
      </c>
      <c r="G903" s="3876"/>
    </row>
    <row r="904" spans="5:7">
      <c r="E904" s="1552" t="s">
        <v>4463</v>
      </c>
      <c r="F904" s="3876" t="s">
        <v>4464</v>
      </c>
      <c r="G904" s="3876"/>
    </row>
    <row r="905" spans="5:7">
      <c r="E905" s="1552" t="s">
        <v>4465</v>
      </c>
      <c r="F905" s="3876" t="s">
        <v>4466</v>
      </c>
      <c r="G905" s="3876"/>
    </row>
    <row r="906" spans="5:7">
      <c r="E906" s="1552" t="s">
        <v>4467</v>
      </c>
      <c r="F906" s="3876" t="s">
        <v>4468</v>
      </c>
      <c r="G906" s="3876"/>
    </row>
    <row r="907" spans="5:7">
      <c r="E907" s="1552" t="s">
        <v>4469</v>
      </c>
      <c r="F907" s="3876" t="s">
        <v>4470</v>
      </c>
      <c r="G907" s="3876"/>
    </row>
    <row r="908" spans="5:7">
      <c r="E908" s="1552" t="s">
        <v>4471</v>
      </c>
      <c r="F908" s="3876" t="s">
        <v>4472</v>
      </c>
      <c r="G908" s="3876"/>
    </row>
    <row r="909" spans="5:7">
      <c r="E909" s="1552" t="s">
        <v>4473</v>
      </c>
      <c r="F909" s="3876" t="s">
        <v>4474</v>
      </c>
      <c r="G909" s="3876"/>
    </row>
    <row r="910" spans="5:7">
      <c r="E910" s="1552" t="s">
        <v>4475</v>
      </c>
      <c r="F910" s="3876" t="s">
        <v>4476</v>
      </c>
      <c r="G910" s="3876"/>
    </row>
    <row r="911" spans="5:7">
      <c r="E911" s="1552" t="s">
        <v>4477</v>
      </c>
      <c r="F911" s="3876" t="s">
        <v>4478</v>
      </c>
      <c r="G911" s="3876"/>
    </row>
    <row r="912" spans="5:7">
      <c r="E912" s="1552" t="s">
        <v>4479</v>
      </c>
      <c r="F912" s="3876" t="s">
        <v>4480</v>
      </c>
      <c r="G912" s="3876"/>
    </row>
    <row r="913" spans="5:7">
      <c r="E913" s="1552" t="s">
        <v>4481</v>
      </c>
      <c r="F913" s="3876" t="s">
        <v>4482</v>
      </c>
      <c r="G913" s="3876"/>
    </row>
    <row r="914" spans="5:7">
      <c r="E914" s="1552" t="s">
        <v>4483</v>
      </c>
      <c r="F914" s="3876" t="s">
        <v>4484</v>
      </c>
      <c r="G914" s="3876"/>
    </row>
    <row r="915" spans="5:7">
      <c r="E915" s="1552" t="s">
        <v>4485</v>
      </c>
      <c r="F915" s="3876" t="s">
        <v>4486</v>
      </c>
      <c r="G915" s="3876"/>
    </row>
    <row r="916" spans="5:7">
      <c r="E916" s="1552" t="s">
        <v>4487</v>
      </c>
      <c r="F916" s="3876" t="s">
        <v>4488</v>
      </c>
      <c r="G916" s="3876"/>
    </row>
    <row r="917" spans="5:7">
      <c r="E917" s="1552" t="s">
        <v>4489</v>
      </c>
      <c r="F917" s="3876" t="s">
        <v>4490</v>
      </c>
      <c r="G917" s="3876"/>
    </row>
    <row r="918" spans="5:7">
      <c r="E918" s="1552" t="s">
        <v>4491</v>
      </c>
      <c r="F918" s="3876" t="s">
        <v>4492</v>
      </c>
      <c r="G918" s="3876"/>
    </row>
    <row r="919" spans="5:7">
      <c r="E919" s="1552" t="s">
        <v>4493</v>
      </c>
      <c r="F919" s="3876" t="s">
        <v>4494</v>
      </c>
      <c r="G919" s="3876"/>
    </row>
    <row r="920" spans="5:7">
      <c r="E920" s="1552" t="s">
        <v>4495</v>
      </c>
      <c r="F920" s="3876" t="s">
        <v>4496</v>
      </c>
      <c r="G920" s="3876"/>
    </row>
    <row r="921" spans="5:7">
      <c r="E921" s="1552" t="s">
        <v>4497</v>
      </c>
      <c r="F921" s="3876" t="s">
        <v>4498</v>
      </c>
      <c r="G921" s="3876"/>
    </row>
    <row r="922" spans="5:7">
      <c r="E922" s="1552" t="s">
        <v>4499</v>
      </c>
      <c r="F922" s="3876" t="s">
        <v>4500</v>
      </c>
      <c r="G922" s="3876"/>
    </row>
    <row r="923" spans="5:7">
      <c r="E923" s="1552" t="s">
        <v>4501</v>
      </c>
      <c r="F923" s="3876" t="s">
        <v>4502</v>
      </c>
      <c r="G923" s="3876"/>
    </row>
    <row r="924" spans="5:7">
      <c r="E924" s="1552" t="s">
        <v>4503</v>
      </c>
      <c r="F924" s="3876" t="s">
        <v>4504</v>
      </c>
      <c r="G924" s="3876"/>
    </row>
    <row r="925" spans="5:7">
      <c r="E925" s="1552" t="s">
        <v>4505</v>
      </c>
      <c r="F925" s="3876" t="s">
        <v>4506</v>
      </c>
      <c r="G925" s="3876"/>
    </row>
    <row r="926" spans="5:7">
      <c r="E926" s="1552" t="s">
        <v>4507</v>
      </c>
      <c r="F926" s="3876" t="s">
        <v>4508</v>
      </c>
      <c r="G926" s="3876"/>
    </row>
    <row r="927" spans="5:7">
      <c r="E927" s="1552" t="s">
        <v>4509</v>
      </c>
      <c r="F927" s="3876" t="s">
        <v>4510</v>
      </c>
      <c r="G927" s="3876"/>
    </row>
    <row r="928" spans="5:7">
      <c r="E928" s="1552" t="s">
        <v>4511</v>
      </c>
      <c r="F928" s="3876" t="s">
        <v>4512</v>
      </c>
      <c r="G928" s="3876"/>
    </row>
    <row r="929" spans="5:7">
      <c r="E929" s="1552" t="s">
        <v>4513</v>
      </c>
      <c r="F929" s="3876" t="s">
        <v>4514</v>
      </c>
      <c r="G929" s="3876"/>
    </row>
    <row r="930" spans="5:7">
      <c r="E930" s="1552" t="s">
        <v>4515</v>
      </c>
      <c r="F930" s="3876" t="s">
        <v>4516</v>
      </c>
      <c r="G930" s="3876"/>
    </row>
    <row r="931" spans="5:7">
      <c r="E931" s="1552" t="s">
        <v>4517</v>
      </c>
      <c r="F931" s="3876" t="s">
        <v>4518</v>
      </c>
      <c r="G931" s="3876"/>
    </row>
    <row r="932" spans="5:7">
      <c r="E932" s="1552" t="s">
        <v>4519</v>
      </c>
      <c r="F932" s="3876" t="s">
        <v>4520</v>
      </c>
      <c r="G932" s="3876"/>
    </row>
    <row r="933" spans="5:7">
      <c r="E933" s="1552" t="s">
        <v>4521</v>
      </c>
      <c r="F933" s="3876" t="s">
        <v>4522</v>
      </c>
      <c r="G933" s="3876"/>
    </row>
    <row r="934" spans="5:7">
      <c r="E934" s="1552" t="s">
        <v>4523</v>
      </c>
      <c r="F934" s="3876" t="s">
        <v>4524</v>
      </c>
      <c r="G934" s="3876"/>
    </row>
    <row r="935" spans="5:7">
      <c r="E935" s="1552" t="s">
        <v>4525</v>
      </c>
      <c r="F935" s="3876" t="s">
        <v>4526</v>
      </c>
      <c r="G935" s="3876"/>
    </row>
    <row r="936" spans="5:7">
      <c r="E936" s="1552" t="s">
        <v>4527</v>
      </c>
      <c r="F936" s="3876" t="s">
        <v>4528</v>
      </c>
      <c r="G936" s="3876"/>
    </row>
    <row r="937" spans="5:7">
      <c r="E937" s="1552" t="s">
        <v>4529</v>
      </c>
      <c r="F937" s="3876" t="s">
        <v>4530</v>
      </c>
      <c r="G937" s="3876"/>
    </row>
    <row r="938" spans="5:7">
      <c r="E938" s="1552" t="s">
        <v>4531</v>
      </c>
      <c r="F938" s="3876" t="s">
        <v>4532</v>
      </c>
      <c r="G938" s="3876"/>
    </row>
    <row r="939" spans="5:7">
      <c r="E939" s="1552" t="s">
        <v>4533</v>
      </c>
      <c r="F939" s="3876" t="s">
        <v>4534</v>
      </c>
      <c r="G939" s="3876"/>
    </row>
    <row r="940" spans="5:7">
      <c r="E940" s="1552" t="s">
        <v>4535</v>
      </c>
      <c r="F940" s="3876" t="s">
        <v>4536</v>
      </c>
      <c r="G940" s="3876"/>
    </row>
    <row r="941" spans="5:7">
      <c r="E941" s="1552" t="s">
        <v>4537</v>
      </c>
      <c r="F941" s="3876" t="s">
        <v>4538</v>
      </c>
      <c r="G941" s="3876"/>
    </row>
    <row r="942" spans="5:7">
      <c r="E942" s="1552" t="s">
        <v>4539</v>
      </c>
      <c r="F942" s="3876" t="s">
        <v>4540</v>
      </c>
      <c r="G942" s="3876"/>
    </row>
    <row r="943" spans="5:7">
      <c r="E943" s="1552" t="s">
        <v>4541</v>
      </c>
      <c r="F943" s="3876" t="s">
        <v>4542</v>
      </c>
      <c r="G943" s="3876"/>
    </row>
    <row r="944" spans="5:7">
      <c r="E944" s="1552" t="s">
        <v>4543</v>
      </c>
      <c r="F944" s="3876" t="s">
        <v>4544</v>
      </c>
      <c r="G944" s="3876"/>
    </row>
    <row r="945" spans="5:7">
      <c r="E945" s="1552" t="s">
        <v>4545</v>
      </c>
      <c r="F945" s="3876" t="s">
        <v>4546</v>
      </c>
      <c r="G945" s="3876"/>
    </row>
    <row r="946" spans="5:7">
      <c r="E946" s="1552" t="s">
        <v>4547</v>
      </c>
      <c r="F946" s="3876" t="s">
        <v>4548</v>
      </c>
      <c r="G946" s="3876"/>
    </row>
    <row r="947" spans="5:7">
      <c r="E947" s="1552" t="s">
        <v>4549</v>
      </c>
      <c r="F947" s="3876" t="s">
        <v>4550</v>
      </c>
      <c r="G947" s="3876"/>
    </row>
    <row r="948" spans="5:7">
      <c r="E948" s="1552" t="s">
        <v>4551</v>
      </c>
      <c r="F948" s="3876" t="s">
        <v>4552</v>
      </c>
      <c r="G948" s="3876"/>
    </row>
    <row r="949" spans="5:7">
      <c r="E949" s="1552" t="s">
        <v>4553</v>
      </c>
      <c r="F949" s="3876" t="s">
        <v>4554</v>
      </c>
      <c r="G949" s="3876"/>
    </row>
    <row r="950" spans="5:7">
      <c r="E950" s="1552" t="s">
        <v>4555</v>
      </c>
      <c r="F950" s="3876" t="s">
        <v>4556</v>
      </c>
      <c r="G950" s="3876"/>
    </row>
    <row r="951" spans="5:7">
      <c r="E951" s="1552" t="s">
        <v>4557</v>
      </c>
      <c r="F951" s="3876" t="s">
        <v>4558</v>
      </c>
      <c r="G951" s="3876"/>
    </row>
    <row r="952" spans="5:7">
      <c r="E952" s="1552" t="s">
        <v>4559</v>
      </c>
      <c r="F952" s="3876" t="s">
        <v>4560</v>
      </c>
      <c r="G952" s="3876"/>
    </row>
    <row r="953" spans="5:7">
      <c r="E953" s="1552" t="s">
        <v>4561</v>
      </c>
      <c r="F953" s="3876" t="s">
        <v>4562</v>
      </c>
      <c r="G953" s="3876"/>
    </row>
    <row r="954" spans="5:7">
      <c r="E954" s="1552" t="s">
        <v>4563</v>
      </c>
      <c r="F954" s="3876" t="s">
        <v>4564</v>
      </c>
      <c r="G954" s="3876"/>
    </row>
    <row r="955" spans="5:7">
      <c r="E955" s="1552" t="s">
        <v>4565</v>
      </c>
      <c r="F955" s="3876" t="s">
        <v>4566</v>
      </c>
      <c r="G955" s="3876"/>
    </row>
    <row r="956" spans="5:7">
      <c r="E956" s="1552" t="s">
        <v>4567</v>
      </c>
      <c r="F956" s="3876" t="s">
        <v>4568</v>
      </c>
      <c r="G956" s="3876"/>
    </row>
    <row r="957" spans="5:7">
      <c r="E957" s="1552" t="s">
        <v>4569</v>
      </c>
      <c r="F957" s="3876" t="s">
        <v>4570</v>
      </c>
      <c r="G957" s="3876"/>
    </row>
    <row r="958" spans="5:7">
      <c r="E958" s="1552" t="s">
        <v>4571</v>
      </c>
      <c r="F958" s="3876" t="s">
        <v>4572</v>
      </c>
      <c r="G958" s="3876"/>
    </row>
    <row r="959" spans="5:7">
      <c r="E959" s="1552" t="s">
        <v>4573</v>
      </c>
      <c r="F959" s="3876" t="s">
        <v>4574</v>
      </c>
      <c r="G959" s="3876"/>
    </row>
    <row r="960" spans="5:7">
      <c r="E960" s="1552" t="s">
        <v>4575</v>
      </c>
      <c r="F960" s="3876" t="s">
        <v>4576</v>
      </c>
      <c r="G960" s="3876"/>
    </row>
    <row r="961" spans="5:7">
      <c r="E961" s="1552" t="s">
        <v>4577</v>
      </c>
      <c r="F961" s="3876" t="s">
        <v>4578</v>
      </c>
      <c r="G961" s="3876"/>
    </row>
    <row r="962" spans="5:7">
      <c r="E962" s="1552" t="s">
        <v>4579</v>
      </c>
      <c r="F962" s="3876" t="s">
        <v>4580</v>
      </c>
      <c r="G962" s="3876"/>
    </row>
    <row r="963" spans="5:7">
      <c r="E963" s="1552" t="s">
        <v>4581</v>
      </c>
      <c r="F963" s="3876" t="s">
        <v>4582</v>
      </c>
      <c r="G963" s="3876"/>
    </row>
    <row r="964" spans="5:7">
      <c r="E964" s="1552" t="s">
        <v>4583</v>
      </c>
      <c r="F964" s="3876" t="s">
        <v>4584</v>
      </c>
      <c r="G964" s="3876"/>
    </row>
    <row r="965" spans="5:7">
      <c r="E965" s="1552" t="s">
        <v>4585</v>
      </c>
      <c r="F965" s="3876" t="s">
        <v>4586</v>
      </c>
      <c r="G965" s="3876"/>
    </row>
    <row r="966" spans="5:7">
      <c r="E966" s="1552" t="s">
        <v>4587</v>
      </c>
      <c r="F966" s="3876" t="s">
        <v>4588</v>
      </c>
      <c r="G966" s="3876"/>
    </row>
    <row r="967" spans="5:7">
      <c r="E967" s="1552" t="s">
        <v>4589</v>
      </c>
      <c r="F967" s="3876" t="s">
        <v>4590</v>
      </c>
      <c r="G967" s="3876"/>
    </row>
    <row r="968" spans="5:7">
      <c r="E968" s="1552" t="s">
        <v>4591</v>
      </c>
      <c r="F968" s="3876" t="s">
        <v>4592</v>
      </c>
      <c r="G968" s="3876"/>
    </row>
    <row r="969" spans="5:7">
      <c r="E969" s="1552" t="s">
        <v>4593</v>
      </c>
      <c r="F969" s="3876" t="s">
        <v>4594</v>
      </c>
      <c r="G969" s="3876"/>
    </row>
    <row r="970" spans="5:7">
      <c r="E970" s="1552" t="s">
        <v>4595</v>
      </c>
      <c r="F970" s="3876" t="s">
        <v>4596</v>
      </c>
      <c r="G970" s="3876"/>
    </row>
    <row r="971" spans="5:7">
      <c r="E971" s="1552" t="s">
        <v>4597</v>
      </c>
      <c r="F971" s="3876" t="s">
        <v>4598</v>
      </c>
      <c r="G971" s="3876"/>
    </row>
    <row r="972" spans="5:7">
      <c r="E972" s="1552" t="s">
        <v>4599</v>
      </c>
      <c r="F972" s="3876" t="s">
        <v>4600</v>
      </c>
      <c r="G972" s="3876"/>
    </row>
    <row r="973" spans="5:7">
      <c r="E973" s="1552" t="s">
        <v>4601</v>
      </c>
      <c r="F973" s="3876" t="s">
        <v>4602</v>
      </c>
      <c r="G973" s="3876"/>
    </row>
    <row r="974" spans="5:7">
      <c r="E974" s="1552" t="s">
        <v>4603</v>
      </c>
      <c r="F974" s="3876" t="s">
        <v>4604</v>
      </c>
      <c r="G974" s="3876"/>
    </row>
    <row r="975" spans="5:7">
      <c r="E975" s="1552" t="s">
        <v>4605</v>
      </c>
      <c r="F975" s="3876" t="s">
        <v>4606</v>
      </c>
      <c r="G975" s="3876"/>
    </row>
    <row r="976" spans="5:7">
      <c r="E976" s="1552" t="s">
        <v>4607</v>
      </c>
      <c r="F976" s="3876" t="s">
        <v>4608</v>
      </c>
      <c r="G976" s="3876"/>
    </row>
    <row r="977" spans="5:7">
      <c r="E977" s="1552" t="s">
        <v>4609</v>
      </c>
      <c r="F977" s="3876" t="s">
        <v>4610</v>
      </c>
      <c r="G977" s="3876"/>
    </row>
    <row r="978" spans="5:7">
      <c r="E978" s="1552" t="s">
        <v>4611</v>
      </c>
      <c r="F978" s="3876" t="s">
        <v>4612</v>
      </c>
      <c r="G978" s="3876"/>
    </row>
    <row r="979" spans="5:7">
      <c r="E979" s="1552" t="s">
        <v>4613</v>
      </c>
      <c r="F979" s="3876" t="s">
        <v>4614</v>
      </c>
      <c r="G979" s="3876"/>
    </row>
    <row r="980" spans="5:7">
      <c r="E980" s="1552" t="s">
        <v>4615</v>
      </c>
      <c r="F980" s="3876" t="s">
        <v>4616</v>
      </c>
      <c r="G980" s="3876"/>
    </row>
    <row r="981" spans="5:7">
      <c r="E981" s="1552" t="s">
        <v>4617</v>
      </c>
      <c r="F981" s="3876" t="s">
        <v>4618</v>
      </c>
      <c r="G981" s="3876"/>
    </row>
    <row r="982" spans="5:7">
      <c r="E982" s="1552" t="s">
        <v>4619</v>
      </c>
      <c r="F982" s="3876" t="s">
        <v>4620</v>
      </c>
      <c r="G982" s="3876"/>
    </row>
    <row r="983" spans="5:7">
      <c r="E983" s="1552" t="s">
        <v>4621</v>
      </c>
      <c r="F983" s="3876" t="s">
        <v>4622</v>
      </c>
      <c r="G983" s="3876"/>
    </row>
    <row r="984" spans="5:7">
      <c r="E984" s="1552" t="s">
        <v>4623</v>
      </c>
      <c r="F984" s="3876" t="s">
        <v>4624</v>
      </c>
      <c r="G984" s="3876"/>
    </row>
    <row r="985" spans="5:7">
      <c r="E985" s="1552" t="s">
        <v>4625</v>
      </c>
      <c r="F985" s="3876" t="s">
        <v>4626</v>
      </c>
      <c r="G985" s="3876"/>
    </row>
    <row r="986" spans="5:7">
      <c r="E986" s="1552" t="s">
        <v>4627</v>
      </c>
      <c r="F986" s="3876" t="s">
        <v>4628</v>
      </c>
      <c r="G986" s="3876"/>
    </row>
    <row r="987" spans="5:7">
      <c r="E987" s="1552" t="s">
        <v>4629</v>
      </c>
      <c r="F987" s="3876" t="s">
        <v>4630</v>
      </c>
      <c r="G987" s="3876"/>
    </row>
    <row r="988" spans="5:7">
      <c r="E988" s="1552" t="s">
        <v>4631</v>
      </c>
      <c r="F988" s="3876" t="s">
        <v>4632</v>
      </c>
      <c r="G988" s="3876"/>
    </row>
    <row r="989" spans="5:7">
      <c r="E989" s="1552" t="s">
        <v>4633</v>
      </c>
      <c r="F989" s="3876" t="s">
        <v>4634</v>
      </c>
      <c r="G989" s="3876"/>
    </row>
    <row r="990" spans="5:7">
      <c r="E990" s="1552" t="s">
        <v>4635</v>
      </c>
      <c r="F990" s="3876" t="s">
        <v>4636</v>
      </c>
      <c r="G990" s="3876"/>
    </row>
    <row r="991" spans="5:7">
      <c r="E991" s="1552" t="s">
        <v>4637</v>
      </c>
      <c r="F991" s="3876" t="s">
        <v>4638</v>
      </c>
      <c r="G991" s="3876"/>
    </row>
    <row r="992" spans="5:7">
      <c r="E992" s="1552" t="s">
        <v>4639</v>
      </c>
      <c r="F992" s="3876" t="s">
        <v>4640</v>
      </c>
      <c r="G992" s="3876"/>
    </row>
    <row r="993" spans="5:7">
      <c r="E993" s="1552" t="s">
        <v>4641</v>
      </c>
      <c r="F993" s="3876" t="s">
        <v>4642</v>
      </c>
      <c r="G993" s="3876"/>
    </row>
    <row r="994" spans="5:7">
      <c r="E994" s="1552" t="s">
        <v>4643</v>
      </c>
      <c r="F994" s="3876" t="s">
        <v>4644</v>
      </c>
      <c r="G994" s="3876"/>
    </row>
    <row r="995" spans="5:7">
      <c r="E995" s="1552" t="s">
        <v>4645</v>
      </c>
      <c r="F995" s="3876" t="s">
        <v>4646</v>
      </c>
      <c r="G995" s="3876"/>
    </row>
    <row r="996" spans="5:7">
      <c r="E996" s="1552" t="s">
        <v>4647</v>
      </c>
      <c r="F996" s="3876" t="s">
        <v>4648</v>
      </c>
      <c r="G996" s="3876"/>
    </row>
    <row r="997" spans="5:7">
      <c r="E997" s="1552" t="s">
        <v>4649</v>
      </c>
      <c r="F997" s="3876" t="s">
        <v>4650</v>
      </c>
      <c r="G997" s="3876"/>
    </row>
    <row r="998" spans="5:7">
      <c r="E998" s="1552" t="s">
        <v>4651</v>
      </c>
      <c r="F998" s="3876" t="s">
        <v>4652</v>
      </c>
      <c r="G998" s="3876"/>
    </row>
    <row r="999" spans="5:7">
      <c r="E999" s="1552" t="s">
        <v>4653</v>
      </c>
      <c r="F999" s="3876" t="s">
        <v>4654</v>
      </c>
      <c r="G999" s="3876"/>
    </row>
    <row r="1000" spans="5:7">
      <c r="E1000" s="1552" t="s">
        <v>4655</v>
      </c>
      <c r="F1000" s="3876" t="s">
        <v>4656</v>
      </c>
      <c r="G1000" s="3876"/>
    </row>
    <row r="1001" spans="5:7">
      <c r="E1001" s="1552" t="s">
        <v>4657</v>
      </c>
      <c r="F1001" s="3876" t="s">
        <v>4658</v>
      </c>
      <c r="G1001" s="3876"/>
    </row>
    <row r="1002" spans="5:7">
      <c r="E1002" s="1552" t="s">
        <v>4659</v>
      </c>
      <c r="F1002" s="3876" t="s">
        <v>4660</v>
      </c>
      <c r="G1002" s="3876"/>
    </row>
    <row r="1003" spans="5:7">
      <c r="E1003" s="1552" t="s">
        <v>4661</v>
      </c>
      <c r="F1003" s="3876" t="s">
        <v>4662</v>
      </c>
      <c r="G1003" s="3876"/>
    </row>
    <row r="1004" spans="5:7">
      <c r="E1004" s="1552" t="s">
        <v>4663</v>
      </c>
      <c r="F1004" s="3876" t="s">
        <v>4664</v>
      </c>
      <c r="G1004" s="3876"/>
    </row>
    <row r="1005" spans="5:7">
      <c r="E1005" s="1552" t="s">
        <v>4665</v>
      </c>
      <c r="F1005" s="3876" t="s">
        <v>4666</v>
      </c>
      <c r="G1005" s="3876"/>
    </row>
    <row r="1006" spans="5:7">
      <c r="E1006" s="1552" t="s">
        <v>4667</v>
      </c>
      <c r="F1006" s="3876" t="s">
        <v>4668</v>
      </c>
      <c r="G1006" s="3876"/>
    </row>
    <row r="1007" spans="5:7">
      <c r="E1007" s="1552" t="s">
        <v>4669</v>
      </c>
      <c r="F1007" s="3876" t="s">
        <v>4670</v>
      </c>
      <c r="G1007" s="3876"/>
    </row>
    <row r="1008" spans="5:7">
      <c r="E1008" s="1552" t="s">
        <v>4671</v>
      </c>
      <c r="F1008" s="3876" t="s">
        <v>4672</v>
      </c>
      <c r="G1008" s="3876"/>
    </row>
    <row r="1009" spans="5:7">
      <c r="E1009" s="1552" t="s">
        <v>4673</v>
      </c>
      <c r="F1009" s="3876" t="s">
        <v>4674</v>
      </c>
      <c r="G1009" s="3876"/>
    </row>
    <row r="1010" spans="5:7">
      <c r="E1010" s="1552" t="s">
        <v>4675</v>
      </c>
      <c r="F1010" s="3876" t="s">
        <v>4676</v>
      </c>
      <c r="G1010" s="3876"/>
    </row>
    <row r="1011" spans="5:7">
      <c r="E1011" s="1552" t="s">
        <v>4677</v>
      </c>
      <c r="F1011" s="3876" t="s">
        <v>4678</v>
      </c>
      <c r="G1011" s="3876"/>
    </row>
    <row r="1012" spans="5:7">
      <c r="E1012" s="1552" t="s">
        <v>4679</v>
      </c>
      <c r="F1012" s="3876" t="s">
        <v>4680</v>
      </c>
      <c r="G1012" s="3876"/>
    </row>
    <row r="1013" spans="5:7">
      <c r="E1013" s="1552" t="s">
        <v>4681</v>
      </c>
      <c r="F1013" s="3876" t="s">
        <v>4682</v>
      </c>
      <c r="G1013" s="3876"/>
    </row>
    <row r="1014" spans="5:7">
      <c r="E1014" s="1552" t="s">
        <v>4683</v>
      </c>
      <c r="F1014" s="3876" t="s">
        <v>4684</v>
      </c>
      <c r="G1014" s="3876"/>
    </row>
    <row r="1015" spans="5:7">
      <c r="E1015" s="1552" t="s">
        <v>4685</v>
      </c>
      <c r="F1015" s="3876" t="s">
        <v>4686</v>
      </c>
      <c r="G1015" s="3876"/>
    </row>
    <row r="1016" spans="5:7">
      <c r="E1016" s="1552" t="s">
        <v>4687</v>
      </c>
      <c r="F1016" s="3876" t="s">
        <v>4688</v>
      </c>
      <c r="G1016" s="3876"/>
    </row>
    <row r="1017" spans="5:7">
      <c r="E1017" s="1552" t="s">
        <v>4689</v>
      </c>
      <c r="F1017" s="3876" t="s">
        <v>4690</v>
      </c>
      <c r="G1017" s="3876"/>
    </row>
    <row r="1018" spans="5:7">
      <c r="E1018" s="1552" t="s">
        <v>4691</v>
      </c>
      <c r="F1018" s="3876" t="s">
        <v>4692</v>
      </c>
      <c r="G1018" s="3876"/>
    </row>
    <row r="1019" spans="5:7">
      <c r="E1019" s="1552" t="s">
        <v>4693</v>
      </c>
      <c r="F1019" s="3876" t="s">
        <v>4694</v>
      </c>
      <c r="G1019" s="3876"/>
    </row>
    <row r="1020" spans="5:7">
      <c r="E1020" s="1552" t="s">
        <v>4695</v>
      </c>
      <c r="F1020" s="3876" t="s">
        <v>4696</v>
      </c>
      <c r="G1020" s="3876"/>
    </row>
    <row r="1021" spans="5:7">
      <c r="E1021" s="1552" t="s">
        <v>4697</v>
      </c>
      <c r="F1021" s="3876" t="s">
        <v>4698</v>
      </c>
      <c r="G1021" s="3876"/>
    </row>
    <row r="1022" spans="5:7">
      <c r="E1022" s="1552" t="s">
        <v>4699</v>
      </c>
      <c r="F1022" s="3876" t="s">
        <v>4700</v>
      </c>
      <c r="G1022" s="3876"/>
    </row>
    <row r="1023" spans="5:7">
      <c r="E1023" s="1552" t="s">
        <v>4701</v>
      </c>
      <c r="F1023" s="3876" t="s">
        <v>4702</v>
      </c>
      <c r="G1023" s="3876"/>
    </row>
    <row r="1024" spans="5:7">
      <c r="E1024" s="1552" t="s">
        <v>4703</v>
      </c>
      <c r="F1024" s="3876" t="s">
        <v>4704</v>
      </c>
      <c r="G1024" s="3876"/>
    </row>
    <row r="1025" spans="5:7">
      <c r="E1025" s="1552" t="s">
        <v>4705</v>
      </c>
      <c r="F1025" s="3876" t="s">
        <v>4706</v>
      </c>
      <c r="G1025" s="3876"/>
    </row>
    <row r="1026" spans="5:7">
      <c r="E1026" s="1552" t="s">
        <v>4707</v>
      </c>
      <c r="F1026" s="3876" t="s">
        <v>4708</v>
      </c>
      <c r="G1026" s="3876"/>
    </row>
    <row r="1027" spans="5:7">
      <c r="E1027" s="1552" t="s">
        <v>4709</v>
      </c>
      <c r="F1027" s="3876" t="s">
        <v>4710</v>
      </c>
      <c r="G1027" s="3876"/>
    </row>
    <row r="1028" spans="5:7">
      <c r="E1028" s="1552" t="s">
        <v>4711</v>
      </c>
      <c r="F1028" s="3876" t="s">
        <v>4712</v>
      </c>
      <c r="G1028" s="3876"/>
    </row>
    <row r="1029" spans="5:7">
      <c r="E1029" s="1552" t="s">
        <v>4713</v>
      </c>
      <c r="F1029" s="3876" t="s">
        <v>4714</v>
      </c>
      <c r="G1029" s="3876"/>
    </row>
    <row r="1030" spans="5:7">
      <c r="E1030" s="1552" t="s">
        <v>4715</v>
      </c>
      <c r="F1030" s="3876" t="s">
        <v>4716</v>
      </c>
      <c r="G1030" s="3876"/>
    </row>
    <row r="1031" spans="5:7">
      <c r="E1031" s="1552" t="s">
        <v>4717</v>
      </c>
      <c r="F1031" s="3876" t="s">
        <v>4718</v>
      </c>
      <c r="G1031" s="3876"/>
    </row>
    <row r="1032" spans="5:7">
      <c r="E1032" s="1552" t="s">
        <v>4719</v>
      </c>
      <c r="F1032" s="3876" t="s">
        <v>4720</v>
      </c>
      <c r="G1032" s="3876"/>
    </row>
    <row r="1033" spans="5:7">
      <c r="E1033" s="1552" t="s">
        <v>4721</v>
      </c>
      <c r="F1033" s="3876" t="s">
        <v>4722</v>
      </c>
      <c r="G1033" s="3876"/>
    </row>
    <row r="1034" spans="5:7">
      <c r="E1034" s="1552" t="s">
        <v>4723</v>
      </c>
      <c r="F1034" s="3876" t="s">
        <v>4724</v>
      </c>
      <c r="G1034" s="3876"/>
    </row>
    <row r="1035" spans="5:7">
      <c r="E1035" s="1552" t="s">
        <v>4725</v>
      </c>
      <c r="F1035" s="3876" t="s">
        <v>4726</v>
      </c>
      <c r="G1035" s="3876"/>
    </row>
    <row r="1036" spans="5:7">
      <c r="E1036" s="1552" t="s">
        <v>4727</v>
      </c>
      <c r="F1036" s="3876" t="s">
        <v>4728</v>
      </c>
      <c r="G1036" s="3876"/>
    </row>
    <row r="1037" spans="5:7">
      <c r="E1037" s="1552" t="s">
        <v>4729</v>
      </c>
      <c r="F1037" s="3876" t="s">
        <v>4730</v>
      </c>
      <c r="G1037" s="3876"/>
    </row>
    <row r="1038" spans="5:7">
      <c r="E1038" s="1552" t="s">
        <v>4731</v>
      </c>
      <c r="F1038" s="3876" t="s">
        <v>4732</v>
      </c>
      <c r="G1038" s="3876"/>
    </row>
    <row r="1039" spans="5:7">
      <c r="E1039" s="1552" t="s">
        <v>4733</v>
      </c>
      <c r="F1039" s="3876" t="s">
        <v>4734</v>
      </c>
      <c r="G1039" s="3876"/>
    </row>
    <row r="1040" spans="5:7">
      <c r="E1040" s="1552" t="s">
        <v>4735</v>
      </c>
      <c r="F1040" s="3876" t="s">
        <v>4736</v>
      </c>
      <c r="G1040" s="3876"/>
    </row>
    <row r="1041" spans="5:7">
      <c r="E1041" s="1552" t="s">
        <v>4737</v>
      </c>
      <c r="F1041" s="3876" t="s">
        <v>4738</v>
      </c>
      <c r="G1041" s="3876"/>
    </row>
    <row r="1042" spans="5:7">
      <c r="E1042" s="1552" t="s">
        <v>4739</v>
      </c>
      <c r="F1042" s="3876" t="s">
        <v>4740</v>
      </c>
      <c r="G1042" s="3876"/>
    </row>
    <row r="1043" spans="5:7">
      <c r="E1043" s="1552" t="s">
        <v>4741</v>
      </c>
      <c r="F1043" s="3876" t="s">
        <v>4742</v>
      </c>
      <c r="G1043" s="3876"/>
    </row>
    <row r="1044" spans="5:7">
      <c r="E1044" s="1552" t="s">
        <v>4743</v>
      </c>
      <c r="F1044" s="3876" t="s">
        <v>4744</v>
      </c>
      <c r="G1044" s="3876"/>
    </row>
    <row r="1045" spans="5:7">
      <c r="E1045" s="1552" t="s">
        <v>4745</v>
      </c>
      <c r="F1045" s="3876" t="s">
        <v>4746</v>
      </c>
      <c r="G1045" s="3876"/>
    </row>
    <row r="1046" spans="5:7">
      <c r="E1046" s="1552" t="s">
        <v>4747</v>
      </c>
      <c r="F1046" s="3876" t="s">
        <v>4748</v>
      </c>
      <c r="G1046" s="3876"/>
    </row>
    <row r="1047" spans="5:7">
      <c r="E1047" s="1552" t="s">
        <v>4749</v>
      </c>
      <c r="F1047" s="3876" t="s">
        <v>4750</v>
      </c>
      <c r="G1047" s="3876"/>
    </row>
    <row r="1048" spans="5:7">
      <c r="E1048" s="1552" t="s">
        <v>4751</v>
      </c>
      <c r="F1048" s="3876" t="s">
        <v>4752</v>
      </c>
      <c r="G1048" s="3876"/>
    </row>
    <row r="1049" spans="5:7">
      <c r="E1049" s="1552" t="s">
        <v>4753</v>
      </c>
      <c r="F1049" s="3876" t="s">
        <v>4754</v>
      </c>
      <c r="G1049" s="3876"/>
    </row>
    <row r="1050" spans="5:7">
      <c r="E1050" s="1552" t="s">
        <v>4755</v>
      </c>
      <c r="F1050" s="3876" t="s">
        <v>4756</v>
      </c>
      <c r="G1050" s="3876"/>
    </row>
    <row r="1051" spans="5:7">
      <c r="E1051" s="1552" t="s">
        <v>4757</v>
      </c>
      <c r="F1051" s="3876" t="s">
        <v>4758</v>
      </c>
      <c r="G1051" s="3876"/>
    </row>
    <row r="1052" spans="5:7">
      <c r="E1052" s="1552" t="s">
        <v>4759</v>
      </c>
      <c r="F1052" s="3876" t="s">
        <v>4760</v>
      </c>
      <c r="G1052" s="3876"/>
    </row>
    <row r="1053" spans="5:7">
      <c r="E1053" s="1552" t="s">
        <v>4761</v>
      </c>
      <c r="F1053" s="3876" t="s">
        <v>4762</v>
      </c>
      <c r="G1053" s="3876"/>
    </row>
    <row r="1054" spans="5:7">
      <c r="E1054" s="1552" t="s">
        <v>4763</v>
      </c>
      <c r="F1054" s="3876" t="s">
        <v>4764</v>
      </c>
      <c r="G1054" s="3876"/>
    </row>
    <row r="1055" spans="5:7">
      <c r="E1055" s="1552" t="s">
        <v>4765</v>
      </c>
      <c r="F1055" s="3876" t="s">
        <v>4766</v>
      </c>
      <c r="G1055" s="3876"/>
    </row>
    <row r="1056" spans="5:7">
      <c r="E1056" s="1552" t="s">
        <v>4767</v>
      </c>
      <c r="F1056" s="3876" t="s">
        <v>4768</v>
      </c>
      <c r="G1056" s="3876"/>
    </row>
    <row r="1057" spans="5:7">
      <c r="E1057" s="1552" t="s">
        <v>4769</v>
      </c>
      <c r="F1057" s="3876" t="s">
        <v>4770</v>
      </c>
      <c r="G1057" s="3876"/>
    </row>
    <row r="1058" spans="5:7">
      <c r="E1058" s="1552" t="s">
        <v>4771</v>
      </c>
      <c r="F1058" s="3876" t="s">
        <v>4772</v>
      </c>
      <c r="G1058" s="3876"/>
    </row>
    <row r="1059" spans="5:7">
      <c r="E1059" s="1552" t="s">
        <v>4773</v>
      </c>
      <c r="F1059" s="3876" t="s">
        <v>4774</v>
      </c>
      <c r="G1059" s="3876"/>
    </row>
    <row r="1060" spans="5:7">
      <c r="E1060" s="1552" t="s">
        <v>4775</v>
      </c>
      <c r="F1060" s="3876" t="s">
        <v>4776</v>
      </c>
      <c r="G1060" s="3876"/>
    </row>
    <row r="1061" spans="5:7">
      <c r="E1061" s="1552" t="s">
        <v>4777</v>
      </c>
      <c r="F1061" s="3876" t="s">
        <v>4778</v>
      </c>
      <c r="G1061" s="3876"/>
    </row>
    <row r="1062" spans="5:7">
      <c r="E1062" s="1552" t="s">
        <v>4779</v>
      </c>
      <c r="F1062" s="3876" t="s">
        <v>4780</v>
      </c>
      <c r="G1062" s="3876"/>
    </row>
    <row r="1063" spans="5:7">
      <c r="E1063" s="1552" t="s">
        <v>4781</v>
      </c>
      <c r="F1063" s="3876" t="s">
        <v>4782</v>
      </c>
      <c r="G1063" s="3876"/>
    </row>
    <row r="1064" spans="5:7">
      <c r="E1064" s="1552" t="s">
        <v>4783</v>
      </c>
      <c r="F1064" s="3876" t="s">
        <v>4784</v>
      </c>
      <c r="G1064" s="3876"/>
    </row>
    <row r="1065" spans="5:7">
      <c r="E1065" s="1552" t="s">
        <v>4785</v>
      </c>
      <c r="F1065" s="3876" t="s">
        <v>4786</v>
      </c>
      <c r="G1065" s="3876"/>
    </row>
    <row r="1066" spans="5:7">
      <c r="E1066" s="1552" t="s">
        <v>4787</v>
      </c>
      <c r="F1066" s="3876" t="s">
        <v>4788</v>
      </c>
      <c r="G1066" s="3876"/>
    </row>
    <row r="1067" spans="5:7">
      <c r="E1067" s="1552" t="s">
        <v>4789</v>
      </c>
      <c r="F1067" s="3876" t="s">
        <v>4790</v>
      </c>
      <c r="G1067" s="3876"/>
    </row>
    <row r="1068" spans="5:7">
      <c r="E1068" s="1552" t="s">
        <v>4791</v>
      </c>
      <c r="F1068" s="3876" t="s">
        <v>4792</v>
      </c>
      <c r="G1068" s="3876"/>
    </row>
    <row r="1069" spans="5:7">
      <c r="E1069" s="1552" t="s">
        <v>4793</v>
      </c>
      <c r="F1069" s="3876" t="s">
        <v>4794</v>
      </c>
      <c r="G1069" s="3876"/>
    </row>
    <row r="1070" spans="5:7">
      <c r="E1070" s="1552" t="s">
        <v>4795</v>
      </c>
      <c r="F1070" s="3876" t="s">
        <v>4796</v>
      </c>
      <c r="G1070" s="3876"/>
    </row>
    <row r="1071" spans="5:7">
      <c r="E1071" s="1552" t="s">
        <v>4797</v>
      </c>
      <c r="F1071" s="3876" t="s">
        <v>4798</v>
      </c>
      <c r="G1071" s="3876"/>
    </row>
    <row r="1072" spans="5:7">
      <c r="E1072" s="1552" t="s">
        <v>4799</v>
      </c>
      <c r="F1072" s="3876" t="s">
        <v>4800</v>
      </c>
      <c r="G1072" s="3876"/>
    </row>
    <row r="1073" spans="5:7">
      <c r="E1073" s="1552" t="s">
        <v>4801</v>
      </c>
      <c r="F1073" s="3876" t="s">
        <v>4802</v>
      </c>
      <c r="G1073" s="3876"/>
    </row>
    <row r="1074" spans="5:7">
      <c r="E1074" s="1552" t="s">
        <v>4803</v>
      </c>
      <c r="F1074" s="3876" t="s">
        <v>4804</v>
      </c>
      <c r="G1074" s="3876"/>
    </row>
    <row r="1075" spans="5:7">
      <c r="E1075" s="1552" t="s">
        <v>4805</v>
      </c>
      <c r="F1075" s="3876" t="s">
        <v>4806</v>
      </c>
      <c r="G1075" s="3876"/>
    </row>
    <row r="1076" spans="5:7">
      <c r="E1076" s="1552" t="s">
        <v>4807</v>
      </c>
      <c r="F1076" s="3876" t="s">
        <v>4808</v>
      </c>
      <c r="G1076" s="3876"/>
    </row>
    <row r="1077" spans="5:7">
      <c r="E1077" s="1552" t="s">
        <v>4809</v>
      </c>
      <c r="F1077" s="3876" t="s">
        <v>4810</v>
      </c>
      <c r="G1077" s="3876"/>
    </row>
    <row r="1078" spans="5:7">
      <c r="E1078" s="1552" t="s">
        <v>4811</v>
      </c>
      <c r="F1078" s="3876" t="s">
        <v>4812</v>
      </c>
      <c r="G1078" s="3876"/>
    </row>
    <row r="1079" spans="5:7">
      <c r="E1079" s="1552" t="s">
        <v>4813</v>
      </c>
      <c r="F1079" s="3876" t="s">
        <v>4814</v>
      </c>
      <c r="G1079" s="3876"/>
    </row>
    <row r="1080" spans="5:7">
      <c r="E1080" s="1552" t="s">
        <v>4815</v>
      </c>
      <c r="F1080" s="3876" t="s">
        <v>4816</v>
      </c>
      <c r="G1080" s="3876"/>
    </row>
    <row r="1081" spans="5:7">
      <c r="E1081" s="1552" t="s">
        <v>4817</v>
      </c>
      <c r="F1081" s="3876" t="s">
        <v>4818</v>
      </c>
      <c r="G1081" s="3876"/>
    </row>
    <row r="1082" spans="5:7">
      <c r="E1082" s="1552" t="s">
        <v>4819</v>
      </c>
      <c r="F1082" s="3876" t="s">
        <v>4820</v>
      </c>
      <c r="G1082" s="3876"/>
    </row>
    <row r="1083" spans="5:7">
      <c r="E1083" s="1552" t="s">
        <v>4821</v>
      </c>
      <c r="F1083" s="3876" t="s">
        <v>4822</v>
      </c>
      <c r="G1083" s="3876"/>
    </row>
    <row r="1084" spans="5:7">
      <c r="E1084" s="1552" t="s">
        <v>4823</v>
      </c>
      <c r="F1084" s="3876" t="s">
        <v>4824</v>
      </c>
      <c r="G1084" s="3876"/>
    </row>
    <row r="1085" spans="5:7">
      <c r="E1085" s="1552" t="s">
        <v>4825</v>
      </c>
      <c r="F1085" s="3876" t="s">
        <v>4826</v>
      </c>
      <c r="G1085" s="3876"/>
    </row>
    <row r="1086" spans="5:7">
      <c r="E1086" s="1552" t="s">
        <v>4827</v>
      </c>
      <c r="F1086" s="3876" t="s">
        <v>4828</v>
      </c>
      <c r="G1086" s="3876"/>
    </row>
    <row r="1087" spans="5:7">
      <c r="E1087" s="1552" t="s">
        <v>4829</v>
      </c>
      <c r="F1087" s="3876" t="s">
        <v>4830</v>
      </c>
      <c r="G1087" s="3876"/>
    </row>
    <row r="1088" spans="5:7">
      <c r="E1088" s="1552" t="s">
        <v>4831</v>
      </c>
      <c r="F1088" s="3876" t="s">
        <v>4832</v>
      </c>
      <c r="G1088" s="3876"/>
    </row>
    <row r="1089" spans="5:7">
      <c r="E1089" s="1552" t="s">
        <v>4833</v>
      </c>
      <c r="F1089" s="3876" t="s">
        <v>4834</v>
      </c>
      <c r="G1089" s="3876"/>
    </row>
    <row r="1090" spans="5:7">
      <c r="E1090" s="1552" t="s">
        <v>4835</v>
      </c>
      <c r="F1090" s="3876" t="s">
        <v>4836</v>
      </c>
      <c r="G1090" s="3876"/>
    </row>
    <row r="1091" spans="5:7">
      <c r="E1091" s="1552" t="s">
        <v>4837</v>
      </c>
      <c r="F1091" s="3876" t="s">
        <v>4838</v>
      </c>
      <c r="G1091" s="3876"/>
    </row>
    <row r="1092" spans="5:7">
      <c r="E1092" s="1552" t="s">
        <v>4839</v>
      </c>
      <c r="F1092" s="3876" t="s">
        <v>4840</v>
      </c>
      <c r="G1092" s="3876"/>
    </row>
    <row r="1093" spans="5:7">
      <c r="E1093" s="1552" t="s">
        <v>4841</v>
      </c>
      <c r="F1093" s="3876" t="s">
        <v>4842</v>
      </c>
      <c r="G1093" s="3876"/>
    </row>
    <row r="1094" spans="5:7">
      <c r="E1094" s="1552" t="s">
        <v>4843</v>
      </c>
      <c r="F1094" s="3876" t="s">
        <v>4844</v>
      </c>
      <c r="G1094" s="3876"/>
    </row>
    <row r="1095" spans="5:7">
      <c r="E1095" s="1552" t="s">
        <v>4845</v>
      </c>
      <c r="F1095" s="3876" t="s">
        <v>4846</v>
      </c>
      <c r="G1095" s="3876"/>
    </row>
    <row r="1096" spans="5:7">
      <c r="E1096" s="1552" t="s">
        <v>4847</v>
      </c>
      <c r="F1096" s="3876" t="s">
        <v>4848</v>
      </c>
      <c r="G1096" s="3876"/>
    </row>
    <row r="1097" spans="5:7">
      <c r="E1097" s="1552" t="s">
        <v>4849</v>
      </c>
      <c r="F1097" s="3876" t="s">
        <v>4850</v>
      </c>
      <c r="G1097" s="3876"/>
    </row>
    <row r="1098" spans="5:7">
      <c r="E1098" s="1552" t="s">
        <v>4851</v>
      </c>
      <c r="F1098" s="3876" t="s">
        <v>4852</v>
      </c>
      <c r="G1098" s="3876"/>
    </row>
    <row r="1099" spans="5:7">
      <c r="E1099" s="1552" t="s">
        <v>4853</v>
      </c>
      <c r="F1099" s="3876" t="s">
        <v>4854</v>
      </c>
      <c r="G1099" s="3876"/>
    </row>
    <row r="1100" spans="5:7">
      <c r="E1100" s="1552" t="s">
        <v>4855</v>
      </c>
      <c r="F1100" s="3876" t="s">
        <v>4856</v>
      </c>
      <c r="G1100" s="3876"/>
    </row>
    <row r="1101" spans="5:7">
      <c r="E1101" s="1552" t="s">
        <v>4857</v>
      </c>
      <c r="F1101" s="3876" t="s">
        <v>4858</v>
      </c>
      <c r="G1101" s="3876"/>
    </row>
    <row r="1102" spans="5:7">
      <c r="E1102" s="1552" t="s">
        <v>4859</v>
      </c>
      <c r="F1102" s="3876" t="s">
        <v>4860</v>
      </c>
      <c r="G1102" s="3876"/>
    </row>
    <row r="1103" spans="5:7">
      <c r="E1103" s="1552" t="s">
        <v>4861</v>
      </c>
      <c r="F1103" s="3876" t="s">
        <v>4862</v>
      </c>
      <c r="G1103" s="3876"/>
    </row>
    <row r="1104" spans="5:7">
      <c r="E1104" s="1552" t="s">
        <v>4863</v>
      </c>
      <c r="F1104" s="3876" t="s">
        <v>4864</v>
      </c>
      <c r="G1104" s="3876"/>
    </row>
    <row r="1105" spans="5:7">
      <c r="E1105" s="1552" t="s">
        <v>4865</v>
      </c>
      <c r="F1105" s="3876" t="s">
        <v>4866</v>
      </c>
      <c r="G1105" s="3876"/>
    </row>
    <row r="1106" spans="5:7">
      <c r="E1106" s="1552" t="s">
        <v>4867</v>
      </c>
      <c r="F1106" s="3876" t="s">
        <v>4868</v>
      </c>
      <c r="G1106" s="3876"/>
    </row>
    <row r="1107" spans="5:7">
      <c r="E1107" s="1552" t="s">
        <v>4869</v>
      </c>
      <c r="F1107" s="3876" t="s">
        <v>4870</v>
      </c>
      <c r="G1107" s="3876"/>
    </row>
    <row r="1108" spans="5:7">
      <c r="E1108" s="1552" t="s">
        <v>4871</v>
      </c>
      <c r="F1108" s="3876" t="s">
        <v>4872</v>
      </c>
      <c r="G1108" s="3876"/>
    </row>
    <row r="1109" spans="5:7">
      <c r="E1109" s="1552" t="s">
        <v>4873</v>
      </c>
      <c r="F1109" s="3876" t="s">
        <v>4874</v>
      </c>
      <c r="G1109" s="3876"/>
    </row>
    <row r="1110" spans="5:7">
      <c r="E1110" s="1552" t="s">
        <v>4875</v>
      </c>
      <c r="F1110" s="3876" t="s">
        <v>4876</v>
      </c>
      <c r="G1110" s="3876"/>
    </row>
    <row r="1111" spans="5:7">
      <c r="E1111" s="1552" t="s">
        <v>4877</v>
      </c>
      <c r="F1111" s="3876" t="s">
        <v>4878</v>
      </c>
      <c r="G1111" s="3876"/>
    </row>
    <row r="1112" spans="5:7">
      <c r="E1112" s="1552" t="s">
        <v>4879</v>
      </c>
      <c r="F1112" s="3876" t="s">
        <v>4880</v>
      </c>
      <c r="G1112" s="3876"/>
    </row>
    <row r="1113" spans="5:7">
      <c r="E1113" s="1552" t="s">
        <v>4881</v>
      </c>
      <c r="F1113" s="3876" t="s">
        <v>4882</v>
      </c>
      <c r="G1113" s="3876"/>
    </row>
    <row r="1114" spans="5:7">
      <c r="E1114" s="1552" t="s">
        <v>4883</v>
      </c>
      <c r="F1114" s="3876" t="s">
        <v>4884</v>
      </c>
      <c r="G1114" s="3876"/>
    </row>
    <row r="1115" spans="5:7">
      <c r="E1115" s="1552" t="s">
        <v>4885</v>
      </c>
      <c r="F1115" s="3876" t="s">
        <v>4886</v>
      </c>
      <c r="G1115" s="3876"/>
    </row>
    <row r="1116" spans="5:7">
      <c r="E1116" s="1552" t="s">
        <v>4887</v>
      </c>
      <c r="F1116" s="3876" t="s">
        <v>4888</v>
      </c>
      <c r="G1116" s="3876"/>
    </row>
    <row r="1117" spans="5:7">
      <c r="E1117" s="1552" t="s">
        <v>4889</v>
      </c>
      <c r="F1117" s="3876" t="s">
        <v>4890</v>
      </c>
      <c r="G1117" s="3876"/>
    </row>
    <row r="1118" spans="5:7">
      <c r="E1118" s="1552" t="s">
        <v>4891</v>
      </c>
      <c r="F1118" s="3876" t="s">
        <v>4892</v>
      </c>
      <c r="G1118" s="3876"/>
    </row>
    <row r="1119" spans="5:7">
      <c r="E1119" s="1552" t="s">
        <v>4893</v>
      </c>
      <c r="F1119" s="3876" t="s">
        <v>4894</v>
      </c>
      <c r="G1119" s="3876"/>
    </row>
    <row r="1120" spans="5:7">
      <c r="E1120" s="1552" t="s">
        <v>4895</v>
      </c>
      <c r="F1120" s="3876" t="s">
        <v>4896</v>
      </c>
      <c r="G1120" s="3876"/>
    </row>
    <row r="1121" spans="5:7">
      <c r="E1121" s="1552" t="s">
        <v>4897</v>
      </c>
      <c r="F1121" s="3876" t="s">
        <v>4898</v>
      </c>
      <c r="G1121" s="3876"/>
    </row>
    <row r="1122" spans="5:7">
      <c r="E1122" s="1552" t="s">
        <v>4899</v>
      </c>
      <c r="F1122" s="3876" t="s">
        <v>4900</v>
      </c>
      <c r="G1122" s="3876"/>
    </row>
    <row r="1123" spans="5:7">
      <c r="E1123" s="1552" t="s">
        <v>4901</v>
      </c>
      <c r="F1123" s="3876" t="s">
        <v>4902</v>
      </c>
      <c r="G1123" s="3876"/>
    </row>
    <row r="1124" spans="5:7">
      <c r="E1124" s="1552" t="s">
        <v>4903</v>
      </c>
      <c r="F1124" s="3876" t="s">
        <v>4904</v>
      </c>
      <c r="G1124" s="3876"/>
    </row>
    <row r="1125" spans="5:7">
      <c r="E1125" s="1552" t="s">
        <v>4905</v>
      </c>
      <c r="F1125" s="3876" t="s">
        <v>4906</v>
      </c>
      <c r="G1125" s="3876"/>
    </row>
    <row r="1126" spans="5:7">
      <c r="E1126" s="1552" t="s">
        <v>4907</v>
      </c>
      <c r="F1126" s="3876" t="s">
        <v>4908</v>
      </c>
      <c r="G1126" s="3876"/>
    </row>
    <row r="1127" spans="5:7">
      <c r="E1127" s="1552" t="s">
        <v>4909</v>
      </c>
      <c r="F1127" s="3876" t="s">
        <v>4910</v>
      </c>
      <c r="G1127" s="3876"/>
    </row>
    <row r="1128" spans="5:7">
      <c r="E1128" s="1552" t="s">
        <v>4911</v>
      </c>
      <c r="F1128" s="3876" t="s">
        <v>4912</v>
      </c>
      <c r="G1128" s="3876"/>
    </row>
    <row r="1129" spans="5:7">
      <c r="E1129" s="1552" t="s">
        <v>4913</v>
      </c>
      <c r="F1129" s="3876" t="s">
        <v>4914</v>
      </c>
      <c r="G1129" s="3876"/>
    </row>
    <row r="1130" spans="5:7">
      <c r="E1130" s="1552" t="s">
        <v>4915</v>
      </c>
      <c r="F1130" s="3876" t="s">
        <v>4916</v>
      </c>
      <c r="G1130" s="3876"/>
    </row>
    <row r="1131" spans="5:7">
      <c r="E1131" s="1552" t="s">
        <v>4917</v>
      </c>
      <c r="F1131" s="3876" t="s">
        <v>4918</v>
      </c>
      <c r="G1131" s="3876"/>
    </row>
    <row r="1132" spans="5:7">
      <c r="E1132" s="1552" t="s">
        <v>4919</v>
      </c>
      <c r="F1132" s="3876" t="s">
        <v>4920</v>
      </c>
      <c r="G1132" s="3876"/>
    </row>
    <row r="1133" spans="5:7">
      <c r="E1133" s="1552" t="s">
        <v>4921</v>
      </c>
      <c r="F1133" s="3876" t="s">
        <v>4922</v>
      </c>
      <c r="G1133" s="3876"/>
    </row>
    <row r="1134" spans="5:7">
      <c r="E1134" s="1552" t="s">
        <v>4923</v>
      </c>
      <c r="F1134" s="3876" t="s">
        <v>4924</v>
      </c>
      <c r="G1134" s="3876"/>
    </row>
    <row r="1135" spans="5:7">
      <c r="E1135" s="1552" t="s">
        <v>4925</v>
      </c>
      <c r="F1135" s="3876" t="s">
        <v>4926</v>
      </c>
      <c r="G1135" s="3876"/>
    </row>
    <row r="1136" spans="5:7">
      <c r="E1136" s="1552" t="s">
        <v>4927</v>
      </c>
      <c r="F1136" s="3876" t="s">
        <v>4928</v>
      </c>
      <c r="G1136" s="3876"/>
    </row>
    <row r="1137" spans="5:7">
      <c r="E1137" s="1552" t="s">
        <v>4929</v>
      </c>
      <c r="F1137" s="3876" t="s">
        <v>4930</v>
      </c>
      <c r="G1137" s="3876"/>
    </row>
    <row r="1138" spans="5:7">
      <c r="E1138" s="1552" t="s">
        <v>4931</v>
      </c>
      <c r="F1138" s="3876" t="s">
        <v>4932</v>
      </c>
      <c r="G1138" s="3876"/>
    </row>
    <row r="1139" spans="5:7">
      <c r="E1139" s="1552" t="s">
        <v>4933</v>
      </c>
      <c r="F1139" s="3876" t="s">
        <v>4934</v>
      </c>
      <c r="G1139" s="3876"/>
    </row>
    <row r="1140" spans="5:7">
      <c r="E1140" s="1552" t="s">
        <v>4935</v>
      </c>
      <c r="F1140" s="3876" t="s">
        <v>4936</v>
      </c>
      <c r="G1140" s="3876"/>
    </row>
    <row r="1141" spans="5:7">
      <c r="E1141" s="1552" t="s">
        <v>4937</v>
      </c>
      <c r="F1141" s="3876" t="s">
        <v>4938</v>
      </c>
      <c r="G1141" s="3876"/>
    </row>
    <row r="1142" spans="5:7">
      <c r="E1142" s="1552" t="s">
        <v>4939</v>
      </c>
      <c r="F1142" s="3876" t="s">
        <v>4940</v>
      </c>
      <c r="G1142" s="3876"/>
    </row>
    <row r="1143" spans="5:7">
      <c r="E1143" s="1552" t="s">
        <v>4941</v>
      </c>
      <c r="F1143" s="3876" t="s">
        <v>4942</v>
      </c>
      <c r="G1143" s="3876"/>
    </row>
    <row r="1144" spans="5:7">
      <c r="E1144" s="1552" t="s">
        <v>4943</v>
      </c>
      <c r="F1144" s="3876" t="s">
        <v>4944</v>
      </c>
      <c r="G1144" s="3876"/>
    </row>
    <row r="1145" spans="5:7">
      <c r="E1145" s="1552" t="s">
        <v>4945</v>
      </c>
      <c r="F1145" s="3876" t="s">
        <v>4946</v>
      </c>
      <c r="G1145" s="3876"/>
    </row>
    <row r="1146" spans="5:7">
      <c r="E1146" s="1552" t="s">
        <v>4947</v>
      </c>
      <c r="F1146" s="3876" t="s">
        <v>4948</v>
      </c>
      <c r="G1146" s="3876"/>
    </row>
    <row r="1147" spans="5:7">
      <c r="E1147" s="1552" t="s">
        <v>4949</v>
      </c>
      <c r="F1147" s="3876" t="s">
        <v>4950</v>
      </c>
      <c r="G1147" s="3876"/>
    </row>
    <row r="1148" spans="5:7">
      <c r="E1148" s="1552" t="s">
        <v>4951</v>
      </c>
      <c r="F1148" s="3876" t="s">
        <v>4952</v>
      </c>
      <c r="G1148" s="3876"/>
    </row>
    <row r="1149" spans="5:7">
      <c r="E1149" s="1552" t="s">
        <v>4953</v>
      </c>
      <c r="F1149" s="3876" t="s">
        <v>4954</v>
      </c>
      <c r="G1149" s="3876"/>
    </row>
    <row r="1150" spans="5:7">
      <c r="E1150" s="1552" t="s">
        <v>4955</v>
      </c>
      <c r="F1150" s="3876" t="s">
        <v>4956</v>
      </c>
      <c r="G1150" s="3876"/>
    </row>
    <row r="1151" spans="5:7">
      <c r="E1151" s="1552" t="s">
        <v>4957</v>
      </c>
      <c r="F1151" s="3876" t="s">
        <v>4958</v>
      </c>
      <c r="G1151" s="3876"/>
    </row>
    <row r="1152" spans="5:7">
      <c r="E1152" s="1552" t="s">
        <v>4959</v>
      </c>
      <c r="F1152" s="3876" t="s">
        <v>4960</v>
      </c>
      <c r="G1152" s="3876"/>
    </row>
    <row r="1153" spans="5:7">
      <c r="E1153" s="1552" t="s">
        <v>4961</v>
      </c>
      <c r="F1153" s="3876" t="s">
        <v>4962</v>
      </c>
      <c r="G1153" s="3876"/>
    </row>
    <row r="1154" spans="5:7">
      <c r="E1154" s="1552" t="s">
        <v>4963</v>
      </c>
      <c r="F1154" s="3876" t="s">
        <v>4964</v>
      </c>
      <c r="G1154" s="3876"/>
    </row>
    <row r="1155" spans="5:7">
      <c r="E1155" s="1552" t="s">
        <v>4965</v>
      </c>
      <c r="F1155" s="3876" t="s">
        <v>4966</v>
      </c>
      <c r="G1155" s="3876"/>
    </row>
    <row r="1156" spans="5:7">
      <c r="E1156" s="1552" t="s">
        <v>4967</v>
      </c>
      <c r="F1156" s="3876" t="s">
        <v>4968</v>
      </c>
      <c r="G1156" s="3876"/>
    </row>
    <row r="1157" spans="5:7">
      <c r="E1157" s="1552" t="s">
        <v>4969</v>
      </c>
      <c r="F1157" s="3876" t="s">
        <v>4970</v>
      </c>
      <c r="G1157" s="3876"/>
    </row>
    <row r="1158" spans="5:7">
      <c r="E1158" s="1552" t="s">
        <v>4971</v>
      </c>
      <c r="F1158" s="3876" t="s">
        <v>4972</v>
      </c>
      <c r="G1158" s="3876"/>
    </row>
    <row r="1159" spans="5:7">
      <c r="E1159" s="1552" t="s">
        <v>4973</v>
      </c>
      <c r="F1159" s="3876" t="s">
        <v>4974</v>
      </c>
      <c r="G1159" s="3876"/>
    </row>
    <row r="1160" spans="5:7">
      <c r="E1160" s="1552" t="s">
        <v>4975</v>
      </c>
      <c r="F1160" s="3876" t="s">
        <v>4976</v>
      </c>
      <c r="G1160" s="3876"/>
    </row>
    <row r="1161" spans="5:7">
      <c r="E1161" s="1552" t="s">
        <v>4977</v>
      </c>
      <c r="F1161" s="3876" t="s">
        <v>4978</v>
      </c>
      <c r="G1161" s="3876"/>
    </row>
    <row r="1162" spans="5:7">
      <c r="E1162" s="1552" t="s">
        <v>4979</v>
      </c>
      <c r="F1162" s="3876" t="s">
        <v>1936</v>
      </c>
      <c r="G1162" s="3876"/>
    </row>
    <row r="1163" spans="5:7">
      <c r="E1163" s="1554"/>
      <c r="F1163" s="1554"/>
    </row>
    <row r="1164" spans="5:7">
      <c r="E1164" s="1554"/>
      <c r="F1164" s="1554"/>
    </row>
    <row r="1165" spans="5:7">
      <c r="E1165" s="1554"/>
      <c r="F1165" s="1554"/>
    </row>
    <row r="1166" spans="5:7">
      <c r="E1166" s="1554"/>
      <c r="F1166" s="1554"/>
    </row>
    <row r="1167" spans="5:7">
      <c r="E1167" s="1554"/>
      <c r="F1167" s="1554"/>
    </row>
    <row r="1168" spans="5:7">
      <c r="E1168" s="1554"/>
      <c r="F1168" s="1554"/>
    </row>
    <row r="1169" spans="5:6">
      <c r="E1169" s="1554"/>
      <c r="F1169" s="1554"/>
    </row>
    <row r="1170" spans="5:6">
      <c r="E1170" s="1554"/>
      <c r="F1170" s="1554"/>
    </row>
    <row r="1171" spans="5:6">
      <c r="E1171" s="1554"/>
      <c r="F1171" s="1554"/>
    </row>
    <row r="1172" spans="5:6">
      <c r="E1172" s="1554"/>
      <c r="F1172" s="1554"/>
    </row>
    <row r="1173" spans="5:6">
      <c r="E1173" s="1554"/>
      <c r="F1173" s="1554"/>
    </row>
    <row r="1174" spans="5:6">
      <c r="E1174" s="1554"/>
      <c r="F1174" s="1554"/>
    </row>
    <row r="1175" spans="5:6">
      <c r="E1175" s="1554"/>
      <c r="F1175" s="1554"/>
    </row>
    <row r="1176" spans="5:6">
      <c r="E1176" s="1554"/>
      <c r="F1176" s="1554"/>
    </row>
    <row r="1177" spans="5:6">
      <c r="E1177" s="1554"/>
      <c r="F1177" s="1554"/>
    </row>
    <row r="1178" spans="5:6">
      <c r="E1178" s="1554"/>
      <c r="F1178" s="1554"/>
    </row>
    <row r="1179" spans="5:6">
      <c r="E1179" s="1554"/>
      <c r="F1179" s="1554"/>
    </row>
    <row r="1180" spans="5:6">
      <c r="E1180" s="1554"/>
      <c r="F1180" s="1554"/>
    </row>
    <row r="1181" spans="5:6">
      <c r="E1181" s="1554"/>
      <c r="F1181" s="1554"/>
    </row>
    <row r="1182" spans="5:6">
      <c r="E1182" s="1554"/>
      <c r="F1182" s="1554"/>
    </row>
    <row r="1183" spans="5:6">
      <c r="E1183" s="1554"/>
      <c r="F1183" s="1554"/>
    </row>
    <row r="1184" spans="5:6">
      <c r="E1184" s="1554"/>
      <c r="F1184" s="1554"/>
    </row>
    <row r="1185" spans="5:6">
      <c r="E1185" s="1554"/>
      <c r="F1185" s="1554"/>
    </row>
    <row r="1186" spans="5:6">
      <c r="E1186" s="1554"/>
      <c r="F1186" s="1554"/>
    </row>
    <row r="1187" spans="5:6">
      <c r="E1187" s="1554"/>
      <c r="F1187" s="1554"/>
    </row>
    <row r="1188" spans="5:6">
      <c r="E1188" s="1554"/>
      <c r="F1188" s="1554"/>
    </row>
    <row r="1189" spans="5:6">
      <c r="E1189" s="1554"/>
      <c r="F1189" s="1554"/>
    </row>
    <row r="1190" spans="5:6">
      <c r="E1190" s="1554"/>
      <c r="F1190" s="1554"/>
    </row>
    <row r="1191" spans="5:6">
      <c r="E1191" s="1554"/>
      <c r="F1191" s="1554"/>
    </row>
    <row r="1192" spans="5:6">
      <c r="E1192" s="1554"/>
      <c r="F1192" s="1554"/>
    </row>
    <row r="1193" spans="5:6">
      <c r="E1193" s="1554"/>
      <c r="F1193" s="1554"/>
    </row>
    <row r="1194" spans="5:6">
      <c r="E1194" s="1554"/>
      <c r="F1194" s="1554"/>
    </row>
    <row r="1195" spans="5:6">
      <c r="E1195" s="1554"/>
      <c r="F1195" s="1554"/>
    </row>
    <row r="1196" spans="5:6">
      <c r="E1196" s="1554"/>
      <c r="F1196" s="1554"/>
    </row>
    <row r="1197" spans="5:6">
      <c r="E1197" s="1554"/>
      <c r="F1197" s="1554"/>
    </row>
    <row r="1198" spans="5:6">
      <c r="E1198" s="1554"/>
      <c r="F1198" s="1554"/>
    </row>
    <row r="1199" spans="5:6">
      <c r="E1199" s="1554"/>
      <c r="F1199" s="1554"/>
    </row>
    <row r="1200" spans="5:6">
      <c r="E1200" s="1554"/>
      <c r="F1200" s="1554"/>
    </row>
    <row r="1201" spans="5:6">
      <c r="E1201" s="1554"/>
      <c r="F1201" s="1554"/>
    </row>
    <row r="1202" spans="5:6">
      <c r="E1202" s="1554"/>
      <c r="F1202" s="1554"/>
    </row>
    <row r="1203" spans="5:6">
      <c r="E1203" s="1554"/>
      <c r="F1203" s="1554"/>
    </row>
    <row r="1204" spans="5:6">
      <c r="E1204" s="1554"/>
      <c r="F1204" s="1554"/>
    </row>
    <row r="1205" spans="5:6">
      <c r="E1205" s="1554"/>
      <c r="F1205" s="1554"/>
    </row>
    <row r="1206" spans="5:6">
      <c r="E1206" s="1554"/>
      <c r="F1206" s="1554"/>
    </row>
    <row r="1207" spans="5:6">
      <c r="E1207" s="1554"/>
      <c r="F1207" s="1554"/>
    </row>
    <row r="1208" spans="5:6">
      <c r="E1208" s="1554"/>
      <c r="F1208" s="1554"/>
    </row>
    <row r="1209" spans="5:6">
      <c r="E1209" s="1554"/>
      <c r="F1209" s="1554"/>
    </row>
    <row r="1210" spans="5:6">
      <c r="E1210" s="1554"/>
      <c r="F1210" s="1554"/>
    </row>
    <row r="1211" spans="5:6">
      <c r="E1211" s="1554"/>
      <c r="F1211" s="1554"/>
    </row>
    <row r="1212" spans="5:6">
      <c r="E1212" s="1554"/>
      <c r="F1212" s="1554"/>
    </row>
    <row r="1213" spans="5:6">
      <c r="E1213" s="1554"/>
      <c r="F1213" s="1554"/>
    </row>
    <row r="1214" spans="5:6">
      <c r="E1214" s="1554"/>
      <c r="F1214" s="1554"/>
    </row>
    <row r="1215" spans="5:6">
      <c r="E1215" s="1554"/>
      <c r="F1215" s="1554"/>
    </row>
    <row r="1216" spans="5:6">
      <c r="E1216" s="1554"/>
      <c r="F1216" s="1554"/>
    </row>
    <row r="1217" spans="5:6">
      <c r="E1217" s="1554"/>
      <c r="F1217" s="1554"/>
    </row>
    <row r="1218" spans="5:6">
      <c r="E1218" s="1554"/>
      <c r="F1218" s="1554"/>
    </row>
    <row r="1219" spans="5:6">
      <c r="E1219" s="1554"/>
      <c r="F1219" s="1554"/>
    </row>
    <row r="1220" spans="5:6">
      <c r="E1220" s="1554"/>
      <c r="F1220" s="1554"/>
    </row>
    <row r="1221" spans="5:6">
      <c r="E1221" s="1554"/>
      <c r="F1221" s="1554"/>
    </row>
    <row r="1222" spans="5:6">
      <c r="E1222" s="1554"/>
      <c r="F1222" s="1554"/>
    </row>
    <row r="1223" spans="5:6">
      <c r="E1223" s="1554"/>
      <c r="F1223" s="1554"/>
    </row>
    <row r="1224" spans="5:6">
      <c r="E1224" s="1554"/>
      <c r="F1224" s="1554"/>
    </row>
    <row r="1225" spans="5:6">
      <c r="E1225" s="1554"/>
      <c r="F1225" s="1554"/>
    </row>
    <row r="1226" spans="5:6">
      <c r="E1226" s="1554"/>
      <c r="F1226" s="1554"/>
    </row>
    <row r="1227" spans="5:6">
      <c r="E1227" s="1554"/>
      <c r="F1227" s="1554"/>
    </row>
    <row r="1228" spans="5:6">
      <c r="E1228" s="1554"/>
      <c r="F1228" s="1554"/>
    </row>
    <row r="1229" spans="5:6">
      <c r="E1229" s="1554"/>
      <c r="F1229" s="1554"/>
    </row>
    <row r="1230" spans="5:6">
      <c r="E1230" s="1554"/>
      <c r="F1230" s="1554"/>
    </row>
    <row r="1231" spans="5:6">
      <c r="E1231" s="1554"/>
      <c r="F1231" s="1554"/>
    </row>
    <row r="1232" spans="5:6">
      <c r="E1232" s="1554"/>
      <c r="F1232" s="1554"/>
    </row>
    <row r="1233" spans="5:6">
      <c r="E1233" s="1554"/>
      <c r="F1233" s="1554"/>
    </row>
    <row r="1234" spans="5:6">
      <c r="E1234" s="1554"/>
      <c r="F1234" s="1554"/>
    </row>
    <row r="1235" spans="5:6">
      <c r="E1235" s="1554"/>
      <c r="F1235" s="1554"/>
    </row>
    <row r="1236" spans="5:6">
      <c r="E1236" s="1554"/>
      <c r="F1236" s="1554"/>
    </row>
    <row r="1237" spans="5:6">
      <c r="E1237" s="1554"/>
      <c r="F1237" s="1554"/>
    </row>
    <row r="1238" spans="5:6">
      <c r="E1238" s="1554"/>
      <c r="F1238" s="1554"/>
    </row>
    <row r="1239" spans="5:6">
      <c r="E1239" s="1554"/>
      <c r="F1239" s="1554"/>
    </row>
    <row r="1240" spans="5:6">
      <c r="E1240" s="1554"/>
      <c r="F1240" s="1554"/>
    </row>
    <row r="1241" spans="5:6">
      <c r="E1241" s="1554"/>
      <c r="F1241" s="1554"/>
    </row>
    <row r="1242" spans="5:6">
      <c r="E1242" s="1554"/>
      <c r="F1242" s="1554"/>
    </row>
    <row r="1243" spans="5:6">
      <c r="E1243" s="1554"/>
      <c r="F1243" s="1554"/>
    </row>
    <row r="1244" spans="5:6">
      <c r="E1244" s="1554"/>
      <c r="F1244" s="1554"/>
    </row>
    <row r="1245" spans="5:6">
      <c r="E1245" s="1554"/>
      <c r="F1245" s="1554"/>
    </row>
    <row r="1246" spans="5:6">
      <c r="E1246" s="1554"/>
      <c r="F1246" s="1554"/>
    </row>
    <row r="1247" spans="5:6">
      <c r="E1247" s="1554"/>
      <c r="F1247" s="1554"/>
    </row>
    <row r="1248" spans="5:6">
      <c r="E1248" s="1554"/>
      <c r="F1248" s="1554"/>
    </row>
    <row r="1249" spans="5:6">
      <c r="E1249" s="1554"/>
      <c r="F1249" s="1554"/>
    </row>
    <row r="1250" spans="5:6">
      <c r="E1250" s="1554"/>
      <c r="F1250" s="1554"/>
    </row>
    <row r="1251" spans="5:6">
      <c r="E1251" s="1554"/>
      <c r="F1251" s="1554"/>
    </row>
    <row r="1252" spans="5:6">
      <c r="E1252" s="1554"/>
      <c r="F1252" s="1554"/>
    </row>
    <row r="1253" spans="5:6">
      <c r="E1253" s="1554"/>
      <c r="F1253" s="1554"/>
    </row>
    <row r="1254" spans="5:6">
      <c r="E1254" s="1554"/>
      <c r="F1254" s="1554"/>
    </row>
    <row r="1255" spans="5:6">
      <c r="E1255" s="1554"/>
      <c r="F1255" s="1554"/>
    </row>
    <row r="1256" spans="5:6">
      <c r="E1256" s="1554"/>
      <c r="F1256" s="1554"/>
    </row>
    <row r="1257" spans="5:6">
      <c r="E1257" s="1554"/>
      <c r="F1257" s="1554"/>
    </row>
    <row r="1258" spans="5:6">
      <c r="E1258" s="1554"/>
      <c r="F1258" s="1554"/>
    </row>
    <row r="1259" spans="5:6">
      <c r="E1259" s="1554"/>
      <c r="F1259" s="1554"/>
    </row>
    <row r="1260" spans="5:6">
      <c r="E1260" s="1554"/>
      <c r="F1260" s="1554"/>
    </row>
    <row r="1261" spans="5:6">
      <c r="E1261" s="1554"/>
      <c r="F1261" s="1554"/>
    </row>
    <row r="1262" spans="5:6">
      <c r="E1262" s="1554"/>
      <c r="F1262" s="1554"/>
    </row>
    <row r="1263" spans="5:6">
      <c r="E1263" s="1554"/>
      <c r="F1263" s="1554"/>
    </row>
    <row r="1264" spans="5:6">
      <c r="E1264" s="1554"/>
      <c r="F1264" s="1554"/>
    </row>
    <row r="1265" spans="5:6">
      <c r="E1265" s="1554"/>
      <c r="F1265" s="1554"/>
    </row>
    <row r="1266" spans="5:6">
      <c r="E1266" s="1554"/>
      <c r="F1266" s="1554"/>
    </row>
    <row r="1267" spans="5:6">
      <c r="E1267" s="1554"/>
      <c r="F1267" s="1554"/>
    </row>
    <row r="1268" spans="5:6">
      <c r="E1268" s="1554"/>
      <c r="F1268" s="1554"/>
    </row>
    <row r="1269" spans="5:6">
      <c r="E1269" s="1554"/>
      <c r="F1269" s="1554"/>
    </row>
    <row r="1270" spans="5:6">
      <c r="E1270" s="1554"/>
      <c r="F1270" s="1554"/>
    </row>
    <row r="1271" spans="5:6">
      <c r="E1271" s="1554"/>
      <c r="F1271" s="1554"/>
    </row>
    <row r="1272" spans="5:6">
      <c r="E1272" s="1554"/>
      <c r="F1272" s="1554"/>
    </row>
    <row r="1273" spans="5:6">
      <c r="E1273" s="1554"/>
      <c r="F1273" s="1554"/>
    </row>
    <row r="1274" spans="5:6">
      <c r="E1274" s="1554"/>
      <c r="F1274" s="1554"/>
    </row>
    <row r="1275" spans="5:6">
      <c r="E1275" s="1554"/>
      <c r="F1275" s="1554"/>
    </row>
    <row r="1276" spans="5:6">
      <c r="E1276" s="1554"/>
      <c r="F1276" s="1554"/>
    </row>
    <row r="1277" spans="5:6">
      <c r="E1277" s="1554"/>
      <c r="F1277" s="1554"/>
    </row>
    <row r="1278" spans="5:6">
      <c r="E1278" s="1554"/>
      <c r="F1278" s="1554"/>
    </row>
    <row r="1279" spans="5:6">
      <c r="E1279" s="1554"/>
      <c r="F1279" s="1554"/>
    </row>
    <row r="1280" spans="5:6">
      <c r="E1280" s="1554"/>
      <c r="F1280" s="1554"/>
    </row>
    <row r="1281" spans="5:6">
      <c r="E1281" s="1554"/>
      <c r="F1281" s="1554"/>
    </row>
    <row r="1282" spans="5:6">
      <c r="E1282" s="1554"/>
      <c r="F1282" s="1554"/>
    </row>
    <row r="1283" spans="5:6">
      <c r="E1283" s="1554"/>
      <c r="F1283" s="1554"/>
    </row>
    <row r="1284" spans="5:6">
      <c r="E1284" s="1554"/>
      <c r="F1284" s="1554"/>
    </row>
    <row r="1285" spans="5:6">
      <c r="E1285" s="1554"/>
      <c r="F1285" s="1554"/>
    </row>
    <row r="1286" spans="5:6">
      <c r="E1286" s="1554"/>
      <c r="F1286" s="1554"/>
    </row>
    <row r="1287" spans="5:6">
      <c r="E1287" s="1554"/>
      <c r="F1287" s="1554"/>
    </row>
    <row r="1288" spans="5:6">
      <c r="E1288" s="1554"/>
      <c r="F1288" s="1554"/>
    </row>
    <row r="1289" spans="5:6">
      <c r="E1289" s="1554"/>
      <c r="F1289" s="1554"/>
    </row>
    <row r="1290" spans="5:6">
      <c r="E1290" s="1554"/>
      <c r="F1290" s="1554"/>
    </row>
    <row r="1291" spans="5:6">
      <c r="E1291" s="1554"/>
      <c r="F1291" s="1554"/>
    </row>
    <row r="1292" spans="5:6">
      <c r="E1292" s="1554"/>
      <c r="F1292" s="1554"/>
    </row>
    <row r="1293" spans="5:6">
      <c r="E1293" s="1554"/>
      <c r="F1293" s="1554"/>
    </row>
    <row r="1294" spans="5:6">
      <c r="E1294" s="1554"/>
      <c r="F1294" s="1554"/>
    </row>
    <row r="1295" spans="5:6">
      <c r="E1295" s="1554"/>
      <c r="F1295" s="1554"/>
    </row>
    <row r="1296" spans="5:6">
      <c r="E1296" s="1554"/>
      <c r="F1296" s="1554"/>
    </row>
    <row r="1297" spans="5:6">
      <c r="E1297" s="1554"/>
      <c r="F1297" s="1554"/>
    </row>
    <row r="1298" spans="5:6">
      <c r="E1298" s="1554"/>
      <c r="F1298" s="1554"/>
    </row>
    <row r="1299" spans="5:6">
      <c r="E1299" s="1554"/>
      <c r="F1299" s="1554"/>
    </row>
    <row r="1300" spans="5:6">
      <c r="E1300" s="1554"/>
      <c r="F1300" s="1554"/>
    </row>
    <row r="1301" spans="5:6">
      <c r="E1301" s="1554"/>
      <c r="F1301" s="1554"/>
    </row>
    <row r="1302" spans="5:6">
      <c r="E1302" s="1554"/>
      <c r="F1302" s="1554"/>
    </row>
    <row r="1303" spans="5:6">
      <c r="E1303" s="1554"/>
      <c r="F1303" s="1554"/>
    </row>
    <row r="1304" spans="5:6">
      <c r="E1304" s="1554"/>
      <c r="F1304" s="1554"/>
    </row>
    <row r="1305" spans="5:6">
      <c r="E1305" s="1554"/>
      <c r="F1305" s="1554"/>
    </row>
    <row r="1306" spans="5:6">
      <c r="E1306" s="1554"/>
      <c r="F1306" s="1554"/>
    </row>
    <row r="1307" spans="5:6">
      <c r="E1307" s="1554"/>
      <c r="F1307" s="1554"/>
    </row>
    <row r="1308" spans="5:6">
      <c r="E1308" s="1554"/>
      <c r="F1308" s="1554"/>
    </row>
    <row r="1309" spans="5:6">
      <c r="E1309" s="1554"/>
      <c r="F1309" s="1554"/>
    </row>
    <row r="1310" spans="5:6">
      <c r="E1310" s="1554"/>
      <c r="F1310" s="1554"/>
    </row>
    <row r="1311" spans="5:6">
      <c r="E1311" s="1554"/>
      <c r="F1311" s="1554"/>
    </row>
    <row r="1312" spans="5:6">
      <c r="E1312" s="1554"/>
      <c r="F1312" s="1554"/>
    </row>
    <row r="1313" spans="5:6">
      <c r="E1313" s="1554"/>
      <c r="F1313" s="1554"/>
    </row>
    <row r="1314" spans="5:6">
      <c r="E1314" s="1554"/>
      <c r="F1314" s="1554"/>
    </row>
    <row r="1315" spans="5:6">
      <c r="E1315" s="1554"/>
      <c r="F1315" s="1554"/>
    </row>
    <row r="1316" spans="5:6">
      <c r="E1316" s="1554"/>
      <c r="F1316" s="1554"/>
    </row>
    <row r="1317" spans="5:6">
      <c r="E1317" s="1554"/>
      <c r="F1317" s="1554"/>
    </row>
    <row r="1318" spans="5:6">
      <c r="E1318" s="1554"/>
      <c r="F1318" s="1554"/>
    </row>
    <row r="1319" spans="5:6">
      <c r="E1319" s="1554"/>
      <c r="F1319" s="1554"/>
    </row>
    <row r="1320" spans="5:6">
      <c r="E1320" s="1554"/>
      <c r="F1320" s="1554"/>
    </row>
    <row r="1321" spans="5:6">
      <c r="E1321" s="1554"/>
      <c r="F1321" s="1554"/>
    </row>
    <row r="1322" spans="5:6">
      <c r="E1322" s="1554"/>
      <c r="F1322" s="1554"/>
    </row>
    <row r="1323" spans="5:6">
      <c r="E1323" s="1554"/>
      <c r="F1323" s="1554"/>
    </row>
    <row r="1324" spans="5:6">
      <c r="E1324" s="1554"/>
      <c r="F1324" s="1554"/>
    </row>
    <row r="1325" spans="5:6">
      <c r="E1325" s="1554"/>
      <c r="F1325" s="1554"/>
    </row>
    <row r="1326" spans="5:6">
      <c r="E1326" s="1554"/>
      <c r="F1326" s="1554"/>
    </row>
    <row r="1327" spans="5:6">
      <c r="E1327" s="1554"/>
      <c r="F1327" s="1554"/>
    </row>
    <row r="1328" spans="5:6">
      <c r="E1328" s="1554"/>
      <c r="F1328" s="1554"/>
    </row>
    <row r="1329" spans="5:6">
      <c r="E1329" s="1554"/>
      <c r="F1329" s="1554"/>
    </row>
    <row r="1330" spans="5:6">
      <c r="E1330" s="1554"/>
      <c r="F1330" s="1554"/>
    </row>
    <row r="1331" spans="5:6">
      <c r="E1331" s="1554"/>
      <c r="F1331" s="1554"/>
    </row>
    <row r="1332" spans="5:6">
      <c r="E1332" s="1554"/>
      <c r="F1332" s="1554"/>
    </row>
    <row r="1333" spans="5:6">
      <c r="E1333" s="1554"/>
      <c r="F1333" s="1554"/>
    </row>
    <row r="1334" spans="5:6">
      <c r="E1334" s="1554"/>
      <c r="F1334" s="1554"/>
    </row>
    <row r="1335" spans="5:6">
      <c r="E1335" s="1554"/>
      <c r="F1335" s="1554"/>
    </row>
    <row r="1336" spans="5:6">
      <c r="E1336" s="1554"/>
      <c r="F1336" s="1554"/>
    </row>
    <row r="1337" spans="5:6">
      <c r="E1337" s="1554"/>
      <c r="F1337" s="1554"/>
    </row>
    <row r="1338" spans="5:6">
      <c r="E1338" s="1554"/>
      <c r="F1338" s="1554"/>
    </row>
    <row r="1339" spans="5:6">
      <c r="E1339" s="1554"/>
      <c r="F1339" s="1554"/>
    </row>
    <row r="1340" spans="5:6">
      <c r="E1340" s="1554"/>
      <c r="F1340" s="1554"/>
    </row>
    <row r="1341" spans="5:6">
      <c r="E1341" s="1554"/>
      <c r="F1341" s="1554"/>
    </row>
    <row r="1342" spans="5:6">
      <c r="E1342" s="1554"/>
      <c r="F1342" s="1554"/>
    </row>
    <row r="1343" spans="5:6">
      <c r="E1343" s="1554"/>
      <c r="F1343" s="1554"/>
    </row>
    <row r="1344" spans="5:6">
      <c r="E1344" s="1554"/>
      <c r="F1344" s="1554"/>
    </row>
    <row r="1345" spans="5:6">
      <c r="E1345" s="1554"/>
      <c r="F1345" s="1554"/>
    </row>
    <row r="1346" spans="5:6">
      <c r="E1346" s="1554"/>
      <c r="F1346" s="1554"/>
    </row>
    <row r="1347" spans="5:6">
      <c r="E1347" s="1554"/>
      <c r="F1347" s="1554"/>
    </row>
    <row r="1348" spans="5:6">
      <c r="E1348" s="1554"/>
      <c r="F1348" s="1554"/>
    </row>
    <row r="1349" spans="5:6">
      <c r="E1349" s="1554"/>
      <c r="F1349" s="1554"/>
    </row>
    <row r="1350" spans="5:6">
      <c r="E1350" s="1554"/>
      <c r="F1350" s="1554"/>
    </row>
    <row r="1351" spans="5:6">
      <c r="E1351" s="1554"/>
      <c r="F1351" s="1554"/>
    </row>
    <row r="1352" spans="5:6">
      <c r="E1352" s="1554"/>
      <c r="F1352" s="1554"/>
    </row>
    <row r="1353" spans="5:6">
      <c r="E1353" s="1554"/>
      <c r="F1353" s="1554"/>
    </row>
    <row r="1354" spans="5:6">
      <c r="E1354" s="1554"/>
      <c r="F1354" s="1554"/>
    </row>
    <row r="1355" spans="5:6">
      <c r="E1355" s="1554"/>
      <c r="F1355" s="1554"/>
    </row>
    <row r="1356" spans="5:6">
      <c r="E1356" s="1554"/>
      <c r="F1356" s="1554"/>
    </row>
    <row r="1357" spans="5:6">
      <c r="E1357" s="1554"/>
      <c r="F1357" s="1554"/>
    </row>
    <row r="1358" spans="5:6">
      <c r="E1358" s="1554"/>
      <c r="F1358" s="1554"/>
    </row>
    <row r="1359" spans="5:6">
      <c r="E1359" s="1554"/>
      <c r="F1359" s="1554"/>
    </row>
    <row r="1360" spans="5:6">
      <c r="E1360" s="1554"/>
      <c r="F1360" s="1554"/>
    </row>
    <row r="1361" spans="5:6">
      <c r="E1361" s="1554"/>
      <c r="F1361" s="1554"/>
    </row>
    <row r="1362" spans="5:6">
      <c r="E1362" s="1554"/>
      <c r="F1362" s="1554"/>
    </row>
    <row r="1363" spans="5:6">
      <c r="E1363" s="1554"/>
      <c r="F1363" s="1554"/>
    </row>
    <row r="1364" spans="5:6">
      <c r="E1364" s="1554"/>
      <c r="F1364" s="1554"/>
    </row>
    <row r="1365" spans="5:6">
      <c r="E1365" s="1554"/>
      <c r="F1365" s="1554"/>
    </row>
    <row r="1366" spans="5:6">
      <c r="E1366" s="1554"/>
      <c r="F1366" s="1554"/>
    </row>
    <row r="1367" spans="5:6">
      <c r="E1367" s="1554"/>
      <c r="F1367" s="1554"/>
    </row>
    <row r="1368" spans="5:6">
      <c r="E1368" s="1554"/>
      <c r="F1368" s="1554"/>
    </row>
    <row r="1369" spans="5:6">
      <c r="E1369" s="1554"/>
      <c r="F1369" s="1554"/>
    </row>
    <row r="1370" spans="5:6">
      <c r="E1370" s="1554"/>
      <c r="F1370" s="1554"/>
    </row>
    <row r="1371" spans="5:6">
      <c r="E1371" s="1554"/>
      <c r="F1371" s="1554"/>
    </row>
    <row r="1372" spans="5:6">
      <c r="E1372" s="1554"/>
      <c r="F1372" s="1554"/>
    </row>
    <row r="1373" spans="5:6">
      <c r="E1373" s="1554"/>
      <c r="F1373" s="1554"/>
    </row>
    <row r="1374" spans="5:6">
      <c r="E1374" s="1554"/>
      <c r="F1374" s="1554"/>
    </row>
    <row r="1375" spans="5:6">
      <c r="E1375" s="1554"/>
      <c r="F1375" s="1554"/>
    </row>
    <row r="1376" spans="5:6">
      <c r="E1376" s="1554"/>
      <c r="F1376" s="1554"/>
    </row>
    <row r="1377" spans="5:6">
      <c r="E1377" s="1554"/>
      <c r="F1377" s="1554"/>
    </row>
    <row r="1378" spans="5:6">
      <c r="E1378" s="1554"/>
      <c r="F1378" s="1554"/>
    </row>
    <row r="1379" spans="5:6">
      <c r="E1379" s="1554"/>
      <c r="F1379" s="1554"/>
    </row>
    <row r="1380" spans="5:6">
      <c r="E1380" s="1554"/>
      <c r="F1380" s="1554"/>
    </row>
    <row r="1381" spans="5:6">
      <c r="E1381" s="1554"/>
      <c r="F1381" s="1554"/>
    </row>
    <row r="1382" spans="5:6">
      <c r="E1382" s="1554"/>
      <c r="F1382" s="1554"/>
    </row>
    <row r="1383" spans="5:6">
      <c r="E1383" s="1554"/>
      <c r="F1383" s="1554"/>
    </row>
    <row r="1384" spans="5:6">
      <c r="E1384" s="1554"/>
      <c r="F1384" s="1554"/>
    </row>
    <row r="1385" spans="5:6">
      <c r="E1385" s="1554"/>
      <c r="F1385" s="1554"/>
    </row>
    <row r="1386" spans="5:6">
      <c r="E1386" s="1554"/>
      <c r="F1386" s="1554"/>
    </row>
    <row r="1387" spans="5:6">
      <c r="E1387" s="1554"/>
      <c r="F1387" s="1554"/>
    </row>
    <row r="1388" spans="5:6">
      <c r="E1388" s="1554"/>
      <c r="F1388" s="1554"/>
    </row>
    <row r="1389" spans="5:6">
      <c r="E1389" s="1554"/>
      <c r="F1389" s="1554"/>
    </row>
    <row r="1390" spans="5:6">
      <c r="E1390" s="1554"/>
      <c r="F1390" s="1554"/>
    </row>
    <row r="1391" spans="5:6">
      <c r="E1391" s="1554"/>
      <c r="F1391" s="1554"/>
    </row>
    <row r="1392" spans="5:6">
      <c r="E1392" s="1554"/>
      <c r="F1392" s="1554"/>
    </row>
    <row r="1393" spans="5:6">
      <c r="E1393" s="1554"/>
      <c r="F1393" s="1554"/>
    </row>
    <row r="1394" spans="5:6">
      <c r="E1394" s="1554"/>
      <c r="F1394" s="1554"/>
    </row>
    <row r="1395" spans="5:6">
      <c r="E1395" s="1554"/>
      <c r="F1395" s="1554"/>
    </row>
    <row r="1396" spans="5:6">
      <c r="E1396" s="1554"/>
      <c r="F1396" s="1554"/>
    </row>
    <row r="1397" spans="5:6">
      <c r="E1397" s="1554"/>
      <c r="F1397" s="1554"/>
    </row>
    <row r="1398" spans="5:6">
      <c r="E1398" s="1554"/>
      <c r="F1398" s="1554"/>
    </row>
    <row r="1399" spans="5:6">
      <c r="E1399" s="1554"/>
      <c r="F1399" s="1554"/>
    </row>
    <row r="1400" spans="5:6">
      <c r="E1400" s="1554"/>
      <c r="F1400" s="1554"/>
    </row>
    <row r="1401" spans="5:6">
      <c r="E1401" s="1554"/>
      <c r="F1401" s="1554"/>
    </row>
    <row r="1402" spans="5:6">
      <c r="E1402" s="1554"/>
      <c r="F1402" s="1554"/>
    </row>
    <row r="1403" spans="5:6">
      <c r="E1403" s="1554"/>
      <c r="F1403" s="1554"/>
    </row>
    <row r="1404" spans="5:6">
      <c r="E1404" s="1554"/>
      <c r="F1404" s="1554"/>
    </row>
    <row r="1405" spans="5:6">
      <c r="E1405" s="1554"/>
      <c r="F1405" s="1554"/>
    </row>
    <row r="1406" spans="5:6">
      <c r="E1406" s="1554"/>
      <c r="F1406" s="1554"/>
    </row>
    <row r="1407" spans="5:6">
      <c r="E1407" s="1554"/>
      <c r="F1407" s="1554"/>
    </row>
    <row r="1408" spans="5:6">
      <c r="E1408" s="1554"/>
      <c r="F1408" s="1554"/>
    </row>
    <row r="1409" spans="5:6">
      <c r="E1409" s="1554"/>
      <c r="F1409" s="1554"/>
    </row>
    <row r="1410" spans="5:6">
      <c r="E1410" s="1554"/>
      <c r="F1410" s="1554"/>
    </row>
    <row r="1411" spans="5:6">
      <c r="E1411" s="1554"/>
      <c r="F1411" s="1554"/>
    </row>
    <row r="1412" spans="5:6">
      <c r="E1412" s="1554"/>
      <c r="F1412" s="1554"/>
    </row>
    <row r="1413" spans="5:6">
      <c r="E1413" s="1554"/>
      <c r="F1413" s="1554"/>
    </row>
    <row r="1414" spans="5:6">
      <c r="E1414" s="1554"/>
      <c r="F1414" s="1554"/>
    </row>
    <row r="1415" spans="5:6">
      <c r="E1415" s="1554"/>
      <c r="F1415" s="1554"/>
    </row>
    <row r="1416" spans="5:6">
      <c r="E1416" s="1554"/>
      <c r="F1416" s="1554"/>
    </row>
    <row r="1417" spans="5:6">
      <c r="E1417" s="1554"/>
      <c r="F1417" s="1554"/>
    </row>
    <row r="1418" spans="5:6">
      <c r="E1418" s="1554"/>
      <c r="F1418" s="1554"/>
    </row>
    <row r="1419" spans="5:6">
      <c r="E1419" s="1554"/>
      <c r="F1419" s="1554"/>
    </row>
    <row r="1420" spans="5:6">
      <c r="E1420" s="1554"/>
      <c r="F1420" s="1554"/>
    </row>
    <row r="1421" spans="5:6">
      <c r="E1421" s="1554"/>
      <c r="F1421" s="1554"/>
    </row>
    <row r="1422" spans="5:6">
      <c r="E1422" s="1554"/>
      <c r="F1422" s="1554"/>
    </row>
    <row r="1423" spans="5:6">
      <c r="E1423" s="1554"/>
      <c r="F1423" s="1554"/>
    </row>
    <row r="1424" spans="5:6">
      <c r="E1424" s="1554"/>
      <c r="F1424" s="1554"/>
    </row>
    <row r="1425" spans="5:6">
      <c r="E1425" s="1554"/>
      <c r="F1425" s="1554"/>
    </row>
    <row r="1426" spans="5:6">
      <c r="E1426" s="1554"/>
      <c r="F1426" s="1554"/>
    </row>
    <row r="1427" spans="5:6">
      <c r="E1427" s="1554"/>
      <c r="F1427" s="1554"/>
    </row>
    <row r="1428" spans="5:6">
      <c r="E1428" s="1554"/>
      <c r="F1428" s="1554"/>
    </row>
    <row r="1429" spans="5:6">
      <c r="E1429" s="1554"/>
      <c r="F1429" s="1554"/>
    </row>
    <row r="1430" spans="5:6">
      <c r="E1430" s="1554"/>
      <c r="F1430" s="1554"/>
    </row>
    <row r="1431" spans="5:6">
      <c r="E1431" s="1554"/>
      <c r="F1431" s="1554"/>
    </row>
    <row r="1432" spans="5:6">
      <c r="E1432" s="1554"/>
      <c r="F1432" s="1554"/>
    </row>
    <row r="1433" spans="5:6">
      <c r="E1433" s="1554"/>
      <c r="F1433" s="1554"/>
    </row>
    <row r="1434" spans="5:6">
      <c r="E1434" s="1554"/>
      <c r="F1434" s="1554"/>
    </row>
    <row r="1435" spans="5:6">
      <c r="E1435" s="1554"/>
      <c r="F1435" s="1554"/>
    </row>
    <row r="1436" spans="5:6">
      <c r="E1436" s="1554"/>
      <c r="F1436" s="1554"/>
    </row>
    <row r="1437" spans="5:6">
      <c r="E1437" s="1554"/>
      <c r="F1437" s="1554"/>
    </row>
    <row r="1438" spans="5:6">
      <c r="E1438" s="1554"/>
      <c r="F1438" s="1554"/>
    </row>
    <row r="1439" spans="5:6">
      <c r="E1439" s="1554"/>
      <c r="F1439" s="1554"/>
    </row>
    <row r="1440" spans="5:6">
      <c r="E1440" s="1554"/>
      <c r="F1440" s="1554"/>
    </row>
    <row r="1441" spans="5:6">
      <c r="E1441" s="1554"/>
      <c r="F1441" s="1554"/>
    </row>
    <row r="1442" spans="5:6">
      <c r="E1442" s="1554"/>
      <c r="F1442" s="1554"/>
    </row>
    <row r="1443" spans="5:6">
      <c r="E1443" s="1554"/>
      <c r="F1443" s="1554"/>
    </row>
    <row r="1444" spans="5:6">
      <c r="E1444" s="1554"/>
      <c r="F1444" s="1554"/>
    </row>
    <row r="1445" spans="5:6">
      <c r="E1445" s="1554"/>
      <c r="F1445" s="1554"/>
    </row>
    <row r="1446" spans="5:6">
      <c r="E1446" s="1554"/>
      <c r="F1446" s="1554"/>
    </row>
    <row r="1447" spans="5:6">
      <c r="E1447" s="1554"/>
      <c r="F1447" s="1554"/>
    </row>
    <row r="1448" spans="5:6">
      <c r="E1448" s="1554"/>
      <c r="F1448" s="1554"/>
    </row>
    <row r="1449" spans="5:6">
      <c r="E1449" s="1554"/>
      <c r="F1449" s="1554"/>
    </row>
    <row r="1450" spans="5:6">
      <c r="E1450" s="1554"/>
      <c r="F1450" s="1554"/>
    </row>
    <row r="1451" spans="5:6">
      <c r="E1451" s="1554"/>
      <c r="F1451" s="1554"/>
    </row>
    <row r="1452" spans="5:6">
      <c r="E1452" s="1554"/>
      <c r="F1452" s="1554"/>
    </row>
    <row r="1453" spans="5:6">
      <c r="E1453" s="1554"/>
      <c r="F1453" s="1554"/>
    </row>
    <row r="1454" spans="5:6">
      <c r="E1454" s="1554"/>
      <c r="F1454" s="1554"/>
    </row>
    <row r="1455" spans="5:6">
      <c r="E1455" s="1554"/>
      <c r="F1455" s="1554"/>
    </row>
    <row r="1456" spans="5:6">
      <c r="E1456" s="1554"/>
      <c r="F1456" s="1554"/>
    </row>
    <row r="1457" spans="5:6">
      <c r="E1457" s="1554"/>
      <c r="F1457" s="1554"/>
    </row>
    <row r="1458" spans="5:6">
      <c r="E1458" s="1554"/>
      <c r="F1458" s="1554"/>
    </row>
    <row r="1459" spans="5:6">
      <c r="E1459" s="1554"/>
      <c r="F1459" s="1554"/>
    </row>
    <row r="1460" spans="5:6">
      <c r="E1460" s="1554"/>
      <c r="F1460" s="1554"/>
    </row>
    <row r="1461" spans="5:6">
      <c r="E1461" s="1554"/>
      <c r="F1461" s="1554"/>
    </row>
    <row r="1462" spans="5:6">
      <c r="E1462" s="1554"/>
      <c r="F1462" s="1554"/>
    </row>
    <row r="1463" spans="5:6">
      <c r="E1463" s="1554"/>
      <c r="F1463" s="1554"/>
    </row>
    <row r="1464" spans="5:6">
      <c r="E1464" s="1554"/>
      <c r="F1464" s="1554"/>
    </row>
    <row r="1465" spans="5:6">
      <c r="E1465" s="1554"/>
      <c r="F1465" s="1554"/>
    </row>
    <row r="1466" spans="5:6">
      <c r="E1466" s="1554"/>
      <c r="F1466" s="1554"/>
    </row>
    <row r="1467" spans="5:6">
      <c r="E1467" s="1554"/>
      <c r="F1467" s="1554"/>
    </row>
    <row r="1468" spans="5:6">
      <c r="E1468" s="1554"/>
      <c r="F1468" s="1554"/>
    </row>
    <row r="1469" spans="5:6">
      <c r="E1469" s="1554"/>
      <c r="F1469" s="1554"/>
    </row>
    <row r="1470" spans="5:6">
      <c r="E1470" s="1554"/>
      <c r="F1470" s="1554"/>
    </row>
    <row r="1471" spans="5:6">
      <c r="E1471" s="1554"/>
      <c r="F1471" s="1554"/>
    </row>
    <row r="1472" spans="5:6">
      <c r="E1472" s="1554"/>
      <c r="F1472" s="1554"/>
    </row>
    <row r="1473" spans="5:6">
      <c r="E1473" s="1554"/>
      <c r="F1473" s="1554"/>
    </row>
    <row r="1474" spans="5:6">
      <c r="E1474" s="1554"/>
      <c r="F1474" s="1554"/>
    </row>
    <row r="1475" spans="5:6">
      <c r="E1475" s="1554"/>
      <c r="F1475" s="1554"/>
    </row>
    <row r="1476" spans="5:6">
      <c r="E1476" s="1554"/>
      <c r="F1476" s="1554"/>
    </row>
    <row r="1477" spans="5:6">
      <c r="E1477" s="1554"/>
      <c r="F1477" s="1554"/>
    </row>
    <row r="1478" spans="5:6">
      <c r="E1478" s="1554"/>
      <c r="F1478" s="1554"/>
    </row>
    <row r="1479" spans="5:6">
      <c r="E1479" s="1554"/>
      <c r="F1479" s="1554"/>
    </row>
    <row r="1480" spans="5:6">
      <c r="E1480" s="1554"/>
      <c r="F1480" s="1554"/>
    </row>
    <row r="1481" spans="5:6">
      <c r="E1481" s="1554"/>
      <c r="F1481" s="1554"/>
    </row>
    <row r="1482" spans="5:6">
      <c r="E1482" s="1554"/>
      <c r="F1482" s="1554"/>
    </row>
    <row r="1483" spans="5:6">
      <c r="E1483" s="1554"/>
      <c r="F1483" s="1554"/>
    </row>
    <row r="1484" spans="5:6">
      <c r="E1484" s="1554"/>
      <c r="F1484" s="1554"/>
    </row>
    <row r="1485" spans="5:6">
      <c r="E1485" s="1554"/>
      <c r="F1485" s="1554"/>
    </row>
    <row r="1486" spans="5:6">
      <c r="E1486" s="1554"/>
      <c r="F1486" s="1554"/>
    </row>
    <row r="1487" spans="5:6">
      <c r="E1487" s="1554"/>
      <c r="F1487" s="1554"/>
    </row>
    <row r="1488" spans="5:6">
      <c r="E1488" s="1554"/>
      <c r="F1488" s="1554"/>
    </row>
    <row r="1489" spans="5:6">
      <c r="E1489" s="1554"/>
      <c r="F1489" s="1554"/>
    </row>
    <row r="1490" spans="5:6">
      <c r="E1490" s="1554"/>
      <c r="F1490" s="1554"/>
    </row>
    <row r="1491" spans="5:6">
      <c r="E1491" s="1554"/>
      <c r="F1491" s="1554"/>
    </row>
    <row r="1492" spans="5:6">
      <c r="E1492" s="1554"/>
      <c r="F1492" s="1554"/>
    </row>
    <row r="1493" spans="5:6">
      <c r="E1493" s="1554"/>
      <c r="F1493" s="1554"/>
    </row>
    <row r="1494" spans="5:6">
      <c r="E1494" s="1554"/>
      <c r="F1494" s="1554"/>
    </row>
    <row r="1495" spans="5:6">
      <c r="E1495" s="1554"/>
      <c r="F1495" s="1554"/>
    </row>
    <row r="1496" spans="5:6">
      <c r="E1496" s="1554"/>
      <c r="F1496" s="1554"/>
    </row>
    <row r="1497" spans="5:6">
      <c r="E1497" s="1554"/>
      <c r="F1497" s="1554"/>
    </row>
    <row r="1498" spans="5:6">
      <c r="E1498" s="1554"/>
      <c r="F1498" s="1554"/>
    </row>
    <row r="1499" spans="5:6">
      <c r="E1499" s="1554"/>
      <c r="F1499" s="1554"/>
    </row>
    <row r="1500" spans="5:6">
      <c r="E1500" s="1554"/>
      <c r="F1500" s="1554"/>
    </row>
    <row r="1501" spans="5:6">
      <c r="E1501" s="1554"/>
      <c r="F1501" s="1554"/>
    </row>
    <row r="1502" spans="5:6">
      <c r="E1502" s="1554"/>
      <c r="F1502" s="1554"/>
    </row>
    <row r="1503" spans="5:6">
      <c r="E1503" s="1554"/>
      <c r="F1503" s="1554"/>
    </row>
    <row r="1504" spans="5:6">
      <c r="E1504" s="1554"/>
      <c r="F1504" s="1554"/>
    </row>
    <row r="1505" spans="5:6">
      <c r="E1505" s="1554"/>
      <c r="F1505" s="1554"/>
    </row>
    <row r="1506" spans="5:6">
      <c r="E1506" s="1554"/>
      <c r="F1506" s="1554"/>
    </row>
    <row r="1507" spans="5:6">
      <c r="E1507" s="1554"/>
      <c r="F1507" s="1554"/>
    </row>
    <row r="1508" spans="5:6">
      <c r="E1508" s="1554"/>
      <c r="F1508" s="1554"/>
    </row>
    <row r="1509" spans="5:6">
      <c r="E1509" s="1554"/>
      <c r="F1509" s="1554"/>
    </row>
    <row r="1510" spans="5:6">
      <c r="E1510" s="1554"/>
      <c r="F1510" s="1554"/>
    </row>
    <row r="1511" spans="5:6">
      <c r="E1511" s="1554"/>
      <c r="F1511" s="1554"/>
    </row>
    <row r="1512" spans="5:6">
      <c r="E1512" s="1554"/>
      <c r="F1512" s="1554"/>
    </row>
    <row r="1513" spans="5:6">
      <c r="E1513" s="1554"/>
      <c r="F1513" s="1554"/>
    </row>
    <row r="1514" spans="5:6">
      <c r="E1514" s="1554"/>
      <c r="F1514" s="1554"/>
    </row>
    <row r="1515" spans="5:6">
      <c r="E1515" s="1554"/>
      <c r="F1515" s="1554"/>
    </row>
    <row r="1516" spans="5:6">
      <c r="E1516" s="1554"/>
      <c r="F1516" s="1554"/>
    </row>
    <row r="1517" spans="5:6">
      <c r="E1517" s="1554"/>
      <c r="F1517" s="1554"/>
    </row>
    <row r="1518" spans="5:6">
      <c r="E1518" s="1554"/>
      <c r="F1518" s="1554"/>
    </row>
    <row r="1519" spans="5:6">
      <c r="E1519" s="1554"/>
      <c r="F1519" s="1554"/>
    </row>
    <row r="1520" spans="5:6">
      <c r="E1520" s="1554"/>
      <c r="F1520" s="1554"/>
    </row>
    <row r="1521" spans="5:6">
      <c r="E1521" s="1554"/>
      <c r="F1521" s="1554"/>
    </row>
    <row r="1522" spans="5:6">
      <c r="E1522" s="1554"/>
      <c r="F1522" s="1554"/>
    </row>
    <row r="1523" spans="5:6">
      <c r="E1523" s="1554"/>
      <c r="F1523" s="1554"/>
    </row>
    <row r="1524" spans="5:6">
      <c r="E1524" s="1554"/>
      <c r="F1524" s="1554"/>
    </row>
    <row r="1525" spans="5:6">
      <c r="E1525" s="1554"/>
      <c r="F1525" s="1554"/>
    </row>
    <row r="1526" spans="5:6">
      <c r="E1526" s="1554"/>
      <c r="F1526" s="1554"/>
    </row>
    <row r="1527" spans="5:6">
      <c r="E1527" s="1554"/>
      <c r="F1527" s="1554"/>
    </row>
    <row r="1528" spans="5:6">
      <c r="E1528" s="1554"/>
      <c r="F1528" s="1554"/>
    </row>
    <row r="1529" spans="5:6">
      <c r="E1529" s="1554"/>
      <c r="F1529" s="1554"/>
    </row>
    <row r="1530" spans="5:6">
      <c r="E1530" s="1554"/>
      <c r="F1530" s="1554"/>
    </row>
    <row r="1531" spans="5:6">
      <c r="E1531" s="1554"/>
      <c r="F1531" s="1554"/>
    </row>
    <row r="1532" spans="5:6">
      <c r="E1532" s="1554"/>
      <c r="F1532" s="1554"/>
    </row>
    <row r="1533" spans="5:6">
      <c r="E1533" s="1554"/>
      <c r="F1533" s="1554"/>
    </row>
    <row r="1534" spans="5:6">
      <c r="E1534" s="1554"/>
      <c r="F1534" s="1554"/>
    </row>
    <row r="1535" spans="5:6">
      <c r="E1535" s="1554"/>
      <c r="F1535" s="1554"/>
    </row>
    <row r="1536" spans="5:6">
      <c r="E1536" s="1554"/>
      <c r="F1536" s="1554"/>
    </row>
    <row r="1537" spans="5:6">
      <c r="E1537" s="1554"/>
      <c r="F1537" s="1554"/>
    </row>
    <row r="1538" spans="5:6">
      <c r="E1538" s="1554"/>
      <c r="F1538" s="1554"/>
    </row>
    <row r="1539" spans="5:6">
      <c r="E1539" s="1554"/>
      <c r="F1539" s="1554"/>
    </row>
    <row r="1540" spans="5:6">
      <c r="E1540" s="1554"/>
      <c r="F1540" s="1554"/>
    </row>
    <row r="1541" spans="5:6">
      <c r="E1541" s="1554"/>
      <c r="F1541" s="1554"/>
    </row>
    <row r="1542" spans="5:6">
      <c r="E1542" s="1554"/>
      <c r="F1542" s="1554"/>
    </row>
    <row r="1543" spans="5:6">
      <c r="E1543" s="1554"/>
      <c r="F1543" s="1554"/>
    </row>
    <row r="1544" spans="5:6">
      <c r="E1544" s="1554"/>
      <c r="F1544" s="1554"/>
    </row>
    <row r="1545" spans="5:6">
      <c r="E1545" s="1554"/>
      <c r="F1545" s="1554"/>
    </row>
    <row r="1546" spans="5:6">
      <c r="E1546" s="1554"/>
      <c r="F1546" s="1554"/>
    </row>
    <row r="1547" spans="5:6">
      <c r="E1547" s="1554"/>
      <c r="F1547" s="1554"/>
    </row>
    <row r="1548" spans="5:6">
      <c r="E1548" s="1554"/>
      <c r="F1548" s="1554"/>
    </row>
    <row r="1549" spans="5:6">
      <c r="E1549" s="1554"/>
      <c r="F1549" s="1554"/>
    </row>
    <row r="1550" spans="5:6">
      <c r="E1550" s="1554"/>
      <c r="F1550" s="1554"/>
    </row>
    <row r="1551" spans="5:6">
      <c r="E1551" s="1554"/>
      <c r="F1551" s="1554"/>
    </row>
    <row r="1552" spans="5:6">
      <c r="E1552" s="1554"/>
      <c r="F1552" s="1554"/>
    </row>
    <row r="1553" spans="5:6">
      <c r="E1553" s="1554"/>
      <c r="F1553" s="1554"/>
    </row>
    <row r="1554" spans="5:6">
      <c r="E1554" s="1554"/>
      <c r="F1554" s="1554"/>
    </row>
    <row r="1555" spans="5:6">
      <c r="E1555" s="1554"/>
      <c r="F1555" s="1554"/>
    </row>
    <row r="1556" spans="5:6">
      <c r="E1556" s="1554"/>
      <c r="F1556" s="1554"/>
    </row>
    <row r="1557" spans="5:6">
      <c r="E1557" s="1554"/>
      <c r="F1557" s="1554"/>
    </row>
    <row r="1558" spans="5:6">
      <c r="E1558" s="1554"/>
      <c r="F1558" s="1554"/>
    </row>
    <row r="1559" spans="5:6">
      <c r="E1559" s="1554"/>
      <c r="F1559" s="1554"/>
    </row>
    <row r="1560" spans="5:6">
      <c r="E1560" s="1554"/>
      <c r="F1560" s="1554"/>
    </row>
    <row r="1561" spans="5:6">
      <c r="E1561" s="1554"/>
      <c r="F1561" s="1554"/>
    </row>
    <row r="1562" spans="5:6">
      <c r="E1562" s="1554"/>
      <c r="F1562" s="1554"/>
    </row>
    <row r="1563" spans="5:6">
      <c r="E1563" s="1554"/>
      <c r="F1563" s="1554"/>
    </row>
    <row r="1564" spans="5:6">
      <c r="E1564" s="1554"/>
      <c r="F1564" s="1554"/>
    </row>
    <row r="1565" spans="5:6">
      <c r="E1565" s="1554"/>
      <c r="F1565" s="1554"/>
    </row>
    <row r="1566" spans="5:6">
      <c r="E1566" s="1554"/>
      <c r="F1566" s="1554"/>
    </row>
    <row r="1567" spans="5:6">
      <c r="E1567" s="1554"/>
      <c r="F1567" s="1554"/>
    </row>
    <row r="1568" spans="5:6">
      <c r="E1568" s="1554"/>
      <c r="F1568" s="1554"/>
    </row>
    <row r="1569" spans="5:6">
      <c r="E1569" s="1554"/>
      <c r="F1569" s="1554"/>
    </row>
    <row r="1570" spans="5:6">
      <c r="E1570" s="1554"/>
      <c r="F1570" s="1554"/>
    </row>
    <row r="1571" spans="5:6">
      <c r="E1571" s="1554"/>
      <c r="F1571" s="1554"/>
    </row>
    <row r="1572" spans="5:6">
      <c r="E1572" s="1554"/>
      <c r="F1572" s="1554"/>
    </row>
    <row r="1573" spans="5:6">
      <c r="E1573" s="1554"/>
      <c r="F1573" s="1554"/>
    </row>
    <row r="1574" spans="5:6">
      <c r="E1574" s="1554"/>
      <c r="F1574" s="1554"/>
    </row>
    <row r="1575" spans="5:6">
      <c r="E1575" s="1554"/>
      <c r="F1575" s="1554"/>
    </row>
    <row r="1576" spans="5:6">
      <c r="E1576" s="1554"/>
      <c r="F1576" s="1554"/>
    </row>
    <row r="1577" spans="5:6">
      <c r="E1577" s="1554"/>
      <c r="F1577" s="1554"/>
    </row>
    <row r="1578" spans="5:6">
      <c r="E1578" s="1554"/>
      <c r="F1578" s="1554"/>
    </row>
    <row r="1579" spans="5:6">
      <c r="E1579" s="1554"/>
      <c r="F1579" s="1554"/>
    </row>
    <row r="1580" spans="5:6">
      <c r="E1580" s="1554"/>
      <c r="F1580" s="1554"/>
    </row>
    <row r="1581" spans="5:6">
      <c r="E1581" s="1554"/>
      <c r="F1581" s="1554"/>
    </row>
    <row r="1582" spans="5:6">
      <c r="E1582" s="1554"/>
      <c r="F1582" s="1554"/>
    </row>
    <row r="1583" spans="5:6">
      <c r="E1583" s="1554"/>
      <c r="F1583" s="1554"/>
    </row>
    <row r="1584" spans="5:6">
      <c r="E1584" s="1554"/>
      <c r="F1584" s="1554"/>
    </row>
    <row r="1585" spans="5:6">
      <c r="E1585" s="1554"/>
      <c r="F1585" s="1554"/>
    </row>
    <row r="1586" spans="5:6">
      <c r="E1586" s="1554"/>
      <c r="F1586" s="1554"/>
    </row>
    <row r="1587" spans="5:6">
      <c r="E1587" s="1554"/>
      <c r="F1587" s="1554"/>
    </row>
    <row r="1588" spans="5:6">
      <c r="E1588" s="1554"/>
      <c r="F1588" s="1554"/>
    </row>
    <row r="1589" spans="5:6">
      <c r="E1589" s="1554"/>
      <c r="F1589" s="1554"/>
    </row>
    <row r="1590" spans="5:6">
      <c r="E1590" s="1554"/>
      <c r="F1590" s="1554"/>
    </row>
    <row r="1591" spans="5:6">
      <c r="E1591" s="1554"/>
      <c r="F1591" s="1554"/>
    </row>
    <row r="1592" spans="5:6">
      <c r="E1592" s="1554"/>
      <c r="F1592" s="1554"/>
    </row>
    <row r="1593" spans="5:6">
      <c r="E1593" s="1554"/>
      <c r="F1593" s="1554"/>
    </row>
    <row r="1594" spans="5:6">
      <c r="E1594" s="1554"/>
      <c r="F1594" s="1554"/>
    </row>
    <row r="1595" spans="5:6">
      <c r="E1595" s="1554"/>
      <c r="F1595" s="1554"/>
    </row>
    <row r="1596" spans="5:6">
      <c r="E1596" s="1554"/>
      <c r="F1596" s="1554"/>
    </row>
    <row r="1597" spans="5:6">
      <c r="E1597" s="1554"/>
      <c r="F1597" s="1554"/>
    </row>
    <row r="1598" spans="5:6">
      <c r="E1598" s="1554"/>
      <c r="F1598" s="1554"/>
    </row>
    <row r="1599" spans="5:6">
      <c r="E1599" s="1554"/>
      <c r="F1599" s="1554"/>
    </row>
    <row r="1600" spans="5:6">
      <c r="E1600" s="1554"/>
      <c r="F1600" s="1554"/>
    </row>
    <row r="1601" spans="5:6">
      <c r="E1601" s="1554"/>
      <c r="F1601" s="1554"/>
    </row>
    <row r="1602" spans="5:6">
      <c r="E1602" s="1554"/>
      <c r="F1602" s="1554"/>
    </row>
    <row r="1603" spans="5:6">
      <c r="E1603" s="1554"/>
      <c r="F1603" s="1554"/>
    </row>
    <row r="1604" spans="5:6">
      <c r="E1604" s="1554"/>
      <c r="F1604" s="1554"/>
    </row>
    <row r="1605" spans="5:6">
      <c r="E1605" s="1554"/>
      <c r="F1605" s="1554"/>
    </row>
    <row r="1606" spans="5:6">
      <c r="E1606" s="1554"/>
      <c r="F1606" s="1554"/>
    </row>
    <row r="1607" spans="5:6">
      <c r="E1607" s="1554"/>
      <c r="F1607" s="1554"/>
    </row>
    <row r="1608" spans="5:6">
      <c r="E1608" s="1554"/>
      <c r="F1608" s="1554"/>
    </row>
    <row r="1609" spans="5:6">
      <c r="E1609" s="1554"/>
      <c r="F1609" s="1554"/>
    </row>
    <row r="1610" spans="5:6">
      <c r="E1610" s="1554"/>
      <c r="F1610" s="1554"/>
    </row>
    <row r="1611" spans="5:6">
      <c r="E1611" s="1554"/>
      <c r="F1611" s="1554"/>
    </row>
    <row r="1612" spans="5:6">
      <c r="E1612" s="1554"/>
      <c r="F1612" s="1554"/>
    </row>
    <row r="1613" spans="5:6">
      <c r="E1613" s="1554"/>
      <c r="F1613" s="1554"/>
    </row>
    <row r="1614" spans="5:6">
      <c r="E1614" s="1554"/>
      <c r="F1614" s="1554"/>
    </row>
    <row r="1615" spans="5:6">
      <c r="E1615" s="1554"/>
      <c r="F1615" s="1554"/>
    </row>
    <row r="1616" spans="5:6">
      <c r="E1616" s="1554"/>
      <c r="F1616" s="1554"/>
    </row>
    <row r="1617" spans="5:6">
      <c r="E1617" s="1554"/>
      <c r="F1617" s="1554"/>
    </row>
    <row r="1618" spans="5:6">
      <c r="E1618" s="1554"/>
      <c r="F1618" s="1554"/>
    </row>
    <row r="1619" spans="5:6">
      <c r="E1619" s="1554"/>
      <c r="F1619" s="1554"/>
    </row>
    <row r="1620" spans="5:6">
      <c r="E1620" s="1554"/>
      <c r="F1620" s="1554"/>
    </row>
    <row r="1621" spans="5:6">
      <c r="E1621" s="1554"/>
      <c r="F1621" s="1554"/>
    </row>
    <row r="1622" spans="5:6">
      <c r="E1622" s="1554"/>
      <c r="F1622" s="1554"/>
    </row>
    <row r="1623" spans="5:6">
      <c r="E1623" s="1554"/>
      <c r="F1623" s="1554"/>
    </row>
    <row r="1624" spans="5:6">
      <c r="E1624" s="1554"/>
      <c r="F1624" s="1554"/>
    </row>
    <row r="1625" spans="5:6">
      <c r="E1625" s="1554"/>
      <c r="F1625" s="1554"/>
    </row>
    <row r="1626" spans="5:6">
      <c r="E1626" s="1554"/>
      <c r="F1626" s="1554"/>
    </row>
    <row r="1627" spans="5:6">
      <c r="E1627" s="1554"/>
      <c r="F1627" s="1554"/>
    </row>
    <row r="1628" spans="5:6">
      <c r="E1628" s="1554"/>
      <c r="F1628" s="1554"/>
    </row>
    <row r="1629" spans="5:6">
      <c r="E1629" s="1554"/>
      <c r="F1629" s="1554"/>
    </row>
    <row r="1630" spans="5:6">
      <c r="E1630" s="1554"/>
      <c r="F1630" s="1554"/>
    </row>
    <row r="1631" spans="5:6">
      <c r="E1631" s="1554"/>
      <c r="F1631" s="1554"/>
    </row>
    <row r="1632" spans="5:6">
      <c r="E1632" s="1554"/>
      <c r="F1632" s="1554"/>
    </row>
    <row r="1633" spans="5:6">
      <c r="E1633" s="1554"/>
      <c r="F1633" s="1554"/>
    </row>
    <row r="1634" spans="5:6">
      <c r="E1634" s="1554"/>
      <c r="F1634" s="1554"/>
    </row>
    <row r="1635" spans="5:6">
      <c r="E1635" s="1554"/>
      <c r="F1635" s="1554"/>
    </row>
    <row r="1636" spans="5:6">
      <c r="E1636" s="1554"/>
      <c r="F1636" s="1554"/>
    </row>
    <row r="1637" spans="5:6">
      <c r="E1637" s="1554"/>
      <c r="F1637" s="1554"/>
    </row>
    <row r="1638" spans="5:6">
      <c r="E1638" s="1554"/>
      <c r="F1638" s="1554"/>
    </row>
    <row r="1639" spans="5:6">
      <c r="E1639" s="1554"/>
      <c r="F1639" s="1554"/>
    </row>
    <row r="1640" spans="5:6">
      <c r="E1640" s="1554"/>
      <c r="F1640" s="1554"/>
    </row>
    <row r="1641" spans="5:6">
      <c r="E1641" s="1554"/>
      <c r="F1641" s="1554"/>
    </row>
    <row r="1642" spans="5:6">
      <c r="E1642" s="1554"/>
      <c r="F1642" s="1554"/>
    </row>
    <row r="1643" spans="5:6">
      <c r="E1643" s="1554"/>
      <c r="F1643" s="1554"/>
    </row>
    <row r="1644" spans="5:6">
      <c r="E1644" s="1554"/>
      <c r="F1644" s="1554"/>
    </row>
    <row r="1645" spans="5:6">
      <c r="E1645" s="1554"/>
      <c r="F1645" s="1554"/>
    </row>
    <row r="1646" spans="5:6">
      <c r="E1646" s="1554"/>
      <c r="F1646" s="1554"/>
    </row>
    <row r="1647" spans="5:6">
      <c r="E1647" s="1554"/>
      <c r="F1647" s="1554"/>
    </row>
    <row r="1648" spans="5:6">
      <c r="E1648" s="1554"/>
      <c r="F1648" s="1554"/>
    </row>
    <row r="1649" spans="5:6">
      <c r="E1649" s="1554"/>
      <c r="F1649" s="1554"/>
    </row>
    <row r="1650" spans="5:6">
      <c r="E1650" s="1554"/>
      <c r="F1650" s="1554"/>
    </row>
    <row r="1651" spans="5:6">
      <c r="E1651" s="1554"/>
      <c r="F1651" s="1554"/>
    </row>
    <row r="1652" spans="5:6">
      <c r="E1652" s="1554"/>
      <c r="F1652" s="1554"/>
    </row>
    <row r="1653" spans="5:6">
      <c r="E1653" s="1554"/>
      <c r="F1653" s="1554"/>
    </row>
    <row r="1654" spans="5:6">
      <c r="E1654" s="1554"/>
      <c r="F1654" s="1554"/>
    </row>
    <row r="1655" spans="5:6">
      <c r="E1655" s="1554"/>
      <c r="F1655" s="1554"/>
    </row>
    <row r="1656" spans="5:6">
      <c r="E1656" s="1554"/>
      <c r="F1656" s="1554"/>
    </row>
    <row r="1657" spans="5:6">
      <c r="E1657" s="1554"/>
      <c r="F1657" s="1554"/>
    </row>
    <row r="1658" spans="5:6">
      <c r="E1658" s="1554"/>
      <c r="F1658" s="1554"/>
    </row>
    <row r="1659" spans="5:6">
      <c r="E1659" s="1554"/>
      <c r="F1659" s="1554"/>
    </row>
    <row r="1660" spans="5:6">
      <c r="E1660" s="1554"/>
      <c r="F1660" s="1554"/>
    </row>
    <row r="1661" spans="5:6">
      <c r="E1661" s="1554"/>
      <c r="F1661" s="1554"/>
    </row>
    <row r="1662" spans="5:6">
      <c r="E1662" s="1554"/>
      <c r="F1662" s="1554"/>
    </row>
    <row r="1663" spans="5:6">
      <c r="E1663" s="1554"/>
      <c r="F1663" s="1554"/>
    </row>
    <row r="1664" spans="5:6">
      <c r="E1664" s="1554"/>
      <c r="F1664" s="1554"/>
    </row>
    <row r="1665" spans="5:6">
      <c r="E1665" s="1554"/>
      <c r="F1665" s="1554"/>
    </row>
    <row r="1666" spans="5:6">
      <c r="E1666" s="1554"/>
      <c r="F1666" s="1554"/>
    </row>
    <row r="1667" spans="5:6">
      <c r="E1667" s="1554"/>
      <c r="F1667" s="1554"/>
    </row>
    <row r="1668" spans="5:6">
      <c r="E1668" s="1554"/>
      <c r="F1668" s="1554"/>
    </row>
    <row r="1669" spans="5:6">
      <c r="E1669" s="1554"/>
      <c r="F1669" s="1554"/>
    </row>
    <row r="1670" spans="5:6">
      <c r="E1670" s="1554"/>
      <c r="F1670" s="1554"/>
    </row>
    <row r="1671" spans="5:6">
      <c r="E1671" s="1554"/>
      <c r="F1671" s="1554"/>
    </row>
    <row r="1672" spans="5:6">
      <c r="E1672" s="1554"/>
      <c r="F1672" s="1554"/>
    </row>
    <row r="1673" spans="5:6">
      <c r="E1673" s="1554"/>
      <c r="F1673" s="1554"/>
    </row>
    <row r="1674" spans="5:6">
      <c r="E1674" s="1554"/>
      <c r="F1674" s="1554"/>
    </row>
    <row r="1675" spans="5:6">
      <c r="E1675" s="1554"/>
      <c r="F1675" s="1554"/>
    </row>
    <row r="1676" spans="5:6">
      <c r="E1676" s="1554"/>
      <c r="F1676" s="1554"/>
    </row>
    <row r="1677" spans="5:6">
      <c r="E1677" s="1554"/>
      <c r="F1677" s="1554"/>
    </row>
    <row r="1678" spans="5:6">
      <c r="E1678" s="1554"/>
      <c r="F1678" s="1554"/>
    </row>
    <row r="1679" spans="5:6">
      <c r="E1679" s="1554"/>
      <c r="F1679" s="1554"/>
    </row>
    <row r="1680" spans="5:6">
      <c r="E1680" s="1554"/>
      <c r="F1680" s="1554"/>
    </row>
    <row r="1681" spans="5:6">
      <c r="E1681" s="1554"/>
      <c r="F1681" s="1554"/>
    </row>
    <row r="1682" spans="5:6">
      <c r="E1682" s="1554"/>
      <c r="F1682" s="1554"/>
    </row>
    <row r="1683" spans="5:6">
      <c r="E1683" s="1554"/>
      <c r="F1683" s="1554"/>
    </row>
    <row r="1684" spans="5:6">
      <c r="E1684" s="1554"/>
      <c r="F1684" s="1554"/>
    </row>
    <row r="1685" spans="5:6">
      <c r="E1685" s="1554"/>
      <c r="F1685" s="1554"/>
    </row>
    <row r="1686" spans="5:6">
      <c r="E1686" s="1554"/>
      <c r="F1686" s="1554"/>
    </row>
    <row r="1687" spans="5:6">
      <c r="E1687" s="1554"/>
      <c r="F1687" s="1554"/>
    </row>
    <row r="1688" spans="5:6">
      <c r="E1688" s="1554"/>
      <c r="F1688" s="1554"/>
    </row>
    <row r="1689" spans="5:6">
      <c r="E1689" s="1554"/>
      <c r="F1689" s="1554"/>
    </row>
    <row r="1690" spans="5:6">
      <c r="E1690" s="1554"/>
      <c r="F1690" s="1554"/>
    </row>
    <row r="1691" spans="5:6">
      <c r="E1691" s="1554"/>
      <c r="F1691" s="1554"/>
    </row>
    <row r="1692" spans="5:6">
      <c r="E1692" s="1554"/>
      <c r="F1692" s="1554"/>
    </row>
    <row r="1693" spans="5:6">
      <c r="E1693" s="1554"/>
      <c r="F1693" s="1554"/>
    </row>
    <row r="1694" spans="5:6">
      <c r="E1694" s="1554"/>
      <c r="F1694" s="1554"/>
    </row>
    <row r="1695" spans="5:6">
      <c r="E1695" s="1554"/>
      <c r="F1695" s="1554"/>
    </row>
    <row r="1696" spans="5:6">
      <c r="E1696" s="1554"/>
      <c r="F1696" s="1554"/>
    </row>
    <row r="1697" spans="5:6">
      <c r="E1697" s="1554"/>
      <c r="F1697" s="1554"/>
    </row>
    <row r="1698" spans="5:6">
      <c r="E1698" s="1554"/>
      <c r="F1698" s="1554"/>
    </row>
    <row r="1699" spans="5:6">
      <c r="E1699" s="1554"/>
      <c r="F1699" s="1554"/>
    </row>
    <row r="1700" spans="5:6">
      <c r="E1700" s="1554"/>
      <c r="F1700" s="1554"/>
    </row>
    <row r="1701" spans="5:6">
      <c r="E1701" s="1554"/>
      <c r="F1701" s="1554"/>
    </row>
    <row r="1702" spans="5:6">
      <c r="E1702" s="1554"/>
      <c r="F1702" s="1554"/>
    </row>
    <row r="1703" spans="5:6">
      <c r="E1703" s="1554"/>
      <c r="F1703" s="1554"/>
    </row>
    <row r="1704" spans="5:6">
      <c r="E1704" s="1554"/>
      <c r="F1704" s="1554"/>
    </row>
    <row r="1705" spans="5:6">
      <c r="E1705" s="1554"/>
      <c r="F1705" s="1554"/>
    </row>
    <row r="1706" spans="5:6">
      <c r="E1706" s="1554"/>
      <c r="F1706" s="1554"/>
    </row>
    <row r="1707" spans="5:6">
      <c r="E1707" s="1554"/>
      <c r="F1707" s="1554"/>
    </row>
    <row r="1708" spans="5:6">
      <c r="E1708" s="1554"/>
      <c r="F1708" s="1554"/>
    </row>
    <row r="1709" spans="5:6">
      <c r="E1709" s="1554"/>
      <c r="F1709" s="1554"/>
    </row>
    <row r="1710" spans="5:6">
      <c r="E1710" s="1554"/>
      <c r="F1710" s="1554"/>
    </row>
    <row r="1711" spans="5:6">
      <c r="E1711" s="1554"/>
      <c r="F1711" s="1554"/>
    </row>
    <row r="1712" spans="5:6">
      <c r="E1712" s="1554"/>
      <c r="F1712" s="1554"/>
    </row>
    <row r="1713" spans="5:6">
      <c r="E1713" s="1554"/>
      <c r="F1713" s="1554"/>
    </row>
    <row r="1714" spans="5:6">
      <c r="E1714" s="1554"/>
      <c r="F1714" s="1554"/>
    </row>
    <row r="1715" spans="5:6">
      <c r="E1715" s="1554"/>
      <c r="F1715" s="1554"/>
    </row>
    <row r="1716" spans="5:6">
      <c r="E1716" s="1554"/>
      <c r="F1716" s="1554"/>
    </row>
    <row r="1717" spans="5:6">
      <c r="E1717" s="1554"/>
      <c r="F1717" s="1554"/>
    </row>
    <row r="1718" spans="5:6">
      <c r="E1718" s="1554"/>
      <c r="F1718" s="1554"/>
    </row>
    <row r="1719" spans="5:6">
      <c r="E1719" s="1554"/>
      <c r="F1719" s="1554"/>
    </row>
    <row r="1720" spans="5:6">
      <c r="E1720" s="1554"/>
      <c r="F1720" s="1554"/>
    </row>
    <row r="1721" spans="5:6">
      <c r="E1721" s="1554"/>
      <c r="F1721" s="1554"/>
    </row>
    <row r="1722" spans="5:6">
      <c r="E1722" s="1554"/>
      <c r="F1722" s="1554"/>
    </row>
    <row r="1723" spans="5:6">
      <c r="E1723" s="1554"/>
      <c r="F1723" s="1554"/>
    </row>
    <row r="1724" spans="5:6">
      <c r="E1724" s="1554"/>
      <c r="F1724" s="1554"/>
    </row>
    <row r="1725" spans="5:6">
      <c r="E1725" s="1554"/>
      <c r="F1725" s="1554"/>
    </row>
    <row r="1726" spans="5:6">
      <c r="E1726" s="1554"/>
      <c r="F1726" s="1554"/>
    </row>
    <row r="1727" spans="5:6">
      <c r="E1727" s="1554"/>
      <c r="F1727" s="1554"/>
    </row>
    <row r="1728" spans="5:6">
      <c r="E1728" s="1554"/>
      <c r="F1728" s="1554"/>
    </row>
    <row r="1729" spans="5:6">
      <c r="E1729" s="1554"/>
      <c r="F1729" s="1554"/>
    </row>
    <row r="1730" spans="5:6">
      <c r="E1730" s="1554"/>
      <c r="F1730" s="1554"/>
    </row>
    <row r="1731" spans="5:6">
      <c r="E1731" s="1554"/>
      <c r="F1731" s="1554"/>
    </row>
    <row r="1732" spans="5:6">
      <c r="E1732" s="1554"/>
      <c r="F1732" s="1554"/>
    </row>
    <row r="1733" spans="5:6">
      <c r="E1733" s="1554"/>
      <c r="F1733" s="1554"/>
    </row>
    <row r="1734" spans="5:6">
      <c r="E1734" s="1554"/>
      <c r="F1734" s="1554"/>
    </row>
    <row r="1735" spans="5:6">
      <c r="E1735" s="1554"/>
      <c r="F1735" s="1554"/>
    </row>
    <row r="1736" spans="5:6">
      <c r="E1736" s="1554"/>
      <c r="F1736" s="1554"/>
    </row>
    <row r="1737" spans="5:6">
      <c r="E1737" s="1554"/>
      <c r="F1737" s="1554"/>
    </row>
    <row r="1738" spans="5:6">
      <c r="E1738" s="1554"/>
      <c r="F1738" s="1554"/>
    </row>
    <row r="1739" spans="5:6">
      <c r="E1739" s="1554"/>
      <c r="F1739" s="1554"/>
    </row>
    <row r="1740" spans="5:6">
      <c r="E1740" s="1554"/>
      <c r="F1740" s="1554"/>
    </row>
    <row r="1741" spans="5:6">
      <c r="E1741" s="1554"/>
      <c r="F1741" s="1554"/>
    </row>
    <row r="1742" spans="5:6">
      <c r="E1742" s="1554"/>
      <c r="F1742" s="1554"/>
    </row>
    <row r="1743" spans="5:6">
      <c r="E1743" s="1554"/>
      <c r="F1743" s="1554"/>
    </row>
    <row r="1744" spans="5:6">
      <c r="E1744" s="1554"/>
      <c r="F1744" s="1554"/>
    </row>
    <row r="1745" spans="5:6">
      <c r="E1745" s="1554"/>
      <c r="F1745" s="1554"/>
    </row>
    <row r="1746" spans="5:6">
      <c r="E1746" s="1554"/>
      <c r="F1746" s="1554"/>
    </row>
    <row r="1747" spans="5:6">
      <c r="E1747" s="1554"/>
      <c r="F1747" s="1554"/>
    </row>
    <row r="1748" spans="5:6">
      <c r="E1748" s="1554"/>
      <c r="F1748" s="1554"/>
    </row>
    <row r="1749" spans="5:6">
      <c r="E1749" s="1554"/>
      <c r="F1749" s="1554"/>
    </row>
    <row r="1750" spans="5:6">
      <c r="E1750" s="1554"/>
      <c r="F1750" s="1554"/>
    </row>
    <row r="1751" spans="5:6">
      <c r="E1751" s="1554"/>
      <c r="F1751" s="1554"/>
    </row>
    <row r="1752" spans="5:6">
      <c r="E1752" s="1554"/>
      <c r="F1752" s="1554"/>
    </row>
    <row r="1753" spans="5:6">
      <c r="E1753" s="1554"/>
      <c r="F1753" s="1554"/>
    </row>
    <row r="1754" spans="5:6">
      <c r="E1754" s="1554"/>
      <c r="F1754" s="1554"/>
    </row>
    <row r="1755" spans="5:6">
      <c r="E1755" s="1554"/>
      <c r="F1755" s="1554"/>
    </row>
    <row r="1756" spans="5:6">
      <c r="E1756" s="1554"/>
      <c r="F1756" s="1554"/>
    </row>
    <row r="1757" spans="5:6">
      <c r="E1757" s="1554"/>
      <c r="F1757" s="1554"/>
    </row>
    <row r="1758" spans="5:6">
      <c r="E1758" s="1554"/>
      <c r="F1758" s="1554"/>
    </row>
    <row r="1759" spans="5:6">
      <c r="E1759" s="1554"/>
      <c r="F1759" s="1554"/>
    </row>
    <row r="1760" spans="5:6">
      <c r="E1760" s="1554"/>
      <c r="F1760" s="1554"/>
    </row>
    <row r="1761" spans="5:6">
      <c r="E1761" s="1554"/>
      <c r="F1761" s="1554"/>
    </row>
    <row r="1762" spans="5:6">
      <c r="E1762" s="1554"/>
      <c r="F1762" s="1554"/>
    </row>
    <row r="1763" spans="5:6">
      <c r="E1763" s="1554"/>
      <c r="F1763" s="1554"/>
    </row>
    <row r="1764" spans="5:6">
      <c r="E1764" s="1554"/>
      <c r="F1764" s="1554"/>
    </row>
    <row r="1765" spans="5:6">
      <c r="E1765" s="1554"/>
      <c r="F1765" s="1554"/>
    </row>
    <row r="1766" spans="5:6">
      <c r="E1766" s="1554"/>
      <c r="F1766" s="1554"/>
    </row>
    <row r="1767" spans="5:6">
      <c r="E1767" s="1554"/>
      <c r="F1767" s="1554"/>
    </row>
    <row r="1768" spans="5:6">
      <c r="E1768" s="1554"/>
      <c r="F1768" s="1554"/>
    </row>
    <row r="1769" spans="5:6">
      <c r="E1769" s="1554"/>
      <c r="F1769" s="1554"/>
    </row>
    <row r="1770" spans="5:6">
      <c r="E1770" s="1554"/>
      <c r="F1770" s="1554"/>
    </row>
    <row r="1771" spans="5:6">
      <c r="E1771" s="1554"/>
      <c r="F1771" s="1554"/>
    </row>
    <row r="1772" spans="5:6">
      <c r="E1772" s="1554"/>
      <c r="F1772" s="1554"/>
    </row>
    <row r="1773" spans="5:6">
      <c r="E1773" s="1554"/>
      <c r="F1773" s="1554"/>
    </row>
    <row r="1774" spans="5:6">
      <c r="E1774" s="1554"/>
      <c r="F1774" s="1554"/>
    </row>
    <row r="1775" spans="5:6">
      <c r="E1775" s="1554"/>
      <c r="F1775" s="1554"/>
    </row>
    <row r="1776" spans="5:6">
      <c r="E1776" s="1554"/>
      <c r="F1776" s="1554"/>
    </row>
    <row r="1777" spans="5:6">
      <c r="E1777" s="1554"/>
      <c r="F1777" s="1554"/>
    </row>
    <row r="1778" spans="5:6">
      <c r="E1778" s="1554"/>
      <c r="F1778" s="1554"/>
    </row>
    <row r="1779" spans="5:6">
      <c r="E1779" s="1554"/>
      <c r="F1779" s="1554"/>
    </row>
    <row r="1780" spans="5:6">
      <c r="E1780" s="1554"/>
      <c r="F1780" s="1554"/>
    </row>
    <row r="1781" spans="5:6">
      <c r="E1781" s="1554"/>
      <c r="F1781" s="1554"/>
    </row>
    <row r="1782" spans="5:6">
      <c r="E1782" s="1554"/>
      <c r="F1782" s="1554"/>
    </row>
    <row r="1783" spans="5:6">
      <c r="E1783" s="1554"/>
      <c r="F1783" s="1554"/>
    </row>
    <row r="1784" spans="5:6">
      <c r="E1784" s="1554"/>
      <c r="F1784" s="1554"/>
    </row>
    <row r="1785" spans="5:6">
      <c r="E1785" s="1554"/>
      <c r="F1785" s="1554"/>
    </row>
    <row r="1786" spans="5:6">
      <c r="E1786" s="1554"/>
      <c r="F1786" s="1554"/>
    </row>
    <row r="1787" spans="5:6">
      <c r="E1787" s="1554"/>
      <c r="F1787" s="1554"/>
    </row>
    <row r="1788" spans="5:6">
      <c r="E1788" s="1554"/>
      <c r="F1788" s="1554"/>
    </row>
    <row r="1789" spans="5:6">
      <c r="E1789" s="1554"/>
      <c r="F1789" s="1554"/>
    </row>
    <row r="1790" spans="5:6">
      <c r="E1790" s="1554"/>
      <c r="F1790" s="1554"/>
    </row>
    <row r="1791" spans="5:6">
      <c r="E1791" s="1554"/>
      <c r="F1791" s="1554"/>
    </row>
    <row r="1792" spans="5:6">
      <c r="E1792" s="1554"/>
      <c r="F1792" s="1554"/>
    </row>
    <row r="1793" spans="5:6">
      <c r="E1793" s="1554"/>
      <c r="F1793" s="1554"/>
    </row>
    <row r="1794" spans="5:6">
      <c r="E1794" s="1554"/>
      <c r="F1794" s="1554"/>
    </row>
    <row r="1795" spans="5:6">
      <c r="E1795" s="1554"/>
      <c r="F1795" s="1554"/>
    </row>
    <row r="1796" spans="5:6">
      <c r="E1796" s="1554"/>
      <c r="F1796" s="1554"/>
    </row>
    <row r="1797" spans="5:6">
      <c r="E1797" s="1554"/>
      <c r="F1797" s="1554"/>
    </row>
    <row r="1798" spans="5:6">
      <c r="E1798" s="1554"/>
      <c r="F1798" s="1554"/>
    </row>
    <row r="1799" spans="5:6">
      <c r="E1799" s="1554"/>
      <c r="F1799" s="1554"/>
    </row>
    <row r="1800" spans="5:6">
      <c r="E1800" s="1554"/>
      <c r="F1800" s="1554"/>
    </row>
    <row r="1801" spans="5:6">
      <c r="E1801" s="1554"/>
      <c r="F1801" s="1554"/>
    </row>
    <row r="1802" spans="5:6">
      <c r="E1802" s="1554"/>
      <c r="F1802" s="1554"/>
    </row>
    <row r="1803" spans="5:6">
      <c r="E1803" s="1554"/>
      <c r="F1803" s="1554"/>
    </row>
    <row r="1804" spans="5:6">
      <c r="E1804" s="1554"/>
      <c r="F1804" s="1554"/>
    </row>
    <row r="1805" spans="5:6">
      <c r="E1805" s="1554"/>
      <c r="F1805" s="1554"/>
    </row>
    <row r="1806" spans="5:6">
      <c r="E1806" s="1554"/>
      <c r="F1806" s="1554"/>
    </row>
    <row r="1807" spans="5:6">
      <c r="E1807" s="1554"/>
      <c r="F1807" s="1554"/>
    </row>
    <row r="1808" spans="5:6">
      <c r="E1808" s="1554"/>
      <c r="F1808" s="1554"/>
    </row>
    <row r="1809" spans="5:6">
      <c r="E1809" s="1554"/>
      <c r="F1809" s="1554"/>
    </row>
    <row r="1810" spans="5:6">
      <c r="E1810" s="1554"/>
      <c r="F1810" s="1554"/>
    </row>
    <row r="1811" spans="5:6">
      <c r="E1811" s="1554"/>
      <c r="F1811" s="1554"/>
    </row>
    <row r="1812" spans="5:6">
      <c r="E1812" s="1554"/>
      <c r="F1812" s="1554"/>
    </row>
    <row r="1813" spans="5:6">
      <c r="E1813" s="1554"/>
      <c r="F1813" s="1554"/>
    </row>
    <row r="1814" spans="5:6">
      <c r="E1814" s="1554"/>
      <c r="F1814" s="1554"/>
    </row>
    <row r="1815" spans="5:6">
      <c r="E1815" s="1554"/>
      <c r="F1815" s="1554"/>
    </row>
    <row r="1816" spans="5:6">
      <c r="E1816" s="1554"/>
      <c r="F1816" s="1554"/>
    </row>
    <row r="1817" spans="5:6">
      <c r="E1817" s="1554"/>
      <c r="F1817" s="1554"/>
    </row>
    <row r="1818" spans="5:6">
      <c r="E1818" s="1554"/>
      <c r="F1818" s="1554"/>
    </row>
    <row r="1819" spans="5:6">
      <c r="E1819" s="1554"/>
      <c r="F1819" s="1554"/>
    </row>
    <row r="1820" spans="5:6">
      <c r="E1820" s="1554"/>
      <c r="F1820" s="1554"/>
    </row>
    <row r="1821" spans="5:6">
      <c r="E1821" s="1554"/>
      <c r="F1821" s="1554"/>
    </row>
    <row r="1822" spans="5:6">
      <c r="E1822" s="1554"/>
      <c r="F1822" s="1554"/>
    </row>
    <row r="1823" spans="5:6">
      <c r="E1823" s="1554"/>
      <c r="F1823" s="1554"/>
    </row>
    <row r="1824" spans="5:6">
      <c r="E1824" s="1554"/>
      <c r="F1824" s="1554"/>
    </row>
    <row r="1825" spans="5:6">
      <c r="E1825" s="1554"/>
      <c r="F1825" s="1554"/>
    </row>
    <row r="1826" spans="5:6">
      <c r="E1826" s="1554"/>
      <c r="F1826" s="1554"/>
    </row>
    <row r="1827" spans="5:6">
      <c r="E1827" s="1554"/>
      <c r="F1827" s="1554"/>
    </row>
    <row r="1828" spans="5:6">
      <c r="E1828" s="1554"/>
      <c r="F1828" s="1554"/>
    </row>
    <row r="1829" spans="5:6">
      <c r="E1829" s="1554"/>
      <c r="F1829" s="1554"/>
    </row>
    <row r="1830" spans="5:6">
      <c r="E1830" s="1554"/>
      <c r="F1830" s="1554"/>
    </row>
    <row r="1831" spans="5:6">
      <c r="E1831" s="1554"/>
      <c r="F1831" s="1554"/>
    </row>
    <row r="1832" spans="5:6">
      <c r="E1832" s="1554"/>
      <c r="F1832" s="1554"/>
    </row>
    <row r="1833" spans="5:6">
      <c r="E1833" s="1554"/>
      <c r="F1833" s="1554"/>
    </row>
    <row r="1834" spans="5:6">
      <c r="E1834" s="1554"/>
      <c r="F1834" s="1554"/>
    </row>
    <row r="1835" spans="5:6">
      <c r="E1835" s="1554"/>
      <c r="F1835" s="1554"/>
    </row>
    <row r="1836" spans="5:6">
      <c r="E1836" s="1554"/>
      <c r="F1836" s="1554"/>
    </row>
    <row r="1837" spans="5:6">
      <c r="E1837" s="1554"/>
      <c r="F1837" s="1554"/>
    </row>
    <row r="1838" spans="5:6">
      <c r="E1838" s="1554"/>
      <c r="F1838" s="1554"/>
    </row>
    <row r="1839" spans="5:6">
      <c r="E1839" s="1554"/>
      <c r="F1839" s="1554"/>
    </row>
    <row r="1840" spans="5:6">
      <c r="E1840" s="1554"/>
      <c r="F1840" s="1554"/>
    </row>
    <row r="1841" spans="5:6">
      <c r="E1841" s="1554"/>
      <c r="F1841" s="1554"/>
    </row>
    <row r="1842" spans="5:6">
      <c r="E1842" s="1554"/>
      <c r="F1842" s="1554"/>
    </row>
    <row r="1843" spans="5:6">
      <c r="E1843" s="1554"/>
      <c r="F1843" s="1554"/>
    </row>
    <row r="1844" spans="5:6">
      <c r="E1844" s="1554"/>
      <c r="F1844" s="1554"/>
    </row>
    <row r="1845" spans="5:6">
      <c r="E1845" s="1554"/>
      <c r="F1845" s="1554"/>
    </row>
    <row r="1846" spans="5:6">
      <c r="E1846" s="1554"/>
      <c r="F1846" s="1554"/>
    </row>
    <row r="1847" spans="5:6">
      <c r="E1847" s="1554"/>
      <c r="F1847" s="1554"/>
    </row>
    <row r="1848" spans="5:6">
      <c r="E1848" s="1554"/>
      <c r="F1848" s="1554"/>
    </row>
    <row r="1849" spans="5:6">
      <c r="E1849" s="1554"/>
      <c r="F1849" s="1554"/>
    </row>
    <row r="1850" spans="5:6">
      <c r="E1850" s="1554"/>
      <c r="F1850" s="1554"/>
    </row>
    <row r="1851" spans="5:6">
      <c r="E1851" s="1554"/>
      <c r="F1851" s="1554"/>
    </row>
    <row r="1852" spans="5:6">
      <c r="E1852" s="1554"/>
      <c r="F1852" s="1554"/>
    </row>
    <row r="1853" spans="5:6">
      <c r="E1853" s="1554"/>
      <c r="F1853" s="1554"/>
    </row>
    <row r="1854" spans="5:6">
      <c r="E1854" s="1554"/>
      <c r="F1854" s="1554"/>
    </row>
    <row r="1855" spans="5:6">
      <c r="E1855" s="1554"/>
      <c r="F1855" s="1554"/>
    </row>
    <row r="1856" spans="5:6">
      <c r="E1856" s="1554"/>
      <c r="F1856" s="1554"/>
    </row>
    <row r="1857" spans="5:6">
      <c r="E1857" s="1554"/>
      <c r="F1857" s="1554"/>
    </row>
    <row r="1858" spans="5:6">
      <c r="E1858" s="1554"/>
      <c r="F1858" s="1554"/>
    </row>
    <row r="1859" spans="5:6">
      <c r="E1859" s="1554"/>
      <c r="F1859" s="1554"/>
    </row>
    <row r="1860" spans="5:6">
      <c r="E1860" s="1554"/>
      <c r="F1860" s="1554"/>
    </row>
    <row r="1861" spans="5:6">
      <c r="E1861" s="1554"/>
      <c r="F1861" s="1554"/>
    </row>
    <row r="1862" spans="5:6">
      <c r="E1862" s="1554"/>
      <c r="F1862" s="1554"/>
    </row>
    <row r="1863" spans="5:6">
      <c r="E1863" s="1554"/>
      <c r="F1863" s="1554"/>
    </row>
    <row r="1864" spans="5:6">
      <c r="E1864" s="1554"/>
      <c r="F1864" s="1554"/>
    </row>
    <row r="1865" spans="5:6">
      <c r="E1865" s="1554"/>
      <c r="F1865" s="1554"/>
    </row>
    <row r="1866" spans="5:6">
      <c r="E1866" s="1554"/>
      <c r="F1866" s="1554"/>
    </row>
    <row r="1867" spans="5:6">
      <c r="E1867" s="1554"/>
      <c r="F1867" s="1554"/>
    </row>
    <row r="1868" spans="5:6">
      <c r="E1868" s="1554"/>
      <c r="F1868" s="1554"/>
    </row>
    <row r="1869" spans="5:6">
      <c r="E1869" s="1554"/>
      <c r="F1869" s="1554"/>
    </row>
    <row r="1870" spans="5:6">
      <c r="E1870" s="1554"/>
      <c r="F1870" s="1554"/>
    </row>
    <row r="1871" spans="5:6">
      <c r="E1871" s="1554"/>
      <c r="F1871" s="1554"/>
    </row>
    <row r="1872" spans="5:6">
      <c r="E1872" s="1554"/>
      <c r="F1872" s="1554"/>
    </row>
    <row r="1873" spans="5:6">
      <c r="E1873" s="1554"/>
      <c r="F1873" s="1554"/>
    </row>
    <row r="1874" spans="5:6">
      <c r="E1874" s="1554"/>
      <c r="F1874" s="1554"/>
    </row>
    <row r="1875" spans="5:6">
      <c r="E1875" s="1554"/>
      <c r="F1875" s="1554"/>
    </row>
    <row r="1876" spans="5:6">
      <c r="E1876" s="1554"/>
      <c r="F1876" s="1554"/>
    </row>
    <row r="1877" spans="5:6">
      <c r="E1877" s="1554"/>
      <c r="F1877" s="1554"/>
    </row>
    <row r="1878" spans="5:6">
      <c r="E1878" s="1554"/>
      <c r="F1878" s="1554"/>
    </row>
    <row r="1879" spans="5:6">
      <c r="E1879" s="1554"/>
      <c r="F1879" s="1554"/>
    </row>
    <row r="1880" spans="5:6">
      <c r="E1880" s="1554"/>
      <c r="F1880" s="1554"/>
    </row>
    <row r="1881" spans="5:6">
      <c r="E1881" s="1554"/>
      <c r="F1881" s="1554"/>
    </row>
    <row r="1882" spans="5:6">
      <c r="E1882" s="1554"/>
      <c r="F1882" s="1554"/>
    </row>
    <row r="1883" spans="5:6">
      <c r="E1883" s="1554"/>
      <c r="F1883" s="1554"/>
    </row>
    <row r="1884" spans="5:6">
      <c r="E1884" s="1554"/>
      <c r="F1884" s="1554"/>
    </row>
    <row r="1885" spans="5:6">
      <c r="E1885" s="1554"/>
      <c r="F1885" s="1554"/>
    </row>
    <row r="1886" spans="5:6">
      <c r="E1886" s="1554"/>
      <c r="F1886" s="1554"/>
    </row>
    <row r="1887" spans="5:6">
      <c r="E1887" s="1554"/>
      <c r="F1887" s="1554"/>
    </row>
    <row r="1888" spans="5:6">
      <c r="E1888" s="1554"/>
      <c r="F1888" s="1554"/>
    </row>
    <row r="1889" spans="5:6">
      <c r="E1889" s="1554"/>
      <c r="F1889" s="1554"/>
    </row>
    <row r="1890" spans="5:6">
      <c r="E1890" s="1554"/>
      <c r="F1890" s="1554"/>
    </row>
    <row r="1891" spans="5:6">
      <c r="E1891" s="1554"/>
      <c r="F1891" s="1554"/>
    </row>
    <row r="1892" spans="5:6">
      <c r="E1892" s="1554"/>
      <c r="F1892" s="1554"/>
    </row>
    <row r="1893" spans="5:6">
      <c r="E1893" s="1554"/>
      <c r="F1893" s="1554"/>
    </row>
    <row r="1894" spans="5:6">
      <c r="E1894" s="1554"/>
      <c r="F1894" s="1554"/>
    </row>
    <row r="1895" spans="5:6">
      <c r="E1895" s="1554"/>
      <c r="F1895" s="1554"/>
    </row>
    <row r="1896" spans="5:6">
      <c r="E1896" s="1554"/>
      <c r="F1896" s="1554"/>
    </row>
    <row r="1897" spans="5:6">
      <c r="E1897" s="1554"/>
      <c r="F1897" s="1554"/>
    </row>
    <row r="1898" spans="5:6">
      <c r="E1898" s="1554"/>
      <c r="F1898" s="1554"/>
    </row>
    <row r="1899" spans="5:6">
      <c r="E1899" s="1554"/>
      <c r="F1899" s="1554"/>
    </row>
    <row r="1900" spans="5:6">
      <c r="E1900" s="1554"/>
      <c r="F1900" s="1554"/>
    </row>
    <row r="1901" spans="5:6">
      <c r="E1901" s="1554"/>
      <c r="F1901" s="1554"/>
    </row>
    <row r="1902" spans="5:6">
      <c r="E1902" s="1554"/>
      <c r="F1902" s="1554"/>
    </row>
    <row r="1903" spans="5:6">
      <c r="E1903" s="1554"/>
      <c r="F1903" s="1554"/>
    </row>
    <row r="1904" spans="5:6">
      <c r="E1904" s="1554"/>
      <c r="F1904" s="1554"/>
    </row>
    <row r="1905" spans="5:6">
      <c r="E1905" s="1554"/>
      <c r="F1905" s="1554"/>
    </row>
    <row r="1906" spans="5:6">
      <c r="E1906" s="1554"/>
      <c r="F1906" s="1554"/>
    </row>
    <row r="1907" spans="5:6">
      <c r="E1907" s="1554"/>
      <c r="F1907" s="1554"/>
    </row>
    <row r="1908" spans="5:6">
      <c r="E1908" s="1554"/>
      <c r="F1908" s="1554"/>
    </row>
    <row r="1909" spans="5:6">
      <c r="E1909" s="1554"/>
      <c r="F1909" s="1554"/>
    </row>
    <row r="1910" spans="5:6">
      <c r="E1910" s="1554"/>
      <c r="F1910" s="1554"/>
    </row>
    <row r="1911" spans="5:6">
      <c r="E1911" s="1554"/>
      <c r="F1911" s="1554"/>
    </row>
    <row r="1912" spans="5:6">
      <c r="E1912" s="1554"/>
      <c r="F1912" s="1554"/>
    </row>
    <row r="1913" spans="5:6">
      <c r="E1913" s="1554"/>
      <c r="F1913" s="1554"/>
    </row>
    <row r="1914" spans="5:6">
      <c r="E1914" s="1554"/>
      <c r="F1914" s="1554"/>
    </row>
    <row r="1915" spans="5:6">
      <c r="E1915" s="1554"/>
      <c r="F1915" s="1554"/>
    </row>
    <row r="1916" spans="5:6">
      <c r="E1916" s="1554"/>
      <c r="F1916" s="1554"/>
    </row>
    <row r="1917" spans="5:6">
      <c r="E1917" s="1554"/>
      <c r="F1917" s="1554"/>
    </row>
    <row r="1918" spans="5:6">
      <c r="E1918" s="1554"/>
      <c r="F1918" s="1554"/>
    </row>
    <row r="1919" spans="5:6">
      <c r="E1919" s="1554"/>
      <c r="F1919" s="1554"/>
    </row>
    <row r="1920" spans="5:6">
      <c r="E1920" s="1554"/>
      <c r="F1920" s="1554"/>
    </row>
    <row r="1921" spans="5:6">
      <c r="E1921" s="1554"/>
      <c r="F1921" s="1554"/>
    </row>
    <row r="1922" spans="5:6">
      <c r="E1922" s="1554"/>
      <c r="F1922" s="1554"/>
    </row>
    <row r="1923" spans="5:6">
      <c r="E1923" s="1554"/>
      <c r="F1923" s="1554"/>
    </row>
    <row r="1924" spans="5:6">
      <c r="E1924" s="1554"/>
      <c r="F1924" s="1554"/>
    </row>
    <row r="1925" spans="5:6">
      <c r="E1925" s="1554"/>
      <c r="F1925" s="1554"/>
    </row>
    <row r="1926" spans="5:6">
      <c r="E1926" s="1554"/>
      <c r="F1926" s="1554"/>
    </row>
    <row r="1927" spans="5:6">
      <c r="E1927" s="1554"/>
      <c r="F1927" s="1554"/>
    </row>
    <row r="1928" spans="5:6">
      <c r="E1928" s="1554"/>
      <c r="F1928" s="1554"/>
    </row>
    <row r="1929" spans="5:6">
      <c r="E1929" s="1554"/>
      <c r="F1929" s="1554"/>
    </row>
    <row r="1930" spans="5:6">
      <c r="E1930" s="1554"/>
      <c r="F1930" s="1554"/>
    </row>
    <row r="1931" spans="5:6">
      <c r="E1931" s="1554"/>
      <c r="F1931" s="1554"/>
    </row>
    <row r="1932" spans="5:6">
      <c r="E1932" s="1554"/>
      <c r="F1932" s="1554"/>
    </row>
    <row r="1933" spans="5:6">
      <c r="E1933" s="1554"/>
      <c r="F1933" s="1554"/>
    </row>
    <row r="1934" spans="5:6">
      <c r="E1934" s="1554"/>
      <c r="F1934" s="1554"/>
    </row>
    <row r="1935" spans="5:6">
      <c r="E1935" s="1554"/>
      <c r="F1935" s="1554"/>
    </row>
    <row r="1936" spans="5:6">
      <c r="E1936" s="1554"/>
      <c r="F1936" s="1554"/>
    </row>
    <row r="1937" spans="5:6">
      <c r="E1937" s="1554"/>
      <c r="F1937" s="1554"/>
    </row>
    <row r="1938" spans="5:6">
      <c r="E1938" s="1554"/>
      <c r="F1938" s="1554"/>
    </row>
    <row r="1939" spans="5:6">
      <c r="E1939" s="1554"/>
      <c r="F1939" s="1554"/>
    </row>
    <row r="1940" spans="5:6">
      <c r="E1940" s="1554"/>
      <c r="F1940" s="1554"/>
    </row>
    <row r="1941" spans="5:6">
      <c r="E1941" s="1554"/>
      <c r="F1941" s="1554"/>
    </row>
    <row r="1942" spans="5:6">
      <c r="E1942" s="1554"/>
      <c r="F1942" s="1554"/>
    </row>
    <row r="1943" spans="5:6">
      <c r="E1943" s="1554"/>
      <c r="F1943" s="1554"/>
    </row>
    <row r="1944" spans="5:6">
      <c r="E1944" s="1554"/>
      <c r="F1944" s="1554"/>
    </row>
    <row r="1945" spans="5:6">
      <c r="E1945" s="1554"/>
      <c r="F1945" s="1554"/>
    </row>
    <row r="1946" spans="5:6">
      <c r="E1946" s="1554"/>
      <c r="F1946" s="1554"/>
    </row>
    <row r="1947" spans="5:6">
      <c r="E1947" s="1554"/>
      <c r="F1947" s="1554"/>
    </row>
    <row r="1948" spans="5:6">
      <c r="E1948" s="1554"/>
      <c r="F1948" s="1554"/>
    </row>
    <row r="1949" spans="5:6">
      <c r="E1949" s="1554"/>
      <c r="F1949" s="1554"/>
    </row>
    <row r="1950" spans="5:6">
      <c r="E1950" s="1554"/>
      <c r="F1950" s="1554"/>
    </row>
    <row r="1951" spans="5:6">
      <c r="E1951" s="1554"/>
      <c r="F1951" s="1554"/>
    </row>
    <row r="1952" spans="5:6">
      <c r="E1952" s="1554"/>
      <c r="F1952" s="1554"/>
    </row>
    <row r="1953" spans="5:6">
      <c r="E1953" s="1554"/>
      <c r="F1953" s="1554"/>
    </row>
    <row r="1954" spans="5:6">
      <c r="E1954" s="1554"/>
      <c r="F1954" s="1554"/>
    </row>
    <row r="1955" spans="5:6">
      <c r="E1955" s="1554"/>
      <c r="F1955" s="1554"/>
    </row>
    <row r="1956" spans="5:6">
      <c r="E1956" s="1554"/>
      <c r="F1956" s="1554"/>
    </row>
    <row r="1957" spans="5:6">
      <c r="E1957" s="1554"/>
      <c r="F1957" s="1554"/>
    </row>
    <row r="1958" spans="5:6">
      <c r="E1958" s="1554"/>
      <c r="F1958" s="1554"/>
    </row>
    <row r="1959" spans="5:6">
      <c r="E1959" s="1554"/>
      <c r="F1959" s="1554"/>
    </row>
    <row r="1960" spans="5:6">
      <c r="E1960" s="1554"/>
      <c r="F1960" s="1554"/>
    </row>
    <row r="1961" spans="5:6">
      <c r="E1961" s="1554"/>
      <c r="F1961" s="1554"/>
    </row>
    <row r="1962" spans="5:6">
      <c r="E1962" s="1554"/>
      <c r="F1962" s="1554"/>
    </row>
    <row r="1963" spans="5:6">
      <c r="E1963" s="1554"/>
      <c r="F1963" s="1554"/>
    </row>
    <row r="1964" spans="5:6">
      <c r="E1964" s="1554"/>
      <c r="F1964" s="1554"/>
    </row>
    <row r="1965" spans="5:6">
      <c r="E1965" s="1554"/>
      <c r="F1965" s="1554"/>
    </row>
    <row r="1966" spans="5:6">
      <c r="E1966" s="1554"/>
      <c r="F1966" s="1554"/>
    </row>
    <row r="1967" spans="5:6">
      <c r="E1967" s="1554"/>
      <c r="F1967" s="1554"/>
    </row>
    <row r="1968" spans="5:6">
      <c r="E1968" s="1554"/>
      <c r="F1968" s="1554"/>
    </row>
    <row r="1969" spans="5:6">
      <c r="E1969" s="1554"/>
      <c r="F1969" s="1554"/>
    </row>
    <row r="1970" spans="5:6">
      <c r="E1970" s="1554"/>
      <c r="F1970" s="1554"/>
    </row>
    <row r="1971" spans="5:6">
      <c r="E1971" s="1554"/>
      <c r="F1971" s="1554"/>
    </row>
    <row r="1972" spans="5:6">
      <c r="E1972" s="1554"/>
      <c r="F1972" s="1554"/>
    </row>
    <row r="1973" spans="5:6">
      <c r="E1973" s="1554"/>
      <c r="F1973" s="1554"/>
    </row>
    <row r="1974" spans="5:6">
      <c r="E1974" s="1554"/>
      <c r="F1974" s="1554"/>
    </row>
    <row r="1975" spans="5:6">
      <c r="E1975" s="1554"/>
      <c r="F1975" s="1554"/>
    </row>
    <row r="1976" spans="5:6">
      <c r="E1976" s="1554"/>
      <c r="F1976" s="1554"/>
    </row>
    <row r="1977" spans="5:6">
      <c r="E1977" s="1554"/>
      <c r="F1977" s="1554"/>
    </row>
    <row r="1978" spans="5:6">
      <c r="E1978" s="1554"/>
      <c r="F1978" s="1554"/>
    </row>
    <row r="1979" spans="5:6">
      <c r="E1979" s="1554"/>
      <c r="F1979" s="1554"/>
    </row>
    <row r="1980" spans="5:6">
      <c r="E1980" s="1554"/>
      <c r="F1980" s="1554"/>
    </row>
    <row r="1981" spans="5:6">
      <c r="E1981" s="1554"/>
      <c r="F1981" s="1554"/>
    </row>
  </sheetData>
  <mergeCells count="1471">
    <mergeCell ref="C6:D6"/>
    <mergeCell ref="E6:F6"/>
    <mergeCell ref="C7:D7"/>
    <mergeCell ref="E7:F7"/>
    <mergeCell ref="C8:D8"/>
    <mergeCell ref="E8:F8"/>
    <mergeCell ref="A1:F1"/>
    <mergeCell ref="A2:F2"/>
    <mergeCell ref="A3:B3"/>
    <mergeCell ref="C3:F3"/>
    <mergeCell ref="A4:F4"/>
    <mergeCell ref="B5:F5"/>
    <mergeCell ref="A18:F18"/>
    <mergeCell ref="A19:F19"/>
    <mergeCell ref="A26:F26"/>
    <mergeCell ref="A68:C68"/>
    <mergeCell ref="E68:G68"/>
    <mergeCell ref="A34:F34"/>
    <mergeCell ref="A35:F35"/>
    <mergeCell ref="A36:F36"/>
    <mergeCell ref="A37:F37"/>
    <mergeCell ref="A38:F38"/>
    <mergeCell ref="A39:F39"/>
    <mergeCell ref="A40:F40"/>
    <mergeCell ref="A41:F41"/>
    <mergeCell ref="A42:F42"/>
    <mergeCell ref="A43:F43"/>
    <mergeCell ref="A44:F44"/>
    <mergeCell ref="A45:F45"/>
    <mergeCell ref="A46:F46"/>
    <mergeCell ref="A47:F47"/>
    <mergeCell ref="A48:F48"/>
    <mergeCell ref="I68:K68"/>
    <mergeCell ref="C13:D13"/>
    <mergeCell ref="E13:F13"/>
    <mergeCell ref="B14:F14"/>
    <mergeCell ref="B15:F15"/>
    <mergeCell ref="B16:F16"/>
    <mergeCell ref="B17:F17"/>
    <mergeCell ref="C9:D9"/>
    <mergeCell ref="E9:F9"/>
    <mergeCell ref="A10:F10"/>
    <mergeCell ref="B11:F11"/>
    <mergeCell ref="C12:D12"/>
    <mergeCell ref="E12:F12"/>
    <mergeCell ref="B74:C74"/>
    <mergeCell ref="F74:G74"/>
    <mergeCell ref="J74:K74"/>
    <mergeCell ref="B75:C75"/>
    <mergeCell ref="F75:G75"/>
    <mergeCell ref="J75:K75"/>
    <mergeCell ref="B71:C71"/>
    <mergeCell ref="F71:G71"/>
    <mergeCell ref="J71:K71"/>
    <mergeCell ref="F72:G72"/>
    <mergeCell ref="J72:K72"/>
    <mergeCell ref="B73:C73"/>
    <mergeCell ref="F73:G73"/>
    <mergeCell ref="J73:K73"/>
    <mergeCell ref="B69:C69"/>
    <mergeCell ref="F69:G69"/>
    <mergeCell ref="J69:K69"/>
    <mergeCell ref="B70:C70"/>
    <mergeCell ref="F70:G70"/>
    <mergeCell ref="J70:K70"/>
    <mergeCell ref="B80:C80"/>
    <mergeCell ref="F80:G80"/>
    <mergeCell ref="J80:K80"/>
    <mergeCell ref="B81:C81"/>
    <mergeCell ref="F81:G81"/>
    <mergeCell ref="J81:K81"/>
    <mergeCell ref="B78:C78"/>
    <mergeCell ref="F78:G78"/>
    <mergeCell ref="J78:K78"/>
    <mergeCell ref="B79:C79"/>
    <mergeCell ref="F79:G79"/>
    <mergeCell ref="J79:K79"/>
    <mergeCell ref="B76:C76"/>
    <mergeCell ref="F76:G76"/>
    <mergeCell ref="J76:K76"/>
    <mergeCell ref="B77:C77"/>
    <mergeCell ref="F77:G77"/>
    <mergeCell ref="J77:K77"/>
    <mergeCell ref="B86:C86"/>
    <mergeCell ref="F86:G86"/>
    <mergeCell ref="J86:K86"/>
    <mergeCell ref="B87:C87"/>
    <mergeCell ref="F87:G87"/>
    <mergeCell ref="J87:K87"/>
    <mergeCell ref="B84:C84"/>
    <mergeCell ref="F84:G84"/>
    <mergeCell ref="J84:K84"/>
    <mergeCell ref="B85:C85"/>
    <mergeCell ref="F85:G85"/>
    <mergeCell ref="J85:K85"/>
    <mergeCell ref="B82:C82"/>
    <mergeCell ref="F82:G82"/>
    <mergeCell ref="J82:K82"/>
    <mergeCell ref="B83:C83"/>
    <mergeCell ref="F83:G83"/>
    <mergeCell ref="J83:K83"/>
    <mergeCell ref="B92:C92"/>
    <mergeCell ref="F92:G92"/>
    <mergeCell ref="J92:K92"/>
    <mergeCell ref="B93:C93"/>
    <mergeCell ref="F93:G93"/>
    <mergeCell ref="J93:K93"/>
    <mergeCell ref="B90:C90"/>
    <mergeCell ref="F90:G90"/>
    <mergeCell ref="J90:K90"/>
    <mergeCell ref="B91:C91"/>
    <mergeCell ref="F91:G91"/>
    <mergeCell ref="J91:K91"/>
    <mergeCell ref="B88:C88"/>
    <mergeCell ref="F88:G88"/>
    <mergeCell ref="J88:K88"/>
    <mergeCell ref="B89:C89"/>
    <mergeCell ref="F89:G89"/>
    <mergeCell ref="J89:K89"/>
    <mergeCell ref="B98:C98"/>
    <mergeCell ref="F98:G98"/>
    <mergeCell ref="J98:K98"/>
    <mergeCell ref="B99:C99"/>
    <mergeCell ref="F99:G99"/>
    <mergeCell ref="J99:K99"/>
    <mergeCell ref="B96:C96"/>
    <mergeCell ref="F96:G96"/>
    <mergeCell ref="J96:K96"/>
    <mergeCell ref="B97:C97"/>
    <mergeCell ref="F97:G97"/>
    <mergeCell ref="J97:K97"/>
    <mergeCell ref="B94:C94"/>
    <mergeCell ref="F94:G94"/>
    <mergeCell ref="J94:K94"/>
    <mergeCell ref="B95:C95"/>
    <mergeCell ref="F95:G95"/>
    <mergeCell ref="J95:K95"/>
    <mergeCell ref="B104:C104"/>
    <mergeCell ref="F104:G104"/>
    <mergeCell ref="J104:K104"/>
    <mergeCell ref="B105:C105"/>
    <mergeCell ref="F105:G105"/>
    <mergeCell ref="J105:K105"/>
    <mergeCell ref="B102:C102"/>
    <mergeCell ref="F102:G102"/>
    <mergeCell ref="J102:K102"/>
    <mergeCell ref="B103:C103"/>
    <mergeCell ref="F103:G103"/>
    <mergeCell ref="J103:K103"/>
    <mergeCell ref="B100:C100"/>
    <mergeCell ref="F100:G100"/>
    <mergeCell ref="J100:K100"/>
    <mergeCell ref="B101:C101"/>
    <mergeCell ref="F101:G101"/>
    <mergeCell ref="J101:K101"/>
    <mergeCell ref="B110:C110"/>
    <mergeCell ref="F110:G110"/>
    <mergeCell ref="J110:K110"/>
    <mergeCell ref="B111:C111"/>
    <mergeCell ref="F111:G111"/>
    <mergeCell ref="J111:K111"/>
    <mergeCell ref="B108:C108"/>
    <mergeCell ref="F108:G108"/>
    <mergeCell ref="J108:K108"/>
    <mergeCell ref="B109:C109"/>
    <mergeCell ref="F109:G109"/>
    <mergeCell ref="J109:K109"/>
    <mergeCell ref="B106:C106"/>
    <mergeCell ref="F106:G106"/>
    <mergeCell ref="J106:K106"/>
    <mergeCell ref="B107:C107"/>
    <mergeCell ref="F107:G107"/>
    <mergeCell ref="J107:K107"/>
    <mergeCell ref="B116:C116"/>
    <mergeCell ref="F116:G116"/>
    <mergeCell ref="J116:K116"/>
    <mergeCell ref="B117:C117"/>
    <mergeCell ref="F117:G117"/>
    <mergeCell ref="J117:K117"/>
    <mergeCell ref="B114:C114"/>
    <mergeCell ref="F114:G114"/>
    <mergeCell ref="J114:K114"/>
    <mergeCell ref="B115:C115"/>
    <mergeCell ref="F115:G115"/>
    <mergeCell ref="J115:K115"/>
    <mergeCell ref="B112:C112"/>
    <mergeCell ref="F112:G112"/>
    <mergeCell ref="J112:K112"/>
    <mergeCell ref="B113:C113"/>
    <mergeCell ref="F113:G113"/>
    <mergeCell ref="J113:K113"/>
    <mergeCell ref="B122:C122"/>
    <mergeCell ref="F122:G122"/>
    <mergeCell ref="J122:K122"/>
    <mergeCell ref="B123:C123"/>
    <mergeCell ref="F123:G123"/>
    <mergeCell ref="J123:K123"/>
    <mergeCell ref="B120:C120"/>
    <mergeCell ref="F120:G120"/>
    <mergeCell ref="J120:K120"/>
    <mergeCell ref="B121:C121"/>
    <mergeCell ref="F121:G121"/>
    <mergeCell ref="J121:K121"/>
    <mergeCell ref="B118:C118"/>
    <mergeCell ref="F118:G118"/>
    <mergeCell ref="J118:K118"/>
    <mergeCell ref="B119:C119"/>
    <mergeCell ref="F119:G119"/>
    <mergeCell ref="J119:K119"/>
    <mergeCell ref="B128:C128"/>
    <mergeCell ref="F128:G128"/>
    <mergeCell ref="J128:K128"/>
    <mergeCell ref="B129:C129"/>
    <mergeCell ref="F129:G129"/>
    <mergeCell ref="J129:K129"/>
    <mergeCell ref="B126:C126"/>
    <mergeCell ref="F126:G126"/>
    <mergeCell ref="J126:K126"/>
    <mergeCell ref="B127:C127"/>
    <mergeCell ref="F127:G127"/>
    <mergeCell ref="J127:K127"/>
    <mergeCell ref="B124:C124"/>
    <mergeCell ref="F124:G124"/>
    <mergeCell ref="J124:K124"/>
    <mergeCell ref="B125:C125"/>
    <mergeCell ref="F125:G125"/>
    <mergeCell ref="J125:K125"/>
    <mergeCell ref="B134:C134"/>
    <mergeCell ref="F134:G134"/>
    <mergeCell ref="B135:C135"/>
    <mergeCell ref="F135:G135"/>
    <mergeCell ref="B136:C136"/>
    <mergeCell ref="F136:G136"/>
    <mergeCell ref="B132:C132"/>
    <mergeCell ref="F132:G132"/>
    <mergeCell ref="J132:K132"/>
    <mergeCell ref="B133:C133"/>
    <mergeCell ref="F133:G133"/>
    <mergeCell ref="J133:K133"/>
    <mergeCell ref="B130:C130"/>
    <mergeCell ref="F130:G130"/>
    <mergeCell ref="J130:K130"/>
    <mergeCell ref="B131:C131"/>
    <mergeCell ref="F131:G131"/>
    <mergeCell ref="J131:K131"/>
    <mergeCell ref="B143:C143"/>
    <mergeCell ref="F143:G143"/>
    <mergeCell ref="B144:C144"/>
    <mergeCell ref="F144:G144"/>
    <mergeCell ref="B145:C145"/>
    <mergeCell ref="F145:G145"/>
    <mergeCell ref="B140:C140"/>
    <mergeCell ref="F140:G140"/>
    <mergeCell ref="B141:C141"/>
    <mergeCell ref="F141:G141"/>
    <mergeCell ref="B142:C142"/>
    <mergeCell ref="F142:G142"/>
    <mergeCell ref="B137:C137"/>
    <mergeCell ref="F137:G137"/>
    <mergeCell ref="B138:C138"/>
    <mergeCell ref="F138:G138"/>
    <mergeCell ref="B139:C139"/>
    <mergeCell ref="F139:G139"/>
    <mergeCell ref="B152:C152"/>
    <mergeCell ref="F152:G152"/>
    <mergeCell ref="B153:C153"/>
    <mergeCell ref="F153:G153"/>
    <mergeCell ref="B154:C154"/>
    <mergeCell ref="F154:G154"/>
    <mergeCell ref="B149:C149"/>
    <mergeCell ref="F149:G149"/>
    <mergeCell ref="B150:C150"/>
    <mergeCell ref="F150:G150"/>
    <mergeCell ref="B151:C151"/>
    <mergeCell ref="F151:G151"/>
    <mergeCell ref="B146:C146"/>
    <mergeCell ref="F146:G146"/>
    <mergeCell ref="B147:C147"/>
    <mergeCell ref="F147:G147"/>
    <mergeCell ref="B148:C148"/>
    <mergeCell ref="F148:G148"/>
    <mergeCell ref="B161:C161"/>
    <mergeCell ref="F161:G161"/>
    <mergeCell ref="B162:C162"/>
    <mergeCell ref="F162:G162"/>
    <mergeCell ref="B163:C163"/>
    <mergeCell ref="F163:G163"/>
    <mergeCell ref="B158:C158"/>
    <mergeCell ref="F158:G158"/>
    <mergeCell ref="B159:C159"/>
    <mergeCell ref="F159:G159"/>
    <mergeCell ref="B160:C160"/>
    <mergeCell ref="F160:G160"/>
    <mergeCell ref="B155:C155"/>
    <mergeCell ref="F155:G155"/>
    <mergeCell ref="B156:C156"/>
    <mergeCell ref="F156:G156"/>
    <mergeCell ref="B157:C157"/>
    <mergeCell ref="F157:G157"/>
    <mergeCell ref="B170:C170"/>
    <mergeCell ref="F170:G170"/>
    <mergeCell ref="B171:C171"/>
    <mergeCell ref="F171:G171"/>
    <mergeCell ref="B172:C172"/>
    <mergeCell ref="F172:G172"/>
    <mergeCell ref="B167:C167"/>
    <mergeCell ref="F167:G167"/>
    <mergeCell ref="B168:C168"/>
    <mergeCell ref="F168:G168"/>
    <mergeCell ref="B169:C169"/>
    <mergeCell ref="F169:G169"/>
    <mergeCell ref="B164:C164"/>
    <mergeCell ref="F164:G164"/>
    <mergeCell ref="B165:C165"/>
    <mergeCell ref="F165:G165"/>
    <mergeCell ref="B166:C166"/>
    <mergeCell ref="F166:G166"/>
    <mergeCell ref="B179:C179"/>
    <mergeCell ref="F179:G179"/>
    <mergeCell ref="B180:C180"/>
    <mergeCell ref="F180:G180"/>
    <mergeCell ref="B181:C181"/>
    <mergeCell ref="F181:G181"/>
    <mergeCell ref="B176:C176"/>
    <mergeCell ref="F176:G176"/>
    <mergeCell ref="B177:C177"/>
    <mergeCell ref="F177:G177"/>
    <mergeCell ref="B178:C178"/>
    <mergeCell ref="F178:G178"/>
    <mergeCell ref="B173:C173"/>
    <mergeCell ref="F173:G173"/>
    <mergeCell ref="B174:C174"/>
    <mergeCell ref="F174:G174"/>
    <mergeCell ref="B175:C175"/>
    <mergeCell ref="F175:G175"/>
    <mergeCell ref="B188:C188"/>
    <mergeCell ref="F188:G188"/>
    <mergeCell ref="B189:C189"/>
    <mergeCell ref="F189:G189"/>
    <mergeCell ref="B190:C190"/>
    <mergeCell ref="F190:G190"/>
    <mergeCell ref="B185:C185"/>
    <mergeCell ref="F185:G185"/>
    <mergeCell ref="B186:C186"/>
    <mergeCell ref="F186:G186"/>
    <mergeCell ref="B187:C187"/>
    <mergeCell ref="F187:G187"/>
    <mergeCell ref="B182:C182"/>
    <mergeCell ref="F182:G182"/>
    <mergeCell ref="B183:C183"/>
    <mergeCell ref="F183:G183"/>
    <mergeCell ref="B184:C184"/>
    <mergeCell ref="F184:G184"/>
    <mergeCell ref="B197:C197"/>
    <mergeCell ref="F197:G197"/>
    <mergeCell ref="B198:C198"/>
    <mergeCell ref="F198:G198"/>
    <mergeCell ref="B199:C199"/>
    <mergeCell ref="F199:G199"/>
    <mergeCell ref="B194:C194"/>
    <mergeCell ref="F194:G194"/>
    <mergeCell ref="B195:C195"/>
    <mergeCell ref="F195:G195"/>
    <mergeCell ref="B196:C196"/>
    <mergeCell ref="F196:G196"/>
    <mergeCell ref="B191:C191"/>
    <mergeCell ref="F191:G191"/>
    <mergeCell ref="B192:C192"/>
    <mergeCell ref="F192:G192"/>
    <mergeCell ref="B193:C193"/>
    <mergeCell ref="F193:G193"/>
    <mergeCell ref="B206:C206"/>
    <mergeCell ref="F206:G206"/>
    <mergeCell ref="B207:C207"/>
    <mergeCell ref="F207:G207"/>
    <mergeCell ref="B208:C208"/>
    <mergeCell ref="F208:G208"/>
    <mergeCell ref="B203:C203"/>
    <mergeCell ref="F203:G203"/>
    <mergeCell ref="B204:C204"/>
    <mergeCell ref="F204:G204"/>
    <mergeCell ref="B205:C205"/>
    <mergeCell ref="F205:G205"/>
    <mergeCell ref="B200:C200"/>
    <mergeCell ref="F200:G200"/>
    <mergeCell ref="B201:C201"/>
    <mergeCell ref="F201:G201"/>
    <mergeCell ref="B202:C202"/>
    <mergeCell ref="F202:G202"/>
    <mergeCell ref="B215:C215"/>
    <mergeCell ref="F215:G215"/>
    <mergeCell ref="B216:C216"/>
    <mergeCell ref="F216:G216"/>
    <mergeCell ref="B217:C217"/>
    <mergeCell ref="F217:G217"/>
    <mergeCell ref="B212:C212"/>
    <mergeCell ref="F212:G212"/>
    <mergeCell ref="B213:C213"/>
    <mergeCell ref="F213:G213"/>
    <mergeCell ref="B214:C214"/>
    <mergeCell ref="F214:G214"/>
    <mergeCell ref="B209:C209"/>
    <mergeCell ref="F209:G209"/>
    <mergeCell ref="B210:C210"/>
    <mergeCell ref="F210:G210"/>
    <mergeCell ref="B211:C211"/>
    <mergeCell ref="F211:G211"/>
    <mergeCell ref="B224:C224"/>
    <mergeCell ref="F224:G224"/>
    <mergeCell ref="B225:C225"/>
    <mergeCell ref="F225:G225"/>
    <mergeCell ref="B226:C226"/>
    <mergeCell ref="F226:G226"/>
    <mergeCell ref="B221:C221"/>
    <mergeCell ref="F221:G221"/>
    <mergeCell ref="B222:C222"/>
    <mergeCell ref="F222:G222"/>
    <mergeCell ref="B223:C223"/>
    <mergeCell ref="F223:G223"/>
    <mergeCell ref="B218:C218"/>
    <mergeCell ref="F218:G218"/>
    <mergeCell ref="B219:C219"/>
    <mergeCell ref="F219:G219"/>
    <mergeCell ref="B220:C220"/>
    <mergeCell ref="F220:G220"/>
    <mergeCell ref="B233:C233"/>
    <mergeCell ref="F233:G233"/>
    <mergeCell ref="B234:C234"/>
    <mergeCell ref="F234:G234"/>
    <mergeCell ref="B235:C235"/>
    <mergeCell ref="F235:G235"/>
    <mergeCell ref="B230:C230"/>
    <mergeCell ref="F230:G230"/>
    <mergeCell ref="B231:C231"/>
    <mergeCell ref="F231:G231"/>
    <mergeCell ref="B232:C232"/>
    <mergeCell ref="F232:G232"/>
    <mergeCell ref="B227:C227"/>
    <mergeCell ref="F227:G227"/>
    <mergeCell ref="B228:C228"/>
    <mergeCell ref="F228:G228"/>
    <mergeCell ref="B229:C229"/>
    <mergeCell ref="F229:G229"/>
    <mergeCell ref="B242:C242"/>
    <mergeCell ref="F242:G242"/>
    <mergeCell ref="B243:C243"/>
    <mergeCell ref="F243:G243"/>
    <mergeCell ref="B244:C244"/>
    <mergeCell ref="F244:G244"/>
    <mergeCell ref="B239:C239"/>
    <mergeCell ref="F239:G239"/>
    <mergeCell ref="B240:C240"/>
    <mergeCell ref="F240:G240"/>
    <mergeCell ref="B241:C241"/>
    <mergeCell ref="F241:G241"/>
    <mergeCell ref="B236:C236"/>
    <mergeCell ref="F236:G236"/>
    <mergeCell ref="B237:C237"/>
    <mergeCell ref="F237:G237"/>
    <mergeCell ref="B238:C238"/>
    <mergeCell ref="F238:G238"/>
    <mergeCell ref="B251:C251"/>
    <mergeCell ref="F251:G251"/>
    <mergeCell ref="B252:C252"/>
    <mergeCell ref="F252:G252"/>
    <mergeCell ref="B253:C253"/>
    <mergeCell ref="F253:G253"/>
    <mergeCell ref="B248:C248"/>
    <mergeCell ref="F248:G248"/>
    <mergeCell ref="B249:C249"/>
    <mergeCell ref="F249:G249"/>
    <mergeCell ref="B250:C250"/>
    <mergeCell ref="F250:G250"/>
    <mergeCell ref="B245:C245"/>
    <mergeCell ref="F245:G245"/>
    <mergeCell ref="B246:C246"/>
    <mergeCell ref="F246:G246"/>
    <mergeCell ref="B247:C247"/>
    <mergeCell ref="F247:G247"/>
    <mergeCell ref="B260:C260"/>
    <mergeCell ref="F260:G260"/>
    <mergeCell ref="B261:C261"/>
    <mergeCell ref="F261:G261"/>
    <mergeCell ref="B262:C262"/>
    <mergeCell ref="F262:G262"/>
    <mergeCell ref="B257:C257"/>
    <mergeCell ref="F257:G257"/>
    <mergeCell ref="B258:C258"/>
    <mergeCell ref="F258:G258"/>
    <mergeCell ref="B259:C259"/>
    <mergeCell ref="F259:G259"/>
    <mergeCell ref="B254:C254"/>
    <mergeCell ref="F254:G254"/>
    <mergeCell ref="B255:C255"/>
    <mergeCell ref="F255:G255"/>
    <mergeCell ref="B256:C256"/>
    <mergeCell ref="F256:G256"/>
    <mergeCell ref="B269:C269"/>
    <mergeCell ref="F269:G269"/>
    <mergeCell ref="B270:C270"/>
    <mergeCell ref="F270:G270"/>
    <mergeCell ref="B271:C271"/>
    <mergeCell ref="F271:G271"/>
    <mergeCell ref="B266:C266"/>
    <mergeCell ref="F266:G266"/>
    <mergeCell ref="B267:C267"/>
    <mergeCell ref="F267:G267"/>
    <mergeCell ref="B268:C268"/>
    <mergeCell ref="F268:G268"/>
    <mergeCell ref="B263:C263"/>
    <mergeCell ref="F263:G263"/>
    <mergeCell ref="B264:C264"/>
    <mergeCell ref="F264:G264"/>
    <mergeCell ref="B265:C265"/>
    <mergeCell ref="F265:G265"/>
    <mergeCell ref="B278:C278"/>
    <mergeCell ref="F278:G278"/>
    <mergeCell ref="B279:C279"/>
    <mergeCell ref="F279:G279"/>
    <mergeCell ref="B280:C280"/>
    <mergeCell ref="F280:G280"/>
    <mergeCell ref="B275:C275"/>
    <mergeCell ref="F275:G275"/>
    <mergeCell ref="B276:C276"/>
    <mergeCell ref="F276:G276"/>
    <mergeCell ref="B277:C277"/>
    <mergeCell ref="F277:G277"/>
    <mergeCell ref="B272:C272"/>
    <mergeCell ref="F272:G272"/>
    <mergeCell ref="B273:C273"/>
    <mergeCell ref="F273:G273"/>
    <mergeCell ref="B274:C274"/>
    <mergeCell ref="F274:G274"/>
    <mergeCell ref="B287:C287"/>
    <mergeCell ref="F287:G287"/>
    <mergeCell ref="B288:C288"/>
    <mergeCell ref="F288:G288"/>
    <mergeCell ref="B289:C289"/>
    <mergeCell ref="F289:G289"/>
    <mergeCell ref="B284:C284"/>
    <mergeCell ref="F284:G284"/>
    <mergeCell ref="B285:C285"/>
    <mergeCell ref="F285:G285"/>
    <mergeCell ref="B286:C286"/>
    <mergeCell ref="F286:G286"/>
    <mergeCell ref="B281:C281"/>
    <mergeCell ref="F281:G281"/>
    <mergeCell ref="B282:C282"/>
    <mergeCell ref="F282:G282"/>
    <mergeCell ref="B283:C283"/>
    <mergeCell ref="F283:G283"/>
    <mergeCell ref="B296:C296"/>
    <mergeCell ref="F296:G296"/>
    <mergeCell ref="B297:C297"/>
    <mergeCell ref="F297:G297"/>
    <mergeCell ref="B298:C298"/>
    <mergeCell ref="F298:G298"/>
    <mergeCell ref="B293:C293"/>
    <mergeCell ref="F293:G293"/>
    <mergeCell ref="B294:C294"/>
    <mergeCell ref="F294:G294"/>
    <mergeCell ref="B295:C295"/>
    <mergeCell ref="F295:G295"/>
    <mergeCell ref="B290:C290"/>
    <mergeCell ref="F290:G290"/>
    <mergeCell ref="B291:C291"/>
    <mergeCell ref="F291:G291"/>
    <mergeCell ref="B292:C292"/>
    <mergeCell ref="F292:G292"/>
    <mergeCell ref="B305:C305"/>
    <mergeCell ref="F305:G305"/>
    <mergeCell ref="B306:C306"/>
    <mergeCell ref="F306:G306"/>
    <mergeCell ref="B307:C307"/>
    <mergeCell ref="F307:G307"/>
    <mergeCell ref="B302:C302"/>
    <mergeCell ref="F302:G302"/>
    <mergeCell ref="B303:C303"/>
    <mergeCell ref="F303:G303"/>
    <mergeCell ref="B304:C304"/>
    <mergeCell ref="F304:G304"/>
    <mergeCell ref="B299:C299"/>
    <mergeCell ref="F299:G299"/>
    <mergeCell ref="B300:C300"/>
    <mergeCell ref="F300:G300"/>
    <mergeCell ref="B301:C301"/>
    <mergeCell ref="F301:G301"/>
    <mergeCell ref="B314:C314"/>
    <mergeCell ref="F314:G314"/>
    <mergeCell ref="B315:C315"/>
    <mergeCell ref="F315:G315"/>
    <mergeCell ref="B316:C316"/>
    <mergeCell ref="F316:G316"/>
    <mergeCell ref="B311:C311"/>
    <mergeCell ref="F311:G311"/>
    <mergeCell ref="B312:C312"/>
    <mergeCell ref="F312:G312"/>
    <mergeCell ref="B313:C313"/>
    <mergeCell ref="F313:G313"/>
    <mergeCell ref="B308:C308"/>
    <mergeCell ref="F308:G308"/>
    <mergeCell ref="B309:C309"/>
    <mergeCell ref="F309:G309"/>
    <mergeCell ref="B310:C310"/>
    <mergeCell ref="F310:G310"/>
    <mergeCell ref="F326:G326"/>
    <mergeCell ref="F327:G327"/>
    <mergeCell ref="F328:G328"/>
    <mergeCell ref="F329:G329"/>
    <mergeCell ref="F330:G330"/>
    <mergeCell ref="F331:G331"/>
    <mergeCell ref="F320:G320"/>
    <mergeCell ref="F321:G321"/>
    <mergeCell ref="F322:G322"/>
    <mergeCell ref="F323:G323"/>
    <mergeCell ref="F324:G324"/>
    <mergeCell ref="F325:G325"/>
    <mergeCell ref="B317:C317"/>
    <mergeCell ref="F317:G317"/>
    <mergeCell ref="B318:C318"/>
    <mergeCell ref="F318:G318"/>
    <mergeCell ref="B319:C319"/>
    <mergeCell ref="F319:G319"/>
    <mergeCell ref="F344:G344"/>
    <mergeCell ref="F345:G345"/>
    <mergeCell ref="F346:G346"/>
    <mergeCell ref="F347:G347"/>
    <mergeCell ref="F348:G348"/>
    <mergeCell ref="F349:G349"/>
    <mergeCell ref="F338:G338"/>
    <mergeCell ref="F339:G339"/>
    <mergeCell ref="F340:G340"/>
    <mergeCell ref="F341:G341"/>
    <mergeCell ref="F342:G342"/>
    <mergeCell ref="F343:G343"/>
    <mergeCell ref="F332:G332"/>
    <mergeCell ref="F333:G333"/>
    <mergeCell ref="F334:G334"/>
    <mergeCell ref="F335:G335"/>
    <mergeCell ref="F336:G336"/>
    <mergeCell ref="F337:G337"/>
    <mergeCell ref="F362:G362"/>
    <mergeCell ref="F363:G363"/>
    <mergeCell ref="F364:G364"/>
    <mergeCell ref="F365:G365"/>
    <mergeCell ref="F366:G366"/>
    <mergeCell ref="F367:G367"/>
    <mergeCell ref="F356:G356"/>
    <mergeCell ref="F357:G357"/>
    <mergeCell ref="F358:G358"/>
    <mergeCell ref="F359:G359"/>
    <mergeCell ref="F360:G360"/>
    <mergeCell ref="F361:G361"/>
    <mergeCell ref="F350:G350"/>
    <mergeCell ref="F351:G351"/>
    <mergeCell ref="F352:G352"/>
    <mergeCell ref="F353:G353"/>
    <mergeCell ref="F354:G354"/>
    <mergeCell ref="F355:G355"/>
    <mergeCell ref="F380:G380"/>
    <mergeCell ref="F381:G381"/>
    <mergeCell ref="F382:G382"/>
    <mergeCell ref="F383:G383"/>
    <mergeCell ref="F384:G384"/>
    <mergeCell ref="F385:G385"/>
    <mergeCell ref="F374:G374"/>
    <mergeCell ref="F375:G375"/>
    <mergeCell ref="F376:G376"/>
    <mergeCell ref="F377:G377"/>
    <mergeCell ref="F378:G378"/>
    <mergeCell ref="F379:G379"/>
    <mergeCell ref="F368:G368"/>
    <mergeCell ref="F369:G369"/>
    <mergeCell ref="F370:G370"/>
    <mergeCell ref="F371:G371"/>
    <mergeCell ref="F372:G372"/>
    <mergeCell ref="F373:G373"/>
    <mergeCell ref="F398:G398"/>
    <mergeCell ref="F399:G399"/>
    <mergeCell ref="F400:G400"/>
    <mergeCell ref="F401:G401"/>
    <mergeCell ref="F402:G402"/>
    <mergeCell ref="F403:G403"/>
    <mergeCell ref="F392:G392"/>
    <mergeCell ref="F393:G393"/>
    <mergeCell ref="F394:G394"/>
    <mergeCell ref="F395:G395"/>
    <mergeCell ref="F396:G396"/>
    <mergeCell ref="F397:G397"/>
    <mergeCell ref="F386:G386"/>
    <mergeCell ref="F387:G387"/>
    <mergeCell ref="F388:G388"/>
    <mergeCell ref="F389:G389"/>
    <mergeCell ref="F390:G390"/>
    <mergeCell ref="F391:G391"/>
    <mergeCell ref="F416:G416"/>
    <mergeCell ref="F417:G417"/>
    <mergeCell ref="F418:G418"/>
    <mergeCell ref="F419:G419"/>
    <mergeCell ref="F420:G420"/>
    <mergeCell ref="F421:G421"/>
    <mergeCell ref="F410:G410"/>
    <mergeCell ref="F411:G411"/>
    <mergeCell ref="F412:G412"/>
    <mergeCell ref="F413:G413"/>
    <mergeCell ref="F414:G414"/>
    <mergeCell ref="F415:G415"/>
    <mergeCell ref="F404:G404"/>
    <mergeCell ref="F405:G405"/>
    <mergeCell ref="F406:G406"/>
    <mergeCell ref="F407:G407"/>
    <mergeCell ref="F408:G408"/>
    <mergeCell ref="F409:G409"/>
    <mergeCell ref="F434:G434"/>
    <mergeCell ref="F435:G435"/>
    <mergeCell ref="F436:G436"/>
    <mergeCell ref="F437:G437"/>
    <mergeCell ref="F438:G438"/>
    <mergeCell ref="F439:G439"/>
    <mergeCell ref="F428:G428"/>
    <mergeCell ref="F429:G429"/>
    <mergeCell ref="F430:G430"/>
    <mergeCell ref="F431:G431"/>
    <mergeCell ref="F432:G432"/>
    <mergeCell ref="F433:G433"/>
    <mergeCell ref="F422:G422"/>
    <mergeCell ref="F423:G423"/>
    <mergeCell ref="F424:G424"/>
    <mergeCell ref="F425:G425"/>
    <mergeCell ref="F426:G426"/>
    <mergeCell ref="F427:G427"/>
    <mergeCell ref="F452:G452"/>
    <mergeCell ref="F453:G453"/>
    <mergeCell ref="F454:G454"/>
    <mergeCell ref="F455:G455"/>
    <mergeCell ref="F456:G456"/>
    <mergeCell ref="F457:G457"/>
    <mergeCell ref="F446:G446"/>
    <mergeCell ref="F447:G447"/>
    <mergeCell ref="F448:G448"/>
    <mergeCell ref="F449:G449"/>
    <mergeCell ref="F450:G450"/>
    <mergeCell ref="F451:G451"/>
    <mergeCell ref="F440:G440"/>
    <mergeCell ref="F441:G441"/>
    <mergeCell ref="F442:G442"/>
    <mergeCell ref="F443:G443"/>
    <mergeCell ref="F444:G444"/>
    <mergeCell ref="F445:G445"/>
    <mergeCell ref="F470:G470"/>
    <mergeCell ref="F471:G471"/>
    <mergeCell ref="F472:G472"/>
    <mergeCell ref="F473:G473"/>
    <mergeCell ref="F474:G474"/>
    <mergeCell ref="F475:G475"/>
    <mergeCell ref="F464:G464"/>
    <mergeCell ref="F465:G465"/>
    <mergeCell ref="F466:G466"/>
    <mergeCell ref="F467:G467"/>
    <mergeCell ref="F468:G468"/>
    <mergeCell ref="F469:G469"/>
    <mergeCell ref="F458:G458"/>
    <mergeCell ref="F459:G459"/>
    <mergeCell ref="F460:G460"/>
    <mergeCell ref="F461:G461"/>
    <mergeCell ref="F462:G462"/>
    <mergeCell ref="F463:G463"/>
    <mergeCell ref="F488:G488"/>
    <mergeCell ref="F489:G489"/>
    <mergeCell ref="F490:G490"/>
    <mergeCell ref="F491:G491"/>
    <mergeCell ref="F492:G492"/>
    <mergeCell ref="F493:G493"/>
    <mergeCell ref="F482:G482"/>
    <mergeCell ref="F483:G483"/>
    <mergeCell ref="F484:G484"/>
    <mergeCell ref="F485:G485"/>
    <mergeCell ref="F486:G486"/>
    <mergeCell ref="F487:G487"/>
    <mergeCell ref="F476:G476"/>
    <mergeCell ref="F477:G477"/>
    <mergeCell ref="F478:G478"/>
    <mergeCell ref="F479:G479"/>
    <mergeCell ref="F480:G480"/>
    <mergeCell ref="F481:G481"/>
    <mergeCell ref="F506:G506"/>
    <mergeCell ref="F507:G507"/>
    <mergeCell ref="F508:G508"/>
    <mergeCell ref="F509:G509"/>
    <mergeCell ref="F510:G510"/>
    <mergeCell ref="F511:G511"/>
    <mergeCell ref="F500:G500"/>
    <mergeCell ref="F501:G501"/>
    <mergeCell ref="F502:G502"/>
    <mergeCell ref="F503:G503"/>
    <mergeCell ref="F504:G504"/>
    <mergeCell ref="F505:G505"/>
    <mergeCell ref="F494:G494"/>
    <mergeCell ref="F495:G495"/>
    <mergeCell ref="F496:G496"/>
    <mergeCell ref="F497:G497"/>
    <mergeCell ref="F498:G498"/>
    <mergeCell ref="F499:G499"/>
    <mergeCell ref="F524:G524"/>
    <mergeCell ref="F525:G525"/>
    <mergeCell ref="F526:G526"/>
    <mergeCell ref="F527:G527"/>
    <mergeCell ref="F528:G528"/>
    <mergeCell ref="F529:G529"/>
    <mergeCell ref="F518:G518"/>
    <mergeCell ref="F519:G519"/>
    <mergeCell ref="F520:G520"/>
    <mergeCell ref="F521:G521"/>
    <mergeCell ref="F522:G522"/>
    <mergeCell ref="F523:G523"/>
    <mergeCell ref="F512:G512"/>
    <mergeCell ref="F513:G513"/>
    <mergeCell ref="F514:G514"/>
    <mergeCell ref="F515:G515"/>
    <mergeCell ref="F516:G516"/>
    <mergeCell ref="F517:G517"/>
    <mergeCell ref="F542:G542"/>
    <mergeCell ref="F543:G543"/>
    <mergeCell ref="F544:G544"/>
    <mergeCell ref="F545:G545"/>
    <mergeCell ref="F546:G546"/>
    <mergeCell ref="F547:G547"/>
    <mergeCell ref="F536:G536"/>
    <mergeCell ref="F537:G537"/>
    <mergeCell ref="F538:G538"/>
    <mergeCell ref="F539:G539"/>
    <mergeCell ref="F540:G540"/>
    <mergeCell ref="F541:G541"/>
    <mergeCell ref="F530:G530"/>
    <mergeCell ref="F531:G531"/>
    <mergeCell ref="F532:G532"/>
    <mergeCell ref="F533:G533"/>
    <mergeCell ref="F534:G534"/>
    <mergeCell ref="F535:G535"/>
    <mergeCell ref="F560:G560"/>
    <mergeCell ref="F561:G561"/>
    <mergeCell ref="F562:G562"/>
    <mergeCell ref="F563:G563"/>
    <mergeCell ref="F564:G564"/>
    <mergeCell ref="F565:G565"/>
    <mergeCell ref="F554:G554"/>
    <mergeCell ref="F555:G555"/>
    <mergeCell ref="F556:G556"/>
    <mergeCell ref="F557:G557"/>
    <mergeCell ref="F558:G558"/>
    <mergeCell ref="F559:G559"/>
    <mergeCell ref="F548:G548"/>
    <mergeCell ref="F549:G549"/>
    <mergeCell ref="F550:G550"/>
    <mergeCell ref="F551:G551"/>
    <mergeCell ref="F552:G552"/>
    <mergeCell ref="F553:G553"/>
    <mergeCell ref="F578:G578"/>
    <mergeCell ref="F579:G579"/>
    <mergeCell ref="F580:G580"/>
    <mergeCell ref="F581:G581"/>
    <mergeCell ref="F582:G582"/>
    <mergeCell ref="F583:G583"/>
    <mergeCell ref="F572:G572"/>
    <mergeCell ref="F573:G573"/>
    <mergeCell ref="F574:G574"/>
    <mergeCell ref="F575:G575"/>
    <mergeCell ref="F576:G576"/>
    <mergeCell ref="F577:G577"/>
    <mergeCell ref="F566:G566"/>
    <mergeCell ref="F567:G567"/>
    <mergeCell ref="F568:G568"/>
    <mergeCell ref="F569:G569"/>
    <mergeCell ref="F570:G570"/>
    <mergeCell ref="F571:G571"/>
    <mergeCell ref="F596:G596"/>
    <mergeCell ref="F597:G597"/>
    <mergeCell ref="F598:G598"/>
    <mergeCell ref="F599:G599"/>
    <mergeCell ref="F600:G600"/>
    <mergeCell ref="F601:G601"/>
    <mergeCell ref="F590:G590"/>
    <mergeCell ref="F591:G591"/>
    <mergeCell ref="F592:G592"/>
    <mergeCell ref="F593:G593"/>
    <mergeCell ref="F594:G594"/>
    <mergeCell ref="F595:G595"/>
    <mergeCell ref="F584:G584"/>
    <mergeCell ref="F585:G585"/>
    <mergeCell ref="F586:G586"/>
    <mergeCell ref="F587:G587"/>
    <mergeCell ref="F588:G588"/>
    <mergeCell ref="F589:G589"/>
    <mergeCell ref="F614:G614"/>
    <mergeCell ref="F615:G615"/>
    <mergeCell ref="F616:G616"/>
    <mergeCell ref="F617:G617"/>
    <mergeCell ref="F618:G618"/>
    <mergeCell ref="F619:G619"/>
    <mergeCell ref="F608:G608"/>
    <mergeCell ref="F609:G609"/>
    <mergeCell ref="F610:G610"/>
    <mergeCell ref="F611:G611"/>
    <mergeCell ref="F612:G612"/>
    <mergeCell ref="F613:G613"/>
    <mergeCell ref="F602:G602"/>
    <mergeCell ref="F603:G603"/>
    <mergeCell ref="F604:G604"/>
    <mergeCell ref="F605:G605"/>
    <mergeCell ref="F606:G606"/>
    <mergeCell ref="F607:G607"/>
    <mergeCell ref="F632:G632"/>
    <mergeCell ref="F633:G633"/>
    <mergeCell ref="F634:G634"/>
    <mergeCell ref="F635:G635"/>
    <mergeCell ref="F636:G636"/>
    <mergeCell ref="F637:G637"/>
    <mergeCell ref="F626:G626"/>
    <mergeCell ref="F627:G627"/>
    <mergeCell ref="F628:G628"/>
    <mergeCell ref="F629:G629"/>
    <mergeCell ref="F630:G630"/>
    <mergeCell ref="F631:G631"/>
    <mergeCell ref="F620:G620"/>
    <mergeCell ref="F621:G621"/>
    <mergeCell ref="F622:G622"/>
    <mergeCell ref="F623:G623"/>
    <mergeCell ref="F624:G624"/>
    <mergeCell ref="F625:G625"/>
    <mergeCell ref="F650:G650"/>
    <mergeCell ref="F651:G651"/>
    <mergeCell ref="F652:G652"/>
    <mergeCell ref="F653:G653"/>
    <mergeCell ref="F654:G654"/>
    <mergeCell ref="F655:G655"/>
    <mergeCell ref="F644:G644"/>
    <mergeCell ref="F645:G645"/>
    <mergeCell ref="F646:G646"/>
    <mergeCell ref="F647:G647"/>
    <mergeCell ref="F648:G648"/>
    <mergeCell ref="F649:G649"/>
    <mergeCell ref="F638:G638"/>
    <mergeCell ref="F639:G639"/>
    <mergeCell ref="F640:G640"/>
    <mergeCell ref="F641:G641"/>
    <mergeCell ref="F642:G642"/>
    <mergeCell ref="F643:G643"/>
    <mergeCell ref="F668:G668"/>
    <mergeCell ref="F669:G669"/>
    <mergeCell ref="F670:G670"/>
    <mergeCell ref="F671:G671"/>
    <mergeCell ref="F672:G672"/>
    <mergeCell ref="F673:G673"/>
    <mergeCell ref="F662:G662"/>
    <mergeCell ref="F663:G663"/>
    <mergeCell ref="F664:G664"/>
    <mergeCell ref="F665:G665"/>
    <mergeCell ref="F666:G666"/>
    <mergeCell ref="F667:G667"/>
    <mergeCell ref="F656:G656"/>
    <mergeCell ref="F657:G657"/>
    <mergeCell ref="F658:G658"/>
    <mergeCell ref="F659:G659"/>
    <mergeCell ref="F660:G660"/>
    <mergeCell ref="F661:G661"/>
    <mergeCell ref="F686:G686"/>
    <mergeCell ref="F687:G687"/>
    <mergeCell ref="F688:G688"/>
    <mergeCell ref="F689:G689"/>
    <mergeCell ref="F690:G690"/>
    <mergeCell ref="F691:G691"/>
    <mergeCell ref="F680:G680"/>
    <mergeCell ref="F681:G681"/>
    <mergeCell ref="F682:G682"/>
    <mergeCell ref="F683:G683"/>
    <mergeCell ref="F684:G684"/>
    <mergeCell ref="F685:G685"/>
    <mergeCell ref="F674:G674"/>
    <mergeCell ref="F675:G675"/>
    <mergeCell ref="F676:G676"/>
    <mergeCell ref="F677:G677"/>
    <mergeCell ref="F678:G678"/>
    <mergeCell ref="F679:G679"/>
    <mergeCell ref="F704:G704"/>
    <mergeCell ref="F705:G705"/>
    <mergeCell ref="F706:G706"/>
    <mergeCell ref="F707:G707"/>
    <mergeCell ref="F708:G708"/>
    <mergeCell ref="F709:G709"/>
    <mergeCell ref="F698:G698"/>
    <mergeCell ref="F699:G699"/>
    <mergeCell ref="F700:G700"/>
    <mergeCell ref="F701:G701"/>
    <mergeCell ref="F702:G702"/>
    <mergeCell ref="F703:G703"/>
    <mergeCell ref="F692:G692"/>
    <mergeCell ref="F693:G693"/>
    <mergeCell ref="F694:G694"/>
    <mergeCell ref="F695:G695"/>
    <mergeCell ref="F696:G696"/>
    <mergeCell ref="F697:G697"/>
    <mergeCell ref="F722:G722"/>
    <mergeCell ref="F723:G723"/>
    <mergeCell ref="F724:G724"/>
    <mergeCell ref="F725:G725"/>
    <mergeCell ref="F726:G726"/>
    <mergeCell ref="F727:G727"/>
    <mergeCell ref="F716:G716"/>
    <mergeCell ref="F717:G717"/>
    <mergeCell ref="F718:G718"/>
    <mergeCell ref="F719:G719"/>
    <mergeCell ref="F720:G720"/>
    <mergeCell ref="F721:G721"/>
    <mergeCell ref="F710:G710"/>
    <mergeCell ref="F711:G711"/>
    <mergeCell ref="F712:G712"/>
    <mergeCell ref="F713:G713"/>
    <mergeCell ref="F714:G714"/>
    <mergeCell ref="F715:G715"/>
    <mergeCell ref="F740:G740"/>
    <mergeCell ref="F741:G741"/>
    <mergeCell ref="F742:G742"/>
    <mergeCell ref="F743:G743"/>
    <mergeCell ref="F744:G744"/>
    <mergeCell ref="F745:G745"/>
    <mergeCell ref="F734:G734"/>
    <mergeCell ref="F735:G735"/>
    <mergeCell ref="F736:G736"/>
    <mergeCell ref="F737:G737"/>
    <mergeCell ref="F738:G738"/>
    <mergeCell ref="F739:G739"/>
    <mergeCell ref="F728:G728"/>
    <mergeCell ref="F729:G729"/>
    <mergeCell ref="F730:G730"/>
    <mergeCell ref="F731:G731"/>
    <mergeCell ref="F732:G732"/>
    <mergeCell ref="F733:G733"/>
    <mergeCell ref="F758:G758"/>
    <mergeCell ref="F759:G759"/>
    <mergeCell ref="F760:G760"/>
    <mergeCell ref="F761:G761"/>
    <mergeCell ref="F762:G762"/>
    <mergeCell ref="F763:G763"/>
    <mergeCell ref="F752:G752"/>
    <mergeCell ref="F753:G753"/>
    <mergeCell ref="F754:G754"/>
    <mergeCell ref="F755:G755"/>
    <mergeCell ref="F756:G756"/>
    <mergeCell ref="F757:G757"/>
    <mergeCell ref="F746:G746"/>
    <mergeCell ref="F747:G747"/>
    <mergeCell ref="F748:G748"/>
    <mergeCell ref="F749:G749"/>
    <mergeCell ref="F750:G750"/>
    <mergeCell ref="F751:G751"/>
    <mergeCell ref="F776:G776"/>
    <mergeCell ref="F777:G777"/>
    <mergeCell ref="F778:G778"/>
    <mergeCell ref="F779:G779"/>
    <mergeCell ref="F780:G780"/>
    <mergeCell ref="F781:G781"/>
    <mergeCell ref="F770:G770"/>
    <mergeCell ref="F771:G771"/>
    <mergeCell ref="F772:G772"/>
    <mergeCell ref="F773:G773"/>
    <mergeCell ref="F774:G774"/>
    <mergeCell ref="F775:G775"/>
    <mergeCell ref="F764:G764"/>
    <mergeCell ref="F765:G765"/>
    <mergeCell ref="F766:G766"/>
    <mergeCell ref="F767:G767"/>
    <mergeCell ref="F768:G768"/>
    <mergeCell ref="F769:G769"/>
    <mergeCell ref="F794:G794"/>
    <mergeCell ref="F795:G795"/>
    <mergeCell ref="F796:G796"/>
    <mergeCell ref="F797:G797"/>
    <mergeCell ref="F798:G798"/>
    <mergeCell ref="F799:G799"/>
    <mergeCell ref="F788:G788"/>
    <mergeCell ref="F789:G789"/>
    <mergeCell ref="F790:G790"/>
    <mergeCell ref="F791:G791"/>
    <mergeCell ref="F792:G792"/>
    <mergeCell ref="F793:G793"/>
    <mergeCell ref="F782:G782"/>
    <mergeCell ref="F783:G783"/>
    <mergeCell ref="F784:G784"/>
    <mergeCell ref="F785:G785"/>
    <mergeCell ref="F786:G786"/>
    <mergeCell ref="F787:G787"/>
    <mergeCell ref="F812:G812"/>
    <mergeCell ref="F813:G813"/>
    <mergeCell ref="F814:G814"/>
    <mergeCell ref="F815:G815"/>
    <mergeCell ref="F816:G816"/>
    <mergeCell ref="F817:G817"/>
    <mergeCell ref="F806:G806"/>
    <mergeCell ref="F807:G807"/>
    <mergeCell ref="F808:G808"/>
    <mergeCell ref="F809:G809"/>
    <mergeCell ref="F810:G810"/>
    <mergeCell ref="F811:G811"/>
    <mergeCell ref="F800:G800"/>
    <mergeCell ref="F801:G801"/>
    <mergeCell ref="F802:G802"/>
    <mergeCell ref="F803:G803"/>
    <mergeCell ref="F804:G804"/>
    <mergeCell ref="F805:G805"/>
    <mergeCell ref="F830:G830"/>
    <mergeCell ref="F831:G831"/>
    <mergeCell ref="F832:G832"/>
    <mergeCell ref="F833:G833"/>
    <mergeCell ref="F834:G834"/>
    <mergeCell ref="F835:G835"/>
    <mergeCell ref="F824:G824"/>
    <mergeCell ref="F825:G825"/>
    <mergeCell ref="F826:G826"/>
    <mergeCell ref="F827:G827"/>
    <mergeCell ref="F828:G828"/>
    <mergeCell ref="F829:G829"/>
    <mergeCell ref="F818:G818"/>
    <mergeCell ref="F819:G819"/>
    <mergeCell ref="F820:G820"/>
    <mergeCell ref="F821:G821"/>
    <mergeCell ref="F822:G822"/>
    <mergeCell ref="F823:G823"/>
    <mergeCell ref="F848:G848"/>
    <mergeCell ref="F849:G849"/>
    <mergeCell ref="F850:G850"/>
    <mergeCell ref="F851:G851"/>
    <mergeCell ref="F852:G852"/>
    <mergeCell ref="F853:G853"/>
    <mergeCell ref="F842:G842"/>
    <mergeCell ref="F843:G843"/>
    <mergeCell ref="F844:G844"/>
    <mergeCell ref="F845:G845"/>
    <mergeCell ref="F846:G846"/>
    <mergeCell ref="F847:G847"/>
    <mergeCell ref="F836:G836"/>
    <mergeCell ref="F837:G837"/>
    <mergeCell ref="F838:G838"/>
    <mergeCell ref="F839:G839"/>
    <mergeCell ref="F840:G840"/>
    <mergeCell ref="F841:G841"/>
    <mergeCell ref="F866:G866"/>
    <mergeCell ref="F867:G867"/>
    <mergeCell ref="F868:G868"/>
    <mergeCell ref="F869:G869"/>
    <mergeCell ref="F870:G870"/>
    <mergeCell ref="F871:G871"/>
    <mergeCell ref="F860:G860"/>
    <mergeCell ref="F861:G861"/>
    <mergeCell ref="F862:G862"/>
    <mergeCell ref="F863:G863"/>
    <mergeCell ref="F864:G864"/>
    <mergeCell ref="F865:G865"/>
    <mergeCell ref="F854:G854"/>
    <mergeCell ref="F855:G855"/>
    <mergeCell ref="F856:G856"/>
    <mergeCell ref="F857:G857"/>
    <mergeCell ref="F858:G858"/>
    <mergeCell ref="F859:G859"/>
    <mergeCell ref="F884:G884"/>
    <mergeCell ref="F885:G885"/>
    <mergeCell ref="F886:G886"/>
    <mergeCell ref="F887:G887"/>
    <mergeCell ref="F888:G888"/>
    <mergeCell ref="F889:G889"/>
    <mergeCell ref="F878:G878"/>
    <mergeCell ref="F879:G879"/>
    <mergeCell ref="F880:G880"/>
    <mergeCell ref="F881:G881"/>
    <mergeCell ref="F882:G882"/>
    <mergeCell ref="F883:G883"/>
    <mergeCell ref="F872:G872"/>
    <mergeCell ref="F873:G873"/>
    <mergeCell ref="F874:G874"/>
    <mergeCell ref="F875:G875"/>
    <mergeCell ref="F876:G876"/>
    <mergeCell ref="F877:G877"/>
    <mergeCell ref="F902:G902"/>
    <mergeCell ref="F903:G903"/>
    <mergeCell ref="F904:G904"/>
    <mergeCell ref="F905:G905"/>
    <mergeCell ref="F906:G906"/>
    <mergeCell ref="F907:G907"/>
    <mergeCell ref="F896:G896"/>
    <mergeCell ref="F897:G897"/>
    <mergeCell ref="F898:G898"/>
    <mergeCell ref="F899:G899"/>
    <mergeCell ref="F900:G900"/>
    <mergeCell ref="F901:G901"/>
    <mergeCell ref="F890:G890"/>
    <mergeCell ref="F891:G891"/>
    <mergeCell ref="F892:G892"/>
    <mergeCell ref="F893:G893"/>
    <mergeCell ref="F894:G894"/>
    <mergeCell ref="F895:G895"/>
    <mergeCell ref="F920:G920"/>
    <mergeCell ref="F921:G921"/>
    <mergeCell ref="F922:G922"/>
    <mergeCell ref="F923:G923"/>
    <mergeCell ref="F924:G924"/>
    <mergeCell ref="F925:G925"/>
    <mergeCell ref="F914:G914"/>
    <mergeCell ref="F915:G915"/>
    <mergeCell ref="F916:G916"/>
    <mergeCell ref="F917:G917"/>
    <mergeCell ref="F918:G918"/>
    <mergeCell ref="F919:G919"/>
    <mergeCell ref="F908:G908"/>
    <mergeCell ref="F909:G909"/>
    <mergeCell ref="F910:G910"/>
    <mergeCell ref="F911:G911"/>
    <mergeCell ref="F912:G912"/>
    <mergeCell ref="F913:G913"/>
    <mergeCell ref="F938:G938"/>
    <mergeCell ref="F939:G939"/>
    <mergeCell ref="F940:G940"/>
    <mergeCell ref="F941:G941"/>
    <mergeCell ref="F942:G942"/>
    <mergeCell ref="F943:G943"/>
    <mergeCell ref="F932:G932"/>
    <mergeCell ref="F933:G933"/>
    <mergeCell ref="F934:G934"/>
    <mergeCell ref="F935:G935"/>
    <mergeCell ref="F936:G936"/>
    <mergeCell ref="F937:G937"/>
    <mergeCell ref="F926:G926"/>
    <mergeCell ref="F927:G927"/>
    <mergeCell ref="F928:G928"/>
    <mergeCell ref="F929:G929"/>
    <mergeCell ref="F930:G930"/>
    <mergeCell ref="F931:G931"/>
    <mergeCell ref="F956:G956"/>
    <mergeCell ref="F957:G957"/>
    <mergeCell ref="F958:G958"/>
    <mergeCell ref="F959:G959"/>
    <mergeCell ref="F960:G960"/>
    <mergeCell ref="F961:G961"/>
    <mergeCell ref="F950:G950"/>
    <mergeCell ref="F951:G951"/>
    <mergeCell ref="F952:G952"/>
    <mergeCell ref="F953:G953"/>
    <mergeCell ref="F954:G954"/>
    <mergeCell ref="F955:G955"/>
    <mergeCell ref="F944:G944"/>
    <mergeCell ref="F945:G945"/>
    <mergeCell ref="F946:G946"/>
    <mergeCell ref="F947:G947"/>
    <mergeCell ref="F948:G948"/>
    <mergeCell ref="F949:G949"/>
    <mergeCell ref="F974:G974"/>
    <mergeCell ref="F975:G975"/>
    <mergeCell ref="F976:G976"/>
    <mergeCell ref="F977:G977"/>
    <mergeCell ref="F978:G978"/>
    <mergeCell ref="F979:G979"/>
    <mergeCell ref="F968:G968"/>
    <mergeCell ref="F969:G969"/>
    <mergeCell ref="F970:G970"/>
    <mergeCell ref="F971:G971"/>
    <mergeCell ref="F972:G972"/>
    <mergeCell ref="F973:G973"/>
    <mergeCell ref="F962:G962"/>
    <mergeCell ref="F963:G963"/>
    <mergeCell ref="F964:G964"/>
    <mergeCell ref="F965:G965"/>
    <mergeCell ref="F966:G966"/>
    <mergeCell ref="F967:G967"/>
    <mergeCell ref="F992:G992"/>
    <mergeCell ref="F993:G993"/>
    <mergeCell ref="F994:G994"/>
    <mergeCell ref="F995:G995"/>
    <mergeCell ref="F996:G996"/>
    <mergeCell ref="F997:G997"/>
    <mergeCell ref="F986:G986"/>
    <mergeCell ref="F987:G987"/>
    <mergeCell ref="F988:G988"/>
    <mergeCell ref="F989:G989"/>
    <mergeCell ref="F990:G990"/>
    <mergeCell ref="F991:G991"/>
    <mergeCell ref="F980:G980"/>
    <mergeCell ref="F981:G981"/>
    <mergeCell ref="F982:G982"/>
    <mergeCell ref="F983:G983"/>
    <mergeCell ref="F984:G984"/>
    <mergeCell ref="F985:G985"/>
    <mergeCell ref="F1010:G1010"/>
    <mergeCell ref="F1011:G1011"/>
    <mergeCell ref="F1012:G1012"/>
    <mergeCell ref="F1013:G1013"/>
    <mergeCell ref="F1014:G1014"/>
    <mergeCell ref="F1015:G1015"/>
    <mergeCell ref="F1004:G1004"/>
    <mergeCell ref="F1005:G1005"/>
    <mergeCell ref="F1006:G1006"/>
    <mergeCell ref="F1007:G1007"/>
    <mergeCell ref="F1008:G1008"/>
    <mergeCell ref="F1009:G1009"/>
    <mergeCell ref="F998:G998"/>
    <mergeCell ref="F999:G999"/>
    <mergeCell ref="F1000:G1000"/>
    <mergeCell ref="F1001:G1001"/>
    <mergeCell ref="F1002:G1002"/>
    <mergeCell ref="F1003:G1003"/>
    <mergeCell ref="F1028:G1028"/>
    <mergeCell ref="F1029:G1029"/>
    <mergeCell ref="F1030:G1030"/>
    <mergeCell ref="F1031:G1031"/>
    <mergeCell ref="F1032:G1032"/>
    <mergeCell ref="F1033:G1033"/>
    <mergeCell ref="F1022:G1022"/>
    <mergeCell ref="F1023:G1023"/>
    <mergeCell ref="F1024:G1024"/>
    <mergeCell ref="F1025:G1025"/>
    <mergeCell ref="F1026:G1026"/>
    <mergeCell ref="F1027:G1027"/>
    <mergeCell ref="F1016:G1016"/>
    <mergeCell ref="F1017:G1017"/>
    <mergeCell ref="F1018:G1018"/>
    <mergeCell ref="F1019:G1019"/>
    <mergeCell ref="F1020:G1020"/>
    <mergeCell ref="F1021:G1021"/>
    <mergeCell ref="F1046:G1046"/>
    <mergeCell ref="F1047:G1047"/>
    <mergeCell ref="F1048:G1048"/>
    <mergeCell ref="F1049:G1049"/>
    <mergeCell ref="F1050:G1050"/>
    <mergeCell ref="F1051:G1051"/>
    <mergeCell ref="F1040:G1040"/>
    <mergeCell ref="F1041:G1041"/>
    <mergeCell ref="F1042:G1042"/>
    <mergeCell ref="F1043:G1043"/>
    <mergeCell ref="F1044:G1044"/>
    <mergeCell ref="F1045:G1045"/>
    <mergeCell ref="F1034:G1034"/>
    <mergeCell ref="F1035:G1035"/>
    <mergeCell ref="F1036:G1036"/>
    <mergeCell ref="F1037:G1037"/>
    <mergeCell ref="F1038:G1038"/>
    <mergeCell ref="F1039:G1039"/>
    <mergeCell ref="F1064:G1064"/>
    <mergeCell ref="F1065:G1065"/>
    <mergeCell ref="F1066:G1066"/>
    <mergeCell ref="F1067:G1067"/>
    <mergeCell ref="F1068:G1068"/>
    <mergeCell ref="F1069:G1069"/>
    <mergeCell ref="F1058:G1058"/>
    <mergeCell ref="F1059:G1059"/>
    <mergeCell ref="F1060:G1060"/>
    <mergeCell ref="F1061:G1061"/>
    <mergeCell ref="F1062:G1062"/>
    <mergeCell ref="F1063:G1063"/>
    <mergeCell ref="F1052:G1052"/>
    <mergeCell ref="F1053:G1053"/>
    <mergeCell ref="F1054:G1054"/>
    <mergeCell ref="F1055:G1055"/>
    <mergeCell ref="F1056:G1056"/>
    <mergeCell ref="F1057:G1057"/>
    <mergeCell ref="F1082:G1082"/>
    <mergeCell ref="F1083:G1083"/>
    <mergeCell ref="F1084:G1084"/>
    <mergeCell ref="F1085:G1085"/>
    <mergeCell ref="F1086:G1086"/>
    <mergeCell ref="F1087:G1087"/>
    <mergeCell ref="F1076:G1076"/>
    <mergeCell ref="F1077:G1077"/>
    <mergeCell ref="F1078:G1078"/>
    <mergeCell ref="F1079:G1079"/>
    <mergeCell ref="F1080:G1080"/>
    <mergeCell ref="F1081:G1081"/>
    <mergeCell ref="F1070:G1070"/>
    <mergeCell ref="F1071:G1071"/>
    <mergeCell ref="F1072:G1072"/>
    <mergeCell ref="F1073:G1073"/>
    <mergeCell ref="F1074:G1074"/>
    <mergeCell ref="F1075:G1075"/>
    <mergeCell ref="F1100:G1100"/>
    <mergeCell ref="F1101:G1101"/>
    <mergeCell ref="F1102:G1102"/>
    <mergeCell ref="F1103:G1103"/>
    <mergeCell ref="F1104:G1104"/>
    <mergeCell ref="F1105:G1105"/>
    <mergeCell ref="F1094:G1094"/>
    <mergeCell ref="F1095:G1095"/>
    <mergeCell ref="F1096:G1096"/>
    <mergeCell ref="F1097:G1097"/>
    <mergeCell ref="F1098:G1098"/>
    <mergeCell ref="F1099:G1099"/>
    <mergeCell ref="F1088:G1088"/>
    <mergeCell ref="F1089:G1089"/>
    <mergeCell ref="F1090:G1090"/>
    <mergeCell ref="F1091:G1091"/>
    <mergeCell ref="F1092:G1092"/>
    <mergeCell ref="F1093:G1093"/>
    <mergeCell ref="F1118:G1118"/>
    <mergeCell ref="F1119:G1119"/>
    <mergeCell ref="F1120:G1120"/>
    <mergeCell ref="F1121:G1121"/>
    <mergeCell ref="F1122:G1122"/>
    <mergeCell ref="F1123:G1123"/>
    <mergeCell ref="F1112:G1112"/>
    <mergeCell ref="F1113:G1113"/>
    <mergeCell ref="F1114:G1114"/>
    <mergeCell ref="F1115:G1115"/>
    <mergeCell ref="F1116:G1116"/>
    <mergeCell ref="F1117:G1117"/>
    <mergeCell ref="F1106:G1106"/>
    <mergeCell ref="F1107:G1107"/>
    <mergeCell ref="F1108:G1108"/>
    <mergeCell ref="F1109:G1109"/>
    <mergeCell ref="F1110:G1110"/>
    <mergeCell ref="F1111:G1111"/>
    <mergeCell ref="F1136:G1136"/>
    <mergeCell ref="F1137:G1137"/>
    <mergeCell ref="F1138:G1138"/>
    <mergeCell ref="F1139:G1139"/>
    <mergeCell ref="F1140:G1140"/>
    <mergeCell ref="F1141:G1141"/>
    <mergeCell ref="F1130:G1130"/>
    <mergeCell ref="F1131:G1131"/>
    <mergeCell ref="F1132:G1132"/>
    <mergeCell ref="F1133:G1133"/>
    <mergeCell ref="F1134:G1134"/>
    <mergeCell ref="F1135:G1135"/>
    <mergeCell ref="F1124:G1124"/>
    <mergeCell ref="F1125:G1125"/>
    <mergeCell ref="F1126:G1126"/>
    <mergeCell ref="F1127:G1127"/>
    <mergeCell ref="F1128:G1128"/>
    <mergeCell ref="F1129:G1129"/>
    <mergeCell ref="F1160:G1160"/>
    <mergeCell ref="F1161:G1161"/>
    <mergeCell ref="F1162:G1162"/>
    <mergeCell ref="F1154:G1154"/>
    <mergeCell ref="F1155:G1155"/>
    <mergeCell ref="F1156:G1156"/>
    <mergeCell ref="F1157:G1157"/>
    <mergeCell ref="F1158:G1158"/>
    <mergeCell ref="F1159:G1159"/>
    <mergeCell ref="F1148:G1148"/>
    <mergeCell ref="F1149:G1149"/>
    <mergeCell ref="F1150:G1150"/>
    <mergeCell ref="F1151:G1151"/>
    <mergeCell ref="F1152:G1152"/>
    <mergeCell ref="F1153:G1153"/>
    <mergeCell ref="F1142:G1142"/>
    <mergeCell ref="F1143:G1143"/>
    <mergeCell ref="F1144:G1144"/>
    <mergeCell ref="F1145:G1145"/>
    <mergeCell ref="F1146:G1146"/>
    <mergeCell ref="F1147:G1147"/>
    <mergeCell ref="A49:F49"/>
    <mergeCell ref="A50:F50"/>
    <mergeCell ref="A51:F51"/>
    <mergeCell ref="A52:F52"/>
    <mergeCell ref="A53:F53"/>
    <mergeCell ref="A54:F54"/>
    <mergeCell ref="A55:F55"/>
    <mergeCell ref="A56:F56"/>
    <mergeCell ref="A57:F57"/>
    <mergeCell ref="A58:F58"/>
    <mergeCell ref="A59:F59"/>
    <mergeCell ref="A60:F60"/>
    <mergeCell ref="A61:F61"/>
    <mergeCell ref="A62:F62"/>
    <mergeCell ref="A63:F63"/>
    <mergeCell ref="A64:F64"/>
    <mergeCell ref="A65:F65"/>
  </mergeCells>
  <phoneticPr fontId="59" type="noConversion"/>
  <dataValidations count="12">
    <dataValidation type="list" allowBlank="1" showInputMessage="1" showErrorMessage="1" sqref="B65580:F65580 IX65580:JB65580 ST65580:SX65580 ACP65580:ACT65580 AML65580:AMP65580 AWH65580:AWL65580 BGD65580:BGH65580 BPZ65580:BQD65580 BZV65580:BZZ65580 CJR65580:CJV65580 CTN65580:CTR65580 DDJ65580:DDN65580 DNF65580:DNJ65580 DXB65580:DXF65580 EGX65580:EHB65580 EQT65580:EQX65580 FAP65580:FAT65580 FKL65580:FKP65580 FUH65580:FUL65580 GED65580:GEH65580 GNZ65580:GOD65580 GXV65580:GXZ65580 HHR65580:HHV65580 HRN65580:HRR65580 IBJ65580:IBN65580 ILF65580:ILJ65580 IVB65580:IVF65580 JEX65580:JFB65580 JOT65580:JOX65580 JYP65580:JYT65580 KIL65580:KIP65580 KSH65580:KSL65580 LCD65580:LCH65580 LLZ65580:LMD65580 LVV65580:LVZ65580 MFR65580:MFV65580 MPN65580:MPR65580 MZJ65580:MZN65580 NJF65580:NJJ65580 NTB65580:NTF65580 OCX65580:ODB65580 OMT65580:OMX65580 OWP65580:OWT65580 PGL65580:PGP65580 PQH65580:PQL65580 QAD65580:QAH65580 QJZ65580:QKD65580 QTV65580:QTZ65580 RDR65580:RDV65580 RNN65580:RNR65580 RXJ65580:RXN65580 SHF65580:SHJ65580 SRB65580:SRF65580 TAX65580:TBB65580 TKT65580:TKX65580 TUP65580:TUT65580 UEL65580:UEP65580 UOH65580:UOL65580 UYD65580:UYH65580 VHZ65580:VID65580 VRV65580:VRZ65580 WBR65580:WBV65580 WLN65580:WLR65580 WVJ65580:WVN65580 B131116:F131116 IX131116:JB131116 ST131116:SX131116 ACP131116:ACT131116 AML131116:AMP131116 AWH131116:AWL131116 BGD131116:BGH131116 BPZ131116:BQD131116 BZV131116:BZZ131116 CJR131116:CJV131116 CTN131116:CTR131116 DDJ131116:DDN131116 DNF131116:DNJ131116 DXB131116:DXF131116 EGX131116:EHB131116 EQT131116:EQX131116 FAP131116:FAT131116 FKL131116:FKP131116 FUH131116:FUL131116 GED131116:GEH131116 GNZ131116:GOD131116 GXV131116:GXZ131116 HHR131116:HHV131116 HRN131116:HRR131116 IBJ131116:IBN131116 ILF131116:ILJ131116 IVB131116:IVF131116 JEX131116:JFB131116 JOT131116:JOX131116 JYP131116:JYT131116 KIL131116:KIP131116 KSH131116:KSL131116 LCD131116:LCH131116 LLZ131116:LMD131116 LVV131116:LVZ131116 MFR131116:MFV131116 MPN131116:MPR131116 MZJ131116:MZN131116 NJF131116:NJJ131116 NTB131116:NTF131116 OCX131116:ODB131116 OMT131116:OMX131116 OWP131116:OWT131116 PGL131116:PGP131116 PQH131116:PQL131116 QAD131116:QAH131116 QJZ131116:QKD131116 QTV131116:QTZ131116 RDR131116:RDV131116 RNN131116:RNR131116 RXJ131116:RXN131116 SHF131116:SHJ131116 SRB131116:SRF131116 TAX131116:TBB131116 TKT131116:TKX131116 TUP131116:TUT131116 UEL131116:UEP131116 UOH131116:UOL131116 UYD131116:UYH131116 VHZ131116:VID131116 VRV131116:VRZ131116 WBR131116:WBV131116 WLN131116:WLR131116 WVJ131116:WVN131116 B196652:F196652 IX196652:JB196652 ST196652:SX196652 ACP196652:ACT196652 AML196652:AMP196652 AWH196652:AWL196652 BGD196652:BGH196652 BPZ196652:BQD196652 BZV196652:BZZ196652 CJR196652:CJV196652 CTN196652:CTR196652 DDJ196652:DDN196652 DNF196652:DNJ196652 DXB196652:DXF196652 EGX196652:EHB196652 EQT196652:EQX196652 FAP196652:FAT196652 FKL196652:FKP196652 FUH196652:FUL196652 GED196652:GEH196652 GNZ196652:GOD196652 GXV196652:GXZ196652 HHR196652:HHV196652 HRN196652:HRR196652 IBJ196652:IBN196652 ILF196652:ILJ196652 IVB196652:IVF196652 JEX196652:JFB196652 JOT196652:JOX196652 JYP196652:JYT196652 KIL196652:KIP196652 KSH196652:KSL196652 LCD196652:LCH196652 LLZ196652:LMD196652 LVV196652:LVZ196652 MFR196652:MFV196652 MPN196652:MPR196652 MZJ196652:MZN196652 NJF196652:NJJ196652 NTB196652:NTF196652 OCX196652:ODB196652 OMT196652:OMX196652 OWP196652:OWT196652 PGL196652:PGP196652 PQH196652:PQL196652 QAD196652:QAH196652 QJZ196652:QKD196652 QTV196652:QTZ196652 RDR196652:RDV196652 RNN196652:RNR196652 RXJ196652:RXN196652 SHF196652:SHJ196652 SRB196652:SRF196652 TAX196652:TBB196652 TKT196652:TKX196652 TUP196652:TUT196652 UEL196652:UEP196652 UOH196652:UOL196652 UYD196652:UYH196652 VHZ196652:VID196652 VRV196652:VRZ196652 WBR196652:WBV196652 WLN196652:WLR196652 WVJ196652:WVN196652 B262188:F262188 IX262188:JB262188 ST262188:SX262188 ACP262188:ACT262188 AML262188:AMP262188 AWH262188:AWL262188 BGD262188:BGH262188 BPZ262188:BQD262188 BZV262188:BZZ262188 CJR262188:CJV262188 CTN262188:CTR262188 DDJ262188:DDN262188 DNF262188:DNJ262188 DXB262188:DXF262188 EGX262188:EHB262188 EQT262188:EQX262188 FAP262188:FAT262188 FKL262188:FKP262188 FUH262188:FUL262188 GED262188:GEH262188 GNZ262188:GOD262188 GXV262188:GXZ262188 HHR262188:HHV262188 HRN262188:HRR262188 IBJ262188:IBN262188 ILF262188:ILJ262188 IVB262188:IVF262188 JEX262188:JFB262188 JOT262188:JOX262188 JYP262188:JYT262188 KIL262188:KIP262188 KSH262188:KSL262188 LCD262188:LCH262188 LLZ262188:LMD262188 LVV262188:LVZ262188 MFR262188:MFV262188 MPN262188:MPR262188 MZJ262188:MZN262188 NJF262188:NJJ262188 NTB262188:NTF262188 OCX262188:ODB262188 OMT262188:OMX262188 OWP262188:OWT262188 PGL262188:PGP262188 PQH262188:PQL262188 QAD262188:QAH262188 QJZ262188:QKD262188 QTV262188:QTZ262188 RDR262188:RDV262188 RNN262188:RNR262188 RXJ262188:RXN262188 SHF262188:SHJ262188 SRB262188:SRF262188 TAX262188:TBB262188 TKT262188:TKX262188 TUP262188:TUT262188 UEL262188:UEP262188 UOH262188:UOL262188 UYD262188:UYH262188 VHZ262188:VID262188 VRV262188:VRZ262188 WBR262188:WBV262188 WLN262188:WLR262188 WVJ262188:WVN262188 B327724:F327724 IX327724:JB327724 ST327724:SX327724 ACP327724:ACT327724 AML327724:AMP327724 AWH327724:AWL327724 BGD327724:BGH327724 BPZ327724:BQD327724 BZV327724:BZZ327724 CJR327724:CJV327724 CTN327724:CTR327724 DDJ327724:DDN327724 DNF327724:DNJ327724 DXB327724:DXF327724 EGX327724:EHB327724 EQT327724:EQX327724 FAP327724:FAT327724 FKL327724:FKP327724 FUH327724:FUL327724 GED327724:GEH327724 GNZ327724:GOD327724 GXV327724:GXZ327724 HHR327724:HHV327724 HRN327724:HRR327724 IBJ327724:IBN327724 ILF327724:ILJ327724 IVB327724:IVF327724 JEX327724:JFB327724 JOT327724:JOX327724 JYP327724:JYT327724 KIL327724:KIP327724 KSH327724:KSL327724 LCD327724:LCH327724 LLZ327724:LMD327724 LVV327724:LVZ327724 MFR327724:MFV327724 MPN327724:MPR327724 MZJ327724:MZN327724 NJF327724:NJJ327724 NTB327724:NTF327724 OCX327724:ODB327724 OMT327724:OMX327724 OWP327724:OWT327724 PGL327724:PGP327724 PQH327724:PQL327724 QAD327724:QAH327724 QJZ327724:QKD327724 QTV327724:QTZ327724 RDR327724:RDV327724 RNN327724:RNR327724 RXJ327724:RXN327724 SHF327724:SHJ327724 SRB327724:SRF327724 TAX327724:TBB327724 TKT327724:TKX327724 TUP327724:TUT327724 UEL327724:UEP327724 UOH327724:UOL327724 UYD327724:UYH327724 VHZ327724:VID327724 VRV327724:VRZ327724 WBR327724:WBV327724 WLN327724:WLR327724 WVJ327724:WVN327724 B393260:F393260 IX393260:JB393260 ST393260:SX393260 ACP393260:ACT393260 AML393260:AMP393260 AWH393260:AWL393260 BGD393260:BGH393260 BPZ393260:BQD393260 BZV393260:BZZ393260 CJR393260:CJV393260 CTN393260:CTR393260 DDJ393260:DDN393260 DNF393260:DNJ393260 DXB393260:DXF393260 EGX393260:EHB393260 EQT393260:EQX393260 FAP393260:FAT393260 FKL393260:FKP393260 FUH393260:FUL393260 GED393260:GEH393260 GNZ393260:GOD393260 GXV393260:GXZ393260 HHR393260:HHV393260 HRN393260:HRR393260 IBJ393260:IBN393260 ILF393260:ILJ393260 IVB393260:IVF393260 JEX393260:JFB393260 JOT393260:JOX393260 JYP393260:JYT393260 KIL393260:KIP393260 KSH393260:KSL393260 LCD393260:LCH393260 LLZ393260:LMD393260 LVV393260:LVZ393260 MFR393260:MFV393260 MPN393260:MPR393260 MZJ393260:MZN393260 NJF393260:NJJ393260 NTB393260:NTF393260 OCX393260:ODB393260 OMT393260:OMX393260 OWP393260:OWT393260 PGL393260:PGP393260 PQH393260:PQL393260 QAD393260:QAH393260 QJZ393260:QKD393260 QTV393260:QTZ393260 RDR393260:RDV393260 RNN393260:RNR393260 RXJ393260:RXN393260 SHF393260:SHJ393260 SRB393260:SRF393260 TAX393260:TBB393260 TKT393260:TKX393260 TUP393260:TUT393260 UEL393260:UEP393260 UOH393260:UOL393260 UYD393260:UYH393260 VHZ393260:VID393260 VRV393260:VRZ393260 WBR393260:WBV393260 WLN393260:WLR393260 WVJ393260:WVN393260 B458796:F458796 IX458796:JB458796 ST458796:SX458796 ACP458796:ACT458796 AML458796:AMP458796 AWH458796:AWL458796 BGD458796:BGH458796 BPZ458796:BQD458796 BZV458796:BZZ458796 CJR458796:CJV458796 CTN458796:CTR458796 DDJ458796:DDN458796 DNF458796:DNJ458796 DXB458796:DXF458796 EGX458796:EHB458796 EQT458796:EQX458796 FAP458796:FAT458796 FKL458796:FKP458796 FUH458796:FUL458796 GED458796:GEH458796 GNZ458796:GOD458796 GXV458796:GXZ458796 HHR458796:HHV458796 HRN458796:HRR458796 IBJ458796:IBN458796 ILF458796:ILJ458796 IVB458796:IVF458796 JEX458796:JFB458796 JOT458796:JOX458796 JYP458796:JYT458796 KIL458796:KIP458796 KSH458796:KSL458796 LCD458796:LCH458796 LLZ458796:LMD458796 LVV458796:LVZ458796 MFR458796:MFV458796 MPN458796:MPR458796 MZJ458796:MZN458796 NJF458796:NJJ458796 NTB458796:NTF458796 OCX458796:ODB458796 OMT458796:OMX458796 OWP458796:OWT458796 PGL458796:PGP458796 PQH458796:PQL458796 QAD458796:QAH458796 QJZ458796:QKD458796 QTV458796:QTZ458796 RDR458796:RDV458796 RNN458796:RNR458796 RXJ458796:RXN458796 SHF458796:SHJ458796 SRB458796:SRF458796 TAX458796:TBB458796 TKT458796:TKX458796 TUP458796:TUT458796 UEL458796:UEP458796 UOH458796:UOL458796 UYD458796:UYH458796 VHZ458796:VID458796 VRV458796:VRZ458796 WBR458796:WBV458796 WLN458796:WLR458796 WVJ458796:WVN458796 B524332:F524332 IX524332:JB524332 ST524332:SX524332 ACP524332:ACT524332 AML524332:AMP524332 AWH524332:AWL524332 BGD524332:BGH524332 BPZ524332:BQD524332 BZV524332:BZZ524332 CJR524332:CJV524332 CTN524332:CTR524332 DDJ524332:DDN524332 DNF524332:DNJ524332 DXB524332:DXF524332 EGX524332:EHB524332 EQT524332:EQX524332 FAP524332:FAT524332 FKL524332:FKP524332 FUH524332:FUL524332 GED524332:GEH524332 GNZ524332:GOD524332 GXV524332:GXZ524332 HHR524332:HHV524332 HRN524332:HRR524332 IBJ524332:IBN524332 ILF524332:ILJ524332 IVB524332:IVF524332 JEX524332:JFB524332 JOT524332:JOX524332 JYP524332:JYT524332 KIL524332:KIP524332 KSH524332:KSL524332 LCD524332:LCH524332 LLZ524332:LMD524332 LVV524332:LVZ524332 MFR524332:MFV524332 MPN524332:MPR524332 MZJ524332:MZN524332 NJF524332:NJJ524332 NTB524332:NTF524332 OCX524332:ODB524332 OMT524332:OMX524332 OWP524332:OWT524332 PGL524332:PGP524332 PQH524332:PQL524332 QAD524332:QAH524332 QJZ524332:QKD524332 QTV524332:QTZ524332 RDR524332:RDV524332 RNN524332:RNR524332 RXJ524332:RXN524332 SHF524332:SHJ524332 SRB524332:SRF524332 TAX524332:TBB524332 TKT524332:TKX524332 TUP524332:TUT524332 UEL524332:UEP524332 UOH524332:UOL524332 UYD524332:UYH524332 VHZ524332:VID524332 VRV524332:VRZ524332 WBR524332:WBV524332 WLN524332:WLR524332 WVJ524332:WVN524332 B589868:F589868 IX589868:JB589868 ST589868:SX589868 ACP589868:ACT589868 AML589868:AMP589868 AWH589868:AWL589868 BGD589868:BGH589868 BPZ589868:BQD589868 BZV589868:BZZ589868 CJR589868:CJV589868 CTN589868:CTR589868 DDJ589868:DDN589868 DNF589868:DNJ589868 DXB589868:DXF589868 EGX589868:EHB589868 EQT589868:EQX589868 FAP589868:FAT589868 FKL589868:FKP589868 FUH589868:FUL589868 GED589868:GEH589868 GNZ589868:GOD589868 GXV589868:GXZ589868 HHR589868:HHV589868 HRN589868:HRR589868 IBJ589868:IBN589868 ILF589868:ILJ589868 IVB589868:IVF589868 JEX589868:JFB589868 JOT589868:JOX589868 JYP589868:JYT589868 KIL589868:KIP589868 KSH589868:KSL589868 LCD589868:LCH589868 LLZ589868:LMD589868 LVV589868:LVZ589868 MFR589868:MFV589868 MPN589868:MPR589868 MZJ589868:MZN589868 NJF589868:NJJ589868 NTB589868:NTF589868 OCX589868:ODB589868 OMT589868:OMX589868 OWP589868:OWT589868 PGL589868:PGP589868 PQH589868:PQL589868 QAD589868:QAH589868 QJZ589868:QKD589868 QTV589868:QTZ589868 RDR589868:RDV589868 RNN589868:RNR589868 RXJ589868:RXN589868 SHF589868:SHJ589868 SRB589868:SRF589868 TAX589868:TBB589868 TKT589868:TKX589868 TUP589868:TUT589868 UEL589868:UEP589868 UOH589868:UOL589868 UYD589868:UYH589868 VHZ589868:VID589868 VRV589868:VRZ589868 WBR589868:WBV589868 WLN589868:WLR589868 WVJ589868:WVN589868 B655404:F655404 IX655404:JB655404 ST655404:SX655404 ACP655404:ACT655404 AML655404:AMP655404 AWH655404:AWL655404 BGD655404:BGH655404 BPZ655404:BQD655404 BZV655404:BZZ655404 CJR655404:CJV655404 CTN655404:CTR655404 DDJ655404:DDN655404 DNF655404:DNJ655404 DXB655404:DXF655404 EGX655404:EHB655404 EQT655404:EQX655404 FAP655404:FAT655404 FKL655404:FKP655404 FUH655404:FUL655404 GED655404:GEH655404 GNZ655404:GOD655404 GXV655404:GXZ655404 HHR655404:HHV655404 HRN655404:HRR655404 IBJ655404:IBN655404 ILF655404:ILJ655404 IVB655404:IVF655404 JEX655404:JFB655404 JOT655404:JOX655404 JYP655404:JYT655404 KIL655404:KIP655404 KSH655404:KSL655404 LCD655404:LCH655404 LLZ655404:LMD655404 LVV655404:LVZ655404 MFR655404:MFV655404 MPN655404:MPR655404 MZJ655404:MZN655404 NJF655404:NJJ655404 NTB655404:NTF655404 OCX655404:ODB655404 OMT655404:OMX655404 OWP655404:OWT655404 PGL655404:PGP655404 PQH655404:PQL655404 QAD655404:QAH655404 QJZ655404:QKD655404 QTV655404:QTZ655404 RDR655404:RDV655404 RNN655404:RNR655404 RXJ655404:RXN655404 SHF655404:SHJ655404 SRB655404:SRF655404 TAX655404:TBB655404 TKT655404:TKX655404 TUP655404:TUT655404 UEL655404:UEP655404 UOH655404:UOL655404 UYD655404:UYH655404 VHZ655404:VID655404 VRV655404:VRZ655404 WBR655404:WBV655404 WLN655404:WLR655404 WVJ655404:WVN655404 B720940:F720940 IX720940:JB720940 ST720940:SX720940 ACP720940:ACT720940 AML720940:AMP720940 AWH720940:AWL720940 BGD720940:BGH720940 BPZ720940:BQD720940 BZV720940:BZZ720940 CJR720940:CJV720940 CTN720940:CTR720940 DDJ720940:DDN720940 DNF720940:DNJ720940 DXB720940:DXF720940 EGX720940:EHB720940 EQT720940:EQX720940 FAP720940:FAT720940 FKL720940:FKP720940 FUH720940:FUL720940 GED720940:GEH720940 GNZ720940:GOD720940 GXV720940:GXZ720940 HHR720940:HHV720940 HRN720940:HRR720940 IBJ720940:IBN720940 ILF720940:ILJ720940 IVB720940:IVF720940 JEX720940:JFB720940 JOT720940:JOX720940 JYP720940:JYT720940 KIL720940:KIP720940 KSH720940:KSL720940 LCD720940:LCH720940 LLZ720940:LMD720940 LVV720940:LVZ720940 MFR720940:MFV720940 MPN720940:MPR720940 MZJ720940:MZN720940 NJF720940:NJJ720940 NTB720940:NTF720940 OCX720940:ODB720940 OMT720940:OMX720940 OWP720940:OWT720940 PGL720940:PGP720940 PQH720940:PQL720940 QAD720940:QAH720940 QJZ720940:QKD720940 QTV720940:QTZ720940 RDR720940:RDV720940 RNN720940:RNR720940 RXJ720940:RXN720940 SHF720940:SHJ720940 SRB720940:SRF720940 TAX720940:TBB720940 TKT720940:TKX720940 TUP720940:TUT720940 UEL720940:UEP720940 UOH720940:UOL720940 UYD720940:UYH720940 VHZ720940:VID720940 VRV720940:VRZ720940 WBR720940:WBV720940 WLN720940:WLR720940 WVJ720940:WVN720940 B786476:F786476 IX786476:JB786476 ST786476:SX786476 ACP786476:ACT786476 AML786476:AMP786476 AWH786476:AWL786476 BGD786476:BGH786476 BPZ786476:BQD786476 BZV786476:BZZ786476 CJR786476:CJV786476 CTN786476:CTR786476 DDJ786476:DDN786476 DNF786476:DNJ786476 DXB786476:DXF786476 EGX786476:EHB786476 EQT786476:EQX786476 FAP786476:FAT786476 FKL786476:FKP786476 FUH786476:FUL786476 GED786476:GEH786476 GNZ786476:GOD786476 GXV786476:GXZ786476 HHR786476:HHV786476 HRN786476:HRR786476 IBJ786476:IBN786476 ILF786476:ILJ786476 IVB786476:IVF786476 JEX786476:JFB786476 JOT786476:JOX786476 JYP786476:JYT786476 KIL786476:KIP786476 KSH786476:KSL786476 LCD786476:LCH786476 LLZ786476:LMD786476 LVV786476:LVZ786476 MFR786476:MFV786476 MPN786476:MPR786476 MZJ786476:MZN786476 NJF786476:NJJ786476 NTB786476:NTF786476 OCX786476:ODB786476 OMT786476:OMX786476 OWP786476:OWT786476 PGL786476:PGP786476 PQH786476:PQL786476 QAD786476:QAH786476 QJZ786476:QKD786476 QTV786476:QTZ786476 RDR786476:RDV786476 RNN786476:RNR786476 RXJ786476:RXN786476 SHF786476:SHJ786476 SRB786476:SRF786476 TAX786476:TBB786476 TKT786476:TKX786476 TUP786476:TUT786476 UEL786476:UEP786476 UOH786476:UOL786476 UYD786476:UYH786476 VHZ786476:VID786476 VRV786476:VRZ786476 WBR786476:WBV786476 WLN786476:WLR786476 WVJ786476:WVN786476 B852012:F852012 IX852012:JB852012 ST852012:SX852012 ACP852012:ACT852012 AML852012:AMP852012 AWH852012:AWL852012 BGD852012:BGH852012 BPZ852012:BQD852012 BZV852012:BZZ852012 CJR852012:CJV852012 CTN852012:CTR852012 DDJ852012:DDN852012 DNF852012:DNJ852012 DXB852012:DXF852012 EGX852012:EHB852012 EQT852012:EQX852012 FAP852012:FAT852012 FKL852012:FKP852012 FUH852012:FUL852012 GED852012:GEH852012 GNZ852012:GOD852012 GXV852012:GXZ852012 HHR852012:HHV852012 HRN852012:HRR852012 IBJ852012:IBN852012 ILF852012:ILJ852012 IVB852012:IVF852012 JEX852012:JFB852012 JOT852012:JOX852012 JYP852012:JYT852012 KIL852012:KIP852012 KSH852012:KSL852012 LCD852012:LCH852012 LLZ852012:LMD852012 LVV852012:LVZ852012 MFR852012:MFV852012 MPN852012:MPR852012 MZJ852012:MZN852012 NJF852012:NJJ852012 NTB852012:NTF852012 OCX852012:ODB852012 OMT852012:OMX852012 OWP852012:OWT852012 PGL852012:PGP852012 PQH852012:PQL852012 QAD852012:QAH852012 QJZ852012:QKD852012 QTV852012:QTZ852012 RDR852012:RDV852012 RNN852012:RNR852012 RXJ852012:RXN852012 SHF852012:SHJ852012 SRB852012:SRF852012 TAX852012:TBB852012 TKT852012:TKX852012 TUP852012:TUT852012 UEL852012:UEP852012 UOH852012:UOL852012 UYD852012:UYH852012 VHZ852012:VID852012 VRV852012:VRZ852012 WBR852012:WBV852012 WLN852012:WLR852012 WVJ852012:WVN852012 B917548:F917548 IX917548:JB917548 ST917548:SX917548 ACP917548:ACT917548 AML917548:AMP917548 AWH917548:AWL917548 BGD917548:BGH917548 BPZ917548:BQD917548 BZV917548:BZZ917548 CJR917548:CJV917548 CTN917548:CTR917548 DDJ917548:DDN917548 DNF917548:DNJ917548 DXB917548:DXF917548 EGX917548:EHB917548 EQT917548:EQX917548 FAP917548:FAT917548 FKL917548:FKP917548 FUH917548:FUL917548 GED917548:GEH917548 GNZ917548:GOD917548 GXV917548:GXZ917548 HHR917548:HHV917548 HRN917548:HRR917548 IBJ917548:IBN917548 ILF917548:ILJ917548 IVB917548:IVF917548 JEX917548:JFB917548 JOT917548:JOX917548 JYP917548:JYT917548 KIL917548:KIP917548 KSH917548:KSL917548 LCD917548:LCH917548 LLZ917548:LMD917548 LVV917548:LVZ917548 MFR917548:MFV917548 MPN917548:MPR917548 MZJ917548:MZN917548 NJF917548:NJJ917548 NTB917548:NTF917548 OCX917548:ODB917548 OMT917548:OMX917548 OWP917548:OWT917548 PGL917548:PGP917548 PQH917548:PQL917548 QAD917548:QAH917548 QJZ917548:QKD917548 QTV917548:QTZ917548 RDR917548:RDV917548 RNN917548:RNR917548 RXJ917548:RXN917548 SHF917548:SHJ917548 SRB917548:SRF917548 TAX917548:TBB917548 TKT917548:TKX917548 TUP917548:TUT917548 UEL917548:UEP917548 UOH917548:UOL917548 UYD917548:UYH917548 VHZ917548:VID917548 VRV917548:VRZ917548 WBR917548:WBV917548 WLN917548:WLR917548 WVJ917548:WVN917548 B983084:F983084 IX983084:JB983084 ST983084:SX983084 ACP983084:ACT983084 AML983084:AMP983084 AWH983084:AWL983084 BGD983084:BGH983084 BPZ983084:BQD983084 BZV983084:BZZ983084 CJR983084:CJV983084 CTN983084:CTR983084 DDJ983084:DDN983084 DNF983084:DNJ983084 DXB983084:DXF983084 EGX983084:EHB983084 EQT983084:EQX983084 FAP983084:FAT983084 FKL983084:FKP983084 FUH983084:FUL983084 GED983084:GEH983084 GNZ983084:GOD983084 GXV983084:GXZ983084 HHR983084:HHV983084 HRN983084:HRR983084 IBJ983084:IBN983084 ILF983084:ILJ983084 IVB983084:IVF983084 JEX983084:JFB983084 JOT983084:JOX983084 JYP983084:JYT983084 KIL983084:KIP983084 KSH983084:KSL983084 LCD983084:LCH983084 LLZ983084:LMD983084 LVV983084:LVZ983084 MFR983084:MFV983084 MPN983084:MPR983084 MZJ983084:MZN983084 NJF983084:NJJ983084 NTB983084:NTF983084 OCX983084:ODB983084 OMT983084:OMX983084 OWP983084:OWT983084 PGL983084:PGP983084 PQH983084:PQL983084 QAD983084:QAH983084 QJZ983084:QKD983084 QTV983084:QTZ983084 RDR983084:RDV983084 RNN983084:RNR983084 RXJ983084:RXN983084 SHF983084:SHJ983084 SRB983084:SRF983084 TAX983084:TBB983084 TKT983084:TKX983084 TUP983084:TUT983084 UEL983084:UEP983084 UOH983084:UOL983084 UYD983084:UYH983084 VHZ983084:VID983084 VRV983084:VRZ983084 WBR983084:WBV983084 WLN983084:WLR983084 WVJ983084:WVN983084 B17:F17 IX17:JB17 ST17:SX17 ACP17:ACT17 AML17:AMP17 AWH17:AWL17 BGD17:BGH17 BPZ17:BQD17 BZV17:BZZ17 CJR17:CJV17 CTN17:CTR17 DDJ17:DDN17 DNF17:DNJ17 DXB17:DXF17 EGX17:EHB17 EQT17:EQX17 FAP17:FAT17 FKL17:FKP17 FUH17:FUL17 GED17:GEH17 GNZ17:GOD17 GXV17:GXZ17 HHR17:HHV17 HRN17:HRR17 IBJ17:IBN17 ILF17:ILJ17 IVB17:IVF17 JEX17:JFB17 JOT17:JOX17 JYP17:JYT17 KIL17:KIP17 KSH17:KSL17 LCD17:LCH17 LLZ17:LMD17 LVV17:LVZ17 MFR17:MFV17 MPN17:MPR17 MZJ17:MZN17 NJF17:NJJ17 NTB17:NTF17 OCX17:ODB17 OMT17:OMX17 OWP17:OWT17 PGL17:PGP17 PQH17:PQL17 QAD17:QAH17 QJZ17:QKD17 QTV17:QTZ17 RDR17:RDV17 RNN17:RNR17 RXJ17:RXN17 SHF17:SHJ17 SRB17:SRF17 TAX17:TBB17 TKT17:TKX17 TUP17:TUT17 UEL17:UEP17 UOH17:UOL17 UYD17:UYH17 VHZ17:VID17 VRV17:VRZ17 WBR17:WBV17 WLN17:WLR17 WVJ17:WVN17">
      <formula1>"应付税款法,资产负债表债务法,其他"</formula1>
    </dataValidation>
    <dataValidation type="list" allowBlank="1" showInputMessage="1" showErrorMessage="1" sqref="B65579:F65579 IX65579:JB65579 ST65579:SX65579 ACP65579:ACT65579 AML65579:AMP65579 AWH65579:AWL65579 BGD65579:BGH65579 BPZ65579:BQD65579 BZV65579:BZZ65579 CJR65579:CJV65579 CTN65579:CTR65579 DDJ65579:DDN65579 DNF65579:DNJ65579 DXB65579:DXF65579 EGX65579:EHB65579 EQT65579:EQX65579 FAP65579:FAT65579 FKL65579:FKP65579 FUH65579:FUL65579 GED65579:GEH65579 GNZ65579:GOD65579 GXV65579:GXZ65579 HHR65579:HHV65579 HRN65579:HRR65579 IBJ65579:IBN65579 ILF65579:ILJ65579 IVB65579:IVF65579 JEX65579:JFB65579 JOT65579:JOX65579 JYP65579:JYT65579 KIL65579:KIP65579 KSH65579:KSL65579 LCD65579:LCH65579 LLZ65579:LMD65579 LVV65579:LVZ65579 MFR65579:MFV65579 MPN65579:MPR65579 MZJ65579:MZN65579 NJF65579:NJJ65579 NTB65579:NTF65579 OCX65579:ODB65579 OMT65579:OMX65579 OWP65579:OWT65579 PGL65579:PGP65579 PQH65579:PQL65579 QAD65579:QAH65579 QJZ65579:QKD65579 QTV65579:QTZ65579 RDR65579:RDV65579 RNN65579:RNR65579 RXJ65579:RXN65579 SHF65579:SHJ65579 SRB65579:SRF65579 TAX65579:TBB65579 TKT65579:TKX65579 TUP65579:TUT65579 UEL65579:UEP65579 UOH65579:UOL65579 UYD65579:UYH65579 VHZ65579:VID65579 VRV65579:VRZ65579 WBR65579:WBV65579 WLN65579:WLR65579 WVJ65579:WVN65579 B131115:F131115 IX131115:JB131115 ST131115:SX131115 ACP131115:ACT131115 AML131115:AMP131115 AWH131115:AWL131115 BGD131115:BGH131115 BPZ131115:BQD131115 BZV131115:BZZ131115 CJR131115:CJV131115 CTN131115:CTR131115 DDJ131115:DDN131115 DNF131115:DNJ131115 DXB131115:DXF131115 EGX131115:EHB131115 EQT131115:EQX131115 FAP131115:FAT131115 FKL131115:FKP131115 FUH131115:FUL131115 GED131115:GEH131115 GNZ131115:GOD131115 GXV131115:GXZ131115 HHR131115:HHV131115 HRN131115:HRR131115 IBJ131115:IBN131115 ILF131115:ILJ131115 IVB131115:IVF131115 JEX131115:JFB131115 JOT131115:JOX131115 JYP131115:JYT131115 KIL131115:KIP131115 KSH131115:KSL131115 LCD131115:LCH131115 LLZ131115:LMD131115 LVV131115:LVZ131115 MFR131115:MFV131115 MPN131115:MPR131115 MZJ131115:MZN131115 NJF131115:NJJ131115 NTB131115:NTF131115 OCX131115:ODB131115 OMT131115:OMX131115 OWP131115:OWT131115 PGL131115:PGP131115 PQH131115:PQL131115 QAD131115:QAH131115 QJZ131115:QKD131115 QTV131115:QTZ131115 RDR131115:RDV131115 RNN131115:RNR131115 RXJ131115:RXN131115 SHF131115:SHJ131115 SRB131115:SRF131115 TAX131115:TBB131115 TKT131115:TKX131115 TUP131115:TUT131115 UEL131115:UEP131115 UOH131115:UOL131115 UYD131115:UYH131115 VHZ131115:VID131115 VRV131115:VRZ131115 WBR131115:WBV131115 WLN131115:WLR131115 WVJ131115:WVN131115 B196651:F196651 IX196651:JB196651 ST196651:SX196651 ACP196651:ACT196651 AML196651:AMP196651 AWH196651:AWL196651 BGD196651:BGH196651 BPZ196651:BQD196651 BZV196651:BZZ196651 CJR196651:CJV196651 CTN196651:CTR196651 DDJ196651:DDN196651 DNF196651:DNJ196651 DXB196651:DXF196651 EGX196651:EHB196651 EQT196651:EQX196651 FAP196651:FAT196651 FKL196651:FKP196651 FUH196651:FUL196651 GED196651:GEH196651 GNZ196651:GOD196651 GXV196651:GXZ196651 HHR196651:HHV196651 HRN196651:HRR196651 IBJ196651:IBN196651 ILF196651:ILJ196651 IVB196651:IVF196651 JEX196651:JFB196651 JOT196651:JOX196651 JYP196651:JYT196651 KIL196651:KIP196651 KSH196651:KSL196651 LCD196651:LCH196651 LLZ196651:LMD196651 LVV196651:LVZ196651 MFR196651:MFV196651 MPN196651:MPR196651 MZJ196651:MZN196651 NJF196651:NJJ196651 NTB196651:NTF196651 OCX196651:ODB196651 OMT196651:OMX196651 OWP196651:OWT196651 PGL196651:PGP196651 PQH196651:PQL196651 QAD196651:QAH196651 QJZ196651:QKD196651 QTV196651:QTZ196651 RDR196651:RDV196651 RNN196651:RNR196651 RXJ196651:RXN196651 SHF196651:SHJ196651 SRB196651:SRF196651 TAX196651:TBB196651 TKT196651:TKX196651 TUP196651:TUT196651 UEL196651:UEP196651 UOH196651:UOL196651 UYD196651:UYH196651 VHZ196651:VID196651 VRV196651:VRZ196651 WBR196651:WBV196651 WLN196651:WLR196651 WVJ196651:WVN196651 B262187:F262187 IX262187:JB262187 ST262187:SX262187 ACP262187:ACT262187 AML262187:AMP262187 AWH262187:AWL262187 BGD262187:BGH262187 BPZ262187:BQD262187 BZV262187:BZZ262187 CJR262187:CJV262187 CTN262187:CTR262187 DDJ262187:DDN262187 DNF262187:DNJ262187 DXB262187:DXF262187 EGX262187:EHB262187 EQT262187:EQX262187 FAP262187:FAT262187 FKL262187:FKP262187 FUH262187:FUL262187 GED262187:GEH262187 GNZ262187:GOD262187 GXV262187:GXZ262187 HHR262187:HHV262187 HRN262187:HRR262187 IBJ262187:IBN262187 ILF262187:ILJ262187 IVB262187:IVF262187 JEX262187:JFB262187 JOT262187:JOX262187 JYP262187:JYT262187 KIL262187:KIP262187 KSH262187:KSL262187 LCD262187:LCH262187 LLZ262187:LMD262187 LVV262187:LVZ262187 MFR262187:MFV262187 MPN262187:MPR262187 MZJ262187:MZN262187 NJF262187:NJJ262187 NTB262187:NTF262187 OCX262187:ODB262187 OMT262187:OMX262187 OWP262187:OWT262187 PGL262187:PGP262187 PQH262187:PQL262187 QAD262187:QAH262187 QJZ262187:QKD262187 QTV262187:QTZ262187 RDR262187:RDV262187 RNN262187:RNR262187 RXJ262187:RXN262187 SHF262187:SHJ262187 SRB262187:SRF262187 TAX262187:TBB262187 TKT262187:TKX262187 TUP262187:TUT262187 UEL262187:UEP262187 UOH262187:UOL262187 UYD262187:UYH262187 VHZ262187:VID262187 VRV262187:VRZ262187 WBR262187:WBV262187 WLN262187:WLR262187 WVJ262187:WVN262187 B327723:F327723 IX327723:JB327723 ST327723:SX327723 ACP327723:ACT327723 AML327723:AMP327723 AWH327723:AWL327723 BGD327723:BGH327723 BPZ327723:BQD327723 BZV327723:BZZ327723 CJR327723:CJV327723 CTN327723:CTR327723 DDJ327723:DDN327723 DNF327723:DNJ327723 DXB327723:DXF327723 EGX327723:EHB327723 EQT327723:EQX327723 FAP327723:FAT327723 FKL327723:FKP327723 FUH327723:FUL327723 GED327723:GEH327723 GNZ327723:GOD327723 GXV327723:GXZ327723 HHR327723:HHV327723 HRN327723:HRR327723 IBJ327723:IBN327723 ILF327723:ILJ327723 IVB327723:IVF327723 JEX327723:JFB327723 JOT327723:JOX327723 JYP327723:JYT327723 KIL327723:KIP327723 KSH327723:KSL327723 LCD327723:LCH327723 LLZ327723:LMD327723 LVV327723:LVZ327723 MFR327723:MFV327723 MPN327723:MPR327723 MZJ327723:MZN327723 NJF327723:NJJ327723 NTB327723:NTF327723 OCX327723:ODB327723 OMT327723:OMX327723 OWP327723:OWT327723 PGL327723:PGP327723 PQH327723:PQL327723 QAD327723:QAH327723 QJZ327723:QKD327723 QTV327723:QTZ327723 RDR327723:RDV327723 RNN327723:RNR327723 RXJ327723:RXN327723 SHF327723:SHJ327723 SRB327723:SRF327723 TAX327723:TBB327723 TKT327723:TKX327723 TUP327723:TUT327723 UEL327723:UEP327723 UOH327723:UOL327723 UYD327723:UYH327723 VHZ327723:VID327723 VRV327723:VRZ327723 WBR327723:WBV327723 WLN327723:WLR327723 WVJ327723:WVN327723 B393259:F393259 IX393259:JB393259 ST393259:SX393259 ACP393259:ACT393259 AML393259:AMP393259 AWH393259:AWL393259 BGD393259:BGH393259 BPZ393259:BQD393259 BZV393259:BZZ393259 CJR393259:CJV393259 CTN393259:CTR393259 DDJ393259:DDN393259 DNF393259:DNJ393259 DXB393259:DXF393259 EGX393259:EHB393259 EQT393259:EQX393259 FAP393259:FAT393259 FKL393259:FKP393259 FUH393259:FUL393259 GED393259:GEH393259 GNZ393259:GOD393259 GXV393259:GXZ393259 HHR393259:HHV393259 HRN393259:HRR393259 IBJ393259:IBN393259 ILF393259:ILJ393259 IVB393259:IVF393259 JEX393259:JFB393259 JOT393259:JOX393259 JYP393259:JYT393259 KIL393259:KIP393259 KSH393259:KSL393259 LCD393259:LCH393259 LLZ393259:LMD393259 LVV393259:LVZ393259 MFR393259:MFV393259 MPN393259:MPR393259 MZJ393259:MZN393259 NJF393259:NJJ393259 NTB393259:NTF393259 OCX393259:ODB393259 OMT393259:OMX393259 OWP393259:OWT393259 PGL393259:PGP393259 PQH393259:PQL393259 QAD393259:QAH393259 QJZ393259:QKD393259 QTV393259:QTZ393259 RDR393259:RDV393259 RNN393259:RNR393259 RXJ393259:RXN393259 SHF393259:SHJ393259 SRB393259:SRF393259 TAX393259:TBB393259 TKT393259:TKX393259 TUP393259:TUT393259 UEL393259:UEP393259 UOH393259:UOL393259 UYD393259:UYH393259 VHZ393259:VID393259 VRV393259:VRZ393259 WBR393259:WBV393259 WLN393259:WLR393259 WVJ393259:WVN393259 B458795:F458795 IX458795:JB458795 ST458795:SX458795 ACP458795:ACT458795 AML458795:AMP458795 AWH458795:AWL458795 BGD458795:BGH458795 BPZ458795:BQD458795 BZV458795:BZZ458795 CJR458795:CJV458795 CTN458795:CTR458795 DDJ458795:DDN458795 DNF458795:DNJ458795 DXB458795:DXF458795 EGX458795:EHB458795 EQT458795:EQX458795 FAP458795:FAT458795 FKL458795:FKP458795 FUH458795:FUL458795 GED458795:GEH458795 GNZ458795:GOD458795 GXV458795:GXZ458795 HHR458795:HHV458795 HRN458795:HRR458795 IBJ458795:IBN458795 ILF458795:ILJ458795 IVB458795:IVF458795 JEX458795:JFB458795 JOT458795:JOX458795 JYP458795:JYT458795 KIL458795:KIP458795 KSH458795:KSL458795 LCD458795:LCH458795 LLZ458795:LMD458795 LVV458795:LVZ458795 MFR458795:MFV458795 MPN458795:MPR458795 MZJ458795:MZN458795 NJF458795:NJJ458795 NTB458795:NTF458795 OCX458795:ODB458795 OMT458795:OMX458795 OWP458795:OWT458795 PGL458795:PGP458795 PQH458795:PQL458795 QAD458795:QAH458795 QJZ458795:QKD458795 QTV458795:QTZ458795 RDR458795:RDV458795 RNN458795:RNR458795 RXJ458795:RXN458795 SHF458795:SHJ458795 SRB458795:SRF458795 TAX458795:TBB458795 TKT458795:TKX458795 TUP458795:TUT458795 UEL458795:UEP458795 UOH458795:UOL458795 UYD458795:UYH458795 VHZ458795:VID458795 VRV458795:VRZ458795 WBR458795:WBV458795 WLN458795:WLR458795 WVJ458795:WVN458795 B524331:F524331 IX524331:JB524331 ST524331:SX524331 ACP524331:ACT524331 AML524331:AMP524331 AWH524331:AWL524331 BGD524331:BGH524331 BPZ524331:BQD524331 BZV524331:BZZ524331 CJR524331:CJV524331 CTN524331:CTR524331 DDJ524331:DDN524331 DNF524331:DNJ524331 DXB524331:DXF524331 EGX524331:EHB524331 EQT524331:EQX524331 FAP524331:FAT524331 FKL524331:FKP524331 FUH524331:FUL524331 GED524331:GEH524331 GNZ524331:GOD524331 GXV524331:GXZ524331 HHR524331:HHV524331 HRN524331:HRR524331 IBJ524331:IBN524331 ILF524331:ILJ524331 IVB524331:IVF524331 JEX524331:JFB524331 JOT524331:JOX524331 JYP524331:JYT524331 KIL524331:KIP524331 KSH524331:KSL524331 LCD524331:LCH524331 LLZ524331:LMD524331 LVV524331:LVZ524331 MFR524331:MFV524331 MPN524331:MPR524331 MZJ524331:MZN524331 NJF524331:NJJ524331 NTB524331:NTF524331 OCX524331:ODB524331 OMT524331:OMX524331 OWP524331:OWT524331 PGL524331:PGP524331 PQH524331:PQL524331 QAD524331:QAH524331 QJZ524331:QKD524331 QTV524331:QTZ524331 RDR524331:RDV524331 RNN524331:RNR524331 RXJ524331:RXN524331 SHF524331:SHJ524331 SRB524331:SRF524331 TAX524331:TBB524331 TKT524331:TKX524331 TUP524331:TUT524331 UEL524331:UEP524331 UOH524331:UOL524331 UYD524331:UYH524331 VHZ524331:VID524331 VRV524331:VRZ524331 WBR524331:WBV524331 WLN524331:WLR524331 WVJ524331:WVN524331 B589867:F589867 IX589867:JB589867 ST589867:SX589867 ACP589867:ACT589867 AML589867:AMP589867 AWH589867:AWL589867 BGD589867:BGH589867 BPZ589867:BQD589867 BZV589867:BZZ589867 CJR589867:CJV589867 CTN589867:CTR589867 DDJ589867:DDN589867 DNF589867:DNJ589867 DXB589867:DXF589867 EGX589867:EHB589867 EQT589867:EQX589867 FAP589867:FAT589867 FKL589867:FKP589867 FUH589867:FUL589867 GED589867:GEH589867 GNZ589867:GOD589867 GXV589867:GXZ589867 HHR589867:HHV589867 HRN589867:HRR589867 IBJ589867:IBN589867 ILF589867:ILJ589867 IVB589867:IVF589867 JEX589867:JFB589867 JOT589867:JOX589867 JYP589867:JYT589867 KIL589867:KIP589867 KSH589867:KSL589867 LCD589867:LCH589867 LLZ589867:LMD589867 LVV589867:LVZ589867 MFR589867:MFV589867 MPN589867:MPR589867 MZJ589867:MZN589867 NJF589867:NJJ589867 NTB589867:NTF589867 OCX589867:ODB589867 OMT589867:OMX589867 OWP589867:OWT589867 PGL589867:PGP589867 PQH589867:PQL589867 QAD589867:QAH589867 QJZ589867:QKD589867 QTV589867:QTZ589867 RDR589867:RDV589867 RNN589867:RNR589867 RXJ589867:RXN589867 SHF589867:SHJ589867 SRB589867:SRF589867 TAX589867:TBB589867 TKT589867:TKX589867 TUP589867:TUT589867 UEL589867:UEP589867 UOH589867:UOL589867 UYD589867:UYH589867 VHZ589867:VID589867 VRV589867:VRZ589867 WBR589867:WBV589867 WLN589867:WLR589867 WVJ589867:WVN589867 B655403:F655403 IX655403:JB655403 ST655403:SX655403 ACP655403:ACT655403 AML655403:AMP655403 AWH655403:AWL655403 BGD655403:BGH655403 BPZ655403:BQD655403 BZV655403:BZZ655403 CJR655403:CJV655403 CTN655403:CTR655403 DDJ655403:DDN655403 DNF655403:DNJ655403 DXB655403:DXF655403 EGX655403:EHB655403 EQT655403:EQX655403 FAP655403:FAT655403 FKL655403:FKP655403 FUH655403:FUL655403 GED655403:GEH655403 GNZ655403:GOD655403 GXV655403:GXZ655403 HHR655403:HHV655403 HRN655403:HRR655403 IBJ655403:IBN655403 ILF655403:ILJ655403 IVB655403:IVF655403 JEX655403:JFB655403 JOT655403:JOX655403 JYP655403:JYT655403 KIL655403:KIP655403 KSH655403:KSL655403 LCD655403:LCH655403 LLZ655403:LMD655403 LVV655403:LVZ655403 MFR655403:MFV655403 MPN655403:MPR655403 MZJ655403:MZN655403 NJF655403:NJJ655403 NTB655403:NTF655403 OCX655403:ODB655403 OMT655403:OMX655403 OWP655403:OWT655403 PGL655403:PGP655403 PQH655403:PQL655403 QAD655403:QAH655403 QJZ655403:QKD655403 QTV655403:QTZ655403 RDR655403:RDV655403 RNN655403:RNR655403 RXJ655403:RXN655403 SHF655403:SHJ655403 SRB655403:SRF655403 TAX655403:TBB655403 TKT655403:TKX655403 TUP655403:TUT655403 UEL655403:UEP655403 UOH655403:UOL655403 UYD655403:UYH655403 VHZ655403:VID655403 VRV655403:VRZ655403 WBR655403:WBV655403 WLN655403:WLR655403 WVJ655403:WVN655403 B720939:F720939 IX720939:JB720939 ST720939:SX720939 ACP720939:ACT720939 AML720939:AMP720939 AWH720939:AWL720939 BGD720939:BGH720939 BPZ720939:BQD720939 BZV720939:BZZ720939 CJR720939:CJV720939 CTN720939:CTR720939 DDJ720939:DDN720939 DNF720939:DNJ720939 DXB720939:DXF720939 EGX720939:EHB720939 EQT720939:EQX720939 FAP720939:FAT720939 FKL720939:FKP720939 FUH720939:FUL720939 GED720939:GEH720939 GNZ720939:GOD720939 GXV720939:GXZ720939 HHR720939:HHV720939 HRN720939:HRR720939 IBJ720939:IBN720939 ILF720939:ILJ720939 IVB720939:IVF720939 JEX720939:JFB720939 JOT720939:JOX720939 JYP720939:JYT720939 KIL720939:KIP720939 KSH720939:KSL720939 LCD720939:LCH720939 LLZ720939:LMD720939 LVV720939:LVZ720939 MFR720939:MFV720939 MPN720939:MPR720939 MZJ720939:MZN720939 NJF720939:NJJ720939 NTB720939:NTF720939 OCX720939:ODB720939 OMT720939:OMX720939 OWP720939:OWT720939 PGL720939:PGP720939 PQH720939:PQL720939 QAD720939:QAH720939 QJZ720939:QKD720939 QTV720939:QTZ720939 RDR720939:RDV720939 RNN720939:RNR720939 RXJ720939:RXN720939 SHF720939:SHJ720939 SRB720939:SRF720939 TAX720939:TBB720939 TKT720939:TKX720939 TUP720939:TUT720939 UEL720939:UEP720939 UOH720939:UOL720939 UYD720939:UYH720939 VHZ720939:VID720939 VRV720939:VRZ720939 WBR720939:WBV720939 WLN720939:WLR720939 WVJ720939:WVN720939 B786475:F786475 IX786475:JB786475 ST786475:SX786475 ACP786475:ACT786475 AML786475:AMP786475 AWH786475:AWL786475 BGD786475:BGH786475 BPZ786475:BQD786475 BZV786475:BZZ786475 CJR786475:CJV786475 CTN786475:CTR786475 DDJ786475:DDN786475 DNF786475:DNJ786475 DXB786475:DXF786475 EGX786475:EHB786475 EQT786475:EQX786475 FAP786475:FAT786475 FKL786475:FKP786475 FUH786475:FUL786475 GED786475:GEH786475 GNZ786475:GOD786475 GXV786475:GXZ786475 HHR786475:HHV786475 HRN786475:HRR786475 IBJ786475:IBN786475 ILF786475:ILJ786475 IVB786475:IVF786475 JEX786475:JFB786475 JOT786475:JOX786475 JYP786475:JYT786475 KIL786475:KIP786475 KSH786475:KSL786475 LCD786475:LCH786475 LLZ786475:LMD786475 LVV786475:LVZ786475 MFR786475:MFV786475 MPN786475:MPR786475 MZJ786475:MZN786475 NJF786475:NJJ786475 NTB786475:NTF786475 OCX786475:ODB786475 OMT786475:OMX786475 OWP786475:OWT786475 PGL786475:PGP786475 PQH786475:PQL786475 QAD786475:QAH786475 QJZ786475:QKD786475 QTV786475:QTZ786475 RDR786475:RDV786475 RNN786475:RNR786475 RXJ786475:RXN786475 SHF786475:SHJ786475 SRB786475:SRF786475 TAX786475:TBB786475 TKT786475:TKX786475 TUP786475:TUT786475 UEL786475:UEP786475 UOH786475:UOL786475 UYD786475:UYH786475 VHZ786475:VID786475 VRV786475:VRZ786475 WBR786475:WBV786475 WLN786475:WLR786475 WVJ786475:WVN786475 B852011:F852011 IX852011:JB852011 ST852011:SX852011 ACP852011:ACT852011 AML852011:AMP852011 AWH852011:AWL852011 BGD852011:BGH852011 BPZ852011:BQD852011 BZV852011:BZZ852011 CJR852011:CJV852011 CTN852011:CTR852011 DDJ852011:DDN852011 DNF852011:DNJ852011 DXB852011:DXF852011 EGX852011:EHB852011 EQT852011:EQX852011 FAP852011:FAT852011 FKL852011:FKP852011 FUH852011:FUL852011 GED852011:GEH852011 GNZ852011:GOD852011 GXV852011:GXZ852011 HHR852011:HHV852011 HRN852011:HRR852011 IBJ852011:IBN852011 ILF852011:ILJ852011 IVB852011:IVF852011 JEX852011:JFB852011 JOT852011:JOX852011 JYP852011:JYT852011 KIL852011:KIP852011 KSH852011:KSL852011 LCD852011:LCH852011 LLZ852011:LMD852011 LVV852011:LVZ852011 MFR852011:MFV852011 MPN852011:MPR852011 MZJ852011:MZN852011 NJF852011:NJJ852011 NTB852011:NTF852011 OCX852011:ODB852011 OMT852011:OMX852011 OWP852011:OWT852011 PGL852011:PGP852011 PQH852011:PQL852011 QAD852011:QAH852011 QJZ852011:QKD852011 QTV852011:QTZ852011 RDR852011:RDV852011 RNN852011:RNR852011 RXJ852011:RXN852011 SHF852011:SHJ852011 SRB852011:SRF852011 TAX852011:TBB852011 TKT852011:TKX852011 TUP852011:TUT852011 UEL852011:UEP852011 UOH852011:UOL852011 UYD852011:UYH852011 VHZ852011:VID852011 VRV852011:VRZ852011 WBR852011:WBV852011 WLN852011:WLR852011 WVJ852011:WVN852011 B917547:F917547 IX917547:JB917547 ST917547:SX917547 ACP917547:ACT917547 AML917547:AMP917547 AWH917547:AWL917547 BGD917547:BGH917547 BPZ917547:BQD917547 BZV917547:BZZ917547 CJR917547:CJV917547 CTN917547:CTR917547 DDJ917547:DDN917547 DNF917547:DNJ917547 DXB917547:DXF917547 EGX917547:EHB917547 EQT917547:EQX917547 FAP917547:FAT917547 FKL917547:FKP917547 FUH917547:FUL917547 GED917547:GEH917547 GNZ917547:GOD917547 GXV917547:GXZ917547 HHR917547:HHV917547 HRN917547:HRR917547 IBJ917547:IBN917547 ILF917547:ILJ917547 IVB917547:IVF917547 JEX917547:JFB917547 JOT917547:JOX917547 JYP917547:JYT917547 KIL917547:KIP917547 KSH917547:KSL917547 LCD917547:LCH917547 LLZ917547:LMD917547 LVV917547:LVZ917547 MFR917547:MFV917547 MPN917547:MPR917547 MZJ917547:MZN917547 NJF917547:NJJ917547 NTB917547:NTF917547 OCX917547:ODB917547 OMT917547:OMX917547 OWP917547:OWT917547 PGL917547:PGP917547 PQH917547:PQL917547 QAD917547:QAH917547 QJZ917547:QKD917547 QTV917547:QTZ917547 RDR917547:RDV917547 RNN917547:RNR917547 RXJ917547:RXN917547 SHF917547:SHJ917547 SRB917547:SRF917547 TAX917547:TBB917547 TKT917547:TKX917547 TUP917547:TUT917547 UEL917547:UEP917547 UOH917547:UOL917547 UYD917547:UYH917547 VHZ917547:VID917547 VRV917547:VRZ917547 WBR917547:WBV917547 WLN917547:WLR917547 WVJ917547:WVN917547 B983083:F983083 IX983083:JB983083 ST983083:SX983083 ACP983083:ACT983083 AML983083:AMP983083 AWH983083:AWL983083 BGD983083:BGH983083 BPZ983083:BQD983083 BZV983083:BZZ983083 CJR983083:CJV983083 CTN983083:CTR983083 DDJ983083:DDN983083 DNF983083:DNJ983083 DXB983083:DXF983083 EGX983083:EHB983083 EQT983083:EQX983083 FAP983083:FAT983083 FKL983083:FKP983083 FUH983083:FUL983083 GED983083:GEH983083 GNZ983083:GOD983083 GXV983083:GXZ983083 HHR983083:HHV983083 HRN983083:HRR983083 IBJ983083:IBN983083 ILF983083:ILJ983083 IVB983083:IVF983083 JEX983083:JFB983083 JOT983083:JOX983083 JYP983083:JYT983083 KIL983083:KIP983083 KSH983083:KSL983083 LCD983083:LCH983083 LLZ983083:LMD983083 LVV983083:LVZ983083 MFR983083:MFV983083 MPN983083:MPR983083 MZJ983083:MZN983083 NJF983083:NJJ983083 NTB983083:NTF983083 OCX983083:ODB983083 OMT983083:OMX983083 OWP983083:OWT983083 PGL983083:PGP983083 PQH983083:PQL983083 QAD983083:QAH983083 QJZ983083:QKD983083 QTV983083:QTZ983083 RDR983083:RDV983083 RNN983083:RNR983083 RXJ983083:RXN983083 SHF983083:SHJ983083 SRB983083:SRF983083 TAX983083:TBB983083 TKT983083:TKX983083 TUP983083:TUT983083 UEL983083:UEP983083 UOH983083:UOL983083 UYD983083:UYH983083 VHZ983083:VID983083 VRV983083:VRZ983083 WBR983083:WBV983083 WLN983083:WLR983083 WVJ983083:WVN983083 B16:F16 IX16:JB16 ST16:SX16 ACP16:ACT16 AML16:AMP16 AWH16:AWL16 BGD16:BGH16 BPZ16:BQD16 BZV16:BZZ16 CJR16:CJV16 CTN16:CTR16 DDJ16:DDN16 DNF16:DNJ16 DXB16:DXF16 EGX16:EHB16 EQT16:EQX16 FAP16:FAT16 FKL16:FKP16 FUH16:FUL16 GED16:GEH16 GNZ16:GOD16 GXV16:GXZ16 HHR16:HHV16 HRN16:HRR16 IBJ16:IBN16 ILF16:ILJ16 IVB16:IVF16 JEX16:JFB16 JOT16:JOX16 JYP16:JYT16 KIL16:KIP16 KSH16:KSL16 LCD16:LCH16 LLZ16:LMD16 LVV16:LVZ16 MFR16:MFV16 MPN16:MPR16 MZJ16:MZN16 NJF16:NJJ16 NTB16:NTF16 OCX16:ODB16 OMT16:OMX16 OWP16:OWT16 PGL16:PGP16 PQH16:PQL16 QAD16:QAH16 QJZ16:QKD16 QTV16:QTZ16 RDR16:RDV16 RNN16:RNR16 RXJ16:RXN16 SHF16:SHJ16 SRB16:SRF16 TAX16:TBB16 TKT16:TKX16 TUP16:TUT16 UEL16:UEP16 UOH16:UOL16 UYD16:UYH16 VHZ16:VID16 VRV16:VRZ16 WBR16:WBV16 WLN16:WLR16 WVJ16:WVN16">
      <formula1>"备抵法,直接核销法"</formula1>
    </dataValidation>
    <dataValidation type="list" allowBlank="1" showInputMessage="1" showErrorMessage="1" sqref="WVJ983082:WVN983082 B65578:F65578 IX65578:JB65578 ST65578:SX65578 ACP65578:ACT65578 AML65578:AMP65578 AWH65578:AWL65578 BGD65578:BGH65578 BPZ65578:BQD65578 BZV65578:BZZ65578 CJR65578:CJV65578 CTN65578:CTR65578 DDJ65578:DDN65578 DNF65578:DNJ65578 DXB65578:DXF65578 EGX65578:EHB65578 EQT65578:EQX65578 FAP65578:FAT65578 FKL65578:FKP65578 FUH65578:FUL65578 GED65578:GEH65578 GNZ65578:GOD65578 GXV65578:GXZ65578 HHR65578:HHV65578 HRN65578:HRR65578 IBJ65578:IBN65578 ILF65578:ILJ65578 IVB65578:IVF65578 JEX65578:JFB65578 JOT65578:JOX65578 JYP65578:JYT65578 KIL65578:KIP65578 KSH65578:KSL65578 LCD65578:LCH65578 LLZ65578:LMD65578 LVV65578:LVZ65578 MFR65578:MFV65578 MPN65578:MPR65578 MZJ65578:MZN65578 NJF65578:NJJ65578 NTB65578:NTF65578 OCX65578:ODB65578 OMT65578:OMX65578 OWP65578:OWT65578 PGL65578:PGP65578 PQH65578:PQL65578 QAD65578:QAH65578 QJZ65578:QKD65578 QTV65578:QTZ65578 RDR65578:RDV65578 RNN65578:RNR65578 RXJ65578:RXN65578 SHF65578:SHJ65578 SRB65578:SRF65578 TAX65578:TBB65578 TKT65578:TKX65578 TUP65578:TUT65578 UEL65578:UEP65578 UOH65578:UOL65578 UYD65578:UYH65578 VHZ65578:VID65578 VRV65578:VRZ65578 WBR65578:WBV65578 WLN65578:WLR65578 WVJ65578:WVN65578 B131114:F131114 IX131114:JB131114 ST131114:SX131114 ACP131114:ACT131114 AML131114:AMP131114 AWH131114:AWL131114 BGD131114:BGH131114 BPZ131114:BQD131114 BZV131114:BZZ131114 CJR131114:CJV131114 CTN131114:CTR131114 DDJ131114:DDN131114 DNF131114:DNJ131114 DXB131114:DXF131114 EGX131114:EHB131114 EQT131114:EQX131114 FAP131114:FAT131114 FKL131114:FKP131114 FUH131114:FUL131114 GED131114:GEH131114 GNZ131114:GOD131114 GXV131114:GXZ131114 HHR131114:HHV131114 HRN131114:HRR131114 IBJ131114:IBN131114 ILF131114:ILJ131114 IVB131114:IVF131114 JEX131114:JFB131114 JOT131114:JOX131114 JYP131114:JYT131114 KIL131114:KIP131114 KSH131114:KSL131114 LCD131114:LCH131114 LLZ131114:LMD131114 LVV131114:LVZ131114 MFR131114:MFV131114 MPN131114:MPR131114 MZJ131114:MZN131114 NJF131114:NJJ131114 NTB131114:NTF131114 OCX131114:ODB131114 OMT131114:OMX131114 OWP131114:OWT131114 PGL131114:PGP131114 PQH131114:PQL131114 QAD131114:QAH131114 QJZ131114:QKD131114 QTV131114:QTZ131114 RDR131114:RDV131114 RNN131114:RNR131114 RXJ131114:RXN131114 SHF131114:SHJ131114 SRB131114:SRF131114 TAX131114:TBB131114 TKT131114:TKX131114 TUP131114:TUT131114 UEL131114:UEP131114 UOH131114:UOL131114 UYD131114:UYH131114 VHZ131114:VID131114 VRV131114:VRZ131114 WBR131114:WBV131114 WLN131114:WLR131114 WVJ131114:WVN131114 B196650:F196650 IX196650:JB196650 ST196650:SX196650 ACP196650:ACT196650 AML196650:AMP196650 AWH196650:AWL196650 BGD196650:BGH196650 BPZ196650:BQD196650 BZV196650:BZZ196650 CJR196650:CJV196650 CTN196650:CTR196650 DDJ196650:DDN196650 DNF196650:DNJ196650 DXB196650:DXF196650 EGX196650:EHB196650 EQT196650:EQX196650 FAP196650:FAT196650 FKL196650:FKP196650 FUH196650:FUL196650 GED196650:GEH196650 GNZ196650:GOD196650 GXV196650:GXZ196650 HHR196650:HHV196650 HRN196650:HRR196650 IBJ196650:IBN196650 ILF196650:ILJ196650 IVB196650:IVF196650 JEX196650:JFB196650 JOT196650:JOX196650 JYP196650:JYT196650 KIL196650:KIP196650 KSH196650:KSL196650 LCD196650:LCH196650 LLZ196650:LMD196650 LVV196650:LVZ196650 MFR196650:MFV196650 MPN196650:MPR196650 MZJ196650:MZN196650 NJF196650:NJJ196650 NTB196650:NTF196650 OCX196650:ODB196650 OMT196650:OMX196650 OWP196650:OWT196650 PGL196650:PGP196650 PQH196650:PQL196650 QAD196650:QAH196650 QJZ196650:QKD196650 QTV196650:QTZ196650 RDR196650:RDV196650 RNN196650:RNR196650 RXJ196650:RXN196650 SHF196650:SHJ196650 SRB196650:SRF196650 TAX196650:TBB196650 TKT196650:TKX196650 TUP196650:TUT196650 UEL196650:UEP196650 UOH196650:UOL196650 UYD196650:UYH196650 VHZ196650:VID196650 VRV196650:VRZ196650 WBR196650:WBV196650 WLN196650:WLR196650 WVJ196650:WVN196650 B262186:F262186 IX262186:JB262186 ST262186:SX262186 ACP262186:ACT262186 AML262186:AMP262186 AWH262186:AWL262186 BGD262186:BGH262186 BPZ262186:BQD262186 BZV262186:BZZ262186 CJR262186:CJV262186 CTN262186:CTR262186 DDJ262186:DDN262186 DNF262186:DNJ262186 DXB262186:DXF262186 EGX262186:EHB262186 EQT262186:EQX262186 FAP262186:FAT262186 FKL262186:FKP262186 FUH262186:FUL262186 GED262186:GEH262186 GNZ262186:GOD262186 GXV262186:GXZ262186 HHR262186:HHV262186 HRN262186:HRR262186 IBJ262186:IBN262186 ILF262186:ILJ262186 IVB262186:IVF262186 JEX262186:JFB262186 JOT262186:JOX262186 JYP262186:JYT262186 KIL262186:KIP262186 KSH262186:KSL262186 LCD262186:LCH262186 LLZ262186:LMD262186 LVV262186:LVZ262186 MFR262186:MFV262186 MPN262186:MPR262186 MZJ262186:MZN262186 NJF262186:NJJ262186 NTB262186:NTF262186 OCX262186:ODB262186 OMT262186:OMX262186 OWP262186:OWT262186 PGL262186:PGP262186 PQH262186:PQL262186 QAD262186:QAH262186 QJZ262186:QKD262186 QTV262186:QTZ262186 RDR262186:RDV262186 RNN262186:RNR262186 RXJ262186:RXN262186 SHF262186:SHJ262186 SRB262186:SRF262186 TAX262186:TBB262186 TKT262186:TKX262186 TUP262186:TUT262186 UEL262186:UEP262186 UOH262186:UOL262186 UYD262186:UYH262186 VHZ262186:VID262186 VRV262186:VRZ262186 WBR262186:WBV262186 WLN262186:WLR262186 WVJ262186:WVN262186 B327722:F327722 IX327722:JB327722 ST327722:SX327722 ACP327722:ACT327722 AML327722:AMP327722 AWH327722:AWL327722 BGD327722:BGH327722 BPZ327722:BQD327722 BZV327722:BZZ327722 CJR327722:CJV327722 CTN327722:CTR327722 DDJ327722:DDN327722 DNF327722:DNJ327722 DXB327722:DXF327722 EGX327722:EHB327722 EQT327722:EQX327722 FAP327722:FAT327722 FKL327722:FKP327722 FUH327722:FUL327722 GED327722:GEH327722 GNZ327722:GOD327722 GXV327722:GXZ327722 HHR327722:HHV327722 HRN327722:HRR327722 IBJ327722:IBN327722 ILF327722:ILJ327722 IVB327722:IVF327722 JEX327722:JFB327722 JOT327722:JOX327722 JYP327722:JYT327722 KIL327722:KIP327722 KSH327722:KSL327722 LCD327722:LCH327722 LLZ327722:LMD327722 LVV327722:LVZ327722 MFR327722:MFV327722 MPN327722:MPR327722 MZJ327722:MZN327722 NJF327722:NJJ327722 NTB327722:NTF327722 OCX327722:ODB327722 OMT327722:OMX327722 OWP327722:OWT327722 PGL327722:PGP327722 PQH327722:PQL327722 QAD327722:QAH327722 QJZ327722:QKD327722 QTV327722:QTZ327722 RDR327722:RDV327722 RNN327722:RNR327722 RXJ327722:RXN327722 SHF327722:SHJ327722 SRB327722:SRF327722 TAX327722:TBB327722 TKT327722:TKX327722 TUP327722:TUT327722 UEL327722:UEP327722 UOH327722:UOL327722 UYD327722:UYH327722 VHZ327722:VID327722 VRV327722:VRZ327722 WBR327722:WBV327722 WLN327722:WLR327722 WVJ327722:WVN327722 B393258:F393258 IX393258:JB393258 ST393258:SX393258 ACP393258:ACT393258 AML393258:AMP393258 AWH393258:AWL393258 BGD393258:BGH393258 BPZ393258:BQD393258 BZV393258:BZZ393258 CJR393258:CJV393258 CTN393258:CTR393258 DDJ393258:DDN393258 DNF393258:DNJ393258 DXB393258:DXF393258 EGX393258:EHB393258 EQT393258:EQX393258 FAP393258:FAT393258 FKL393258:FKP393258 FUH393258:FUL393258 GED393258:GEH393258 GNZ393258:GOD393258 GXV393258:GXZ393258 HHR393258:HHV393258 HRN393258:HRR393258 IBJ393258:IBN393258 ILF393258:ILJ393258 IVB393258:IVF393258 JEX393258:JFB393258 JOT393258:JOX393258 JYP393258:JYT393258 KIL393258:KIP393258 KSH393258:KSL393258 LCD393258:LCH393258 LLZ393258:LMD393258 LVV393258:LVZ393258 MFR393258:MFV393258 MPN393258:MPR393258 MZJ393258:MZN393258 NJF393258:NJJ393258 NTB393258:NTF393258 OCX393258:ODB393258 OMT393258:OMX393258 OWP393258:OWT393258 PGL393258:PGP393258 PQH393258:PQL393258 QAD393258:QAH393258 QJZ393258:QKD393258 QTV393258:QTZ393258 RDR393258:RDV393258 RNN393258:RNR393258 RXJ393258:RXN393258 SHF393258:SHJ393258 SRB393258:SRF393258 TAX393258:TBB393258 TKT393258:TKX393258 TUP393258:TUT393258 UEL393258:UEP393258 UOH393258:UOL393258 UYD393258:UYH393258 VHZ393258:VID393258 VRV393258:VRZ393258 WBR393258:WBV393258 WLN393258:WLR393258 WVJ393258:WVN393258 B458794:F458794 IX458794:JB458794 ST458794:SX458794 ACP458794:ACT458794 AML458794:AMP458794 AWH458794:AWL458794 BGD458794:BGH458794 BPZ458794:BQD458794 BZV458794:BZZ458794 CJR458794:CJV458794 CTN458794:CTR458794 DDJ458794:DDN458794 DNF458794:DNJ458794 DXB458794:DXF458794 EGX458794:EHB458794 EQT458794:EQX458794 FAP458794:FAT458794 FKL458794:FKP458794 FUH458794:FUL458794 GED458794:GEH458794 GNZ458794:GOD458794 GXV458794:GXZ458794 HHR458794:HHV458794 HRN458794:HRR458794 IBJ458794:IBN458794 ILF458794:ILJ458794 IVB458794:IVF458794 JEX458794:JFB458794 JOT458794:JOX458794 JYP458794:JYT458794 KIL458794:KIP458794 KSH458794:KSL458794 LCD458794:LCH458794 LLZ458794:LMD458794 LVV458794:LVZ458794 MFR458794:MFV458794 MPN458794:MPR458794 MZJ458794:MZN458794 NJF458794:NJJ458794 NTB458794:NTF458794 OCX458794:ODB458794 OMT458794:OMX458794 OWP458794:OWT458794 PGL458794:PGP458794 PQH458794:PQL458794 QAD458794:QAH458794 QJZ458794:QKD458794 QTV458794:QTZ458794 RDR458794:RDV458794 RNN458794:RNR458794 RXJ458794:RXN458794 SHF458794:SHJ458794 SRB458794:SRF458794 TAX458794:TBB458794 TKT458794:TKX458794 TUP458794:TUT458794 UEL458794:UEP458794 UOH458794:UOL458794 UYD458794:UYH458794 VHZ458794:VID458794 VRV458794:VRZ458794 WBR458794:WBV458794 WLN458794:WLR458794 WVJ458794:WVN458794 B524330:F524330 IX524330:JB524330 ST524330:SX524330 ACP524330:ACT524330 AML524330:AMP524330 AWH524330:AWL524330 BGD524330:BGH524330 BPZ524330:BQD524330 BZV524330:BZZ524330 CJR524330:CJV524330 CTN524330:CTR524330 DDJ524330:DDN524330 DNF524330:DNJ524330 DXB524330:DXF524330 EGX524330:EHB524330 EQT524330:EQX524330 FAP524330:FAT524330 FKL524330:FKP524330 FUH524330:FUL524330 GED524330:GEH524330 GNZ524330:GOD524330 GXV524330:GXZ524330 HHR524330:HHV524330 HRN524330:HRR524330 IBJ524330:IBN524330 ILF524330:ILJ524330 IVB524330:IVF524330 JEX524330:JFB524330 JOT524330:JOX524330 JYP524330:JYT524330 KIL524330:KIP524330 KSH524330:KSL524330 LCD524330:LCH524330 LLZ524330:LMD524330 LVV524330:LVZ524330 MFR524330:MFV524330 MPN524330:MPR524330 MZJ524330:MZN524330 NJF524330:NJJ524330 NTB524330:NTF524330 OCX524330:ODB524330 OMT524330:OMX524330 OWP524330:OWT524330 PGL524330:PGP524330 PQH524330:PQL524330 QAD524330:QAH524330 QJZ524330:QKD524330 QTV524330:QTZ524330 RDR524330:RDV524330 RNN524330:RNR524330 RXJ524330:RXN524330 SHF524330:SHJ524330 SRB524330:SRF524330 TAX524330:TBB524330 TKT524330:TKX524330 TUP524330:TUT524330 UEL524330:UEP524330 UOH524330:UOL524330 UYD524330:UYH524330 VHZ524330:VID524330 VRV524330:VRZ524330 WBR524330:WBV524330 WLN524330:WLR524330 WVJ524330:WVN524330 B589866:F589866 IX589866:JB589866 ST589866:SX589866 ACP589866:ACT589866 AML589866:AMP589866 AWH589866:AWL589866 BGD589866:BGH589866 BPZ589866:BQD589866 BZV589866:BZZ589866 CJR589866:CJV589866 CTN589866:CTR589866 DDJ589866:DDN589866 DNF589866:DNJ589866 DXB589866:DXF589866 EGX589866:EHB589866 EQT589866:EQX589866 FAP589866:FAT589866 FKL589866:FKP589866 FUH589866:FUL589866 GED589866:GEH589866 GNZ589866:GOD589866 GXV589866:GXZ589866 HHR589866:HHV589866 HRN589866:HRR589866 IBJ589866:IBN589866 ILF589866:ILJ589866 IVB589866:IVF589866 JEX589866:JFB589866 JOT589866:JOX589866 JYP589866:JYT589866 KIL589866:KIP589866 KSH589866:KSL589866 LCD589866:LCH589866 LLZ589866:LMD589866 LVV589866:LVZ589866 MFR589866:MFV589866 MPN589866:MPR589866 MZJ589866:MZN589866 NJF589866:NJJ589866 NTB589866:NTF589866 OCX589866:ODB589866 OMT589866:OMX589866 OWP589866:OWT589866 PGL589866:PGP589866 PQH589866:PQL589866 QAD589866:QAH589866 QJZ589866:QKD589866 QTV589866:QTZ589866 RDR589866:RDV589866 RNN589866:RNR589866 RXJ589866:RXN589866 SHF589866:SHJ589866 SRB589866:SRF589866 TAX589866:TBB589866 TKT589866:TKX589866 TUP589866:TUT589866 UEL589866:UEP589866 UOH589866:UOL589866 UYD589866:UYH589866 VHZ589866:VID589866 VRV589866:VRZ589866 WBR589866:WBV589866 WLN589866:WLR589866 WVJ589866:WVN589866 B655402:F655402 IX655402:JB655402 ST655402:SX655402 ACP655402:ACT655402 AML655402:AMP655402 AWH655402:AWL655402 BGD655402:BGH655402 BPZ655402:BQD655402 BZV655402:BZZ655402 CJR655402:CJV655402 CTN655402:CTR655402 DDJ655402:DDN655402 DNF655402:DNJ655402 DXB655402:DXF655402 EGX655402:EHB655402 EQT655402:EQX655402 FAP655402:FAT655402 FKL655402:FKP655402 FUH655402:FUL655402 GED655402:GEH655402 GNZ655402:GOD655402 GXV655402:GXZ655402 HHR655402:HHV655402 HRN655402:HRR655402 IBJ655402:IBN655402 ILF655402:ILJ655402 IVB655402:IVF655402 JEX655402:JFB655402 JOT655402:JOX655402 JYP655402:JYT655402 KIL655402:KIP655402 KSH655402:KSL655402 LCD655402:LCH655402 LLZ655402:LMD655402 LVV655402:LVZ655402 MFR655402:MFV655402 MPN655402:MPR655402 MZJ655402:MZN655402 NJF655402:NJJ655402 NTB655402:NTF655402 OCX655402:ODB655402 OMT655402:OMX655402 OWP655402:OWT655402 PGL655402:PGP655402 PQH655402:PQL655402 QAD655402:QAH655402 QJZ655402:QKD655402 QTV655402:QTZ655402 RDR655402:RDV655402 RNN655402:RNR655402 RXJ655402:RXN655402 SHF655402:SHJ655402 SRB655402:SRF655402 TAX655402:TBB655402 TKT655402:TKX655402 TUP655402:TUT655402 UEL655402:UEP655402 UOH655402:UOL655402 UYD655402:UYH655402 VHZ655402:VID655402 VRV655402:VRZ655402 WBR655402:WBV655402 WLN655402:WLR655402 WVJ655402:WVN655402 B720938:F720938 IX720938:JB720938 ST720938:SX720938 ACP720938:ACT720938 AML720938:AMP720938 AWH720938:AWL720938 BGD720938:BGH720938 BPZ720938:BQD720938 BZV720938:BZZ720938 CJR720938:CJV720938 CTN720938:CTR720938 DDJ720938:DDN720938 DNF720938:DNJ720938 DXB720938:DXF720938 EGX720938:EHB720938 EQT720938:EQX720938 FAP720938:FAT720938 FKL720938:FKP720938 FUH720938:FUL720938 GED720938:GEH720938 GNZ720938:GOD720938 GXV720938:GXZ720938 HHR720938:HHV720938 HRN720938:HRR720938 IBJ720938:IBN720938 ILF720938:ILJ720938 IVB720938:IVF720938 JEX720938:JFB720938 JOT720938:JOX720938 JYP720938:JYT720938 KIL720938:KIP720938 KSH720938:KSL720938 LCD720938:LCH720938 LLZ720938:LMD720938 LVV720938:LVZ720938 MFR720938:MFV720938 MPN720938:MPR720938 MZJ720938:MZN720938 NJF720938:NJJ720938 NTB720938:NTF720938 OCX720938:ODB720938 OMT720938:OMX720938 OWP720938:OWT720938 PGL720938:PGP720938 PQH720938:PQL720938 QAD720938:QAH720938 QJZ720938:QKD720938 QTV720938:QTZ720938 RDR720938:RDV720938 RNN720938:RNR720938 RXJ720938:RXN720938 SHF720938:SHJ720938 SRB720938:SRF720938 TAX720938:TBB720938 TKT720938:TKX720938 TUP720938:TUT720938 UEL720938:UEP720938 UOH720938:UOL720938 UYD720938:UYH720938 VHZ720938:VID720938 VRV720938:VRZ720938 WBR720938:WBV720938 WLN720938:WLR720938 WVJ720938:WVN720938 B786474:F786474 IX786474:JB786474 ST786474:SX786474 ACP786474:ACT786474 AML786474:AMP786474 AWH786474:AWL786474 BGD786474:BGH786474 BPZ786474:BQD786474 BZV786474:BZZ786474 CJR786474:CJV786474 CTN786474:CTR786474 DDJ786474:DDN786474 DNF786474:DNJ786474 DXB786474:DXF786474 EGX786474:EHB786474 EQT786474:EQX786474 FAP786474:FAT786474 FKL786474:FKP786474 FUH786474:FUL786474 GED786474:GEH786474 GNZ786474:GOD786474 GXV786474:GXZ786474 HHR786474:HHV786474 HRN786474:HRR786474 IBJ786474:IBN786474 ILF786474:ILJ786474 IVB786474:IVF786474 JEX786474:JFB786474 JOT786474:JOX786474 JYP786474:JYT786474 KIL786474:KIP786474 KSH786474:KSL786474 LCD786474:LCH786474 LLZ786474:LMD786474 LVV786474:LVZ786474 MFR786474:MFV786474 MPN786474:MPR786474 MZJ786474:MZN786474 NJF786474:NJJ786474 NTB786474:NTF786474 OCX786474:ODB786474 OMT786474:OMX786474 OWP786474:OWT786474 PGL786474:PGP786474 PQH786474:PQL786474 QAD786474:QAH786474 QJZ786474:QKD786474 QTV786474:QTZ786474 RDR786474:RDV786474 RNN786474:RNR786474 RXJ786474:RXN786474 SHF786474:SHJ786474 SRB786474:SRF786474 TAX786474:TBB786474 TKT786474:TKX786474 TUP786474:TUT786474 UEL786474:UEP786474 UOH786474:UOL786474 UYD786474:UYH786474 VHZ786474:VID786474 VRV786474:VRZ786474 WBR786474:WBV786474 WLN786474:WLR786474 WVJ786474:WVN786474 B852010:F852010 IX852010:JB852010 ST852010:SX852010 ACP852010:ACT852010 AML852010:AMP852010 AWH852010:AWL852010 BGD852010:BGH852010 BPZ852010:BQD852010 BZV852010:BZZ852010 CJR852010:CJV852010 CTN852010:CTR852010 DDJ852010:DDN852010 DNF852010:DNJ852010 DXB852010:DXF852010 EGX852010:EHB852010 EQT852010:EQX852010 FAP852010:FAT852010 FKL852010:FKP852010 FUH852010:FUL852010 GED852010:GEH852010 GNZ852010:GOD852010 GXV852010:GXZ852010 HHR852010:HHV852010 HRN852010:HRR852010 IBJ852010:IBN852010 ILF852010:ILJ852010 IVB852010:IVF852010 JEX852010:JFB852010 JOT852010:JOX852010 JYP852010:JYT852010 KIL852010:KIP852010 KSH852010:KSL852010 LCD852010:LCH852010 LLZ852010:LMD852010 LVV852010:LVZ852010 MFR852010:MFV852010 MPN852010:MPR852010 MZJ852010:MZN852010 NJF852010:NJJ852010 NTB852010:NTF852010 OCX852010:ODB852010 OMT852010:OMX852010 OWP852010:OWT852010 PGL852010:PGP852010 PQH852010:PQL852010 QAD852010:QAH852010 QJZ852010:QKD852010 QTV852010:QTZ852010 RDR852010:RDV852010 RNN852010:RNR852010 RXJ852010:RXN852010 SHF852010:SHJ852010 SRB852010:SRF852010 TAX852010:TBB852010 TKT852010:TKX852010 TUP852010:TUT852010 UEL852010:UEP852010 UOH852010:UOL852010 UYD852010:UYH852010 VHZ852010:VID852010 VRV852010:VRZ852010 WBR852010:WBV852010 WLN852010:WLR852010 WVJ852010:WVN852010 B917546:F917546 IX917546:JB917546 ST917546:SX917546 ACP917546:ACT917546 AML917546:AMP917546 AWH917546:AWL917546 BGD917546:BGH917546 BPZ917546:BQD917546 BZV917546:BZZ917546 CJR917546:CJV917546 CTN917546:CTR917546 DDJ917546:DDN917546 DNF917546:DNJ917546 DXB917546:DXF917546 EGX917546:EHB917546 EQT917546:EQX917546 FAP917546:FAT917546 FKL917546:FKP917546 FUH917546:FUL917546 GED917546:GEH917546 GNZ917546:GOD917546 GXV917546:GXZ917546 HHR917546:HHV917546 HRN917546:HRR917546 IBJ917546:IBN917546 ILF917546:ILJ917546 IVB917546:IVF917546 JEX917546:JFB917546 JOT917546:JOX917546 JYP917546:JYT917546 KIL917546:KIP917546 KSH917546:KSL917546 LCD917546:LCH917546 LLZ917546:LMD917546 LVV917546:LVZ917546 MFR917546:MFV917546 MPN917546:MPR917546 MZJ917546:MZN917546 NJF917546:NJJ917546 NTB917546:NTF917546 OCX917546:ODB917546 OMT917546:OMX917546 OWP917546:OWT917546 PGL917546:PGP917546 PQH917546:PQL917546 QAD917546:QAH917546 QJZ917546:QKD917546 QTV917546:QTZ917546 RDR917546:RDV917546 RNN917546:RNR917546 RXJ917546:RXN917546 SHF917546:SHJ917546 SRB917546:SRF917546 TAX917546:TBB917546 TKT917546:TKX917546 TUP917546:TUT917546 UEL917546:UEP917546 UOH917546:UOL917546 UYD917546:UYH917546 VHZ917546:VID917546 VRV917546:VRZ917546 WBR917546:WBV917546 WLN917546:WLR917546 WVJ917546:WVN917546 B983082:F983082 IX983082:JB983082 ST983082:SX983082 ACP983082:ACT983082 AML983082:AMP983082 AWH983082:AWL983082 BGD983082:BGH983082 BPZ983082:BQD983082 BZV983082:BZZ983082 CJR983082:CJV983082 CTN983082:CTR983082 DDJ983082:DDN983082 DNF983082:DNJ983082 DXB983082:DXF983082 EGX983082:EHB983082 EQT983082:EQX983082 FAP983082:FAT983082 FKL983082:FKP983082 FUH983082:FUL983082 GED983082:GEH983082 GNZ983082:GOD983082 GXV983082:GXZ983082 HHR983082:HHV983082 HRN983082:HRR983082 IBJ983082:IBN983082 ILF983082:ILJ983082 IVB983082:IVF983082 JEX983082:JFB983082 JOT983082:JOX983082 JYP983082:JYT983082 KIL983082:KIP983082 KSH983082:KSL983082 LCD983082:LCH983082 LLZ983082:LMD983082 LVV983082:LVZ983082 MFR983082:MFV983082 MPN983082:MPR983082 MZJ983082:MZN983082 NJF983082:NJJ983082 NTB983082:NTF983082 OCX983082:ODB983082 OMT983082:OMX983082 OWP983082:OWT983082 PGL983082:PGP983082 PQH983082:PQL983082 QAD983082:QAH983082 QJZ983082:QKD983082 QTV983082:QTZ983082 RDR983082:RDV983082 RNN983082:RNR983082 RXJ983082:RXN983082 SHF983082:SHJ983082 SRB983082:SRF983082 TAX983082:TBB983082 TKT983082:TKX983082 TUP983082:TUT983082 UEL983082:UEP983082 UOH983082:UOL983082 UYD983082:UYH983082 VHZ983082:VID983082 VRV983082:VRZ983082 WBR983082:WBV983082 WLN983082:WLR983082 IX15:JB15 ST15:SX15 ACP15:ACT15 AML15:AMP15 AWH15:AWL15 BGD15:BGH15 BPZ15:BQD15 BZV15:BZZ15 CJR15:CJV15 CTN15:CTR15 DDJ15:DDN15 DNF15:DNJ15 DXB15:DXF15 EGX15:EHB15 EQT15:EQX15 FAP15:FAT15 FKL15:FKP15 FUH15:FUL15 GED15:GEH15 GNZ15:GOD15 GXV15:GXZ15 HHR15:HHV15 HRN15:HRR15 IBJ15:IBN15 ILF15:ILJ15 IVB15:IVF15 JEX15:JFB15 JOT15:JOX15 JYP15:JYT15 KIL15:KIP15 KSH15:KSL15 LCD15:LCH15 LLZ15:LMD15 LVV15:LVZ15 MFR15:MFV15 MPN15:MPR15 MZJ15:MZN15 NJF15:NJJ15 NTB15:NTF15 OCX15:ODB15 OMT15:OMX15 OWP15:OWT15 PGL15:PGP15 PQH15:PQL15 QAD15:QAH15 QJZ15:QKD15 QTV15:QTZ15 RDR15:RDV15 RNN15:RNR15 RXJ15:RXN15 SHF15:SHJ15 SRB15:SRF15 TAX15:TBB15 TKT15:TKX15 TUP15:TUT15 UEL15:UEP15 UOH15:UOL15 UYD15:UYH15 VHZ15:VID15 VRV15:VRZ15 WBR15:WBV15 WLN15:WLR15 WVJ15:WVN15">
      <formula1>"先进先出法,移动加权平均法,月末一次加权平均法,个别计价法,毛利率法,零售价法,计划成本法,其他"</formula1>
    </dataValidation>
    <dataValidation type="list" allowBlank="1" showInputMessage="1" showErrorMessage="1" sqref="WVJ983081:WVN983081 B65577:F65577 IX65577:JB65577 ST65577:SX65577 ACP65577:ACT65577 AML65577:AMP65577 AWH65577:AWL65577 BGD65577:BGH65577 BPZ65577:BQD65577 BZV65577:BZZ65577 CJR65577:CJV65577 CTN65577:CTR65577 DDJ65577:DDN65577 DNF65577:DNJ65577 DXB65577:DXF65577 EGX65577:EHB65577 EQT65577:EQX65577 FAP65577:FAT65577 FKL65577:FKP65577 FUH65577:FUL65577 GED65577:GEH65577 GNZ65577:GOD65577 GXV65577:GXZ65577 HHR65577:HHV65577 HRN65577:HRR65577 IBJ65577:IBN65577 ILF65577:ILJ65577 IVB65577:IVF65577 JEX65577:JFB65577 JOT65577:JOX65577 JYP65577:JYT65577 KIL65577:KIP65577 KSH65577:KSL65577 LCD65577:LCH65577 LLZ65577:LMD65577 LVV65577:LVZ65577 MFR65577:MFV65577 MPN65577:MPR65577 MZJ65577:MZN65577 NJF65577:NJJ65577 NTB65577:NTF65577 OCX65577:ODB65577 OMT65577:OMX65577 OWP65577:OWT65577 PGL65577:PGP65577 PQH65577:PQL65577 QAD65577:QAH65577 QJZ65577:QKD65577 QTV65577:QTZ65577 RDR65577:RDV65577 RNN65577:RNR65577 RXJ65577:RXN65577 SHF65577:SHJ65577 SRB65577:SRF65577 TAX65577:TBB65577 TKT65577:TKX65577 TUP65577:TUT65577 UEL65577:UEP65577 UOH65577:UOL65577 UYD65577:UYH65577 VHZ65577:VID65577 VRV65577:VRZ65577 WBR65577:WBV65577 WLN65577:WLR65577 WVJ65577:WVN65577 B131113:F131113 IX131113:JB131113 ST131113:SX131113 ACP131113:ACT131113 AML131113:AMP131113 AWH131113:AWL131113 BGD131113:BGH131113 BPZ131113:BQD131113 BZV131113:BZZ131113 CJR131113:CJV131113 CTN131113:CTR131113 DDJ131113:DDN131113 DNF131113:DNJ131113 DXB131113:DXF131113 EGX131113:EHB131113 EQT131113:EQX131113 FAP131113:FAT131113 FKL131113:FKP131113 FUH131113:FUL131113 GED131113:GEH131113 GNZ131113:GOD131113 GXV131113:GXZ131113 HHR131113:HHV131113 HRN131113:HRR131113 IBJ131113:IBN131113 ILF131113:ILJ131113 IVB131113:IVF131113 JEX131113:JFB131113 JOT131113:JOX131113 JYP131113:JYT131113 KIL131113:KIP131113 KSH131113:KSL131113 LCD131113:LCH131113 LLZ131113:LMD131113 LVV131113:LVZ131113 MFR131113:MFV131113 MPN131113:MPR131113 MZJ131113:MZN131113 NJF131113:NJJ131113 NTB131113:NTF131113 OCX131113:ODB131113 OMT131113:OMX131113 OWP131113:OWT131113 PGL131113:PGP131113 PQH131113:PQL131113 QAD131113:QAH131113 QJZ131113:QKD131113 QTV131113:QTZ131113 RDR131113:RDV131113 RNN131113:RNR131113 RXJ131113:RXN131113 SHF131113:SHJ131113 SRB131113:SRF131113 TAX131113:TBB131113 TKT131113:TKX131113 TUP131113:TUT131113 UEL131113:UEP131113 UOH131113:UOL131113 UYD131113:UYH131113 VHZ131113:VID131113 VRV131113:VRZ131113 WBR131113:WBV131113 WLN131113:WLR131113 WVJ131113:WVN131113 B196649:F196649 IX196649:JB196649 ST196649:SX196649 ACP196649:ACT196649 AML196649:AMP196649 AWH196649:AWL196649 BGD196649:BGH196649 BPZ196649:BQD196649 BZV196649:BZZ196649 CJR196649:CJV196649 CTN196649:CTR196649 DDJ196649:DDN196649 DNF196649:DNJ196649 DXB196649:DXF196649 EGX196649:EHB196649 EQT196649:EQX196649 FAP196649:FAT196649 FKL196649:FKP196649 FUH196649:FUL196649 GED196649:GEH196649 GNZ196649:GOD196649 GXV196649:GXZ196649 HHR196649:HHV196649 HRN196649:HRR196649 IBJ196649:IBN196649 ILF196649:ILJ196649 IVB196649:IVF196649 JEX196649:JFB196649 JOT196649:JOX196649 JYP196649:JYT196649 KIL196649:KIP196649 KSH196649:KSL196649 LCD196649:LCH196649 LLZ196649:LMD196649 LVV196649:LVZ196649 MFR196649:MFV196649 MPN196649:MPR196649 MZJ196649:MZN196649 NJF196649:NJJ196649 NTB196649:NTF196649 OCX196649:ODB196649 OMT196649:OMX196649 OWP196649:OWT196649 PGL196649:PGP196649 PQH196649:PQL196649 QAD196649:QAH196649 QJZ196649:QKD196649 QTV196649:QTZ196649 RDR196649:RDV196649 RNN196649:RNR196649 RXJ196649:RXN196649 SHF196649:SHJ196649 SRB196649:SRF196649 TAX196649:TBB196649 TKT196649:TKX196649 TUP196649:TUT196649 UEL196649:UEP196649 UOH196649:UOL196649 UYD196649:UYH196649 VHZ196649:VID196649 VRV196649:VRZ196649 WBR196649:WBV196649 WLN196649:WLR196649 WVJ196649:WVN196649 B262185:F262185 IX262185:JB262185 ST262185:SX262185 ACP262185:ACT262185 AML262185:AMP262185 AWH262185:AWL262185 BGD262185:BGH262185 BPZ262185:BQD262185 BZV262185:BZZ262185 CJR262185:CJV262185 CTN262185:CTR262185 DDJ262185:DDN262185 DNF262185:DNJ262185 DXB262185:DXF262185 EGX262185:EHB262185 EQT262185:EQX262185 FAP262185:FAT262185 FKL262185:FKP262185 FUH262185:FUL262185 GED262185:GEH262185 GNZ262185:GOD262185 GXV262185:GXZ262185 HHR262185:HHV262185 HRN262185:HRR262185 IBJ262185:IBN262185 ILF262185:ILJ262185 IVB262185:IVF262185 JEX262185:JFB262185 JOT262185:JOX262185 JYP262185:JYT262185 KIL262185:KIP262185 KSH262185:KSL262185 LCD262185:LCH262185 LLZ262185:LMD262185 LVV262185:LVZ262185 MFR262185:MFV262185 MPN262185:MPR262185 MZJ262185:MZN262185 NJF262185:NJJ262185 NTB262185:NTF262185 OCX262185:ODB262185 OMT262185:OMX262185 OWP262185:OWT262185 PGL262185:PGP262185 PQH262185:PQL262185 QAD262185:QAH262185 QJZ262185:QKD262185 QTV262185:QTZ262185 RDR262185:RDV262185 RNN262185:RNR262185 RXJ262185:RXN262185 SHF262185:SHJ262185 SRB262185:SRF262185 TAX262185:TBB262185 TKT262185:TKX262185 TUP262185:TUT262185 UEL262185:UEP262185 UOH262185:UOL262185 UYD262185:UYH262185 VHZ262185:VID262185 VRV262185:VRZ262185 WBR262185:WBV262185 WLN262185:WLR262185 WVJ262185:WVN262185 B327721:F327721 IX327721:JB327721 ST327721:SX327721 ACP327721:ACT327721 AML327721:AMP327721 AWH327721:AWL327721 BGD327721:BGH327721 BPZ327721:BQD327721 BZV327721:BZZ327721 CJR327721:CJV327721 CTN327721:CTR327721 DDJ327721:DDN327721 DNF327721:DNJ327721 DXB327721:DXF327721 EGX327721:EHB327721 EQT327721:EQX327721 FAP327721:FAT327721 FKL327721:FKP327721 FUH327721:FUL327721 GED327721:GEH327721 GNZ327721:GOD327721 GXV327721:GXZ327721 HHR327721:HHV327721 HRN327721:HRR327721 IBJ327721:IBN327721 ILF327721:ILJ327721 IVB327721:IVF327721 JEX327721:JFB327721 JOT327721:JOX327721 JYP327721:JYT327721 KIL327721:KIP327721 KSH327721:KSL327721 LCD327721:LCH327721 LLZ327721:LMD327721 LVV327721:LVZ327721 MFR327721:MFV327721 MPN327721:MPR327721 MZJ327721:MZN327721 NJF327721:NJJ327721 NTB327721:NTF327721 OCX327721:ODB327721 OMT327721:OMX327721 OWP327721:OWT327721 PGL327721:PGP327721 PQH327721:PQL327721 QAD327721:QAH327721 QJZ327721:QKD327721 QTV327721:QTZ327721 RDR327721:RDV327721 RNN327721:RNR327721 RXJ327721:RXN327721 SHF327721:SHJ327721 SRB327721:SRF327721 TAX327721:TBB327721 TKT327721:TKX327721 TUP327721:TUT327721 UEL327721:UEP327721 UOH327721:UOL327721 UYD327721:UYH327721 VHZ327721:VID327721 VRV327721:VRZ327721 WBR327721:WBV327721 WLN327721:WLR327721 WVJ327721:WVN327721 B393257:F393257 IX393257:JB393257 ST393257:SX393257 ACP393257:ACT393257 AML393257:AMP393257 AWH393257:AWL393257 BGD393257:BGH393257 BPZ393257:BQD393257 BZV393257:BZZ393257 CJR393257:CJV393257 CTN393257:CTR393257 DDJ393257:DDN393257 DNF393257:DNJ393257 DXB393257:DXF393257 EGX393257:EHB393257 EQT393257:EQX393257 FAP393257:FAT393257 FKL393257:FKP393257 FUH393257:FUL393257 GED393257:GEH393257 GNZ393257:GOD393257 GXV393257:GXZ393257 HHR393257:HHV393257 HRN393257:HRR393257 IBJ393257:IBN393257 ILF393257:ILJ393257 IVB393257:IVF393257 JEX393257:JFB393257 JOT393257:JOX393257 JYP393257:JYT393257 KIL393257:KIP393257 KSH393257:KSL393257 LCD393257:LCH393257 LLZ393257:LMD393257 LVV393257:LVZ393257 MFR393257:MFV393257 MPN393257:MPR393257 MZJ393257:MZN393257 NJF393257:NJJ393257 NTB393257:NTF393257 OCX393257:ODB393257 OMT393257:OMX393257 OWP393257:OWT393257 PGL393257:PGP393257 PQH393257:PQL393257 QAD393257:QAH393257 QJZ393257:QKD393257 QTV393257:QTZ393257 RDR393257:RDV393257 RNN393257:RNR393257 RXJ393257:RXN393257 SHF393257:SHJ393257 SRB393257:SRF393257 TAX393257:TBB393257 TKT393257:TKX393257 TUP393257:TUT393257 UEL393257:UEP393257 UOH393257:UOL393257 UYD393257:UYH393257 VHZ393257:VID393257 VRV393257:VRZ393257 WBR393257:WBV393257 WLN393257:WLR393257 WVJ393257:WVN393257 B458793:F458793 IX458793:JB458793 ST458793:SX458793 ACP458793:ACT458793 AML458793:AMP458793 AWH458793:AWL458793 BGD458793:BGH458793 BPZ458793:BQD458793 BZV458793:BZZ458793 CJR458793:CJV458793 CTN458793:CTR458793 DDJ458793:DDN458793 DNF458793:DNJ458793 DXB458793:DXF458793 EGX458793:EHB458793 EQT458793:EQX458793 FAP458793:FAT458793 FKL458793:FKP458793 FUH458793:FUL458793 GED458793:GEH458793 GNZ458793:GOD458793 GXV458793:GXZ458793 HHR458793:HHV458793 HRN458793:HRR458793 IBJ458793:IBN458793 ILF458793:ILJ458793 IVB458793:IVF458793 JEX458793:JFB458793 JOT458793:JOX458793 JYP458793:JYT458793 KIL458793:KIP458793 KSH458793:KSL458793 LCD458793:LCH458793 LLZ458793:LMD458793 LVV458793:LVZ458793 MFR458793:MFV458793 MPN458793:MPR458793 MZJ458793:MZN458793 NJF458793:NJJ458793 NTB458793:NTF458793 OCX458793:ODB458793 OMT458793:OMX458793 OWP458793:OWT458793 PGL458793:PGP458793 PQH458793:PQL458793 QAD458793:QAH458793 QJZ458793:QKD458793 QTV458793:QTZ458793 RDR458793:RDV458793 RNN458793:RNR458793 RXJ458793:RXN458793 SHF458793:SHJ458793 SRB458793:SRF458793 TAX458793:TBB458793 TKT458793:TKX458793 TUP458793:TUT458793 UEL458793:UEP458793 UOH458793:UOL458793 UYD458793:UYH458793 VHZ458793:VID458793 VRV458793:VRZ458793 WBR458793:WBV458793 WLN458793:WLR458793 WVJ458793:WVN458793 B524329:F524329 IX524329:JB524329 ST524329:SX524329 ACP524329:ACT524329 AML524329:AMP524329 AWH524329:AWL524329 BGD524329:BGH524329 BPZ524329:BQD524329 BZV524329:BZZ524329 CJR524329:CJV524329 CTN524329:CTR524329 DDJ524329:DDN524329 DNF524329:DNJ524329 DXB524329:DXF524329 EGX524329:EHB524329 EQT524329:EQX524329 FAP524329:FAT524329 FKL524329:FKP524329 FUH524329:FUL524329 GED524329:GEH524329 GNZ524329:GOD524329 GXV524329:GXZ524329 HHR524329:HHV524329 HRN524329:HRR524329 IBJ524329:IBN524329 ILF524329:ILJ524329 IVB524329:IVF524329 JEX524329:JFB524329 JOT524329:JOX524329 JYP524329:JYT524329 KIL524329:KIP524329 KSH524329:KSL524329 LCD524329:LCH524329 LLZ524329:LMD524329 LVV524329:LVZ524329 MFR524329:MFV524329 MPN524329:MPR524329 MZJ524329:MZN524329 NJF524329:NJJ524329 NTB524329:NTF524329 OCX524329:ODB524329 OMT524329:OMX524329 OWP524329:OWT524329 PGL524329:PGP524329 PQH524329:PQL524329 QAD524329:QAH524329 QJZ524329:QKD524329 QTV524329:QTZ524329 RDR524329:RDV524329 RNN524329:RNR524329 RXJ524329:RXN524329 SHF524329:SHJ524329 SRB524329:SRF524329 TAX524329:TBB524329 TKT524329:TKX524329 TUP524329:TUT524329 UEL524329:UEP524329 UOH524329:UOL524329 UYD524329:UYH524329 VHZ524329:VID524329 VRV524329:VRZ524329 WBR524329:WBV524329 WLN524329:WLR524329 WVJ524329:WVN524329 B589865:F589865 IX589865:JB589865 ST589865:SX589865 ACP589865:ACT589865 AML589865:AMP589865 AWH589865:AWL589865 BGD589865:BGH589865 BPZ589865:BQD589865 BZV589865:BZZ589865 CJR589865:CJV589865 CTN589865:CTR589865 DDJ589865:DDN589865 DNF589865:DNJ589865 DXB589865:DXF589865 EGX589865:EHB589865 EQT589865:EQX589865 FAP589865:FAT589865 FKL589865:FKP589865 FUH589865:FUL589865 GED589865:GEH589865 GNZ589865:GOD589865 GXV589865:GXZ589865 HHR589865:HHV589865 HRN589865:HRR589865 IBJ589865:IBN589865 ILF589865:ILJ589865 IVB589865:IVF589865 JEX589865:JFB589865 JOT589865:JOX589865 JYP589865:JYT589865 KIL589865:KIP589865 KSH589865:KSL589865 LCD589865:LCH589865 LLZ589865:LMD589865 LVV589865:LVZ589865 MFR589865:MFV589865 MPN589865:MPR589865 MZJ589865:MZN589865 NJF589865:NJJ589865 NTB589865:NTF589865 OCX589865:ODB589865 OMT589865:OMX589865 OWP589865:OWT589865 PGL589865:PGP589865 PQH589865:PQL589865 QAD589865:QAH589865 QJZ589865:QKD589865 QTV589865:QTZ589865 RDR589865:RDV589865 RNN589865:RNR589865 RXJ589865:RXN589865 SHF589865:SHJ589865 SRB589865:SRF589865 TAX589865:TBB589865 TKT589865:TKX589865 TUP589865:TUT589865 UEL589865:UEP589865 UOH589865:UOL589865 UYD589865:UYH589865 VHZ589865:VID589865 VRV589865:VRZ589865 WBR589865:WBV589865 WLN589865:WLR589865 WVJ589865:WVN589865 B655401:F655401 IX655401:JB655401 ST655401:SX655401 ACP655401:ACT655401 AML655401:AMP655401 AWH655401:AWL655401 BGD655401:BGH655401 BPZ655401:BQD655401 BZV655401:BZZ655401 CJR655401:CJV655401 CTN655401:CTR655401 DDJ655401:DDN655401 DNF655401:DNJ655401 DXB655401:DXF655401 EGX655401:EHB655401 EQT655401:EQX655401 FAP655401:FAT655401 FKL655401:FKP655401 FUH655401:FUL655401 GED655401:GEH655401 GNZ655401:GOD655401 GXV655401:GXZ655401 HHR655401:HHV655401 HRN655401:HRR655401 IBJ655401:IBN655401 ILF655401:ILJ655401 IVB655401:IVF655401 JEX655401:JFB655401 JOT655401:JOX655401 JYP655401:JYT655401 KIL655401:KIP655401 KSH655401:KSL655401 LCD655401:LCH655401 LLZ655401:LMD655401 LVV655401:LVZ655401 MFR655401:MFV655401 MPN655401:MPR655401 MZJ655401:MZN655401 NJF655401:NJJ655401 NTB655401:NTF655401 OCX655401:ODB655401 OMT655401:OMX655401 OWP655401:OWT655401 PGL655401:PGP655401 PQH655401:PQL655401 QAD655401:QAH655401 QJZ655401:QKD655401 QTV655401:QTZ655401 RDR655401:RDV655401 RNN655401:RNR655401 RXJ655401:RXN655401 SHF655401:SHJ655401 SRB655401:SRF655401 TAX655401:TBB655401 TKT655401:TKX655401 TUP655401:TUT655401 UEL655401:UEP655401 UOH655401:UOL655401 UYD655401:UYH655401 VHZ655401:VID655401 VRV655401:VRZ655401 WBR655401:WBV655401 WLN655401:WLR655401 WVJ655401:WVN655401 B720937:F720937 IX720937:JB720937 ST720937:SX720937 ACP720937:ACT720937 AML720937:AMP720937 AWH720937:AWL720937 BGD720937:BGH720937 BPZ720937:BQD720937 BZV720937:BZZ720937 CJR720937:CJV720937 CTN720937:CTR720937 DDJ720937:DDN720937 DNF720937:DNJ720937 DXB720937:DXF720937 EGX720937:EHB720937 EQT720937:EQX720937 FAP720937:FAT720937 FKL720937:FKP720937 FUH720937:FUL720937 GED720937:GEH720937 GNZ720937:GOD720937 GXV720937:GXZ720937 HHR720937:HHV720937 HRN720937:HRR720937 IBJ720937:IBN720937 ILF720937:ILJ720937 IVB720937:IVF720937 JEX720937:JFB720937 JOT720937:JOX720937 JYP720937:JYT720937 KIL720937:KIP720937 KSH720937:KSL720937 LCD720937:LCH720937 LLZ720937:LMD720937 LVV720937:LVZ720937 MFR720937:MFV720937 MPN720937:MPR720937 MZJ720937:MZN720937 NJF720937:NJJ720937 NTB720937:NTF720937 OCX720937:ODB720937 OMT720937:OMX720937 OWP720937:OWT720937 PGL720937:PGP720937 PQH720937:PQL720937 QAD720937:QAH720937 QJZ720937:QKD720937 QTV720937:QTZ720937 RDR720937:RDV720937 RNN720937:RNR720937 RXJ720937:RXN720937 SHF720937:SHJ720937 SRB720937:SRF720937 TAX720937:TBB720937 TKT720937:TKX720937 TUP720937:TUT720937 UEL720937:UEP720937 UOH720937:UOL720937 UYD720937:UYH720937 VHZ720937:VID720937 VRV720937:VRZ720937 WBR720937:WBV720937 WLN720937:WLR720937 WVJ720937:WVN720937 B786473:F786473 IX786473:JB786473 ST786473:SX786473 ACP786473:ACT786473 AML786473:AMP786473 AWH786473:AWL786473 BGD786473:BGH786473 BPZ786473:BQD786473 BZV786473:BZZ786473 CJR786473:CJV786473 CTN786473:CTR786473 DDJ786473:DDN786473 DNF786473:DNJ786473 DXB786473:DXF786473 EGX786473:EHB786473 EQT786473:EQX786473 FAP786473:FAT786473 FKL786473:FKP786473 FUH786473:FUL786473 GED786473:GEH786473 GNZ786473:GOD786473 GXV786473:GXZ786473 HHR786473:HHV786473 HRN786473:HRR786473 IBJ786473:IBN786473 ILF786473:ILJ786473 IVB786473:IVF786473 JEX786473:JFB786473 JOT786473:JOX786473 JYP786473:JYT786473 KIL786473:KIP786473 KSH786473:KSL786473 LCD786473:LCH786473 LLZ786473:LMD786473 LVV786473:LVZ786473 MFR786473:MFV786473 MPN786473:MPR786473 MZJ786473:MZN786473 NJF786473:NJJ786473 NTB786473:NTF786473 OCX786473:ODB786473 OMT786473:OMX786473 OWP786473:OWT786473 PGL786473:PGP786473 PQH786473:PQL786473 QAD786473:QAH786473 QJZ786473:QKD786473 QTV786473:QTZ786473 RDR786473:RDV786473 RNN786473:RNR786473 RXJ786473:RXN786473 SHF786473:SHJ786473 SRB786473:SRF786473 TAX786473:TBB786473 TKT786473:TKX786473 TUP786473:TUT786473 UEL786473:UEP786473 UOH786473:UOL786473 UYD786473:UYH786473 VHZ786473:VID786473 VRV786473:VRZ786473 WBR786473:WBV786473 WLN786473:WLR786473 WVJ786473:WVN786473 B852009:F852009 IX852009:JB852009 ST852009:SX852009 ACP852009:ACT852009 AML852009:AMP852009 AWH852009:AWL852009 BGD852009:BGH852009 BPZ852009:BQD852009 BZV852009:BZZ852009 CJR852009:CJV852009 CTN852009:CTR852009 DDJ852009:DDN852009 DNF852009:DNJ852009 DXB852009:DXF852009 EGX852009:EHB852009 EQT852009:EQX852009 FAP852009:FAT852009 FKL852009:FKP852009 FUH852009:FUL852009 GED852009:GEH852009 GNZ852009:GOD852009 GXV852009:GXZ852009 HHR852009:HHV852009 HRN852009:HRR852009 IBJ852009:IBN852009 ILF852009:ILJ852009 IVB852009:IVF852009 JEX852009:JFB852009 JOT852009:JOX852009 JYP852009:JYT852009 KIL852009:KIP852009 KSH852009:KSL852009 LCD852009:LCH852009 LLZ852009:LMD852009 LVV852009:LVZ852009 MFR852009:MFV852009 MPN852009:MPR852009 MZJ852009:MZN852009 NJF852009:NJJ852009 NTB852009:NTF852009 OCX852009:ODB852009 OMT852009:OMX852009 OWP852009:OWT852009 PGL852009:PGP852009 PQH852009:PQL852009 QAD852009:QAH852009 QJZ852009:QKD852009 QTV852009:QTZ852009 RDR852009:RDV852009 RNN852009:RNR852009 RXJ852009:RXN852009 SHF852009:SHJ852009 SRB852009:SRF852009 TAX852009:TBB852009 TKT852009:TKX852009 TUP852009:TUT852009 UEL852009:UEP852009 UOH852009:UOL852009 UYD852009:UYH852009 VHZ852009:VID852009 VRV852009:VRZ852009 WBR852009:WBV852009 WLN852009:WLR852009 WVJ852009:WVN852009 B917545:F917545 IX917545:JB917545 ST917545:SX917545 ACP917545:ACT917545 AML917545:AMP917545 AWH917545:AWL917545 BGD917545:BGH917545 BPZ917545:BQD917545 BZV917545:BZZ917545 CJR917545:CJV917545 CTN917545:CTR917545 DDJ917545:DDN917545 DNF917545:DNJ917545 DXB917545:DXF917545 EGX917545:EHB917545 EQT917545:EQX917545 FAP917545:FAT917545 FKL917545:FKP917545 FUH917545:FUL917545 GED917545:GEH917545 GNZ917545:GOD917545 GXV917545:GXZ917545 HHR917545:HHV917545 HRN917545:HRR917545 IBJ917545:IBN917545 ILF917545:ILJ917545 IVB917545:IVF917545 JEX917545:JFB917545 JOT917545:JOX917545 JYP917545:JYT917545 KIL917545:KIP917545 KSH917545:KSL917545 LCD917545:LCH917545 LLZ917545:LMD917545 LVV917545:LVZ917545 MFR917545:MFV917545 MPN917545:MPR917545 MZJ917545:MZN917545 NJF917545:NJJ917545 NTB917545:NTF917545 OCX917545:ODB917545 OMT917545:OMX917545 OWP917545:OWT917545 PGL917545:PGP917545 PQH917545:PQL917545 QAD917545:QAH917545 QJZ917545:QKD917545 QTV917545:QTZ917545 RDR917545:RDV917545 RNN917545:RNR917545 RXJ917545:RXN917545 SHF917545:SHJ917545 SRB917545:SRF917545 TAX917545:TBB917545 TKT917545:TKX917545 TUP917545:TUT917545 UEL917545:UEP917545 UOH917545:UOL917545 UYD917545:UYH917545 VHZ917545:VID917545 VRV917545:VRZ917545 WBR917545:WBV917545 WLN917545:WLR917545 WVJ917545:WVN917545 B983081:F983081 IX983081:JB983081 ST983081:SX983081 ACP983081:ACT983081 AML983081:AMP983081 AWH983081:AWL983081 BGD983081:BGH983081 BPZ983081:BQD983081 BZV983081:BZZ983081 CJR983081:CJV983081 CTN983081:CTR983081 DDJ983081:DDN983081 DNF983081:DNJ983081 DXB983081:DXF983081 EGX983081:EHB983081 EQT983081:EQX983081 FAP983081:FAT983081 FKL983081:FKP983081 FUH983081:FUL983081 GED983081:GEH983081 GNZ983081:GOD983081 GXV983081:GXZ983081 HHR983081:HHV983081 HRN983081:HRR983081 IBJ983081:IBN983081 ILF983081:ILJ983081 IVB983081:IVF983081 JEX983081:JFB983081 JOT983081:JOX983081 JYP983081:JYT983081 KIL983081:KIP983081 KSH983081:KSL983081 LCD983081:LCH983081 LLZ983081:LMD983081 LVV983081:LVZ983081 MFR983081:MFV983081 MPN983081:MPR983081 MZJ983081:MZN983081 NJF983081:NJJ983081 NTB983081:NTF983081 OCX983081:ODB983081 OMT983081:OMX983081 OWP983081:OWT983081 PGL983081:PGP983081 PQH983081:PQL983081 QAD983081:QAH983081 QJZ983081:QKD983081 QTV983081:QTZ983081 RDR983081:RDV983081 RNN983081:RNR983081 RXJ983081:RXN983081 SHF983081:SHJ983081 SRB983081:SRF983081 TAX983081:TBB983081 TKT983081:TKX983081 TUP983081:TUT983081 UEL983081:UEP983081 UOH983081:UOL983081 UYD983081:UYH983081 VHZ983081:VID983081 VRV983081:VRZ983081 WBR983081:WBV983081 WLN983081:WLR983081 IX14:JB14 ST14:SX14 ACP14:ACT14 AML14:AMP14 AWH14:AWL14 BGD14:BGH14 BPZ14:BQD14 BZV14:BZZ14 CJR14:CJV14 CTN14:CTR14 DDJ14:DDN14 DNF14:DNJ14 DXB14:DXF14 EGX14:EHB14 EQT14:EQX14 FAP14:FAT14 FKL14:FKP14 FUH14:FUL14 GED14:GEH14 GNZ14:GOD14 GXV14:GXZ14 HHR14:HHV14 HRN14:HRR14 IBJ14:IBN14 ILF14:ILJ14 IVB14:IVF14 JEX14:JFB14 JOT14:JOX14 JYP14:JYT14 KIL14:KIP14 KSH14:KSL14 LCD14:LCH14 LLZ14:LMD14 LVV14:LVZ14 MFR14:MFV14 MPN14:MPR14 MZJ14:MZN14 NJF14:NJJ14 NTB14:NTF14 OCX14:ODB14 OMT14:OMX14 OWP14:OWT14 PGL14:PGP14 PQH14:PQL14 QAD14:QAH14 QJZ14:QKD14 QTV14:QTZ14 RDR14:RDV14 RNN14:RNR14 RXJ14:RXN14 SHF14:SHJ14 SRB14:SRF14 TAX14:TBB14 TKT14:TKX14 TUP14:TUT14 UEL14:UEP14 UOH14:UOL14 UYD14:UYH14 VHZ14:VID14 VRV14:VRZ14 WBR14:WBV14 WLN14:WLR14 WVJ14:WVN14">
      <formula1>"平均年限法,工作量法,双倍余额递减法,年数总和法,其它"</formula1>
    </dataValidation>
    <dataValidation type="list" allowBlank="1" showInputMessage="1" showErrorMessage="1" sqref="B65574:F65574 IX65574:JB65574 ST65574:SX65574 ACP65574:ACT65574 AML65574:AMP65574 AWH65574:AWL65574 BGD65574:BGH65574 BPZ65574:BQD65574 BZV65574:BZZ65574 CJR65574:CJV65574 CTN65574:CTR65574 DDJ65574:DDN65574 DNF65574:DNJ65574 DXB65574:DXF65574 EGX65574:EHB65574 EQT65574:EQX65574 FAP65574:FAT65574 FKL65574:FKP65574 FUH65574:FUL65574 GED65574:GEH65574 GNZ65574:GOD65574 GXV65574:GXZ65574 HHR65574:HHV65574 HRN65574:HRR65574 IBJ65574:IBN65574 ILF65574:ILJ65574 IVB65574:IVF65574 JEX65574:JFB65574 JOT65574:JOX65574 JYP65574:JYT65574 KIL65574:KIP65574 KSH65574:KSL65574 LCD65574:LCH65574 LLZ65574:LMD65574 LVV65574:LVZ65574 MFR65574:MFV65574 MPN65574:MPR65574 MZJ65574:MZN65574 NJF65574:NJJ65574 NTB65574:NTF65574 OCX65574:ODB65574 OMT65574:OMX65574 OWP65574:OWT65574 PGL65574:PGP65574 PQH65574:PQL65574 QAD65574:QAH65574 QJZ65574:QKD65574 QTV65574:QTZ65574 RDR65574:RDV65574 RNN65574:RNR65574 RXJ65574:RXN65574 SHF65574:SHJ65574 SRB65574:SRF65574 TAX65574:TBB65574 TKT65574:TKX65574 TUP65574:TUT65574 UEL65574:UEP65574 UOH65574:UOL65574 UYD65574:UYH65574 VHZ65574:VID65574 VRV65574:VRZ65574 WBR65574:WBV65574 WLN65574:WLR65574 WVJ65574:WVN65574 B131110:F131110 IX131110:JB131110 ST131110:SX131110 ACP131110:ACT131110 AML131110:AMP131110 AWH131110:AWL131110 BGD131110:BGH131110 BPZ131110:BQD131110 BZV131110:BZZ131110 CJR131110:CJV131110 CTN131110:CTR131110 DDJ131110:DDN131110 DNF131110:DNJ131110 DXB131110:DXF131110 EGX131110:EHB131110 EQT131110:EQX131110 FAP131110:FAT131110 FKL131110:FKP131110 FUH131110:FUL131110 GED131110:GEH131110 GNZ131110:GOD131110 GXV131110:GXZ131110 HHR131110:HHV131110 HRN131110:HRR131110 IBJ131110:IBN131110 ILF131110:ILJ131110 IVB131110:IVF131110 JEX131110:JFB131110 JOT131110:JOX131110 JYP131110:JYT131110 KIL131110:KIP131110 KSH131110:KSL131110 LCD131110:LCH131110 LLZ131110:LMD131110 LVV131110:LVZ131110 MFR131110:MFV131110 MPN131110:MPR131110 MZJ131110:MZN131110 NJF131110:NJJ131110 NTB131110:NTF131110 OCX131110:ODB131110 OMT131110:OMX131110 OWP131110:OWT131110 PGL131110:PGP131110 PQH131110:PQL131110 QAD131110:QAH131110 QJZ131110:QKD131110 QTV131110:QTZ131110 RDR131110:RDV131110 RNN131110:RNR131110 RXJ131110:RXN131110 SHF131110:SHJ131110 SRB131110:SRF131110 TAX131110:TBB131110 TKT131110:TKX131110 TUP131110:TUT131110 UEL131110:UEP131110 UOH131110:UOL131110 UYD131110:UYH131110 VHZ131110:VID131110 VRV131110:VRZ131110 WBR131110:WBV131110 WLN131110:WLR131110 WVJ131110:WVN131110 B196646:F196646 IX196646:JB196646 ST196646:SX196646 ACP196646:ACT196646 AML196646:AMP196646 AWH196646:AWL196646 BGD196646:BGH196646 BPZ196646:BQD196646 BZV196646:BZZ196646 CJR196646:CJV196646 CTN196646:CTR196646 DDJ196646:DDN196646 DNF196646:DNJ196646 DXB196646:DXF196646 EGX196646:EHB196646 EQT196646:EQX196646 FAP196646:FAT196646 FKL196646:FKP196646 FUH196646:FUL196646 GED196646:GEH196646 GNZ196646:GOD196646 GXV196646:GXZ196646 HHR196646:HHV196646 HRN196646:HRR196646 IBJ196646:IBN196646 ILF196646:ILJ196646 IVB196646:IVF196646 JEX196646:JFB196646 JOT196646:JOX196646 JYP196646:JYT196646 KIL196646:KIP196646 KSH196646:KSL196646 LCD196646:LCH196646 LLZ196646:LMD196646 LVV196646:LVZ196646 MFR196646:MFV196646 MPN196646:MPR196646 MZJ196646:MZN196646 NJF196646:NJJ196646 NTB196646:NTF196646 OCX196646:ODB196646 OMT196646:OMX196646 OWP196646:OWT196646 PGL196646:PGP196646 PQH196646:PQL196646 QAD196646:QAH196646 QJZ196646:QKD196646 QTV196646:QTZ196646 RDR196646:RDV196646 RNN196646:RNR196646 RXJ196646:RXN196646 SHF196646:SHJ196646 SRB196646:SRF196646 TAX196646:TBB196646 TKT196646:TKX196646 TUP196646:TUT196646 UEL196646:UEP196646 UOH196646:UOL196646 UYD196646:UYH196646 VHZ196646:VID196646 VRV196646:VRZ196646 WBR196646:WBV196646 WLN196646:WLR196646 WVJ196646:WVN196646 B262182:F262182 IX262182:JB262182 ST262182:SX262182 ACP262182:ACT262182 AML262182:AMP262182 AWH262182:AWL262182 BGD262182:BGH262182 BPZ262182:BQD262182 BZV262182:BZZ262182 CJR262182:CJV262182 CTN262182:CTR262182 DDJ262182:DDN262182 DNF262182:DNJ262182 DXB262182:DXF262182 EGX262182:EHB262182 EQT262182:EQX262182 FAP262182:FAT262182 FKL262182:FKP262182 FUH262182:FUL262182 GED262182:GEH262182 GNZ262182:GOD262182 GXV262182:GXZ262182 HHR262182:HHV262182 HRN262182:HRR262182 IBJ262182:IBN262182 ILF262182:ILJ262182 IVB262182:IVF262182 JEX262182:JFB262182 JOT262182:JOX262182 JYP262182:JYT262182 KIL262182:KIP262182 KSH262182:KSL262182 LCD262182:LCH262182 LLZ262182:LMD262182 LVV262182:LVZ262182 MFR262182:MFV262182 MPN262182:MPR262182 MZJ262182:MZN262182 NJF262182:NJJ262182 NTB262182:NTF262182 OCX262182:ODB262182 OMT262182:OMX262182 OWP262182:OWT262182 PGL262182:PGP262182 PQH262182:PQL262182 QAD262182:QAH262182 QJZ262182:QKD262182 QTV262182:QTZ262182 RDR262182:RDV262182 RNN262182:RNR262182 RXJ262182:RXN262182 SHF262182:SHJ262182 SRB262182:SRF262182 TAX262182:TBB262182 TKT262182:TKX262182 TUP262182:TUT262182 UEL262182:UEP262182 UOH262182:UOL262182 UYD262182:UYH262182 VHZ262182:VID262182 VRV262182:VRZ262182 WBR262182:WBV262182 WLN262182:WLR262182 WVJ262182:WVN262182 B327718:F327718 IX327718:JB327718 ST327718:SX327718 ACP327718:ACT327718 AML327718:AMP327718 AWH327718:AWL327718 BGD327718:BGH327718 BPZ327718:BQD327718 BZV327718:BZZ327718 CJR327718:CJV327718 CTN327718:CTR327718 DDJ327718:DDN327718 DNF327718:DNJ327718 DXB327718:DXF327718 EGX327718:EHB327718 EQT327718:EQX327718 FAP327718:FAT327718 FKL327718:FKP327718 FUH327718:FUL327718 GED327718:GEH327718 GNZ327718:GOD327718 GXV327718:GXZ327718 HHR327718:HHV327718 HRN327718:HRR327718 IBJ327718:IBN327718 ILF327718:ILJ327718 IVB327718:IVF327718 JEX327718:JFB327718 JOT327718:JOX327718 JYP327718:JYT327718 KIL327718:KIP327718 KSH327718:KSL327718 LCD327718:LCH327718 LLZ327718:LMD327718 LVV327718:LVZ327718 MFR327718:MFV327718 MPN327718:MPR327718 MZJ327718:MZN327718 NJF327718:NJJ327718 NTB327718:NTF327718 OCX327718:ODB327718 OMT327718:OMX327718 OWP327718:OWT327718 PGL327718:PGP327718 PQH327718:PQL327718 QAD327718:QAH327718 QJZ327718:QKD327718 QTV327718:QTZ327718 RDR327718:RDV327718 RNN327718:RNR327718 RXJ327718:RXN327718 SHF327718:SHJ327718 SRB327718:SRF327718 TAX327718:TBB327718 TKT327718:TKX327718 TUP327718:TUT327718 UEL327718:UEP327718 UOH327718:UOL327718 UYD327718:UYH327718 VHZ327718:VID327718 VRV327718:VRZ327718 WBR327718:WBV327718 WLN327718:WLR327718 WVJ327718:WVN327718 B393254:F393254 IX393254:JB393254 ST393254:SX393254 ACP393254:ACT393254 AML393254:AMP393254 AWH393254:AWL393254 BGD393254:BGH393254 BPZ393254:BQD393254 BZV393254:BZZ393254 CJR393254:CJV393254 CTN393254:CTR393254 DDJ393254:DDN393254 DNF393254:DNJ393254 DXB393254:DXF393254 EGX393254:EHB393254 EQT393254:EQX393254 FAP393254:FAT393254 FKL393254:FKP393254 FUH393254:FUL393254 GED393254:GEH393254 GNZ393254:GOD393254 GXV393254:GXZ393254 HHR393254:HHV393254 HRN393254:HRR393254 IBJ393254:IBN393254 ILF393254:ILJ393254 IVB393254:IVF393254 JEX393254:JFB393254 JOT393254:JOX393254 JYP393254:JYT393254 KIL393254:KIP393254 KSH393254:KSL393254 LCD393254:LCH393254 LLZ393254:LMD393254 LVV393254:LVZ393254 MFR393254:MFV393254 MPN393254:MPR393254 MZJ393254:MZN393254 NJF393254:NJJ393254 NTB393254:NTF393254 OCX393254:ODB393254 OMT393254:OMX393254 OWP393254:OWT393254 PGL393254:PGP393254 PQH393254:PQL393254 QAD393254:QAH393254 QJZ393254:QKD393254 QTV393254:QTZ393254 RDR393254:RDV393254 RNN393254:RNR393254 RXJ393254:RXN393254 SHF393254:SHJ393254 SRB393254:SRF393254 TAX393254:TBB393254 TKT393254:TKX393254 TUP393254:TUT393254 UEL393254:UEP393254 UOH393254:UOL393254 UYD393254:UYH393254 VHZ393254:VID393254 VRV393254:VRZ393254 WBR393254:WBV393254 WLN393254:WLR393254 WVJ393254:WVN393254 B458790:F458790 IX458790:JB458790 ST458790:SX458790 ACP458790:ACT458790 AML458790:AMP458790 AWH458790:AWL458790 BGD458790:BGH458790 BPZ458790:BQD458790 BZV458790:BZZ458790 CJR458790:CJV458790 CTN458790:CTR458790 DDJ458790:DDN458790 DNF458790:DNJ458790 DXB458790:DXF458790 EGX458790:EHB458790 EQT458790:EQX458790 FAP458790:FAT458790 FKL458790:FKP458790 FUH458790:FUL458790 GED458790:GEH458790 GNZ458790:GOD458790 GXV458790:GXZ458790 HHR458790:HHV458790 HRN458790:HRR458790 IBJ458790:IBN458790 ILF458790:ILJ458790 IVB458790:IVF458790 JEX458790:JFB458790 JOT458790:JOX458790 JYP458790:JYT458790 KIL458790:KIP458790 KSH458790:KSL458790 LCD458790:LCH458790 LLZ458790:LMD458790 LVV458790:LVZ458790 MFR458790:MFV458790 MPN458790:MPR458790 MZJ458790:MZN458790 NJF458790:NJJ458790 NTB458790:NTF458790 OCX458790:ODB458790 OMT458790:OMX458790 OWP458790:OWT458790 PGL458790:PGP458790 PQH458790:PQL458790 QAD458790:QAH458790 QJZ458790:QKD458790 QTV458790:QTZ458790 RDR458790:RDV458790 RNN458790:RNR458790 RXJ458790:RXN458790 SHF458790:SHJ458790 SRB458790:SRF458790 TAX458790:TBB458790 TKT458790:TKX458790 TUP458790:TUT458790 UEL458790:UEP458790 UOH458790:UOL458790 UYD458790:UYH458790 VHZ458790:VID458790 VRV458790:VRZ458790 WBR458790:WBV458790 WLN458790:WLR458790 WVJ458790:WVN458790 B524326:F524326 IX524326:JB524326 ST524326:SX524326 ACP524326:ACT524326 AML524326:AMP524326 AWH524326:AWL524326 BGD524326:BGH524326 BPZ524326:BQD524326 BZV524326:BZZ524326 CJR524326:CJV524326 CTN524326:CTR524326 DDJ524326:DDN524326 DNF524326:DNJ524326 DXB524326:DXF524326 EGX524326:EHB524326 EQT524326:EQX524326 FAP524326:FAT524326 FKL524326:FKP524326 FUH524326:FUL524326 GED524326:GEH524326 GNZ524326:GOD524326 GXV524326:GXZ524326 HHR524326:HHV524326 HRN524326:HRR524326 IBJ524326:IBN524326 ILF524326:ILJ524326 IVB524326:IVF524326 JEX524326:JFB524326 JOT524326:JOX524326 JYP524326:JYT524326 KIL524326:KIP524326 KSH524326:KSL524326 LCD524326:LCH524326 LLZ524326:LMD524326 LVV524326:LVZ524326 MFR524326:MFV524326 MPN524326:MPR524326 MZJ524326:MZN524326 NJF524326:NJJ524326 NTB524326:NTF524326 OCX524326:ODB524326 OMT524326:OMX524326 OWP524326:OWT524326 PGL524326:PGP524326 PQH524326:PQL524326 QAD524326:QAH524326 QJZ524326:QKD524326 QTV524326:QTZ524326 RDR524326:RDV524326 RNN524326:RNR524326 RXJ524326:RXN524326 SHF524326:SHJ524326 SRB524326:SRF524326 TAX524326:TBB524326 TKT524326:TKX524326 TUP524326:TUT524326 UEL524326:UEP524326 UOH524326:UOL524326 UYD524326:UYH524326 VHZ524326:VID524326 VRV524326:VRZ524326 WBR524326:WBV524326 WLN524326:WLR524326 WVJ524326:WVN524326 B589862:F589862 IX589862:JB589862 ST589862:SX589862 ACP589862:ACT589862 AML589862:AMP589862 AWH589862:AWL589862 BGD589862:BGH589862 BPZ589862:BQD589862 BZV589862:BZZ589862 CJR589862:CJV589862 CTN589862:CTR589862 DDJ589862:DDN589862 DNF589862:DNJ589862 DXB589862:DXF589862 EGX589862:EHB589862 EQT589862:EQX589862 FAP589862:FAT589862 FKL589862:FKP589862 FUH589862:FUL589862 GED589862:GEH589862 GNZ589862:GOD589862 GXV589862:GXZ589862 HHR589862:HHV589862 HRN589862:HRR589862 IBJ589862:IBN589862 ILF589862:ILJ589862 IVB589862:IVF589862 JEX589862:JFB589862 JOT589862:JOX589862 JYP589862:JYT589862 KIL589862:KIP589862 KSH589862:KSL589862 LCD589862:LCH589862 LLZ589862:LMD589862 LVV589862:LVZ589862 MFR589862:MFV589862 MPN589862:MPR589862 MZJ589862:MZN589862 NJF589862:NJJ589862 NTB589862:NTF589862 OCX589862:ODB589862 OMT589862:OMX589862 OWP589862:OWT589862 PGL589862:PGP589862 PQH589862:PQL589862 QAD589862:QAH589862 QJZ589862:QKD589862 QTV589862:QTZ589862 RDR589862:RDV589862 RNN589862:RNR589862 RXJ589862:RXN589862 SHF589862:SHJ589862 SRB589862:SRF589862 TAX589862:TBB589862 TKT589862:TKX589862 TUP589862:TUT589862 UEL589862:UEP589862 UOH589862:UOL589862 UYD589862:UYH589862 VHZ589862:VID589862 VRV589862:VRZ589862 WBR589862:WBV589862 WLN589862:WLR589862 WVJ589862:WVN589862 B655398:F655398 IX655398:JB655398 ST655398:SX655398 ACP655398:ACT655398 AML655398:AMP655398 AWH655398:AWL655398 BGD655398:BGH655398 BPZ655398:BQD655398 BZV655398:BZZ655398 CJR655398:CJV655398 CTN655398:CTR655398 DDJ655398:DDN655398 DNF655398:DNJ655398 DXB655398:DXF655398 EGX655398:EHB655398 EQT655398:EQX655398 FAP655398:FAT655398 FKL655398:FKP655398 FUH655398:FUL655398 GED655398:GEH655398 GNZ655398:GOD655398 GXV655398:GXZ655398 HHR655398:HHV655398 HRN655398:HRR655398 IBJ655398:IBN655398 ILF655398:ILJ655398 IVB655398:IVF655398 JEX655398:JFB655398 JOT655398:JOX655398 JYP655398:JYT655398 KIL655398:KIP655398 KSH655398:KSL655398 LCD655398:LCH655398 LLZ655398:LMD655398 LVV655398:LVZ655398 MFR655398:MFV655398 MPN655398:MPR655398 MZJ655398:MZN655398 NJF655398:NJJ655398 NTB655398:NTF655398 OCX655398:ODB655398 OMT655398:OMX655398 OWP655398:OWT655398 PGL655398:PGP655398 PQH655398:PQL655398 QAD655398:QAH655398 QJZ655398:QKD655398 QTV655398:QTZ655398 RDR655398:RDV655398 RNN655398:RNR655398 RXJ655398:RXN655398 SHF655398:SHJ655398 SRB655398:SRF655398 TAX655398:TBB655398 TKT655398:TKX655398 TUP655398:TUT655398 UEL655398:UEP655398 UOH655398:UOL655398 UYD655398:UYH655398 VHZ655398:VID655398 VRV655398:VRZ655398 WBR655398:WBV655398 WLN655398:WLR655398 WVJ655398:WVN655398 B720934:F720934 IX720934:JB720934 ST720934:SX720934 ACP720934:ACT720934 AML720934:AMP720934 AWH720934:AWL720934 BGD720934:BGH720934 BPZ720934:BQD720934 BZV720934:BZZ720934 CJR720934:CJV720934 CTN720934:CTR720934 DDJ720934:DDN720934 DNF720934:DNJ720934 DXB720934:DXF720934 EGX720934:EHB720934 EQT720934:EQX720934 FAP720934:FAT720934 FKL720934:FKP720934 FUH720934:FUL720934 GED720934:GEH720934 GNZ720934:GOD720934 GXV720934:GXZ720934 HHR720934:HHV720934 HRN720934:HRR720934 IBJ720934:IBN720934 ILF720934:ILJ720934 IVB720934:IVF720934 JEX720934:JFB720934 JOT720934:JOX720934 JYP720934:JYT720934 KIL720934:KIP720934 KSH720934:KSL720934 LCD720934:LCH720934 LLZ720934:LMD720934 LVV720934:LVZ720934 MFR720934:MFV720934 MPN720934:MPR720934 MZJ720934:MZN720934 NJF720934:NJJ720934 NTB720934:NTF720934 OCX720934:ODB720934 OMT720934:OMX720934 OWP720934:OWT720934 PGL720934:PGP720934 PQH720934:PQL720934 QAD720934:QAH720934 QJZ720934:QKD720934 QTV720934:QTZ720934 RDR720934:RDV720934 RNN720934:RNR720934 RXJ720934:RXN720934 SHF720934:SHJ720934 SRB720934:SRF720934 TAX720934:TBB720934 TKT720934:TKX720934 TUP720934:TUT720934 UEL720934:UEP720934 UOH720934:UOL720934 UYD720934:UYH720934 VHZ720934:VID720934 VRV720934:VRZ720934 WBR720934:WBV720934 WLN720934:WLR720934 WVJ720934:WVN720934 B786470:F786470 IX786470:JB786470 ST786470:SX786470 ACP786470:ACT786470 AML786470:AMP786470 AWH786470:AWL786470 BGD786470:BGH786470 BPZ786470:BQD786470 BZV786470:BZZ786470 CJR786470:CJV786470 CTN786470:CTR786470 DDJ786470:DDN786470 DNF786470:DNJ786470 DXB786470:DXF786470 EGX786470:EHB786470 EQT786470:EQX786470 FAP786470:FAT786470 FKL786470:FKP786470 FUH786470:FUL786470 GED786470:GEH786470 GNZ786470:GOD786470 GXV786470:GXZ786470 HHR786470:HHV786470 HRN786470:HRR786470 IBJ786470:IBN786470 ILF786470:ILJ786470 IVB786470:IVF786470 JEX786470:JFB786470 JOT786470:JOX786470 JYP786470:JYT786470 KIL786470:KIP786470 KSH786470:KSL786470 LCD786470:LCH786470 LLZ786470:LMD786470 LVV786470:LVZ786470 MFR786470:MFV786470 MPN786470:MPR786470 MZJ786470:MZN786470 NJF786470:NJJ786470 NTB786470:NTF786470 OCX786470:ODB786470 OMT786470:OMX786470 OWP786470:OWT786470 PGL786470:PGP786470 PQH786470:PQL786470 QAD786470:QAH786470 QJZ786470:QKD786470 QTV786470:QTZ786470 RDR786470:RDV786470 RNN786470:RNR786470 RXJ786470:RXN786470 SHF786470:SHJ786470 SRB786470:SRF786470 TAX786470:TBB786470 TKT786470:TKX786470 TUP786470:TUT786470 UEL786470:UEP786470 UOH786470:UOL786470 UYD786470:UYH786470 VHZ786470:VID786470 VRV786470:VRZ786470 WBR786470:WBV786470 WLN786470:WLR786470 WVJ786470:WVN786470 B852006:F852006 IX852006:JB852006 ST852006:SX852006 ACP852006:ACT852006 AML852006:AMP852006 AWH852006:AWL852006 BGD852006:BGH852006 BPZ852006:BQD852006 BZV852006:BZZ852006 CJR852006:CJV852006 CTN852006:CTR852006 DDJ852006:DDN852006 DNF852006:DNJ852006 DXB852006:DXF852006 EGX852006:EHB852006 EQT852006:EQX852006 FAP852006:FAT852006 FKL852006:FKP852006 FUH852006:FUL852006 GED852006:GEH852006 GNZ852006:GOD852006 GXV852006:GXZ852006 HHR852006:HHV852006 HRN852006:HRR852006 IBJ852006:IBN852006 ILF852006:ILJ852006 IVB852006:IVF852006 JEX852006:JFB852006 JOT852006:JOX852006 JYP852006:JYT852006 KIL852006:KIP852006 KSH852006:KSL852006 LCD852006:LCH852006 LLZ852006:LMD852006 LVV852006:LVZ852006 MFR852006:MFV852006 MPN852006:MPR852006 MZJ852006:MZN852006 NJF852006:NJJ852006 NTB852006:NTF852006 OCX852006:ODB852006 OMT852006:OMX852006 OWP852006:OWT852006 PGL852006:PGP852006 PQH852006:PQL852006 QAD852006:QAH852006 QJZ852006:QKD852006 QTV852006:QTZ852006 RDR852006:RDV852006 RNN852006:RNR852006 RXJ852006:RXN852006 SHF852006:SHJ852006 SRB852006:SRF852006 TAX852006:TBB852006 TKT852006:TKX852006 TUP852006:TUT852006 UEL852006:UEP852006 UOH852006:UOL852006 UYD852006:UYH852006 VHZ852006:VID852006 VRV852006:VRZ852006 WBR852006:WBV852006 WLN852006:WLR852006 WVJ852006:WVN852006 B917542:F917542 IX917542:JB917542 ST917542:SX917542 ACP917542:ACT917542 AML917542:AMP917542 AWH917542:AWL917542 BGD917542:BGH917542 BPZ917542:BQD917542 BZV917542:BZZ917542 CJR917542:CJV917542 CTN917542:CTR917542 DDJ917542:DDN917542 DNF917542:DNJ917542 DXB917542:DXF917542 EGX917542:EHB917542 EQT917542:EQX917542 FAP917542:FAT917542 FKL917542:FKP917542 FUH917542:FUL917542 GED917542:GEH917542 GNZ917542:GOD917542 GXV917542:GXZ917542 HHR917542:HHV917542 HRN917542:HRR917542 IBJ917542:IBN917542 ILF917542:ILJ917542 IVB917542:IVF917542 JEX917542:JFB917542 JOT917542:JOX917542 JYP917542:JYT917542 KIL917542:KIP917542 KSH917542:KSL917542 LCD917542:LCH917542 LLZ917542:LMD917542 LVV917542:LVZ917542 MFR917542:MFV917542 MPN917542:MPR917542 MZJ917542:MZN917542 NJF917542:NJJ917542 NTB917542:NTF917542 OCX917542:ODB917542 OMT917542:OMX917542 OWP917542:OWT917542 PGL917542:PGP917542 PQH917542:PQL917542 QAD917542:QAH917542 QJZ917542:QKD917542 QTV917542:QTZ917542 RDR917542:RDV917542 RNN917542:RNR917542 RXJ917542:RXN917542 SHF917542:SHJ917542 SRB917542:SRF917542 TAX917542:TBB917542 TKT917542:TKX917542 TUP917542:TUT917542 UEL917542:UEP917542 UOH917542:UOL917542 UYD917542:UYH917542 VHZ917542:VID917542 VRV917542:VRZ917542 WBR917542:WBV917542 WLN917542:WLR917542 WVJ917542:WVN917542 B983078:F983078 IX983078:JB983078 ST983078:SX983078 ACP983078:ACT983078 AML983078:AMP983078 AWH983078:AWL983078 BGD983078:BGH983078 BPZ983078:BQD983078 BZV983078:BZZ983078 CJR983078:CJV983078 CTN983078:CTR983078 DDJ983078:DDN983078 DNF983078:DNJ983078 DXB983078:DXF983078 EGX983078:EHB983078 EQT983078:EQX983078 FAP983078:FAT983078 FKL983078:FKP983078 FUH983078:FUL983078 GED983078:GEH983078 GNZ983078:GOD983078 GXV983078:GXZ983078 HHR983078:HHV983078 HRN983078:HRR983078 IBJ983078:IBN983078 ILF983078:ILJ983078 IVB983078:IVF983078 JEX983078:JFB983078 JOT983078:JOX983078 JYP983078:JYT983078 KIL983078:KIP983078 KSH983078:KSL983078 LCD983078:LCH983078 LLZ983078:LMD983078 LVV983078:LVZ983078 MFR983078:MFV983078 MPN983078:MPR983078 MZJ983078:MZN983078 NJF983078:NJJ983078 NTB983078:NTF983078 OCX983078:ODB983078 OMT983078:OMX983078 OWP983078:OWT983078 PGL983078:PGP983078 PQH983078:PQL983078 QAD983078:QAH983078 QJZ983078:QKD983078 QTV983078:QTZ983078 RDR983078:RDV983078 RNN983078:RNR983078 RXJ983078:RXN983078 SHF983078:SHJ983078 SRB983078:SRF983078 TAX983078:TBB983078 TKT983078:TKX983078 TUP983078:TUT983078 UEL983078:UEP983078 UOH983078:UOL983078 UYD983078:UYH983078 VHZ983078:VID983078 VRV983078:VRZ983078 WBR983078:WBV983078 WLN983078:WLR983078 WVJ983078:WVN983078 WVJ11:WVN11 IX11:JB11 ST11:SX11 ACP11:ACT11 AML11:AMP11 AWH11:AWL11 BGD11:BGH11 BPZ11:BQD11 BZV11:BZZ11 CJR11:CJV11 CTN11:CTR11 DDJ11:DDN11 DNF11:DNJ11 DXB11:DXF11 EGX11:EHB11 EQT11:EQX11 FAP11:FAT11 FKL11:FKP11 FUH11:FUL11 GED11:GEH11 GNZ11:GOD11 GXV11:GXZ11 HHR11:HHV11 HRN11:HRR11 IBJ11:IBN11 ILF11:ILJ11 IVB11:IVF11 JEX11:JFB11 JOT11:JOX11 JYP11:JYT11 KIL11:KIP11 KSH11:KSL11 LCD11:LCH11 LLZ11:LMD11 LVV11:LVZ11 MFR11:MFV11 MPN11:MPR11 MZJ11:MZN11 NJF11:NJJ11 NTB11:NTF11 OCX11:ODB11 OMT11:OMX11 OWP11:OWT11 PGL11:PGP11 PQH11:PQL11 QAD11:QAH11 QJZ11:QKD11 QTV11:QTZ11 RDR11:RDV11 RNN11:RNR11 RXJ11:RXN11 SHF11:SHJ11 SRB11:SRF11 TAX11:TBB11 TKT11:TKX11 TUP11:TUT11 UEL11:UEP11 UOH11:UOL11 UYD11:UYH11 VHZ11:VID11 VRV11:VRZ11 WBR11:WBV11 WLN11:WLR11">
      <formula1>"企业会计准则_一般企业,企业会计准则_银行,企业会计准则_证券,企业会计准则_保险,企业会计准则_担保,小企业会计准则,企业会计制度,事业单位会计准则_事业单位会计制度,事业单位会计准则_科学事业单位会计制度,事业单位会计准则_医院会计制度,事业单位会计准则_高等学校会计制度,事业单位会计准则_中小学校会计制度,事业单位会计准则_彩票机构会计制度,民间非营利组织会计制度,村集体经济组织会计制度,农民专业合作社财务会计制度（试行）,其他"</formula1>
    </dataValidation>
    <dataValidation type="list" allowBlank="1" showInputMessage="1" showErrorMessage="1" sqref="B65576 IX65576 ST65576 ACP65576 AML65576 AWH65576 BGD65576 BPZ65576 BZV65576 CJR65576 CTN65576 DDJ65576 DNF65576 DXB65576 EGX65576 EQT65576 FAP65576 FKL65576 FUH65576 GED65576 GNZ65576 GXV65576 HHR65576 HRN65576 IBJ65576 ILF65576 IVB65576 JEX65576 JOT65576 JYP65576 KIL65576 KSH65576 LCD65576 LLZ65576 LVV65576 MFR65576 MPN65576 MZJ65576 NJF65576 NTB65576 OCX65576 OMT65576 OWP65576 PGL65576 PQH65576 QAD65576 QJZ65576 QTV65576 RDR65576 RNN65576 RXJ65576 SHF65576 SRB65576 TAX65576 TKT65576 TUP65576 UEL65576 UOH65576 UYD65576 VHZ65576 VRV65576 WBR65576 WLN65576 WVJ65576 B131112 IX131112 ST131112 ACP131112 AML131112 AWH131112 BGD131112 BPZ131112 BZV131112 CJR131112 CTN131112 DDJ131112 DNF131112 DXB131112 EGX131112 EQT131112 FAP131112 FKL131112 FUH131112 GED131112 GNZ131112 GXV131112 HHR131112 HRN131112 IBJ131112 ILF131112 IVB131112 JEX131112 JOT131112 JYP131112 KIL131112 KSH131112 LCD131112 LLZ131112 LVV131112 MFR131112 MPN131112 MZJ131112 NJF131112 NTB131112 OCX131112 OMT131112 OWP131112 PGL131112 PQH131112 QAD131112 QJZ131112 QTV131112 RDR131112 RNN131112 RXJ131112 SHF131112 SRB131112 TAX131112 TKT131112 TUP131112 UEL131112 UOH131112 UYD131112 VHZ131112 VRV131112 WBR131112 WLN131112 WVJ131112 B196648 IX196648 ST196648 ACP196648 AML196648 AWH196648 BGD196648 BPZ196648 BZV196648 CJR196648 CTN196648 DDJ196648 DNF196648 DXB196648 EGX196648 EQT196648 FAP196648 FKL196648 FUH196648 GED196648 GNZ196648 GXV196648 HHR196648 HRN196648 IBJ196648 ILF196648 IVB196648 JEX196648 JOT196648 JYP196648 KIL196648 KSH196648 LCD196648 LLZ196648 LVV196648 MFR196648 MPN196648 MZJ196648 NJF196648 NTB196648 OCX196648 OMT196648 OWP196648 PGL196648 PQH196648 QAD196648 QJZ196648 QTV196648 RDR196648 RNN196648 RXJ196648 SHF196648 SRB196648 TAX196648 TKT196648 TUP196648 UEL196648 UOH196648 UYD196648 VHZ196648 VRV196648 WBR196648 WLN196648 WVJ196648 B262184 IX262184 ST262184 ACP262184 AML262184 AWH262184 BGD262184 BPZ262184 BZV262184 CJR262184 CTN262184 DDJ262184 DNF262184 DXB262184 EGX262184 EQT262184 FAP262184 FKL262184 FUH262184 GED262184 GNZ262184 GXV262184 HHR262184 HRN262184 IBJ262184 ILF262184 IVB262184 JEX262184 JOT262184 JYP262184 KIL262184 KSH262184 LCD262184 LLZ262184 LVV262184 MFR262184 MPN262184 MZJ262184 NJF262184 NTB262184 OCX262184 OMT262184 OWP262184 PGL262184 PQH262184 QAD262184 QJZ262184 QTV262184 RDR262184 RNN262184 RXJ262184 SHF262184 SRB262184 TAX262184 TKT262184 TUP262184 UEL262184 UOH262184 UYD262184 VHZ262184 VRV262184 WBR262184 WLN262184 WVJ262184 B327720 IX327720 ST327720 ACP327720 AML327720 AWH327720 BGD327720 BPZ327720 BZV327720 CJR327720 CTN327720 DDJ327720 DNF327720 DXB327720 EGX327720 EQT327720 FAP327720 FKL327720 FUH327720 GED327720 GNZ327720 GXV327720 HHR327720 HRN327720 IBJ327720 ILF327720 IVB327720 JEX327720 JOT327720 JYP327720 KIL327720 KSH327720 LCD327720 LLZ327720 LVV327720 MFR327720 MPN327720 MZJ327720 NJF327720 NTB327720 OCX327720 OMT327720 OWP327720 PGL327720 PQH327720 QAD327720 QJZ327720 QTV327720 RDR327720 RNN327720 RXJ327720 SHF327720 SRB327720 TAX327720 TKT327720 TUP327720 UEL327720 UOH327720 UYD327720 VHZ327720 VRV327720 WBR327720 WLN327720 WVJ327720 B393256 IX393256 ST393256 ACP393256 AML393256 AWH393256 BGD393256 BPZ393256 BZV393256 CJR393256 CTN393256 DDJ393256 DNF393256 DXB393256 EGX393256 EQT393256 FAP393256 FKL393256 FUH393256 GED393256 GNZ393256 GXV393256 HHR393256 HRN393256 IBJ393256 ILF393256 IVB393256 JEX393256 JOT393256 JYP393256 KIL393256 KSH393256 LCD393256 LLZ393256 LVV393256 MFR393256 MPN393256 MZJ393256 NJF393256 NTB393256 OCX393256 OMT393256 OWP393256 PGL393256 PQH393256 QAD393256 QJZ393256 QTV393256 RDR393256 RNN393256 RXJ393256 SHF393256 SRB393256 TAX393256 TKT393256 TUP393256 UEL393256 UOH393256 UYD393256 VHZ393256 VRV393256 WBR393256 WLN393256 WVJ393256 B458792 IX458792 ST458792 ACP458792 AML458792 AWH458792 BGD458792 BPZ458792 BZV458792 CJR458792 CTN458792 DDJ458792 DNF458792 DXB458792 EGX458792 EQT458792 FAP458792 FKL458792 FUH458792 GED458792 GNZ458792 GXV458792 HHR458792 HRN458792 IBJ458792 ILF458792 IVB458792 JEX458792 JOT458792 JYP458792 KIL458792 KSH458792 LCD458792 LLZ458792 LVV458792 MFR458792 MPN458792 MZJ458792 NJF458792 NTB458792 OCX458792 OMT458792 OWP458792 PGL458792 PQH458792 QAD458792 QJZ458792 QTV458792 RDR458792 RNN458792 RXJ458792 SHF458792 SRB458792 TAX458792 TKT458792 TUP458792 UEL458792 UOH458792 UYD458792 VHZ458792 VRV458792 WBR458792 WLN458792 WVJ458792 B524328 IX524328 ST524328 ACP524328 AML524328 AWH524328 BGD524328 BPZ524328 BZV524328 CJR524328 CTN524328 DDJ524328 DNF524328 DXB524328 EGX524328 EQT524328 FAP524328 FKL524328 FUH524328 GED524328 GNZ524328 GXV524328 HHR524328 HRN524328 IBJ524328 ILF524328 IVB524328 JEX524328 JOT524328 JYP524328 KIL524328 KSH524328 LCD524328 LLZ524328 LVV524328 MFR524328 MPN524328 MZJ524328 NJF524328 NTB524328 OCX524328 OMT524328 OWP524328 PGL524328 PQH524328 QAD524328 QJZ524328 QTV524328 RDR524328 RNN524328 RXJ524328 SHF524328 SRB524328 TAX524328 TKT524328 TUP524328 UEL524328 UOH524328 UYD524328 VHZ524328 VRV524328 WBR524328 WLN524328 WVJ524328 B589864 IX589864 ST589864 ACP589864 AML589864 AWH589864 BGD589864 BPZ589864 BZV589864 CJR589864 CTN589864 DDJ589864 DNF589864 DXB589864 EGX589864 EQT589864 FAP589864 FKL589864 FUH589864 GED589864 GNZ589864 GXV589864 HHR589864 HRN589864 IBJ589864 ILF589864 IVB589864 JEX589864 JOT589864 JYP589864 KIL589864 KSH589864 LCD589864 LLZ589864 LVV589864 MFR589864 MPN589864 MZJ589864 NJF589864 NTB589864 OCX589864 OMT589864 OWP589864 PGL589864 PQH589864 QAD589864 QJZ589864 QTV589864 RDR589864 RNN589864 RXJ589864 SHF589864 SRB589864 TAX589864 TKT589864 TUP589864 UEL589864 UOH589864 UYD589864 VHZ589864 VRV589864 WBR589864 WLN589864 WVJ589864 B655400 IX655400 ST655400 ACP655400 AML655400 AWH655400 BGD655400 BPZ655400 BZV655400 CJR655400 CTN655400 DDJ655400 DNF655400 DXB655400 EGX655400 EQT655400 FAP655400 FKL655400 FUH655400 GED655400 GNZ655400 GXV655400 HHR655400 HRN655400 IBJ655400 ILF655400 IVB655400 JEX655400 JOT655400 JYP655400 KIL655400 KSH655400 LCD655400 LLZ655400 LVV655400 MFR655400 MPN655400 MZJ655400 NJF655400 NTB655400 OCX655400 OMT655400 OWP655400 PGL655400 PQH655400 QAD655400 QJZ655400 QTV655400 RDR655400 RNN655400 RXJ655400 SHF655400 SRB655400 TAX655400 TKT655400 TUP655400 UEL655400 UOH655400 UYD655400 VHZ655400 VRV655400 WBR655400 WLN655400 WVJ655400 B720936 IX720936 ST720936 ACP720936 AML720936 AWH720936 BGD720936 BPZ720936 BZV720936 CJR720936 CTN720936 DDJ720936 DNF720936 DXB720936 EGX720936 EQT720936 FAP720936 FKL720936 FUH720936 GED720936 GNZ720936 GXV720936 HHR720936 HRN720936 IBJ720936 ILF720936 IVB720936 JEX720936 JOT720936 JYP720936 KIL720936 KSH720936 LCD720936 LLZ720936 LVV720936 MFR720936 MPN720936 MZJ720936 NJF720936 NTB720936 OCX720936 OMT720936 OWP720936 PGL720936 PQH720936 QAD720936 QJZ720936 QTV720936 RDR720936 RNN720936 RXJ720936 SHF720936 SRB720936 TAX720936 TKT720936 TUP720936 UEL720936 UOH720936 UYD720936 VHZ720936 VRV720936 WBR720936 WLN720936 WVJ720936 B786472 IX786472 ST786472 ACP786472 AML786472 AWH786472 BGD786472 BPZ786472 BZV786472 CJR786472 CTN786472 DDJ786472 DNF786472 DXB786472 EGX786472 EQT786472 FAP786472 FKL786472 FUH786472 GED786472 GNZ786472 GXV786472 HHR786472 HRN786472 IBJ786472 ILF786472 IVB786472 JEX786472 JOT786472 JYP786472 KIL786472 KSH786472 LCD786472 LLZ786472 LVV786472 MFR786472 MPN786472 MZJ786472 NJF786472 NTB786472 OCX786472 OMT786472 OWP786472 PGL786472 PQH786472 QAD786472 QJZ786472 QTV786472 RDR786472 RNN786472 RXJ786472 SHF786472 SRB786472 TAX786472 TKT786472 TUP786472 UEL786472 UOH786472 UYD786472 VHZ786472 VRV786472 WBR786472 WLN786472 WVJ786472 B852008 IX852008 ST852008 ACP852008 AML852008 AWH852008 BGD852008 BPZ852008 BZV852008 CJR852008 CTN852008 DDJ852008 DNF852008 DXB852008 EGX852008 EQT852008 FAP852008 FKL852008 FUH852008 GED852008 GNZ852008 GXV852008 HHR852008 HRN852008 IBJ852008 ILF852008 IVB852008 JEX852008 JOT852008 JYP852008 KIL852008 KSH852008 LCD852008 LLZ852008 LVV852008 MFR852008 MPN852008 MZJ852008 NJF852008 NTB852008 OCX852008 OMT852008 OWP852008 PGL852008 PQH852008 QAD852008 QJZ852008 QTV852008 RDR852008 RNN852008 RXJ852008 SHF852008 SRB852008 TAX852008 TKT852008 TUP852008 UEL852008 UOH852008 UYD852008 VHZ852008 VRV852008 WBR852008 WLN852008 WVJ852008 B917544 IX917544 ST917544 ACP917544 AML917544 AWH917544 BGD917544 BPZ917544 BZV917544 CJR917544 CTN917544 DDJ917544 DNF917544 DXB917544 EGX917544 EQT917544 FAP917544 FKL917544 FUH917544 GED917544 GNZ917544 GXV917544 HHR917544 HRN917544 IBJ917544 ILF917544 IVB917544 JEX917544 JOT917544 JYP917544 KIL917544 KSH917544 LCD917544 LLZ917544 LVV917544 MFR917544 MPN917544 MZJ917544 NJF917544 NTB917544 OCX917544 OMT917544 OWP917544 PGL917544 PQH917544 QAD917544 QJZ917544 QTV917544 RDR917544 RNN917544 RXJ917544 SHF917544 SRB917544 TAX917544 TKT917544 TUP917544 UEL917544 UOH917544 UYD917544 VHZ917544 VRV917544 WBR917544 WLN917544 WVJ917544 B983080 IX983080 ST983080 ACP983080 AML983080 AWH983080 BGD983080 BPZ983080 BZV983080 CJR983080 CTN983080 DDJ983080 DNF983080 DXB983080 EGX983080 EQT983080 FAP983080 FKL983080 FUH983080 GED983080 GNZ983080 GXV983080 HHR983080 HRN983080 IBJ983080 ILF983080 IVB983080 JEX983080 JOT983080 JYP983080 KIL983080 KSH983080 LCD983080 LLZ983080 LVV983080 MFR983080 MPN983080 MZJ983080 NJF983080 NTB983080 OCX983080 OMT983080 OWP983080 PGL983080 PQH983080 QAD983080 QJZ983080 QTV983080 RDR983080 RNN983080 RXJ983080 SHF983080 SRB983080 TAX983080 TKT983080 TUP983080 UEL983080 UOH983080 UYD983080 VHZ983080 VRV983080 WBR983080 WLN983080 WVJ983080 B13 IX13 ST13 ACP13 AML13 AWH13 BGD13 BPZ13 BZV13 CJR13 CTN13 DDJ13 DNF13 DXB13 EGX13 EQT13 FAP13 FKL13 FUH13 GED13 GNZ13 GXV13 HHR13 HRN13 IBJ13 ILF13 IVB13 JEX13 JOT13 JYP13 KIL13 KSH13 LCD13 LLZ13 LVV13 MFR13 MPN13 MZJ13 NJF13 NTB13 OCX13 OMT13 OWP13 PGL13 PQH13 QAD13 QJZ13 QTV13 RDR13 RNN13 RXJ13 SHF13 SRB13 TAX13 TKT13 TUP13 UEL13 UOH13 UYD13 VHZ13 VRV13 WBR13 WLN13 WVJ13">
      <formula1>"人民币,其他"</formula1>
    </dataValidation>
    <dataValidation type="list" allowBlank="1" showInputMessage="1" showErrorMessage="1" sqref="E65572:F65572 JA65572:JB65572 SW65572:SX65572 ACS65572:ACT65572 AMO65572:AMP65572 AWK65572:AWL65572 BGG65572:BGH65572 BQC65572:BQD65572 BZY65572:BZZ65572 CJU65572:CJV65572 CTQ65572:CTR65572 DDM65572:DDN65572 DNI65572:DNJ65572 DXE65572:DXF65572 EHA65572:EHB65572 EQW65572:EQX65572 FAS65572:FAT65572 FKO65572:FKP65572 FUK65572:FUL65572 GEG65572:GEH65572 GOC65572:GOD65572 GXY65572:GXZ65572 HHU65572:HHV65572 HRQ65572:HRR65572 IBM65572:IBN65572 ILI65572:ILJ65572 IVE65572:IVF65572 JFA65572:JFB65572 JOW65572:JOX65572 JYS65572:JYT65572 KIO65572:KIP65572 KSK65572:KSL65572 LCG65572:LCH65572 LMC65572:LMD65572 LVY65572:LVZ65572 MFU65572:MFV65572 MPQ65572:MPR65572 MZM65572:MZN65572 NJI65572:NJJ65572 NTE65572:NTF65572 ODA65572:ODB65572 OMW65572:OMX65572 OWS65572:OWT65572 PGO65572:PGP65572 PQK65572:PQL65572 QAG65572:QAH65572 QKC65572:QKD65572 QTY65572:QTZ65572 RDU65572:RDV65572 RNQ65572:RNR65572 RXM65572:RXN65572 SHI65572:SHJ65572 SRE65572:SRF65572 TBA65572:TBB65572 TKW65572:TKX65572 TUS65572:TUT65572 UEO65572:UEP65572 UOK65572:UOL65572 UYG65572:UYH65572 VIC65572:VID65572 VRY65572:VRZ65572 WBU65572:WBV65572 WLQ65572:WLR65572 WVM65572:WVN65572 E131108:F131108 JA131108:JB131108 SW131108:SX131108 ACS131108:ACT131108 AMO131108:AMP131108 AWK131108:AWL131108 BGG131108:BGH131108 BQC131108:BQD131108 BZY131108:BZZ131108 CJU131108:CJV131108 CTQ131108:CTR131108 DDM131108:DDN131108 DNI131108:DNJ131108 DXE131108:DXF131108 EHA131108:EHB131108 EQW131108:EQX131108 FAS131108:FAT131108 FKO131108:FKP131108 FUK131108:FUL131108 GEG131108:GEH131108 GOC131108:GOD131108 GXY131108:GXZ131108 HHU131108:HHV131108 HRQ131108:HRR131108 IBM131108:IBN131108 ILI131108:ILJ131108 IVE131108:IVF131108 JFA131108:JFB131108 JOW131108:JOX131108 JYS131108:JYT131108 KIO131108:KIP131108 KSK131108:KSL131108 LCG131108:LCH131108 LMC131108:LMD131108 LVY131108:LVZ131108 MFU131108:MFV131108 MPQ131108:MPR131108 MZM131108:MZN131108 NJI131108:NJJ131108 NTE131108:NTF131108 ODA131108:ODB131108 OMW131108:OMX131108 OWS131108:OWT131108 PGO131108:PGP131108 PQK131108:PQL131108 QAG131108:QAH131108 QKC131108:QKD131108 QTY131108:QTZ131108 RDU131108:RDV131108 RNQ131108:RNR131108 RXM131108:RXN131108 SHI131108:SHJ131108 SRE131108:SRF131108 TBA131108:TBB131108 TKW131108:TKX131108 TUS131108:TUT131108 UEO131108:UEP131108 UOK131108:UOL131108 UYG131108:UYH131108 VIC131108:VID131108 VRY131108:VRZ131108 WBU131108:WBV131108 WLQ131108:WLR131108 WVM131108:WVN131108 E196644:F196644 JA196644:JB196644 SW196644:SX196644 ACS196644:ACT196644 AMO196644:AMP196644 AWK196644:AWL196644 BGG196644:BGH196644 BQC196644:BQD196644 BZY196644:BZZ196644 CJU196644:CJV196644 CTQ196644:CTR196644 DDM196644:DDN196644 DNI196644:DNJ196644 DXE196644:DXF196644 EHA196644:EHB196644 EQW196644:EQX196644 FAS196644:FAT196644 FKO196644:FKP196644 FUK196644:FUL196644 GEG196644:GEH196644 GOC196644:GOD196644 GXY196644:GXZ196644 HHU196644:HHV196644 HRQ196644:HRR196644 IBM196644:IBN196644 ILI196644:ILJ196644 IVE196644:IVF196644 JFA196644:JFB196644 JOW196644:JOX196644 JYS196644:JYT196644 KIO196644:KIP196644 KSK196644:KSL196644 LCG196644:LCH196644 LMC196644:LMD196644 LVY196644:LVZ196644 MFU196644:MFV196644 MPQ196644:MPR196644 MZM196644:MZN196644 NJI196644:NJJ196644 NTE196644:NTF196644 ODA196644:ODB196644 OMW196644:OMX196644 OWS196644:OWT196644 PGO196644:PGP196644 PQK196644:PQL196644 QAG196644:QAH196644 QKC196644:QKD196644 QTY196644:QTZ196644 RDU196644:RDV196644 RNQ196644:RNR196644 RXM196644:RXN196644 SHI196644:SHJ196644 SRE196644:SRF196644 TBA196644:TBB196644 TKW196644:TKX196644 TUS196644:TUT196644 UEO196644:UEP196644 UOK196644:UOL196644 UYG196644:UYH196644 VIC196644:VID196644 VRY196644:VRZ196644 WBU196644:WBV196644 WLQ196644:WLR196644 WVM196644:WVN196644 E262180:F262180 JA262180:JB262180 SW262180:SX262180 ACS262180:ACT262180 AMO262180:AMP262180 AWK262180:AWL262180 BGG262180:BGH262180 BQC262180:BQD262180 BZY262180:BZZ262180 CJU262180:CJV262180 CTQ262180:CTR262180 DDM262180:DDN262180 DNI262180:DNJ262180 DXE262180:DXF262180 EHA262180:EHB262180 EQW262180:EQX262180 FAS262180:FAT262180 FKO262180:FKP262180 FUK262180:FUL262180 GEG262180:GEH262180 GOC262180:GOD262180 GXY262180:GXZ262180 HHU262180:HHV262180 HRQ262180:HRR262180 IBM262180:IBN262180 ILI262180:ILJ262180 IVE262180:IVF262180 JFA262180:JFB262180 JOW262180:JOX262180 JYS262180:JYT262180 KIO262180:KIP262180 KSK262180:KSL262180 LCG262180:LCH262180 LMC262180:LMD262180 LVY262180:LVZ262180 MFU262180:MFV262180 MPQ262180:MPR262180 MZM262180:MZN262180 NJI262180:NJJ262180 NTE262180:NTF262180 ODA262180:ODB262180 OMW262180:OMX262180 OWS262180:OWT262180 PGO262180:PGP262180 PQK262180:PQL262180 QAG262180:QAH262180 QKC262180:QKD262180 QTY262180:QTZ262180 RDU262180:RDV262180 RNQ262180:RNR262180 RXM262180:RXN262180 SHI262180:SHJ262180 SRE262180:SRF262180 TBA262180:TBB262180 TKW262180:TKX262180 TUS262180:TUT262180 UEO262180:UEP262180 UOK262180:UOL262180 UYG262180:UYH262180 VIC262180:VID262180 VRY262180:VRZ262180 WBU262180:WBV262180 WLQ262180:WLR262180 WVM262180:WVN262180 E327716:F327716 JA327716:JB327716 SW327716:SX327716 ACS327716:ACT327716 AMO327716:AMP327716 AWK327716:AWL327716 BGG327716:BGH327716 BQC327716:BQD327716 BZY327716:BZZ327716 CJU327716:CJV327716 CTQ327716:CTR327716 DDM327716:DDN327716 DNI327716:DNJ327716 DXE327716:DXF327716 EHA327716:EHB327716 EQW327716:EQX327716 FAS327716:FAT327716 FKO327716:FKP327716 FUK327716:FUL327716 GEG327716:GEH327716 GOC327716:GOD327716 GXY327716:GXZ327716 HHU327716:HHV327716 HRQ327716:HRR327716 IBM327716:IBN327716 ILI327716:ILJ327716 IVE327716:IVF327716 JFA327716:JFB327716 JOW327716:JOX327716 JYS327716:JYT327716 KIO327716:KIP327716 KSK327716:KSL327716 LCG327716:LCH327716 LMC327716:LMD327716 LVY327716:LVZ327716 MFU327716:MFV327716 MPQ327716:MPR327716 MZM327716:MZN327716 NJI327716:NJJ327716 NTE327716:NTF327716 ODA327716:ODB327716 OMW327716:OMX327716 OWS327716:OWT327716 PGO327716:PGP327716 PQK327716:PQL327716 QAG327716:QAH327716 QKC327716:QKD327716 QTY327716:QTZ327716 RDU327716:RDV327716 RNQ327716:RNR327716 RXM327716:RXN327716 SHI327716:SHJ327716 SRE327716:SRF327716 TBA327716:TBB327716 TKW327716:TKX327716 TUS327716:TUT327716 UEO327716:UEP327716 UOK327716:UOL327716 UYG327716:UYH327716 VIC327716:VID327716 VRY327716:VRZ327716 WBU327716:WBV327716 WLQ327716:WLR327716 WVM327716:WVN327716 E393252:F393252 JA393252:JB393252 SW393252:SX393252 ACS393252:ACT393252 AMO393252:AMP393252 AWK393252:AWL393252 BGG393252:BGH393252 BQC393252:BQD393252 BZY393252:BZZ393252 CJU393252:CJV393252 CTQ393252:CTR393252 DDM393252:DDN393252 DNI393252:DNJ393252 DXE393252:DXF393252 EHA393252:EHB393252 EQW393252:EQX393252 FAS393252:FAT393252 FKO393252:FKP393252 FUK393252:FUL393252 GEG393252:GEH393252 GOC393252:GOD393252 GXY393252:GXZ393252 HHU393252:HHV393252 HRQ393252:HRR393252 IBM393252:IBN393252 ILI393252:ILJ393252 IVE393252:IVF393252 JFA393252:JFB393252 JOW393252:JOX393252 JYS393252:JYT393252 KIO393252:KIP393252 KSK393252:KSL393252 LCG393252:LCH393252 LMC393252:LMD393252 LVY393252:LVZ393252 MFU393252:MFV393252 MPQ393252:MPR393252 MZM393252:MZN393252 NJI393252:NJJ393252 NTE393252:NTF393252 ODA393252:ODB393252 OMW393252:OMX393252 OWS393252:OWT393252 PGO393252:PGP393252 PQK393252:PQL393252 QAG393252:QAH393252 QKC393252:QKD393252 QTY393252:QTZ393252 RDU393252:RDV393252 RNQ393252:RNR393252 RXM393252:RXN393252 SHI393252:SHJ393252 SRE393252:SRF393252 TBA393252:TBB393252 TKW393252:TKX393252 TUS393252:TUT393252 UEO393252:UEP393252 UOK393252:UOL393252 UYG393252:UYH393252 VIC393252:VID393252 VRY393252:VRZ393252 WBU393252:WBV393252 WLQ393252:WLR393252 WVM393252:WVN393252 E458788:F458788 JA458788:JB458788 SW458788:SX458788 ACS458788:ACT458788 AMO458788:AMP458788 AWK458788:AWL458788 BGG458788:BGH458788 BQC458788:BQD458788 BZY458788:BZZ458788 CJU458788:CJV458788 CTQ458788:CTR458788 DDM458788:DDN458788 DNI458788:DNJ458788 DXE458788:DXF458788 EHA458788:EHB458788 EQW458788:EQX458788 FAS458788:FAT458788 FKO458788:FKP458788 FUK458788:FUL458788 GEG458788:GEH458788 GOC458788:GOD458788 GXY458788:GXZ458788 HHU458788:HHV458788 HRQ458788:HRR458788 IBM458788:IBN458788 ILI458788:ILJ458788 IVE458788:IVF458788 JFA458788:JFB458788 JOW458788:JOX458788 JYS458788:JYT458788 KIO458788:KIP458788 KSK458788:KSL458788 LCG458788:LCH458788 LMC458788:LMD458788 LVY458788:LVZ458788 MFU458788:MFV458788 MPQ458788:MPR458788 MZM458788:MZN458788 NJI458788:NJJ458788 NTE458788:NTF458788 ODA458788:ODB458788 OMW458788:OMX458788 OWS458788:OWT458788 PGO458788:PGP458788 PQK458788:PQL458788 QAG458788:QAH458788 QKC458788:QKD458788 QTY458788:QTZ458788 RDU458788:RDV458788 RNQ458788:RNR458788 RXM458788:RXN458788 SHI458788:SHJ458788 SRE458788:SRF458788 TBA458788:TBB458788 TKW458788:TKX458788 TUS458788:TUT458788 UEO458788:UEP458788 UOK458788:UOL458788 UYG458788:UYH458788 VIC458788:VID458788 VRY458788:VRZ458788 WBU458788:WBV458788 WLQ458788:WLR458788 WVM458788:WVN458788 E524324:F524324 JA524324:JB524324 SW524324:SX524324 ACS524324:ACT524324 AMO524324:AMP524324 AWK524324:AWL524324 BGG524324:BGH524324 BQC524324:BQD524324 BZY524324:BZZ524324 CJU524324:CJV524324 CTQ524324:CTR524324 DDM524324:DDN524324 DNI524324:DNJ524324 DXE524324:DXF524324 EHA524324:EHB524324 EQW524324:EQX524324 FAS524324:FAT524324 FKO524324:FKP524324 FUK524324:FUL524324 GEG524324:GEH524324 GOC524324:GOD524324 GXY524324:GXZ524324 HHU524324:HHV524324 HRQ524324:HRR524324 IBM524324:IBN524324 ILI524324:ILJ524324 IVE524324:IVF524324 JFA524324:JFB524324 JOW524324:JOX524324 JYS524324:JYT524324 KIO524324:KIP524324 KSK524324:KSL524324 LCG524324:LCH524324 LMC524324:LMD524324 LVY524324:LVZ524324 MFU524324:MFV524324 MPQ524324:MPR524324 MZM524324:MZN524324 NJI524324:NJJ524324 NTE524324:NTF524324 ODA524324:ODB524324 OMW524324:OMX524324 OWS524324:OWT524324 PGO524324:PGP524324 PQK524324:PQL524324 QAG524324:QAH524324 QKC524324:QKD524324 QTY524324:QTZ524324 RDU524324:RDV524324 RNQ524324:RNR524324 RXM524324:RXN524324 SHI524324:SHJ524324 SRE524324:SRF524324 TBA524324:TBB524324 TKW524324:TKX524324 TUS524324:TUT524324 UEO524324:UEP524324 UOK524324:UOL524324 UYG524324:UYH524324 VIC524324:VID524324 VRY524324:VRZ524324 WBU524324:WBV524324 WLQ524324:WLR524324 WVM524324:WVN524324 E589860:F589860 JA589860:JB589860 SW589860:SX589860 ACS589860:ACT589860 AMO589860:AMP589860 AWK589860:AWL589860 BGG589860:BGH589860 BQC589860:BQD589860 BZY589860:BZZ589860 CJU589860:CJV589860 CTQ589860:CTR589860 DDM589860:DDN589860 DNI589860:DNJ589860 DXE589860:DXF589860 EHA589860:EHB589860 EQW589860:EQX589860 FAS589860:FAT589860 FKO589860:FKP589860 FUK589860:FUL589860 GEG589860:GEH589860 GOC589860:GOD589860 GXY589860:GXZ589860 HHU589860:HHV589860 HRQ589860:HRR589860 IBM589860:IBN589860 ILI589860:ILJ589860 IVE589860:IVF589860 JFA589860:JFB589860 JOW589860:JOX589860 JYS589860:JYT589860 KIO589860:KIP589860 KSK589860:KSL589860 LCG589860:LCH589860 LMC589860:LMD589860 LVY589860:LVZ589860 MFU589860:MFV589860 MPQ589860:MPR589860 MZM589860:MZN589860 NJI589860:NJJ589860 NTE589860:NTF589860 ODA589860:ODB589860 OMW589860:OMX589860 OWS589860:OWT589860 PGO589860:PGP589860 PQK589860:PQL589860 QAG589860:QAH589860 QKC589860:QKD589860 QTY589860:QTZ589860 RDU589860:RDV589860 RNQ589860:RNR589860 RXM589860:RXN589860 SHI589860:SHJ589860 SRE589860:SRF589860 TBA589860:TBB589860 TKW589860:TKX589860 TUS589860:TUT589860 UEO589860:UEP589860 UOK589860:UOL589860 UYG589860:UYH589860 VIC589860:VID589860 VRY589860:VRZ589860 WBU589860:WBV589860 WLQ589860:WLR589860 WVM589860:WVN589860 E655396:F655396 JA655396:JB655396 SW655396:SX655396 ACS655396:ACT655396 AMO655396:AMP655396 AWK655396:AWL655396 BGG655396:BGH655396 BQC655396:BQD655396 BZY655396:BZZ655396 CJU655396:CJV655396 CTQ655396:CTR655396 DDM655396:DDN655396 DNI655396:DNJ655396 DXE655396:DXF655396 EHA655396:EHB655396 EQW655396:EQX655396 FAS655396:FAT655396 FKO655396:FKP655396 FUK655396:FUL655396 GEG655396:GEH655396 GOC655396:GOD655396 GXY655396:GXZ655396 HHU655396:HHV655396 HRQ655396:HRR655396 IBM655396:IBN655396 ILI655396:ILJ655396 IVE655396:IVF655396 JFA655396:JFB655396 JOW655396:JOX655396 JYS655396:JYT655396 KIO655396:KIP655396 KSK655396:KSL655396 LCG655396:LCH655396 LMC655396:LMD655396 LVY655396:LVZ655396 MFU655396:MFV655396 MPQ655396:MPR655396 MZM655396:MZN655396 NJI655396:NJJ655396 NTE655396:NTF655396 ODA655396:ODB655396 OMW655396:OMX655396 OWS655396:OWT655396 PGO655396:PGP655396 PQK655396:PQL655396 QAG655396:QAH655396 QKC655396:QKD655396 QTY655396:QTZ655396 RDU655396:RDV655396 RNQ655396:RNR655396 RXM655396:RXN655396 SHI655396:SHJ655396 SRE655396:SRF655396 TBA655396:TBB655396 TKW655396:TKX655396 TUS655396:TUT655396 UEO655396:UEP655396 UOK655396:UOL655396 UYG655396:UYH655396 VIC655396:VID655396 VRY655396:VRZ655396 WBU655396:WBV655396 WLQ655396:WLR655396 WVM655396:WVN655396 E720932:F720932 JA720932:JB720932 SW720932:SX720932 ACS720932:ACT720932 AMO720932:AMP720932 AWK720932:AWL720932 BGG720932:BGH720932 BQC720932:BQD720932 BZY720932:BZZ720932 CJU720932:CJV720932 CTQ720932:CTR720932 DDM720932:DDN720932 DNI720932:DNJ720932 DXE720932:DXF720932 EHA720932:EHB720932 EQW720932:EQX720932 FAS720932:FAT720932 FKO720932:FKP720932 FUK720932:FUL720932 GEG720932:GEH720932 GOC720932:GOD720932 GXY720932:GXZ720932 HHU720932:HHV720932 HRQ720932:HRR720932 IBM720932:IBN720932 ILI720932:ILJ720932 IVE720932:IVF720932 JFA720932:JFB720932 JOW720932:JOX720932 JYS720932:JYT720932 KIO720932:KIP720932 KSK720932:KSL720932 LCG720932:LCH720932 LMC720932:LMD720932 LVY720932:LVZ720932 MFU720932:MFV720932 MPQ720932:MPR720932 MZM720932:MZN720932 NJI720932:NJJ720932 NTE720932:NTF720932 ODA720932:ODB720932 OMW720932:OMX720932 OWS720932:OWT720932 PGO720932:PGP720932 PQK720932:PQL720932 QAG720932:QAH720932 QKC720932:QKD720932 QTY720932:QTZ720932 RDU720932:RDV720932 RNQ720932:RNR720932 RXM720932:RXN720932 SHI720932:SHJ720932 SRE720932:SRF720932 TBA720932:TBB720932 TKW720932:TKX720932 TUS720932:TUT720932 UEO720932:UEP720932 UOK720932:UOL720932 UYG720932:UYH720932 VIC720932:VID720932 VRY720932:VRZ720932 WBU720932:WBV720932 WLQ720932:WLR720932 WVM720932:WVN720932 E786468:F786468 JA786468:JB786468 SW786468:SX786468 ACS786468:ACT786468 AMO786468:AMP786468 AWK786468:AWL786468 BGG786468:BGH786468 BQC786468:BQD786468 BZY786468:BZZ786468 CJU786468:CJV786468 CTQ786468:CTR786468 DDM786468:DDN786468 DNI786468:DNJ786468 DXE786468:DXF786468 EHA786468:EHB786468 EQW786468:EQX786468 FAS786468:FAT786468 FKO786468:FKP786468 FUK786468:FUL786468 GEG786468:GEH786468 GOC786468:GOD786468 GXY786468:GXZ786468 HHU786468:HHV786468 HRQ786468:HRR786468 IBM786468:IBN786468 ILI786468:ILJ786468 IVE786468:IVF786468 JFA786468:JFB786468 JOW786468:JOX786468 JYS786468:JYT786468 KIO786468:KIP786468 KSK786468:KSL786468 LCG786468:LCH786468 LMC786468:LMD786468 LVY786468:LVZ786468 MFU786468:MFV786468 MPQ786468:MPR786468 MZM786468:MZN786468 NJI786468:NJJ786468 NTE786468:NTF786468 ODA786468:ODB786468 OMW786468:OMX786468 OWS786468:OWT786468 PGO786468:PGP786468 PQK786468:PQL786468 QAG786468:QAH786468 QKC786468:QKD786468 QTY786468:QTZ786468 RDU786468:RDV786468 RNQ786468:RNR786468 RXM786468:RXN786468 SHI786468:SHJ786468 SRE786468:SRF786468 TBA786468:TBB786468 TKW786468:TKX786468 TUS786468:TUT786468 UEO786468:UEP786468 UOK786468:UOL786468 UYG786468:UYH786468 VIC786468:VID786468 VRY786468:VRZ786468 WBU786468:WBV786468 WLQ786468:WLR786468 WVM786468:WVN786468 E852004:F852004 JA852004:JB852004 SW852004:SX852004 ACS852004:ACT852004 AMO852004:AMP852004 AWK852004:AWL852004 BGG852004:BGH852004 BQC852004:BQD852004 BZY852004:BZZ852004 CJU852004:CJV852004 CTQ852004:CTR852004 DDM852004:DDN852004 DNI852004:DNJ852004 DXE852004:DXF852004 EHA852004:EHB852004 EQW852004:EQX852004 FAS852004:FAT852004 FKO852004:FKP852004 FUK852004:FUL852004 GEG852004:GEH852004 GOC852004:GOD852004 GXY852004:GXZ852004 HHU852004:HHV852004 HRQ852004:HRR852004 IBM852004:IBN852004 ILI852004:ILJ852004 IVE852004:IVF852004 JFA852004:JFB852004 JOW852004:JOX852004 JYS852004:JYT852004 KIO852004:KIP852004 KSK852004:KSL852004 LCG852004:LCH852004 LMC852004:LMD852004 LVY852004:LVZ852004 MFU852004:MFV852004 MPQ852004:MPR852004 MZM852004:MZN852004 NJI852004:NJJ852004 NTE852004:NTF852004 ODA852004:ODB852004 OMW852004:OMX852004 OWS852004:OWT852004 PGO852004:PGP852004 PQK852004:PQL852004 QAG852004:QAH852004 QKC852004:QKD852004 QTY852004:QTZ852004 RDU852004:RDV852004 RNQ852004:RNR852004 RXM852004:RXN852004 SHI852004:SHJ852004 SRE852004:SRF852004 TBA852004:TBB852004 TKW852004:TKX852004 TUS852004:TUT852004 UEO852004:UEP852004 UOK852004:UOL852004 UYG852004:UYH852004 VIC852004:VID852004 VRY852004:VRZ852004 WBU852004:WBV852004 WLQ852004:WLR852004 WVM852004:WVN852004 E917540:F917540 JA917540:JB917540 SW917540:SX917540 ACS917540:ACT917540 AMO917540:AMP917540 AWK917540:AWL917540 BGG917540:BGH917540 BQC917540:BQD917540 BZY917540:BZZ917540 CJU917540:CJV917540 CTQ917540:CTR917540 DDM917540:DDN917540 DNI917540:DNJ917540 DXE917540:DXF917540 EHA917540:EHB917540 EQW917540:EQX917540 FAS917540:FAT917540 FKO917540:FKP917540 FUK917540:FUL917540 GEG917540:GEH917540 GOC917540:GOD917540 GXY917540:GXZ917540 HHU917540:HHV917540 HRQ917540:HRR917540 IBM917540:IBN917540 ILI917540:ILJ917540 IVE917540:IVF917540 JFA917540:JFB917540 JOW917540:JOX917540 JYS917540:JYT917540 KIO917540:KIP917540 KSK917540:KSL917540 LCG917540:LCH917540 LMC917540:LMD917540 LVY917540:LVZ917540 MFU917540:MFV917540 MPQ917540:MPR917540 MZM917540:MZN917540 NJI917540:NJJ917540 NTE917540:NTF917540 ODA917540:ODB917540 OMW917540:OMX917540 OWS917540:OWT917540 PGO917540:PGP917540 PQK917540:PQL917540 QAG917540:QAH917540 QKC917540:QKD917540 QTY917540:QTZ917540 RDU917540:RDV917540 RNQ917540:RNR917540 RXM917540:RXN917540 SHI917540:SHJ917540 SRE917540:SRF917540 TBA917540:TBB917540 TKW917540:TKX917540 TUS917540:TUT917540 UEO917540:UEP917540 UOK917540:UOL917540 UYG917540:UYH917540 VIC917540:VID917540 VRY917540:VRZ917540 WBU917540:WBV917540 WLQ917540:WLR917540 WVM917540:WVN917540 E983076:F983076 JA983076:JB983076 SW983076:SX983076 ACS983076:ACT983076 AMO983076:AMP983076 AWK983076:AWL983076 BGG983076:BGH983076 BQC983076:BQD983076 BZY983076:BZZ983076 CJU983076:CJV983076 CTQ983076:CTR983076 DDM983076:DDN983076 DNI983076:DNJ983076 DXE983076:DXF983076 EHA983076:EHB983076 EQW983076:EQX983076 FAS983076:FAT983076 FKO983076:FKP983076 FUK983076:FUL983076 GEG983076:GEH983076 GOC983076:GOD983076 GXY983076:GXZ983076 HHU983076:HHV983076 HRQ983076:HRR983076 IBM983076:IBN983076 ILI983076:ILJ983076 IVE983076:IVF983076 JFA983076:JFB983076 JOW983076:JOX983076 JYS983076:JYT983076 KIO983076:KIP983076 KSK983076:KSL983076 LCG983076:LCH983076 LMC983076:LMD983076 LVY983076:LVZ983076 MFU983076:MFV983076 MPQ983076:MPR983076 MZM983076:MZN983076 NJI983076:NJJ983076 NTE983076:NTF983076 ODA983076:ODB983076 OMW983076:OMX983076 OWS983076:OWT983076 PGO983076:PGP983076 PQK983076:PQL983076 QAG983076:QAH983076 QKC983076:QKD983076 QTY983076:QTZ983076 RDU983076:RDV983076 RNQ983076:RNR983076 RXM983076:RXN983076 SHI983076:SHJ983076 SRE983076:SRF983076 TBA983076:TBB983076 TKW983076:TKX983076 TUS983076:TUT983076 UEO983076:UEP983076 UOK983076:UOL983076 UYG983076:UYH983076 VIC983076:VID983076 VRY983076:VRZ983076 WBU983076:WBV983076 WLQ983076:WLR983076 WVM983076:WVN983076 WVM9:WVN9 JA9:JB9 SW9:SX9 ACS9:ACT9 AMO9:AMP9 AWK9:AWL9 BGG9:BGH9 BQC9:BQD9 BZY9:BZZ9 CJU9:CJV9 CTQ9:CTR9 DDM9:DDN9 DNI9:DNJ9 DXE9:DXF9 EHA9:EHB9 EQW9:EQX9 FAS9:FAT9 FKO9:FKP9 FUK9:FUL9 GEG9:GEH9 GOC9:GOD9 GXY9:GXZ9 HHU9:HHV9 HRQ9:HRR9 IBM9:IBN9 ILI9:ILJ9 IVE9:IVF9 JFA9:JFB9 JOW9:JOX9 JYS9:JYT9 KIO9:KIP9 KSK9:KSL9 LCG9:LCH9 LMC9:LMD9 LVY9:LVZ9 MFU9:MFV9 MPQ9:MPR9 MZM9:MZN9 NJI9:NJJ9 NTE9:NTF9 ODA9:ODB9 OMW9:OMX9 OWS9:OWT9 PGO9:PGP9 PQK9:PQL9 QAG9:QAH9 QKC9:QKD9 QTY9:QTZ9 RDU9:RDV9 RNQ9:RNR9 RXM9:RXN9 SHI9:SHJ9 SRE9:SRF9 TBA9:TBB9 TKW9:TKX9 TUS9:TUT9 UEO9:UEP9 UOK9:UOL9 UYG9:UYH9 VIC9:VID9 VRY9:VRZ9 WBU9:WBV9 WLQ9:WLR9">
      <formula1>"境内上市,境外上市,非上市"</formula1>
    </dataValidation>
    <dataValidation type="list" allowBlank="1" showInputMessage="1" showErrorMessage="1" sqref="E65569:F65571 JA65569:JB65571 SW65569:SX65571 ACS65569:ACT65571 AMO65569:AMP65571 AWK65569:AWL65571 BGG65569:BGH65571 BQC65569:BQD65571 BZY65569:BZZ65571 CJU65569:CJV65571 CTQ65569:CTR65571 DDM65569:DDN65571 DNI65569:DNJ65571 DXE65569:DXF65571 EHA65569:EHB65571 EQW65569:EQX65571 FAS65569:FAT65571 FKO65569:FKP65571 FUK65569:FUL65571 GEG65569:GEH65571 GOC65569:GOD65571 GXY65569:GXZ65571 HHU65569:HHV65571 HRQ65569:HRR65571 IBM65569:IBN65571 ILI65569:ILJ65571 IVE65569:IVF65571 JFA65569:JFB65571 JOW65569:JOX65571 JYS65569:JYT65571 KIO65569:KIP65571 KSK65569:KSL65571 LCG65569:LCH65571 LMC65569:LMD65571 LVY65569:LVZ65571 MFU65569:MFV65571 MPQ65569:MPR65571 MZM65569:MZN65571 NJI65569:NJJ65571 NTE65569:NTF65571 ODA65569:ODB65571 OMW65569:OMX65571 OWS65569:OWT65571 PGO65569:PGP65571 PQK65569:PQL65571 QAG65569:QAH65571 QKC65569:QKD65571 QTY65569:QTZ65571 RDU65569:RDV65571 RNQ65569:RNR65571 RXM65569:RXN65571 SHI65569:SHJ65571 SRE65569:SRF65571 TBA65569:TBB65571 TKW65569:TKX65571 TUS65569:TUT65571 UEO65569:UEP65571 UOK65569:UOL65571 UYG65569:UYH65571 VIC65569:VID65571 VRY65569:VRZ65571 WBU65569:WBV65571 WLQ65569:WLR65571 WVM65569:WVN65571 E131105:F131107 JA131105:JB131107 SW131105:SX131107 ACS131105:ACT131107 AMO131105:AMP131107 AWK131105:AWL131107 BGG131105:BGH131107 BQC131105:BQD131107 BZY131105:BZZ131107 CJU131105:CJV131107 CTQ131105:CTR131107 DDM131105:DDN131107 DNI131105:DNJ131107 DXE131105:DXF131107 EHA131105:EHB131107 EQW131105:EQX131107 FAS131105:FAT131107 FKO131105:FKP131107 FUK131105:FUL131107 GEG131105:GEH131107 GOC131105:GOD131107 GXY131105:GXZ131107 HHU131105:HHV131107 HRQ131105:HRR131107 IBM131105:IBN131107 ILI131105:ILJ131107 IVE131105:IVF131107 JFA131105:JFB131107 JOW131105:JOX131107 JYS131105:JYT131107 KIO131105:KIP131107 KSK131105:KSL131107 LCG131105:LCH131107 LMC131105:LMD131107 LVY131105:LVZ131107 MFU131105:MFV131107 MPQ131105:MPR131107 MZM131105:MZN131107 NJI131105:NJJ131107 NTE131105:NTF131107 ODA131105:ODB131107 OMW131105:OMX131107 OWS131105:OWT131107 PGO131105:PGP131107 PQK131105:PQL131107 QAG131105:QAH131107 QKC131105:QKD131107 QTY131105:QTZ131107 RDU131105:RDV131107 RNQ131105:RNR131107 RXM131105:RXN131107 SHI131105:SHJ131107 SRE131105:SRF131107 TBA131105:TBB131107 TKW131105:TKX131107 TUS131105:TUT131107 UEO131105:UEP131107 UOK131105:UOL131107 UYG131105:UYH131107 VIC131105:VID131107 VRY131105:VRZ131107 WBU131105:WBV131107 WLQ131105:WLR131107 WVM131105:WVN131107 E196641:F196643 JA196641:JB196643 SW196641:SX196643 ACS196641:ACT196643 AMO196641:AMP196643 AWK196641:AWL196643 BGG196641:BGH196643 BQC196641:BQD196643 BZY196641:BZZ196643 CJU196641:CJV196643 CTQ196641:CTR196643 DDM196641:DDN196643 DNI196641:DNJ196643 DXE196641:DXF196643 EHA196641:EHB196643 EQW196641:EQX196643 FAS196641:FAT196643 FKO196641:FKP196643 FUK196641:FUL196643 GEG196641:GEH196643 GOC196641:GOD196643 GXY196641:GXZ196643 HHU196641:HHV196643 HRQ196641:HRR196643 IBM196641:IBN196643 ILI196641:ILJ196643 IVE196641:IVF196643 JFA196641:JFB196643 JOW196641:JOX196643 JYS196641:JYT196643 KIO196641:KIP196643 KSK196641:KSL196643 LCG196641:LCH196643 LMC196641:LMD196643 LVY196641:LVZ196643 MFU196641:MFV196643 MPQ196641:MPR196643 MZM196641:MZN196643 NJI196641:NJJ196643 NTE196641:NTF196643 ODA196641:ODB196643 OMW196641:OMX196643 OWS196641:OWT196643 PGO196641:PGP196643 PQK196641:PQL196643 QAG196641:QAH196643 QKC196641:QKD196643 QTY196641:QTZ196643 RDU196641:RDV196643 RNQ196641:RNR196643 RXM196641:RXN196643 SHI196641:SHJ196643 SRE196641:SRF196643 TBA196641:TBB196643 TKW196641:TKX196643 TUS196641:TUT196643 UEO196641:UEP196643 UOK196641:UOL196643 UYG196641:UYH196643 VIC196641:VID196643 VRY196641:VRZ196643 WBU196641:WBV196643 WLQ196641:WLR196643 WVM196641:WVN196643 E262177:F262179 JA262177:JB262179 SW262177:SX262179 ACS262177:ACT262179 AMO262177:AMP262179 AWK262177:AWL262179 BGG262177:BGH262179 BQC262177:BQD262179 BZY262177:BZZ262179 CJU262177:CJV262179 CTQ262177:CTR262179 DDM262177:DDN262179 DNI262177:DNJ262179 DXE262177:DXF262179 EHA262177:EHB262179 EQW262177:EQX262179 FAS262177:FAT262179 FKO262177:FKP262179 FUK262177:FUL262179 GEG262177:GEH262179 GOC262177:GOD262179 GXY262177:GXZ262179 HHU262177:HHV262179 HRQ262177:HRR262179 IBM262177:IBN262179 ILI262177:ILJ262179 IVE262177:IVF262179 JFA262177:JFB262179 JOW262177:JOX262179 JYS262177:JYT262179 KIO262177:KIP262179 KSK262177:KSL262179 LCG262177:LCH262179 LMC262177:LMD262179 LVY262177:LVZ262179 MFU262177:MFV262179 MPQ262177:MPR262179 MZM262177:MZN262179 NJI262177:NJJ262179 NTE262177:NTF262179 ODA262177:ODB262179 OMW262177:OMX262179 OWS262177:OWT262179 PGO262177:PGP262179 PQK262177:PQL262179 QAG262177:QAH262179 QKC262177:QKD262179 QTY262177:QTZ262179 RDU262177:RDV262179 RNQ262177:RNR262179 RXM262177:RXN262179 SHI262177:SHJ262179 SRE262177:SRF262179 TBA262177:TBB262179 TKW262177:TKX262179 TUS262177:TUT262179 UEO262177:UEP262179 UOK262177:UOL262179 UYG262177:UYH262179 VIC262177:VID262179 VRY262177:VRZ262179 WBU262177:WBV262179 WLQ262177:WLR262179 WVM262177:WVN262179 E327713:F327715 JA327713:JB327715 SW327713:SX327715 ACS327713:ACT327715 AMO327713:AMP327715 AWK327713:AWL327715 BGG327713:BGH327715 BQC327713:BQD327715 BZY327713:BZZ327715 CJU327713:CJV327715 CTQ327713:CTR327715 DDM327713:DDN327715 DNI327713:DNJ327715 DXE327713:DXF327715 EHA327713:EHB327715 EQW327713:EQX327715 FAS327713:FAT327715 FKO327713:FKP327715 FUK327713:FUL327715 GEG327713:GEH327715 GOC327713:GOD327715 GXY327713:GXZ327715 HHU327713:HHV327715 HRQ327713:HRR327715 IBM327713:IBN327715 ILI327713:ILJ327715 IVE327713:IVF327715 JFA327713:JFB327715 JOW327713:JOX327715 JYS327713:JYT327715 KIO327713:KIP327715 KSK327713:KSL327715 LCG327713:LCH327715 LMC327713:LMD327715 LVY327713:LVZ327715 MFU327713:MFV327715 MPQ327713:MPR327715 MZM327713:MZN327715 NJI327713:NJJ327715 NTE327713:NTF327715 ODA327713:ODB327715 OMW327713:OMX327715 OWS327713:OWT327715 PGO327713:PGP327715 PQK327713:PQL327715 QAG327713:QAH327715 QKC327713:QKD327715 QTY327713:QTZ327715 RDU327713:RDV327715 RNQ327713:RNR327715 RXM327713:RXN327715 SHI327713:SHJ327715 SRE327713:SRF327715 TBA327713:TBB327715 TKW327713:TKX327715 TUS327713:TUT327715 UEO327713:UEP327715 UOK327713:UOL327715 UYG327713:UYH327715 VIC327713:VID327715 VRY327713:VRZ327715 WBU327713:WBV327715 WLQ327713:WLR327715 WVM327713:WVN327715 E393249:F393251 JA393249:JB393251 SW393249:SX393251 ACS393249:ACT393251 AMO393249:AMP393251 AWK393249:AWL393251 BGG393249:BGH393251 BQC393249:BQD393251 BZY393249:BZZ393251 CJU393249:CJV393251 CTQ393249:CTR393251 DDM393249:DDN393251 DNI393249:DNJ393251 DXE393249:DXF393251 EHA393249:EHB393251 EQW393249:EQX393251 FAS393249:FAT393251 FKO393249:FKP393251 FUK393249:FUL393251 GEG393249:GEH393251 GOC393249:GOD393251 GXY393249:GXZ393251 HHU393249:HHV393251 HRQ393249:HRR393251 IBM393249:IBN393251 ILI393249:ILJ393251 IVE393249:IVF393251 JFA393249:JFB393251 JOW393249:JOX393251 JYS393249:JYT393251 KIO393249:KIP393251 KSK393249:KSL393251 LCG393249:LCH393251 LMC393249:LMD393251 LVY393249:LVZ393251 MFU393249:MFV393251 MPQ393249:MPR393251 MZM393249:MZN393251 NJI393249:NJJ393251 NTE393249:NTF393251 ODA393249:ODB393251 OMW393249:OMX393251 OWS393249:OWT393251 PGO393249:PGP393251 PQK393249:PQL393251 QAG393249:QAH393251 QKC393249:QKD393251 QTY393249:QTZ393251 RDU393249:RDV393251 RNQ393249:RNR393251 RXM393249:RXN393251 SHI393249:SHJ393251 SRE393249:SRF393251 TBA393249:TBB393251 TKW393249:TKX393251 TUS393249:TUT393251 UEO393249:UEP393251 UOK393249:UOL393251 UYG393249:UYH393251 VIC393249:VID393251 VRY393249:VRZ393251 WBU393249:WBV393251 WLQ393249:WLR393251 WVM393249:WVN393251 E458785:F458787 JA458785:JB458787 SW458785:SX458787 ACS458785:ACT458787 AMO458785:AMP458787 AWK458785:AWL458787 BGG458785:BGH458787 BQC458785:BQD458787 BZY458785:BZZ458787 CJU458785:CJV458787 CTQ458785:CTR458787 DDM458785:DDN458787 DNI458785:DNJ458787 DXE458785:DXF458787 EHA458785:EHB458787 EQW458785:EQX458787 FAS458785:FAT458787 FKO458785:FKP458787 FUK458785:FUL458787 GEG458785:GEH458787 GOC458785:GOD458787 GXY458785:GXZ458787 HHU458785:HHV458787 HRQ458785:HRR458787 IBM458785:IBN458787 ILI458785:ILJ458787 IVE458785:IVF458787 JFA458785:JFB458787 JOW458785:JOX458787 JYS458785:JYT458787 KIO458785:KIP458787 KSK458785:KSL458787 LCG458785:LCH458787 LMC458785:LMD458787 LVY458785:LVZ458787 MFU458785:MFV458787 MPQ458785:MPR458787 MZM458785:MZN458787 NJI458785:NJJ458787 NTE458785:NTF458787 ODA458785:ODB458787 OMW458785:OMX458787 OWS458785:OWT458787 PGO458785:PGP458787 PQK458785:PQL458787 QAG458785:QAH458787 QKC458785:QKD458787 QTY458785:QTZ458787 RDU458785:RDV458787 RNQ458785:RNR458787 RXM458785:RXN458787 SHI458785:SHJ458787 SRE458785:SRF458787 TBA458785:TBB458787 TKW458785:TKX458787 TUS458785:TUT458787 UEO458785:UEP458787 UOK458785:UOL458787 UYG458785:UYH458787 VIC458785:VID458787 VRY458785:VRZ458787 WBU458785:WBV458787 WLQ458785:WLR458787 WVM458785:WVN458787 E524321:F524323 JA524321:JB524323 SW524321:SX524323 ACS524321:ACT524323 AMO524321:AMP524323 AWK524321:AWL524323 BGG524321:BGH524323 BQC524321:BQD524323 BZY524321:BZZ524323 CJU524321:CJV524323 CTQ524321:CTR524323 DDM524321:DDN524323 DNI524321:DNJ524323 DXE524321:DXF524323 EHA524321:EHB524323 EQW524321:EQX524323 FAS524321:FAT524323 FKO524321:FKP524323 FUK524321:FUL524323 GEG524321:GEH524323 GOC524321:GOD524323 GXY524321:GXZ524323 HHU524321:HHV524323 HRQ524321:HRR524323 IBM524321:IBN524323 ILI524321:ILJ524323 IVE524321:IVF524323 JFA524321:JFB524323 JOW524321:JOX524323 JYS524321:JYT524323 KIO524321:KIP524323 KSK524321:KSL524323 LCG524321:LCH524323 LMC524321:LMD524323 LVY524321:LVZ524323 MFU524321:MFV524323 MPQ524321:MPR524323 MZM524321:MZN524323 NJI524321:NJJ524323 NTE524321:NTF524323 ODA524321:ODB524323 OMW524321:OMX524323 OWS524321:OWT524323 PGO524321:PGP524323 PQK524321:PQL524323 QAG524321:QAH524323 QKC524321:QKD524323 QTY524321:QTZ524323 RDU524321:RDV524323 RNQ524321:RNR524323 RXM524321:RXN524323 SHI524321:SHJ524323 SRE524321:SRF524323 TBA524321:TBB524323 TKW524321:TKX524323 TUS524321:TUT524323 UEO524321:UEP524323 UOK524321:UOL524323 UYG524321:UYH524323 VIC524321:VID524323 VRY524321:VRZ524323 WBU524321:WBV524323 WLQ524321:WLR524323 WVM524321:WVN524323 E589857:F589859 JA589857:JB589859 SW589857:SX589859 ACS589857:ACT589859 AMO589857:AMP589859 AWK589857:AWL589859 BGG589857:BGH589859 BQC589857:BQD589859 BZY589857:BZZ589859 CJU589857:CJV589859 CTQ589857:CTR589859 DDM589857:DDN589859 DNI589857:DNJ589859 DXE589857:DXF589859 EHA589857:EHB589859 EQW589857:EQX589859 FAS589857:FAT589859 FKO589857:FKP589859 FUK589857:FUL589859 GEG589857:GEH589859 GOC589857:GOD589859 GXY589857:GXZ589859 HHU589857:HHV589859 HRQ589857:HRR589859 IBM589857:IBN589859 ILI589857:ILJ589859 IVE589857:IVF589859 JFA589857:JFB589859 JOW589857:JOX589859 JYS589857:JYT589859 KIO589857:KIP589859 KSK589857:KSL589859 LCG589857:LCH589859 LMC589857:LMD589859 LVY589857:LVZ589859 MFU589857:MFV589859 MPQ589857:MPR589859 MZM589857:MZN589859 NJI589857:NJJ589859 NTE589857:NTF589859 ODA589857:ODB589859 OMW589857:OMX589859 OWS589857:OWT589859 PGO589857:PGP589859 PQK589857:PQL589859 QAG589857:QAH589859 QKC589857:QKD589859 QTY589857:QTZ589859 RDU589857:RDV589859 RNQ589857:RNR589859 RXM589857:RXN589859 SHI589857:SHJ589859 SRE589857:SRF589859 TBA589857:TBB589859 TKW589857:TKX589859 TUS589857:TUT589859 UEO589857:UEP589859 UOK589857:UOL589859 UYG589857:UYH589859 VIC589857:VID589859 VRY589857:VRZ589859 WBU589857:WBV589859 WLQ589857:WLR589859 WVM589857:WVN589859 E655393:F655395 JA655393:JB655395 SW655393:SX655395 ACS655393:ACT655395 AMO655393:AMP655395 AWK655393:AWL655395 BGG655393:BGH655395 BQC655393:BQD655395 BZY655393:BZZ655395 CJU655393:CJV655395 CTQ655393:CTR655395 DDM655393:DDN655395 DNI655393:DNJ655395 DXE655393:DXF655395 EHA655393:EHB655395 EQW655393:EQX655395 FAS655393:FAT655395 FKO655393:FKP655395 FUK655393:FUL655395 GEG655393:GEH655395 GOC655393:GOD655395 GXY655393:GXZ655395 HHU655393:HHV655395 HRQ655393:HRR655395 IBM655393:IBN655395 ILI655393:ILJ655395 IVE655393:IVF655395 JFA655393:JFB655395 JOW655393:JOX655395 JYS655393:JYT655395 KIO655393:KIP655395 KSK655393:KSL655395 LCG655393:LCH655395 LMC655393:LMD655395 LVY655393:LVZ655395 MFU655393:MFV655395 MPQ655393:MPR655395 MZM655393:MZN655395 NJI655393:NJJ655395 NTE655393:NTF655395 ODA655393:ODB655395 OMW655393:OMX655395 OWS655393:OWT655395 PGO655393:PGP655395 PQK655393:PQL655395 QAG655393:QAH655395 QKC655393:QKD655395 QTY655393:QTZ655395 RDU655393:RDV655395 RNQ655393:RNR655395 RXM655393:RXN655395 SHI655393:SHJ655395 SRE655393:SRF655395 TBA655393:TBB655395 TKW655393:TKX655395 TUS655393:TUT655395 UEO655393:UEP655395 UOK655393:UOL655395 UYG655393:UYH655395 VIC655393:VID655395 VRY655393:VRZ655395 WBU655393:WBV655395 WLQ655393:WLR655395 WVM655393:WVN655395 E720929:F720931 JA720929:JB720931 SW720929:SX720931 ACS720929:ACT720931 AMO720929:AMP720931 AWK720929:AWL720931 BGG720929:BGH720931 BQC720929:BQD720931 BZY720929:BZZ720931 CJU720929:CJV720931 CTQ720929:CTR720931 DDM720929:DDN720931 DNI720929:DNJ720931 DXE720929:DXF720931 EHA720929:EHB720931 EQW720929:EQX720931 FAS720929:FAT720931 FKO720929:FKP720931 FUK720929:FUL720931 GEG720929:GEH720931 GOC720929:GOD720931 GXY720929:GXZ720931 HHU720929:HHV720931 HRQ720929:HRR720931 IBM720929:IBN720931 ILI720929:ILJ720931 IVE720929:IVF720931 JFA720929:JFB720931 JOW720929:JOX720931 JYS720929:JYT720931 KIO720929:KIP720931 KSK720929:KSL720931 LCG720929:LCH720931 LMC720929:LMD720931 LVY720929:LVZ720931 MFU720929:MFV720931 MPQ720929:MPR720931 MZM720929:MZN720931 NJI720929:NJJ720931 NTE720929:NTF720931 ODA720929:ODB720931 OMW720929:OMX720931 OWS720929:OWT720931 PGO720929:PGP720931 PQK720929:PQL720931 QAG720929:QAH720931 QKC720929:QKD720931 QTY720929:QTZ720931 RDU720929:RDV720931 RNQ720929:RNR720931 RXM720929:RXN720931 SHI720929:SHJ720931 SRE720929:SRF720931 TBA720929:TBB720931 TKW720929:TKX720931 TUS720929:TUT720931 UEO720929:UEP720931 UOK720929:UOL720931 UYG720929:UYH720931 VIC720929:VID720931 VRY720929:VRZ720931 WBU720929:WBV720931 WLQ720929:WLR720931 WVM720929:WVN720931 E786465:F786467 JA786465:JB786467 SW786465:SX786467 ACS786465:ACT786467 AMO786465:AMP786467 AWK786465:AWL786467 BGG786465:BGH786467 BQC786465:BQD786467 BZY786465:BZZ786467 CJU786465:CJV786467 CTQ786465:CTR786467 DDM786465:DDN786467 DNI786465:DNJ786467 DXE786465:DXF786467 EHA786465:EHB786467 EQW786465:EQX786467 FAS786465:FAT786467 FKO786465:FKP786467 FUK786465:FUL786467 GEG786465:GEH786467 GOC786465:GOD786467 GXY786465:GXZ786467 HHU786465:HHV786467 HRQ786465:HRR786467 IBM786465:IBN786467 ILI786465:ILJ786467 IVE786465:IVF786467 JFA786465:JFB786467 JOW786465:JOX786467 JYS786465:JYT786467 KIO786465:KIP786467 KSK786465:KSL786467 LCG786465:LCH786467 LMC786465:LMD786467 LVY786465:LVZ786467 MFU786465:MFV786467 MPQ786465:MPR786467 MZM786465:MZN786467 NJI786465:NJJ786467 NTE786465:NTF786467 ODA786465:ODB786467 OMW786465:OMX786467 OWS786465:OWT786467 PGO786465:PGP786467 PQK786465:PQL786467 QAG786465:QAH786467 QKC786465:QKD786467 QTY786465:QTZ786467 RDU786465:RDV786467 RNQ786465:RNR786467 RXM786465:RXN786467 SHI786465:SHJ786467 SRE786465:SRF786467 TBA786465:TBB786467 TKW786465:TKX786467 TUS786465:TUT786467 UEO786465:UEP786467 UOK786465:UOL786467 UYG786465:UYH786467 VIC786465:VID786467 VRY786465:VRZ786467 WBU786465:WBV786467 WLQ786465:WLR786467 WVM786465:WVN786467 E852001:F852003 JA852001:JB852003 SW852001:SX852003 ACS852001:ACT852003 AMO852001:AMP852003 AWK852001:AWL852003 BGG852001:BGH852003 BQC852001:BQD852003 BZY852001:BZZ852003 CJU852001:CJV852003 CTQ852001:CTR852003 DDM852001:DDN852003 DNI852001:DNJ852003 DXE852001:DXF852003 EHA852001:EHB852003 EQW852001:EQX852003 FAS852001:FAT852003 FKO852001:FKP852003 FUK852001:FUL852003 GEG852001:GEH852003 GOC852001:GOD852003 GXY852001:GXZ852003 HHU852001:HHV852003 HRQ852001:HRR852003 IBM852001:IBN852003 ILI852001:ILJ852003 IVE852001:IVF852003 JFA852001:JFB852003 JOW852001:JOX852003 JYS852001:JYT852003 KIO852001:KIP852003 KSK852001:KSL852003 LCG852001:LCH852003 LMC852001:LMD852003 LVY852001:LVZ852003 MFU852001:MFV852003 MPQ852001:MPR852003 MZM852001:MZN852003 NJI852001:NJJ852003 NTE852001:NTF852003 ODA852001:ODB852003 OMW852001:OMX852003 OWS852001:OWT852003 PGO852001:PGP852003 PQK852001:PQL852003 QAG852001:QAH852003 QKC852001:QKD852003 QTY852001:QTZ852003 RDU852001:RDV852003 RNQ852001:RNR852003 RXM852001:RXN852003 SHI852001:SHJ852003 SRE852001:SRF852003 TBA852001:TBB852003 TKW852001:TKX852003 TUS852001:TUT852003 UEO852001:UEP852003 UOK852001:UOL852003 UYG852001:UYH852003 VIC852001:VID852003 VRY852001:VRZ852003 WBU852001:WBV852003 WLQ852001:WLR852003 WVM852001:WVN852003 E917537:F917539 JA917537:JB917539 SW917537:SX917539 ACS917537:ACT917539 AMO917537:AMP917539 AWK917537:AWL917539 BGG917537:BGH917539 BQC917537:BQD917539 BZY917537:BZZ917539 CJU917537:CJV917539 CTQ917537:CTR917539 DDM917537:DDN917539 DNI917537:DNJ917539 DXE917537:DXF917539 EHA917537:EHB917539 EQW917537:EQX917539 FAS917537:FAT917539 FKO917537:FKP917539 FUK917537:FUL917539 GEG917537:GEH917539 GOC917537:GOD917539 GXY917537:GXZ917539 HHU917537:HHV917539 HRQ917537:HRR917539 IBM917537:IBN917539 ILI917537:ILJ917539 IVE917537:IVF917539 JFA917537:JFB917539 JOW917537:JOX917539 JYS917537:JYT917539 KIO917537:KIP917539 KSK917537:KSL917539 LCG917537:LCH917539 LMC917537:LMD917539 LVY917537:LVZ917539 MFU917537:MFV917539 MPQ917537:MPR917539 MZM917537:MZN917539 NJI917537:NJJ917539 NTE917537:NTF917539 ODA917537:ODB917539 OMW917537:OMX917539 OWS917537:OWT917539 PGO917537:PGP917539 PQK917537:PQL917539 QAG917537:QAH917539 QKC917537:QKD917539 QTY917537:QTZ917539 RDU917537:RDV917539 RNQ917537:RNR917539 RXM917537:RXN917539 SHI917537:SHJ917539 SRE917537:SRF917539 TBA917537:TBB917539 TKW917537:TKX917539 TUS917537:TUT917539 UEO917537:UEP917539 UOK917537:UOL917539 UYG917537:UYH917539 VIC917537:VID917539 VRY917537:VRZ917539 WBU917537:WBV917539 WLQ917537:WLR917539 WVM917537:WVN917539 E983073:F983075 JA983073:JB983075 SW983073:SX983075 ACS983073:ACT983075 AMO983073:AMP983075 AWK983073:AWL983075 BGG983073:BGH983075 BQC983073:BQD983075 BZY983073:BZZ983075 CJU983073:CJV983075 CTQ983073:CTR983075 DDM983073:DDN983075 DNI983073:DNJ983075 DXE983073:DXF983075 EHA983073:EHB983075 EQW983073:EQX983075 FAS983073:FAT983075 FKO983073:FKP983075 FUK983073:FUL983075 GEG983073:GEH983075 GOC983073:GOD983075 GXY983073:GXZ983075 HHU983073:HHV983075 HRQ983073:HRR983075 IBM983073:IBN983075 ILI983073:ILJ983075 IVE983073:IVF983075 JFA983073:JFB983075 JOW983073:JOX983075 JYS983073:JYT983075 KIO983073:KIP983075 KSK983073:KSL983075 LCG983073:LCH983075 LMC983073:LMD983075 LVY983073:LVZ983075 MFU983073:MFV983075 MPQ983073:MPR983075 MZM983073:MZN983075 NJI983073:NJJ983075 NTE983073:NTF983075 ODA983073:ODB983075 OMW983073:OMX983075 OWS983073:OWT983075 PGO983073:PGP983075 PQK983073:PQL983075 QAG983073:QAH983075 QKC983073:QKD983075 QTY983073:QTZ983075 RDU983073:RDV983075 RNQ983073:RNR983075 RXM983073:RXN983075 SHI983073:SHJ983075 SRE983073:SRF983075 TBA983073:TBB983075 TKW983073:TKX983075 TUS983073:TUT983075 UEO983073:UEP983075 UOK983073:UOL983075 UYG983073:UYH983075 VIC983073:VID983075 VRY983073:VRZ983075 WBU983073:WBV983075 WLQ983073:WLR983075 WVM983073:WVN983075 E65576 JA65576 SW65576 ACS65576 AMO65576 AWK65576 BGG65576 BQC65576 BZY65576 CJU65576 CTQ65576 DDM65576 DNI65576 DXE65576 EHA65576 EQW65576 FAS65576 FKO65576 FUK65576 GEG65576 GOC65576 GXY65576 HHU65576 HRQ65576 IBM65576 ILI65576 IVE65576 JFA65576 JOW65576 JYS65576 KIO65576 KSK65576 LCG65576 LMC65576 LVY65576 MFU65576 MPQ65576 MZM65576 NJI65576 NTE65576 ODA65576 OMW65576 OWS65576 PGO65576 PQK65576 QAG65576 QKC65576 QTY65576 RDU65576 RNQ65576 RXM65576 SHI65576 SRE65576 TBA65576 TKW65576 TUS65576 UEO65576 UOK65576 UYG65576 VIC65576 VRY65576 WBU65576 WLQ65576 WVM65576 E131112 JA131112 SW131112 ACS131112 AMO131112 AWK131112 BGG131112 BQC131112 BZY131112 CJU131112 CTQ131112 DDM131112 DNI131112 DXE131112 EHA131112 EQW131112 FAS131112 FKO131112 FUK131112 GEG131112 GOC131112 GXY131112 HHU131112 HRQ131112 IBM131112 ILI131112 IVE131112 JFA131112 JOW131112 JYS131112 KIO131112 KSK131112 LCG131112 LMC131112 LVY131112 MFU131112 MPQ131112 MZM131112 NJI131112 NTE131112 ODA131112 OMW131112 OWS131112 PGO131112 PQK131112 QAG131112 QKC131112 QTY131112 RDU131112 RNQ131112 RXM131112 SHI131112 SRE131112 TBA131112 TKW131112 TUS131112 UEO131112 UOK131112 UYG131112 VIC131112 VRY131112 WBU131112 WLQ131112 WVM131112 E196648 JA196648 SW196648 ACS196648 AMO196648 AWK196648 BGG196648 BQC196648 BZY196648 CJU196648 CTQ196648 DDM196648 DNI196648 DXE196648 EHA196648 EQW196648 FAS196648 FKO196648 FUK196648 GEG196648 GOC196648 GXY196648 HHU196648 HRQ196648 IBM196648 ILI196648 IVE196648 JFA196648 JOW196648 JYS196648 KIO196648 KSK196648 LCG196648 LMC196648 LVY196648 MFU196648 MPQ196648 MZM196648 NJI196648 NTE196648 ODA196648 OMW196648 OWS196648 PGO196648 PQK196648 QAG196648 QKC196648 QTY196648 RDU196648 RNQ196648 RXM196648 SHI196648 SRE196648 TBA196648 TKW196648 TUS196648 UEO196648 UOK196648 UYG196648 VIC196648 VRY196648 WBU196648 WLQ196648 WVM196648 E262184 JA262184 SW262184 ACS262184 AMO262184 AWK262184 BGG262184 BQC262184 BZY262184 CJU262184 CTQ262184 DDM262184 DNI262184 DXE262184 EHA262184 EQW262184 FAS262184 FKO262184 FUK262184 GEG262184 GOC262184 GXY262184 HHU262184 HRQ262184 IBM262184 ILI262184 IVE262184 JFA262184 JOW262184 JYS262184 KIO262184 KSK262184 LCG262184 LMC262184 LVY262184 MFU262184 MPQ262184 MZM262184 NJI262184 NTE262184 ODA262184 OMW262184 OWS262184 PGO262184 PQK262184 QAG262184 QKC262184 QTY262184 RDU262184 RNQ262184 RXM262184 SHI262184 SRE262184 TBA262184 TKW262184 TUS262184 UEO262184 UOK262184 UYG262184 VIC262184 VRY262184 WBU262184 WLQ262184 WVM262184 E327720 JA327720 SW327720 ACS327720 AMO327720 AWK327720 BGG327720 BQC327720 BZY327720 CJU327720 CTQ327720 DDM327720 DNI327720 DXE327720 EHA327720 EQW327720 FAS327720 FKO327720 FUK327720 GEG327720 GOC327720 GXY327720 HHU327720 HRQ327720 IBM327720 ILI327720 IVE327720 JFA327720 JOW327720 JYS327720 KIO327720 KSK327720 LCG327720 LMC327720 LVY327720 MFU327720 MPQ327720 MZM327720 NJI327720 NTE327720 ODA327720 OMW327720 OWS327720 PGO327720 PQK327720 QAG327720 QKC327720 QTY327720 RDU327720 RNQ327720 RXM327720 SHI327720 SRE327720 TBA327720 TKW327720 TUS327720 UEO327720 UOK327720 UYG327720 VIC327720 VRY327720 WBU327720 WLQ327720 WVM327720 E393256 JA393256 SW393256 ACS393256 AMO393256 AWK393256 BGG393256 BQC393256 BZY393256 CJU393256 CTQ393256 DDM393256 DNI393256 DXE393256 EHA393256 EQW393256 FAS393256 FKO393256 FUK393256 GEG393256 GOC393256 GXY393256 HHU393256 HRQ393256 IBM393256 ILI393256 IVE393256 JFA393256 JOW393256 JYS393256 KIO393256 KSK393256 LCG393256 LMC393256 LVY393256 MFU393256 MPQ393256 MZM393256 NJI393256 NTE393256 ODA393256 OMW393256 OWS393256 PGO393256 PQK393256 QAG393256 QKC393256 QTY393256 RDU393256 RNQ393256 RXM393256 SHI393256 SRE393256 TBA393256 TKW393256 TUS393256 UEO393256 UOK393256 UYG393256 VIC393256 VRY393256 WBU393256 WLQ393256 WVM393256 E458792 JA458792 SW458792 ACS458792 AMO458792 AWK458792 BGG458792 BQC458792 BZY458792 CJU458792 CTQ458792 DDM458792 DNI458792 DXE458792 EHA458792 EQW458792 FAS458792 FKO458792 FUK458792 GEG458792 GOC458792 GXY458792 HHU458792 HRQ458792 IBM458792 ILI458792 IVE458792 JFA458792 JOW458792 JYS458792 KIO458792 KSK458792 LCG458792 LMC458792 LVY458792 MFU458792 MPQ458792 MZM458792 NJI458792 NTE458792 ODA458792 OMW458792 OWS458792 PGO458792 PQK458792 QAG458792 QKC458792 QTY458792 RDU458792 RNQ458792 RXM458792 SHI458792 SRE458792 TBA458792 TKW458792 TUS458792 UEO458792 UOK458792 UYG458792 VIC458792 VRY458792 WBU458792 WLQ458792 WVM458792 E524328 JA524328 SW524328 ACS524328 AMO524328 AWK524328 BGG524328 BQC524328 BZY524328 CJU524328 CTQ524328 DDM524328 DNI524328 DXE524328 EHA524328 EQW524328 FAS524328 FKO524328 FUK524328 GEG524328 GOC524328 GXY524328 HHU524328 HRQ524328 IBM524328 ILI524328 IVE524328 JFA524328 JOW524328 JYS524328 KIO524328 KSK524328 LCG524328 LMC524328 LVY524328 MFU524328 MPQ524328 MZM524328 NJI524328 NTE524328 ODA524328 OMW524328 OWS524328 PGO524328 PQK524328 QAG524328 QKC524328 QTY524328 RDU524328 RNQ524328 RXM524328 SHI524328 SRE524328 TBA524328 TKW524328 TUS524328 UEO524328 UOK524328 UYG524328 VIC524328 VRY524328 WBU524328 WLQ524328 WVM524328 E589864 JA589864 SW589864 ACS589864 AMO589864 AWK589864 BGG589864 BQC589864 BZY589864 CJU589864 CTQ589864 DDM589864 DNI589864 DXE589864 EHA589864 EQW589864 FAS589864 FKO589864 FUK589864 GEG589864 GOC589864 GXY589864 HHU589864 HRQ589864 IBM589864 ILI589864 IVE589864 JFA589864 JOW589864 JYS589864 KIO589864 KSK589864 LCG589864 LMC589864 LVY589864 MFU589864 MPQ589864 MZM589864 NJI589864 NTE589864 ODA589864 OMW589864 OWS589864 PGO589864 PQK589864 QAG589864 QKC589864 QTY589864 RDU589864 RNQ589864 RXM589864 SHI589864 SRE589864 TBA589864 TKW589864 TUS589864 UEO589864 UOK589864 UYG589864 VIC589864 VRY589864 WBU589864 WLQ589864 WVM589864 E655400 JA655400 SW655400 ACS655400 AMO655400 AWK655400 BGG655400 BQC655400 BZY655400 CJU655400 CTQ655400 DDM655400 DNI655400 DXE655400 EHA655400 EQW655400 FAS655400 FKO655400 FUK655400 GEG655400 GOC655400 GXY655400 HHU655400 HRQ655400 IBM655400 ILI655400 IVE655400 JFA655400 JOW655400 JYS655400 KIO655400 KSK655400 LCG655400 LMC655400 LVY655400 MFU655400 MPQ655400 MZM655400 NJI655400 NTE655400 ODA655400 OMW655400 OWS655400 PGO655400 PQK655400 QAG655400 QKC655400 QTY655400 RDU655400 RNQ655400 RXM655400 SHI655400 SRE655400 TBA655400 TKW655400 TUS655400 UEO655400 UOK655400 UYG655400 VIC655400 VRY655400 WBU655400 WLQ655400 WVM655400 E720936 JA720936 SW720936 ACS720936 AMO720936 AWK720936 BGG720936 BQC720936 BZY720936 CJU720936 CTQ720936 DDM720936 DNI720936 DXE720936 EHA720936 EQW720936 FAS720936 FKO720936 FUK720936 GEG720936 GOC720936 GXY720936 HHU720936 HRQ720936 IBM720936 ILI720936 IVE720936 JFA720936 JOW720936 JYS720936 KIO720936 KSK720936 LCG720936 LMC720936 LVY720936 MFU720936 MPQ720936 MZM720936 NJI720936 NTE720936 ODA720936 OMW720936 OWS720936 PGO720936 PQK720936 QAG720936 QKC720936 QTY720936 RDU720936 RNQ720936 RXM720936 SHI720936 SRE720936 TBA720936 TKW720936 TUS720936 UEO720936 UOK720936 UYG720936 VIC720936 VRY720936 WBU720936 WLQ720936 WVM720936 E786472 JA786472 SW786472 ACS786472 AMO786472 AWK786472 BGG786472 BQC786472 BZY786472 CJU786472 CTQ786472 DDM786472 DNI786472 DXE786472 EHA786472 EQW786472 FAS786472 FKO786472 FUK786472 GEG786472 GOC786472 GXY786472 HHU786472 HRQ786472 IBM786472 ILI786472 IVE786472 JFA786472 JOW786472 JYS786472 KIO786472 KSK786472 LCG786472 LMC786472 LVY786472 MFU786472 MPQ786472 MZM786472 NJI786472 NTE786472 ODA786472 OMW786472 OWS786472 PGO786472 PQK786472 QAG786472 QKC786472 QTY786472 RDU786472 RNQ786472 RXM786472 SHI786472 SRE786472 TBA786472 TKW786472 TUS786472 UEO786472 UOK786472 UYG786472 VIC786472 VRY786472 WBU786472 WLQ786472 WVM786472 E852008 JA852008 SW852008 ACS852008 AMO852008 AWK852008 BGG852008 BQC852008 BZY852008 CJU852008 CTQ852008 DDM852008 DNI852008 DXE852008 EHA852008 EQW852008 FAS852008 FKO852008 FUK852008 GEG852008 GOC852008 GXY852008 HHU852008 HRQ852008 IBM852008 ILI852008 IVE852008 JFA852008 JOW852008 JYS852008 KIO852008 KSK852008 LCG852008 LMC852008 LVY852008 MFU852008 MPQ852008 MZM852008 NJI852008 NTE852008 ODA852008 OMW852008 OWS852008 PGO852008 PQK852008 QAG852008 QKC852008 QTY852008 RDU852008 RNQ852008 RXM852008 SHI852008 SRE852008 TBA852008 TKW852008 TUS852008 UEO852008 UOK852008 UYG852008 VIC852008 VRY852008 WBU852008 WLQ852008 WVM852008 E917544 JA917544 SW917544 ACS917544 AMO917544 AWK917544 BGG917544 BQC917544 BZY917544 CJU917544 CTQ917544 DDM917544 DNI917544 DXE917544 EHA917544 EQW917544 FAS917544 FKO917544 FUK917544 GEG917544 GOC917544 GXY917544 HHU917544 HRQ917544 IBM917544 ILI917544 IVE917544 JFA917544 JOW917544 JYS917544 KIO917544 KSK917544 LCG917544 LMC917544 LVY917544 MFU917544 MPQ917544 MZM917544 NJI917544 NTE917544 ODA917544 OMW917544 OWS917544 PGO917544 PQK917544 QAG917544 QKC917544 QTY917544 RDU917544 RNQ917544 RXM917544 SHI917544 SRE917544 TBA917544 TKW917544 TUS917544 UEO917544 UOK917544 UYG917544 VIC917544 VRY917544 WBU917544 WLQ917544 WVM917544 E983080 JA983080 SW983080 ACS983080 AMO983080 AWK983080 BGG983080 BQC983080 BZY983080 CJU983080 CTQ983080 DDM983080 DNI983080 DXE983080 EHA983080 EQW983080 FAS983080 FKO983080 FUK983080 GEG983080 GOC983080 GXY983080 HHU983080 HRQ983080 IBM983080 ILI983080 IVE983080 JFA983080 JOW983080 JYS983080 KIO983080 KSK983080 LCG983080 LMC983080 LVY983080 MFU983080 MPQ983080 MZM983080 NJI983080 NTE983080 ODA983080 OMW983080 OWS983080 PGO983080 PQK983080 QAG983080 QKC983080 QTY983080 RDU983080 RNQ983080 RXM983080 SHI983080 SRE983080 TBA983080 TKW983080 TUS983080 UEO983080 UOK983080 UYG983080 VIC983080 VRY983080 WBU983080 WLQ983080 WVM983080 E6:F8 JA6:JB8 SW6:SX8 ACS6:ACT8 AMO6:AMP8 AWK6:AWL8 BGG6:BGH8 BQC6:BQD8 BZY6:BZZ8 CJU6:CJV8 CTQ6:CTR8 DDM6:DDN8 DNI6:DNJ8 DXE6:DXF8 EHA6:EHB8 EQW6:EQX8 FAS6:FAT8 FKO6:FKP8 FUK6:FUL8 GEG6:GEH8 GOC6:GOD8 GXY6:GXZ8 HHU6:HHV8 HRQ6:HRR8 IBM6:IBN8 ILI6:ILJ8 IVE6:IVF8 JFA6:JFB8 JOW6:JOX8 JYS6:JYT8 KIO6:KIP8 KSK6:KSL8 LCG6:LCH8 LMC6:LMD8 LVY6:LVZ8 MFU6:MFV8 MPQ6:MPR8 MZM6:MZN8 NJI6:NJJ8 NTE6:NTF8 ODA6:ODB8 OMW6:OMX8 OWS6:OWT8 PGO6:PGP8 PQK6:PQL8 QAG6:QAH8 QKC6:QKD8 QTY6:QTZ8 RDU6:RDV8 RNQ6:RNR8 RXM6:RXN8 SHI6:SHJ8 SRE6:SRF8 TBA6:TBB8 TKW6:TKX8 TUS6:TUT8 UEO6:UEP8 UOK6:UOL8 UYG6:UYH8 VIC6:VID8 VRY6:VRZ8 WBU6:WBV8 WLQ6:WLR8 WVM6:WVN8 E13 JA13 SW13 ACS13 AMO13 AWK13 BGG13 BQC13 BZY13 CJU13 CTQ13 DDM13 DNI13 DXE13 EHA13 EQW13 FAS13 FKO13 FUK13 GEG13 GOC13 GXY13 HHU13 HRQ13 IBM13 ILI13 IVE13 JFA13 JOW13 JYS13 KIO13 KSK13 LCG13 LMC13 LVY13 MFU13 MPQ13 MZM13 NJI13 NTE13 ODA13 OMW13 OWS13 PGO13 PQK13 QAG13 QKC13 QTY13 RDU13 RNQ13 RXM13 SHI13 SRE13 TBA13 TKW13 TUS13 UEO13 UOK13 UYG13 VIC13 VRY13 WBU13 WLQ13 WVM13">
      <formula1>"是,否"</formula1>
    </dataValidation>
    <dataValidation type="list" allowBlank="1" showInputMessage="1" showErrorMessage="1" sqref="B65568:F65568 IX65568:JB65568 ST65568:SX65568 ACP65568:ACT65568 AML65568:AMP65568 AWH65568:AWL65568 BGD65568:BGH65568 BPZ65568:BQD65568 BZV65568:BZZ65568 CJR65568:CJV65568 CTN65568:CTR65568 DDJ65568:DDN65568 DNF65568:DNJ65568 DXB65568:DXF65568 EGX65568:EHB65568 EQT65568:EQX65568 FAP65568:FAT65568 FKL65568:FKP65568 FUH65568:FUL65568 GED65568:GEH65568 GNZ65568:GOD65568 GXV65568:GXZ65568 HHR65568:HHV65568 HRN65568:HRR65568 IBJ65568:IBN65568 ILF65568:ILJ65568 IVB65568:IVF65568 JEX65568:JFB65568 JOT65568:JOX65568 JYP65568:JYT65568 KIL65568:KIP65568 KSH65568:KSL65568 LCD65568:LCH65568 LLZ65568:LMD65568 LVV65568:LVZ65568 MFR65568:MFV65568 MPN65568:MPR65568 MZJ65568:MZN65568 NJF65568:NJJ65568 NTB65568:NTF65568 OCX65568:ODB65568 OMT65568:OMX65568 OWP65568:OWT65568 PGL65568:PGP65568 PQH65568:PQL65568 QAD65568:QAH65568 QJZ65568:QKD65568 QTV65568:QTZ65568 RDR65568:RDV65568 RNN65568:RNR65568 RXJ65568:RXN65568 SHF65568:SHJ65568 SRB65568:SRF65568 TAX65568:TBB65568 TKT65568:TKX65568 TUP65568:TUT65568 UEL65568:UEP65568 UOH65568:UOL65568 UYD65568:UYH65568 VHZ65568:VID65568 VRV65568:VRZ65568 WBR65568:WBV65568 WLN65568:WLR65568 WVJ65568:WVN65568 B131104:F131104 IX131104:JB131104 ST131104:SX131104 ACP131104:ACT131104 AML131104:AMP131104 AWH131104:AWL131104 BGD131104:BGH131104 BPZ131104:BQD131104 BZV131104:BZZ131104 CJR131104:CJV131104 CTN131104:CTR131104 DDJ131104:DDN131104 DNF131104:DNJ131104 DXB131104:DXF131104 EGX131104:EHB131104 EQT131104:EQX131104 FAP131104:FAT131104 FKL131104:FKP131104 FUH131104:FUL131104 GED131104:GEH131104 GNZ131104:GOD131104 GXV131104:GXZ131104 HHR131104:HHV131104 HRN131104:HRR131104 IBJ131104:IBN131104 ILF131104:ILJ131104 IVB131104:IVF131104 JEX131104:JFB131104 JOT131104:JOX131104 JYP131104:JYT131104 KIL131104:KIP131104 KSH131104:KSL131104 LCD131104:LCH131104 LLZ131104:LMD131104 LVV131104:LVZ131104 MFR131104:MFV131104 MPN131104:MPR131104 MZJ131104:MZN131104 NJF131104:NJJ131104 NTB131104:NTF131104 OCX131104:ODB131104 OMT131104:OMX131104 OWP131104:OWT131104 PGL131104:PGP131104 PQH131104:PQL131104 QAD131104:QAH131104 QJZ131104:QKD131104 QTV131104:QTZ131104 RDR131104:RDV131104 RNN131104:RNR131104 RXJ131104:RXN131104 SHF131104:SHJ131104 SRB131104:SRF131104 TAX131104:TBB131104 TKT131104:TKX131104 TUP131104:TUT131104 UEL131104:UEP131104 UOH131104:UOL131104 UYD131104:UYH131104 VHZ131104:VID131104 VRV131104:VRZ131104 WBR131104:WBV131104 WLN131104:WLR131104 WVJ131104:WVN131104 B196640:F196640 IX196640:JB196640 ST196640:SX196640 ACP196640:ACT196640 AML196640:AMP196640 AWH196640:AWL196640 BGD196640:BGH196640 BPZ196640:BQD196640 BZV196640:BZZ196640 CJR196640:CJV196640 CTN196640:CTR196640 DDJ196640:DDN196640 DNF196640:DNJ196640 DXB196640:DXF196640 EGX196640:EHB196640 EQT196640:EQX196640 FAP196640:FAT196640 FKL196640:FKP196640 FUH196640:FUL196640 GED196640:GEH196640 GNZ196640:GOD196640 GXV196640:GXZ196640 HHR196640:HHV196640 HRN196640:HRR196640 IBJ196640:IBN196640 ILF196640:ILJ196640 IVB196640:IVF196640 JEX196640:JFB196640 JOT196640:JOX196640 JYP196640:JYT196640 KIL196640:KIP196640 KSH196640:KSL196640 LCD196640:LCH196640 LLZ196640:LMD196640 LVV196640:LVZ196640 MFR196640:MFV196640 MPN196640:MPR196640 MZJ196640:MZN196640 NJF196640:NJJ196640 NTB196640:NTF196640 OCX196640:ODB196640 OMT196640:OMX196640 OWP196640:OWT196640 PGL196640:PGP196640 PQH196640:PQL196640 QAD196640:QAH196640 QJZ196640:QKD196640 QTV196640:QTZ196640 RDR196640:RDV196640 RNN196640:RNR196640 RXJ196640:RXN196640 SHF196640:SHJ196640 SRB196640:SRF196640 TAX196640:TBB196640 TKT196640:TKX196640 TUP196640:TUT196640 UEL196640:UEP196640 UOH196640:UOL196640 UYD196640:UYH196640 VHZ196640:VID196640 VRV196640:VRZ196640 WBR196640:WBV196640 WLN196640:WLR196640 WVJ196640:WVN196640 B262176:F262176 IX262176:JB262176 ST262176:SX262176 ACP262176:ACT262176 AML262176:AMP262176 AWH262176:AWL262176 BGD262176:BGH262176 BPZ262176:BQD262176 BZV262176:BZZ262176 CJR262176:CJV262176 CTN262176:CTR262176 DDJ262176:DDN262176 DNF262176:DNJ262176 DXB262176:DXF262176 EGX262176:EHB262176 EQT262176:EQX262176 FAP262176:FAT262176 FKL262176:FKP262176 FUH262176:FUL262176 GED262176:GEH262176 GNZ262176:GOD262176 GXV262176:GXZ262176 HHR262176:HHV262176 HRN262176:HRR262176 IBJ262176:IBN262176 ILF262176:ILJ262176 IVB262176:IVF262176 JEX262176:JFB262176 JOT262176:JOX262176 JYP262176:JYT262176 KIL262176:KIP262176 KSH262176:KSL262176 LCD262176:LCH262176 LLZ262176:LMD262176 LVV262176:LVZ262176 MFR262176:MFV262176 MPN262176:MPR262176 MZJ262176:MZN262176 NJF262176:NJJ262176 NTB262176:NTF262176 OCX262176:ODB262176 OMT262176:OMX262176 OWP262176:OWT262176 PGL262176:PGP262176 PQH262176:PQL262176 QAD262176:QAH262176 QJZ262176:QKD262176 QTV262176:QTZ262176 RDR262176:RDV262176 RNN262176:RNR262176 RXJ262176:RXN262176 SHF262176:SHJ262176 SRB262176:SRF262176 TAX262176:TBB262176 TKT262176:TKX262176 TUP262176:TUT262176 UEL262176:UEP262176 UOH262176:UOL262176 UYD262176:UYH262176 VHZ262176:VID262176 VRV262176:VRZ262176 WBR262176:WBV262176 WLN262176:WLR262176 WVJ262176:WVN262176 B327712:F327712 IX327712:JB327712 ST327712:SX327712 ACP327712:ACT327712 AML327712:AMP327712 AWH327712:AWL327712 BGD327712:BGH327712 BPZ327712:BQD327712 BZV327712:BZZ327712 CJR327712:CJV327712 CTN327712:CTR327712 DDJ327712:DDN327712 DNF327712:DNJ327712 DXB327712:DXF327712 EGX327712:EHB327712 EQT327712:EQX327712 FAP327712:FAT327712 FKL327712:FKP327712 FUH327712:FUL327712 GED327712:GEH327712 GNZ327712:GOD327712 GXV327712:GXZ327712 HHR327712:HHV327712 HRN327712:HRR327712 IBJ327712:IBN327712 ILF327712:ILJ327712 IVB327712:IVF327712 JEX327712:JFB327712 JOT327712:JOX327712 JYP327712:JYT327712 KIL327712:KIP327712 KSH327712:KSL327712 LCD327712:LCH327712 LLZ327712:LMD327712 LVV327712:LVZ327712 MFR327712:MFV327712 MPN327712:MPR327712 MZJ327712:MZN327712 NJF327712:NJJ327712 NTB327712:NTF327712 OCX327712:ODB327712 OMT327712:OMX327712 OWP327712:OWT327712 PGL327712:PGP327712 PQH327712:PQL327712 QAD327712:QAH327712 QJZ327712:QKD327712 QTV327712:QTZ327712 RDR327712:RDV327712 RNN327712:RNR327712 RXJ327712:RXN327712 SHF327712:SHJ327712 SRB327712:SRF327712 TAX327712:TBB327712 TKT327712:TKX327712 TUP327712:TUT327712 UEL327712:UEP327712 UOH327712:UOL327712 UYD327712:UYH327712 VHZ327712:VID327712 VRV327712:VRZ327712 WBR327712:WBV327712 WLN327712:WLR327712 WVJ327712:WVN327712 B393248:F393248 IX393248:JB393248 ST393248:SX393248 ACP393248:ACT393248 AML393248:AMP393248 AWH393248:AWL393248 BGD393248:BGH393248 BPZ393248:BQD393248 BZV393248:BZZ393248 CJR393248:CJV393248 CTN393248:CTR393248 DDJ393248:DDN393248 DNF393248:DNJ393248 DXB393248:DXF393248 EGX393248:EHB393248 EQT393248:EQX393248 FAP393248:FAT393248 FKL393248:FKP393248 FUH393248:FUL393248 GED393248:GEH393248 GNZ393248:GOD393248 GXV393248:GXZ393248 HHR393248:HHV393248 HRN393248:HRR393248 IBJ393248:IBN393248 ILF393248:ILJ393248 IVB393248:IVF393248 JEX393248:JFB393248 JOT393248:JOX393248 JYP393248:JYT393248 KIL393248:KIP393248 KSH393248:KSL393248 LCD393248:LCH393248 LLZ393248:LMD393248 LVV393248:LVZ393248 MFR393248:MFV393248 MPN393248:MPR393248 MZJ393248:MZN393248 NJF393248:NJJ393248 NTB393248:NTF393248 OCX393248:ODB393248 OMT393248:OMX393248 OWP393248:OWT393248 PGL393248:PGP393248 PQH393248:PQL393248 QAD393248:QAH393248 QJZ393248:QKD393248 QTV393248:QTZ393248 RDR393248:RDV393248 RNN393248:RNR393248 RXJ393248:RXN393248 SHF393248:SHJ393248 SRB393248:SRF393248 TAX393248:TBB393248 TKT393248:TKX393248 TUP393248:TUT393248 UEL393248:UEP393248 UOH393248:UOL393248 UYD393248:UYH393248 VHZ393248:VID393248 VRV393248:VRZ393248 WBR393248:WBV393248 WLN393248:WLR393248 WVJ393248:WVN393248 B458784:F458784 IX458784:JB458784 ST458784:SX458784 ACP458784:ACT458784 AML458784:AMP458784 AWH458784:AWL458784 BGD458784:BGH458784 BPZ458784:BQD458784 BZV458784:BZZ458784 CJR458784:CJV458784 CTN458784:CTR458784 DDJ458784:DDN458784 DNF458784:DNJ458784 DXB458784:DXF458784 EGX458784:EHB458784 EQT458784:EQX458784 FAP458784:FAT458784 FKL458784:FKP458784 FUH458784:FUL458784 GED458784:GEH458784 GNZ458784:GOD458784 GXV458784:GXZ458784 HHR458784:HHV458784 HRN458784:HRR458784 IBJ458784:IBN458784 ILF458784:ILJ458784 IVB458784:IVF458784 JEX458784:JFB458784 JOT458784:JOX458784 JYP458784:JYT458784 KIL458784:KIP458784 KSH458784:KSL458784 LCD458784:LCH458784 LLZ458784:LMD458784 LVV458784:LVZ458784 MFR458784:MFV458784 MPN458784:MPR458784 MZJ458784:MZN458784 NJF458784:NJJ458784 NTB458784:NTF458784 OCX458784:ODB458784 OMT458784:OMX458784 OWP458784:OWT458784 PGL458784:PGP458784 PQH458784:PQL458784 QAD458784:QAH458784 QJZ458784:QKD458784 QTV458784:QTZ458784 RDR458784:RDV458784 RNN458784:RNR458784 RXJ458784:RXN458784 SHF458784:SHJ458784 SRB458784:SRF458784 TAX458784:TBB458784 TKT458784:TKX458784 TUP458784:TUT458784 UEL458784:UEP458784 UOH458784:UOL458784 UYD458784:UYH458784 VHZ458784:VID458784 VRV458784:VRZ458784 WBR458784:WBV458784 WLN458784:WLR458784 WVJ458784:WVN458784 B524320:F524320 IX524320:JB524320 ST524320:SX524320 ACP524320:ACT524320 AML524320:AMP524320 AWH524320:AWL524320 BGD524320:BGH524320 BPZ524320:BQD524320 BZV524320:BZZ524320 CJR524320:CJV524320 CTN524320:CTR524320 DDJ524320:DDN524320 DNF524320:DNJ524320 DXB524320:DXF524320 EGX524320:EHB524320 EQT524320:EQX524320 FAP524320:FAT524320 FKL524320:FKP524320 FUH524320:FUL524320 GED524320:GEH524320 GNZ524320:GOD524320 GXV524320:GXZ524320 HHR524320:HHV524320 HRN524320:HRR524320 IBJ524320:IBN524320 ILF524320:ILJ524320 IVB524320:IVF524320 JEX524320:JFB524320 JOT524320:JOX524320 JYP524320:JYT524320 KIL524320:KIP524320 KSH524320:KSL524320 LCD524320:LCH524320 LLZ524320:LMD524320 LVV524320:LVZ524320 MFR524320:MFV524320 MPN524320:MPR524320 MZJ524320:MZN524320 NJF524320:NJJ524320 NTB524320:NTF524320 OCX524320:ODB524320 OMT524320:OMX524320 OWP524320:OWT524320 PGL524320:PGP524320 PQH524320:PQL524320 QAD524320:QAH524320 QJZ524320:QKD524320 QTV524320:QTZ524320 RDR524320:RDV524320 RNN524320:RNR524320 RXJ524320:RXN524320 SHF524320:SHJ524320 SRB524320:SRF524320 TAX524320:TBB524320 TKT524320:TKX524320 TUP524320:TUT524320 UEL524320:UEP524320 UOH524320:UOL524320 UYD524320:UYH524320 VHZ524320:VID524320 VRV524320:VRZ524320 WBR524320:WBV524320 WLN524320:WLR524320 WVJ524320:WVN524320 B589856:F589856 IX589856:JB589856 ST589856:SX589856 ACP589856:ACT589856 AML589856:AMP589856 AWH589856:AWL589856 BGD589856:BGH589856 BPZ589856:BQD589856 BZV589856:BZZ589856 CJR589856:CJV589856 CTN589856:CTR589856 DDJ589856:DDN589856 DNF589856:DNJ589856 DXB589856:DXF589856 EGX589856:EHB589856 EQT589856:EQX589856 FAP589856:FAT589856 FKL589856:FKP589856 FUH589856:FUL589856 GED589856:GEH589856 GNZ589856:GOD589856 GXV589856:GXZ589856 HHR589856:HHV589856 HRN589856:HRR589856 IBJ589856:IBN589856 ILF589856:ILJ589856 IVB589856:IVF589856 JEX589856:JFB589856 JOT589856:JOX589856 JYP589856:JYT589856 KIL589856:KIP589856 KSH589856:KSL589856 LCD589856:LCH589856 LLZ589856:LMD589856 LVV589856:LVZ589856 MFR589856:MFV589856 MPN589856:MPR589856 MZJ589856:MZN589856 NJF589856:NJJ589856 NTB589856:NTF589856 OCX589856:ODB589856 OMT589856:OMX589856 OWP589856:OWT589856 PGL589856:PGP589856 PQH589856:PQL589856 QAD589856:QAH589856 QJZ589856:QKD589856 QTV589856:QTZ589856 RDR589856:RDV589856 RNN589856:RNR589856 RXJ589856:RXN589856 SHF589856:SHJ589856 SRB589856:SRF589856 TAX589856:TBB589856 TKT589856:TKX589856 TUP589856:TUT589856 UEL589856:UEP589856 UOH589856:UOL589856 UYD589856:UYH589856 VHZ589856:VID589856 VRV589856:VRZ589856 WBR589856:WBV589856 WLN589856:WLR589856 WVJ589856:WVN589856 B655392:F655392 IX655392:JB655392 ST655392:SX655392 ACP655392:ACT655392 AML655392:AMP655392 AWH655392:AWL655392 BGD655392:BGH655392 BPZ655392:BQD655392 BZV655392:BZZ655392 CJR655392:CJV655392 CTN655392:CTR655392 DDJ655392:DDN655392 DNF655392:DNJ655392 DXB655392:DXF655392 EGX655392:EHB655392 EQT655392:EQX655392 FAP655392:FAT655392 FKL655392:FKP655392 FUH655392:FUL655392 GED655392:GEH655392 GNZ655392:GOD655392 GXV655392:GXZ655392 HHR655392:HHV655392 HRN655392:HRR655392 IBJ655392:IBN655392 ILF655392:ILJ655392 IVB655392:IVF655392 JEX655392:JFB655392 JOT655392:JOX655392 JYP655392:JYT655392 KIL655392:KIP655392 KSH655392:KSL655392 LCD655392:LCH655392 LLZ655392:LMD655392 LVV655392:LVZ655392 MFR655392:MFV655392 MPN655392:MPR655392 MZJ655392:MZN655392 NJF655392:NJJ655392 NTB655392:NTF655392 OCX655392:ODB655392 OMT655392:OMX655392 OWP655392:OWT655392 PGL655392:PGP655392 PQH655392:PQL655392 QAD655392:QAH655392 QJZ655392:QKD655392 QTV655392:QTZ655392 RDR655392:RDV655392 RNN655392:RNR655392 RXJ655392:RXN655392 SHF655392:SHJ655392 SRB655392:SRF655392 TAX655392:TBB655392 TKT655392:TKX655392 TUP655392:TUT655392 UEL655392:UEP655392 UOH655392:UOL655392 UYD655392:UYH655392 VHZ655392:VID655392 VRV655392:VRZ655392 WBR655392:WBV655392 WLN655392:WLR655392 WVJ655392:WVN655392 B720928:F720928 IX720928:JB720928 ST720928:SX720928 ACP720928:ACT720928 AML720928:AMP720928 AWH720928:AWL720928 BGD720928:BGH720928 BPZ720928:BQD720928 BZV720928:BZZ720928 CJR720928:CJV720928 CTN720928:CTR720928 DDJ720928:DDN720928 DNF720928:DNJ720928 DXB720928:DXF720928 EGX720928:EHB720928 EQT720928:EQX720928 FAP720928:FAT720928 FKL720928:FKP720928 FUH720928:FUL720928 GED720928:GEH720928 GNZ720928:GOD720928 GXV720928:GXZ720928 HHR720928:HHV720928 HRN720928:HRR720928 IBJ720928:IBN720928 ILF720928:ILJ720928 IVB720928:IVF720928 JEX720928:JFB720928 JOT720928:JOX720928 JYP720928:JYT720928 KIL720928:KIP720928 KSH720928:KSL720928 LCD720928:LCH720928 LLZ720928:LMD720928 LVV720928:LVZ720928 MFR720928:MFV720928 MPN720928:MPR720928 MZJ720928:MZN720928 NJF720928:NJJ720928 NTB720928:NTF720928 OCX720928:ODB720928 OMT720928:OMX720928 OWP720928:OWT720928 PGL720928:PGP720928 PQH720928:PQL720928 QAD720928:QAH720928 QJZ720928:QKD720928 QTV720928:QTZ720928 RDR720928:RDV720928 RNN720928:RNR720928 RXJ720928:RXN720928 SHF720928:SHJ720928 SRB720928:SRF720928 TAX720928:TBB720928 TKT720928:TKX720928 TUP720928:TUT720928 UEL720928:UEP720928 UOH720928:UOL720928 UYD720928:UYH720928 VHZ720928:VID720928 VRV720928:VRZ720928 WBR720928:WBV720928 WLN720928:WLR720928 WVJ720928:WVN720928 B786464:F786464 IX786464:JB786464 ST786464:SX786464 ACP786464:ACT786464 AML786464:AMP786464 AWH786464:AWL786464 BGD786464:BGH786464 BPZ786464:BQD786464 BZV786464:BZZ786464 CJR786464:CJV786464 CTN786464:CTR786464 DDJ786464:DDN786464 DNF786464:DNJ786464 DXB786464:DXF786464 EGX786464:EHB786464 EQT786464:EQX786464 FAP786464:FAT786464 FKL786464:FKP786464 FUH786464:FUL786464 GED786464:GEH786464 GNZ786464:GOD786464 GXV786464:GXZ786464 HHR786464:HHV786464 HRN786464:HRR786464 IBJ786464:IBN786464 ILF786464:ILJ786464 IVB786464:IVF786464 JEX786464:JFB786464 JOT786464:JOX786464 JYP786464:JYT786464 KIL786464:KIP786464 KSH786464:KSL786464 LCD786464:LCH786464 LLZ786464:LMD786464 LVV786464:LVZ786464 MFR786464:MFV786464 MPN786464:MPR786464 MZJ786464:MZN786464 NJF786464:NJJ786464 NTB786464:NTF786464 OCX786464:ODB786464 OMT786464:OMX786464 OWP786464:OWT786464 PGL786464:PGP786464 PQH786464:PQL786464 QAD786464:QAH786464 QJZ786464:QKD786464 QTV786464:QTZ786464 RDR786464:RDV786464 RNN786464:RNR786464 RXJ786464:RXN786464 SHF786464:SHJ786464 SRB786464:SRF786464 TAX786464:TBB786464 TKT786464:TKX786464 TUP786464:TUT786464 UEL786464:UEP786464 UOH786464:UOL786464 UYD786464:UYH786464 VHZ786464:VID786464 VRV786464:VRZ786464 WBR786464:WBV786464 WLN786464:WLR786464 WVJ786464:WVN786464 B852000:F852000 IX852000:JB852000 ST852000:SX852000 ACP852000:ACT852000 AML852000:AMP852000 AWH852000:AWL852000 BGD852000:BGH852000 BPZ852000:BQD852000 BZV852000:BZZ852000 CJR852000:CJV852000 CTN852000:CTR852000 DDJ852000:DDN852000 DNF852000:DNJ852000 DXB852000:DXF852000 EGX852000:EHB852000 EQT852000:EQX852000 FAP852000:FAT852000 FKL852000:FKP852000 FUH852000:FUL852000 GED852000:GEH852000 GNZ852000:GOD852000 GXV852000:GXZ852000 HHR852000:HHV852000 HRN852000:HRR852000 IBJ852000:IBN852000 ILF852000:ILJ852000 IVB852000:IVF852000 JEX852000:JFB852000 JOT852000:JOX852000 JYP852000:JYT852000 KIL852000:KIP852000 KSH852000:KSL852000 LCD852000:LCH852000 LLZ852000:LMD852000 LVV852000:LVZ852000 MFR852000:MFV852000 MPN852000:MPR852000 MZJ852000:MZN852000 NJF852000:NJJ852000 NTB852000:NTF852000 OCX852000:ODB852000 OMT852000:OMX852000 OWP852000:OWT852000 PGL852000:PGP852000 PQH852000:PQL852000 QAD852000:QAH852000 QJZ852000:QKD852000 QTV852000:QTZ852000 RDR852000:RDV852000 RNN852000:RNR852000 RXJ852000:RXN852000 SHF852000:SHJ852000 SRB852000:SRF852000 TAX852000:TBB852000 TKT852000:TKX852000 TUP852000:TUT852000 UEL852000:UEP852000 UOH852000:UOL852000 UYD852000:UYH852000 VHZ852000:VID852000 VRV852000:VRZ852000 WBR852000:WBV852000 WLN852000:WLR852000 WVJ852000:WVN852000 B917536:F917536 IX917536:JB917536 ST917536:SX917536 ACP917536:ACT917536 AML917536:AMP917536 AWH917536:AWL917536 BGD917536:BGH917536 BPZ917536:BQD917536 BZV917536:BZZ917536 CJR917536:CJV917536 CTN917536:CTR917536 DDJ917536:DDN917536 DNF917536:DNJ917536 DXB917536:DXF917536 EGX917536:EHB917536 EQT917536:EQX917536 FAP917536:FAT917536 FKL917536:FKP917536 FUH917536:FUL917536 GED917536:GEH917536 GNZ917536:GOD917536 GXV917536:GXZ917536 HHR917536:HHV917536 HRN917536:HRR917536 IBJ917536:IBN917536 ILF917536:ILJ917536 IVB917536:IVF917536 JEX917536:JFB917536 JOT917536:JOX917536 JYP917536:JYT917536 KIL917536:KIP917536 KSH917536:KSL917536 LCD917536:LCH917536 LLZ917536:LMD917536 LVV917536:LVZ917536 MFR917536:MFV917536 MPN917536:MPR917536 MZJ917536:MZN917536 NJF917536:NJJ917536 NTB917536:NTF917536 OCX917536:ODB917536 OMT917536:OMX917536 OWP917536:OWT917536 PGL917536:PGP917536 PQH917536:PQL917536 QAD917536:QAH917536 QJZ917536:QKD917536 QTV917536:QTZ917536 RDR917536:RDV917536 RNN917536:RNR917536 RXJ917536:RXN917536 SHF917536:SHJ917536 SRB917536:SRF917536 TAX917536:TBB917536 TKT917536:TKX917536 TUP917536:TUT917536 UEL917536:UEP917536 UOH917536:UOL917536 UYD917536:UYH917536 VHZ917536:VID917536 VRV917536:VRZ917536 WBR917536:WBV917536 WLN917536:WLR917536 WVJ917536:WVN917536 B983072:F983072 IX983072:JB983072 ST983072:SX983072 ACP983072:ACT983072 AML983072:AMP983072 AWH983072:AWL983072 BGD983072:BGH983072 BPZ983072:BQD983072 BZV983072:BZZ983072 CJR983072:CJV983072 CTN983072:CTR983072 DDJ983072:DDN983072 DNF983072:DNJ983072 DXB983072:DXF983072 EGX983072:EHB983072 EQT983072:EQX983072 FAP983072:FAT983072 FKL983072:FKP983072 FUH983072:FUL983072 GED983072:GEH983072 GNZ983072:GOD983072 GXV983072:GXZ983072 HHR983072:HHV983072 HRN983072:HRR983072 IBJ983072:IBN983072 ILF983072:ILJ983072 IVB983072:IVF983072 JEX983072:JFB983072 JOT983072:JOX983072 JYP983072:JYT983072 KIL983072:KIP983072 KSH983072:KSL983072 LCD983072:LCH983072 LLZ983072:LMD983072 LVV983072:LVZ983072 MFR983072:MFV983072 MPN983072:MPR983072 MZJ983072:MZN983072 NJF983072:NJJ983072 NTB983072:NTF983072 OCX983072:ODB983072 OMT983072:OMX983072 OWP983072:OWT983072 PGL983072:PGP983072 PQH983072:PQL983072 QAD983072:QAH983072 QJZ983072:QKD983072 QTV983072:QTZ983072 RDR983072:RDV983072 RNN983072:RNR983072 RXJ983072:RXN983072 SHF983072:SHJ983072 SRB983072:SRF983072 TAX983072:TBB983072 TKT983072:TKX983072 TUP983072:TUT983072 UEL983072:UEP983072 UOH983072:UOL983072 UYD983072:UYH983072 VHZ983072:VID983072 VRV983072:VRZ983072 WBR983072:WBV983072 WLN983072:WLR983072 WVJ983072:WVN983072 B5:F5 IX5:JB5 ST5:SX5 ACP5:ACT5 AML5:AMP5 AWH5:AWL5 BGD5:BGH5 BPZ5:BQD5 BZV5:BZZ5 CJR5:CJV5 CTN5:CTR5 DDJ5:DDN5 DNF5:DNJ5 DXB5:DXF5 EGX5:EHB5 EQT5:EQX5 FAP5:FAT5 FKL5:FKP5 FUH5:FUL5 GED5:GEH5 GNZ5:GOD5 GXV5:GXZ5 HHR5:HHV5 HRN5:HRR5 IBJ5:IBN5 ILF5:ILJ5 IVB5:IVF5 JEX5:JFB5 JOT5:JOX5 JYP5:JYT5 KIL5:KIP5 KSH5:KSL5 LCD5:LCH5 LLZ5:LMD5 LVV5:LVZ5 MFR5:MFV5 MPN5:MPR5 MZJ5:MZN5 NJF5:NJJ5 NTB5:NTF5 OCX5:ODB5 OMT5:OMX5 OWP5:OWT5 PGL5:PGP5 PQH5:PQL5 QAD5:QAH5 QJZ5:QKD5 QTV5:QTZ5 RDR5:RDV5 RNN5:RNR5 RXJ5:RXN5 SHF5:SHJ5 SRB5:SRF5 TAX5:TBB5 TKT5:TKX5 TUP5:TUT5 UEL5:UEP5 UOH5:UOL5 UYD5:UYH5 VHZ5:VID5 VRV5:VRZ5 WBR5:WBV5 WLN5:WLR5 WVJ5:WVN5">
      <formula1>"总机构,否"</formula1>
    </dataValidation>
    <dataValidation type="list" allowBlank="1" showInputMessage="1" showErrorMessage="1" sqref="C65566:F65566 IY65566:JB65566 SU65566:SX65566 ACQ65566:ACT65566 AMM65566:AMP65566 AWI65566:AWL65566 BGE65566:BGH65566 BQA65566:BQD65566 BZW65566:BZZ65566 CJS65566:CJV65566 CTO65566:CTR65566 DDK65566:DDN65566 DNG65566:DNJ65566 DXC65566:DXF65566 EGY65566:EHB65566 EQU65566:EQX65566 FAQ65566:FAT65566 FKM65566:FKP65566 FUI65566:FUL65566 GEE65566:GEH65566 GOA65566:GOD65566 GXW65566:GXZ65566 HHS65566:HHV65566 HRO65566:HRR65566 IBK65566:IBN65566 ILG65566:ILJ65566 IVC65566:IVF65566 JEY65566:JFB65566 JOU65566:JOX65566 JYQ65566:JYT65566 KIM65566:KIP65566 KSI65566:KSL65566 LCE65566:LCH65566 LMA65566:LMD65566 LVW65566:LVZ65566 MFS65566:MFV65566 MPO65566:MPR65566 MZK65566:MZN65566 NJG65566:NJJ65566 NTC65566:NTF65566 OCY65566:ODB65566 OMU65566:OMX65566 OWQ65566:OWT65566 PGM65566:PGP65566 PQI65566:PQL65566 QAE65566:QAH65566 QKA65566:QKD65566 QTW65566:QTZ65566 RDS65566:RDV65566 RNO65566:RNR65566 RXK65566:RXN65566 SHG65566:SHJ65566 SRC65566:SRF65566 TAY65566:TBB65566 TKU65566:TKX65566 TUQ65566:TUT65566 UEM65566:UEP65566 UOI65566:UOL65566 UYE65566:UYH65566 VIA65566:VID65566 VRW65566:VRZ65566 WBS65566:WBV65566 WLO65566:WLR65566 WVK65566:WVN65566 C131102:F131102 IY131102:JB131102 SU131102:SX131102 ACQ131102:ACT131102 AMM131102:AMP131102 AWI131102:AWL131102 BGE131102:BGH131102 BQA131102:BQD131102 BZW131102:BZZ131102 CJS131102:CJV131102 CTO131102:CTR131102 DDK131102:DDN131102 DNG131102:DNJ131102 DXC131102:DXF131102 EGY131102:EHB131102 EQU131102:EQX131102 FAQ131102:FAT131102 FKM131102:FKP131102 FUI131102:FUL131102 GEE131102:GEH131102 GOA131102:GOD131102 GXW131102:GXZ131102 HHS131102:HHV131102 HRO131102:HRR131102 IBK131102:IBN131102 ILG131102:ILJ131102 IVC131102:IVF131102 JEY131102:JFB131102 JOU131102:JOX131102 JYQ131102:JYT131102 KIM131102:KIP131102 KSI131102:KSL131102 LCE131102:LCH131102 LMA131102:LMD131102 LVW131102:LVZ131102 MFS131102:MFV131102 MPO131102:MPR131102 MZK131102:MZN131102 NJG131102:NJJ131102 NTC131102:NTF131102 OCY131102:ODB131102 OMU131102:OMX131102 OWQ131102:OWT131102 PGM131102:PGP131102 PQI131102:PQL131102 QAE131102:QAH131102 QKA131102:QKD131102 QTW131102:QTZ131102 RDS131102:RDV131102 RNO131102:RNR131102 RXK131102:RXN131102 SHG131102:SHJ131102 SRC131102:SRF131102 TAY131102:TBB131102 TKU131102:TKX131102 TUQ131102:TUT131102 UEM131102:UEP131102 UOI131102:UOL131102 UYE131102:UYH131102 VIA131102:VID131102 VRW131102:VRZ131102 WBS131102:WBV131102 WLO131102:WLR131102 WVK131102:WVN131102 C196638:F196638 IY196638:JB196638 SU196638:SX196638 ACQ196638:ACT196638 AMM196638:AMP196638 AWI196638:AWL196638 BGE196638:BGH196638 BQA196638:BQD196638 BZW196638:BZZ196638 CJS196638:CJV196638 CTO196638:CTR196638 DDK196638:DDN196638 DNG196638:DNJ196638 DXC196638:DXF196638 EGY196638:EHB196638 EQU196638:EQX196638 FAQ196638:FAT196638 FKM196638:FKP196638 FUI196638:FUL196638 GEE196638:GEH196638 GOA196638:GOD196638 GXW196638:GXZ196638 HHS196638:HHV196638 HRO196638:HRR196638 IBK196638:IBN196638 ILG196638:ILJ196638 IVC196638:IVF196638 JEY196638:JFB196638 JOU196638:JOX196638 JYQ196638:JYT196638 KIM196638:KIP196638 KSI196638:KSL196638 LCE196638:LCH196638 LMA196638:LMD196638 LVW196638:LVZ196638 MFS196638:MFV196638 MPO196638:MPR196638 MZK196638:MZN196638 NJG196638:NJJ196638 NTC196638:NTF196638 OCY196638:ODB196638 OMU196638:OMX196638 OWQ196638:OWT196638 PGM196638:PGP196638 PQI196638:PQL196638 QAE196638:QAH196638 QKA196638:QKD196638 QTW196638:QTZ196638 RDS196638:RDV196638 RNO196638:RNR196638 RXK196638:RXN196638 SHG196638:SHJ196638 SRC196638:SRF196638 TAY196638:TBB196638 TKU196638:TKX196638 TUQ196638:TUT196638 UEM196638:UEP196638 UOI196638:UOL196638 UYE196638:UYH196638 VIA196638:VID196638 VRW196638:VRZ196638 WBS196638:WBV196638 WLO196638:WLR196638 WVK196638:WVN196638 C262174:F262174 IY262174:JB262174 SU262174:SX262174 ACQ262174:ACT262174 AMM262174:AMP262174 AWI262174:AWL262174 BGE262174:BGH262174 BQA262174:BQD262174 BZW262174:BZZ262174 CJS262174:CJV262174 CTO262174:CTR262174 DDK262174:DDN262174 DNG262174:DNJ262174 DXC262174:DXF262174 EGY262174:EHB262174 EQU262174:EQX262174 FAQ262174:FAT262174 FKM262174:FKP262174 FUI262174:FUL262174 GEE262174:GEH262174 GOA262174:GOD262174 GXW262174:GXZ262174 HHS262174:HHV262174 HRO262174:HRR262174 IBK262174:IBN262174 ILG262174:ILJ262174 IVC262174:IVF262174 JEY262174:JFB262174 JOU262174:JOX262174 JYQ262174:JYT262174 KIM262174:KIP262174 KSI262174:KSL262174 LCE262174:LCH262174 LMA262174:LMD262174 LVW262174:LVZ262174 MFS262174:MFV262174 MPO262174:MPR262174 MZK262174:MZN262174 NJG262174:NJJ262174 NTC262174:NTF262174 OCY262174:ODB262174 OMU262174:OMX262174 OWQ262174:OWT262174 PGM262174:PGP262174 PQI262174:PQL262174 QAE262174:QAH262174 QKA262174:QKD262174 QTW262174:QTZ262174 RDS262174:RDV262174 RNO262174:RNR262174 RXK262174:RXN262174 SHG262174:SHJ262174 SRC262174:SRF262174 TAY262174:TBB262174 TKU262174:TKX262174 TUQ262174:TUT262174 UEM262174:UEP262174 UOI262174:UOL262174 UYE262174:UYH262174 VIA262174:VID262174 VRW262174:VRZ262174 WBS262174:WBV262174 WLO262174:WLR262174 WVK262174:WVN262174 C327710:F327710 IY327710:JB327710 SU327710:SX327710 ACQ327710:ACT327710 AMM327710:AMP327710 AWI327710:AWL327710 BGE327710:BGH327710 BQA327710:BQD327710 BZW327710:BZZ327710 CJS327710:CJV327710 CTO327710:CTR327710 DDK327710:DDN327710 DNG327710:DNJ327710 DXC327710:DXF327710 EGY327710:EHB327710 EQU327710:EQX327710 FAQ327710:FAT327710 FKM327710:FKP327710 FUI327710:FUL327710 GEE327710:GEH327710 GOA327710:GOD327710 GXW327710:GXZ327710 HHS327710:HHV327710 HRO327710:HRR327710 IBK327710:IBN327710 ILG327710:ILJ327710 IVC327710:IVF327710 JEY327710:JFB327710 JOU327710:JOX327710 JYQ327710:JYT327710 KIM327710:KIP327710 KSI327710:KSL327710 LCE327710:LCH327710 LMA327710:LMD327710 LVW327710:LVZ327710 MFS327710:MFV327710 MPO327710:MPR327710 MZK327710:MZN327710 NJG327710:NJJ327710 NTC327710:NTF327710 OCY327710:ODB327710 OMU327710:OMX327710 OWQ327710:OWT327710 PGM327710:PGP327710 PQI327710:PQL327710 QAE327710:QAH327710 QKA327710:QKD327710 QTW327710:QTZ327710 RDS327710:RDV327710 RNO327710:RNR327710 RXK327710:RXN327710 SHG327710:SHJ327710 SRC327710:SRF327710 TAY327710:TBB327710 TKU327710:TKX327710 TUQ327710:TUT327710 UEM327710:UEP327710 UOI327710:UOL327710 UYE327710:UYH327710 VIA327710:VID327710 VRW327710:VRZ327710 WBS327710:WBV327710 WLO327710:WLR327710 WVK327710:WVN327710 C393246:F393246 IY393246:JB393246 SU393246:SX393246 ACQ393246:ACT393246 AMM393246:AMP393246 AWI393246:AWL393246 BGE393246:BGH393246 BQA393246:BQD393246 BZW393246:BZZ393246 CJS393246:CJV393246 CTO393246:CTR393246 DDK393246:DDN393246 DNG393246:DNJ393246 DXC393246:DXF393246 EGY393246:EHB393246 EQU393246:EQX393246 FAQ393246:FAT393246 FKM393246:FKP393246 FUI393246:FUL393246 GEE393246:GEH393246 GOA393246:GOD393246 GXW393246:GXZ393246 HHS393246:HHV393246 HRO393246:HRR393246 IBK393246:IBN393246 ILG393246:ILJ393246 IVC393246:IVF393246 JEY393246:JFB393246 JOU393246:JOX393246 JYQ393246:JYT393246 KIM393246:KIP393246 KSI393246:KSL393246 LCE393246:LCH393246 LMA393246:LMD393246 LVW393246:LVZ393246 MFS393246:MFV393246 MPO393246:MPR393246 MZK393246:MZN393246 NJG393246:NJJ393246 NTC393246:NTF393246 OCY393246:ODB393246 OMU393246:OMX393246 OWQ393246:OWT393246 PGM393246:PGP393246 PQI393246:PQL393246 QAE393246:QAH393246 QKA393246:QKD393246 QTW393246:QTZ393246 RDS393246:RDV393246 RNO393246:RNR393246 RXK393246:RXN393246 SHG393246:SHJ393246 SRC393246:SRF393246 TAY393246:TBB393246 TKU393246:TKX393246 TUQ393246:TUT393246 UEM393246:UEP393246 UOI393246:UOL393246 UYE393246:UYH393246 VIA393246:VID393246 VRW393246:VRZ393246 WBS393246:WBV393246 WLO393246:WLR393246 WVK393246:WVN393246 C458782:F458782 IY458782:JB458782 SU458782:SX458782 ACQ458782:ACT458782 AMM458782:AMP458782 AWI458782:AWL458782 BGE458782:BGH458782 BQA458782:BQD458782 BZW458782:BZZ458782 CJS458782:CJV458782 CTO458782:CTR458782 DDK458782:DDN458782 DNG458782:DNJ458782 DXC458782:DXF458782 EGY458782:EHB458782 EQU458782:EQX458782 FAQ458782:FAT458782 FKM458782:FKP458782 FUI458782:FUL458782 GEE458782:GEH458782 GOA458782:GOD458782 GXW458782:GXZ458782 HHS458782:HHV458782 HRO458782:HRR458782 IBK458782:IBN458782 ILG458782:ILJ458782 IVC458782:IVF458782 JEY458782:JFB458782 JOU458782:JOX458782 JYQ458782:JYT458782 KIM458782:KIP458782 KSI458782:KSL458782 LCE458782:LCH458782 LMA458782:LMD458782 LVW458782:LVZ458782 MFS458782:MFV458782 MPO458782:MPR458782 MZK458782:MZN458782 NJG458782:NJJ458782 NTC458782:NTF458782 OCY458782:ODB458782 OMU458782:OMX458782 OWQ458782:OWT458782 PGM458782:PGP458782 PQI458782:PQL458782 QAE458782:QAH458782 QKA458782:QKD458782 QTW458782:QTZ458782 RDS458782:RDV458782 RNO458782:RNR458782 RXK458782:RXN458782 SHG458782:SHJ458782 SRC458782:SRF458782 TAY458782:TBB458782 TKU458782:TKX458782 TUQ458782:TUT458782 UEM458782:UEP458782 UOI458782:UOL458782 UYE458782:UYH458782 VIA458782:VID458782 VRW458782:VRZ458782 WBS458782:WBV458782 WLO458782:WLR458782 WVK458782:WVN458782 C524318:F524318 IY524318:JB524318 SU524318:SX524318 ACQ524318:ACT524318 AMM524318:AMP524318 AWI524318:AWL524318 BGE524318:BGH524318 BQA524318:BQD524318 BZW524318:BZZ524318 CJS524318:CJV524318 CTO524318:CTR524318 DDK524318:DDN524318 DNG524318:DNJ524318 DXC524318:DXF524318 EGY524318:EHB524318 EQU524318:EQX524318 FAQ524318:FAT524318 FKM524318:FKP524318 FUI524318:FUL524318 GEE524318:GEH524318 GOA524318:GOD524318 GXW524318:GXZ524318 HHS524318:HHV524318 HRO524318:HRR524318 IBK524318:IBN524318 ILG524318:ILJ524318 IVC524318:IVF524318 JEY524318:JFB524318 JOU524318:JOX524318 JYQ524318:JYT524318 KIM524318:KIP524318 KSI524318:KSL524318 LCE524318:LCH524318 LMA524318:LMD524318 LVW524318:LVZ524318 MFS524318:MFV524318 MPO524318:MPR524318 MZK524318:MZN524318 NJG524318:NJJ524318 NTC524318:NTF524318 OCY524318:ODB524318 OMU524318:OMX524318 OWQ524318:OWT524318 PGM524318:PGP524318 PQI524318:PQL524318 QAE524318:QAH524318 QKA524318:QKD524318 QTW524318:QTZ524318 RDS524318:RDV524318 RNO524318:RNR524318 RXK524318:RXN524318 SHG524318:SHJ524318 SRC524318:SRF524318 TAY524318:TBB524318 TKU524318:TKX524318 TUQ524318:TUT524318 UEM524318:UEP524318 UOI524318:UOL524318 UYE524318:UYH524318 VIA524318:VID524318 VRW524318:VRZ524318 WBS524318:WBV524318 WLO524318:WLR524318 WVK524318:WVN524318 C589854:F589854 IY589854:JB589854 SU589854:SX589854 ACQ589854:ACT589854 AMM589854:AMP589854 AWI589854:AWL589854 BGE589854:BGH589854 BQA589854:BQD589854 BZW589854:BZZ589854 CJS589854:CJV589854 CTO589854:CTR589854 DDK589854:DDN589854 DNG589854:DNJ589854 DXC589854:DXF589854 EGY589854:EHB589854 EQU589854:EQX589854 FAQ589854:FAT589854 FKM589854:FKP589854 FUI589854:FUL589854 GEE589854:GEH589854 GOA589854:GOD589854 GXW589854:GXZ589854 HHS589854:HHV589854 HRO589854:HRR589854 IBK589854:IBN589854 ILG589854:ILJ589854 IVC589854:IVF589854 JEY589854:JFB589854 JOU589854:JOX589854 JYQ589854:JYT589854 KIM589854:KIP589854 KSI589854:KSL589854 LCE589854:LCH589854 LMA589854:LMD589854 LVW589854:LVZ589854 MFS589854:MFV589854 MPO589854:MPR589854 MZK589854:MZN589854 NJG589854:NJJ589854 NTC589854:NTF589854 OCY589854:ODB589854 OMU589854:OMX589854 OWQ589854:OWT589854 PGM589854:PGP589854 PQI589854:PQL589854 QAE589854:QAH589854 QKA589854:QKD589854 QTW589854:QTZ589854 RDS589854:RDV589854 RNO589854:RNR589854 RXK589854:RXN589854 SHG589854:SHJ589854 SRC589854:SRF589854 TAY589854:TBB589854 TKU589854:TKX589854 TUQ589854:TUT589854 UEM589854:UEP589854 UOI589854:UOL589854 UYE589854:UYH589854 VIA589854:VID589854 VRW589854:VRZ589854 WBS589854:WBV589854 WLO589854:WLR589854 WVK589854:WVN589854 C655390:F655390 IY655390:JB655390 SU655390:SX655390 ACQ655390:ACT655390 AMM655390:AMP655390 AWI655390:AWL655390 BGE655390:BGH655390 BQA655390:BQD655390 BZW655390:BZZ655390 CJS655390:CJV655390 CTO655390:CTR655390 DDK655390:DDN655390 DNG655390:DNJ655390 DXC655390:DXF655390 EGY655390:EHB655390 EQU655390:EQX655390 FAQ655390:FAT655390 FKM655390:FKP655390 FUI655390:FUL655390 GEE655390:GEH655390 GOA655390:GOD655390 GXW655390:GXZ655390 HHS655390:HHV655390 HRO655390:HRR655390 IBK655390:IBN655390 ILG655390:ILJ655390 IVC655390:IVF655390 JEY655390:JFB655390 JOU655390:JOX655390 JYQ655390:JYT655390 KIM655390:KIP655390 KSI655390:KSL655390 LCE655390:LCH655390 LMA655390:LMD655390 LVW655390:LVZ655390 MFS655390:MFV655390 MPO655390:MPR655390 MZK655390:MZN655390 NJG655390:NJJ655390 NTC655390:NTF655390 OCY655390:ODB655390 OMU655390:OMX655390 OWQ655390:OWT655390 PGM655390:PGP655390 PQI655390:PQL655390 QAE655390:QAH655390 QKA655390:QKD655390 QTW655390:QTZ655390 RDS655390:RDV655390 RNO655390:RNR655390 RXK655390:RXN655390 SHG655390:SHJ655390 SRC655390:SRF655390 TAY655390:TBB655390 TKU655390:TKX655390 TUQ655390:TUT655390 UEM655390:UEP655390 UOI655390:UOL655390 UYE655390:UYH655390 VIA655390:VID655390 VRW655390:VRZ655390 WBS655390:WBV655390 WLO655390:WLR655390 WVK655390:WVN655390 C720926:F720926 IY720926:JB720926 SU720926:SX720926 ACQ720926:ACT720926 AMM720926:AMP720926 AWI720926:AWL720926 BGE720926:BGH720926 BQA720926:BQD720926 BZW720926:BZZ720926 CJS720926:CJV720926 CTO720926:CTR720926 DDK720926:DDN720926 DNG720926:DNJ720926 DXC720926:DXF720926 EGY720926:EHB720926 EQU720926:EQX720926 FAQ720926:FAT720926 FKM720926:FKP720926 FUI720926:FUL720926 GEE720926:GEH720926 GOA720926:GOD720926 GXW720926:GXZ720926 HHS720926:HHV720926 HRO720926:HRR720926 IBK720926:IBN720926 ILG720926:ILJ720926 IVC720926:IVF720926 JEY720926:JFB720926 JOU720926:JOX720926 JYQ720926:JYT720926 KIM720926:KIP720926 KSI720926:KSL720926 LCE720926:LCH720926 LMA720926:LMD720926 LVW720926:LVZ720926 MFS720926:MFV720926 MPO720926:MPR720926 MZK720926:MZN720926 NJG720926:NJJ720926 NTC720926:NTF720926 OCY720926:ODB720926 OMU720926:OMX720926 OWQ720926:OWT720926 PGM720926:PGP720926 PQI720926:PQL720926 QAE720926:QAH720926 QKA720926:QKD720926 QTW720926:QTZ720926 RDS720926:RDV720926 RNO720926:RNR720926 RXK720926:RXN720926 SHG720926:SHJ720926 SRC720926:SRF720926 TAY720926:TBB720926 TKU720926:TKX720926 TUQ720926:TUT720926 UEM720926:UEP720926 UOI720926:UOL720926 UYE720926:UYH720926 VIA720926:VID720926 VRW720926:VRZ720926 WBS720926:WBV720926 WLO720926:WLR720926 WVK720926:WVN720926 C786462:F786462 IY786462:JB786462 SU786462:SX786462 ACQ786462:ACT786462 AMM786462:AMP786462 AWI786462:AWL786462 BGE786462:BGH786462 BQA786462:BQD786462 BZW786462:BZZ786462 CJS786462:CJV786462 CTO786462:CTR786462 DDK786462:DDN786462 DNG786462:DNJ786462 DXC786462:DXF786462 EGY786462:EHB786462 EQU786462:EQX786462 FAQ786462:FAT786462 FKM786462:FKP786462 FUI786462:FUL786462 GEE786462:GEH786462 GOA786462:GOD786462 GXW786462:GXZ786462 HHS786462:HHV786462 HRO786462:HRR786462 IBK786462:IBN786462 ILG786462:ILJ786462 IVC786462:IVF786462 JEY786462:JFB786462 JOU786462:JOX786462 JYQ786462:JYT786462 KIM786462:KIP786462 KSI786462:KSL786462 LCE786462:LCH786462 LMA786462:LMD786462 LVW786462:LVZ786462 MFS786462:MFV786462 MPO786462:MPR786462 MZK786462:MZN786462 NJG786462:NJJ786462 NTC786462:NTF786462 OCY786462:ODB786462 OMU786462:OMX786462 OWQ786462:OWT786462 PGM786462:PGP786462 PQI786462:PQL786462 QAE786462:QAH786462 QKA786462:QKD786462 QTW786462:QTZ786462 RDS786462:RDV786462 RNO786462:RNR786462 RXK786462:RXN786462 SHG786462:SHJ786462 SRC786462:SRF786462 TAY786462:TBB786462 TKU786462:TKX786462 TUQ786462:TUT786462 UEM786462:UEP786462 UOI786462:UOL786462 UYE786462:UYH786462 VIA786462:VID786462 VRW786462:VRZ786462 WBS786462:WBV786462 WLO786462:WLR786462 WVK786462:WVN786462 C851998:F851998 IY851998:JB851998 SU851998:SX851998 ACQ851998:ACT851998 AMM851998:AMP851998 AWI851998:AWL851998 BGE851998:BGH851998 BQA851998:BQD851998 BZW851998:BZZ851998 CJS851998:CJV851998 CTO851998:CTR851998 DDK851998:DDN851998 DNG851998:DNJ851998 DXC851998:DXF851998 EGY851998:EHB851998 EQU851998:EQX851998 FAQ851998:FAT851998 FKM851998:FKP851998 FUI851998:FUL851998 GEE851998:GEH851998 GOA851998:GOD851998 GXW851998:GXZ851998 HHS851998:HHV851998 HRO851998:HRR851998 IBK851998:IBN851998 ILG851998:ILJ851998 IVC851998:IVF851998 JEY851998:JFB851998 JOU851998:JOX851998 JYQ851998:JYT851998 KIM851998:KIP851998 KSI851998:KSL851998 LCE851998:LCH851998 LMA851998:LMD851998 LVW851998:LVZ851998 MFS851998:MFV851998 MPO851998:MPR851998 MZK851998:MZN851998 NJG851998:NJJ851998 NTC851998:NTF851998 OCY851998:ODB851998 OMU851998:OMX851998 OWQ851998:OWT851998 PGM851998:PGP851998 PQI851998:PQL851998 QAE851998:QAH851998 QKA851998:QKD851998 QTW851998:QTZ851998 RDS851998:RDV851998 RNO851998:RNR851998 RXK851998:RXN851998 SHG851998:SHJ851998 SRC851998:SRF851998 TAY851998:TBB851998 TKU851998:TKX851998 TUQ851998:TUT851998 UEM851998:UEP851998 UOI851998:UOL851998 UYE851998:UYH851998 VIA851998:VID851998 VRW851998:VRZ851998 WBS851998:WBV851998 WLO851998:WLR851998 WVK851998:WVN851998 C917534:F917534 IY917534:JB917534 SU917534:SX917534 ACQ917534:ACT917534 AMM917534:AMP917534 AWI917534:AWL917534 BGE917534:BGH917534 BQA917534:BQD917534 BZW917534:BZZ917534 CJS917534:CJV917534 CTO917534:CTR917534 DDK917534:DDN917534 DNG917534:DNJ917534 DXC917534:DXF917534 EGY917534:EHB917534 EQU917534:EQX917534 FAQ917534:FAT917534 FKM917534:FKP917534 FUI917534:FUL917534 GEE917534:GEH917534 GOA917534:GOD917534 GXW917534:GXZ917534 HHS917534:HHV917534 HRO917534:HRR917534 IBK917534:IBN917534 ILG917534:ILJ917534 IVC917534:IVF917534 JEY917534:JFB917534 JOU917534:JOX917534 JYQ917534:JYT917534 KIM917534:KIP917534 KSI917534:KSL917534 LCE917534:LCH917534 LMA917534:LMD917534 LVW917534:LVZ917534 MFS917534:MFV917534 MPO917534:MPR917534 MZK917534:MZN917534 NJG917534:NJJ917534 NTC917534:NTF917534 OCY917534:ODB917534 OMU917534:OMX917534 OWQ917534:OWT917534 PGM917534:PGP917534 PQI917534:PQL917534 QAE917534:QAH917534 QKA917534:QKD917534 QTW917534:QTZ917534 RDS917534:RDV917534 RNO917534:RNR917534 RXK917534:RXN917534 SHG917534:SHJ917534 SRC917534:SRF917534 TAY917534:TBB917534 TKU917534:TKX917534 TUQ917534:TUT917534 UEM917534:UEP917534 UOI917534:UOL917534 UYE917534:UYH917534 VIA917534:VID917534 VRW917534:VRZ917534 WBS917534:WBV917534 WLO917534:WLR917534 WVK917534:WVN917534 C983070:F983070 IY983070:JB983070 SU983070:SX983070 ACQ983070:ACT983070 AMM983070:AMP983070 AWI983070:AWL983070 BGE983070:BGH983070 BQA983070:BQD983070 BZW983070:BZZ983070 CJS983070:CJV983070 CTO983070:CTR983070 DDK983070:DDN983070 DNG983070:DNJ983070 DXC983070:DXF983070 EGY983070:EHB983070 EQU983070:EQX983070 FAQ983070:FAT983070 FKM983070:FKP983070 FUI983070:FUL983070 GEE983070:GEH983070 GOA983070:GOD983070 GXW983070:GXZ983070 HHS983070:HHV983070 HRO983070:HRR983070 IBK983070:IBN983070 ILG983070:ILJ983070 IVC983070:IVF983070 JEY983070:JFB983070 JOU983070:JOX983070 JYQ983070:JYT983070 KIM983070:KIP983070 KSI983070:KSL983070 LCE983070:LCH983070 LMA983070:LMD983070 LVW983070:LVZ983070 MFS983070:MFV983070 MPO983070:MPR983070 MZK983070:MZN983070 NJG983070:NJJ983070 NTC983070:NTF983070 OCY983070:ODB983070 OMU983070:OMX983070 OWQ983070:OWT983070 PGM983070:PGP983070 PQI983070:PQL983070 QAE983070:QAH983070 QKA983070:QKD983070 QTW983070:QTZ983070 RDS983070:RDV983070 RNO983070:RNR983070 RXK983070:RXN983070 SHG983070:SHJ983070 SRC983070:SRF983070 TAY983070:TBB983070 TKU983070:TKX983070 TUQ983070:TUT983070 UEM983070:UEP983070 UOI983070:UOL983070 UYE983070:UYH983070 VIA983070:VID983070 VRW983070:VRZ983070 WBS983070:WBV983070 WLO983070:WLR983070 WVK983070:WVN983070 C3:F3 IY3:JB3 SU3:SX3 ACQ3:ACT3 AMM3:AMP3 AWI3:AWL3 BGE3:BGH3 BQA3:BQD3 BZW3:BZZ3 CJS3:CJV3 CTO3:CTR3 DDK3:DDN3 DNG3:DNJ3 DXC3:DXF3 EGY3:EHB3 EQU3:EQX3 FAQ3:FAT3 FKM3:FKP3 FUI3:FUL3 GEE3:GEH3 GOA3:GOD3 GXW3:GXZ3 HHS3:HHV3 HRO3:HRR3 IBK3:IBN3 ILG3:ILJ3 IVC3:IVF3 JEY3:JFB3 JOU3:JOX3 JYQ3:JYT3 KIM3:KIP3 KSI3:KSL3 LCE3:LCH3 LMA3:LMD3 LVW3:LVZ3 MFS3:MFV3 MPO3:MPR3 MZK3:MZN3 NJG3:NJJ3 NTC3:NTF3 OCY3:ODB3 OMU3:OMX3 OWQ3:OWT3 PGM3:PGP3 PQI3:PQL3 QAE3:QAH3 QKA3:QKD3 QTW3:QTZ3 RDS3:RDV3 RNO3:RNR3 RXK3:RXN3 SHG3:SHJ3 SRC3:SRF3 TAY3:TBB3 TKU3:TKX3 TUQ3:TUT3 UEM3:UEP3 UOI3:UOL3 UYE3:UYH3 VIA3:VID3 VRW3:VRZ3 WBS3:WBV3 WLO3:WLR3 WVK3:WVN3">
      <formula1>"正常申报,更正申报,补充申报"</formula1>
    </dataValidation>
    <dataValidation type="list" allowBlank="1" showInputMessage="1" showErrorMessage="1" sqref="B65584:B65588 IX65584:IX65588 ST65584:ST65588 ACP65584:ACP65588 AML65584:AML65588 AWH65584:AWH65588 BGD65584:BGD65588 BPZ65584:BPZ65588 BZV65584:BZV65588 CJR65584:CJR65588 CTN65584:CTN65588 DDJ65584:DDJ65588 DNF65584:DNF65588 DXB65584:DXB65588 EGX65584:EGX65588 EQT65584:EQT65588 FAP65584:FAP65588 FKL65584:FKL65588 FUH65584:FUH65588 GED65584:GED65588 GNZ65584:GNZ65588 GXV65584:GXV65588 HHR65584:HHR65588 HRN65584:HRN65588 IBJ65584:IBJ65588 ILF65584:ILF65588 IVB65584:IVB65588 JEX65584:JEX65588 JOT65584:JOT65588 JYP65584:JYP65588 KIL65584:KIL65588 KSH65584:KSH65588 LCD65584:LCD65588 LLZ65584:LLZ65588 LVV65584:LVV65588 MFR65584:MFR65588 MPN65584:MPN65588 MZJ65584:MZJ65588 NJF65584:NJF65588 NTB65584:NTB65588 OCX65584:OCX65588 OMT65584:OMT65588 OWP65584:OWP65588 PGL65584:PGL65588 PQH65584:PQH65588 QAD65584:QAD65588 QJZ65584:QJZ65588 QTV65584:QTV65588 RDR65584:RDR65588 RNN65584:RNN65588 RXJ65584:RXJ65588 SHF65584:SHF65588 SRB65584:SRB65588 TAX65584:TAX65588 TKT65584:TKT65588 TUP65584:TUP65588 UEL65584:UEL65588 UOH65584:UOH65588 UYD65584:UYD65588 VHZ65584:VHZ65588 VRV65584:VRV65588 WBR65584:WBR65588 WLN65584:WLN65588 WVJ65584:WVJ65588 B131120:B131124 IX131120:IX131124 ST131120:ST131124 ACP131120:ACP131124 AML131120:AML131124 AWH131120:AWH131124 BGD131120:BGD131124 BPZ131120:BPZ131124 BZV131120:BZV131124 CJR131120:CJR131124 CTN131120:CTN131124 DDJ131120:DDJ131124 DNF131120:DNF131124 DXB131120:DXB131124 EGX131120:EGX131124 EQT131120:EQT131124 FAP131120:FAP131124 FKL131120:FKL131124 FUH131120:FUH131124 GED131120:GED131124 GNZ131120:GNZ131124 GXV131120:GXV131124 HHR131120:HHR131124 HRN131120:HRN131124 IBJ131120:IBJ131124 ILF131120:ILF131124 IVB131120:IVB131124 JEX131120:JEX131124 JOT131120:JOT131124 JYP131120:JYP131124 KIL131120:KIL131124 KSH131120:KSH131124 LCD131120:LCD131124 LLZ131120:LLZ131124 LVV131120:LVV131124 MFR131120:MFR131124 MPN131120:MPN131124 MZJ131120:MZJ131124 NJF131120:NJF131124 NTB131120:NTB131124 OCX131120:OCX131124 OMT131120:OMT131124 OWP131120:OWP131124 PGL131120:PGL131124 PQH131120:PQH131124 QAD131120:QAD131124 QJZ131120:QJZ131124 QTV131120:QTV131124 RDR131120:RDR131124 RNN131120:RNN131124 RXJ131120:RXJ131124 SHF131120:SHF131124 SRB131120:SRB131124 TAX131120:TAX131124 TKT131120:TKT131124 TUP131120:TUP131124 UEL131120:UEL131124 UOH131120:UOH131124 UYD131120:UYD131124 VHZ131120:VHZ131124 VRV131120:VRV131124 WBR131120:WBR131124 WLN131120:WLN131124 WVJ131120:WVJ131124 B196656:B196660 IX196656:IX196660 ST196656:ST196660 ACP196656:ACP196660 AML196656:AML196660 AWH196656:AWH196660 BGD196656:BGD196660 BPZ196656:BPZ196660 BZV196656:BZV196660 CJR196656:CJR196660 CTN196656:CTN196660 DDJ196656:DDJ196660 DNF196656:DNF196660 DXB196656:DXB196660 EGX196656:EGX196660 EQT196656:EQT196660 FAP196656:FAP196660 FKL196656:FKL196660 FUH196656:FUH196660 GED196656:GED196660 GNZ196656:GNZ196660 GXV196656:GXV196660 HHR196656:HHR196660 HRN196656:HRN196660 IBJ196656:IBJ196660 ILF196656:ILF196660 IVB196656:IVB196660 JEX196656:JEX196660 JOT196656:JOT196660 JYP196656:JYP196660 KIL196656:KIL196660 KSH196656:KSH196660 LCD196656:LCD196660 LLZ196656:LLZ196660 LVV196656:LVV196660 MFR196656:MFR196660 MPN196656:MPN196660 MZJ196656:MZJ196660 NJF196656:NJF196660 NTB196656:NTB196660 OCX196656:OCX196660 OMT196656:OMT196660 OWP196656:OWP196660 PGL196656:PGL196660 PQH196656:PQH196660 QAD196656:QAD196660 QJZ196656:QJZ196660 QTV196656:QTV196660 RDR196656:RDR196660 RNN196656:RNN196660 RXJ196656:RXJ196660 SHF196656:SHF196660 SRB196656:SRB196660 TAX196656:TAX196660 TKT196656:TKT196660 TUP196656:TUP196660 UEL196656:UEL196660 UOH196656:UOH196660 UYD196656:UYD196660 VHZ196656:VHZ196660 VRV196656:VRV196660 WBR196656:WBR196660 WLN196656:WLN196660 WVJ196656:WVJ196660 B262192:B262196 IX262192:IX262196 ST262192:ST262196 ACP262192:ACP262196 AML262192:AML262196 AWH262192:AWH262196 BGD262192:BGD262196 BPZ262192:BPZ262196 BZV262192:BZV262196 CJR262192:CJR262196 CTN262192:CTN262196 DDJ262192:DDJ262196 DNF262192:DNF262196 DXB262192:DXB262196 EGX262192:EGX262196 EQT262192:EQT262196 FAP262192:FAP262196 FKL262192:FKL262196 FUH262192:FUH262196 GED262192:GED262196 GNZ262192:GNZ262196 GXV262192:GXV262196 HHR262192:HHR262196 HRN262192:HRN262196 IBJ262192:IBJ262196 ILF262192:ILF262196 IVB262192:IVB262196 JEX262192:JEX262196 JOT262192:JOT262196 JYP262192:JYP262196 KIL262192:KIL262196 KSH262192:KSH262196 LCD262192:LCD262196 LLZ262192:LLZ262196 LVV262192:LVV262196 MFR262192:MFR262196 MPN262192:MPN262196 MZJ262192:MZJ262196 NJF262192:NJF262196 NTB262192:NTB262196 OCX262192:OCX262196 OMT262192:OMT262196 OWP262192:OWP262196 PGL262192:PGL262196 PQH262192:PQH262196 QAD262192:QAD262196 QJZ262192:QJZ262196 QTV262192:QTV262196 RDR262192:RDR262196 RNN262192:RNN262196 RXJ262192:RXJ262196 SHF262192:SHF262196 SRB262192:SRB262196 TAX262192:TAX262196 TKT262192:TKT262196 TUP262192:TUP262196 UEL262192:UEL262196 UOH262192:UOH262196 UYD262192:UYD262196 VHZ262192:VHZ262196 VRV262192:VRV262196 WBR262192:WBR262196 WLN262192:WLN262196 WVJ262192:WVJ262196 B327728:B327732 IX327728:IX327732 ST327728:ST327732 ACP327728:ACP327732 AML327728:AML327732 AWH327728:AWH327732 BGD327728:BGD327732 BPZ327728:BPZ327732 BZV327728:BZV327732 CJR327728:CJR327732 CTN327728:CTN327732 DDJ327728:DDJ327732 DNF327728:DNF327732 DXB327728:DXB327732 EGX327728:EGX327732 EQT327728:EQT327732 FAP327728:FAP327732 FKL327728:FKL327732 FUH327728:FUH327732 GED327728:GED327732 GNZ327728:GNZ327732 GXV327728:GXV327732 HHR327728:HHR327732 HRN327728:HRN327732 IBJ327728:IBJ327732 ILF327728:ILF327732 IVB327728:IVB327732 JEX327728:JEX327732 JOT327728:JOT327732 JYP327728:JYP327732 KIL327728:KIL327732 KSH327728:KSH327732 LCD327728:LCD327732 LLZ327728:LLZ327732 LVV327728:LVV327732 MFR327728:MFR327732 MPN327728:MPN327732 MZJ327728:MZJ327732 NJF327728:NJF327732 NTB327728:NTB327732 OCX327728:OCX327732 OMT327728:OMT327732 OWP327728:OWP327732 PGL327728:PGL327732 PQH327728:PQH327732 QAD327728:QAD327732 QJZ327728:QJZ327732 QTV327728:QTV327732 RDR327728:RDR327732 RNN327728:RNN327732 RXJ327728:RXJ327732 SHF327728:SHF327732 SRB327728:SRB327732 TAX327728:TAX327732 TKT327728:TKT327732 TUP327728:TUP327732 UEL327728:UEL327732 UOH327728:UOH327732 UYD327728:UYD327732 VHZ327728:VHZ327732 VRV327728:VRV327732 WBR327728:WBR327732 WLN327728:WLN327732 WVJ327728:WVJ327732 B393264:B393268 IX393264:IX393268 ST393264:ST393268 ACP393264:ACP393268 AML393264:AML393268 AWH393264:AWH393268 BGD393264:BGD393268 BPZ393264:BPZ393268 BZV393264:BZV393268 CJR393264:CJR393268 CTN393264:CTN393268 DDJ393264:DDJ393268 DNF393264:DNF393268 DXB393264:DXB393268 EGX393264:EGX393268 EQT393264:EQT393268 FAP393264:FAP393268 FKL393264:FKL393268 FUH393264:FUH393268 GED393264:GED393268 GNZ393264:GNZ393268 GXV393264:GXV393268 HHR393264:HHR393268 HRN393264:HRN393268 IBJ393264:IBJ393268 ILF393264:ILF393268 IVB393264:IVB393268 JEX393264:JEX393268 JOT393264:JOT393268 JYP393264:JYP393268 KIL393264:KIL393268 KSH393264:KSH393268 LCD393264:LCD393268 LLZ393264:LLZ393268 LVV393264:LVV393268 MFR393264:MFR393268 MPN393264:MPN393268 MZJ393264:MZJ393268 NJF393264:NJF393268 NTB393264:NTB393268 OCX393264:OCX393268 OMT393264:OMT393268 OWP393264:OWP393268 PGL393264:PGL393268 PQH393264:PQH393268 QAD393264:QAD393268 QJZ393264:QJZ393268 QTV393264:QTV393268 RDR393264:RDR393268 RNN393264:RNN393268 RXJ393264:RXJ393268 SHF393264:SHF393268 SRB393264:SRB393268 TAX393264:TAX393268 TKT393264:TKT393268 TUP393264:TUP393268 UEL393264:UEL393268 UOH393264:UOH393268 UYD393264:UYD393268 VHZ393264:VHZ393268 VRV393264:VRV393268 WBR393264:WBR393268 WLN393264:WLN393268 WVJ393264:WVJ393268 B458800:B458804 IX458800:IX458804 ST458800:ST458804 ACP458800:ACP458804 AML458800:AML458804 AWH458800:AWH458804 BGD458800:BGD458804 BPZ458800:BPZ458804 BZV458800:BZV458804 CJR458800:CJR458804 CTN458800:CTN458804 DDJ458800:DDJ458804 DNF458800:DNF458804 DXB458800:DXB458804 EGX458800:EGX458804 EQT458800:EQT458804 FAP458800:FAP458804 FKL458800:FKL458804 FUH458800:FUH458804 GED458800:GED458804 GNZ458800:GNZ458804 GXV458800:GXV458804 HHR458800:HHR458804 HRN458800:HRN458804 IBJ458800:IBJ458804 ILF458800:ILF458804 IVB458800:IVB458804 JEX458800:JEX458804 JOT458800:JOT458804 JYP458800:JYP458804 KIL458800:KIL458804 KSH458800:KSH458804 LCD458800:LCD458804 LLZ458800:LLZ458804 LVV458800:LVV458804 MFR458800:MFR458804 MPN458800:MPN458804 MZJ458800:MZJ458804 NJF458800:NJF458804 NTB458800:NTB458804 OCX458800:OCX458804 OMT458800:OMT458804 OWP458800:OWP458804 PGL458800:PGL458804 PQH458800:PQH458804 QAD458800:QAD458804 QJZ458800:QJZ458804 QTV458800:QTV458804 RDR458800:RDR458804 RNN458800:RNN458804 RXJ458800:RXJ458804 SHF458800:SHF458804 SRB458800:SRB458804 TAX458800:TAX458804 TKT458800:TKT458804 TUP458800:TUP458804 UEL458800:UEL458804 UOH458800:UOH458804 UYD458800:UYD458804 VHZ458800:VHZ458804 VRV458800:VRV458804 WBR458800:WBR458804 WLN458800:WLN458804 WVJ458800:WVJ458804 B524336:B524340 IX524336:IX524340 ST524336:ST524340 ACP524336:ACP524340 AML524336:AML524340 AWH524336:AWH524340 BGD524336:BGD524340 BPZ524336:BPZ524340 BZV524336:BZV524340 CJR524336:CJR524340 CTN524336:CTN524340 DDJ524336:DDJ524340 DNF524336:DNF524340 DXB524336:DXB524340 EGX524336:EGX524340 EQT524336:EQT524340 FAP524336:FAP524340 FKL524336:FKL524340 FUH524336:FUH524340 GED524336:GED524340 GNZ524336:GNZ524340 GXV524336:GXV524340 HHR524336:HHR524340 HRN524336:HRN524340 IBJ524336:IBJ524340 ILF524336:ILF524340 IVB524336:IVB524340 JEX524336:JEX524340 JOT524336:JOT524340 JYP524336:JYP524340 KIL524336:KIL524340 KSH524336:KSH524340 LCD524336:LCD524340 LLZ524336:LLZ524340 LVV524336:LVV524340 MFR524336:MFR524340 MPN524336:MPN524340 MZJ524336:MZJ524340 NJF524336:NJF524340 NTB524336:NTB524340 OCX524336:OCX524340 OMT524336:OMT524340 OWP524336:OWP524340 PGL524336:PGL524340 PQH524336:PQH524340 QAD524336:QAD524340 QJZ524336:QJZ524340 QTV524336:QTV524340 RDR524336:RDR524340 RNN524336:RNN524340 RXJ524336:RXJ524340 SHF524336:SHF524340 SRB524336:SRB524340 TAX524336:TAX524340 TKT524336:TKT524340 TUP524336:TUP524340 UEL524336:UEL524340 UOH524336:UOH524340 UYD524336:UYD524340 VHZ524336:VHZ524340 VRV524336:VRV524340 WBR524336:WBR524340 WLN524336:WLN524340 WVJ524336:WVJ524340 B589872:B589876 IX589872:IX589876 ST589872:ST589876 ACP589872:ACP589876 AML589872:AML589876 AWH589872:AWH589876 BGD589872:BGD589876 BPZ589872:BPZ589876 BZV589872:BZV589876 CJR589872:CJR589876 CTN589872:CTN589876 DDJ589872:DDJ589876 DNF589872:DNF589876 DXB589872:DXB589876 EGX589872:EGX589876 EQT589872:EQT589876 FAP589872:FAP589876 FKL589872:FKL589876 FUH589872:FUH589876 GED589872:GED589876 GNZ589872:GNZ589876 GXV589872:GXV589876 HHR589872:HHR589876 HRN589872:HRN589876 IBJ589872:IBJ589876 ILF589872:ILF589876 IVB589872:IVB589876 JEX589872:JEX589876 JOT589872:JOT589876 JYP589872:JYP589876 KIL589872:KIL589876 KSH589872:KSH589876 LCD589872:LCD589876 LLZ589872:LLZ589876 LVV589872:LVV589876 MFR589872:MFR589876 MPN589872:MPN589876 MZJ589872:MZJ589876 NJF589872:NJF589876 NTB589872:NTB589876 OCX589872:OCX589876 OMT589872:OMT589876 OWP589872:OWP589876 PGL589872:PGL589876 PQH589872:PQH589876 QAD589872:QAD589876 QJZ589872:QJZ589876 QTV589872:QTV589876 RDR589872:RDR589876 RNN589872:RNN589876 RXJ589872:RXJ589876 SHF589872:SHF589876 SRB589872:SRB589876 TAX589872:TAX589876 TKT589872:TKT589876 TUP589872:TUP589876 UEL589872:UEL589876 UOH589872:UOH589876 UYD589872:UYD589876 VHZ589872:VHZ589876 VRV589872:VRV589876 WBR589872:WBR589876 WLN589872:WLN589876 WVJ589872:WVJ589876 B655408:B655412 IX655408:IX655412 ST655408:ST655412 ACP655408:ACP655412 AML655408:AML655412 AWH655408:AWH655412 BGD655408:BGD655412 BPZ655408:BPZ655412 BZV655408:BZV655412 CJR655408:CJR655412 CTN655408:CTN655412 DDJ655408:DDJ655412 DNF655408:DNF655412 DXB655408:DXB655412 EGX655408:EGX655412 EQT655408:EQT655412 FAP655408:FAP655412 FKL655408:FKL655412 FUH655408:FUH655412 GED655408:GED655412 GNZ655408:GNZ655412 GXV655408:GXV655412 HHR655408:HHR655412 HRN655408:HRN655412 IBJ655408:IBJ655412 ILF655408:ILF655412 IVB655408:IVB655412 JEX655408:JEX655412 JOT655408:JOT655412 JYP655408:JYP655412 KIL655408:KIL655412 KSH655408:KSH655412 LCD655408:LCD655412 LLZ655408:LLZ655412 LVV655408:LVV655412 MFR655408:MFR655412 MPN655408:MPN655412 MZJ655408:MZJ655412 NJF655408:NJF655412 NTB655408:NTB655412 OCX655408:OCX655412 OMT655408:OMT655412 OWP655408:OWP655412 PGL655408:PGL655412 PQH655408:PQH655412 QAD655408:QAD655412 QJZ655408:QJZ655412 QTV655408:QTV655412 RDR655408:RDR655412 RNN655408:RNN655412 RXJ655408:RXJ655412 SHF655408:SHF655412 SRB655408:SRB655412 TAX655408:TAX655412 TKT655408:TKT655412 TUP655408:TUP655412 UEL655408:UEL655412 UOH655408:UOH655412 UYD655408:UYD655412 VHZ655408:VHZ655412 VRV655408:VRV655412 WBR655408:WBR655412 WLN655408:WLN655412 WVJ655408:WVJ655412 B720944:B720948 IX720944:IX720948 ST720944:ST720948 ACP720944:ACP720948 AML720944:AML720948 AWH720944:AWH720948 BGD720944:BGD720948 BPZ720944:BPZ720948 BZV720944:BZV720948 CJR720944:CJR720948 CTN720944:CTN720948 DDJ720944:DDJ720948 DNF720944:DNF720948 DXB720944:DXB720948 EGX720944:EGX720948 EQT720944:EQT720948 FAP720944:FAP720948 FKL720944:FKL720948 FUH720944:FUH720948 GED720944:GED720948 GNZ720944:GNZ720948 GXV720944:GXV720948 HHR720944:HHR720948 HRN720944:HRN720948 IBJ720944:IBJ720948 ILF720944:ILF720948 IVB720944:IVB720948 JEX720944:JEX720948 JOT720944:JOT720948 JYP720944:JYP720948 KIL720944:KIL720948 KSH720944:KSH720948 LCD720944:LCD720948 LLZ720944:LLZ720948 LVV720944:LVV720948 MFR720944:MFR720948 MPN720944:MPN720948 MZJ720944:MZJ720948 NJF720944:NJF720948 NTB720944:NTB720948 OCX720944:OCX720948 OMT720944:OMT720948 OWP720944:OWP720948 PGL720944:PGL720948 PQH720944:PQH720948 QAD720944:QAD720948 QJZ720944:QJZ720948 QTV720944:QTV720948 RDR720944:RDR720948 RNN720944:RNN720948 RXJ720944:RXJ720948 SHF720944:SHF720948 SRB720944:SRB720948 TAX720944:TAX720948 TKT720944:TKT720948 TUP720944:TUP720948 UEL720944:UEL720948 UOH720944:UOH720948 UYD720944:UYD720948 VHZ720944:VHZ720948 VRV720944:VRV720948 WBR720944:WBR720948 WLN720944:WLN720948 WVJ720944:WVJ720948 B786480:B786484 IX786480:IX786484 ST786480:ST786484 ACP786480:ACP786484 AML786480:AML786484 AWH786480:AWH786484 BGD786480:BGD786484 BPZ786480:BPZ786484 BZV786480:BZV786484 CJR786480:CJR786484 CTN786480:CTN786484 DDJ786480:DDJ786484 DNF786480:DNF786484 DXB786480:DXB786484 EGX786480:EGX786484 EQT786480:EQT786484 FAP786480:FAP786484 FKL786480:FKL786484 FUH786480:FUH786484 GED786480:GED786484 GNZ786480:GNZ786484 GXV786480:GXV786484 HHR786480:HHR786484 HRN786480:HRN786484 IBJ786480:IBJ786484 ILF786480:ILF786484 IVB786480:IVB786484 JEX786480:JEX786484 JOT786480:JOT786484 JYP786480:JYP786484 KIL786480:KIL786484 KSH786480:KSH786484 LCD786480:LCD786484 LLZ786480:LLZ786484 LVV786480:LVV786484 MFR786480:MFR786484 MPN786480:MPN786484 MZJ786480:MZJ786484 NJF786480:NJF786484 NTB786480:NTB786484 OCX786480:OCX786484 OMT786480:OMT786484 OWP786480:OWP786484 PGL786480:PGL786484 PQH786480:PQH786484 QAD786480:QAD786484 QJZ786480:QJZ786484 QTV786480:QTV786484 RDR786480:RDR786484 RNN786480:RNN786484 RXJ786480:RXJ786484 SHF786480:SHF786484 SRB786480:SRB786484 TAX786480:TAX786484 TKT786480:TKT786484 TUP786480:TUP786484 UEL786480:UEL786484 UOH786480:UOH786484 UYD786480:UYD786484 VHZ786480:VHZ786484 VRV786480:VRV786484 WBR786480:WBR786484 WLN786480:WLN786484 WVJ786480:WVJ786484 B852016:B852020 IX852016:IX852020 ST852016:ST852020 ACP852016:ACP852020 AML852016:AML852020 AWH852016:AWH852020 BGD852016:BGD852020 BPZ852016:BPZ852020 BZV852016:BZV852020 CJR852016:CJR852020 CTN852016:CTN852020 DDJ852016:DDJ852020 DNF852016:DNF852020 DXB852016:DXB852020 EGX852016:EGX852020 EQT852016:EQT852020 FAP852016:FAP852020 FKL852016:FKL852020 FUH852016:FUH852020 GED852016:GED852020 GNZ852016:GNZ852020 GXV852016:GXV852020 HHR852016:HHR852020 HRN852016:HRN852020 IBJ852016:IBJ852020 ILF852016:ILF852020 IVB852016:IVB852020 JEX852016:JEX852020 JOT852016:JOT852020 JYP852016:JYP852020 KIL852016:KIL852020 KSH852016:KSH852020 LCD852016:LCD852020 LLZ852016:LLZ852020 LVV852016:LVV852020 MFR852016:MFR852020 MPN852016:MPN852020 MZJ852016:MZJ852020 NJF852016:NJF852020 NTB852016:NTB852020 OCX852016:OCX852020 OMT852016:OMT852020 OWP852016:OWP852020 PGL852016:PGL852020 PQH852016:PQH852020 QAD852016:QAD852020 QJZ852016:QJZ852020 QTV852016:QTV852020 RDR852016:RDR852020 RNN852016:RNN852020 RXJ852016:RXJ852020 SHF852016:SHF852020 SRB852016:SRB852020 TAX852016:TAX852020 TKT852016:TKT852020 TUP852016:TUP852020 UEL852016:UEL852020 UOH852016:UOH852020 UYD852016:UYD852020 VHZ852016:VHZ852020 VRV852016:VRV852020 WBR852016:WBR852020 WLN852016:WLN852020 WVJ852016:WVJ852020 B917552:B917556 IX917552:IX917556 ST917552:ST917556 ACP917552:ACP917556 AML917552:AML917556 AWH917552:AWH917556 BGD917552:BGD917556 BPZ917552:BPZ917556 BZV917552:BZV917556 CJR917552:CJR917556 CTN917552:CTN917556 DDJ917552:DDJ917556 DNF917552:DNF917556 DXB917552:DXB917556 EGX917552:EGX917556 EQT917552:EQT917556 FAP917552:FAP917556 FKL917552:FKL917556 FUH917552:FUH917556 GED917552:GED917556 GNZ917552:GNZ917556 GXV917552:GXV917556 HHR917552:HHR917556 HRN917552:HRN917556 IBJ917552:IBJ917556 ILF917552:ILF917556 IVB917552:IVB917556 JEX917552:JEX917556 JOT917552:JOT917556 JYP917552:JYP917556 KIL917552:KIL917556 KSH917552:KSH917556 LCD917552:LCD917556 LLZ917552:LLZ917556 LVV917552:LVV917556 MFR917552:MFR917556 MPN917552:MPN917556 MZJ917552:MZJ917556 NJF917552:NJF917556 NTB917552:NTB917556 OCX917552:OCX917556 OMT917552:OMT917556 OWP917552:OWP917556 PGL917552:PGL917556 PQH917552:PQH917556 QAD917552:QAD917556 QJZ917552:QJZ917556 QTV917552:QTV917556 RDR917552:RDR917556 RNN917552:RNN917556 RXJ917552:RXJ917556 SHF917552:SHF917556 SRB917552:SRB917556 TAX917552:TAX917556 TKT917552:TKT917556 TUP917552:TUP917556 UEL917552:UEL917556 UOH917552:UOH917556 UYD917552:UYD917556 VHZ917552:VHZ917556 VRV917552:VRV917556 WBR917552:WBR917556 WLN917552:WLN917556 WVJ917552:WVJ917556 B983088:B983092 IX983088:IX983092 ST983088:ST983092 ACP983088:ACP983092 AML983088:AML983092 AWH983088:AWH983092 BGD983088:BGD983092 BPZ983088:BPZ983092 BZV983088:BZV983092 CJR983088:CJR983092 CTN983088:CTN983092 DDJ983088:DDJ983092 DNF983088:DNF983092 DXB983088:DXB983092 EGX983088:EGX983092 EQT983088:EQT983092 FAP983088:FAP983092 FKL983088:FKL983092 FUH983088:FUH983092 GED983088:GED983092 GNZ983088:GNZ983092 GXV983088:GXV983092 HHR983088:HHR983092 HRN983088:HRN983092 IBJ983088:IBJ983092 ILF983088:ILF983092 IVB983088:IVB983092 JEX983088:JEX983092 JOT983088:JOT983092 JYP983088:JYP983092 KIL983088:KIL983092 KSH983088:KSH983092 LCD983088:LCD983092 LLZ983088:LLZ983092 LVV983088:LVV983092 MFR983088:MFR983092 MPN983088:MPN983092 MZJ983088:MZJ983092 NJF983088:NJF983092 NTB983088:NTB983092 OCX983088:OCX983092 OMT983088:OMT983092 OWP983088:OWP983092 PGL983088:PGL983092 PQH983088:PQH983092 QAD983088:QAD983092 QJZ983088:QJZ983092 QTV983088:QTV983092 RDR983088:RDR983092 RNN983088:RNN983092 RXJ983088:RXJ983092 SHF983088:SHF983092 SRB983088:SRB983092 TAX983088:TAX983092 TKT983088:TKT983092 TUP983088:TUP983092 UEL983088:UEL983092 UOH983088:UOH983092 UYD983088:UYD983092 VHZ983088:VHZ983092 VRV983088:VRV983092 WBR983088:WBR983092 WLN983088:WLN983092 WVJ983088:WVJ983092 B21:B25 IX21:IX25 ST21:ST25 ACP21:ACP25 AML21:AML25 AWH21:AWH25 BGD21:BGD25 BPZ21:BPZ25 BZV21:BZV25 CJR21:CJR25 CTN21:CTN25 DDJ21:DDJ25 DNF21:DNF25 DXB21:DXB25 EGX21:EGX25 EQT21:EQT25 FAP21:FAP25 FKL21:FKL25 FUH21:FUH25 GED21:GED25 GNZ21:GNZ25 GXV21:GXV25 HHR21:HHR25 HRN21:HRN25 IBJ21:IBJ25 ILF21:ILF25 IVB21:IVB25 JEX21:JEX25 JOT21:JOT25 JYP21:JYP25 KIL21:KIL25 KSH21:KSH25 LCD21:LCD25 LLZ21:LLZ25 LVV21:LVV25 MFR21:MFR25 MPN21:MPN25 MZJ21:MZJ25 NJF21:NJF25 NTB21:NTB25 OCX21:OCX25 OMT21:OMT25 OWP21:OWP25 PGL21:PGL25 PQH21:PQH25 QAD21:QAD25 QJZ21:QJZ25 QTV21:QTV25 RDR21:RDR25 RNN21:RNN25 RXJ21:RXJ25 SHF21:SHF25 SRB21:SRB25 TAX21:TAX25 TKT21:TKT25 TUP21:TUP25 UEL21:UEL25 UOH21:UOH25 UYD21:UYD25 VHZ21:VHZ25 VRV21:VRV25 WBR21:WBR25 WLN21:WLN25 WVJ21:WVJ25">
      <formula1>"身份证,护照,军官证,港澳台通行证,税务登记证,其他证件"</formula1>
    </dataValidation>
    <dataValidation type="list" allowBlank="1" showInputMessage="1" showErrorMessage="1" sqref="E9:F9">
      <formula1>"境内上市,境外上市,否"</formula1>
    </dataValidation>
  </dataValidations>
  <printOptions horizontalCentered="1"/>
  <pageMargins left="0.74803149606299213" right="0.74803149606299213" top="0.98425196850393704" bottom="0.98425196850393704" header="0.51181102362204722" footer="0.51181102362204722"/>
  <pageSetup paperSize="9" orientation="portrait" r:id="rId1"/>
</worksheet>
</file>

<file path=xl/worksheets/sheet1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6"/>
  <dimension ref="A1:E41"/>
  <sheetViews>
    <sheetView workbookViewId="0">
      <selection activeCell="F23" sqref="F23"/>
    </sheetView>
  </sheetViews>
  <sheetFormatPr defaultColWidth="20.375" defaultRowHeight="22.5"/>
  <cols>
    <col min="1" max="1" width="4.25" style="1555" customWidth="1"/>
    <col min="2" max="2" width="5.125" style="1558" customWidth="1"/>
    <col min="3" max="3" width="47.125" style="1555" customWidth="1"/>
    <col min="4" max="4" width="16.5" style="1555" customWidth="1"/>
    <col min="5" max="5" width="24.375" style="1555" customWidth="1"/>
    <col min="6" max="256" width="20.375" style="1555"/>
    <col min="257" max="257" width="4.25" style="1555" customWidth="1"/>
    <col min="258" max="258" width="5.125" style="1555" customWidth="1"/>
    <col min="259" max="259" width="47.125" style="1555" customWidth="1"/>
    <col min="260" max="260" width="10.5" style="1555" customWidth="1"/>
    <col min="261" max="261" width="24.375" style="1555" customWidth="1"/>
    <col min="262" max="512" width="20.375" style="1555"/>
    <col min="513" max="513" width="4.25" style="1555" customWidth="1"/>
    <col min="514" max="514" width="5.125" style="1555" customWidth="1"/>
    <col min="515" max="515" width="47.125" style="1555" customWidth="1"/>
    <col min="516" max="516" width="10.5" style="1555" customWidth="1"/>
    <col min="517" max="517" width="24.375" style="1555" customWidth="1"/>
    <col min="518" max="768" width="20.375" style="1555"/>
    <col min="769" max="769" width="4.25" style="1555" customWidth="1"/>
    <col min="770" max="770" width="5.125" style="1555" customWidth="1"/>
    <col min="771" max="771" width="47.125" style="1555" customWidth="1"/>
    <col min="772" max="772" width="10.5" style="1555" customWidth="1"/>
    <col min="773" max="773" width="24.375" style="1555" customWidth="1"/>
    <col min="774" max="1024" width="20.375" style="1555"/>
    <col min="1025" max="1025" width="4.25" style="1555" customWidth="1"/>
    <col min="1026" max="1026" width="5.125" style="1555" customWidth="1"/>
    <col min="1027" max="1027" width="47.125" style="1555" customWidth="1"/>
    <col min="1028" max="1028" width="10.5" style="1555" customWidth="1"/>
    <col min="1029" max="1029" width="24.375" style="1555" customWidth="1"/>
    <col min="1030" max="1280" width="20.375" style="1555"/>
    <col min="1281" max="1281" width="4.25" style="1555" customWidth="1"/>
    <col min="1282" max="1282" width="5.125" style="1555" customWidth="1"/>
    <col min="1283" max="1283" width="47.125" style="1555" customWidth="1"/>
    <col min="1284" max="1284" width="10.5" style="1555" customWidth="1"/>
    <col min="1285" max="1285" width="24.375" style="1555" customWidth="1"/>
    <col min="1286" max="1536" width="20.375" style="1555"/>
    <col min="1537" max="1537" width="4.25" style="1555" customWidth="1"/>
    <col min="1538" max="1538" width="5.125" style="1555" customWidth="1"/>
    <col min="1539" max="1539" width="47.125" style="1555" customWidth="1"/>
    <col min="1540" max="1540" width="10.5" style="1555" customWidth="1"/>
    <col min="1541" max="1541" width="24.375" style="1555" customWidth="1"/>
    <col min="1542" max="1792" width="20.375" style="1555"/>
    <col min="1793" max="1793" width="4.25" style="1555" customWidth="1"/>
    <col min="1794" max="1794" width="5.125" style="1555" customWidth="1"/>
    <col min="1795" max="1795" width="47.125" style="1555" customWidth="1"/>
    <col min="1796" max="1796" width="10.5" style="1555" customWidth="1"/>
    <col min="1797" max="1797" width="24.375" style="1555" customWidth="1"/>
    <col min="1798" max="2048" width="20.375" style="1555"/>
    <col min="2049" max="2049" width="4.25" style="1555" customWidth="1"/>
    <col min="2050" max="2050" width="5.125" style="1555" customWidth="1"/>
    <col min="2051" max="2051" width="47.125" style="1555" customWidth="1"/>
    <col min="2052" max="2052" width="10.5" style="1555" customWidth="1"/>
    <col min="2053" max="2053" width="24.375" style="1555" customWidth="1"/>
    <col min="2054" max="2304" width="20.375" style="1555"/>
    <col min="2305" max="2305" width="4.25" style="1555" customWidth="1"/>
    <col min="2306" max="2306" width="5.125" style="1555" customWidth="1"/>
    <col min="2307" max="2307" width="47.125" style="1555" customWidth="1"/>
    <col min="2308" max="2308" width="10.5" style="1555" customWidth="1"/>
    <col min="2309" max="2309" width="24.375" style="1555" customWidth="1"/>
    <col min="2310" max="2560" width="20.375" style="1555"/>
    <col min="2561" max="2561" width="4.25" style="1555" customWidth="1"/>
    <col min="2562" max="2562" width="5.125" style="1555" customWidth="1"/>
    <col min="2563" max="2563" width="47.125" style="1555" customWidth="1"/>
    <col min="2564" max="2564" width="10.5" style="1555" customWidth="1"/>
    <col min="2565" max="2565" width="24.375" style="1555" customWidth="1"/>
    <col min="2566" max="2816" width="20.375" style="1555"/>
    <col min="2817" max="2817" width="4.25" style="1555" customWidth="1"/>
    <col min="2818" max="2818" width="5.125" style="1555" customWidth="1"/>
    <col min="2819" max="2819" width="47.125" style="1555" customWidth="1"/>
    <col min="2820" max="2820" width="10.5" style="1555" customWidth="1"/>
    <col min="2821" max="2821" width="24.375" style="1555" customWidth="1"/>
    <col min="2822" max="3072" width="20.375" style="1555"/>
    <col min="3073" max="3073" width="4.25" style="1555" customWidth="1"/>
    <col min="3074" max="3074" width="5.125" style="1555" customWidth="1"/>
    <col min="3075" max="3075" width="47.125" style="1555" customWidth="1"/>
    <col min="3076" max="3076" width="10.5" style="1555" customWidth="1"/>
    <col min="3077" max="3077" width="24.375" style="1555" customWidth="1"/>
    <col min="3078" max="3328" width="20.375" style="1555"/>
    <col min="3329" max="3329" width="4.25" style="1555" customWidth="1"/>
    <col min="3330" max="3330" width="5.125" style="1555" customWidth="1"/>
    <col min="3331" max="3331" width="47.125" style="1555" customWidth="1"/>
    <col min="3332" max="3332" width="10.5" style="1555" customWidth="1"/>
    <col min="3333" max="3333" width="24.375" style="1555" customWidth="1"/>
    <col min="3334" max="3584" width="20.375" style="1555"/>
    <col min="3585" max="3585" width="4.25" style="1555" customWidth="1"/>
    <col min="3586" max="3586" width="5.125" style="1555" customWidth="1"/>
    <col min="3587" max="3587" width="47.125" style="1555" customWidth="1"/>
    <col min="3588" max="3588" width="10.5" style="1555" customWidth="1"/>
    <col min="3589" max="3589" width="24.375" style="1555" customWidth="1"/>
    <col min="3590" max="3840" width="20.375" style="1555"/>
    <col min="3841" max="3841" width="4.25" style="1555" customWidth="1"/>
    <col min="3842" max="3842" width="5.125" style="1555" customWidth="1"/>
    <col min="3843" max="3843" width="47.125" style="1555" customWidth="1"/>
    <col min="3844" max="3844" width="10.5" style="1555" customWidth="1"/>
    <col min="3845" max="3845" width="24.375" style="1555" customWidth="1"/>
    <col min="3846" max="4096" width="20.375" style="1555"/>
    <col min="4097" max="4097" width="4.25" style="1555" customWidth="1"/>
    <col min="4098" max="4098" width="5.125" style="1555" customWidth="1"/>
    <col min="4099" max="4099" width="47.125" style="1555" customWidth="1"/>
    <col min="4100" max="4100" width="10.5" style="1555" customWidth="1"/>
    <col min="4101" max="4101" width="24.375" style="1555" customWidth="1"/>
    <col min="4102" max="4352" width="20.375" style="1555"/>
    <col min="4353" max="4353" width="4.25" style="1555" customWidth="1"/>
    <col min="4354" max="4354" width="5.125" style="1555" customWidth="1"/>
    <col min="4355" max="4355" width="47.125" style="1555" customWidth="1"/>
    <col min="4356" max="4356" width="10.5" style="1555" customWidth="1"/>
    <col min="4357" max="4357" width="24.375" style="1555" customWidth="1"/>
    <col min="4358" max="4608" width="20.375" style="1555"/>
    <col min="4609" max="4609" width="4.25" style="1555" customWidth="1"/>
    <col min="4610" max="4610" width="5.125" style="1555" customWidth="1"/>
    <col min="4611" max="4611" width="47.125" style="1555" customWidth="1"/>
    <col min="4612" max="4612" width="10.5" style="1555" customWidth="1"/>
    <col min="4613" max="4613" width="24.375" style="1555" customWidth="1"/>
    <col min="4614" max="4864" width="20.375" style="1555"/>
    <col min="4865" max="4865" width="4.25" style="1555" customWidth="1"/>
    <col min="4866" max="4866" width="5.125" style="1555" customWidth="1"/>
    <col min="4867" max="4867" width="47.125" style="1555" customWidth="1"/>
    <col min="4868" max="4868" width="10.5" style="1555" customWidth="1"/>
    <col min="4869" max="4869" width="24.375" style="1555" customWidth="1"/>
    <col min="4870" max="5120" width="20.375" style="1555"/>
    <col min="5121" max="5121" width="4.25" style="1555" customWidth="1"/>
    <col min="5122" max="5122" width="5.125" style="1555" customWidth="1"/>
    <col min="5123" max="5123" width="47.125" style="1555" customWidth="1"/>
    <col min="5124" max="5124" width="10.5" style="1555" customWidth="1"/>
    <col min="5125" max="5125" width="24.375" style="1555" customWidth="1"/>
    <col min="5126" max="5376" width="20.375" style="1555"/>
    <col min="5377" max="5377" width="4.25" style="1555" customWidth="1"/>
    <col min="5378" max="5378" width="5.125" style="1555" customWidth="1"/>
    <col min="5379" max="5379" width="47.125" style="1555" customWidth="1"/>
    <col min="5380" max="5380" width="10.5" style="1555" customWidth="1"/>
    <col min="5381" max="5381" width="24.375" style="1555" customWidth="1"/>
    <col min="5382" max="5632" width="20.375" style="1555"/>
    <col min="5633" max="5633" width="4.25" style="1555" customWidth="1"/>
    <col min="5634" max="5634" width="5.125" style="1555" customWidth="1"/>
    <col min="5635" max="5635" width="47.125" style="1555" customWidth="1"/>
    <col min="5636" max="5636" width="10.5" style="1555" customWidth="1"/>
    <col min="5637" max="5637" width="24.375" style="1555" customWidth="1"/>
    <col min="5638" max="5888" width="20.375" style="1555"/>
    <col min="5889" max="5889" width="4.25" style="1555" customWidth="1"/>
    <col min="5890" max="5890" width="5.125" style="1555" customWidth="1"/>
    <col min="5891" max="5891" width="47.125" style="1555" customWidth="1"/>
    <col min="5892" max="5892" width="10.5" style="1555" customWidth="1"/>
    <col min="5893" max="5893" width="24.375" style="1555" customWidth="1"/>
    <col min="5894" max="6144" width="20.375" style="1555"/>
    <col min="6145" max="6145" width="4.25" style="1555" customWidth="1"/>
    <col min="6146" max="6146" width="5.125" style="1555" customWidth="1"/>
    <col min="6147" max="6147" width="47.125" style="1555" customWidth="1"/>
    <col min="6148" max="6148" width="10.5" style="1555" customWidth="1"/>
    <col min="6149" max="6149" width="24.375" style="1555" customWidth="1"/>
    <col min="6150" max="6400" width="20.375" style="1555"/>
    <col min="6401" max="6401" width="4.25" style="1555" customWidth="1"/>
    <col min="6402" max="6402" width="5.125" style="1555" customWidth="1"/>
    <col min="6403" max="6403" width="47.125" style="1555" customWidth="1"/>
    <col min="6404" max="6404" width="10.5" style="1555" customWidth="1"/>
    <col min="6405" max="6405" width="24.375" style="1555" customWidth="1"/>
    <col min="6406" max="6656" width="20.375" style="1555"/>
    <col min="6657" max="6657" width="4.25" style="1555" customWidth="1"/>
    <col min="6658" max="6658" width="5.125" style="1555" customWidth="1"/>
    <col min="6659" max="6659" width="47.125" style="1555" customWidth="1"/>
    <col min="6660" max="6660" width="10.5" style="1555" customWidth="1"/>
    <col min="6661" max="6661" width="24.375" style="1555" customWidth="1"/>
    <col min="6662" max="6912" width="20.375" style="1555"/>
    <col min="6913" max="6913" width="4.25" style="1555" customWidth="1"/>
    <col min="6914" max="6914" width="5.125" style="1555" customWidth="1"/>
    <col min="6915" max="6915" width="47.125" style="1555" customWidth="1"/>
    <col min="6916" max="6916" width="10.5" style="1555" customWidth="1"/>
    <col min="6917" max="6917" width="24.375" style="1555" customWidth="1"/>
    <col min="6918" max="7168" width="20.375" style="1555"/>
    <col min="7169" max="7169" width="4.25" style="1555" customWidth="1"/>
    <col min="7170" max="7170" width="5.125" style="1555" customWidth="1"/>
    <col min="7171" max="7171" width="47.125" style="1555" customWidth="1"/>
    <col min="7172" max="7172" width="10.5" style="1555" customWidth="1"/>
    <col min="7173" max="7173" width="24.375" style="1555" customWidth="1"/>
    <col min="7174" max="7424" width="20.375" style="1555"/>
    <col min="7425" max="7425" width="4.25" style="1555" customWidth="1"/>
    <col min="7426" max="7426" width="5.125" style="1555" customWidth="1"/>
    <col min="7427" max="7427" width="47.125" style="1555" customWidth="1"/>
    <col min="7428" max="7428" width="10.5" style="1555" customWidth="1"/>
    <col min="7429" max="7429" width="24.375" style="1555" customWidth="1"/>
    <col min="7430" max="7680" width="20.375" style="1555"/>
    <col min="7681" max="7681" width="4.25" style="1555" customWidth="1"/>
    <col min="7682" max="7682" width="5.125" style="1555" customWidth="1"/>
    <col min="7683" max="7683" width="47.125" style="1555" customWidth="1"/>
    <col min="7684" max="7684" width="10.5" style="1555" customWidth="1"/>
    <col min="7685" max="7685" width="24.375" style="1555" customWidth="1"/>
    <col min="7686" max="7936" width="20.375" style="1555"/>
    <col min="7937" max="7937" width="4.25" style="1555" customWidth="1"/>
    <col min="7938" max="7938" width="5.125" style="1555" customWidth="1"/>
    <col min="7939" max="7939" width="47.125" style="1555" customWidth="1"/>
    <col min="7940" max="7940" width="10.5" style="1555" customWidth="1"/>
    <col min="7941" max="7941" width="24.375" style="1555" customWidth="1"/>
    <col min="7942" max="8192" width="20.375" style="1555"/>
    <col min="8193" max="8193" width="4.25" style="1555" customWidth="1"/>
    <col min="8194" max="8194" width="5.125" style="1555" customWidth="1"/>
    <col min="8195" max="8195" width="47.125" style="1555" customWidth="1"/>
    <col min="8196" max="8196" width="10.5" style="1555" customWidth="1"/>
    <col min="8197" max="8197" width="24.375" style="1555" customWidth="1"/>
    <col min="8198" max="8448" width="20.375" style="1555"/>
    <col min="8449" max="8449" width="4.25" style="1555" customWidth="1"/>
    <col min="8450" max="8450" width="5.125" style="1555" customWidth="1"/>
    <col min="8451" max="8451" width="47.125" style="1555" customWidth="1"/>
    <col min="8452" max="8452" width="10.5" style="1555" customWidth="1"/>
    <col min="8453" max="8453" width="24.375" style="1555" customWidth="1"/>
    <col min="8454" max="8704" width="20.375" style="1555"/>
    <col min="8705" max="8705" width="4.25" style="1555" customWidth="1"/>
    <col min="8706" max="8706" width="5.125" style="1555" customWidth="1"/>
    <col min="8707" max="8707" width="47.125" style="1555" customWidth="1"/>
    <col min="8708" max="8708" width="10.5" style="1555" customWidth="1"/>
    <col min="8709" max="8709" width="24.375" style="1555" customWidth="1"/>
    <col min="8710" max="8960" width="20.375" style="1555"/>
    <col min="8961" max="8961" width="4.25" style="1555" customWidth="1"/>
    <col min="8962" max="8962" width="5.125" style="1555" customWidth="1"/>
    <col min="8963" max="8963" width="47.125" style="1555" customWidth="1"/>
    <col min="8964" max="8964" width="10.5" style="1555" customWidth="1"/>
    <col min="8965" max="8965" width="24.375" style="1555" customWidth="1"/>
    <col min="8966" max="9216" width="20.375" style="1555"/>
    <col min="9217" max="9217" width="4.25" style="1555" customWidth="1"/>
    <col min="9218" max="9218" width="5.125" style="1555" customWidth="1"/>
    <col min="9219" max="9219" width="47.125" style="1555" customWidth="1"/>
    <col min="9220" max="9220" width="10.5" style="1555" customWidth="1"/>
    <col min="9221" max="9221" width="24.375" style="1555" customWidth="1"/>
    <col min="9222" max="9472" width="20.375" style="1555"/>
    <col min="9473" max="9473" width="4.25" style="1555" customWidth="1"/>
    <col min="9474" max="9474" width="5.125" style="1555" customWidth="1"/>
    <col min="9475" max="9475" width="47.125" style="1555" customWidth="1"/>
    <col min="9476" max="9476" width="10.5" style="1555" customWidth="1"/>
    <col min="9477" max="9477" width="24.375" style="1555" customWidth="1"/>
    <col min="9478" max="9728" width="20.375" style="1555"/>
    <col min="9729" max="9729" width="4.25" style="1555" customWidth="1"/>
    <col min="9730" max="9730" width="5.125" style="1555" customWidth="1"/>
    <col min="9731" max="9731" width="47.125" style="1555" customWidth="1"/>
    <col min="9732" max="9732" width="10.5" style="1555" customWidth="1"/>
    <col min="9733" max="9733" width="24.375" style="1555" customWidth="1"/>
    <col min="9734" max="9984" width="20.375" style="1555"/>
    <col min="9985" max="9985" width="4.25" style="1555" customWidth="1"/>
    <col min="9986" max="9986" width="5.125" style="1555" customWidth="1"/>
    <col min="9987" max="9987" width="47.125" style="1555" customWidth="1"/>
    <col min="9988" max="9988" width="10.5" style="1555" customWidth="1"/>
    <col min="9989" max="9989" width="24.375" style="1555" customWidth="1"/>
    <col min="9990" max="10240" width="20.375" style="1555"/>
    <col min="10241" max="10241" width="4.25" style="1555" customWidth="1"/>
    <col min="10242" max="10242" width="5.125" style="1555" customWidth="1"/>
    <col min="10243" max="10243" width="47.125" style="1555" customWidth="1"/>
    <col min="10244" max="10244" width="10.5" style="1555" customWidth="1"/>
    <col min="10245" max="10245" width="24.375" style="1555" customWidth="1"/>
    <col min="10246" max="10496" width="20.375" style="1555"/>
    <col min="10497" max="10497" width="4.25" style="1555" customWidth="1"/>
    <col min="10498" max="10498" width="5.125" style="1555" customWidth="1"/>
    <col min="10499" max="10499" width="47.125" style="1555" customWidth="1"/>
    <col min="10500" max="10500" width="10.5" style="1555" customWidth="1"/>
    <col min="10501" max="10501" width="24.375" style="1555" customWidth="1"/>
    <col min="10502" max="10752" width="20.375" style="1555"/>
    <col min="10753" max="10753" width="4.25" style="1555" customWidth="1"/>
    <col min="10754" max="10754" width="5.125" style="1555" customWidth="1"/>
    <col min="10755" max="10755" width="47.125" style="1555" customWidth="1"/>
    <col min="10756" max="10756" width="10.5" style="1555" customWidth="1"/>
    <col min="10757" max="10757" width="24.375" style="1555" customWidth="1"/>
    <col min="10758" max="11008" width="20.375" style="1555"/>
    <col min="11009" max="11009" width="4.25" style="1555" customWidth="1"/>
    <col min="11010" max="11010" width="5.125" style="1555" customWidth="1"/>
    <col min="11011" max="11011" width="47.125" style="1555" customWidth="1"/>
    <col min="11012" max="11012" width="10.5" style="1555" customWidth="1"/>
    <col min="11013" max="11013" width="24.375" style="1555" customWidth="1"/>
    <col min="11014" max="11264" width="20.375" style="1555"/>
    <col min="11265" max="11265" width="4.25" style="1555" customWidth="1"/>
    <col min="11266" max="11266" width="5.125" style="1555" customWidth="1"/>
    <col min="11267" max="11267" width="47.125" style="1555" customWidth="1"/>
    <col min="11268" max="11268" width="10.5" style="1555" customWidth="1"/>
    <col min="11269" max="11269" width="24.375" style="1555" customWidth="1"/>
    <col min="11270" max="11520" width="20.375" style="1555"/>
    <col min="11521" max="11521" width="4.25" style="1555" customWidth="1"/>
    <col min="11522" max="11522" width="5.125" style="1555" customWidth="1"/>
    <col min="11523" max="11523" width="47.125" style="1555" customWidth="1"/>
    <col min="11524" max="11524" width="10.5" style="1555" customWidth="1"/>
    <col min="11525" max="11525" width="24.375" style="1555" customWidth="1"/>
    <col min="11526" max="11776" width="20.375" style="1555"/>
    <col min="11777" max="11777" width="4.25" style="1555" customWidth="1"/>
    <col min="11778" max="11778" width="5.125" style="1555" customWidth="1"/>
    <col min="11779" max="11779" width="47.125" style="1555" customWidth="1"/>
    <col min="11780" max="11780" width="10.5" style="1555" customWidth="1"/>
    <col min="11781" max="11781" width="24.375" style="1555" customWidth="1"/>
    <col min="11782" max="12032" width="20.375" style="1555"/>
    <col min="12033" max="12033" width="4.25" style="1555" customWidth="1"/>
    <col min="12034" max="12034" width="5.125" style="1555" customWidth="1"/>
    <col min="12035" max="12035" width="47.125" style="1555" customWidth="1"/>
    <col min="12036" max="12036" width="10.5" style="1555" customWidth="1"/>
    <col min="12037" max="12037" width="24.375" style="1555" customWidth="1"/>
    <col min="12038" max="12288" width="20.375" style="1555"/>
    <col min="12289" max="12289" width="4.25" style="1555" customWidth="1"/>
    <col min="12290" max="12290" width="5.125" style="1555" customWidth="1"/>
    <col min="12291" max="12291" width="47.125" style="1555" customWidth="1"/>
    <col min="12292" max="12292" width="10.5" style="1555" customWidth="1"/>
    <col min="12293" max="12293" width="24.375" style="1555" customWidth="1"/>
    <col min="12294" max="12544" width="20.375" style="1555"/>
    <col min="12545" max="12545" width="4.25" style="1555" customWidth="1"/>
    <col min="12546" max="12546" width="5.125" style="1555" customWidth="1"/>
    <col min="12547" max="12547" width="47.125" style="1555" customWidth="1"/>
    <col min="12548" max="12548" width="10.5" style="1555" customWidth="1"/>
    <col min="12549" max="12549" width="24.375" style="1555" customWidth="1"/>
    <col min="12550" max="12800" width="20.375" style="1555"/>
    <col min="12801" max="12801" width="4.25" style="1555" customWidth="1"/>
    <col min="12802" max="12802" width="5.125" style="1555" customWidth="1"/>
    <col min="12803" max="12803" width="47.125" style="1555" customWidth="1"/>
    <col min="12804" max="12804" width="10.5" style="1555" customWidth="1"/>
    <col min="12805" max="12805" width="24.375" style="1555" customWidth="1"/>
    <col min="12806" max="13056" width="20.375" style="1555"/>
    <col min="13057" max="13057" width="4.25" style="1555" customWidth="1"/>
    <col min="13058" max="13058" width="5.125" style="1555" customWidth="1"/>
    <col min="13059" max="13059" width="47.125" style="1555" customWidth="1"/>
    <col min="13060" max="13060" width="10.5" style="1555" customWidth="1"/>
    <col min="13061" max="13061" width="24.375" style="1555" customWidth="1"/>
    <col min="13062" max="13312" width="20.375" style="1555"/>
    <col min="13313" max="13313" width="4.25" style="1555" customWidth="1"/>
    <col min="13314" max="13314" width="5.125" style="1555" customWidth="1"/>
    <col min="13315" max="13315" width="47.125" style="1555" customWidth="1"/>
    <col min="13316" max="13316" width="10.5" style="1555" customWidth="1"/>
    <col min="13317" max="13317" width="24.375" style="1555" customWidth="1"/>
    <col min="13318" max="13568" width="20.375" style="1555"/>
    <col min="13569" max="13569" width="4.25" style="1555" customWidth="1"/>
    <col min="13570" max="13570" width="5.125" style="1555" customWidth="1"/>
    <col min="13571" max="13571" width="47.125" style="1555" customWidth="1"/>
    <col min="13572" max="13572" width="10.5" style="1555" customWidth="1"/>
    <col min="13573" max="13573" width="24.375" style="1555" customWidth="1"/>
    <col min="13574" max="13824" width="20.375" style="1555"/>
    <col min="13825" max="13825" width="4.25" style="1555" customWidth="1"/>
    <col min="13826" max="13826" width="5.125" style="1555" customWidth="1"/>
    <col min="13827" max="13827" width="47.125" style="1555" customWidth="1"/>
    <col min="13828" max="13828" width="10.5" style="1555" customWidth="1"/>
    <col min="13829" max="13829" width="24.375" style="1555" customWidth="1"/>
    <col min="13830" max="14080" width="20.375" style="1555"/>
    <col min="14081" max="14081" width="4.25" style="1555" customWidth="1"/>
    <col min="14082" max="14082" width="5.125" style="1555" customWidth="1"/>
    <col min="14083" max="14083" width="47.125" style="1555" customWidth="1"/>
    <col min="14084" max="14084" width="10.5" style="1555" customWidth="1"/>
    <col min="14085" max="14085" width="24.375" style="1555" customWidth="1"/>
    <col min="14086" max="14336" width="20.375" style="1555"/>
    <col min="14337" max="14337" width="4.25" style="1555" customWidth="1"/>
    <col min="14338" max="14338" width="5.125" style="1555" customWidth="1"/>
    <col min="14339" max="14339" width="47.125" style="1555" customWidth="1"/>
    <col min="14340" max="14340" width="10.5" style="1555" customWidth="1"/>
    <col min="14341" max="14341" width="24.375" style="1555" customWidth="1"/>
    <col min="14342" max="14592" width="20.375" style="1555"/>
    <col min="14593" max="14593" width="4.25" style="1555" customWidth="1"/>
    <col min="14594" max="14594" width="5.125" style="1555" customWidth="1"/>
    <col min="14595" max="14595" width="47.125" style="1555" customWidth="1"/>
    <col min="14596" max="14596" width="10.5" style="1555" customWidth="1"/>
    <col min="14597" max="14597" width="24.375" style="1555" customWidth="1"/>
    <col min="14598" max="14848" width="20.375" style="1555"/>
    <col min="14849" max="14849" width="4.25" style="1555" customWidth="1"/>
    <col min="14850" max="14850" width="5.125" style="1555" customWidth="1"/>
    <col min="14851" max="14851" width="47.125" style="1555" customWidth="1"/>
    <col min="14852" max="14852" width="10.5" style="1555" customWidth="1"/>
    <col min="14853" max="14853" width="24.375" style="1555" customWidth="1"/>
    <col min="14854" max="15104" width="20.375" style="1555"/>
    <col min="15105" max="15105" width="4.25" style="1555" customWidth="1"/>
    <col min="15106" max="15106" width="5.125" style="1555" customWidth="1"/>
    <col min="15107" max="15107" width="47.125" style="1555" customWidth="1"/>
    <col min="15108" max="15108" width="10.5" style="1555" customWidth="1"/>
    <col min="15109" max="15109" width="24.375" style="1555" customWidth="1"/>
    <col min="15110" max="15360" width="20.375" style="1555"/>
    <col min="15361" max="15361" width="4.25" style="1555" customWidth="1"/>
    <col min="15362" max="15362" width="5.125" style="1555" customWidth="1"/>
    <col min="15363" max="15363" width="47.125" style="1555" customWidth="1"/>
    <col min="15364" max="15364" width="10.5" style="1555" customWidth="1"/>
    <col min="15365" max="15365" width="24.375" style="1555" customWidth="1"/>
    <col min="15366" max="15616" width="20.375" style="1555"/>
    <col min="15617" max="15617" width="4.25" style="1555" customWidth="1"/>
    <col min="15618" max="15618" width="5.125" style="1555" customWidth="1"/>
    <col min="15619" max="15619" width="47.125" style="1555" customWidth="1"/>
    <col min="15620" max="15620" width="10.5" style="1555" customWidth="1"/>
    <col min="15621" max="15621" width="24.375" style="1555" customWidth="1"/>
    <col min="15622" max="15872" width="20.375" style="1555"/>
    <col min="15873" max="15873" width="4.25" style="1555" customWidth="1"/>
    <col min="15874" max="15874" width="5.125" style="1555" customWidth="1"/>
    <col min="15875" max="15875" width="47.125" style="1555" customWidth="1"/>
    <col min="15876" max="15876" width="10.5" style="1555" customWidth="1"/>
    <col min="15877" max="15877" width="24.375" style="1555" customWidth="1"/>
    <col min="15878" max="16128" width="20.375" style="1555"/>
    <col min="16129" max="16129" width="4.25" style="1555" customWidth="1"/>
    <col min="16130" max="16130" width="5.125" style="1555" customWidth="1"/>
    <col min="16131" max="16131" width="47.125" style="1555" customWidth="1"/>
    <col min="16132" max="16132" width="10.5" style="1555" customWidth="1"/>
    <col min="16133" max="16133" width="24.375" style="1555" customWidth="1"/>
    <col min="16134" max="16384" width="20.375" style="1555"/>
  </cols>
  <sheetData>
    <row r="1" spans="1:5" ht="20.100000000000001" customHeight="1">
      <c r="A1" s="3912" t="s">
        <v>4980</v>
      </c>
      <c r="B1" s="3912"/>
      <c r="C1" s="3912"/>
      <c r="D1" s="3912"/>
      <c r="E1" s="3912"/>
    </row>
    <row r="2" spans="1:5" ht="25.5" customHeight="1">
      <c r="A2" s="3913" t="s">
        <v>1658</v>
      </c>
      <c r="B2" s="3913"/>
      <c r="C2" s="3913"/>
      <c r="D2" s="3913"/>
      <c r="E2" s="3913"/>
    </row>
    <row r="3" spans="1:5" s="1556" customFormat="1" ht="14.25" customHeight="1">
      <c r="A3" s="1875" t="s">
        <v>1994</v>
      </c>
      <c r="B3" s="1877" t="s">
        <v>25</v>
      </c>
      <c r="C3" s="1875" t="s">
        <v>4981</v>
      </c>
      <c r="D3" s="1875" t="s">
        <v>4982</v>
      </c>
      <c r="E3" s="1875" t="s">
        <v>4983</v>
      </c>
    </row>
    <row r="4" spans="1:5" s="1556" customFormat="1" ht="57" customHeight="1">
      <c r="A4" s="1869">
        <v>1</v>
      </c>
      <c r="B4" s="3268" t="s">
        <v>1660</v>
      </c>
      <c r="C4" s="1847" t="s">
        <v>4984</v>
      </c>
      <c r="D4" s="2106">
        <f>A101010一般企业收入明细表!C4+A101020金融企业收入明细表!C4+SUM(A103000事业单位、民间非营利组织收入、支出明细表!C5:C9,A103000事业单位、民间非营利组织收入、支出明细表!C14:C18)</f>
        <v>0</v>
      </c>
      <c r="E4" s="1986" t="s">
        <v>4985</v>
      </c>
    </row>
    <row r="5" spans="1:5" s="1556" customFormat="1" ht="57" customHeight="1">
      <c r="A5" s="1869">
        <v>2</v>
      </c>
      <c r="B5" s="3268"/>
      <c r="C5" s="1847" t="s">
        <v>4986</v>
      </c>
      <c r="D5" s="2106">
        <f>A102010一般企业成本支出明细表!C4+A102020金融企业支出明细表!C4+SUM(A103000事业单位、民间非营利组织收入、支出明细表!C22:C25,A103000事业单位、民间非营利组织收入、支出明细表!C28:C30)</f>
        <v>0</v>
      </c>
      <c r="E5" s="1986" t="s">
        <v>4987</v>
      </c>
    </row>
    <row r="6" spans="1:5" s="1556" customFormat="1" ht="14.25" customHeight="1">
      <c r="A6" s="1869">
        <v>3</v>
      </c>
      <c r="B6" s="3268"/>
      <c r="C6" s="1847" t="s">
        <v>239</v>
      </c>
      <c r="D6" s="2106">
        <f>主营税金!E42</f>
        <v>0</v>
      </c>
      <c r="E6" s="1986"/>
    </row>
    <row r="7" spans="1:5" s="1556" customFormat="1" ht="13.5" customHeight="1">
      <c r="A7" s="1869">
        <v>4</v>
      </c>
      <c r="B7" s="3268"/>
      <c r="C7" s="1847" t="s">
        <v>4988</v>
      </c>
      <c r="D7" s="2106">
        <f>A104000期间费用明细表!C30</f>
        <v>0</v>
      </c>
      <c r="E7" s="1986" t="s">
        <v>4989</v>
      </c>
    </row>
    <row r="8" spans="1:5" s="1556" customFormat="1" ht="14.25" customHeight="1">
      <c r="A8" s="1869">
        <v>5</v>
      </c>
      <c r="B8" s="3268"/>
      <c r="C8" s="1847" t="s">
        <v>4990</v>
      </c>
      <c r="D8" s="2106">
        <f>A104000期间费用明细表!E30</f>
        <v>0</v>
      </c>
      <c r="E8" s="1986" t="s">
        <v>4991</v>
      </c>
    </row>
    <row r="9" spans="1:5" s="1556" customFormat="1" ht="14.25" customHeight="1">
      <c r="A9" s="1869">
        <v>6</v>
      </c>
      <c r="B9" s="3268"/>
      <c r="C9" s="1847" t="s">
        <v>4992</v>
      </c>
      <c r="D9" s="2106">
        <f>A104000期间费用明细表!G30</f>
        <v>0</v>
      </c>
      <c r="E9" s="1986" t="s">
        <v>4993</v>
      </c>
    </row>
    <row r="10" spans="1:5" s="1556" customFormat="1" ht="14.25" customHeight="1">
      <c r="A10" s="1869">
        <v>7</v>
      </c>
      <c r="B10" s="3268"/>
      <c r="C10" s="1847" t="s">
        <v>665</v>
      </c>
      <c r="D10" s="2106">
        <f>减值准备审核表!H22</f>
        <v>0</v>
      </c>
      <c r="E10" s="1986"/>
    </row>
    <row r="11" spans="1:5" s="1556" customFormat="1" ht="14.25" customHeight="1">
      <c r="A11" s="1869">
        <v>8</v>
      </c>
      <c r="B11" s="3268"/>
      <c r="C11" s="1847" t="s">
        <v>4994</v>
      </c>
      <c r="D11" s="2106">
        <f>公允价值变动审定表!G17</f>
        <v>0</v>
      </c>
      <c r="E11" s="1986"/>
    </row>
    <row r="12" spans="1:5" s="1556" customFormat="1" ht="14.25" customHeight="1">
      <c r="A12" s="1869">
        <v>9</v>
      </c>
      <c r="B12" s="3268"/>
      <c r="C12" s="1847" t="s">
        <v>240</v>
      </c>
      <c r="D12" s="2106">
        <f>利润!C26</f>
        <v>0</v>
      </c>
      <c r="E12" s="1986"/>
    </row>
    <row r="13" spans="1:5" s="1556" customFormat="1" ht="14.25" customHeight="1">
      <c r="A13" s="1869">
        <v>10</v>
      </c>
      <c r="B13" s="3268"/>
      <c r="C13" s="1847" t="s">
        <v>4995</v>
      </c>
      <c r="D13" s="2106">
        <f>D4-D5-D6-D7-D8-D9-D10+D11+D12</f>
        <v>0</v>
      </c>
      <c r="E13" s="1986"/>
    </row>
    <row r="14" spans="1:5" s="1556" customFormat="1" ht="42" customHeight="1">
      <c r="A14" s="1869">
        <v>11</v>
      </c>
      <c r="B14" s="3268"/>
      <c r="C14" s="1847" t="s">
        <v>4996</v>
      </c>
      <c r="D14" s="2106">
        <f>A101010一般企业收入明细表!C19+A101020金融企业收入明细表!C38+A103000事业单位、民间非营利组织收入、支出明细表!C12+A103000事业单位、民间非营利组织收入、支出明细表!C20</f>
        <v>0</v>
      </c>
      <c r="E14" s="1986" t="s">
        <v>4997</v>
      </c>
    </row>
    <row r="15" spans="1:5" s="1556" customFormat="1" ht="36" customHeight="1">
      <c r="A15" s="1869">
        <v>12</v>
      </c>
      <c r="B15" s="3268"/>
      <c r="C15" s="1847" t="s">
        <v>4998</v>
      </c>
      <c r="D15" s="2106">
        <f>A102010一般企业成本支出明细表!C19+A102020金融企业支出明细表!C36+A103000事业单位、民间非营利组织收入、支出明细表!C26+A103000事业单位、民间非营利组织收入、支出明细表!C31</f>
        <v>0</v>
      </c>
      <c r="E15" s="1986" t="s">
        <v>4999</v>
      </c>
    </row>
    <row r="16" spans="1:5" s="1556" customFormat="1" ht="14.25" customHeight="1">
      <c r="A16" s="1869">
        <v>13</v>
      </c>
      <c r="B16" s="3268"/>
      <c r="C16" s="1847" t="s">
        <v>5000</v>
      </c>
      <c r="D16" s="2106">
        <f>D13+D14-D15</f>
        <v>0</v>
      </c>
      <c r="E16" s="1986"/>
    </row>
    <row r="17" spans="1:5" s="1556" customFormat="1" ht="33" customHeight="1">
      <c r="A17" s="1869">
        <v>14</v>
      </c>
      <c r="B17" s="3342" t="s">
        <v>7038</v>
      </c>
      <c r="C17" s="1847" t="s">
        <v>5001</v>
      </c>
      <c r="D17" s="2106">
        <f>A108010境外所得纳税调整后所得明细表!O15-A108010境外所得纳税调整后所得明细表!L15</f>
        <v>0</v>
      </c>
      <c r="E17" s="1986" t="s">
        <v>5002</v>
      </c>
    </row>
    <row r="18" spans="1:5" s="1556" customFormat="1" ht="14.25" customHeight="1">
      <c r="A18" s="1869">
        <v>15</v>
      </c>
      <c r="B18" s="3351"/>
      <c r="C18" s="1847" t="s">
        <v>5003</v>
      </c>
      <c r="D18" s="2106">
        <f ca="1">A105000纳税调整项目明细表!E47</f>
        <v>0</v>
      </c>
      <c r="E18" s="1986" t="s">
        <v>5004</v>
      </c>
    </row>
    <row r="19" spans="1:5" s="1556" customFormat="1" ht="14.25" customHeight="1">
      <c r="A19" s="1869">
        <v>16</v>
      </c>
      <c r="B19" s="3351"/>
      <c r="C19" s="1847" t="s">
        <v>5005</v>
      </c>
      <c r="D19" s="2106">
        <f ca="1">A105000纳税调整项目明细表!F47</f>
        <v>0</v>
      </c>
      <c r="E19" s="1986" t="s">
        <v>5006</v>
      </c>
    </row>
    <row r="20" spans="1:5" s="1556" customFormat="1" ht="24.75" customHeight="1">
      <c r="A20" s="1869">
        <v>17</v>
      </c>
      <c r="B20" s="3351"/>
      <c r="C20" s="1847" t="s">
        <v>5007</v>
      </c>
      <c r="D20" s="2106">
        <f>A107010免税、减计收入及加计扣除优惠明细表!C30</f>
        <v>0</v>
      </c>
      <c r="E20" s="1986" t="s">
        <v>6992</v>
      </c>
    </row>
    <row r="21" spans="1:5" s="1556" customFormat="1" ht="41.25" customHeight="1">
      <c r="A21" s="1869">
        <v>18</v>
      </c>
      <c r="B21" s="3351"/>
      <c r="C21" s="1847" t="s">
        <v>5008</v>
      </c>
      <c r="D21" s="2106">
        <f ca="1">IF(D16-D17+D18-D19-D20&gt;=0,0,A108000境外所得税收抵免明细表!G15)</f>
        <v>0</v>
      </c>
      <c r="E21" s="1986" t="s">
        <v>5009</v>
      </c>
    </row>
    <row r="22" spans="1:5" s="1556" customFormat="1" ht="14.25" customHeight="1">
      <c r="A22" s="1869">
        <v>19</v>
      </c>
      <c r="B22" s="3351"/>
      <c r="C22" s="1847" t="s">
        <v>5010</v>
      </c>
      <c r="D22" s="2106">
        <f ca="1">D16-D17+D18-D19-D20+D21</f>
        <v>0</v>
      </c>
      <c r="E22" s="1986"/>
    </row>
    <row r="23" spans="1:5" s="1556" customFormat="1" ht="33" customHeight="1">
      <c r="A23" s="1869">
        <v>20</v>
      </c>
      <c r="B23" s="3351"/>
      <c r="C23" s="1847" t="s">
        <v>5011</v>
      </c>
      <c r="D23" s="2106">
        <f ca="1">MAX(MIN(D22,MAX(0,N(A107020所得减免优惠明细表!I44))),0)</f>
        <v>0</v>
      </c>
      <c r="E23" s="1986" t="s">
        <v>5012</v>
      </c>
    </row>
    <row r="24" spans="1:5" s="1556" customFormat="1" ht="26.25" customHeight="1">
      <c r="A24" s="1869">
        <v>21</v>
      </c>
      <c r="B24" s="3351"/>
      <c r="C24" s="1847" t="s">
        <v>5013</v>
      </c>
      <c r="D24" s="2106">
        <f ca="1">MIN(D22-D23,N(A107030抵扣应纳税所得额明细表!C21))</f>
        <v>0</v>
      </c>
      <c r="E24" s="1986" t="s">
        <v>5014</v>
      </c>
    </row>
    <row r="25" spans="1:5" s="1556" customFormat="1" ht="28.5" customHeight="1">
      <c r="A25" s="1869">
        <v>22</v>
      </c>
      <c r="B25" s="3351"/>
      <c r="C25" s="1847" t="s">
        <v>5015</v>
      </c>
      <c r="D25" s="2106">
        <f ca="1">MAX(MIN(D22-D23-D24,MAX(0,A106000企业所得税弥补亏损明细表!L11)),0)</f>
        <v>0</v>
      </c>
      <c r="E25" s="1986" t="s">
        <v>5016</v>
      </c>
    </row>
    <row r="26" spans="1:5" s="1556" customFormat="1" ht="14.1" customHeight="1">
      <c r="A26" s="1869">
        <v>23</v>
      </c>
      <c r="B26" s="3343"/>
      <c r="C26" s="1847" t="s">
        <v>5017</v>
      </c>
      <c r="D26" s="2106">
        <f ca="1">MAX(D22-D23-D24-D25,0)</f>
        <v>0</v>
      </c>
      <c r="E26" s="1986" t="s">
        <v>5018</v>
      </c>
    </row>
    <row r="27" spans="1:5" s="1556" customFormat="1" ht="14.25" customHeight="1">
      <c r="A27" s="1869">
        <v>24</v>
      </c>
      <c r="B27" s="3323" t="s">
        <v>241</v>
      </c>
      <c r="C27" s="1847" t="s">
        <v>5019</v>
      </c>
      <c r="D27" s="2055">
        <v>0.25</v>
      </c>
      <c r="E27" s="1986"/>
    </row>
    <row r="28" spans="1:5" s="1556" customFormat="1" ht="14.25" customHeight="1">
      <c r="A28" s="1869">
        <v>25</v>
      </c>
      <c r="B28" s="3323"/>
      <c r="C28" s="1847" t="s">
        <v>5020</v>
      </c>
      <c r="D28" s="2106">
        <f ca="1">ROUND(D26*D27,2)</f>
        <v>0</v>
      </c>
      <c r="E28" s="1986" t="s">
        <v>5021</v>
      </c>
    </row>
    <row r="29" spans="1:5" s="1556" customFormat="1" ht="30" customHeight="1">
      <c r="A29" s="1869">
        <v>26</v>
      </c>
      <c r="B29" s="3323"/>
      <c r="C29" s="1847" t="s">
        <v>5022</v>
      </c>
      <c r="D29" s="2106">
        <f ca="1">MIN(D28,N(A107040减免所得税优惠明细表!C53))</f>
        <v>0</v>
      </c>
      <c r="E29" s="1986" t="s">
        <v>5023</v>
      </c>
    </row>
    <row r="30" spans="1:5" s="1556" customFormat="1" ht="33.75" customHeight="1">
      <c r="A30" s="1869">
        <v>27</v>
      </c>
      <c r="B30" s="3323"/>
      <c r="C30" s="1847" t="s">
        <v>5024</v>
      </c>
      <c r="D30" s="2106">
        <f ca="1">MIN(D28-D29,N(A107050税额抵免优惠明细表!M12))</f>
        <v>0</v>
      </c>
      <c r="E30" s="1986" t="s">
        <v>5025</v>
      </c>
    </row>
    <row r="31" spans="1:5" s="1556" customFormat="1" ht="14.25" customHeight="1">
      <c r="A31" s="1869">
        <v>28</v>
      </c>
      <c r="B31" s="3323"/>
      <c r="C31" s="1847" t="s">
        <v>5026</v>
      </c>
      <c r="D31" s="2106">
        <f ca="1">D28-D29-D30</f>
        <v>0</v>
      </c>
      <c r="E31" s="1986" t="s">
        <v>5018</v>
      </c>
    </row>
    <row r="32" spans="1:5" s="1556" customFormat="1" ht="24" customHeight="1">
      <c r="A32" s="1869">
        <v>29</v>
      </c>
      <c r="B32" s="3323"/>
      <c r="C32" s="1847" t="s">
        <v>5027</v>
      </c>
      <c r="D32" s="2106">
        <f>A108000境外所得税收抵免明细表!J15</f>
        <v>0</v>
      </c>
      <c r="E32" s="1986" t="s">
        <v>5028</v>
      </c>
    </row>
    <row r="33" spans="1:5" s="1556" customFormat="1" ht="23.25" customHeight="1">
      <c r="A33" s="1869">
        <v>30</v>
      </c>
      <c r="B33" s="3323"/>
      <c r="C33" s="1847" t="s">
        <v>5029</v>
      </c>
      <c r="D33" s="2106">
        <f>MIN(D32,N(A108000境外所得税收抵免明细表!T15))</f>
        <v>0</v>
      </c>
      <c r="E33" s="1986" t="s">
        <v>5030</v>
      </c>
    </row>
    <row r="34" spans="1:5" s="1556" customFormat="1" ht="14.25" customHeight="1">
      <c r="A34" s="1869">
        <v>31</v>
      </c>
      <c r="B34" s="3323"/>
      <c r="C34" s="1847" t="s">
        <v>5031</v>
      </c>
      <c r="D34" s="2106">
        <f ca="1">D31+D32-D33</f>
        <v>0</v>
      </c>
      <c r="E34" s="1986"/>
    </row>
    <row r="35" spans="1:5" s="1556" customFormat="1" ht="14.25" customHeight="1">
      <c r="A35" s="1869">
        <v>32</v>
      </c>
      <c r="B35" s="3323"/>
      <c r="C35" s="1847" t="s">
        <v>5032</v>
      </c>
      <c r="D35" s="2106">
        <f>纳税申报数据!K10</f>
        <v>0</v>
      </c>
      <c r="E35" s="1986"/>
    </row>
    <row r="36" spans="1:5" s="1557" customFormat="1" ht="14.25" customHeight="1">
      <c r="A36" s="1869">
        <v>33</v>
      </c>
      <c r="B36" s="3323"/>
      <c r="C36" s="1847" t="s">
        <v>5033</v>
      </c>
      <c r="D36" s="2106">
        <f ca="1">D34-D35</f>
        <v>0</v>
      </c>
      <c r="E36" s="1986"/>
    </row>
    <row r="37" spans="1:5" s="1556" customFormat="1" ht="14.25" customHeight="1">
      <c r="A37" s="1869">
        <v>34</v>
      </c>
      <c r="B37" s="3323"/>
      <c r="C37" s="1848" t="s">
        <v>5034</v>
      </c>
      <c r="D37" s="2106">
        <f>A109000跨地区经营汇总纳税企业年度分摊企业所得税明细表!C15+A109000跨地区经营汇总纳税企业年度分摊企业所得税明细表!C19</f>
        <v>0</v>
      </c>
      <c r="E37" s="1986" t="s">
        <v>5035</v>
      </c>
    </row>
    <row r="38" spans="1:5" s="1556" customFormat="1" ht="24" customHeight="1">
      <c r="A38" s="1869">
        <v>35</v>
      </c>
      <c r="B38" s="3323"/>
      <c r="C38" s="1848" t="s">
        <v>5036</v>
      </c>
      <c r="D38" s="2106">
        <f>A109000跨地区经营汇总纳税企业年度分摊企业所得税明细表!C16</f>
        <v>0</v>
      </c>
      <c r="E38" s="1986" t="s">
        <v>5037</v>
      </c>
    </row>
    <row r="39" spans="1:5" s="1556" customFormat="1" ht="24">
      <c r="A39" s="1870">
        <v>36</v>
      </c>
      <c r="B39" s="3323"/>
      <c r="C39" s="1848" t="s">
        <v>5038</v>
      </c>
      <c r="D39" s="2109">
        <f>A109000跨地区经营汇总纳税企业年度分摊企业所得税明细表!C18</f>
        <v>0</v>
      </c>
      <c r="E39" s="1986" t="s">
        <v>5039</v>
      </c>
    </row>
    <row r="40" spans="1:5" s="1556" customFormat="1" ht="14.25" customHeight="1">
      <c r="A40" s="1869">
        <v>37</v>
      </c>
      <c r="B40" s="3323" t="s">
        <v>1287</v>
      </c>
      <c r="C40" s="1847" t="s">
        <v>1288</v>
      </c>
      <c r="D40" s="2106">
        <f>纳税申报数据!K11</f>
        <v>0</v>
      </c>
      <c r="E40" s="1986"/>
    </row>
    <row r="41" spans="1:5" s="1556" customFormat="1" ht="14.25" customHeight="1">
      <c r="A41" s="1869">
        <v>38</v>
      </c>
      <c r="B41" s="3323"/>
      <c r="C41" s="1847" t="s">
        <v>6681</v>
      </c>
      <c r="D41" s="2106">
        <f>纳税申报数据!K13</f>
        <v>0</v>
      </c>
      <c r="E41" s="1986"/>
    </row>
  </sheetData>
  <mergeCells count="6">
    <mergeCell ref="B40:B41"/>
    <mergeCell ref="A1:E1"/>
    <mergeCell ref="A2:E2"/>
    <mergeCell ref="B4:B16"/>
    <mergeCell ref="B17:B26"/>
    <mergeCell ref="B27:B39"/>
  </mergeCells>
  <phoneticPr fontId="59" type="noConversion"/>
  <printOptions horizontalCentered="1"/>
  <pageMargins left="0.74803149606299213" right="0.15748031496062992" top="0.98425196850393704" bottom="0.98425196850393704" header="0.51181102362204722" footer="0.51181102362204722"/>
  <pageSetup paperSize="9" orientation="portrait" cellComments="asDisplayed" r:id="rId1"/>
  <drawing r:id="rId2"/>
  <legacyDrawing r:id="rId3"/>
  <mc:AlternateContent xmlns:mc="http://schemas.openxmlformats.org/markup-compatibility/2006">
    <mc:Choice Requires="x14">
      <controls>
        <mc:AlternateContent xmlns:mc="http://schemas.openxmlformats.org/markup-compatibility/2006">
          <mc:Choice Requires="x14">
            <control shapeId="557058" r:id="rId4" name="Button 2">
              <controlPr defaultSize="0" print="0" autoFill="0" autoPict="0" macro="[0]!ThisWorkbook.返回">
                <anchor moveWithCells="1">
                  <from>
                    <xdr:col>5</xdr:col>
                    <xdr:colOff>104775</xdr:colOff>
                    <xdr:row>0</xdr:row>
                    <xdr:rowOff>9525</xdr:rowOff>
                  </from>
                  <to>
                    <xdr:col>5</xdr:col>
                    <xdr:colOff>933450</xdr:colOff>
                    <xdr:row>1</xdr:row>
                    <xdr:rowOff>76200</xdr:rowOff>
                  </to>
                </anchor>
              </controlPr>
            </control>
          </mc:Choice>
        </mc:AlternateContent>
      </controls>
    </mc:Choice>
  </mc:AlternateContent>
</worksheet>
</file>

<file path=xl/worksheets/sheet1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7"/>
  <dimension ref="A1:D29"/>
  <sheetViews>
    <sheetView workbookViewId="0">
      <selection sqref="A1:C1"/>
    </sheetView>
  </sheetViews>
  <sheetFormatPr defaultColWidth="8.875" defaultRowHeight="14.25"/>
  <cols>
    <col min="1" max="1" width="5.125" style="1559" customWidth="1"/>
    <col min="2" max="2" width="43.625" style="1559" customWidth="1"/>
    <col min="3" max="3" width="16.5" style="1559" customWidth="1"/>
    <col min="4" max="4" width="20.75" style="1559" customWidth="1"/>
    <col min="5" max="256" width="8.875" style="1559"/>
    <col min="257" max="257" width="5.125" style="1559" customWidth="1"/>
    <col min="258" max="258" width="43.625" style="1559" customWidth="1"/>
    <col min="259" max="259" width="10.25" style="1559" customWidth="1"/>
    <col min="260" max="260" width="20.75" style="1559" customWidth="1"/>
    <col min="261" max="512" width="8.875" style="1559"/>
    <col min="513" max="513" width="5.125" style="1559" customWidth="1"/>
    <col min="514" max="514" width="43.625" style="1559" customWidth="1"/>
    <col min="515" max="515" width="10.25" style="1559" customWidth="1"/>
    <col min="516" max="516" width="20.75" style="1559" customWidth="1"/>
    <col min="517" max="768" width="8.875" style="1559"/>
    <col min="769" max="769" width="5.125" style="1559" customWidth="1"/>
    <col min="770" max="770" width="43.625" style="1559" customWidth="1"/>
    <col min="771" max="771" width="10.25" style="1559" customWidth="1"/>
    <col min="772" max="772" width="20.75" style="1559" customWidth="1"/>
    <col min="773" max="1024" width="8.875" style="1559"/>
    <col min="1025" max="1025" width="5.125" style="1559" customWidth="1"/>
    <col min="1026" max="1026" width="43.625" style="1559" customWidth="1"/>
    <col min="1027" max="1027" width="10.25" style="1559" customWidth="1"/>
    <col min="1028" max="1028" width="20.75" style="1559" customWidth="1"/>
    <col min="1029" max="1280" width="8.875" style="1559"/>
    <col min="1281" max="1281" width="5.125" style="1559" customWidth="1"/>
    <col min="1282" max="1282" width="43.625" style="1559" customWidth="1"/>
    <col min="1283" max="1283" width="10.25" style="1559" customWidth="1"/>
    <col min="1284" max="1284" width="20.75" style="1559" customWidth="1"/>
    <col min="1285" max="1536" width="8.875" style="1559"/>
    <col min="1537" max="1537" width="5.125" style="1559" customWidth="1"/>
    <col min="1538" max="1538" width="43.625" style="1559" customWidth="1"/>
    <col min="1539" max="1539" width="10.25" style="1559" customWidth="1"/>
    <col min="1540" max="1540" width="20.75" style="1559" customWidth="1"/>
    <col min="1541" max="1792" width="8.875" style="1559"/>
    <col min="1793" max="1793" width="5.125" style="1559" customWidth="1"/>
    <col min="1794" max="1794" width="43.625" style="1559" customWidth="1"/>
    <col min="1795" max="1795" width="10.25" style="1559" customWidth="1"/>
    <col min="1796" max="1796" width="20.75" style="1559" customWidth="1"/>
    <col min="1797" max="2048" width="8.875" style="1559"/>
    <col min="2049" max="2049" width="5.125" style="1559" customWidth="1"/>
    <col min="2050" max="2050" width="43.625" style="1559" customWidth="1"/>
    <col min="2051" max="2051" width="10.25" style="1559" customWidth="1"/>
    <col min="2052" max="2052" width="20.75" style="1559" customWidth="1"/>
    <col min="2053" max="2304" width="8.875" style="1559"/>
    <col min="2305" max="2305" width="5.125" style="1559" customWidth="1"/>
    <col min="2306" max="2306" width="43.625" style="1559" customWidth="1"/>
    <col min="2307" max="2307" width="10.25" style="1559" customWidth="1"/>
    <col min="2308" max="2308" width="20.75" style="1559" customWidth="1"/>
    <col min="2309" max="2560" width="8.875" style="1559"/>
    <col min="2561" max="2561" width="5.125" style="1559" customWidth="1"/>
    <col min="2562" max="2562" width="43.625" style="1559" customWidth="1"/>
    <col min="2563" max="2563" width="10.25" style="1559" customWidth="1"/>
    <col min="2564" max="2564" width="20.75" style="1559" customWidth="1"/>
    <col min="2565" max="2816" width="8.875" style="1559"/>
    <col min="2817" max="2817" width="5.125" style="1559" customWidth="1"/>
    <col min="2818" max="2818" width="43.625" style="1559" customWidth="1"/>
    <col min="2819" max="2819" width="10.25" style="1559" customWidth="1"/>
    <col min="2820" max="2820" width="20.75" style="1559" customWidth="1"/>
    <col min="2821" max="3072" width="8.875" style="1559"/>
    <col min="3073" max="3073" width="5.125" style="1559" customWidth="1"/>
    <col min="3074" max="3074" width="43.625" style="1559" customWidth="1"/>
    <col min="3075" max="3075" width="10.25" style="1559" customWidth="1"/>
    <col min="3076" max="3076" width="20.75" style="1559" customWidth="1"/>
    <col min="3077" max="3328" width="8.875" style="1559"/>
    <col min="3329" max="3329" width="5.125" style="1559" customWidth="1"/>
    <col min="3330" max="3330" width="43.625" style="1559" customWidth="1"/>
    <col min="3331" max="3331" width="10.25" style="1559" customWidth="1"/>
    <col min="3332" max="3332" width="20.75" style="1559" customWidth="1"/>
    <col min="3333" max="3584" width="8.875" style="1559"/>
    <col min="3585" max="3585" width="5.125" style="1559" customWidth="1"/>
    <col min="3586" max="3586" width="43.625" style="1559" customWidth="1"/>
    <col min="3587" max="3587" width="10.25" style="1559" customWidth="1"/>
    <col min="3588" max="3588" width="20.75" style="1559" customWidth="1"/>
    <col min="3589" max="3840" width="8.875" style="1559"/>
    <col min="3841" max="3841" width="5.125" style="1559" customWidth="1"/>
    <col min="3842" max="3842" width="43.625" style="1559" customWidth="1"/>
    <col min="3843" max="3843" width="10.25" style="1559" customWidth="1"/>
    <col min="3844" max="3844" width="20.75" style="1559" customWidth="1"/>
    <col min="3845" max="4096" width="8.875" style="1559"/>
    <col min="4097" max="4097" width="5.125" style="1559" customWidth="1"/>
    <col min="4098" max="4098" width="43.625" style="1559" customWidth="1"/>
    <col min="4099" max="4099" width="10.25" style="1559" customWidth="1"/>
    <col min="4100" max="4100" width="20.75" style="1559" customWidth="1"/>
    <col min="4101" max="4352" width="8.875" style="1559"/>
    <col min="4353" max="4353" width="5.125" style="1559" customWidth="1"/>
    <col min="4354" max="4354" width="43.625" style="1559" customWidth="1"/>
    <col min="4355" max="4355" width="10.25" style="1559" customWidth="1"/>
    <col min="4356" max="4356" width="20.75" style="1559" customWidth="1"/>
    <col min="4357" max="4608" width="8.875" style="1559"/>
    <col min="4609" max="4609" width="5.125" style="1559" customWidth="1"/>
    <col min="4610" max="4610" width="43.625" style="1559" customWidth="1"/>
    <col min="4611" max="4611" width="10.25" style="1559" customWidth="1"/>
    <col min="4612" max="4612" width="20.75" style="1559" customWidth="1"/>
    <col min="4613" max="4864" width="8.875" style="1559"/>
    <col min="4865" max="4865" width="5.125" style="1559" customWidth="1"/>
    <col min="4866" max="4866" width="43.625" style="1559" customWidth="1"/>
    <col min="4867" max="4867" width="10.25" style="1559" customWidth="1"/>
    <col min="4868" max="4868" width="20.75" style="1559" customWidth="1"/>
    <col min="4869" max="5120" width="8.875" style="1559"/>
    <col min="5121" max="5121" width="5.125" style="1559" customWidth="1"/>
    <col min="5122" max="5122" width="43.625" style="1559" customWidth="1"/>
    <col min="5123" max="5123" width="10.25" style="1559" customWidth="1"/>
    <col min="5124" max="5124" width="20.75" style="1559" customWidth="1"/>
    <col min="5125" max="5376" width="8.875" style="1559"/>
    <col min="5377" max="5377" width="5.125" style="1559" customWidth="1"/>
    <col min="5378" max="5378" width="43.625" style="1559" customWidth="1"/>
    <col min="5379" max="5379" width="10.25" style="1559" customWidth="1"/>
    <col min="5380" max="5380" width="20.75" style="1559" customWidth="1"/>
    <col min="5381" max="5632" width="8.875" style="1559"/>
    <col min="5633" max="5633" width="5.125" style="1559" customWidth="1"/>
    <col min="5634" max="5634" width="43.625" style="1559" customWidth="1"/>
    <col min="5635" max="5635" width="10.25" style="1559" customWidth="1"/>
    <col min="5636" max="5636" width="20.75" style="1559" customWidth="1"/>
    <col min="5637" max="5888" width="8.875" style="1559"/>
    <col min="5889" max="5889" width="5.125" style="1559" customWidth="1"/>
    <col min="5890" max="5890" width="43.625" style="1559" customWidth="1"/>
    <col min="5891" max="5891" width="10.25" style="1559" customWidth="1"/>
    <col min="5892" max="5892" width="20.75" style="1559" customWidth="1"/>
    <col min="5893" max="6144" width="8.875" style="1559"/>
    <col min="6145" max="6145" width="5.125" style="1559" customWidth="1"/>
    <col min="6146" max="6146" width="43.625" style="1559" customWidth="1"/>
    <col min="6147" max="6147" width="10.25" style="1559" customWidth="1"/>
    <col min="6148" max="6148" width="20.75" style="1559" customWidth="1"/>
    <col min="6149" max="6400" width="8.875" style="1559"/>
    <col min="6401" max="6401" width="5.125" style="1559" customWidth="1"/>
    <col min="6402" max="6402" width="43.625" style="1559" customWidth="1"/>
    <col min="6403" max="6403" width="10.25" style="1559" customWidth="1"/>
    <col min="6404" max="6404" width="20.75" style="1559" customWidth="1"/>
    <col min="6405" max="6656" width="8.875" style="1559"/>
    <col min="6657" max="6657" width="5.125" style="1559" customWidth="1"/>
    <col min="6658" max="6658" width="43.625" style="1559" customWidth="1"/>
    <col min="6659" max="6659" width="10.25" style="1559" customWidth="1"/>
    <col min="6660" max="6660" width="20.75" style="1559" customWidth="1"/>
    <col min="6661" max="6912" width="8.875" style="1559"/>
    <col min="6913" max="6913" width="5.125" style="1559" customWidth="1"/>
    <col min="6914" max="6914" width="43.625" style="1559" customWidth="1"/>
    <col min="6915" max="6915" width="10.25" style="1559" customWidth="1"/>
    <col min="6916" max="6916" width="20.75" style="1559" customWidth="1"/>
    <col min="6917" max="7168" width="8.875" style="1559"/>
    <col min="7169" max="7169" width="5.125" style="1559" customWidth="1"/>
    <col min="7170" max="7170" width="43.625" style="1559" customWidth="1"/>
    <col min="7171" max="7171" width="10.25" style="1559" customWidth="1"/>
    <col min="7172" max="7172" width="20.75" style="1559" customWidth="1"/>
    <col min="7173" max="7424" width="8.875" style="1559"/>
    <col min="7425" max="7425" width="5.125" style="1559" customWidth="1"/>
    <col min="7426" max="7426" width="43.625" style="1559" customWidth="1"/>
    <col min="7427" max="7427" width="10.25" style="1559" customWidth="1"/>
    <col min="7428" max="7428" width="20.75" style="1559" customWidth="1"/>
    <col min="7429" max="7680" width="8.875" style="1559"/>
    <col min="7681" max="7681" width="5.125" style="1559" customWidth="1"/>
    <col min="7682" max="7682" width="43.625" style="1559" customWidth="1"/>
    <col min="7683" max="7683" width="10.25" style="1559" customWidth="1"/>
    <col min="7684" max="7684" width="20.75" style="1559" customWidth="1"/>
    <col min="7685" max="7936" width="8.875" style="1559"/>
    <col min="7937" max="7937" width="5.125" style="1559" customWidth="1"/>
    <col min="7938" max="7938" width="43.625" style="1559" customWidth="1"/>
    <col min="7939" max="7939" width="10.25" style="1559" customWidth="1"/>
    <col min="7940" max="7940" width="20.75" style="1559" customWidth="1"/>
    <col min="7941" max="8192" width="8.875" style="1559"/>
    <col min="8193" max="8193" width="5.125" style="1559" customWidth="1"/>
    <col min="8194" max="8194" width="43.625" style="1559" customWidth="1"/>
    <col min="8195" max="8195" width="10.25" style="1559" customWidth="1"/>
    <col min="8196" max="8196" width="20.75" style="1559" customWidth="1"/>
    <col min="8197" max="8448" width="8.875" style="1559"/>
    <col min="8449" max="8449" width="5.125" style="1559" customWidth="1"/>
    <col min="8450" max="8450" width="43.625" style="1559" customWidth="1"/>
    <col min="8451" max="8451" width="10.25" style="1559" customWidth="1"/>
    <col min="8452" max="8452" width="20.75" style="1559" customWidth="1"/>
    <col min="8453" max="8704" width="8.875" style="1559"/>
    <col min="8705" max="8705" width="5.125" style="1559" customWidth="1"/>
    <col min="8706" max="8706" width="43.625" style="1559" customWidth="1"/>
    <col min="8707" max="8707" width="10.25" style="1559" customWidth="1"/>
    <col min="8708" max="8708" width="20.75" style="1559" customWidth="1"/>
    <col min="8709" max="8960" width="8.875" style="1559"/>
    <col min="8961" max="8961" width="5.125" style="1559" customWidth="1"/>
    <col min="8962" max="8962" width="43.625" style="1559" customWidth="1"/>
    <col min="8963" max="8963" width="10.25" style="1559" customWidth="1"/>
    <col min="8964" max="8964" width="20.75" style="1559" customWidth="1"/>
    <col min="8965" max="9216" width="8.875" style="1559"/>
    <col min="9217" max="9217" width="5.125" style="1559" customWidth="1"/>
    <col min="9218" max="9218" width="43.625" style="1559" customWidth="1"/>
    <col min="9219" max="9219" width="10.25" style="1559" customWidth="1"/>
    <col min="9220" max="9220" width="20.75" style="1559" customWidth="1"/>
    <col min="9221" max="9472" width="8.875" style="1559"/>
    <col min="9473" max="9473" width="5.125" style="1559" customWidth="1"/>
    <col min="9474" max="9474" width="43.625" style="1559" customWidth="1"/>
    <col min="9475" max="9475" width="10.25" style="1559" customWidth="1"/>
    <col min="9476" max="9476" width="20.75" style="1559" customWidth="1"/>
    <col min="9477" max="9728" width="8.875" style="1559"/>
    <col min="9729" max="9729" width="5.125" style="1559" customWidth="1"/>
    <col min="9730" max="9730" width="43.625" style="1559" customWidth="1"/>
    <col min="9731" max="9731" width="10.25" style="1559" customWidth="1"/>
    <col min="9732" max="9732" width="20.75" style="1559" customWidth="1"/>
    <col min="9733" max="9984" width="8.875" style="1559"/>
    <col min="9985" max="9985" width="5.125" style="1559" customWidth="1"/>
    <col min="9986" max="9986" width="43.625" style="1559" customWidth="1"/>
    <col min="9987" max="9987" width="10.25" style="1559" customWidth="1"/>
    <col min="9988" max="9988" width="20.75" style="1559" customWidth="1"/>
    <col min="9989" max="10240" width="8.875" style="1559"/>
    <col min="10241" max="10241" width="5.125" style="1559" customWidth="1"/>
    <col min="10242" max="10242" width="43.625" style="1559" customWidth="1"/>
    <col min="10243" max="10243" width="10.25" style="1559" customWidth="1"/>
    <col min="10244" max="10244" width="20.75" style="1559" customWidth="1"/>
    <col min="10245" max="10496" width="8.875" style="1559"/>
    <col min="10497" max="10497" width="5.125" style="1559" customWidth="1"/>
    <col min="10498" max="10498" width="43.625" style="1559" customWidth="1"/>
    <col min="10499" max="10499" width="10.25" style="1559" customWidth="1"/>
    <col min="10500" max="10500" width="20.75" style="1559" customWidth="1"/>
    <col min="10501" max="10752" width="8.875" style="1559"/>
    <col min="10753" max="10753" width="5.125" style="1559" customWidth="1"/>
    <col min="10754" max="10754" width="43.625" style="1559" customWidth="1"/>
    <col min="10755" max="10755" width="10.25" style="1559" customWidth="1"/>
    <col min="10756" max="10756" width="20.75" style="1559" customWidth="1"/>
    <col min="10757" max="11008" width="8.875" style="1559"/>
    <col min="11009" max="11009" width="5.125" style="1559" customWidth="1"/>
    <col min="11010" max="11010" width="43.625" style="1559" customWidth="1"/>
    <col min="11011" max="11011" width="10.25" style="1559" customWidth="1"/>
    <col min="11012" max="11012" width="20.75" style="1559" customWidth="1"/>
    <col min="11013" max="11264" width="8.875" style="1559"/>
    <col min="11265" max="11265" width="5.125" style="1559" customWidth="1"/>
    <col min="11266" max="11266" width="43.625" style="1559" customWidth="1"/>
    <col min="11267" max="11267" width="10.25" style="1559" customWidth="1"/>
    <col min="11268" max="11268" width="20.75" style="1559" customWidth="1"/>
    <col min="11269" max="11520" width="8.875" style="1559"/>
    <col min="11521" max="11521" width="5.125" style="1559" customWidth="1"/>
    <col min="11522" max="11522" width="43.625" style="1559" customWidth="1"/>
    <col min="11523" max="11523" width="10.25" style="1559" customWidth="1"/>
    <col min="11524" max="11524" width="20.75" style="1559" customWidth="1"/>
    <col min="11525" max="11776" width="8.875" style="1559"/>
    <col min="11777" max="11777" width="5.125" style="1559" customWidth="1"/>
    <col min="11778" max="11778" width="43.625" style="1559" customWidth="1"/>
    <col min="11779" max="11779" width="10.25" style="1559" customWidth="1"/>
    <col min="11780" max="11780" width="20.75" style="1559" customWidth="1"/>
    <col min="11781" max="12032" width="8.875" style="1559"/>
    <col min="12033" max="12033" width="5.125" style="1559" customWidth="1"/>
    <col min="12034" max="12034" width="43.625" style="1559" customWidth="1"/>
    <col min="12035" max="12035" width="10.25" style="1559" customWidth="1"/>
    <col min="12036" max="12036" width="20.75" style="1559" customWidth="1"/>
    <col min="12037" max="12288" width="8.875" style="1559"/>
    <col min="12289" max="12289" width="5.125" style="1559" customWidth="1"/>
    <col min="12290" max="12290" width="43.625" style="1559" customWidth="1"/>
    <col min="12291" max="12291" width="10.25" style="1559" customWidth="1"/>
    <col min="12292" max="12292" width="20.75" style="1559" customWidth="1"/>
    <col min="12293" max="12544" width="8.875" style="1559"/>
    <col min="12545" max="12545" width="5.125" style="1559" customWidth="1"/>
    <col min="12546" max="12546" width="43.625" style="1559" customWidth="1"/>
    <col min="12547" max="12547" width="10.25" style="1559" customWidth="1"/>
    <col min="12548" max="12548" width="20.75" style="1559" customWidth="1"/>
    <col min="12549" max="12800" width="8.875" style="1559"/>
    <col min="12801" max="12801" width="5.125" style="1559" customWidth="1"/>
    <col min="12802" max="12802" width="43.625" style="1559" customWidth="1"/>
    <col min="12803" max="12803" width="10.25" style="1559" customWidth="1"/>
    <col min="12804" max="12804" width="20.75" style="1559" customWidth="1"/>
    <col min="12805" max="13056" width="8.875" style="1559"/>
    <col min="13057" max="13057" width="5.125" style="1559" customWidth="1"/>
    <col min="13058" max="13058" width="43.625" style="1559" customWidth="1"/>
    <col min="13059" max="13059" width="10.25" style="1559" customWidth="1"/>
    <col min="13060" max="13060" width="20.75" style="1559" customWidth="1"/>
    <col min="13061" max="13312" width="8.875" style="1559"/>
    <col min="13313" max="13313" width="5.125" style="1559" customWidth="1"/>
    <col min="13314" max="13314" width="43.625" style="1559" customWidth="1"/>
    <col min="13315" max="13315" width="10.25" style="1559" customWidth="1"/>
    <col min="13316" max="13316" width="20.75" style="1559" customWidth="1"/>
    <col min="13317" max="13568" width="8.875" style="1559"/>
    <col min="13569" max="13569" width="5.125" style="1559" customWidth="1"/>
    <col min="13570" max="13570" width="43.625" style="1559" customWidth="1"/>
    <col min="13571" max="13571" width="10.25" style="1559" customWidth="1"/>
    <col min="13572" max="13572" width="20.75" style="1559" customWidth="1"/>
    <col min="13573" max="13824" width="8.875" style="1559"/>
    <col min="13825" max="13825" width="5.125" style="1559" customWidth="1"/>
    <col min="13826" max="13826" width="43.625" style="1559" customWidth="1"/>
    <col min="13827" max="13827" width="10.25" style="1559" customWidth="1"/>
    <col min="13828" max="13828" width="20.75" style="1559" customWidth="1"/>
    <col min="13829" max="14080" width="8.875" style="1559"/>
    <col min="14081" max="14081" width="5.125" style="1559" customWidth="1"/>
    <col min="14082" max="14082" width="43.625" style="1559" customWidth="1"/>
    <col min="14083" max="14083" width="10.25" style="1559" customWidth="1"/>
    <col min="14084" max="14084" width="20.75" style="1559" customWidth="1"/>
    <col min="14085" max="14336" width="8.875" style="1559"/>
    <col min="14337" max="14337" width="5.125" style="1559" customWidth="1"/>
    <col min="14338" max="14338" width="43.625" style="1559" customWidth="1"/>
    <col min="14339" max="14339" width="10.25" style="1559" customWidth="1"/>
    <col min="14340" max="14340" width="20.75" style="1559" customWidth="1"/>
    <col min="14341" max="14592" width="8.875" style="1559"/>
    <col min="14593" max="14593" width="5.125" style="1559" customWidth="1"/>
    <col min="14594" max="14594" width="43.625" style="1559" customWidth="1"/>
    <col min="14595" max="14595" width="10.25" style="1559" customWidth="1"/>
    <col min="14596" max="14596" width="20.75" style="1559" customWidth="1"/>
    <col min="14597" max="14848" width="8.875" style="1559"/>
    <col min="14849" max="14849" width="5.125" style="1559" customWidth="1"/>
    <col min="14850" max="14850" width="43.625" style="1559" customWidth="1"/>
    <col min="14851" max="14851" width="10.25" style="1559" customWidth="1"/>
    <col min="14852" max="14852" width="20.75" style="1559" customWidth="1"/>
    <col min="14853" max="15104" width="8.875" style="1559"/>
    <col min="15105" max="15105" width="5.125" style="1559" customWidth="1"/>
    <col min="15106" max="15106" width="43.625" style="1559" customWidth="1"/>
    <col min="15107" max="15107" width="10.25" style="1559" customWidth="1"/>
    <col min="15108" max="15108" width="20.75" style="1559" customWidth="1"/>
    <col min="15109" max="15360" width="8.875" style="1559"/>
    <col min="15361" max="15361" width="5.125" style="1559" customWidth="1"/>
    <col min="15362" max="15362" width="43.625" style="1559" customWidth="1"/>
    <col min="15363" max="15363" width="10.25" style="1559" customWidth="1"/>
    <col min="15364" max="15364" width="20.75" style="1559" customWidth="1"/>
    <col min="15365" max="15616" width="8.875" style="1559"/>
    <col min="15617" max="15617" width="5.125" style="1559" customWidth="1"/>
    <col min="15618" max="15618" width="43.625" style="1559" customWidth="1"/>
    <col min="15619" max="15619" width="10.25" style="1559" customWidth="1"/>
    <col min="15620" max="15620" width="20.75" style="1559" customWidth="1"/>
    <col min="15621" max="15872" width="8.875" style="1559"/>
    <col min="15873" max="15873" width="5.125" style="1559" customWidth="1"/>
    <col min="15874" max="15874" width="43.625" style="1559" customWidth="1"/>
    <col min="15875" max="15875" width="10.25" style="1559" customWidth="1"/>
    <col min="15876" max="15876" width="20.75" style="1559" customWidth="1"/>
    <col min="15877" max="16128" width="8.875" style="1559"/>
    <col min="16129" max="16129" width="5.125" style="1559" customWidth="1"/>
    <col min="16130" max="16130" width="43.625" style="1559" customWidth="1"/>
    <col min="16131" max="16131" width="10.25" style="1559" customWidth="1"/>
    <col min="16132" max="16132" width="20.75" style="1559" customWidth="1"/>
    <col min="16133" max="16384" width="8.875" style="1559"/>
  </cols>
  <sheetData>
    <row r="1" spans="1:4" ht="20.100000000000001" customHeight="1">
      <c r="A1" s="3371" t="s">
        <v>5040</v>
      </c>
      <c r="B1" s="3371"/>
      <c r="C1" s="3371"/>
      <c r="D1" s="1967"/>
    </row>
    <row r="2" spans="1:4" ht="25.5" customHeight="1">
      <c r="A2" s="3289" t="s">
        <v>1997</v>
      </c>
      <c r="B2" s="3289"/>
      <c r="C2" s="3289"/>
      <c r="D2" s="1883"/>
    </row>
    <row r="3" spans="1:4" s="1560" customFormat="1">
      <c r="A3" s="1875" t="s">
        <v>1994</v>
      </c>
      <c r="B3" s="1875" t="s">
        <v>5041</v>
      </c>
      <c r="C3" s="1875" t="s">
        <v>4982</v>
      </c>
      <c r="D3" s="1875" t="s">
        <v>4983</v>
      </c>
    </row>
    <row r="4" spans="1:4">
      <c r="A4" s="1875">
        <v>1</v>
      </c>
      <c r="B4" s="1858" t="s">
        <v>5042</v>
      </c>
      <c r="C4" s="2106">
        <f>C5+C12</f>
        <v>0</v>
      </c>
      <c r="D4" s="1984" t="s">
        <v>5043</v>
      </c>
    </row>
    <row r="5" spans="1:4">
      <c r="A5" s="1875">
        <v>2</v>
      </c>
      <c r="B5" s="1858" t="s">
        <v>5044</v>
      </c>
      <c r="C5" s="2106">
        <f>C6+C8+C9+C10+C11</f>
        <v>0</v>
      </c>
      <c r="D5" s="1549"/>
    </row>
    <row r="6" spans="1:4">
      <c r="A6" s="1875">
        <v>3</v>
      </c>
      <c r="B6" s="1858" t="s">
        <v>5045</v>
      </c>
      <c r="C6" s="2103">
        <f>主营收支!C23</f>
        <v>0</v>
      </c>
      <c r="D6" s="1549"/>
    </row>
    <row r="7" spans="1:4">
      <c r="A7" s="1875">
        <v>4</v>
      </c>
      <c r="B7" s="1858" t="s">
        <v>5046</v>
      </c>
      <c r="C7" s="2103">
        <f>主营收支!C21</f>
        <v>0</v>
      </c>
      <c r="D7" s="1549"/>
    </row>
    <row r="8" spans="1:4">
      <c r="A8" s="1875">
        <v>5</v>
      </c>
      <c r="B8" s="1858" t="s">
        <v>5047</v>
      </c>
      <c r="C8" s="2103">
        <f>主营收支!D23</f>
        <v>0</v>
      </c>
      <c r="D8" s="1549"/>
    </row>
    <row r="9" spans="1:4">
      <c r="A9" s="1875">
        <v>6</v>
      </c>
      <c r="B9" s="1858" t="s">
        <v>5048</v>
      </c>
      <c r="C9" s="2103">
        <f>主营收支!E23</f>
        <v>0</v>
      </c>
      <c r="D9" s="1549"/>
    </row>
    <row r="10" spans="1:4">
      <c r="A10" s="1875">
        <v>7</v>
      </c>
      <c r="B10" s="1858" t="s">
        <v>5049</v>
      </c>
      <c r="C10" s="2103">
        <f>主营收支!F23</f>
        <v>0</v>
      </c>
      <c r="D10" s="1549"/>
    </row>
    <row r="11" spans="1:4">
      <c r="A11" s="1875">
        <v>8</v>
      </c>
      <c r="B11" s="1858" t="s">
        <v>5050</v>
      </c>
      <c r="C11" s="2103">
        <f>主营收支!G23</f>
        <v>0</v>
      </c>
      <c r="D11" s="1549"/>
    </row>
    <row r="12" spans="1:4">
      <c r="A12" s="1875">
        <v>9</v>
      </c>
      <c r="B12" s="1858" t="s">
        <v>5051</v>
      </c>
      <c r="C12" s="2106">
        <f>C13+C15+C16+C17+C18</f>
        <v>0</v>
      </c>
      <c r="D12" s="1549"/>
    </row>
    <row r="13" spans="1:4">
      <c r="A13" s="1875">
        <v>10</v>
      </c>
      <c r="B13" s="1858" t="s">
        <v>5052</v>
      </c>
      <c r="C13" s="2103">
        <f>其他业务!C8</f>
        <v>0</v>
      </c>
      <c r="D13" s="1549"/>
    </row>
    <row r="14" spans="1:4">
      <c r="A14" s="1875">
        <v>11</v>
      </c>
      <c r="B14" s="1858" t="s">
        <v>5053</v>
      </c>
      <c r="C14" s="2103">
        <f>其他业务!C9</f>
        <v>0</v>
      </c>
      <c r="D14" s="1549"/>
    </row>
    <row r="15" spans="1:4">
      <c r="A15" s="1875">
        <v>12</v>
      </c>
      <c r="B15" s="1858" t="s">
        <v>5054</v>
      </c>
      <c r="C15" s="2103">
        <f>其他业务!C10+其他业务!C11</f>
        <v>0</v>
      </c>
      <c r="D15" s="1549"/>
    </row>
    <row r="16" spans="1:4">
      <c r="A16" s="1875">
        <v>13</v>
      </c>
      <c r="B16" s="1858" t="s">
        <v>5055</v>
      </c>
      <c r="C16" s="2103">
        <f>其他业务!C12</f>
        <v>0</v>
      </c>
      <c r="D16" s="1549"/>
    </row>
    <row r="17" spans="1:4">
      <c r="A17" s="1875">
        <v>14</v>
      </c>
      <c r="B17" s="1858" t="s">
        <v>5056</v>
      </c>
      <c r="C17" s="2103">
        <f>其他业务!C13</f>
        <v>0</v>
      </c>
      <c r="D17" s="1549"/>
    </row>
    <row r="18" spans="1:4">
      <c r="A18" s="1875">
        <v>15</v>
      </c>
      <c r="B18" s="1858" t="s">
        <v>5050</v>
      </c>
      <c r="C18" s="2103">
        <f>其他业务!C17</f>
        <v>0</v>
      </c>
      <c r="D18" s="1549"/>
    </row>
    <row r="19" spans="1:4">
      <c r="A19" s="1875">
        <v>16</v>
      </c>
      <c r="B19" s="1858" t="s">
        <v>5057</v>
      </c>
      <c r="C19" s="2106">
        <f>C20+C21+C22+C23+C24+C25+C26+C27+C28+C29</f>
        <v>0</v>
      </c>
      <c r="D19" s="1984" t="s">
        <v>5058</v>
      </c>
    </row>
    <row r="20" spans="1:4">
      <c r="A20" s="1875">
        <v>17</v>
      </c>
      <c r="B20" s="1858" t="s">
        <v>5059</v>
      </c>
      <c r="C20" s="2103">
        <f>营外收支!E6</f>
        <v>0</v>
      </c>
      <c r="D20" s="1549"/>
    </row>
    <row r="21" spans="1:4">
      <c r="A21" s="1875">
        <v>18</v>
      </c>
      <c r="B21" s="1858" t="s">
        <v>5060</v>
      </c>
      <c r="C21" s="2103">
        <f>营外收支!E7</f>
        <v>0</v>
      </c>
      <c r="D21" s="1549"/>
    </row>
    <row r="22" spans="1:4">
      <c r="A22" s="1875">
        <v>19</v>
      </c>
      <c r="B22" s="1858" t="s">
        <v>5061</v>
      </c>
      <c r="C22" s="2103">
        <f>营外收支!E8</f>
        <v>0</v>
      </c>
      <c r="D22" s="1549"/>
    </row>
    <row r="23" spans="1:4">
      <c r="A23" s="1875">
        <v>20</v>
      </c>
      <c r="B23" s="1858" t="s">
        <v>5062</v>
      </c>
      <c r="C23" s="2103">
        <f>营外收支!E9</f>
        <v>0</v>
      </c>
      <c r="D23" s="1549"/>
    </row>
    <row r="24" spans="1:4" ht="14.1" customHeight="1">
      <c r="A24" s="1875">
        <v>21</v>
      </c>
      <c r="B24" s="1858" t="s">
        <v>5063</v>
      </c>
      <c r="C24" s="2103">
        <f>营外收支!E10</f>
        <v>0</v>
      </c>
      <c r="D24" s="1549"/>
    </row>
    <row r="25" spans="1:4" ht="14.1" customHeight="1">
      <c r="A25" s="1875">
        <v>22</v>
      </c>
      <c r="B25" s="1858" t="s">
        <v>5064</v>
      </c>
      <c r="C25" s="2103">
        <f>营外收支!E11</f>
        <v>0</v>
      </c>
      <c r="D25" s="1549"/>
    </row>
    <row r="26" spans="1:4">
      <c r="A26" s="1875">
        <v>23</v>
      </c>
      <c r="B26" s="1858" t="s">
        <v>5065</v>
      </c>
      <c r="C26" s="2103">
        <f>营外收支!E12</f>
        <v>0</v>
      </c>
      <c r="D26" s="1549"/>
    </row>
    <row r="27" spans="1:4">
      <c r="A27" s="1875">
        <v>24</v>
      </c>
      <c r="B27" s="1858" t="s">
        <v>5066</v>
      </c>
      <c r="C27" s="2103">
        <f>营外收支!E13</f>
        <v>0</v>
      </c>
      <c r="D27" s="1549"/>
    </row>
    <row r="28" spans="1:4">
      <c r="A28" s="1875">
        <v>25</v>
      </c>
      <c r="B28" s="1858" t="s">
        <v>5067</v>
      </c>
      <c r="C28" s="2103">
        <f>营外收支!E14</f>
        <v>0</v>
      </c>
      <c r="D28" s="1549"/>
    </row>
    <row r="29" spans="1:4">
      <c r="A29" s="1875">
        <v>26</v>
      </c>
      <c r="B29" s="1858" t="s">
        <v>5068</v>
      </c>
      <c r="C29" s="2103">
        <f>营外收支!E15</f>
        <v>0</v>
      </c>
      <c r="D29" s="1549"/>
    </row>
  </sheetData>
  <mergeCells count="2">
    <mergeCell ref="A1:C1"/>
    <mergeCell ref="A2:C2"/>
  </mergeCells>
  <phoneticPr fontId="59" type="noConversion"/>
  <printOptions horizontalCentered="1"/>
  <pageMargins left="0.74803149606299213" right="0.74803149606299213" top="0.98425196850393704" bottom="0.98425196850393704" header="0.51181102362204722" footer="0.51181102362204722"/>
  <pageSetup paperSize="9" orientation="portrait" cellComments="asDisplayed" r:id="rId1"/>
  <drawing r:id="rId2"/>
  <legacyDrawing r:id="rId3"/>
  <mc:AlternateContent xmlns:mc="http://schemas.openxmlformats.org/markup-compatibility/2006">
    <mc:Choice Requires="x14">
      <controls>
        <mc:AlternateContent xmlns:mc="http://schemas.openxmlformats.org/markup-compatibility/2006">
          <mc:Choice Requires="x14">
            <control shapeId="558081" r:id="rId4" name="Button 1">
              <controlPr defaultSize="0" print="0" autoFill="0" autoPict="0" macro="[0]!ThisWorkbook.返回">
                <anchor moveWithCells="1">
                  <from>
                    <xdr:col>4</xdr:col>
                    <xdr:colOff>57150</xdr:colOff>
                    <xdr:row>0</xdr:row>
                    <xdr:rowOff>0</xdr:rowOff>
                  </from>
                  <to>
                    <xdr:col>5</xdr:col>
                    <xdr:colOff>333375</xdr:colOff>
                    <xdr:row>1</xdr:row>
                    <xdr:rowOff>66675</xdr:rowOff>
                  </to>
                </anchor>
              </controlPr>
            </control>
          </mc:Choice>
        </mc:AlternateContent>
      </controls>
    </mc:Choice>
  </mc:AlternateContent>
</worksheet>
</file>

<file path=xl/worksheets/sheet1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8"/>
  <dimension ref="A1:D45"/>
  <sheetViews>
    <sheetView workbookViewId="0">
      <selection sqref="A1:C1"/>
    </sheetView>
  </sheetViews>
  <sheetFormatPr defaultRowHeight="15" customHeight="1"/>
  <cols>
    <col min="1" max="1" width="5.25" style="1562" customWidth="1"/>
    <col min="2" max="2" width="47.125" style="1562" customWidth="1"/>
    <col min="3" max="3" width="18.875" style="1562" customWidth="1"/>
    <col min="4" max="4" width="19.75" style="1562" customWidth="1"/>
    <col min="5" max="256" width="9" style="1562"/>
    <col min="257" max="257" width="5.25" style="1562" customWidth="1"/>
    <col min="258" max="258" width="47.125" style="1562" customWidth="1"/>
    <col min="259" max="259" width="10.25" style="1562" customWidth="1"/>
    <col min="260" max="260" width="19.75" style="1562" customWidth="1"/>
    <col min="261" max="512" width="9" style="1562"/>
    <col min="513" max="513" width="5.25" style="1562" customWidth="1"/>
    <col min="514" max="514" width="47.125" style="1562" customWidth="1"/>
    <col min="515" max="515" width="10.25" style="1562" customWidth="1"/>
    <col min="516" max="516" width="19.75" style="1562" customWidth="1"/>
    <col min="517" max="768" width="9" style="1562"/>
    <col min="769" max="769" width="5.25" style="1562" customWidth="1"/>
    <col min="770" max="770" width="47.125" style="1562" customWidth="1"/>
    <col min="771" max="771" width="10.25" style="1562" customWidth="1"/>
    <col min="772" max="772" width="19.75" style="1562" customWidth="1"/>
    <col min="773" max="1024" width="9" style="1562"/>
    <col min="1025" max="1025" width="5.25" style="1562" customWidth="1"/>
    <col min="1026" max="1026" width="47.125" style="1562" customWidth="1"/>
    <col min="1027" max="1027" width="10.25" style="1562" customWidth="1"/>
    <col min="1028" max="1028" width="19.75" style="1562" customWidth="1"/>
    <col min="1029" max="1280" width="9" style="1562"/>
    <col min="1281" max="1281" width="5.25" style="1562" customWidth="1"/>
    <col min="1282" max="1282" width="47.125" style="1562" customWidth="1"/>
    <col min="1283" max="1283" width="10.25" style="1562" customWidth="1"/>
    <col min="1284" max="1284" width="19.75" style="1562" customWidth="1"/>
    <col min="1285" max="1536" width="9" style="1562"/>
    <col min="1537" max="1537" width="5.25" style="1562" customWidth="1"/>
    <col min="1538" max="1538" width="47.125" style="1562" customWidth="1"/>
    <col min="1539" max="1539" width="10.25" style="1562" customWidth="1"/>
    <col min="1540" max="1540" width="19.75" style="1562" customWidth="1"/>
    <col min="1541" max="1792" width="9" style="1562"/>
    <col min="1793" max="1793" width="5.25" style="1562" customWidth="1"/>
    <col min="1794" max="1794" width="47.125" style="1562" customWidth="1"/>
    <col min="1795" max="1795" width="10.25" style="1562" customWidth="1"/>
    <col min="1796" max="1796" width="19.75" style="1562" customWidth="1"/>
    <col min="1797" max="2048" width="9" style="1562"/>
    <col min="2049" max="2049" width="5.25" style="1562" customWidth="1"/>
    <col min="2050" max="2050" width="47.125" style="1562" customWidth="1"/>
    <col min="2051" max="2051" width="10.25" style="1562" customWidth="1"/>
    <col min="2052" max="2052" width="19.75" style="1562" customWidth="1"/>
    <col min="2053" max="2304" width="9" style="1562"/>
    <col min="2305" max="2305" width="5.25" style="1562" customWidth="1"/>
    <col min="2306" max="2306" width="47.125" style="1562" customWidth="1"/>
    <col min="2307" max="2307" width="10.25" style="1562" customWidth="1"/>
    <col min="2308" max="2308" width="19.75" style="1562" customWidth="1"/>
    <col min="2309" max="2560" width="9" style="1562"/>
    <col min="2561" max="2561" width="5.25" style="1562" customWidth="1"/>
    <col min="2562" max="2562" width="47.125" style="1562" customWidth="1"/>
    <col min="2563" max="2563" width="10.25" style="1562" customWidth="1"/>
    <col min="2564" max="2564" width="19.75" style="1562" customWidth="1"/>
    <col min="2565" max="2816" width="9" style="1562"/>
    <col min="2817" max="2817" width="5.25" style="1562" customWidth="1"/>
    <col min="2818" max="2818" width="47.125" style="1562" customWidth="1"/>
    <col min="2819" max="2819" width="10.25" style="1562" customWidth="1"/>
    <col min="2820" max="2820" width="19.75" style="1562" customWidth="1"/>
    <col min="2821" max="3072" width="9" style="1562"/>
    <col min="3073" max="3073" width="5.25" style="1562" customWidth="1"/>
    <col min="3074" max="3074" width="47.125" style="1562" customWidth="1"/>
    <col min="3075" max="3075" width="10.25" style="1562" customWidth="1"/>
    <col min="3076" max="3076" width="19.75" style="1562" customWidth="1"/>
    <col min="3077" max="3328" width="9" style="1562"/>
    <col min="3329" max="3329" width="5.25" style="1562" customWidth="1"/>
    <col min="3330" max="3330" width="47.125" style="1562" customWidth="1"/>
    <col min="3331" max="3331" width="10.25" style="1562" customWidth="1"/>
    <col min="3332" max="3332" width="19.75" style="1562" customWidth="1"/>
    <col min="3333" max="3584" width="9" style="1562"/>
    <col min="3585" max="3585" width="5.25" style="1562" customWidth="1"/>
    <col min="3586" max="3586" width="47.125" style="1562" customWidth="1"/>
    <col min="3587" max="3587" width="10.25" style="1562" customWidth="1"/>
    <col min="3588" max="3588" width="19.75" style="1562" customWidth="1"/>
    <col min="3589" max="3840" width="9" style="1562"/>
    <col min="3841" max="3841" width="5.25" style="1562" customWidth="1"/>
    <col min="3842" max="3842" width="47.125" style="1562" customWidth="1"/>
    <col min="3843" max="3843" width="10.25" style="1562" customWidth="1"/>
    <col min="3844" max="3844" width="19.75" style="1562" customWidth="1"/>
    <col min="3845" max="4096" width="9" style="1562"/>
    <col min="4097" max="4097" width="5.25" style="1562" customWidth="1"/>
    <col min="4098" max="4098" width="47.125" style="1562" customWidth="1"/>
    <col min="4099" max="4099" width="10.25" style="1562" customWidth="1"/>
    <col min="4100" max="4100" width="19.75" style="1562" customWidth="1"/>
    <col min="4101" max="4352" width="9" style="1562"/>
    <col min="4353" max="4353" width="5.25" style="1562" customWidth="1"/>
    <col min="4354" max="4354" width="47.125" style="1562" customWidth="1"/>
    <col min="4355" max="4355" width="10.25" style="1562" customWidth="1"/>
    <col min="4356" max="4356" width="19.75" style="1562" customWidth="1"/>
    <col min="4357" max="4608" width="9" style="1562"/>
    <col min="4609" max="4609" width="5.25" style="1562" customWidth="1"/>
    <col min="4610" max="4610" width="47.125" style="1562" customWidth="1"/>
    <col min="4611" max="4611" width="10.25" style="1562" customWidth="1"/>
    <col min="4612" max="4612" width="19.75" style="1562" customWidth="1"/>
    <col min="4613" max="4864" width="9" style="1562"/>
    <col min="4865" max="4865" width="5.25" style="1562" customWidth="1"/>
    <col min="4866" max="4866" width="47.125" style="1562" customWidth="1"/>
    <col min="4867" max="4867" width="10.25" style="1562" customWidth="1"/>
    <col min="4868" max="4868" width="19.75" style="1562" customWidth="1"/>
    <col min="4869" max="5120" width="9" style="1562"/>
    <col min="5121" max="5121" width="5.25" style="1562" customWidth="1"/>
    <col min="5122" max="5122" width="47.125" style="1562" customWidth="1"/>
    <col min="5123" max="5123" width="10.25" style="1562" customWidth="1"/>
    <col min="5124" max="5124" width="19.75" style="1562" customWidth="1"/>
    <col min="5125" max="5376" width="9" style="1562"/>
    <col min="5377" max="5377" width="5.25" style="1562" customWidth="1"/>
    <col min="5378" max="5378" width="47.125" style="1562" customWidth="1"/>
    <col min="5379" max="5379" width="10.25" style="1562" customWidth="1"/>
    <col min="5380" max="5380" width="19.75" style="1562" customWidth="1"/>
    <col min="5381" max="5632" width="9" style="1562"/>
    <col min="5633" max="5633" width="5.25" style="1562" customWidth="1"/>
    <col min="5634" max="5634" width="47.125" style="1562" customWidth="1"/>
    <col min="5635" max="5635" width="10.25" style="1562" customWidth="1"/>
    <col min="5636" max="5636" width="19.75" style="1562" customWidth="1"/>
    <col min="5637" max="5888" width="9" style="1562"/>
    <col min="5889" max="5889" width="5.25" style="1562" customWidth="1"/>
    <col min="5890" max="5890" width="47.125" style="1562" customWidth="1"/>
    <col min="5891" max="5891" width="10.25" style="1562" customWidth="1"/>
    <col min="5892" max="5892" width="19.75" style="1562" customWidth="1"/>
    <col min="5893" max="6144" width="9" style="1562"/>
    <col min="6145" max="6145" width="5.25" style="1562" customWidth="1"/>
    <col min="6146" max="6146" width="47.125" style="1562" customWidth="1"/>
    <col min="6147" max="6147" width="10.25" style="1562" customWidth="1"/>
    <col min="6148" max="6148" width="19.75" style="1562" customWidth="1"/>
    <col min="6149" max="6400" width="9" style="1562"/>
    <col min="6401" max="6401" width="5.25" style="1562" customWidth="1"/>
    <col min="6402" max="6402" width="47.125" style="1562" customWidth="1"/>
    <col min="6403" max="6403" width="10.25" style="1562" customWidth="1"/>
    <col min="6404" max="6404" width="19.75" style="1562" customWidth="1"/>
    <col min="6405" max="6656" width="9" style="1562"/>
    <col min="6657" max="6657" width="5.25" style="1562" customWidth="1"/>
    <col min="6658" max="6658" width="47.125" style="1562" customWidth="1"/>
    <col min="6659" max="6659" width="10.25" style="1562" customWidth="1"/>
    <col min="6660" max="6660" width="19.75" style="1562" customWidth="1"/>
    <col min="6661" max="6912" width="9" style="1562"/>
    <col min="6913" max="6913" width="5.25" style="1562" customWidth="1"/>
    <col min="6914" max="6914" width="47.125" style="1562" customWidth="1"/>
    <col min="6915" max="6915" width="10.25" style="1562" customWidth="1"/>
    <col min="6916" max="6916" width="19.75" style="1562" customWidth="1"/>
    <col min="6917" max="7168" width="9" style="1562"/>
    <col min="7169" max="7169" width="5.25" style="1562" customWidth="1"/>
    <col min="7170" max="7170" width="47.125" style="1562" customWidth="1"/>
    <col min="7171" max="7171" width="10.25" style="1562" customWidth="1"/>
    <col min="7172" max="7172" width="19.75" style="1562" customWidth="1"/>
    <col min="7173" max="7424" width="9" style="1562"/>
    <col min="7425" max="7425" width="5.25" style="1562" customWidth="1"/>
    <col min="7426" max="7426" width="47.125" style="1562" customWidth="1"/>
    <col min="7427" max="7427" width="10.25" style="1562" customWidth="1"/>
    <col min="7428" max="7428" width="19.75" style="1562" customWidth="1"/>
    <col min="7429" max="7680" width="9" style="1562"/>
    <col min="7681" max="7681" width="5.25" style="1562" customWidth="1"/>
    <col min="7682" max="7682" width="47.125" style="1562" customWidth="1"/>
    <col min="7683" max="7683" width="10.25" style="1562" customWidth="1"/>
    <col min="7684" max="7684" width="19.75" style="1562" customWidth="1"/>
    <col min="7685" max="7936" width="9" style="1562"/>
    <col min="7937" max="7937" width="5.25" style="1562" customWidth="1"/>
    <col min="7938" max="7938" width="47.125" style="1562" customWidth="1"/>
    <col min="7939" max="7939" width="10.25" style="1562" customWidth="1"/>
    <col min="7940" max="7940" width="19.75" style="1562" customWidth="1"/>
    <col min="7941" max="8192" width="9" style="1562"/>
    <col min="8193" max="8193" width="5.25" style="1562" customWidth="1"/>
    <col min="8194" max="8194" width="47.125" style="1562" customWidth="1"/>
    <col min="8195" max="8195" width="10.25" style="1562" customWidth="1"/>
    <col min="8196" max="8196" width="19.75" style="1562" customWidth="1"/>
    <col min="8197" max="8448" width="9" style="1562"/>
    <col min="8449" max="8449" width="5.25" style="1562" customWidth="1"/>
    <col min="8450" max="8450" width="47.125" style="1562" customWidth="1"/>
    <col min="8451" max="8451" width="10.25" style="1562" customWidth="1"/>
    <col min="8452" max="8452" width="19.75" style="1562" customWidth="1"/>
    <col min="8453" max="8704" width="9" style="1562"/>
    <col min="8705" max="8705" width="5.25" style="1562" customWidth="1"/>
    <col min="8706" max="8706" width="47.125" style="1562" customWidth="1"/>
    <col min="8707" max="8707" width="10.25" style="1562" customWidth="1"/>
    <col min="8708" max="8708" width="19.75" style="1562" customWidth="1"/>
    <col min="8709" max="8960" width="9" style="1562"/>
    <col min="8961" max="8961" width="5.25" style="1562" customWidth="1"/>
    <col min="8962" max="8962" width="47.125" style="1562" customWidth="1"/>
    <col min="8963" max="8963" width="10.25" style="1562" customWidth="1"/>
    <col min="8964" max="8964" width="19.75" style="1562" customWidth="1"/>
    <col min="8965" max="9216" width="9" style="1562"/>
    <col min="9217" max="9217" width="5.25" style="1562" customWidth="1"/>
    <col min="9218" max="9218" width="47.125" style="1562" customWidth="1"/>
    <col min="9219" max="9219" width="10.25" style="1562" customWidth="1"/>
    <col min="9220" max="9220" width="19.75" style="1562" customWidth="1"/>
    <col min="9221" max="9472" width="9" style="1562"/>
    <col min="9473" max="9473" width="5.25" style="1562" customWidth="1"/>
    <col min="9474" max="9474" width="47.125" style="1562" customWidth="1"/>
    <col min="9475" max="9475" width="10.25" style="1562" customWidth="1"/>
    <col min="9476" max="9476" width="19.75" style="1562" customWidth="1"/>
    <col min="9477" max="9728" width="9" style="1562"/>
    <col min="9729" max="9729" width="5.25" style="1562" customWidth="1"/>
    <col min="9730" max="9730" width="47.125" style="1562" customWidth="1"/>
    <col min="9731" max="9731" width="10.25" style="1562" customWidth="1"/>
    <col min="9732" max="9732" width="19.75" style="1562" customWidth="1"/>
    <col min="9733" max="9984" width="9" style="1562"/>
    <col min="9985" max="9985" width="5.25" style="1562" customWidth="1"/>
    <col min="9986" max="9986" width="47.125" style="1562" customWidth="1"/>
    <col min="9987" max="9987" width="10.25" style="1562" customWidth="1"/>
    <col min="9988" max="9988" width="19.75" style="1562" customWidth="1"/>
    <col min="9989" max="10240" width="9" style="1562"/>
    <col min="10241" max="10241" width="5.25" style="1562" customWidth="1"/>
    <col min="10242" max="10242" width="47.125" style="1562" customWidth="1"/>
    <col min="10243" max="10243" width="10.25" style="1562" customWidth="1"/>
    <col min="10244" max="10244" width="19.75" style="1562" customWidth="1"/>
    <col min="10245" max="10496" width="9" style="1562"/>
    <col min="10497" max="10497" width="5.25" style="1562" customWidth="1"/>
    <col min="10498" max="10498" width="47.125" style="1562" customWidth="1"/>
    <col min="10499" max="10499" width="10.25" style="1562" customWidth="1"/>
    <col min="10500" max="10500" width="19.75" style="1562" customWidth="1"/>
    <col min="10501" max="10752" width="9" style="1562"/>
    <col min="10753" max="10753" width="5.25" style="1562" customWidth="1"/>
    <col min="10754" max="10754" width="47.125" style="1562" customWidth="1"/>
    <col min="10755" max="10755" width="10.25" style="1562" customWidth="1"/>
    <col min="10756" max="10756" width="19.75" style="1562" customWidth="1"/>
    <col min="10757" max="11008" width="9" style="1562"/>
    <col min="11009" max="11009" width="5.25" style="1562" customWidth="1"/>
    <col min="11010" max="11010" width="47.125" style="1562" customWidth="1"/>
    <col min="11011" max="11011" width="10.25" style="1562" customWidth="1"/>
    <col min="11012" max="11012" width="19.75" style="1562" customWidth="1"/>
    <col min="11013" max="11264" width="9" style="1562"/>
    <col min="11265" max="11265" width="5.25" style="1562" customWidth="1"/>
    <col min="11266" max="11266" width="47.125" style="1562" customWidth="1"/>
    <col min="11267" max="11267" width="10.25" style="1562" customWidth="1"/>
    <col min="11268" max="11268" width="19.75" style="1562" customWidth="1"/>
    <col min="11269" max="11520" width="9" style="1562"/>
    <col min="11521" max="11521" width="5.25" style="1562" customWidth="1"/>
    <col min="11522" max="11522" width="47.125" style="1562" customWidth="1"/>
    <col min="11523" max="11523" width="10.25" style="1562" customWidth="1"/>
    <col min="11524" max="11524" width="19.75" style="1562" customWidth="1"/>
    <col min="11525" max="11776" width="9" style="1562"/>
    <col min="11777" max="11777" width="5.25" style="1562" customWidth="1"/>
    <col min="11778" max="11778" width="47.125" style="1562" customWidth="1"/>
    <col min="11779" max="11779" width="10.25" style="1562" customWidth="1"/>
    <col min="11780" max="11780" width="19.75" style="1562" customWidth="1"/>
    <col min="11781" max="12032" width="9" style="1562"/>
    <col min="12033" max="12033" width="5.25" style="1562" customWidth="1"/>
    <col min="12034" max="12034" width="47.125" style="1562" customWidth="1"/>
    <col min="12035" max="12035" width="10.25" style="1562" customWidth="1"/>
    <col min="12036" max="12036" width="19.75" style="1562" customWidth="1"/>
    <col min="12037" max="12288" width="9" style="1562"/>
    <col min="12289" max="12289" width="5.25" style="1562" customWidth="1"/>
    <col min="12290" max="12290" width="47.125" style="1562" customWidth="1"/>
    <col min="12291" max="12291" width="10.25" style="1562" customWidth="1"/>
    <col min="12292" max="12292" width="19.75" style="1562" customWidth="1"/>
    <col min="12293" max="12544" width="9" style="1562"/>
    <col min="12545" max="12545" width="5.25" style="1562" customWidth="1"/>
    <col min="12546" max="12546" width="47.125" style="1562" customWidth="1"/>
    <col min="12547" max="12547" width="10.25" style="1562" customWidth="1"/>
    <col min="12548" max="12548" width="19.75" style="1562" customWidth="1"/>
    <col min="12549" max="12800" width="9" style="1562"/>
    <col min="12801" max="12801" width="5.25" style="1562" customWidth="1"/>
    <col min="12802" max="12802" width="47.125" style="1562" customWidth="1"/>
    <col min="12803" max="12803" width="10.25" style="1562" customWidth="1"/>
    <col min="12804" max="12804" width="19.75" style="1562" customWidth="1"/>
    <col min="12805" max="13056" width="9" style="1562"/>
    <col min="13057" max="13057" width="5.25" style="1562" customWidth="1"/>
    <col min="13058" max="13058" width="47.125" style="1562" customWidth="1"/>
    <col min="13059" max="13059" width="10.25" style="1562" customWidth="1"/>
    <col min="13060" max="13060" width="19.75" style="1562" customWidth="1"/>
    <col min="13061" max="13312" width="9" style="1562"/>
    <col min="13313" max="13313" width="5.25" style="1562" customWidth="1"/>
    <col min="13314" max="13314" width="47.125" style="1562" customWidth="1"/>
    <col min="13315" max="13315" width="10.25" style="1562" customWidth="1"/>
    <col min="13316" max="13316" width="19.75" style="1562" customWidth="1"/>
    <col min="13317" max="13568" width="9" style="1562"/>
    <col min="13569" max="13569" width="5.25" style="1562" customWidth="1"/>
    <col min="13570" max="13570" width="47.125" style="1562" customWidth="1"/>
    <col min="13571" max="13571" width="10.25" style="1562" customWidth="1"/>
    <col min="13572" max="13572" width="19.75" style="1562" customWidth="1"/>
    <col min="13573" max="13824" width="9" style="1562"/>
    <col min="13825" max="13825" width="5.25" style="1562" customWidth="1"/>
    <col min="13826" max="13826" width="47.125" style="1562" customWidth="1"/>
    <col min="13827" max="13827" width="10.25" style="1562" customWidth="1"/>
    <col min="13828" max="13828" width="19.75" style="1562" customWidth="1"/>
    <col min="13829" max="14080" width="9" style="1562"/>
    <col min="14081" max="14081" width="5.25" style="1562" customWidth="1"/>
    <col min="14082" max="14082" width="47.125" style="1562" customWidth="1"/>
    <col min="14083" max="14083" width="10.25" style="1562" customWidth="1"/>
    <col min="14084" max="14084" width="19.75" style="1562" customWidth="1"/>
    <col min="14085" max="14336" width="9" style="1562"/>
    <col min="14337" max="14337" width="5.25" style="1562" customWidth="1"/>
    <col min="14338" max="14338" width="47.125" style="1562" customWidth="1"/>
    <col min="14339" max="14339" width="10.25" style="1562" customWidth="1"/>
    <col min="14340" max="14340" width="19.75" style="1562" customWidth="1"/>
    <col min="14341" max="14592" width="9" style="1562"/>
    <col min="14593" max="14593" width="5.25" style="1562" customWidth="1"/>
    <col min="14594" max="14594" width="47.125" style="1562" customWidth="1"/>
    <col min="14595" max="14595" width="10.25" style="1562" customWidth="1"/>
    <col min="14596" max="14596" width="19.75" style="1562" customWidth="1"/>
    <col min="14597" max="14848" width="9" style="1562"/>
    <col min="14849" max="14849" width="5.25" style="1562" customWidth="1"/>
    <col min="14850" max="14850" width="47.125" style="1562" customWidth="1"/>
    <col min="14851" max="14851" width="10.25" style="1562" customWidth="1"/>
    <col min="14852" max="14852" width="19.75" style="1562" customWidth="1"/>
    <col min="14853" max="15104" width="9" style="1562"/>
    <col min="15105" max="15105" width="5.25" style="1562" customWidth="1"/>
    <col min="15106" max="15106" width="47.125" style="1562" customWidth="1"/>
    <col min="15107" max="15107" width="10.25" style="1562" customWidth="1"/>
    <col min="15108" max="15108" width="19.75" style="1562" customWidth="1"/>
    <col min="15109" max="15360" width="9" style="1562"/>
    <col min="15361" max="15361" width="5.25" style="1562" customWidth="1"/>
    <col min="15362" max="15362" width="47.125" style="1562" customWidth="1"/>
    <col min="15363" max="15363" width="10.25" style="1562" customWidth="1"/>
    <col min="15364" max="15364" width="19.75" style="1562" customWidth="1"/>
    <col min="15365" max="15616" width="9" style="1562"/>
    <col min="15617" max="15617" width="5.25" style="1562" customWidth="1"/>
    <col min="15618" max="15618" width="47.125" style="1562" customWidth="1"/>
    <col min="15619" max="15619" width="10.25" style="1562" customWidth="1"/>
    <col min="15620" max="15620" width="19.75" style="1562" customWidth="1"/>
    <col min="15621" max="15872" width="9" style="1562"/>
    <col min="15873" max="15873" width="5.25" style="1562" customWidth="1"/>
    <col min="15874" max="15874" width="47.125" style="1562" customWidth="1"/>
    <col min="15875" max="15875" width="10.25" style="1562" customWidth="1"/>
    <col min="15876" max="15876" width="19.75" style="1562" customWidth="1"/>
    <col min="15877" max="16128" width="9" style="1562"/>
    <col min="16129" max="16129" width="5.25" style="1562" customWidth="1"/>
    <col min="16130" max="16130" width="47.125" style="1562" customWidth="1"/>
    <col min="16131" max="16131" width="10.25" style="1562" customWidth="1"/>
    <col min="16132" max="16132" width="19.75" style="1562" customWidth="1"/>
    <col min="16133" max="16384" width="9" style="1562"/>
  </cols>
  <sheetData>
    <row r="1" spans="1:4" s="1561" customFormat="1" ht="20.100000000000001" customHeight="1">
      <c r="A1" s="3914" t="s">
        <v>5069</v>
      </c>
      <c r="B1" s="3914"/>
      <c r="C1" s="3914"/>
      <c r="D1" s="2037"/>
    </row>
    <row r="2" spans="1:4" ht="25.5" customHeight="1">
      <c r="A2" s="3398" t="s">
        <v>5070</v>
      </c>
      <c r="B2" s="3398"/>
      <c r="C2" s="3398"/>
      <c r="D2" s="1974"/>
    </row>
    <row r="3" spans="1:4" ht="14.25" customHeight="1">
      <c r="A3" s="1940" t="s">
        <v>1994</v>
      </c>
      <c r="B3" s="1940" t="s">
        <v>5071</v>
      </c>
      <c r="C3" s="1940" t="s">
        <v>5072</v>
      </c>
      <c r="D3" s="1940" t="s">
        <v>5073</v>
      </c>
    </row>
    <row r="4" spans="1:4" ht="14.25" customHeight="1">
      <c r="A4" s="1940">
        <v>1</v>
      </c>
      <c r="B4" s="1943" t="s">
        <v>5074</v>
      </c>
      <c r="C4" s="2106">
        <f>C5+C21+C30+C35+C36+C37</f>
        <v>0</v>
      </c>
      <c r="D4" s="1940" t="s">
        <v>5075</v>
      </c>
    </row>
    <row r="5" spans="1:4" ht="14.25" customHeight="1">
      <c r="A5" s="1940">
        <v>2</v>
      </c>
      <c r="B5" s="1943" t="s">
        <v>5076</v>
      </c>
      <c r="C5" s="2106">
        <f>C6+C13</f>
        <v>0</v>
      </c>
      <c r="D5" s="1940"/>
    </row>
    <row r="6" spans="1:4" ht="14.25" customHeight="1">
      <c r="A6" s="1940">
        <v>3</v>
      </c>
      <c r="B6" s="1943" t="s">
        <v>5077</v>
      </c>
      <c r="C6" s="2106">
        <f>SUM(C7:C12)</f>
        <v>0</v>
      </c>
      <c r="D6" s="1940"/>
    </row>
    <row r="7" spans="1:4" ht="14.25" customHeight="1">
      <c r="A7" s="1940">
        <v>4</v>
      </c>
      <c r="B7" s="1975" t="s">
        <v>5078</v>
      </c>
      <c r="C7" s="2108"/>
      <c r="D7" s="1940"/>
    </row>
    <row r="8" spans="1:4" ht="14.25" customHeight="1">
      <c r="A8" s="1940">
        <v>5</v>
      </c>
      <c r="B8" s="1975" t="s">
        <v>5079</v>
      </c>
      <c r="C8" s="2108"/>
      <c r="D8" s="1940"/>
    </row>
    <row r="9" spans="1:4" ht="14.25" customHeight="1">
      <c r="A9" s="1940">
        <v>6</v>
      </c>
      <c r="B9" s="1975" t="s">
        <v>5080</v>
      </c>
      <c r="C9" s="2108"/>
      <c r="D9" s="1940"/>
    </row>
    <row r="10" spans="1:4" ht="14.25" customHeight="1">
      <c r="A10" s="1940">
        <v>7</v>
      </c>
      <c r="B10" s="1975" t="s">
        <v>5081</v>
      </c>
      <c r="C10" s="2108"/>
      <c r="D10" s="1940"/>
    </row>
    <row r="11" spans="1:4" ht="14.25" customHeight="1">
      <c r="A11" s="1940">
        <v>8</v>
      </c>
      <c r="B11" s="1975" t="s">
        <v>5082</v>
      </c>
      <c r="C11" s="2108"/>
      <c r="D11" s="1940"/>
    </row>
    <row r="12" spans="1:4" ht="14.25" customHeight="1">
      <c r="A12" s="1940">
        <v>9</v>
      </c>
      <c r="B12" s="1975" t="s">
        <v>5083</v>
      </c>
      <c r="C12" s="2108"/>
      <c r="D12" s="1940"/>
    </row>
    <row r="13" spans="1:4" ht="14.25" customHeight="1">
      <c r="A13" s="1940">
        <v>10</v>
      </c>
      <c r="B13" s="1943" t="s">
        <v>5084</v>
      </c>
      <c r="C13" s="2106">
        <f>SUM(C14:C20)</f>
        <v>0</v>
      </c>
      <c r="D13" s="1940"/>
    </row>
    <row r="14" spans="1:4" ht="14.25" customHeight="1">
      <c r="A14" s="1940">
        <v>11</v>
      </c>
      <c r="B14" s="1975" t="s">
        <v>5085</v>
      </c>
      <c r="C14" s="2108"/>
      <c r="D14" s="1940"/>
    </row>
    <row r="15" spans="1:4" ht="14.25" customHeight="1">
      <c r="A15" s="1940">
        <v>12</v>
      </c>
      <c r="B15" s="1975" t="s">
        <v>5086</v>
      </c>
      <c r="C15" s="2108"/>
      <c r="D15" s="1940"/>
    </row>
    <row r="16" spans="1:4" ht="14.25" customHeight="1">
      <c r="A16" s="1940">
        <v>13</v>
      </c>
      <c r="B16" s="1975" t="s">
        <v>5087</v>
      </c>
      <c r="C16" s="2108"/>
      <c r="D16" s="1940"/>
    </row>
    <row r="17" spans="1:4" ht="14.25" customHeight="1">
      <c r="A17" s="1940">
        <v>14</v>
      </c>
      <c r="B17" s="1975" t="s">
        <v>5088</v>
      </c>
      <c r="C17" s="2108"/>
      <c r="D17" s="1940"/>
    </row>
    <row r="18" spans="1:4" ht="14.25" customHeight="1">
      <c r="A18" s="1940">
        <v>15</v>
      </c>
      <c r="B18" s="1975" t="s">
        <v>5089</v>
      </c>
      <c r="C18" s="2108"/>
      <c r="D18" s="1940"/>
    </row>
    <row r="19" spans="1:4" ht="14.25" customHeight="1">
      <c r="A19" s="1940">
        <v>16</v>
      </c>
      <c r="B19" s="1975" t="s">
        <v>5090</v>
      </c>
      <c r="C19" s="2108"/>
      <c r="D19" s="1940"/>
    </row>
    <row r="20" spans="1:4" ht="14.25" customHeight="1">
      <c r="A20" s="1940">
        <v>17</v>
      </c>
      <c r="B20" s="1975" t="s">
        <v>5091</v>
      </c>
      <c r="C20" s="2108"/>
      <c r="D20" s="1940"/>
    </row>
    <row r="21" spans="1:4" ht="14.25" customHeight="1">
      <c r="A21" s="1940">
        <v>18</v>
      </c>
      <c r="B21" s="1975" t="s">
        <v>5092</v>
      </c>
      <c r="C21" s="2106">
        <f>C22+C29</f>
        <v>0</v>
      </c>
      <c r="D21" s="1940"/>
    </row>
    <row r="22" spans="1:4" ht="14.25" customHeight="1">
      <c r="A22" s="1940">
        <v>19</v>
      </c>
      <c r="B22" s="1975" t="s">
        <v>5093</v>
      </c>
      <c r="C22" s="2106">
        <f>SUM(C23:C28)</f>
        <v>0</v>
      </c>
      <c r="D22" s="1940"/>
    </row>
    <row r="23" spans="1:4" ht="14.25" customHeight="1">
      <c r="A23" s="1940">
        <v>20</v>
      </c>
      <c r="B23" s="1976" t="s">
        <v>5094</v>
      </c>
      <c r="C23" s="2108"/>
      <c r="D23" s="1940"/>
    </row>
    <row r="24" spans="1:4" ht="14.25" customHeight="1">
      <c r="A24" s="1940">
        <v>21</v>
      </c>
      <c r="B24" s="1975" t="s">
        <v>5095</v>
      </c>
      <c r="C24" s="2108"/>
      <c r="D24" s="1940"/>
    </row>
    <row r="25" spans="1:4" ht="14.25" customHeight="1">
      <c r="A25" s="1940">
        <v>22</v>
      </c>
      <c r="B25" s="1975" t="s">
        <v>5096</v>
      </c>
      <c r="C25" s="2108"/>
      <c r="D25" s="1940"/>
    </row>
    <row r="26" spans="1:4" ht="14.25" customHeight="1">
      <c r="A26" s="1940">
        <v>23</v>
      </c>
      <c r="B26" s="1975" t="s">
        <v>5097</v>
      </c>
      <c r="C26" s="2108"/>
      <c r="D26" s="1940"/>
    </row>
    <row r="27" spans="1:4" ht="14.25" customHeight="1">
      <c r="A27" s="1940">
        <v>24</v>
      </c>
      <c r="B27" s="1975" t="s">
        <v>5098</v>
      </c>
      <c r="C27" s="2108"/>
      <c r="D27" s="1940"/>
    </row>
    <row r="28" spans="1:4" ht="14.25" customHeight="1">
      <c r="A28" s="1940">
        <v>25</v>
      </c>
      <c r="B28" s="1975" t="s">
        <v>5083</v>
      </c>
      <c r="C28" s="2108"/>
      <c r="D28" s="1940"/>
    </row>
    <row r="29" spans="1:4" ht="14.25" customHeight="1">
      <c r="A29" s="1940">
        <v>26</v>
      </c>
      <c r="B29" s="1975" t="s">
        <v>5099</v>
      </c>
      <c r="C29" s="2108"/>
      <c r="D29" s="1940"/>
    </row>
    <row r="30" spans="1:4" ht="14.25" customHeight="1">
      <c r="A30" s="1940">
        <v>27</v>
      </c>
      <c r="B30" s="1943" t="s">
        <v>5100</v>
      </c>
      <c r="C30" s="2106">
        <f>C31-C33-C34</f>
        <v>0</v>
      </c>
      <c r="D30" s="1940"/>
    </row>
    <row r="31" spans="1:4" ht="14.25" customHeight="1">
      <c r="A31" s="1940">
        <v>28</v>
      </c>
      <c r="B31" s="1943" t="s">
        <v>5101</v>
      </c>
      <c r="C31" s="2108"/>
      <c r="D31" s="1940"/>
    </row>
    <row r="32" spans="1:4" ht="14.25" customHeight="1">
      <c r="A32" s="1940">
        <v>29</v>
      </c>
      <c r="B32" s="1943" t="s">
        <v>5102</v>
      </c>
      <c r="C32" s="2108"/>
      <c r="D32" s="1940"/>
    </row>
    <row r="33" spans="1:4" ht="14.25" customHeight="1">
      <c r="A33" s="1940">
        <v>30</v>
      </c>
      <c r="B33" s="1943" t="s">
        <v>5103</v>
      </c>
      <c r="C33" s="2108"/>
      <c r="D33" s="1940"/>
    </row>
    <row r="34" spans="1:4" ht="14.25" customHeight="1">
      <c r="A34" s="1940">
        <v>31</v>
      </c>
      <c r="B34" s="1943" t="s">
        <v>5104</v>
      </c>
      <c r="C34" s="2108"/>
      <c r="D34" s="1940"/>
    </row>
    <row r="35" spans="1:4" ht="14.25" customHeight="1">
      <c r="A35" s="1940">
        <v>32</v>
      </c>
      <c r="B35" s="1943" t="s">
        <v>5105</v>
      </c>
      <c r="C35" s="2108"/>
      <c r="D35" s="1940"/>
    </row>
    <row r="36" spans="1:4" ht="14.25" customHeight="1">
      <c r="A36" s="1940">
        <v>33</v>
      </c>
      <c r="B36" s="1943" t="s">
        <v>5106</v>
      </c>
      <c r="C36" s="2108"/>
      <c r="D36" s="1940"/>
    </row>
    <row r="37" spans="1:4" ht="14.25" customHeight="1">
      <c r="A37" s="1940">
        <v>34</v>
      </c>
      <c r="B37" s="1943" t="s">
        <v>5107</v>
      </c>
      <c r="C37" s="2108"/>
      <c r="D37" s="1940"/>
    </row>
    <row r="38" spans="1:4" ht="14.25" customHeight="1">
      <c r="A38" s="1940">
        <v>35</v>
      </c>
      <c r="B38" s="1943" t="s">
        <v>5108</v>
      </c>
      <c r="C38" s="2106">
        <f>SUM(C39:C45)</f>
        <v>0</v>
      </c>
      <c r="D38" s="1940" t="s">
        <v>5109</v>
      </c>
    </row>
    <row r="39" spans="1:4" ht="14.25" customHeight="1">
      <c r="A39" s="1940">
        <v>36</v>
      </c>
      <c r="B39" s="1943" t="s">
        <v>5110</v>
      </c>
      <c r="C39" s="2108"/>
      <c r="D39" s="1940"/>
    </row>
    <row r="40" spans="1:4" ht="14.25" customHeight="1">
      <c r="A40" s="1940">
        <v>37</v>
      </c>
      <c r="B40" s="1943" t="s">
        <v>5111</v>
      </c>
      <c r="C40" s="2108"/>
      <c r="D40" s="1940"/>
    </row>
    <row r="41" spans="1:4" ht="14.25" customHeight="1">
      <c r="A41" s="1940">
        <v>38</v>
      </c>
      <c r="B41" s="1943" t="s">
        <v>5112</v>
      </c>
      <c r="C41" s="2108"/>
      <c r="D41" s="1940"/>
    </row>
    <row r="42" spans="1:4" ht="14.25" customHeight="1">
      <c r="A42" s="1940">
        <v>39</v>
      </c>
      <c r="B42" s="1943" t="s">
        <v>5113</v>
      </c>
      <c r="C42" s="2108"/>
      <c r="D42" s="1940"/>
    </row>
    <row r="43" spans="1:4" ht="14.25" customHeight="1">
      <c r="A43" s="1940">
        <v>40</v>
      </c>
      <c r="B43" s="1943" t="s">
        <v>5114</v>
      </c>
      <c r="C43" s="2108"/>
      <c r="D43" s="1940"/>
    </row>
    <row r="44" spans="1:4" ht="14.25" customHeight="1">
      <c r="A44" s="1940">
        <v>41</v>
      </c>
      <c r="B44" s="1943" t="s">
        <v>5115</v>
      </c>
      <c r="C44" s="2108"/>
      <c r="D44" s="1940"/>
    </row>
    <row r="45" spans="1:4" ht="14.25" customHeight="1">
      <c r="A45" s="1940">
        <v>42</v>
      </c>
      <c r="B45" s="1943" t="s">
        <v>5116</v>
      </c>
      <c r="C45" s="2108"/>
      <c r="D45" s="1940"/>
    </row>
  </sheetData>
  <mergeCells count="2">
    <mergeCell ref="A1:C1"/>
    <mergeCell ref="A2:C2"/>
  </mergeCells>
  <phoneticPr fontId="59" type="noConversion"/>
  <printOptions horizontalCentered="1"/>
  <pageMargins left="0.74803149606299213" right="0.74803149606299213" top="0.98425196850393704" bottom="0.98425196850393704" header="0.51181102362204722" footer="0.51181102362204722"/>
  <pageSetup paperSize="9" orientation="portrait"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59105" r:id="rId4" name="Button 1">
              <controlPr defaultSize="0" print="0" autoFill="0" autoPict="0" macro="[0]!ThisWorkbook.返回">
                <anchor moveWithCells="1">
                  <from>
                    <xdr:col>4</xdr:col>
                    <xdr:colOff>133350</xdr:colOff>
                    <xdr:row>8</xdr:row>
                    <xdr:rowOff>114300</xdr:rowOff>
                  </from>
                  <to>
                    <xdr:col>5</xdr:col>
                    <xdr:colOff>409575</xdr:colOff>
                    <xdr:row>10</xdr:row>
                    <xdr:rowOff>95250</xdr:rowOff>
                  </to>
                </anchor>
              </controlPr>
            </control>
          </mc:Choice>
        </mc:AlternateContent>
      </controls>
    </mc:Choice>
  </mc:AlternateContent>
</worksheet>
</file>

<file path=xl/worksheets/sheet1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9"/>
  <dimension ref="A1:D29"/>
  <sheetViews>
    <sheetView workbookViewId="0">
      <selection sqref="A1:C1"/>
    </sheetView>
  </sheetViews>
  <sheetFormatPr defaultColWidth="31.625" defaultRowHeight="14.25"/>
  <cols>
    <col min="1" max="1" width="5.125" style="1559" customWidth="1"/>
    <col min="2" max="2" width="43.25" style="1559" customWidth="1"/>
    <col min="3" max="3" width="16.5" style="1559" customWidth="1"/>
    <col min="4" max="4" width="21.875" style="1559" customWidth="1"/>
    <col min="5" max="256" width="31.625" style="1559"/>
    <col min="257" max="257" width="5.125" style="1559" customWidth="1"/>
    <col min="258" max="258" width="43.25" style="1559" customWidth="1"/>
    <col min="259" max="259" width="10.75" style="1559" customWidth="1"/>
    <col min="260" max="260" width="21.875" style="1559" customWidth="1"/>
    <col min="261" max="512" width="31.625" style="1559"/>
    <col min="513" max="513" width="5.125" style="1559" customWidth="1"/>
    <col min="514" max="514" width="43.25" style="1559" customWidth="1"/>
    <col min="515" max="515" width="10.75" style="1559" customWidth="1"/>
    <col min="516" max="516" width="21.875" style="1559" customWidth="1"/>
    <col min="517" max="768" width="31.625" style="1559"/>
    <col min="769" max="769" width="5.125" style="1559" customWidth="1"/>
    <col min="770" max="770" width="43.25" style="1559" customWidth="1"/>
    <col min="771" max="771" width="10.75" style="1559" customWidth="1"/>
    <col min="772" max="772" width="21.875" style="1559" customWidth="1"/>
    <col min="773" max="1024" width="31.625" style="1559"/>
    <col min="1025" max="1025" width="5.125" style="1559" customWidth="1"/>
    <col min="1026" max="1026" width="43.25" style="1559" customWidth="1"/>
    <col min="1027" max="1027" width="10.75" style="1559" customWidth="1"/>
    <col min="1028" max="1028" width="21.875" style="1559" customWidth="1"/>
    <col min="1029" max="1280" width="31.625" style="1559"/>
    <col min="1281" max="1281" width="5.125" style="1559" customWidth="1"/>
    <col min="1282" max="1282" width="43.25" style="1559" customWidth="1"/>
    <col min="1283" max="1283" width="10.75" style="1559" customWidth="1"/>
    <col min="1284" max="1284" width="21.875" style="1559" customWidth="1"/>
    <col min="1285" max="1536" width="31.625" style="1559"/>
    <col min="1537" max="1537" width="5.125" style="1559" customWidth="1"/>
    <col min="1538" max="1538" width="43.25" style="1559" customWidth="1"/>
    <col min="1539" max="1539" width="10.75" style="1559" customWidth="1"/>
    <col min="1540" max="1540" width="21.875" style="1559" customWidth="1"/>
    <col min="1541" max="1792" width="31.625" style="1559"/>
    <col min="1793" max="1793" width="5.125" style="1559" customWidth="1"/>
    <col min="1794" max="1794" width="43.25" style="1559" customWidth="1"/>
    <col min="1795" max="1795" width="10.75" style="1559" customWidth="1"/>
    <col min="1796" max="1796" width="21.875" style="1559" customWidth="1"/>
    <col min="1797" max="2048" width="31.625" style="1559"/>
    <col min="2049" max="2049" width="5.125" style="1559" customWidth="1"/>
    <col min="2050" max="2050" width="43.25" style="1559" customWidth="1"/>
    <col min="2051" max="2051" width="10.75" style="1559" customWidth="1"/>
    <col min="2052" max="2052" width="21.875" style="1559" customWidth="1"/>
    <col min="2053" max="2304" width="31.625" style="1559"/>
    <col min="2305" max="2305" width="5.125" style="1559" customWidth="1"/>
    <col min="2306" max="2306" width="43.25" style="1559" customWidth="1"/>
    <col min="2307" max="2307" width="10.75" style="1559" customWidth="1"/>
    <col min="2308" max="2308" width="21.875" style="1559" customWidth="1"/>
    <col min="2309" max="2560" width="31.625" style="1559"/>
    <col min="2561" max="2561" width="5.125" style="1559" customWidth="1"/>
    <col min="2562" max="2562" width="43.25" style="1559" customWidth="1"/>
    <col min="2563" max="2563" width="10.75" style="1559" customWidth="1"/>
    <col min="2564" max="2564" width="21.875" style="1559" customWidth="1"/>
    <col min="2565" max="2816" width="31.625" style="1559"/>
    <col min="2817" max="2817" width="5.125" style="1559" customWidth="1"/>
    <col min="2818" max="2818" width="43.25" style="1559" customWidth="1"/>
    <col min="2819" max="2819" width="10.75" style="1559" customWidth="1"/>
    <col min="2820" max="2820" width="21.875" style="1559" customWidth="1"/>
    <col min="2821" max="3072" width="31.625" style="1559"/>
    <col min="3073" max="3073" width="5.125" style="1559" customWidth="1"/>
    <col min="3074" max="3074" width="43.25" style="1559" customWidth="1"/>
    <col min="3075" max="3075" width="10.75" style="1559" customWidth="1"/>
    <col min="3076" max="3076" width="21.875" style="1559" customWidth="1"/>
    <col min="3077" max="3328" width="31.625" style="1559"/>
    <col min="3329" max="3329" width="5.125" style="1559" customWidth="1"/>
    <col min="3330" max="3330" width="43.25" style="1559" customWidth="1"/>
    <col min="3331" max="3331" width="10.75" style="1559" customWidth="1"/>
    <col min="3332" max="3332" width="21.875" style="1559" customWidth="1"/>
    <col min="3333" max="3584" width="31.625" style="1559"/>
    <col min="3585" max="3585" width="5.125" style="1559" customWidth="1"/>
    <col min="3586" max="3586" width="43.25" style="1559" customWidth="1"/>
    <col min="3587" max="3587" width="10.75" style="1559" customWidth="1"/>
    <col min="3588" max="3588" width="21.875" style="1559" customWidth="1"/>
    <col min="3589" max="3840" width="31.625" style="1559"/>
    <col min="3841" max="3841" width="5.125" style="1559" customWidth="1"/>
    <col min="3842" max="3842" width="43.25" style="1559" customWidth="1"/>
    <col min="3843" max="3843" width="10.75" style="1559" customWidth="1"/>
    <col min="3844" max="3844" width="21.875" style="1559" customWidth="1"/>
    <col min="3845" max="4096" width="31.625" style="1559"/>
    <col min="4097" max="4097" width="5.125" style="1559" customWidth="1"/>
    <col min="4098" max="4098" width="43.25" style="1559" customWidth="1"/>
    <col min="4099" max="4099" width="10.75" style="1559" customWidth="1"/>
    <col min="4100" max="4100" width="21.875" style="1559" customWidth="1"/>
    <col min="4101" max="4352" width="31.625" style="1559"/>
    <col min="4353" max="4353" width="5.125" style="1559" customWidth="1"/>
    <col min="4354" max="4354" width="43.25" style="1559" customWidth="1"/>
    <col min="4355" max="4355" width="10.75" style="1559" customWidth="1"/>
    <col min="4356" max="4356" width="21.875" style="1559" customWidth="1"/>
    <col min="4357" max="4608" width="31.625" style="1559"/>
    <col min="4609" max="4609" width="5.125" style="1559" customWidth="1"/>
    <col min="4610" max="4610" width="43.25" style="1559" customWidth="1"/>
    <col min="4611" max="4611" width="10.75" style="1559" customWidth="1"/>
    <col min="4612" max="4612" width="21.875" style="1559" customWidth="1"/>
    <col min="4613" max="4864" width="31.625" style="1559"/>
    <col min="4865" max="4865" width="5.125" style="1559" customWidth="1"/>
    <col min="4866" max="4866" width="43.25" style="1559" customWidth="1"/>
    <col min="4867" max="4867" width="10.75" style="1559" customWidth="1"/>
    <col min="4868" max="4868" width="21.875" style="1559" customWidth="1"/>
    <col min="4869" max="5120" width="31.625" style="1559"/>
    <col min="5121" max="5121" width="5.125" style="1559" customWidth="1"/>
    <col min="5122" max="5122" width="43.25" style="1559" customWidth="1"/>
    <col min="5123" max="5123" width="10.75" style="1559" customWidth="1"/>
    <col min="5124" max="5124" width="21.875" style="1559" customWidth="1"/>
    <col min="5125" max="5376" width="31.625" style="1559"/>
    <col min="5377" max="5377" width="5.125" style="1559" customWidth="1"/>
    <col min="5378" max="5378" width="43.25" style="1559" customWidth="1"/>
    <col min="5379" max="5379" width="10.75" style="1559" customWidth="1"/>
    <col min="5380" max="5380" width="21.875" style="1559" customWidth="1"/>
    <col min="5381" max="5632" width="31.625" style="1559"/>
    <col min="5633" max="5633" width="5.125" style="1559" customWidth="1"/>
    <col min="5634" max="5634" width="43.25" style="1559" customWidth="1"/>
    <col min="5635" max="5635" width="10.75" style="1559" customWidth="1"/>
    <col min="5636" max="5636" width="21.875" style="1559" customWidth="1"/>
    <col min="5637" max="5888" width="31.625" style="1559"/>
    <col min="5889" max="5889" width="5.125" style="1559" customWidth="1"/>
    <col min="5890" max="5890" width="43.25" style="1559" customWidth="1"/>
    <col min="5891" max="5891" width="10.75" style="1559" customWidth="1"/>
    <col min="5892" max="5892" width="21.875" style="1559" customWidth="1"/>
    <col min="5893" max="6144" width="31.625" style="1559"/>
    <col min="6145" max="6145" width="5.125" style="1559" customWidth="1"/>
    <col min="6146" max="6146" width="43.25" style="1559" customWidth="1"/>
    <col min="6147" max="6147" width="10.75" style="1559" customWidth="1"/>
    <col min="6148" max="6148" width="21.875" style="1559" customWidth="1"/>
    <col min="6149" max="6400" width="31.625" style="1559"/>
    <col min="6401" max="6401" width="5.125" style="1559" customWidth="1"/>
    <col min="6402" max="6402" width="43.25" style="1559" customWidth="1"/>
    <col min="6403" max="6403" width="10.75" style="1559" customWidth="1"/>
    <col min="6404" max="6404" width="21.875" style="1559" customWidth="1"/>
    <col min="6405" max="6656" width="31.625" style="1559"/>
    <col min="6657" max="6657" width="5.125" style="1559" customWidth="1"/>
    <col min="6658" max="6658" width="43.25" style="1559" customWidth="1"/>
    <col min="6659" max="6659" width="10.75" style="1559" customWidth="1"/>
    <col min="6660" max="6660" width="21.875" style="1559" customWidth="1"/>
    <col min="6661" max="6912" width="31.625" style="1559"/>
    <col min="6913" max="6913" width="5.125" style="1559" customWidth="1"/>
    <col min="6914" max="6914" width="43.25" style="1559" customWidth="1"/>
    <col min="6915" max="6915" width="10.75" style="1559" customWidth="1"/>
    <col min="6916" max="6916" width="21.875" style="1559" customWidth="1"/>
    <col min="6917" max="7168" width="31.625" style="1559"/>
    <col min="7169" max="7169" width="5.125" style="1559" customWidth="1"/>
    <col min="7170" max="7170" width="43.25" style="1559" customWidth="1"/>
    <col min="7171" max="7171" width="10.75" style="1559" customWidth="1"/>
    <col min="7172" max="7172" width="21.875" style="1559" customWidth="1"/>
    <col min="7173" max="7424" width="31.625" style="1559"/>
    <col min="7425" max="7425" width="5.125" style="1559" customWidth="1"/>
    <col min="7426" max="7426" width="43.25" style="1559" customWidth="1"/>
    <col min="7427" max="7427" width="10.75" style="1559" customWidth="1"/>
    <col min="7428" max="7428" width="21.875" style="1559" customWidth="1"/>
    <col min="7429" max="7680" width="31.625" style="1559"/>
    <col min="7681" max="7681" width="5.125" style="1559" customWidth="1"/>
    <col min="7682" max="7682" width="43.25" style="1559" customWidth="1"/>
    <col min="7683" max="7683" width="10.75" style="1559" customWidth="1"/>
    <col min="7684" max="7684" width="21.875" style="1559" customWidth="1"/>
    <col min="7685" max="7936" width="31.625" style="1559"/>
    <col min="7937" max="7937" width="5.125" style="1559" customWidth="1"/>
    <col min="7938" max="7938" width="43.25" style="1559" customWidth="1"/>
    <col min="7939" max="7939" width="10.75" style="1559" customWidth="1"/>
    <col min="7940" max="7940" width="21.875" style="1559" customWidth="1"/>
    <col min="7941" max="8192" width="31.625" style="1559"/>
    <col min="8193" max="8193" width="5.125" style="1559" customWidth="1"/>
    <col min="8194" max="8194" width="43.25" style="1559" customWidth="1"/>
    <col min="8195" max="8195" width="10.75" style="1559" customWidth="1"/>
    <col min="8196" max="8196" width="21.875" style="1559" customWidth="1"/>
    <col min="8197" max="8448" width="31.625" style="1559"/>
    <col min="8449" max="8449" width="5.125" style="1559" customWidth="1"/>
    <col min="8450" max="8450" width="43.25" style="1559" customWidth="1"/>
    <col min="8451" max="8451" width="10.75" style="1559" customWidth="1"/>
    <col min="8452" max="8452" width="21.875" style="1559" customWidth="1"/>
    <col min="8453" max="8704" width="31.625" style="1559"/>
    <col min="8705" max="8705" width="5.125" style="1559" customWidth="1"/>
    <col min="8706" max="8706" width="43.25" style="1559" customWidth="1"/>
    <col min="8707" max="8707" width="10.75" style="1559" customWidth="1"/>
    <col min="8708" max="8708" width="21.875" style="1559" customWidth="1"/>
    <col min="8709" max="8960" width="31.625" style="1559"/>
    <col min="8961" max="8961" width="5.125" style="1559" customWidth="1"/>
    <col min="8962" max="8962" width="43.25" style="1559" customWidth="1"/>
    <col min="8963" max="8963" width="10.75" style="1559" customWidth="1"/>
    <col min="8964" max="8964" width="21.875" style="1559" customWidth="1"/>
    <col min="8965" max="9216" width="31.625" style="1559"/>
    <col min="9217" max="9217" width="5.125" style="1559" customWidth="1"/>
    <col min="9218" max="9218" width="43.25" style="1559" customWidth="1"/>
    <col min="9219" max="9219" width="10.75" style="1559" customWidth="1"/>
    <col min="9220" max="9220" width="21.875" style="1559" customWidth="1"/>
    <col min="9221" max="9472" width="31.625" style="1559"/>
    <col min="9473" max="9473" width="5.125" style="1559" customWidth="1"/>
    <col min="9474" max="9474" width="43.25" style="1559" customWidth="1"/>
    <col min="9475" max="9475" width="10.75" style="1559" customWidth="1"/>
    <col min="9476" max="9476" width="21.875" style="1559" customWidth="1"/>
    <col min="9477" max="9728" width="31.625" style="1559"/>
    <col min="9729" max="9729" width="5.125" style="1559" customWidth="1"/>
    <col min="9730" max="9730" width="43.25" style="1559" customWidth="1"/>
    <col min="9731" max="9731" width="10.75" style="1559" customWidth="1"/>
    <col min="9732" max="9732" width="21.875" style="1559" customWidth="1"/>
    <col min="9733" max="9984" width="31.625" style="1559"/>
    <col min="9985" max="9985" width="5.125" style="1559" customWidth="1"/>
    <col min="9986" max="9986" width="43.25" style="1559" customWidth="1"/>
    <col min="9987" max="9987" width="10.75" style="1559" customWidth="1"/>
    <col min="9988" max="9988" width="21.875" style="1559" customWidth="1"/>
    <col min="9989" max="10240" width="31.625" style="1559"/>
    <col min="10241" max="10241" width="5.125" style="1559" customWidth="1"/>
    <col min="10242" max="10242" width="43.25" style="1559" customWidth="1"/>
    <col min="10243" max="10243" width="10.75" style="1559" customWidth="1"/>
    <col min="10244" max="10244" width="21.875" style="1559" customWidth="1"/>
    <col min="10245" max="10496" width="31.625" style="1559"/>
    <col min="10497" max="10497" width="5.125" style="1559" customWidth="1"/>
    <col min="10498" max="10498" width="43.25" style="1559" customWidth="1"/>
    <col min="10499" max="10499" width="10.75" style="1559" customWidth="1"/>
    <col min="10500" max="10500" width="21.875" style="1559" customWidth="1"/>
    <col min="10501" max="10752" width="31.625" style="1559"/>
    <col min="10753" max="10753" width="5.125" style="1559" customWidth="1"/>
    <col min="10754" max="10754" width="43.25" style="1559" customWidth="1"/>
    <col min="10755" max="10755" width="10.75" style="1559" customWidth="1"/>
    <col min="10756" max="10756" width="21.875" style="1559" customWidth="1"/>
    <col min="10757" max="11008" width="31.625" style="1559"/>
    <col min="11009" max="11009" width="5.125" style="1559" customWidth="1"/>
    <col min="11010" max="11010" width="43.25" style="1559" customWidth="1"/>
    <col min="11011" max="11011" width="10.75" style="1559" customWidth="1"/>
    <col min="11012" max="11012" width="21.875" style="1559" customWidth="1"/>
    <col min="11013" max="11264" width="31.625" style="1559"/>
    <col min="11265" max="11265" width="5.125" style="1559" customWidth="1"/>
    <col min="11266" max="11266" width="43.25" style="1559" customWidth="1"/>
    <col min="11267" max="11267" width="10.75" style="1559" customWidth="1"/>
    <col min="11268" max="11268" width="21.875" style="1559" customWidth="1"/>
    <col min="11269" max="11520" width="31.625" style="1559"/>
    <col min="11521" max="11521" width="5.125" style="1559" customWidth="1"/>
    <col min="11522" max="11522" width="43.25" style="1559" customWidth="1"/>
    <col min="11523" max="11523" width="10.75" style="1559" customWidth="1"/>
    <col min="11524" max="11524" width="21.875" style="1559" customWidth="1"/>
    <col min="11525" max="11776" width="31.625" style="1559"/>
    <col min="11777" max="11777" width="5.125" style="1559" customWidth="1"/>
    <col min="11778" max="11778" width="43.25" style="1559" customWidth="1"/>
    <col min="11779" max="11779" width="10.75" style="1559" customWidth="1"/>
    <col min="11780" max="11780" width="21.875" style="1559" customWidth="1"/>
    <col min="11781" max="12032" width="31.625" style="1559"/>
    <col min="12033" max="12033" width="5.125" style="1559" customWidth="1"/>
    <col min="12034" max="12034" width="43.25" style="1559" customWidth="1"/>
    <col min="12035" max="12035" width="10.75" style="1559" customWidth="1"/>
    <col min="12036" max="12036" width="21.875" style="1559" customWidth="1"/>
    <col min="12037" max="12288" width="31.625" style="1559"/>
    <col min="12289" max="12289" width="5.125" style="1559" customWidth="1"/>
    <col min="12290" max="12290" width="43.25" style="1559" customWidth="1"/>
    <col min="12291" max="12291" width="10.75" style="1559" customWidth="1"/>
    <col min="12292" max="12292" width="21.875" style="1559" customWidth="1"/>
    <col min="12293" max="12544" width="31.625" style="1559"/>
    <col min="12545" max="12545" width="5.125" style="1559" customWidth="1"/>
    <col min="12546" max="12546" width="43.25" style="1559" customWidth="1"/>
    <col min="12547" max="12547" width="10.75" style="1559" customWidth="1"/>
    <col min="12548" max="12548" width="21.875" style="1559" customWidth="1"/>
    <col min="12549" max="12800" width="31.625" style="1559"/>
    <col min="12801" max="12801" width="5.125" style="1559" customWidth="1"/>
    <col min="12802" max="12802" width="43.25" style="1559" customWidth="1"/>
    <col min="12803" max="12803" width="10.75" style="1559" customWidth="1"/>
    <col min="12804" max="12804" width="21.875" style="1559" customWidth="1"/>
    <col min="12805" max="13056" width="31.625" style="1559"/>
    <col min="13057" max="13057" width="5.125" style="1559" customWidth="1"/>
    <col min="13058" max="13058" width="43.25" style="1559" customWidth="1"/>
    <col min="13059" max="13059" width="10.75" style="1559" customWidth="1"/>
    <col min="13060" max="13060" width="21.875" style="1559" customWidth="1"/>
    <col min="13061" max="13312" width="31.625" style="1559"/>
    <col min="13313" max="13313" width="5.125" style="1559" customWidth="1"/>
    <col min="13314" max="13314" width="43.25" style="1559" customWidth="1"/>
    <col min="13315" max="13315" width="10.75" style="1559" customWidth="1"/>
    <col min="13316" max="13316" width="21.875" style="1559" customWidth="1"/>
    <col min="13317" max="13568" width="31.625" style="1559"/>
    <col min="13569" max="13569" width="5.125" style="1559" customWidth="1"/>
    <col min="13570" max="13570" width="43.25" style="1559" customWidth="1"/>
    <col min="13571" max="13571" width="10.75" style="1559" customWidth="1"/>
    <col min="13572" max="13572" width="21.875" style="1559" customWidth="1"/>
    <col min="13573" max="13824" width="31.625" style="1559"/>
    <col min="13825" max="13825" width="5.125" style="1559" customWidth="1"/>
    <col min="13826" max="13826" width="43.25" style="1559" customWidth="1"/>
    <col min="13827" max="13827" width="10.75" style="1559" customWidth="1"/>
    <col min="13828" max="13828" width="21.875" style="1559" customWidth="1"/>
    <col min="13829" max="14080" width="31.625" style="1559"/>
    <col min="14081" max="14081" width="5.125" style="1559" customWidth="1"/>
    <col min="14082" max="14082" width="43.25" style="1559" customWidth="1"/>
    <col min="14083" max="14083" width="10.75" style="1559" customWidth="1"/>
    <col min="14084" max="14084" width="21.875" style="1559" customWidth="1"/>
    <col min="14085" max="14336" width="31.625" style="1559"/>
    <col min="14337" max="14337" width="5.125" style="1559" customWidth="1"/>
    <col min="14338" max="14338" width="43.25" style="1559" customWidth="1"/>
    <col min="14339" max="14339" width="10.75" style="1559" customWidth="1"/>
    <col min="14340" max="14340" width="21.875" style="1559" customWidth="1"/>
    <col min="14341" max="14592" width="31.625" style="1559"/>
    <col min="14593" max="14593" width="5.125" style="1559" customWidth="1"/>
    <col min="14594" max="14594" width="43.25" style="1559" customWidth="1"/>
    <col min="14595" max="14595" width="10.75" style="1559" customWidth="1"/>
    <col min="14596" max="14596" width="21.875" style="1559" customWidth="1"/>
    <col min="14597" max="14848" width="31.625" style="1559"/>
    <col min="14849" max="14849" width="5.125" style="1559" customWidth="1"/>
    <col min="14850" max="14850" width="43.25" style="1559" customWidth="1"/>
    <col min="14851" max="14851" width="10.75" style="1559" customWidth="1"/>
    <col min="14852" max="14852" width="21.875" style="1559" customWidth="1"/>
    <col min="14853" max="15104" width="31.625" style="1559"/>
    <col min="15105" max="15105" width="5.125" style="1559" customWidth="1"/>
    <col min="15106" max="15106" width="43.25" style="1559" customWidth="1"/>
    <col min="15107" max="15107" width="10.75" style="1559" customWidth="1"/>
    <col min="15108" max="15108" width="21.875" style="1559" customWidth="1"/>
    <col min="15109" max="15360" width="31.625" style="1559"/>
    <col min="15361" max="15361" width="5.125" style="1559" customWidth="1"/>
    <col min="15362" max="15362" width="43.25" style="1559" customWidth="1"/>
    <col min="15363" max="15363" width="10.75" style="1559" customWidth="1"/>
    <col min="15364" max="15364" width="21.875" style="1559" customWidth="1"/>
    <col min="15365" max="15616" width="31.625" style="1559"/>
    <col min="15617" max="15617" width="5.125" style="1559" customWidth="1"/>
    <col min="15618" max="15618" width="43.25" style="1559" customWidth="1"/>
    <col min="15619" max="15619" width="10.75" style="1559" customWidth="1"/>
    <col min="15620" max="15620" width="21.875" style="1559" customWidth="1"/>
    <col min="15621" max="15872" width="31.625" style="1559"/>
    <col min="15873" max="15873" width="5.125" style="1559" customWidth="1"/>
    <col min="15874" max="15874" width="43.25" style="1559" customWidth="1"/>
    <col min="15875" max="15875" width="10.75" style="1559" customWidth="1"/>
    <col min="15876" max="15876" width="21.875" style="1559" customWidth="1"/>
    <col min="15877" max="16128" width="31.625" style="1559"/>
    <col min="16129" max="16129" width="5.125" style="1559" customWidth="1"/>
    <col min="16130" max="16130" width="43.25" style="1559" customWidth="1"/>
    <col min="16131" max="16131" width="10.75" style="1559" customWidth="1"/>
    <col min="16132" max="16132" width="21.875" style="1559" customWidth="1"/>
    <col min="16133" max="16384" width="31.625" style="1559"/>
  </cols>
  <sheetData>
    <row r="1" spans="1:4" ht="20.100000000000001" customHeight="1">
      <c r="A1" s="3324" t="s">
        <v>5117</v>
      </c>
      <c r="B1" s="3324"/>
      <c r="C1" s="3324"/>
      <c r="D1" s="1967"/>
    </row>
    <row r="2" spans="1:4" s="1563" customFormat="1" ht="25.5" customHeight="1">
      <c r="A2" s="3915" t="s">
        <v>5118</v>
      </c>
      <c r="B2" s="3915"/>
      <c r="C2" s="3915"/>
      <c r="D2" s="1947"/>
    </row>
    <row r="3" spans="1:4" s="1564" customFormat="1" ht="14.25" customHeight="1">
      <c r="A3" s="1875" t="s">
        <v>1994</v>
      </c>
      <c r="B3" s="1875" t="s">
        <v>5119</v>
      </c>
      <c r="C3" s="1875" t="s">
        <v>4982</v>
      </c>
      <c r="D3" s="1875" t="s">
        <v>4983</v>
      </c>
    </row>
    <row r="4" spans="1:4" s="1564" customFormat="1" ht="14.25" customHeight="1">
      <c r="A4" s="1875">
        <v>1</v>
      </c>
      <c r="B4" s="1858" t="s">
        <v>5120</v>
      </c>
      <c r="C4" s="2106">
        <f>C5+C12</f>
        <v>0</v>
      </c>
      <c r="D4" s="2032" t="s">
        <v>5121</v>
      </c>
    </row>
    <row r="5" spans="1:4" s="1564" customFormat="1" ht="14.25" customHeight="1">
      <c r="A5" s="1875">
        <v>2</v>
      </c>
      <c r="B5" s="1858" t="s">
        <v>5122</v>
      </c>
      <c r="C5" s="2106">
        <f>C6+C8+C9+C10+C11</f>
        <v>0</v>
      </c>
      <c r="D5" s="2032"/>
    </row>
    <row r="6" spans="1:4" s="1564" customFormat="1" ht="14.25" customHeight="1">
      <c r="A6" s="1875">
        <v>3</v>
      </c>
      <c r="B6" s="1858" t="s">
        <v>5123</v>
      </c>
      <c r="C6" s="2103">
        <f>主营收支!C40</f>
        <v>0</v>
      </c>
      <c r="D6" s="2032"/>
    </row>
    <row r="7" spans="1:4" s="1564" customFormat="1" ht="14.25" customHeight="1">
      <c r="A7" s="1875">
        <v>4</v>
      </c>
      <c r="B7" s="1858" t="s">
        <v>5124</v>
      </c>
      <c r="C7" s="2103">
        <f>主营收支!C38</f>
        <v>0</v>
      </c>
      <c r="D7" s="2032"/>
    </row>
    <row r="8" spans="1:4" s="1564" customFormat="1" ht="14.25" customHeight="1">
      <c r="A8" s="1875">
        <v>5</v>
      </c>
      <c r="B8" s="1858" t="s">
        <v>5125</v>
      </c>
      <c r="C8" s="2103">
        <f>主营收支!D40</f>
        <v>0</v>
      </c>
      <c r="D8" s="2032"/>
    </row>
    <row r="9" spans="1:4" s="1564" customFormat="1" ht="14.25" customHeight="1">
      <c r="A9" s="1875">
        <v>6</v>
      </c>
      <c r="B9" s="1858" t="s">
        <v>5126</v>
      </c>
      <c r="C9" s="2103">
        <f>主营收支!E40</f>
        <v>0</v>
      </c>
      <c r="D9" s="2032"/>
    </row>
    <row r="10" spans="1:4" s="1564" customFormat="1" ht="14.25" customHeight="1">
      <c r="A10" s="1875">
        <v>7</v>
      </c>
      <c r="B10" s="1858" t="s">
        <v>5127</v>
      </c>
      <c r="C10" s="2103">
        <f>主营收支!F40</f>
        <v>0</v>
      </c>
      <c r="D10" s="2032"/>
    </row>
    <row r="11" spans="1:4" s="1564" customFormat="1" ht="14.25" customHeight="1">
      <c r="A11" s="1875">
        <v>8</v>
      </c>
      <c r="B11" s="1858" t="s">
        <v>5050</v>
      </c>
      <c r="C11" s="2103">
        <f>主营收支!G40</f>
        <v>0</v>
      </c>
      <c r="D11" s="2032"/>
    </row>
    <row r="12" spans="1:4" s="1564" customFormat="1" ht="14.25" customHeight="1">
      <c r="A12" s="1875">
        <v>9</v>
      </c>
      <c r="B12" s="1858" t="s">
        <v>5128</v>
      </c>
      <c r="C12" s="2106">
        <f>C13+C15+C16+C17+C18</f>
        <v>0</v>
      </c>
      <c r="D12" s="2032"/>
    </row>
    <row r="13" spans="1:4" s="1564" customFormat="1" ht="14.25" customHeight="1">
      <c r="A13" s="1875">
        <v>10</v>
      </c>
      <c r="B13" s="1858" t="s">
        <v>5129</v>
      </c>
      <c r="C13" s="2106">
        <f>其他业务!H8+C14</f>
        <v>0</v>
      </c>
      <c r="D13" s="2032"/>
    </row>
    <row r="14" spans="1:4" s="1564" customFormat="1" ht="14.25" customHeight="1">
      <c r="A14" s="1875">
        <v>11</v>
      </c>
      <c r="B14" s="1858" t="s">
        <v>5124</v>
      </c>
      <c r="C14" s="2103">
        <f>其他业务!H9</f>
        <v>0</v>
      </c>
      <c r="D14" s="2032"/>
    </row>
    <row r="15" spans="1:4" s="1564" customFormat="1" ht="14.25" customHeight="1">
      <c r="A15" s="1875">
        <v>12</v>
      </c>
      <c r="B15" s="1858" t="s">
        <v>5130</v>
      </c>
      <c r="C15" s="2106">
        <f>其他业务!H10+其他业务!H11</f>
        <v>0</v>
      </c>
      <c r="D15" s="2032"/>
    </row>
    <row r="16" spans="1:4" s="1564" customFormat="1" ht="14.25" customHeight="1">
      <c r="A16" s="1875">
        <v>13</v>
      </c>
      <c r="B16" s="1858" t="s">
        <v>5131</v>
      </c>
      <c r="C16" s="2103">
        <f>其他业务!H12</f>
        <v>0</v>
      </c>
      <c r="D16" s="2032"/>
    </row>
    <row r="17" spans="1:4" s="1564" customFormat="1" ht="14.25" customHeight="1">
      <c r="A17" s="1875">
        <v>14</v>
      </c>
      <c r="B17" s="1858" t="s">
        <v>5132</v>
      </c>
      <c r="C17" s="2103">
        <f>其他业务!H13</f>
        <v>0</v>
      </c>
      <c r="D17" s="2032"/>
    </row>
    <row r="18" spans="1:4" s="1564" customFormat="1" ht="14.25" customHeight="1">
      <c r="A18" s="1875">
        <v>15</v>
      </c>
      <c r="B18" s="1858" t="s">
        <v>5133</v>
      </c>
      <c r="C18" s="2103">
        <f>其他业务!H17</f>
        <v>0</v>
      </c>
      <c r="D18" s="2032"/>
    </row>
    <row r="19" spans="1:4" s="1564" customFormat="1" ht="14.25" customHeight="1">
      <c r="A19" s="1875">
        <v>16</v>
      </c>
      <c r="B19" s="1858" t="s">
        <v>5134</v>
      </c>
      <c r="C19" s="2106">
        <f>SUM(C20:C29)</f>
        <v>0</v>
      </c>
      <c r="D19" s="2032" t="s">
        <v>5135</v>
      </c>
    </row>
    <row r="20" spans="1:4" s="1564" customFormat="1" ht="14.25" customHeight="1">
      <c r="A20" s="1875">
        <v>17</v>
      </c>
      <c r="B20" s="1858" t="s">
        <v>5136</v>
      </c>
      <c r="C20" s="2103">
        <f>营外收支!C22</f>
        <v>0</v>
      </c>
      <c r="D20" s="1858"/>
    </row>
    <row r="21" spans="1:4" s="1564" customFormat="1" ht="14.25" customHeight="1">
      <c r="A21" s="1875">
        <v>18</v>
      </c>
      <c r="B21" s="1858" t="s">
        <v>5137</v>
      </c>
      <c r="C21" s="2103">
        <f>营外收支!C23</f>
        <v>0</v>
      </c>
      <c r="D21" s="1858"/>
    </row>
    <row r="22" spans="1:4" s="1564" customFormat="1" ht="14.25" customHeight="1">
      <c r="A22" s="1875">
        <v>19</v>
      </c>
      <c r="B22" s="1858" t="s">
        <v>5138</v>
      </c>
      <c r="C22" s="2103">
        <f>营外收支!C24</f>
        <v>0</v>
      </c>
      <c r="D22" s="1858"/>
    </row>
    <row r="23" spans="1:4" s="1564" customFormat="1" ht="14.25" customHeight="1">
      <c r="A23" s="1875">
        <v>20</v>
      </c>
      <c r="B23" s="1858" t="s">
        <v>5139</v>
      </c>
      <c r="C23" s="2103">
        <f>营外收支!C25</f>
        <v>0</v>
      </c>
      <c r="D23" s="1858"/>
    </row>
    <row r="24" spans="1:4" s="1564" customFormat="1" ht="14.1" customHeight="1">
      <c r="A24" s="1875">
        <v>21</v>
      </c>
      <c r="B24" s="1858" t="s">
        <v>5140</v>
      </c>
      <c r="C24" s="2103">
        <f>营外收支!C26</f>
        <v>0</v>
      </c>
      <c r="D24" s="1858"/>
    </row>
    <row r="25" spans="1:4" s="1564" customFormat="1" ht="14.1" customHeight="1">
      <c r="A25" s="1875">
        <v>22</v>
      </c>
      <c r="B25" s="1858" t="s">
        <v>5141</v>
      </c>
      <c r="C25" s="2103">
        <f>营外收支!C27</f>
        <v>0</v>
      </c>
      <c r="D25" s="1858"/>
    </row>
    <row r="26" spans="1:4" s="1564" customFormat="1" ht="14.25" customHeight="1">
      <c r="A26" s="1875">
        <v>23</v>
      </c>
      <c r="B26" s="1858" t="s">
        <v>5142</v>
      </c>
      <c r="C26" s="2103">
        <f>营外收支!C28</f>
        <v>0</v>
      </c>
      <c r="D26" s="1858"/>
    </row>
    <row r="27" spans="1:4" s="1564" customFormat="1" ht="14.25" customHeight="1">
      <c r="A27" s="1875">
        <v>24</v>
      </c>
      <c r="B27" s="1858" t="s">
        <v>5143</v>
      </c>
      <c r="C27" s="2103">
        <f>营外收支!C29</f>
        <v>0</v>
      </c>
      <c r="D27" s="1858"/>
    </row>
    <row r="28" spans="1:4" s="1564" customFormat="1" ht="14.25" customHeight="1">
      <c r="A28" s="1875">
        <v>25</v>
      </c>
      <c r="B28" s="1858" t="s">
        <v>5144</v>
      </c>
      <c r="C28" s="2103">
        <f>营外收支!C30</f>
        <v>0</v>
      </c>
      <c r="D28" s="1858"/>
    </row>
    <row r="29" spans="1:4" s="1564" customFormat="1" ht="14.25" customHeight="1">
      <c r="A29" s="1875">
        <v>26</v>
      </c>
      <c r="B29" s="1858" t="s">
        <v>5068</v>
      </c>
      <c r="C29" s="2103">
        <f>营外收支!C31</f>
        <v>0</v>
      </c>
      <c r="D29" s="1858"/>
    </row>
  </sheetData>
  <mergeCells count="2">
    <mergeCell ref="A1:C1"/>
    <mergeCell ref="A2:C2"/>
  </mergeCells>
  <phoneticPr fontId="59" type="noConversion"/>
  <printOptions horizontalCentered="1"/>
  <pageMargins left="0.74803149606299213" right="0.74803149606299213" top="0.98425196850393704" bottom="0.98425196850393704" header="0.51181102362204722" footer="0.5118110236220472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0129" r:id="rId4" name="Button 1">
              <controlPr defaultSize="0" print="0" autoFill="0" autoPict="0" macro="[0]!ThisWorkbook.返回">
                <anchor moveWithCells="1">
                  <from>
                    <xdr:col>4</xdr:col>
                    <xdr:colOff>95250</xdr:colOff>
                    <xdr:row>0</xdr:row>
                    <xdr:rowOff>19050</xdr:rowOff>
                  </from>
                  <to>
                    <xdr:col>4</xdr:col>
                    <xdr:colOff>923925</xdr:colOff>
                    <xdr:row>1</xdr:row>
                    <xdr:rowOff>85725</xdr:rowOff>
                  </to>
                </anchor>
              </controlPr>
            </control>
          </mc:Choice>
        </mc:AlternateContent>
      </controls>
    </mc:Choice>
  </mc:AlternateContent>
</worksheet>
</file>

<file path=xl/worksheets/sheet1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0"/>
  <dimension ref="A1:D42"/>
  <sheetViews>
    <sheetView workbookViewId="0">
      <selection sqref="A1:C1"/>
    </sheetView>
  </sheetViews>
  <sheetFormatPr defaultRowHeight="15" customHeight="1"/>
  <cols>
    <col min="1" max="1" width="5.25" style="1565" customWidth="1"/>
    <col min="2" max="2" width="44.125" style="1565" customWidth="1"/>
    <col min="3" max="3" width="18.875" style="1566" customWidth="1"/>
    <col min="4" max="4" width="19.875" style="1565" customWidth="1"/>
    <col min="5" max="256" width="9" style="1565"/>
    <col min="257" max="257" width="5.25" style="1565" customWidth="1"/>
    <col min="258" max="258" width="44.125" style="1565" customWidth="1"/>
    <col min="259" max="259" width="10.875" style="1565" customWidth="1"/>
    <col min="260" max="260" width="19.875" style="1565" customWidth="1"/>
    <col min="261" max="512" width="9" style="1565"/>
    <col min="513" max="513" width="5.25" style="1565" customWidth="1"/>
    <col min="514" max="514" width="44.125" style="1565" customWidth="1"/>
    <col min="515" max="515" width="10.875" style="1565" customWidth="1"/>
    <col min="516" max="516" width="19.875" style="1565" customWidth="1"/>
    <col min="517" max="768" width="9" style="1565"/>
    <col min="769" max="769" width="5.25" style="1565" customWidth="1"/>
    <col min="770" max="770" width="44.125" style="1565" customWidth="1"/>
    <col min="771" max="771" width="10.875" style="1565" customWidth="1"/>
    <col min="772" max="772" width="19.875" style="1565" customWidth="1"/>
    <col min="773" max="1024" width="9" style="1565"/>
    <col min="1025" max="1025" width="5.25" style="1565" customWidth="1"/>
    <col min="1026" max="1026" width="44.125" style="1565" customWidth="1"/>
    <col min="1027" max="1027" width="10.875" style="1565" customWidth="1"/>
    <col min="1028" max="1028" width="19.875" style="1565" customWidth="1"/>
    <col min="1029" max="1280" width="9" style="1565"/>
    <col min="1281" max="1281" width="5.25" style="1565" customWidth="1"/>
    <col min="1282" max="1282" width="44.125" style="1565" customWidth="1"/>
    <col min="1283" max="1283" width="10.875" style="1565" customWidth="1"/>
    <col min="1284" max="1284" width="19.875" style="1565" customWidth="1"/>
    <col min="1285" max="1536" width="9" style="1565"/>
    <col min="1537" max="1537" width="5.25" style="1565" customWidth="1"/>
    <col min="1538" max="1538" width="44.125" style="1565" customWidth="1"/>
    <col min="1539" max="1539" width="10.875" style="1565" customWidth="1"/>
    <col min="1540" max="1540" width="19.875" style="1565" customWidth="1"/>
    <col min="1541" max="1792" width="9" style="1565"/>
    <col min="1793" max="1793" width="5.25" style="1565" customWidth="1"/>
    <col min="1794" max="1794" width="44.125" style="1565" customWidth="1"/>
    <col min="1795" max="1795" width="10.875" style="1565" customWidth="1"/>
    <col min="1796" max="1796" width="19.875" style="1565" customWidth="1"/>
    <col min="1797" max="2048" width="9" style="1565"/>
    <col min="2049" max="2049" width="5.25" style="1565" customWidth="1"/>
    <col min="2050" max="2050" width="44.125" style="1565" customWidth="1"/>
    <col min="2051" max="2051" width="10.875" style="1565" customWidth="1"/>
    <col min="2052" max="2052" width="19.875" style="1565" customWidth="1"/>
    <col min="2053" max="2304" width="9" style="1565"/>
    <col min="2305" max="2305" width="5.25" style="1565" customWidth="1"/>
    <col min="2306" max="2306" width="44.125" style="1565" customWidth="1"/>
    <col min="2307" max="2307" width="10.875" style="1565" customWidth="1"/>
    <col min="2308" max="2308" width="19.875" style="1565" customWidth="1"/>
    <col min="2309" max="2560" width="9" style="1565"/>
    <col min="2561" max="2561" width="5.25" style="1565" customWidth="1"/>
    <col min="2562" max="2562" width="44.125" style="1565" customWidth="1"/>
    <col min="2563" max="2563" width="10.875" style="1565" customWidth="1"/>
    <col min="2564" max="2564" width="19.875" style="1565" customWidth="1"/>
    <col min="2565" max="2816" width="9" style="1565"/>
    <col min="2817" max="2817" width="5.25" style="1565" customWidth="1"/>
    <col min="2818" max="2818" width="44.125" style="1565" customWidth="1"/>
    <col min="2819" max="2819" width="10.875" style="1565" customWidth="1"/>
    <col min="2820" max="2820" width="19.875" style="1565" customWidth="1"/>
    <col min="2821" max="3072" width="9" style="1565"/>
    <col min="3073" max="3073" width="5.25" style="1565" customWidth="1"/>
    <col min="3074" max="3074" width="44.125" style="1565" customWidth="1"/>
    <col min="3075" max="3075" width="10.875" style="1565" customWidth="1"/>
    <col min="3076" max="3076" width="19.875" style="1565" customWidth="1"/>
    <col min="3077" max="3328" width="9" style="1565"/>
    <col min="3329" max="3329" width="5.25" style="1565" customWidth="1"/>
    <col min="3330" max="3330" width="44.125" style="1565" customWidth="1"/>
    <col min="3331" max="3331" width="10.875" style="1565" customWidth="1"/>
    <col min="3332" max="3332" width="19.875" style="1565" customWidth="1"/>
    <col min="3333" max="3584" width="9" style="1565"/>
    <col min="3585" max="3585" width="5.25" style="1565" customWidth="1"/>
    <col min="3586" max="3586" width="44.125" style="1565" customWidth="1"/>
    <col min="3587" max="3587" width="10.875" style="1565" customWidth="1"/>
    <col min="3588" max="3588" width="19.875" style="1565" customWidth="1"/>
    <col min="3589" max="3840" width="9" style="1565"/>
    <col min="3841" max="3841" width="5.25" style="1565" customWidth="1"/>
    <col min="3842" max="3842" width="44.125" style="1565" customWidth="1"/>
    <col min="3843" max="3843" width="10.875" style="1565" customWidth="1"/>
    <col min="3844" max="3844" width="19.875" style="1565" customWidth="1"/>
    <col min="3845" max="4096" width="9" style="1565"/>
    <col min="4097" max="4097" width="5.25" style="1565" customWidth="1"/>
    <col min="4098" max="4098" width="44.125" style="1565" customWidth="1"/>
    <col min="4099" max="4099" width="10.875" style="1565" customWidth="1"/>
    <col min="4100" max="4100" width="19.875" style="1565" customWidth="1"/>
    <col min="4101" max="4352" width="9" style="1565"/>
    <col min="4353" max="4353" width="5.25" style="1565" customWidth="1"/>
    <col min="4354" max="4354" width="44.125" style="1565" customWidth="1"/>
    <col min="4355" max="4355" width="10.875" style="1565" customWidth="1"/>
    <col min="4356" max="4356" width="19.875" style="1565" customWidth="1"/>
    <col min="4357" max="4608" width="9" style="1565"/>
    <col min="4609" max="4609" width="5.25" style="1565" customWidth="1"/>
    <col min="4610" max="4610" width="44.125" style="1565" customWidth="1"/>
    <col min="4611" max="4611" width="10.875" style="1565" customWidth="1"/>
    <col min="4612" max="4612" width="19.875" style="1565" customWidth="1"/>
    <col min="4613" max="4864" width="9" style="1565"/>
    <col min="4865" max="4865" width="5.25" style="1565" customWidth="1"/>
    <col min="4866" max="4866" width="44.125" style="1565" customWidth="1"/>
    <col min="4867" max="4867" width="10.875" style="1565" customWidth="1"/>
    <col min="4868" max="4868" width="19.875" style="1565" customWidth="1"/>
    <col min="4869" max="5120" width="9" style="1565"/>
    <col min="5121" max="5121" width="5.25" style="1565" customWidth="1"/>
    <col min="5122" max="5122" width="44.125" style="1565" customWidth="1"/>
    <col min="5123" max="5123" width="10.875" style="1565" customWidth="1"/>
    <col min="5124" max="5124" width="19.875" style="1565" customWidth="1"/>
    <col min="5125" max="5376" width="9" style="1565"/>
    <col min="5377" max="5377" width="5.25" style="1565" customWidth="1"/>
    <col min="5378" max="5378" width="44.125" style="1565" customWidth="1"/>
    <col min="5379" max="5379" width="10.875" style="1565" customWidth="1"/>
    <col min="5380" max="5380" width="19.875" style="1565" customWidth="1"/>
    <col min="5381" max="5632" width="9" style="1565"/>
    <col min="5633" max="5633" width="5.25" style="1565" customWidth="1"/>
    <col min="5634" max="5634" width="44.125" style="1565" customWidth="1"/>
    <col min="5635" max="5635" width="10.875" style="1565" customWidth="1"/>
    <col min="5636" max="5636" width="19.875" style="1565" customWidth="1"/>
    <col min="5637" max="5888" width="9" style="1565"/>
    <col min="5889" max="5889" width="5.25" style="1565" customWidth="1"/>
    <col min="5890" max="5890" width="44.125" style="1565" customWidth="1"/>
    <col min="5891" max="5891" width="10.875" style="1565" customWidth="1"/>
    <col min="5892" max="5892" width="19.875" style="1565" customWidth="1"/>
    <col min="5893" max="6144" width="9" style="1565"/>
    <col min="6145" max="6145" width="5.25" style="1565" customWidth="1"/>
    <col min="6146" max="6146" width="44.125" style="1565" customWidth="1"/>
    <col min="6147" max="6147" width="10.875" style="1565" customWidth="1"/>
    <col min="6148" max="6148" width="19.875" style="1565" customWidth="1"/>
    <col min="6149" max="6400" width="9" style="1565"/>
    <col min="6401" max="6401" width="5.25" style="1565" customWidth="1"/>
    <col min="6402" max="6402" width="44.125" style="1565" customWidth="1"/>
    <col min="6403" max="6403" width="10.875" style="1565" customWidth="1"/>
    <col min="6404" max="6404" width="19.875" style="1565" customWidth="1"/>
    <col min="6405" max="6656" width="9" style="1565"/>
    <col min="6657" max="6657" width="5.25" style="1565" customWidth="1"/>
    <col min="6658" max="6658" width="44.125" style="1565" customWidth="1"/>
    <col min="6659" max="6659" width="10.875" style="1565" customWidth="1"/>
    <col min="6660" max="6660" width="19.875" style="1565" customWidth="1"/>
    <col min="6661" max="6912" width="9" style="1565"/>
    <col min="6913" max="6913" width="5.25" style="1565" customWidth="1"/>
    <col min="6914" max="6914" width="44.125" style="1565" customWidth="1"/>
    <col min="6915" max="6915" width="10.875" style="1565" customWidth="1"/>
    <col min="6916" max="6916" width="19.875" style="1565" customWidth="1"/>
    <col min="6917" max="7168" width="9" style="1565"/>
    <col min="7169" max="7169" width="5.25" style="1565" customWidth="1"/>
    <col min="7170" max="7170" width="44.125" style="1565" customWidth="1"/>
    <col min="7171" max="7171" width="10.875" style="1565" customWidth="1"/>
    <col min="7172" max="7172" width="19.875" style="1565" customWidth="1"/>
    <col min="7173" max="7424" width="9" style="1565"/>
    <col min="7425" max="7425" width="5.25" style="1565" customWidth="1"/>
    <col min="7426" max="7426" width="44.125" style="1565" customWidth="1"/>
    <col min="7427" max="7427" width="10.875" style="1565" customWidth="1"/>
    <col min="7428" max="7428" width="19.875" style="1565" customWidth="1"/>
    <col min="7429" max="7680" width="9" style="1565"/>
    <col min="7681" max="7681" width="5.25" style="1565" customWidth="1"/>
    <col min="7682" max="7682" width="44.125" style="1565" customWidth="1"/>
    <col min="7683" max="7683" width="10.875" style="1565" customWidth="1"/>
    <col min="7684" max="7684" width="19.875" style="1565" customWidth="1"/>
    <col min="7685" max="7936" width="9" style="1565"/>
    <col min="7937" max="7937" width="5.25" style="1565" customWidth="1"/>
    <col min="7938" max="7938" width="44.125" style="1565" customWidth="1"/>
    <col min="7939" max="7939" width="10.875" style="1565" customWidth="1"/>
    <col min="7940" max="7940" width="19.875" style="1565" customWidth="1"/>
    <col min="7941" max="8192" width="9" style="1565"/>
    <col min="8193" max="8193" width="5.25" style="1565" customWidth="1"/>
    <col min="8194" max="8194" width="44.125" style="1565" customWidth="1"/>
    <col min="8195" max="8195" width="10.875" style="1565" customWidth="1"/>
    <col min="8196" max="8196" width="19.875" style="1565" customWidth="1"/>
    <col min="8197" max="8448" width="9" style="1565"/>
    <col min="8449" max="8449" width="5.25" style="1565" customWidth="1"/>
    <col min="8450" max="8450" width="44.125" style="1565" customWidth="1"/>
    <col min="8451" max="8451" width="10.875" style="1565" customWidth="1"/>
    <col min="8452" max="8452" width="19.875" style="1565" customWidth="1"/>
    <col min="8453" max="8704" width="9" style="1565"/>
    <col min="8705" max="8705" width="5.25" style="1565" customWidth="1"/>
    <col min="8706" max="8706" width="44.125" style="1565" customWidth="1"/>
    <col min="8707" max="8707" width="10.875" style="1565" customWidth="1"/>
    <col min="8708" max="8708" width="19.875" style="1565" customWidth="1"/>
    <col min="8709" max="8960" width="9" style="1565"/>
    <col min="8961" max="8961" width="5.25" style="1565" customWidth="1"/>
    <col min="8962" max="8962" width="44.125" style="1565" customWidth="1"/>
    <col min="8963" max="8963" width="10.875" style="1565" customWidth="1"/>
    <col min="8964" max="8964" width="19.875" style="1565" customWidth="1"/>
    <col min="8965" max="9216" width="9" style="1565"/>
    <col min="9217" max="9217" width="5.25" style="1565" customWidth="1"/>
    <col min="9218" max="9218" width="44.125" style="1565" customWidth="1"/>
    <col min="9219" max="9219" width="10.875" style="1565" customWidth="1"/>
    <col min="9220" max="9220" width="19.875" style="1565" customWidth="1"/>
    <col min="9221" max="9472" width="9" style="1565"/>
    <col min="9473" max="9473" width="5.25" style="1565" customWidth="1"/>
    <col min="9474" max="9474" width="44.125" style="1565" customWidth="1"/>
    <col min="9475" max="9475" width="10.875" style="1565" customWidth="1"/>
    <col min="9476" max="9476" width="19.875" style="1565" customWidth="1"/>
    <col min="9477" max="9728" width="9" style="1565"/>
    <col min="9729" max="9729" width="5.25" style="1565" customWidth="1"/>
    <col min="9730" max="9730" width="44.125" style="1565" customWidth="1"/>
    <col min="9731" max="9731" width="10.875" style="1565" customWidth="1"/>
    <col min="9732" max="9732" width="19.875" style="1565" customWidth="1"/>
    <col min="9733" max="9984" width="9" style="1565"/>
    <col min="9985" max="9985" width="5.25" style="1565" customWidth="1"/>
    <col min="9986" max="9986" width="44.125" style="1565" customWidth="1"/>
    <col min="9987" max="9987" width="10.875" style="1565" customWidth="1"/>
    <col min="9988" max="9988" width="19.875" style="1565" customWidth="1"/>
    <col min="9989" max="10240" width="9" style="1565"/>
    <col min="10241" max="10241" width="5.25" style="1565" customWidth="1"/>
    <col min="10242" max="10242" width="44.125" style="1565" customWidth="1"/>
    <col min="10243" max="10243" width="10.875" style="1565" customWidth="1"/>
    <col min="10244" max="10244" width="19.875" style="1565" customWidth="1"/>
    <col min="10245" max="10496" width="9" style="1565"/>
    <col min="10497" max="10497" width="5.25" style="1565" customWidth="1"/>
    <col min="10498" max="10498" width="44.125" style="1565" customWidth="1"/>
    <col min="10499" max="10499" width="10.875" style="1565" customWidth="1"/>
    <col min="10500" max="10500" width="19.875" style="1565" customWidth="1"/>
    <col min="10501" max="10752" width="9" style="1565"/>
    <col min="10753" max="10753" width="5.25" style="1565" customWidth="1"/>
    <col min="10754" max="10754" width="44.125" style="1565" customWidth="1"/>
    <col min="10755" max="10755" width="10.875" style="1565" customWidth="1"/>
    <col min="10756" max="10756" width="19.875" style="1565" customWidth="1"/>
    <col min="10757" max="11008" width="9" style="1565"/>
    <col min="11009" max="11009" width="5.25" style="1565" customWidth="1"/>
    <col min="11010" max="11010" width="44.125" style="1565" customWidth="1"/>
    <col min="11011" max="11011" width="10.875" style="1565" customWidth="1"/>
    <col min="11012" max="11012" width="19.875" style="1565" customWidth="1"/>
    <col min="11013" max="11264" width="9" style="1565"/>
    <col min="11265" max="11265" width="5.25" style="1565" customWidth="1"/>
    <col min="11266" max="11266" width="44.125" style="1565" customWidth="1"/>
    <col min="11267" max="11267" width="10.875" style="1565" customWidth="1"/>
    <col min="11268" max="11268" width="19.875" style="1565" customWidth="1"/>
    <col min="11269" max="11520" width="9" style="1565"/>
    <col min="11521" max="11521" width="5.25" style="1565" customWidth="1"/>
    <col min="11522" max="11522" width="44.125" style="1565" customWidth="1"/>
    <col min="11523" max="11523" width="10.875" style="1565" customWidth="1"/>
    <col min="11524" max="11524" width="19.875" style="1565" customWidth="1"/>
    <col min="11525" max="11776" width="9" style="1565"/>
    <col min="11777" max="11777" width="5.25" style="1565" customWidth="1"/>
    <col min="11778" max="11778" width="44.125" style="1565" customWidth="1"/>
    <col min="11779" max="11779" width="10.875" style="1565" customWidth="1"/>
    <col min="11780" max="11780" width="19.875" style="1565" customWidth="1"/>
    <col min="11781" max="12032" width="9" style="1565"/>
    <col min="12033" max="12033" width="5.25" style="1565" customWidth="1"/>
    <col min="12034" max="12034" width="44.125" style="1565" customWidth="1"/>
    <col min="12035" max="12035" width="10.875" style="1565" customWidth="1"/>
    <col min="12036" max="12036" width="19.875" style="1565" customWidth="1"/>
    <col min="12037" max="12288" width="9" style="1565"/>
    <col min="12289" max="12289" width="5.25" style="1565" customWidth="1"/>
    <col min="12290" max="12290" width="44.125" style="1565" customWidth="1"/>
    <col min="12291" max="12291" width="10.875" style="1565" customWidth="1"/>
    <col min="12292" max="12292" width="19.875" style="1565" customWidth="1"/>
    <col min="12293" max="12544" width="9" style="1565"/>
    <col min="12545" max="12545" width="5.25" style="1565" customWidth="1"/>
    <col min="12546" max="12546" width="44.125" style="1565" customWidth="1"/>
    <col min="12547" max="12547" width="10.875" style="1565" customWidth="1"/>
    <col min="12548" max="12548" width="19.875" style="1565" customWidth="1"/>
    <col min="12549" max="12800" width="9" style="1565"/>
    <col min="12801" max="12801" width="5.25" style="1565" customWidth="1"/>
    <col min="12802" max="12802" width="44.125" style="1565" customWidth="1"/>
    <col min="12803" max="12803" width="10.875" style="1565" customWidth="1"/>
    <col min="12804" max="12804" width="19.875" style="1565" customWidth="1"/>
    <col min="12805" max="13056" width="9" style="1565"/>
    <col min="13057" max="13057" width="5.25" style="1565" customWidth="1"/>
    <col min="13058" max="13058" width="44.125" style="1565" customWidth="1"/>
    <col min="13059" max="13059" width="10.875" style="1565" customWidth="1"/>
    <col min="13060" max="13060" width="19.875" style="1565" customWidth="1"/>
    <col min="13061" max="13312" width="9" style="1565"/>
    <col min="13313" max="13313" width="5.25" style="1565" customWidth="1"/>
    <col min="13314" max="13314" width="44.125" style="1565" customWidth="1"/>
    <col min="13315" max="13315" width="10.875" style="1565" customWidth="1"/>
    <col min="13316" max="13316" width="19.875" style="1565" customWidth="1"/>
    <col min="13317" max="13568" width="9" style="1565"/>
    <col min="13569" max="13569" width="5.25" style="1565" customWidth="1"/>
    <col min="13570" max="13570" width="44.125" style="1565" customWidth="1"/>
    <col min="13571" max="13571" width="10.875" style="1565" customWidth="1"/>
    <col min="13572" max="13572" width="19.875" style="1565" customWidth="1"/>
    <col min="13573" max="13824" width="9" style="1565"/>
    <col min="13825" max="13825" width="5.25" style="1565" customWidth="1"/>
    <col min="13826" max="13826" width="44.125" style="1565" customWidth="1"/>
    <col min="13827" max="13827" width="10.875" style="1565" customWidth="1"/>
    <col min="13828" max="13828" width="19.875" style="1565" customWidth="1"/>
    <col min="13829" max="14080" width="9" style="1565"/>
    <col min="14081" max="14081" width="5.25" style="1565" customWidth="1"/>
    <col min="14082" max="14082" width="44.125" style="1565" customWidth="1"/>
    <col min="14083" max="14083" width="10.875" style="1565" customWidth="1"/>
    <col min="14084" max="14084" width="19.875" style="1565" customWidth="1"/>
    <col min="14085" max="14336" width="9" style="1565"/>
    <col min="14337" max="14337" width="5.25" style="1565" customWidth="1"/>
    <col min="14338" max="14338" width="44.125" style="1565" customWidth="1"/>
    <col min="14339" max="14339" width="10.875" style="1565" customWidth="1"/>
    <col min="14340" max="14340" width="19.875" style="1565" customWidth="1"/>
    <col min="14341" max="14592" width="9" style="1565"/>
    <col min="14593" max="14593" width="5.25" style="1565" customWidth="1"/>
    <col min="14594" max="14594" width="44.125" style="1565" customWidth="1"/>
    <col min="14595" max="14595" width="10.875" style="1565" customWidth="1"/>
    <col min="14596" max="14596" width="19.875" style="1565" customWidth="1"/>
    <col min="14597" max="14848" width="9" style="1565"/>
    <col min="14849" max="14849" width="5.25" style="1565" customWidth="1"/>
    <col min="14850" max="14850" width="44.125" style="1565" customWidth="1"/>
    <col min="14851" max="14851" width="10.875" style="1565" customWidth="1"/>
    <col min="14852" max="14852" width="19.875" style="1565" customWidth="1"/>
    <col min="14853" max="15104" width="9" style="1565"/>
    <col min="15105" max="15105" width="5.25" style="1565" customWidth="1"/>
    <col min="15106" max="15106" width="44.125" style="1565" customWidth="1"/>
    <col min="15107" max="15107" width="10.875" style="1565" customWidth="1"/>
    <col min="15108" max="15108" width="19.875" style="1565" customWidth="1"/>
    <col min="15109" max="15360" width="9" style="1565"/>
    <col min="15361" max="15361" width="5.25" style="1565" customWidth="1"/>
    <col min="15362" max="15362" width="44.125" style="1565" customWidth="1"/>
    <col min="15363" max="15363" width="10.875" style="1565" customWidth="1"/>
    <col min="15364" max="15364" width="19.875" style="1565" customWidth="1"/>
    <col min="15365" max="15616" width="9" style="1565"/>
    <col min="15617" max="15617" width="5.25" style="1565" customWidth="1"/>
    <col min="15618" max="15618" width="44.125" style="1565" customWidth="1"/>
    <col min="15619" max="15619" width="10.875" style="1565" customWidth="1"/>
    <col min="15620" max="15620" width="19.875" style="1565" customWidth="1"/>
    <col min="15621" max="15872" width="9" style="1565"/>
    <col min="15873" max="15873" width="5.25" style="1565" customWidth="1"/>
    <col min="15874" max="15874" width="44.125" style="1565" customWidth="1"/>
    <col min="15875" max="15875" width="10.875" style="1565" customWidth="1"/>
    <col min="15876" max="15876" width="19.875" style="1565" customWidth="1"/>
    <col min="15877" max="16128" width="9" style="1565"/>
    <col min="16129" max="16129" width="5.25" style="1565" customWidth="1"/>
    <col min="16130" max="16130" width="44.125" style="1565" customWidth="1"/>
    <col min="16131" max="16131" width="10.875" style="1565" customWidth="1"/>
    <col min="16132" max="16132" width="19.875" style="1565" customWidth="1"/>
    <col min="16133" max="16384" width="9" style="1565"/>
  </cols>
  <sheetData>
    <row r="1" spans="1:4" ht="20.100000000000001" customHeight="1">
      <c r="A1" s="3914" t="s">
        <v>5145</v>
      </c>
      <c r="B1" s="3914"/>
      <c r="C1" s="3914"/>
      <c r="D1" s="2038"/>
    </row>
    <row r="2" spans="1:4" ht="25.5" customHeight="1">
      <c r="A2" s="3398" t="s">
        <v>5146</v>
      </c>
      <c r="B2" s="3398"/>
      <c r="C2" s="3398"/>
      <c r="D2" s="1977"/>
    </row>
    <row r="3" spans="1:4" ht="14.25" customHeight="1">
      <c r="A3" s="1940" t="s">
        <v>1994</v>
      </c>
      <c r="B3" s="1940" t="s">
        <v>5147</v>
      </c>
      <c r="C3" s="1940" t="s">
        <v>5148</v>
      </c>
      <c r="D3" s="1940" t="s">
        <v>5073</v>
      </c>
    </row>
    <row r="4" spans="1:4" ht="14.25" customHeight="1">
      <c r="A4" s="1940">
        <v>1</v>
      </c>
      <c r="B4" s="1943" t="s">
        <v>5149</v>
      </c>
      <c r="C4" s="2106">
        <f>C5+C18+C28+C34+C35</f>
        <v>0</v>
      </c>
      <c r="D4" s="1940" t="s">
        <v>5150</v>
      </c>
    </row>
    <row r="5" spans="1:4" ht="14.25" customHeight="1">
      <c r="A5" s="1940">
        <v>2</v>
      </c>
      <c r="B5" s="1943" t="s">
        <v>5151</v>
      </c>
      <c r="C5" s="2106">
        <f>C6+C14</f>
        <v>0</v>
      </c>
      <c r="D5" s="1940"/>
    </row>
    <row r="6" spans="1:4" ht="14.25" customHeight="1">
      <c r="A6" s="1940">
        <v>3</v>
      </c>
      <c r="B6" s="1943" t="s">
        <v>5152</v>
      </c>
      <c r="C6" s="2106">
        <f>SUM(C7:C13)</f>
        <v>0</v>
      </c>
      <c r="D6" s="1940"/>
    </row>
    <row r="7" spans="1:4" ht="14.25" customHeight="1">
      <c r="A7" s="1940">
        <v>4</v>
      </c>
      <c r="B7" s="1943" t="s">
        <v>5153</v>
      </c>
      <c r="C7" s="2107"/>
      <c r="D7" s="1940"/>
    </row>
    <row r="8" spans="1:4" ht="14.25" customHeight="1">
      <c r="A8" s="1940">
        <v>5</v>
      </c>
      <c r="B8" s="1943" t="s">
        <v>5154</v>
      </c>
      <c r="C8" s="2107"/>
      <c r="D8" s="1940"/>
    </row>
    <row r="9" spans="1:4" ht="14.25" customHeight="1">
      <c r="A9" s="1940">
        <v>6</v>
      </c>
      <c r="B9" s="1943" t="s">
        <v>5155</v>
      </c>
      <c r="C9" s="2107"/>
      <c r="D9" s="1940"/>
    </row>
    <row r="10" spans="1:4" ht="14.25" customHeight="1">
      <c r="A10" s="1940">
        <v>7</v>
      </c>
      <c r="B10" s="1943" t="s">
        <v>5156</v>
      </c>
      <c r="C10" s="2107"/>
      <c r="D10" s="1940"/>
    </row>
    <row r="11" spans="1:4" ht="14.25" customHeight="1">
      <c r="A11" s="1940">
        <v>8</v>
      </c>
      <c r="B11" s="1943" t="s">
        <v>5157</v>
      </c>
      <c r="C11" s="2107"/>
      <c r="D11" s="1940"/>
    </row>
    <row r="12" spans="1:4" ht="14.25" customHeight="1">
      <c r="A12" s="1940">
        <v>9</v>
      </c>
      <c r="B12" s="1943" t="s">
        <v>5158</v>
      </c>
      <c r="C12" s="2107"/>
      <c r="D12" s="1940"/>
    </row>
    <row r="13" spans="1:4" ht="14.25" customHeight="1">
      <c r="A13" s="1940">
        <v>10</v>
      </c>
      <c r="B13" s="1943" t="s">
        <v>5159</v>
      </c>
      <c r="C13" s="2107"/>
      <c r="D13" s="1940"/>
    </row>
    <row r="14" spans="1:4" ht="14.25" customHeight="1">
      <c r="A14" s="1940">
        <v>11</v>
      </c>
      <c r="B14" s="1943" t="s">
        <v>5160</v>
      </c>
      <c r="C14" s="2106">
        <f>SUM(C15:C17)</f>
        <v>0</v>
      </c>
      <c r="D14" s="1940"/>
    </row>
    <row r="15" spans="1:4" ht="14.25" customHeight="1">
      <c r="A15" s="1940">
        <v>12</v>
      </c>
      <c r="B15" s="1943" t="s">
        <v>5161</v>
      </c>
      <c r="C15" s="2107"/>
      <c r="D15" s="1940"/>
    </row>
    <row r="16" spans="1:4" ht="14.25" customHeight="1">
      <c r="A16" s="1940">
        <v>13</v>
      </c>
      <c r="B16" s="1943" t="s">
        <v>5162</v>
      </c>
      <c r="C16" s="2107"/>
      <c r="D16" s="1940"/>
    </row>
    <row r="17" spans="1:4" ht="14.25" customHeight="1">
      <c r="A17" s="1940">
        <v>14</v>
      </c>
      <c r="B17" s="1943" t="s">
        <v>5163</v>
      </c>
      <c r="C17" s="2107"/>
      <c r="D17" s="1940"/>
    </row>
    <row r="18" spans="1:4" ht="14.25" customHeight="1">
      <c r="A18" s="1940">
        <v>15</v>
      </c>
      <c r="B18" s="1943" t="s">
        <v>5164</v>
      </c>
      <c r="C18" s="2106">
        <f>SUM(C19:C20)-C21+C22-C23+C24+C25-C26+C27</f>
        <v>0</v>
      </c>
      <c r="D18" s="1940"/>
    </row>
    <row r="19" spans="1:4" ht="14.25" customHeight="1">
      <c r="A19" s="1940">
        <v>16</v>
      </c>
      <c r="B19" s="1943" t="s">
        <v>5165</v>
      </c>
      <c r="C19" s="2107"/>
      <c r="D19" s="1940"/>
    </row>
    <row r="20" spans="1:4" ht="14.25" customHeight="1">
      <c r="A20" s="1940">
        <v>17</v>
      </c>
      <c r="B20" s="1943" t="s">
        <v>5166</v>
      </c>
      <c r="C20" s="2107"/>
      <c r="D20" s="1940"/>
    </row>
    <row r="21" spans="1:4" ht="14.25" customHeight="1">
      <c r="A21" s="1940">
        <v>18</v>
      </c>
      <c r="B21" s="1943" t="s">
        <v>5167</v>
      </c>
      <c r="C21" s="2107"/>
      <c r="D21" s="1940"/>
    </row>
    <row r="22" spans="1:4" ht="14.25" customHeight="1">
      <c r="A22" s="1940">
        <v>19</v>
      </c>
      <c r="B22" s="1943" t="s">
        <v>5168</v>
      </c>
      <c r="C22" s="2107"/>
      <c r="D22" s="1940"/>
    </row>
    <row r="23" spans="1:4" ht="14.25" customHeight="1">
      <c r="A23" s="1940">
        <v>20</v>
      </c>
      <c r="B23" s="1943" t="s">
        <v>5169</v>
      </c>
      <c r="C23" s="2107"/>
      <c r="D23" s="1940"/>
    </row>
    <row r="24" spans="1:4" ht="14.25" customHeight="1">
      <c r="A24" s="1940">
        <v>21</v>
      </c>
      <c r="B24" s="1943" t="s">
        <v>5170</v>
      </c>
      <c r="C24" s="2107"/>
      <c r="D24" s="1940"/>
    </row>
    <row r="25" spans="1:4" ht="14.25" customHeight="1">
      <c r="A25" s="1940">
        <v>22</v>
      </c>
      <c r="B25" s="1943" t="s">
        <v>5171</v>
      </c>
      <c r="C25" s="2107"/>
      <c r="D25" s="1940"/>
    </row>
    <row r="26" spans="1:4" ht="14.25" customHeight="1">
      <c r="A26" s="1940">
        <v>23</v>
      </c>
      <c r="B26" s="1943" t="s">
        <v>5172</v>
      </c>
      <c r="C26" s="2107"/>
      <c r="D26" s="1940"/>
    </row>
    <row r="27" spans="1:4" ht="14.25" customHeight="1">
      <c r="A27" s="1940">
        <v>24</v>
      </c>
      <c r="B27" s="1943" t="s">
        <v>5173</v>
      </c>
      <c r="C27" s="2107"/>
      <c r="D27" s="1940"/>
    </row>
    <row r="28" spans="1:4" ht="14.25" customHeight="1">
      <c r="A28" s="1940">
        <v>25</v>
      </c>
      <c r="B28" s="1943" t="s">
        <v>5174</v>
      </c>
      <c r="C28" s="2106">
        <f>C29+C33</f>
        <v>0</v>
      </c>
      <c r="D28" s="1940"/>
    </row>
    <row r="29" spans="1:4" ht="14.25" customHeight="1">
      <c r="A29" s="1940">
        <v>26</v>
      </c>
      <c r="B29" s="1943" t="s">
        <v>5175</v>
      </c>
      <c r="C29" s="2106">
        <f>SUM(C30:C32)</f>
        <v>0</v>
      </c>
      <c r="D29" s="1940"/>
    </row>
    <row r="30" spans="1:4" ht="14.25" customHeight="1">
      <c r="A30" s="1940">
        <v>27</v>
      </c>
      <c r="B30" s="1943" t="s">
        <v>5176</v>
      </c>
      <c r="C30" s="2107"/>
      <c r="D30" s="1940"/>
    </row>
    <row r="31" spans="1:4" ht="14.25" customHeight="1">
      <c r="A31" s="1940">
        <v>28</v>
      </c>
      <c r="B31" s="1943" t="s">
        <v>5162</v>
      </c>
      <c r="C31" s="2107"/>
      <c r="D31" s="1940"/>
    </row>
    <row r="32" spans="1:4" ht="14.25" customHeight="1">
      <c r="A32" s="1940">
        <v>29</v>
      </c>
      <c r="B32" s="1943" t="s">
        <v>5163</v>
      </c>
      <c r="C32" s="2107"/>
      <c r="D32" s="1940"/>
    </row>
    <row r="33" spans="1:4" ht="14.25" customHeight="1">
      <c r="A33" s="1940">
        <v>30</v>
      </c>
      <c r="B33" s="1943" t="s">
        <v>5177</v>
      </c>
      <c r="C33" s="2107"/>
      <c r="D33" s="1940"/>
    </row>
    <row r="34" spans="1:4" ht="14.25" customHeight="1">
      <c r="A34" s="1940">
        <v>31</v>
      </c>
      <c r="B34" s="1943" t="s">
        <v>5178</v>
      </c>
      <c r="C34" s="2107"/>
      <c r="D34" s="1940"/>
    </row>
    <row r="35" spans="1:4" ht="14.25" customHeight="1">
      <c r="A35" s="1940">
        <v>32</v>
      </c>
      <c r="B35" s="1943" t="s">
        <v>5179</v>
      </c>
      <c r="C35" s="2107"/>
      <c r="D35" s="1940"/>
    </row>
    <row r="36" spans="1:4" ht="14.25" customHeight="1">
      <c r="A36" s="1940">
        <v>33</v>
      </c>
      <c r="B36" s="1943" t="s">
        <v>5180</v>
      </c>
      <c r="C36" s="2106">
        <f>SUM(C37:C42)</f>
        <v>0</v>
      </c>
      <c r="D36" s="1940" t="s">
        <v>5181</v>
      </c>
    </row>
    <row r="37" spans="1:4" ht="14.25" customHeight="1">
      <c r="A37" s="1940">
        <v>34</v>
      </c>
      <c r="B37" s="1943" t="s">
        <v>5136</v>
      </c>
      <c r="C37" s="2107"/>
      <c r="D37" s="1940"/>
    </row>
    <row r="38" spans="1:4" ht="14.25" customHeight="1">
      <c r="A38" s="1940">
        <v>35</v>
      </c>
      <c r="B38" s="1943" t="s">
        <v>5137</v>
      </c>
      <c r="C38" s="2107"/>
      <c r="D38" s="1940"/>
    </row>
    <row r="39" spans="1:4" ht="14.25" customHeight="1">
      <c r="A39" s="1940">
        <v>36</v>
      </c>
      <c r="B39" s="1943" t="s">
        <v>5138</v>
      </c>
      <c r="C39" s="2107"/>
      <c r="D39" s="1940"/>
    </row>
    <row r="40" spans="1:4" ht="14.25" customHeight="1">
      <c r="A40" s="1940">
        <v>37</v>
      </c>
      <c r="B40" s="1943" t="s">
        <v>5182</v>
      </c>
      <c r="C40" s="2107"/>
      <c r="D40" s="1940"/>
    </row>
    <row r="41" spans="1:4" ht="14.25" customHeight="1">
      <c r="A41" s="1940">
        <v>38</v>
      </c>
      <c r="B41" s="1943" t="s">
        <v>5183</v>
      </c>
      <c r="C41" s="2107"/>
      <c r="D41" s="1940"/>
    </row>
    <row r="42" spans="1:4" ht="14.25" customHeight="1">
      <c r="A42" s="1940">
        <v>39</v>
      </c>
      <c r="B42" s="1943" t="s">
        <v>5184</v>
      </c>
      <c r="C42" s="2107"/>
      <c r="D42" s="1940"/>
    </row>
  </sheetData>
  <mergeCells count="2">
    <mergeCell ref="A1:C1"/>
    <mergeCell ref="A2:C2"/>
  </mergeCells>
  <phoneticPr fontId="59" type="noConversion"/>
  <printOptions horizontalCentered="1"/>
  <pageMargins left="0.74803149606299213" right="0.74803149606299213" top="0.98425196850393704" bottom="0.98425196850393704" header="0.51181102362204722" footer="0.51181102362204722"/>
  <pageSetup paperSize="9" orientation="portrait"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61153" r:id="rId4" name="Button 1">
              <controlPr defaultSize="0" print="0" autoFill="0" autoPict="0" macro="[0]!ThisWorkbook.返回">
                <anchor moveWithCells="1">
                  <from>
                    <xdr:col>4</xdr:col>
                    <xdr:colOff>133350</xdr:colOff>
                    <xdr:row>0</xdr:row>
                    <xdr:rowOff>28575</xdr:rowOff>
                  </from>
                  <to>
                    <xdr:col>5</xdr:col>
                    <xdr:colOff>400050</xdr:colOff>
                    <xdr:row>1</xdr:row>
                    <xdr:rowOff>95250</xdr:rowOff>
                  </to>
                </anchor>
              </controlPr>
            </control>
          </mc:Choice>
        </mc:AlternateContent>
      </controls>
    </mc:Choice>
  </mc:AlternateContent>
</worksheet>
</file>

<file path=xl/worksheets/sheet1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1"/>
  <dimension ref="A1:D31"/>
  <sheetViews>
    <sheetView workbookViewId="0">
      <selection sqref="A1:C1"/>
    </sheetView>
  </sheetViews>
  <sheetFormatPr defaultColWidth="31.625" defaultRowHeight="14.25"/>
  <cols>
    <col min="1" max="1" width="5.125" style="1559" customWidth="1"/>
    <col min="2" max="2" width="46.625" style="1559" customWidth="1"/>
    <col min="3" max="3" width="13.875" style="1559" customWidth="1"/>
    <col min="4" max="4" width="18.875" style="1559" customWidth="1"/>
    <col min="5" max="256" width="31.625" style="1559"/>
    <col min="257" max="257" width="5.125" style="1559" customWidth="1"/>
    <col min="258" max="258" width="46.625" style="1559" customWidth="1"/>
    <col min="259" max="259" width="8.5" style="1559" customWidth="1"/>
    <col min="260" max="260" width="18.875" style="1559" customWidth="1"/>
    <col min="261" max="512" width="31.625" style="1559"/>
    <col min="513" max="513" width="5.125" style="1559" customWidth="1"/>
    <col min="514" max="514" width="46.625" style="1559" customWidth="1"/>
    <col min="515" max="515" width="8.5" style="1559" customWidth="1"/>
    <col min="516" max="516" width="18.875" style="1559" customWidth="1"/>
    <col min="517" max="768" width="31.625" style="1559"/>
    <col min="769" max="769" width="5.125" style="1559" customWidth="1"/>
    <col min="770" max="770" width="46.625" style="1559" customWidth="1"/>
    <col min="771" max="771" width="8.5" style="1559" customWidth="1"/>
    <col min="772" max="772" width="18.875" style="1559" customWidth="1"/>
    <col min="773" max="1024" width="31.625" style="1559"/>
    <col min="1025" max="1025" width="5.125" style="1559" customWidth="1"/>
    <col min="1026" max="1026" width="46.625" style="1559" customWidth="1"/>
    <col min="1027" max="1027" width="8.5" style="1559" customWidth="1"/>
    <col min="1028" max="1028" width="18.875" style="1559" customWidth="1"/>
    <col min="1029" max="1280" width="31.625" style="1559"/>
    <col min="1281" max="1281" width="5.125" style="1559" customWidth="1"/>
    <col min="1282" max="1282" width="46.625" style="1559" customWidth="1"/>
    <col min="1283" max="1283" width="8.5" style="1559" customWidth="1"/>
    <col min="1284" max="1284" width="18.875" style="1559" customWidth="1"/>
    <col min="1285" max="1536" width="31.625" style="1559"/>
    <col min="1537" max="1537" width="5.125" style="1559" customWidth="1"/>
    <col min="1538" max="1538" width="46.625" style="1559" customWidth="1"/>
    <col min="1539" max="1539" width="8.5" style="1559" customWidth="1"/>
    <col min="1540" max="1540" width="18.875" style="1559" customWidth="1"/>
    <col min="1541" max="1792" width="31.625" style="1559"/>
    <col min="1793" max="1793" width="5.125" style="1559" customWidth="1"/>
    <col min="1794" max="1794" width="46.625" style="1559" customWidth="1"/>
    <col min="1795" max="1795" width="8.5" style="1559" customWidth="1"/>
    <col min="1796" max="1796" width="18.875" style="1559" customWidth="1"/>
    <col min="1797" max="2048" width="31.625" style="1559"/>
    <col min="2049" max="2049" width="5.125" style="1559" customWidth="1"/>
    <col min="2050" max="2050" width="46.625" style="1559" customWidth="1"/>
    <col min="2051" max="2051" width="8.5" style="1559" customWidth="1"/>
    <col min="2052" max="2052" width="18.875" style="1559" customWidth="1"/>
    <col min="2053" max="2304" width="31.625" style="1559"/>
    <col min="2305" max="2305" width="5.125" style="1559" customWidth="1"/>
    <col min="2306" max="2306" width="46.625" style="1559" customWidth="1"/>
    <col min="2307" max="2307" width="8.5" style="1559" customWidth="1"/>
    <col min="2308" max="2308" width="18.875" style="1559" customWidth="1"/>
    <col min="2309" max="2560" width="31.625" style="1559"/>
    <col min="2561" max="2561" width="5.125" style="1559" customWidth="1"/>
    <col min="2562" max="2562" width="46.625" style="1559" customWidth="1"/>
    <col min="2563" max="2563" width="8.5" style="1559" customWidth="1"/>
    <col min="2564" max="2564" width="18.875" style="1559" customWidth="1"/>
    <col min="2565" max="2816" width="31.625" style="1559"/>
    <col min="2817" max="2817" width="5.125" style="1559" customWidth="1"/>
    <col min="2818" max="2818" width="46.625" style="1559" customWidth="1"/>
    <col min="2819" max="2819" width="8.5" style="1559" customWidth="1"/>
    <col min="2820" max="2820" width="18.875" style="1559" customWidth="1"/>
    <col min="2821" max="3072" width="31.625" style="1559"/>
    <col min="3073" max="3073" width="5.125" style="1559" customWidth="1"/>
    <col min="3074" max="3074" width="46.625" style="1559" customWidth="1"/>
    <col min="3075" max="3075" width="8.5" style="1559" customWidth="1"/>
    <col min="3076" max="3076" width="18.875" style="1559" customWidth="1"/>
    <col min="3077" max="3328" width="31.625" style="1559"/>
    <col min="3329" max="3329" width="5.125" style="1559" customWidth="1"/>
    <col min="3330" max="3330" width="46.625" style="1559" customWidth="1"/>
    <col min="3331" max="3331" width="8.5" style="1559" customWidth="1"/>
    <col min="3332" max="3332" width="18.875" style="1559" customWidth="1"/>
    <col min="3333" max="3584" width="31.625" style="1559"/>
    <col min="3585" max="3585" width="5.125" style="1559" customWidth="1"/>
    <col min="3586" max="3586" width="46.625" style="1559" customWidth="1"/>
    <col min="3587" max="3587" width="8.5" style="1559" customWidth="1"/>
    <col min="3588" max="3588" width="18.875" style="1559" customWidth="1"/>
    <col min="3589" max="3840" width="31.625" style="1559"/>
    <col min="3841" max="3841" width="5.125" style="1559" customWidth="1"/>
    <col min="3842" max="3842" width="46.625" style="1559" customWidth="1"/>
    <col min="3843" max="3843" width="8.5" style="1559" customWidth="1"/>
    <col min="3844" max="3844" width="18.875" style="1559" customWidth="1"/>
    <col min="3845" max="4096" width="31.625" style="1559"/>
    <col min="4097" max="4097" width="5.125" style="1559" customWidth="1"/>
    <col min="4098" max="4098" width="46.625" style="1559" customWidth="1"/>
    <col min="4099" max="4099" width="8.5" style="1559" customWidth="1"/>
    <col min="4100" max="4100" width="18.875" style="1559" customWidth="1"/>
    <col min="4101" max="4352" width="31.625" style="1559"/>
    <col min="4353" max="4353" width="5.125" style="1559" customWidth="1"/>
    <col min="4354" max="4354" width="46.625" style="1559" customWidth="1"/>
    <col min="4355" max="4355" width="8.5" style="1559" customWidth="1"/>
    <col min="4356" max="4356" width="18.875" style="1559" customWidth="1"/>
    <col min="4357" max="4608" width="31.625" style="1559"/>
    <col min="4609" max="4609" width="5.125" style="1559" customWidth="1"/>
    <col min="4610" max="4610" width="46.625" style="1559" customWidth="1"/>
    <col min="4611" max="4611" width="8.5" style="1559" customWidth="1"/>
    <col min="4612" max="4612" width="18.875" style="1559" customWidth="1"/>
    <col min="4613" max="4864" width="31.625" style="1559"/>
    <col min="4865" max="4865" width="5.125" style="1559" customWidth="1"/>
    <col min="4866" max="4866" width="46.625" style="1559" customWidth="1"/>
    <col min="4867" max="4867" width="8.5" style="1559" customWidth="1"/>
    <col min="4868" max="4868" width="18.875" style="1559" customWidth="1"/>
    <col min="4869" max="5120" width="31.625" style="1559"/>
    <col min="5121" max="5121" width="5.125" style="1559" customWidth="1"/>
    <col min="5122" max="5122" width="46.625" style="1559" customWidth="1"/>
    <col min="5123" max="5123" width="8.5" style="1559" customWidth="1"/>
    <col min="5124" max="5124" width="18.875" style="1559" customWidth="1"/>
    <col min="5125" max="5376" width="31.625" style="1559"/>
    <col min="5377" max="5377" width="5.125" style="1559" customWidth="1"/>
    <col min="5378" max="5378" width="46.625" style="1559" customWidth="1"/>
    <col min="5379" max="5379" width="8.5" style="1559" customWidth="1"/>
    <col min="5380" max="5380" width="18.875" style="1559" customWidth="1"/>
    <col min="5381" max="5632" width="31.625" style="1559"/>
    <col min="5633" max="5633" width="5.125" style="1559" customWidth="1"/>
    <col min="5634" max="5634" width="46.625" style="1559" customWidth="1"/>
    <col min="5635" max="5635" width="8.5" style="1559" customWidth="1"/>
    <col min="5636" max="5636" width="18.875" style="1559" customWidth="1"/>
    <col min="5637" max="5888" width="31.625" style="1559"/>
    <col min="5889" max="5889" width="5.125" style="1559" customWidth="1"/>
    <col min="5890" max="5890" width="46.625" style="1559" customWidth="1"/>
    <col min="5891" max="5891" width="8.5" style="1559" customWidth="1"/>
    <col min="5892" max="5892" width="18.875" style="1559" customWidth="1"/>
    <col min="5893" max="6144" width="31.625" style="1559"/>
    <col min="6145" max="6145" width="5.125" style="1559" customWidth="1"/>
    <col min="6146" max="6146" width="46.625" style="1559" customWidth="1"/>
    <col min="6147" max="6147" width="8.5" style="1559" customWidth="1"/>
    <col min="6148" max="6148" width="18.875" style="1559" customWidth="1"/>
    <col min="6149" max="6400" width="31.625" style="1559"/>
    <col min="6401" max="6401" width="5.125" style="1559" customWidth="1"/>
    <col min="6402" max="6402" width="46.625" style="1559" customWidth="1"/>
    <col min="6403" max="6403" width="8.5" style="1559" customWidth="1"/>
    <col min="6404" max="6404" width="18.875" style="1559" customWidth="1"/>
    <col min="6405" max="6656" width="31.625" style="1559"/>
    <col min="6657" max="6657" width="5.125" style="1559" customWidth="1"/>
    <col min="6658" max="6658" width="46.625" style="1559" customWidth="1"/>
    <col min="6659" max="6659" width="8.5" style="1559" customWidth="1"/>
    <col min="6660" max="6660" width="18.875" style="1559" customWidth="1"/>
    <col min="6661" max="6912" width="31.625" style="1559"/>
    <col min="6913" max="6913" width="5.125" style="1559" customWidth="1"/>
    <col min="6914" max="6914" width="46.625" style="1559" customWidth="1"/>
    <col min="6915" max="6915" width="8.5" style="1559" customWidth="1"/>
    <col min="6916" max="6916" width="18.875" style="1559" customWidth="1"/>
    <col min="6917" max="7168" width="31.625" style="1559"/>
    <col min="7169" max="7169" width="5.125" style="1559" customWidth="1"/>
    <col min="7170" max="7170" width="46.625" style="1559" customWidth="1"/>
    <col min="7171" max="7171" width="8.5" style="1559" customWidth="1"/>
    <col min="7172" max="7172" width="18.875" style="1559" customWidth="1"/>
    <col min="7173" max="7424" width="31.625" style="1559"/>
    <col min="7425" max="7425" width="5.125" style="1559" customWidth="1"/>
    <col min="7426" max="7426" width="46.625" style="1559" customWidth="1"/>
    <col min="7427" max="7427" width="8.5" style="1559" customWidth="1"/>
    <col min="7428" max="7428" width="18.875" style="1559" customWidth="1"/>
    <col min="7429" max="7680" width="31.625" style="1559"/>
    <col min="7681" max="7681" width="5.125" style="1559" customWidth="1"/>
    <col min="7682" max="7682" width="46.625" style="1559" customWidth="1"/>
    <col min="7683" max="7683" width="8.5" style="1559" customWidth="1"/>
    <col min="7684" max="7684" width="18.875" style="1559" customWidth="1"/>
    <col min="7685" max="7936" width="31.625" style="1559"/>
    <col min="7937" max="7937" width="5.125" style="1559" customWidth="1"/>
    <col min="7938" max="7938" width="46.625" style="1559" customWidth="1"/>
    <col min="7939" max="7939" width="8.5" style="1559" customWidth="1"/>
    <col min="7940" max="7940" width="18.875" style="1559" customWidth="1"/>
    <col min="7941" max="8192" width="31.625" style="1559"/>
    <col min="8193" max="8193" width="5.125" style="1559" customWidth="1"/>
    <col min="8194" max="8194" width="46.625" style="1559" customWidth="1"/>
    <col min="8195" max="8195" width="8.5" style="1559" customWidth="1"/>
    <col min="8196" max="8196" width="18.875" style="1559" customWidth="1"/>
    <col min="8197" max="8448" width="31.625" style="1559"/>
    <col min="8449" max="8449" width="5.125" style="1559" customWidth="1"/>
    <col min="8450" max="8450" width="46.625" style="1559" customWidth="1"/>
    <col min="8451" max="8451" width="8.5" style="1559" customWidth="1"/>
    <col min="8452" max="8452" width="18.875" style="1559" customWidth="1"/>
    <col min="8453" max="8704" width="31.625" style="1559"/>
    <col min="8705" max="8705" width="5.125" style="1559" customWidth="1"/>
    <col min="8706" max="8706" width="46.625" style="1559" customWidth="1"/>
    <col min="8707" max="8707" width="8.5" style="1559" customWidth="1"/>
    <col min="8708" max="8708" width="18.875" style="1559" customWidth="1"/>
    <col min="8709" max="8960" width="31.625" style="1559"/>
    <col min="8961" max="8961" width="5.125" style="1559" customWidth="1"/>
    <col min="8962" max="8962" width="46.625" style="1559" customWidth="1"/>
    <col min="8963" max="8963" width="8.5" style="1559" customWidth="1"/>
    <col min="8964" max="8964" width="18.875" style="1559" customWidth="1"/>
    <col min="8965" max="9216" width="31.625" style="1559"/>
    <col min="9217" max="9217" width="5.125" style="1559" customWidth="1"/>
    <col min="9218" max="9218" width="46.625" style="1559" customWidth="1"/>
    <col min="9219" max="9219" width="8.5" style="1559" customWidth="1"/>
    <col min="9220" max="9220" width="18.875" style="1559" customWidth="1"/>
    <col min="9221" max="9472" width="31.625" style="1559"/>
    <col min="9473" max="9473" width="5.125" style="1559" customWidth="1"/>
    <col min="9474" max="9474" width="46.625" style="1559" customWidth="1"/>
    <col min="9475" max="9475" width="8.5" style="1559" customWidth="1"/>
    <col min="9476" max="9476" width="18.875" style="1559" customWidth="1"/>
    <col min="9477" max="9728" width="31.625" style="1559"/>
    <col min="9729" max="9729" width="5.125" style="1559" customWidth="1"/>
    <col min="9730" max="9730" width="46.625" style="1559" customWidth="1"/>
    <col min="9731" max="9731" width="8.5" style="1559" customWidth="1"/>
    <col min="9732" max="9732" width="18.875" style="1559" customWidth="1"/>
    <col min="9733" max="9984" width="31.625" style="1559"/>
    <col min="9985" max="9985" width="5.125" style="1559" customWidth="1"/>
    <col min="9986" max="9986" width="46.625" style="1559" customWidth="1"/>
    <col min="9987" max="9987" width="8.5" style="1559" customWidth="1"/>
    <col min="9988" max="9988" width="18.875" style="1559" customWidth="1"/>
    <col min="9989" max="10240" width="31.625" style="1559"/>
    <col min="10241" max="10241" width="5.125" style="1559" customWidth="1"/>
    <col min="10242" max="10242" width="46.625" style="1559" customWidth="1"/>
    <col min="10243" max="10243" width="8.5" style="1559" customWidth="1"/>
    <col min="10244" max="10244" width="18.875" style="1559" customWidth="1"/>
    <col min="10245" max="10496" width="31.625" style="1559"/>
    <col min="10497" max="10497" width="5.125" style="1559" customWidth="1"/>
    <col min="10498" max="10498" width="46.625" style="1559" customWidth="1"/>
    <col min="10499" max="10499" width="8.5" style="1559" customWidth="1"/>
    <col min="10500" max="10500" width="18.875" style="1559" customWidth="1"/>
    <col min="10501" max="10752" width="31.625" style="1559"/>
    <col min="10753" max="10753" width="5.125" style="1559" customWidth="1"/>
    <col min="10754" max="10754" width="46.625" style="1559" customWidth="1"/>
    <col min="10755" max="10755" width="8.5" style="1559" customWidth="1"/>
    <col min="10756" max="10756" width="18.875" style="1559" customWidth="1"/>
    <col min="10757" max="11008" width="31.625" style="1559"/>
    <col min="11009" max="11009" width="5.125" style="1559" customWidth="1"/>
    <col min="11010" max="11010" width="46.625" style="1559" customWidth="1"/>
    <col min="11011" max="11011" width="8.5" style="1559" customWidth="1"/>
    <col min="11012" max="11012" width="18.875" style="1559" customWidth="1"/>
    <col min="11013" max="11264" width="31.625" style="1559"/>
    <col min="11265" max="11265" width="5.125" style="1559" customWidth="1"/>
    <col min="11266" max="11266" width="46.625" style="1559" customWidth="1"/>
    <col min="11267" max="11267" width="8.5" style="1559" customWidth="1"/>
    <col min="11268" max="11268" width="18.875" style="1559" customWidth="1"/>
    <col min="11269" max="11520" width="31.625" style="1559"/>
    <col min="11521" max="11521" width="5.125" style="1559" customWidth="1"/>
    <col min="11522" max="11522" width="46.625" style="1559" customWidth="1"/>
    <col min="11523" max="11523" width="8.5" style="1559" customWidth="1"/>
    <col min="11524" max="11524" width="18.875" style="1559" customWidth="1"/>
    <col min="11525" max="11776" width="31.625" style="1559"/>
    <col min="11777" max="11777" width="5.125" style="1559" customWidth="1"/>
    <col min="11778" max="11778" width="46.625" style="1559" customWidth="1"/>
    <col min="11779" max="11779" width="8.5" style="1559" customWidth="1"/>
    <col min="11780" max="11780" width="18.875" style="1559" customWidth="1"/>
    <col min="11781" max="12032" width="31.625" style="1559"/>
    <col min="12033" max="12033" width="5.125" style="1559" customWidth="1"/>
    <col min="12034" max="12034" width="46.625" style="1559" customWidth="1"/>
    <col min="12035" max="12035" width="8.5" style="1559" customWidth="1"/>
    <col min="12036" max="12036" width="18.875" style="1559" customWidth="1"/>
    <col min="12037" max="12288" width="31.625" style="1559"/>
    <col min="12289" max="12289" width="5.125" style="1559" customWidth="1"/>
    <col min="12290" max="12290" width="46.625" style="1559" customWidth="1"/>
    <col min="12291" max="12291" width="8.5" style="1559" customWidth="1"/>
    <col min="12292" max="12292" width="18.875" style="1559" customWidth="1"/>
    <col min="12293" max="12544" width="31.625" style="1559"/>
    <col min="12545" max="12545" width="5.125" style="1559" customWidth="1"/>
    <col min="12546" max="12546" width="46.625" style="1559" customWidth="1"/>
    <col min="12547" max="12547" width="8.5" style="1559" customWidth="1"/>
    <col min="12548" max="12548" width="18.875" style="1559" customWidth="1"/>
    <col min="12549" max="12800" width="31.625" style="1559"/>
    <col min="12801" max="12801" width="5.125" style="1559" customWidth="1"/>
    <col min="12802" max="12802" width="46.625" style="1559" customWidth="1"/>
    <col min="12803" max="12803" width="8.5" style="1559" customWidth="1"/>
    <col min="12804" max="12804" width="18.875" style="1559" customWidth="1"/>
    <col min="12805" max="13056" width="31.625" style="1559"/>
    <col min="13057" max="13057" width="5.125" style="1559" customWidth="1"/>
    <col min="13058" max="13058" width="46.625" style="1559" customWidth="1"/>
    <col min="13059" max="13059" width="8.5" style="1559" customWidth="1"/>
    <col min="13060" max="13060" width="18.875" style="1559" customWidth="1"/>
    <col min="13061" max="13312" width="31.625" style="1559"/>
    <col min="13313" max="13313" width="5.125" style="1559" customWidth="1"/>
    <col min="13314" max="13314" width="46.625" style="1559" customWidth="1"/>
    <col min="13315" max="13315" width="8.5" style="1559" customWidth="1"/>
    <col min="13316" max="13316" width="18.875" style="1559" customWidth="1"/>
    <col min="13317" max="13568" width="31.625" style="1559"/>
    <col min="13569" max="13569" width="5.125" style="1559" customWidth="1"/>
    <col min="13570" max="13570" width="46.625" style="1559" customWidth="1"/>
    <col min="13571" max="13571" width="8.5" style="1559" customWidth="1"/>
    <col min="13572" max="13572" width="18.875" style="1559" customWidth="1"/>
    <col min="13573" max="13824" width="31.625" style="1559"/>
    <col min="13825" max="13825" width="5.125" style="1559" customWidth="1"/>
    <col min="13826" max="13826" width="46.625" style="1559" customWidth="1"/>
    <col min="13827" max="13827" width="8.5" style="1559" customWidth="1"/>
    <col min="13828" max="13828" width="18.875" style="1559" customWidth="1"/>
    <col min="13829" max="14080" width="31.625" style="1559"/>
    <col min="14081" max="14081" width="5.125" style="1559" customWidth="1"/>
    <col min="14082" max="14082" width="46.625" style="1559" customWidth="1"/>
    <col min="14083" max="14083" width="8.5" style="1559" customWidth="1"/>
    <col min="14084" max="14084" width="18.875" style="1559" customWidth="1"/>
    <col min="14085" max="14336" width="31.625" style="1559"/>
    <col min="14337" max="14337" width="5.125" style="1559" customWidth="1"/>
    <col min="14338" max="14338" width="46.625" style="1559" customWidth="1"/>
    <col min="14339" max="14339" width="8.5" style="1559" customWidth="1"/>
    <col min="14340" max="14340" width="18.875" style="1559" customWidth="1"/>
    <col min="14341" max="14592" width="31.625" style="1559"/>
    <col min="14593" max="14593" width="5.125" style="1559" customWidth="1"/>
    <col min="14594" max="14594" width="46.625" style="1559" customWidth="1"/>
    <col min="14595" max="14595" width="8.5" style="1559" customWidth="1"/>
    <col min="14596" max="14596" width="18.875" style="1559" customWidth="1"/>
    <col min="14597" max="14848" width="31.625" style="1559"/>
    <col min="14849" max="14849" width="5.125" style="1559" customWidth="1"/>
    <col min="14850" max="14850" width="46.625" style="1559" customWidth="1"/>
    <col min="14851" max="14851" width="8.5" style="1559" customWidth="1"/>
    <col min="14852" max="14852" width="18.875" style="1559" customWidth="1"/>
    <col min="14853" max="15104" width="31.625" style="1559"/>
    <col min="15105" max="15105" width="5.125" style="1559" customWidth="1"/>
    <col min="15106" max="15106" width="46.625" style="1559" customWidth="1"/>
    <col min="15107" max="15107" width="8.5" style="1559" customWidth="1"/>
    <col min="15108" max="15108" width="18.875" style="1559" customWidth="1"/>
    <col min="15109" max="15360" width="31.625" style="1559"/>
    <col min="15361" max="15361" width="5.125" style="1559" customWidth="1"/>
    <col min="15362" max="15362" width="46.625" style="1559" customWidth="1"/>
    <col min="15363" max="15363" width="8.5" style="1559" customWidth="1"/>
    <col min="15364" max="15364" width="18.875" style="1559" customWidth="1"/>
    <col min="15365" max="15616" width="31.625" style="1559"/>
    <col min="15617" max="15617" width="5.125" style="1559" customWidth="1"/>
    <col min="15618" max="15618" width="46.625" style="1559" customWidth="1"/>
    <col min="15619" max="15619" width="8.5" style="1559" customWidth="1"/>
    <col min="15620" max="15620" width="18.875" style="1559" customWidth="1"/>
    <col min="15621" max="15872" width="31.625" style="1559"/>
    <col min="15873" max="15873" width="5.125" style="1559" customWidth="1"/>
    <col min="15874" max="15874" width="46.625" style="1559" customWidth="1"/>
    <col min="15875" max="15875" width="8.5" style="1559" customWidth="1"/>
    <col min="15876" max="15876" width="18.875" style="1559" customWidth="1"/>
    <col min="15877" max="16128" width="31.625" style="1559"/>
    <col min="16129" max="16129" width="5.125" style="1559" customWidth="1"/>
    <col min="16130" max="16130" width="46.625" style="1559" customWidth="1"/>
    <col min="16131" max="16131" width="8.5" style="1559" customWidth="1"/>
    <col min="16132" max="16132" width="18.875" style="1559" customWidth="1"/>
    <col min="16133" max="16384" width="31.625" style="1559"/>
  </cols>
  <sheetData>
    <row r="1" spans="1:4" ht="20.100000000000001" customHeight="1">
      <c r="A1" s="3261" t="s">
        <v>5185</v>
      </c>
      <c r="B1" s="3261"/>
      <c r="C1" s="3261"/>
      <c r="D1" s="1967"/>
    </row>
    <row r="2" spans="1:4" ht="25.5" customHeight="1">
      <c r="A2" s="3262" t="s">
        <v>5186</v>
      </c>
      <c r="B2" s="3262"/>
      <c r="C2" s="3262"/>
      <c r="D2" s="1883"/>
    </row>
    <row r="3" spans="1:4" s="1564" customFormat="1" ht="14.25" customHeight="1">
      <c r="A3" s="1869" t="s">
        <v>1994</v>
      </c>
      <c r="B3" s="1869" t="s">
        <v>5187</v>
      </c>
      <c r="C3" s="1869" t="s">
        <v>5188</v>
      </c>
      <c r="D3" s="1869" t="s">
        <v>4983</v>
      </c>
    </row>
    <row r="4" spans="1:4" s="1564" customFormat="1" ht="36" customHeight="1">
      <c r="A4" s="1869">
        <v>1</v>
      </c>
      <c r="B4" s="1838" t="s">
        <v>5189</v>
      </c>
      <c r="C4" s="2106">
        <f>SUM(C5:C10)</f>
        <v>0</v>
      </c>
      <c r="D4" s="1983" t="s">
        <v>5190</v>
      </c>
    </row>
    <row r="5" spans="1:4" s="1564" customFormat="1" ht="14.25" customHeight="1">
      <c r="A5" s="1869">
        <v>2</v>
      </c>
      <c r="B5" s="1838" t="s">
        <v>5191</v>
      </c>
      <c r="C5" s="2108"/>
      <c r="D5" s="1983"/>
    </row>
    <row r="6" spans="1:4" s="1564" customFormat="1" ht="14.25" customHeight="1">
      <c r="A6" s="1869">
        <v>3</v>
      </c>
      <c r="B6" s="1838" t="s">
        <v>5192</v>
      </c>
      <c r="C6" s="2108"/>
      <c r="D6" s="1983"/>
    </row>
    <row r="7" spans="1:4" s="1564" customFormat="1" ht="14.25" customHeight="1">
      <c r="A7" s="1869">
        <v>4</v>
      </c>
      <c r="B7" s="1838" t="s">
        <v>5193</v>
      </c>
      <c r="C7" s="2108"/>
      <c r="D7" s="1983"/>
    </row>
    <row r="8" spans="1:4" s="1564" customFormat="1" ht="14.25" customHeight="1">
      <c r="A8" s="1869">
        <v>5</v>
      </c>
      <c r="B8" s="1838" t="s">
        <v>5194</v>
      </c>
      <c r="C8" s="2108"/>
      <c r="D8" s="1983"/>
    </row>
    <row r="9" spans="1:4" s="1564" customFormat="1" ht="14.25" customHeight="1">
      <c r="A9" s="1869">
        <v>6</v>
      </c>
      <c r="B9" s="1838" t="s">
        <v>5195</v>
      </c>
      <c r="C9" s="2108"/>
      <c r="D9" s="1983"/>
    </row>
    <row r="10" spans="1:4" s="1564" customFormat="1" ht="14.25" customHeight="1">
      <c r="A10" s="1869">
        <v>7</v>
      </c>
      <c r="B10" s="1838" t="s">
        <v>5196</v>
      </c>
      <c r="C10" s="2106">
        <f>SUM(C11:C12)</f>
        <v>0</v>
      </c>
      <c r="D10" s="1983"/>
    </row>
    <row r="11" spans="1:4" s="1564" customFormat="1" ht="28.5" customHeight="1">
      <c r="A11" s="1869">
        <v>8</v>
      </c>
      <c r="B11" s="1838" t="s">
        <v>5197</v>
      </c>
      <c r="C11" s="2108"/>
      <c r="D11" s="1983" t="s">
        <v>5198</v>
      </c>
    </row>
    <row r="12" spans="1:4" s="1564" customFormat="1" ht="26.25" customHeight="1">
      <c r="A12" s="1869">
        <v>9</v>
      </c>
      <c r="B12" s="1838" t="s">
        <v>5199</v>
      </c>
      <c r="C12" s="2108"/>
      <c r="D12" s="1983" t="s">
        <v>5200</v>
      </c>
    </row>
    <row r="13" spans="1:4" s="1564" customFormat="1" ht="14.25" customHeight="1">
      <c r="A13" s="1869">
        <v>10</v>
      </c>
      <c r="B13" s="1838" t="s">
        <v>5201</v>
      </c>
      <c r="C13" s="2106">
        <f>SUM(C14:C20)</f>
        <v>0</v>
      </c>
      <c r="D13" s="1983"/>
    </row>
    <row r="14" spans="1:4" s="1564" customFormat="1" ht="14.25" customHeight="1">
      <c r="A14" s="1869">
        <v>11</v>
      </c>
      <c r="B14" s="1838" t="s">
        <v>5202</v>
      </c>
      <c r="C14" s="2108"/>
      <c r="D14" s="1983"/>
    </row>
    <row r="15" spans="1:4" s="1564" customFormat="1" ht="12.75">
      <c r="A15" s="1869">
        <v>12</v>
      </c>
      <c r="B15" s="1838" t="s">
        <v>5203</v>
      </c>
      <c r="C15" s="2108"/>
      <c r="D15" s="1983"/>
    </row>
    <row r="16" spans="1:4">
      <c r="A16" s="1869">
        <v>13</v>
      </c>
      <c r="B16" s="1838" t="s">
        <v>5204</v>
      </c>
      <c r="C16" s="2108"/>
      <c r="D16" s="1983"/>
    </row>
    <row r="17" spans="1:4">
      <c r="A17" s="1869">
        <v>14</v>
      </c>
      <c r="B17" s="1838" t="s">
        <v>5205</v>
      </c>
      <c r="C17" s="2108"/>
      <c r="D17" s="1983"/>
    </row>
    <row r="18" spans="1:4">
      <c r="A18" s="1869">
        <v>15</v>
      </c>
      <c r="B18" s="1847" t="s">
        <v>5206</v>
      </c>
      <c r="C18" s="2108"/>
      <c r="D18" s="1983"/>
    </row>
    <row r="19" spans="1:4">
      <c r="A19" s="1869">
        <v>16</v>
      </c>
      <c r="B19" s="1838" t="s">
        <v>5207</v>
      </c>
      <c r="C19" s="2108"/>
      <c r="D19" s="1983"/>
    </row>
    <row r="20" spans="1:4">
      <c r="A20" s="1869">
        <v>17</v>
      </c>
      <c r="B20" s="1838" t="s">
        <v>5208</v>
      </c>
      <c r="C20" s="2108"/>
      <c r="D20" s="1983"/>
    </row>
    <row r="21" spans="1:4">
      <c r="A21" s="1869">
        <v>18</v>
      </c>
      <c r="B21" s="1838" t="s">
        <v>5209</v>
      </c>
      <c r="C21" s="2106">
        <f>SUM(C22:C26)</f>
        <v>0</v>
      </c>
      <c r="D21" s="1983"/>
    </row>
    <row r="22" spans="1:4" ht="36">
      <c r="A22" s="1869">
        <v>19</v>
      </c>
      <c r="B22" s="1838" t="s">
        <v>5210</v>
      </c>
      <c r="C22" s="2108"/>
      <c r="D22" s="1983" t="s">
        <v>5211</v>
      </c>
    </row>
    <row r="23" spans="1:4">
      <c r="A23" s="1869">
        <v>20</v>
      </c>
      <c r="B23" s="1838" t="s">
        <v>5212</v>
      </c>
      <c r="C23" s="2108"/>
      <c r="D23" s="1983"/>
    </row>
    <row r="24" spans="1:4" ht="14.1" customHeight="1">
      <c r="A24" s="1869">
        <v>21</v>
      </c>
      <c r="B24" s="1838" t="s">
        <v>5213</v>
      </c>
      <c r="C24" s="2108"/>
      <c r="D24" s="1983"/>
    </row>
    <row r="25" spans="1:4" ht="14.1" customHeight="1">
      <c r="A25" s="1869">
        <v>22</v>
      </c>
      <c r="B25" s="1838" t="s">
        <v>5214</v>
      </c>
      <c r="C25" s="2108"/>
      <c r="D25" s="1983"/>
    </row>
    <row r="26" spans="1:4" ht="24">
      <c r="A26" s="1869">
        <v>23</v>
      </c>
      <c r="B26" s="1838" t="s">
        <v>5215</v>
      </c>
      <c r="C26" s="2108"/>
      <c r="D26" s="1983" t="s">
        <v>5216</v>
      </c>
    </row>
    <row r="27" spans="1:4">
      <c r="A27" s="1869">
        <v>24</v>
      </c>
      <c r="B27" s="1838" t="s">
        <v>5217</v>
      </c>
      <c r="C27" s="2106">
        <f>SUM(C28:C31)</f>
        <v>0</v>
      </c>
      <c r="D27" s="1983"/>
    </row>
    <row r="28" spans="1:4">
      <c r="A28" s="1869">
        <v>25</v>
      </c>
      <c r="B28" s="1838" t="s">
        <v>5218</v>
      </c>
      <c r="C28" s="2108"/>
      <c r="D28" s="1983"/>
    </row>
    <row r="29" spans="1:4">
      <c r="A29" s="1869">
        <v>26</v>
      </c>
      <c r="B29" s="1838" t="s">
        <v>5219</v>
      </c>
      <c r="C29" s="2108"/>
      <c r="D29" s="1983"/>
    </row>
    <row r="30" spans="1:4">
      <c r="A30" s="1869">
        <v>27</v>
      </c>
      <c r="B30" s="1838" t="s">
        <v>5220</v>
      </c>
      <c r="C30" s="2108"/>
      <c r="D30" s="1983"/>
    </row>
    <row r="31" spans="1:4">
      <c r="A31" s="1869">
        <v>28</v>
      </c>
      <c r="B31" s="1838" t="s">
        <v>5221</v>
      </c>
      <c r="C31" s="2108"/>
      <c r="D31" s="1983"/>
    </row>
  </sheetData>
  <mergeCells count="2">
    <mergeCell ref="A1:C1"/>
    <mergeCell ref="A2:C2"/>
  </mergeCells>
  <phoneticPr fontId="59" type="noConversion"/>
  <printOptions horizontalCentered="1"/>
  <pageMargins left="0.74803149606299213" right="0.74803149606299213" top="0.98425196850393704" bottom="0.98425196850393704" header="0.51181102362204722" footer="0.5118110236220472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2177" r:id="rId4" name="Button 1">
              <controlPr defaultSize="0" print="0" autoFill="0" autoPict="0" macro="[0]!ThisWorkbook.返回">
                <anchor moveWithCells="1">
                  <from>
                    <xdr:col>4</xdr:col>
                    <xdr:colOff>66675</xdr:colOff>
                    <xdr:row>0</xdr:row>
                    <xdr:rowOff>19050</xdr:rowOff>
                  </from>
                  <to>
                    <xdr:col>4</xdr:col>
                    <xdr:colOff>895350</xdr:colOff>
                    <xdr:row>1</xdr:row>
                    <xdr:rowOff>85725</xdr:rowOff>
                  </to>
                </anchor>
              </controlPr>
            </control>
          </mc:Choice>
        </mc:AlternateContent>
      </controls>
    </mc:Choice>
  </mc:AlternateContent>
</worksheet>
</file>

<file path=xl/worksheets/sheet1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2"/>
  <dimension ref="A1:K811"/>
  <sheetViews>
    <sheetView workbookViewId="0">
      <selection sqref="A1:H1"/>
    </sheetView>
  </sheetViews>
  <sheetFormatPr defaultColWidth="22.5" defaultRowHeight="22.5"/>
  <cols>
    <col min="1" max="1" width="3.375" style="1558" customWidth="1"/>
    <col min="2" max="2" width="23.375" style="1555" customWidth="1"/>
    <col min="3" max="8" width="12.75" style="1555" customWidth="1"/>
    <col min="9" max="9" width="11.5" style="1555" customWidth="1"/>
    <col min="10" max="256" width="22.5" style="1555"/>
    <col min="257" max="257" width="3.375" style="1555" customWidth="1"/>
    <col min="258" max="258" width="23.375" style="1555" customWidth="1"/>
    <col min="259" max="259" width="7.375" style="1555" customWidth="1"/>
    <col min="260" max="260" width="7.125" style="1555" customWidth="1"/>
    <col min="261" max="261" width="7.25" style="1555" customWidth="1"/>
    <col min="262" max="262" width="7.125" style="1555" customWidth="1"/>
    <col min="263" max="263" width="7" style="1555" customWidth="1"/>
    <col min="264" max="264" width="6.75" style="1555" customWidth="1"/>
    <col min="265" max="265" width="11.5" style="1555" customWidth="1"/>
    <col min="266" max="512" width="22.5" style="1555"/>
    <col min="513" max="513" width="3.375" style="1555" customWidth="1"/>
    <col min="514" max="514" width="23.375" style="1555" customWidth="1"/>
    <col min="515" max="515" width="7.375" style="1555" customWidth="1"/>
    <col min="516" max="516" width="7.125" style="1555" customWidth="1"/>
    <col min="517" max="517" width="7.25" style="1555" customWidth="1"/>
    <col min="518" max="518" width="7.125" style="1555" customWidth="1"/>
    <col min="519" max="519" width="7" style="1555" customWidth="1"/>
    <col min="520" max="520" width="6.75" style="1555" customWidth="1"/>
    <col min="521" max="521" width="11.5" style="1555" customWidth="1"/>
    <col min="522" max="768" width="22.5" style="1555"/>
    <col min="769" max="769" width="3.375" style="1555" customWidth="1"/>
    <col min="770" max="770" width="23.375" style="1555" customWidth="1"/>
    <col min="771" max="771" width="7.375" style="1555" customWidth="1"/>
    <col min="772" max="772" width="7.125" style="1555" customWidth="1"/>
    <col min="773" max="773" width="7.25" style="1555" customWidth="1"/>
    <col min="774" max="774" width="7.125" style="1555" customWidth="1"/>
    <col min="775" max="775" width="7" style="1555" customWidth="1"/>
    <col min="776" max="776" width="6.75" style="1555" customWidth="1"/>
    <col min="777" max="777" width="11.5" style="1555" customWidth="1"/>
    <col min="778" max="1024" width="22.5" style="1555"/>
    <col min="1025" max="1025" width="3.375" style="1555" customWidth="1"/>
    <col min="1026" max="1026" width="23.375" style="1555" customWidth="1"/>
    <col min="1027" max="1027" width="7.375" style="1555" customWidth="1"/>
    <col min="1028" max="1028" width="7.125" style="1555" customWidth="1"/>
    <col min="1029" max="1029" width="7.25" style="1555" customWidth="1"/>
    <col min="1030" max="1030" width="7.125" style="1555" customWidth="1"/>
    <col min="1031" max="1031" width="7" style="1555" customWidth="1"/>
    <col min="1032" max="1032" width="6.75" style="1555" customWidth="1"/>
    <col min="1033" max="1033" width="11.5" style="1555" customWidth="1"/>
    <col min="1034" max="1280" width="22.5" style="1555"/>
    <col min="1281" max="1281" width="3.375" style="1555" customWidth="1"/>
    <col min="1282" max="1282" width="23.375" style="1555" customWidth="1"/>
    <col min="1283" max="1283" width="7.375" style="1555" customWidth="1"/>
    <col min="1284" max="1284" width="7.125" style="1555" customWidth="1"/>
    <col min="1285" max="1285" width="7.25" style="1555" customWidth="1"/>
    <col min="1286" max="1286" width="7.125" style="1555" customWidth="1"/>
    <col min="1287" max="1287" width="7" style="1555" customWidth="1"/>
    <col min="1288" max="1288" width="6.75" style="1555" customWidth="1"/>
    <col min="1289" max="1289" width="11.5" style="1555" customWidth="1"/>
    <col min="1290" max="1536" width="22.5" style="1555"/>
    <col min="1537" max="1537" width="3.375" style="1555" customWidth="1"/>
    <col min="1538" max="1538" width="23.375" style="1555" customWidth="1"/>
    <col min="1539" max="1539" width="7.375" style="1555" customWidth="1"/>
    <col min="1540" max="1540" width="7.125" style="1555" customWidth="1"/>
    <col min="1541" max="1541" width="7.25" style="1555" customWidth="1"/>
    <col min="1542" max="1542" width="7.125" style="1555" customWidth="1"/>
    <col min="1543" max="1543" width="7" style="1555" customWidth="1"/>
    <col min="1544" max="1544" width="6.75" style="1555" customWidth="1"/>
    <col min="1545" max="1545" width="11.5" style="1555" customWidth="1"/>
    <col min="1546" max="1792" width="22.5" style="1555"/>
    <col min="1793" max="1793" width="3.375" style="1555" customWidth="1"/>
    <col min="1794" max="1794" width="23.375" style="1555" customWidth="1"/>
    <col min="1795" max="1795" width="7.375" style="1555" customWidth="1"/>
    <col min="1796" max="1796" width="7.125" style="1555" customWidth="1"/>
    <col min="1797" max="1797" width="7.25" style="1555" customWidth="1"/>
    <col min="1798" max="1798" width="7.125" style="1555" customWidth="1"/>
    <col min="1799" max="1799" width="7" style="1555" customWidth="1"/>
    <col min="1800" max="1800" width="6.75" style="1555" customWidth="1"/>
    <col min="1801" max="1801" width="11.5" style="1555" customWidth="1"/>
    <col min="1802" max="2048" width="22.5" style="1555"/>
    <col min="2049" max="2049" width="3.375" style="1555" customWidth="1"/>
    <col min="2050" max="2050" width="23.375" style="1555" customWidth="1"/>
    <col min="2051" max="2051" width="7.375" style="1555" customWidth="1"/>
    <col min="2052" max="2052" width="7.125" style="1555" customWidth="1"/>
    <col min="2053" max="2053" width="7.25" style="1555" customWidth="1"/>
    <col min="2054" max="2054" width="7.125" style="1555" customWidth="1"/>
    <col min="2055" max="2055" width="7" style="1555" customWidth="1"/>
    <col min="2056" max="2056" width="6.75" style="1555" customWidth="1"/>
    <col min="2057" max="2057" width="11.5" style="1555" customWidth="1"/>
    <col min="2058" max="2304" width="22.5" style="1555"/>
    <col min="2305" max="2305" width="3.375" style="1555" customWidth="1"/>
    <col min="2306" max="2306" width="23.375" style="1555" customWidth="1"/>
    <col min="2307" max="2307" width="7.375" style="1555" customWidth="1"/>
    <col min="2308" max="2308" width="7.125" style="1555" customWidth="1"/>
    <col min="2309" max="2309" width="7.25" style="1555" customWidth="1"/>
    <col min="2310" max="2310" width="7.125" style="1555" customWidth="1"/>
    <col min="2311" max="2311" width="7" style="1555" customWidth="1"/>
    <col min="2312" max="2312" width="6.75" style="1555" customWidth="1"/>
    <col min="2313" max="2313" width="11.5" style="1555" customWidth="1"/>
    <col min="2314" max="2560" width="22.5" style="1555"/>
    <col min="2561" max="2561" width="3.375" style="1555" customWidth="1"/>
    <col min="2562" max="2562" width="23.375" style="1555" customWidth="1"/>
    <col min="2563" max="2563" width="7.375" style="1555" customWidth="1"/>
    <col min="2564" max="2564" width="7.125" style="1555" customWidth="1"/>
    <col min="2565" max="2565" width="7.25" style="1555" customWidth="1"/>
    <col min="2566" max="2566" width="7.125" style="1555" customWidth="1"/>
    <col min="2567" max="2567" width="7" style="1555" customWidth="1"/>
    <col min="2568" max="2568" width="6.75" style="1555" customWidth="1"/>
    <col min="2569" max="2569" width="11.5" style="1555" customWidth="1"/>
    <col min="2570" max="2816" width="22.5" style="1555"/>
    <col min="2817" max="2817" width="3.375" style="1555" customWidth="1"/>
    <col min="2818" max="2818" width="23.375" style="1555" customWidth="1"/>
    <col min="2819" max="2819" width="7.375" style="1555" customWidth="1"/>
    <col min="2820" max="2820" width="7.125" style="1555" customWidth="1"/>
    <col min="2821" max="2821" width="7.25" style="1555" customWidth="1"/>
    <col min="2822" max="2822" width="7.125" style="1555" customWidth="1"/>
    <col min="2823" max="2823" width="7" style="1555" customWidth="1"/>
    <col min="2824" max="2824" width="6.75" style="1555" customWidth="1"/>
    <col min="2825" max="2825" width="11.5" style="1555" customWidth="1"/>
    <col min="2826" max="3072" width="22.5" style="1555"/>
    <col min="3073" max="3073" width="3.375" style="1555" customWidth="1"/>
    <col min="3074" max="3074" width="23.375" style="1555" customWidth="1"/>
    <col min="3075" max="3075" width="7.375" style="1555" customWidth="1"/>
    <col min="3076" max="3076" width="7.125" style="1555" customWidth="1"/>
    <col min="3077" max="3077" width="7.25" style="1555" customWidth="1"/>
    <col min="3078" max="3078" width="7.125" style="1555" customWidth="1"/>
    <col min="3079" max="3079" width="7" style="1555" customWidth="1"/>
    <col min="3080" max="3080" width="6.75" style="1555" customWidth="1"/>
    <col min="3081" max="3081" width="11.5" style="1555" customWidth="1"/>
    <col min="3082" max="3328" width="22.5" style="1555"/>
    <col min="3329" max="3329" width="3.375" style="1555" customWidth="1"/>
    <col min="3330" max="3330" width="23.375" style="1555" customWidth="1"/>
    <col min="3331" max="3331" width="7.375" style="1555" customWidth="1"/>
    <col min="3332" max="3332" width="7.125" style="1555" customWidth="1"/>
    <col min="3333" max="3333" width="7.25" style="1555" customWidth="1"/>
    <col min="3334" max="3334" width="7.125" style="1555" customWidth="1"/>
    <col min="3335" max="3335" width="7" style="1555" customWidth="1"/>
    <col min="3336" max="3336" width="6.75" style="1555" customWidth="1"/>
    <col min="3337" max="3337" width="11.5" style="1555" customWidth="1"/>
    <col min="3338" max="3584" width="22.5" style="1555"/>
    <col min="3585" max="3585" width="3.375" style="1555" customWidth="1"/>
    <col min="3586" max="3586" width="23.375" style="1555" customWidth="1"/>
    <col min="3587" max="3587" width="7.375" style="1555" customWidth="1"/>
    <col min="3588" max="3588" width="7.125" style="1555" customWidth="1"/>
    <col min="3589" max="3589" width="7.25" style="1555" customWidth="1"/>
    <col min="3590" max="3590" width="7.125" style="1555" customWidth="1"/>
    <col min="3591" max="3591" width="7" style="1555" customWidth="1"/>
    <col min="3592" max="3592" width="6.75" style="1555" customWidth="1"/>
    <col min="3593" max="3593" width="11.5" style="1555" customWidth="1"/>
    <col min="3594" max="3840" width="22.5" style="1555"/>
    <col min="3841" max="3841" width="3.375" style="1555" customWidth="1"/>
    <col min="3842" max="3842" width="23.375" style="1555" customWidth="1"/>
    <col min="3843" max="3843" width="7.375" style="1555" customWidth="1"/>
    <col min="3844" max="3844" width="7.125" style="1555" customWidth="1"/>
    <col min="3845" max="3845" width="7.25" style="1555" customWidth="1"/>
    <col min="3846" max="3846" width="7.125" style="1555" customWidth="1"/>
    <col min="3847" max="3847" width="7" style="1555" customWidth="1"/>
    <col min="3848" max="3848" width="6.75" style="1555" customWidth="1"/>
    <col min="3849" max="3849" width="11.5" style="1555" customWidth="1"/>
    <col min="3850" max="4096" width="22.5" style="1555"/>
    <col min="4097" max="4097" width="3.375" style="1555" customWidth="1"/>
    <col min="4098" max="4098" width="23.375" style="1555" customWidth="1"/>
    <col min="4099" max="4099" width="7.375" style="1555" customWidth="1"/>
    <col min="4100" max="4100" width="7.125" style="1555" customWidth="1"/>
    <col min="4101" max="4101" width="7.25" style="1555" customWidth="1"/>
    <col min="4102" max="4102" width="7.125" style="1555" customWidth="1"/>
    <col min="4103" max="4103" width="7" style="1555" customWidth="1"/>
    <col min="4104" max="4104" width="6.75" style="1555" customWidth="1"/>
    <col min="4105" max="4105" width="11.5" style="1555" customWidth="1"/>
    <col min="4106" max="4352" width="22.5" style="1555"/>
    <col min="4353" max="4353" width="3.375" style="1555" customWidth="1"/>
    <col min="4354" max="4354" width="23.375" style="1555" customWidth="1"/>
    <col min="4355" max="4355" width="7.375" style="1555" customWidth="1"/>
    <col min="4356" max="4356" width="7.125" style="1555" customWidth="1"/>
    <col min="4357" max="4357" width="7.25" style="1555" customWidth="1"/>
    <col min="4358" max="4358" width="7.125" style="1555" customWidth="1"/>
    <col min="4359" max="4359" width="7" style="1555" customWidth="1"/>
    <col min="4360" max="4360" width="6.75" style="1555" customWidth="1"/>
    <col min="4361" max="4361" width="11.5" style="1555" customWidth="1"/>
    <col min="4362" max="4608" width="22.5" style="1555"/>
    <col min="4609" max="4609" width="3.375" style="1555" customWidth="1"/>
    <col min="4610" max="4610" width="23.375" style="1555" customWidth="1"/>
    <col min="4611" max="4611" width="7.375" style="1555" customWidth="1"/>
    <col min="4612" max="4612" width="7.125" style="1555" customWidth="1"/>
    <col min="4613" max="4613" width="7.25" style="1555" customWidth="1"/>
    <col min="4614" max="4614" width="7.125" style="1555" customWidth="1"/>
    <col min="4615" max="4615" width="7" style="1555" customWidth="1"/>
    <col min="4616" max="4616" width="6.75" style="1555" customWidth="1"/>
    <col min="4617" max="4617" width="11.5" style="1555" customWidth="1"/>
    <col min="4618" max="4864" width="22.5" style="1555"/>
    <col min="4865" max="4865" width="3.375" style="1555" customWidth="1"/>
    <col min="4866" max="4866" width="23.375" style="1555" customWidth="1"/>
    <col min="4867" max="4867" width="7.375" style="1555" customWidth="1"/>
    <col min="4868" max="4868" width="7.125" style="1555" customWidth="1"/>
    <col min="4869" max="4869" width="7.25" style="1555" customWidth="1"/>
    <col min="4870" max="4870" width="7.125" style="1555" customWidth="1"/>
    <col min="4871" max="4871" width="7" style="1555" customWidth="1"/>
    <col min="4872" max="4872" width="6.75" style="1555" customWidth="1"/>
    <col min="4873" max="4873" width="11.5" style="1555" customWidth="1"/>
    <col min="4874" max="5120" width="22.5" style="1555"/>
    <col min="5121" max="5121" width="3.375" style="1555" customWidth="1"/>
    <col min="5122" max="5122" width="23.375" style="1555" customWidth="1"/>
    <col min="5123" max="5123" width="7.375" style="1555" customWidth="1"/>
    <col min="5124" max="5124" width="7.125" style="1555" customWidth="1"/>
    <col min="5125" max="5125" width="7.25" style="1555" customWidth="1"/>
    <col min="5126" max="5126" width="7.125" style="1555" customWidth="1"/>
    <col min="5127" max="5127" width="7" style="1555" customWidth="1"/>
    <col min="5128" max="5128" width="6.75" style="1555" customWidth="1"/>
    <col min="5129" max="5129" width="11.5" style="1555" customWidth="1"/>
    <col min="5130" max="5376" width="22.5" style="1555"/>
    <col min="5377" max="5377" width="3.375" style="1555" customWidth="1"/>
    <col min="5378" max="5378" width="23.375" style="1555" customWidth="1"/>
    <col min="5379" max="5379" width="7.375" style="1555" customWidth="1"/>
    <col min="5380" max="5380" width="7.125" style="1555" customWidth="1"/>
    <col min="5381" max="5381" width="7.25" style="1555" customWidth="1"/>
    <col min="5382" max="5382" width="7.125" style="1555" customWidth="1"/>
    <col min="5383" max="5383" width="7" style="1555" customWidth="1"/>
    <col min="5384" max="5384" width="6.75" style="1555" customWidth="1"/>
    <col min="5385" max="5385" width="11.5" style="1555" customWidth="1"/>
    <col min="5386" max="5632" width="22.5" style="1555"/>
    <col min="5633" max="5633" width="3.375" style="1555" customWidth="1"/>
    <col min="5634" max="5634" width="23.375" style="1555" customWidth="1"/>
    <col min="5635" max="5635" width="7.375" style="1555" customWidth="1"/>
    <col min="5636" max="5636" width="7.125" style="1555" customWidth="1"/>
    <col min="5637" max="5637" width="7.25" style="1555" customWidth="1"/>
    <col min="5638" max="5638" width="7.125" style="1555" customWidth="1"/>
    <col min="5639" max="5639" width="7" style="1555" customWidth="1"/>
    <col min="5640" max="5640" width="6.75" style="1555" customWidth="1"/>
    <col min="5641" max="5641" width="11.5" style="1555" customWidth="1"/>
    <col min="5642" max="5888" width="22.5" style="1555"/>
    <col min="5889" max="5889" width="3.375" style="1555" customWidth="1"/>
    <col min="5890" max="5890" width="23.375" style="1555" customWidth="1"/>
    <col min="5891" max="5891" width="7.375" style="1555" customWidth="1"/>
    <col min="5892" max="5892" width="7.125" style="1555" customWidth="1"/>
    <col min="5893" max="5893" width="7.25" style="1555" customWidth="1"/>
    <col min="5894" max="5894" width="7.125" style="1555" customWidth="1"/>
    <col min="5895" max="5895" width="7" style="1555" customWidth="1"/>
    <col min="5896" max="5896" width="6.75" style="1555" customWidth="1"/>
    <col min="5897" max="5897" width="11.5" style="1555" customWidth="1"/>
    <col min="5898" max="6144" width="22.5" style="1555"/>
    <col min="6145" max="6145" width="3.375" style="1555" customWidth="1"/>
    <col min="6146" max="6146" width="23.375" style="1555" customWidth="1"/>
    <col min="6147" max="6147" width="7.375" style="1555" customWidth="1"/>
    <col min="6148" max="6148" width="7.125" style="1555" customWidth="1"/>
    <col min="6149" max="6149" width="7.25" style="1555" customWidth="1"/>
    <col min="6150" max="6150" width="7.125" style="1555" customWidth="1"/>
    <col min="6151" max="6151" width="7" style="1555" customWidth="1"/>
    <col min="6152" max="6152" width="6.75" style="1555" customWidth="1"/>
    <col min="6153" max="6153" width="11.5" style="1555" customWidth="1"/>
    <col min="6154" max="6400" width="22.5" style="1555"/>
    <col min="6401" max="6401" width="3.375" style="1555" customWidth="1"/>
    <col min="6402" max="6402" width="23.375" style="1555" customWidth="1"/>
    <col min="6403" max="6403" width="7.375" style="1555" customWidth="1"/>
    <col min="6404" max="6404" width="7.125" style="1555" customWidth="1"/>
    <col min="6405" max="6405" width="7.25" style="1555" customWidth="1"/>
    <col min="6406" max="6406" width="7.125" style="1555" customWidth="1"/>
    <col min="6407" max="6407" width="7" style="1555" customWidth="1"/>
    <col min="6408" max="6408" width="6.75" style="1555" customWidth="1"/>
    <col min="6409" max="6409" width="11.5" style="1555" customWidth="1"/>
    <col min="6410" max="6656" width="22.5" style="1555"/>
    <col min="6657" max="6657" width="3.375" style="1555" customWidth="1"/>
    <col min="6658" max="6658" width="23.375" style="1555" customWidth="1"/>
    <col min="6659" max="6659" width="7.375" style="1555" customWidth="1"/>
    <col min="6660" max="6660" width="7.125" style="1555" customWidth="1"/>
    <col min="6661" max="6661" width="7.25" style="1555" customWidth="1"/>
    <col min="6662" max="6662" width="7.125" style="1555" customWidth="1"/>
    <col min="6663" max="6663" width="7" style="1555" customWidth="1"/>
    <col min="6664" max="6664" width="6.75" style="1555" customWidth="1"/>
    <col min="6665" max="6665" width="11.5" style="1555" customWidth="1"/>
    <col min="6666" max="6912" width="22.5" style="1555"/>
    <col min="6913" max="6913" width="3.375" style="1555" customWidth="1"/>
    <col min="6914" max="6914" width="23.375" style="1555" customWidth="1"/>
    <col min="6915" max="6915" width="7.375" style="1555" customWidth="1"/>
    <col min="6916" max="6916" width="7.125" style="1555" customWidth="1"/>
    <col min="6917" max="6917" width="7.25" style="1555" customWidth="1"/>
    <col min="6918" max="6918" width="7.125" style="1555" customWidth="1"/>
    <col min="6919" max="6919" width="7" style="1555" customWidth="1"/>
    <col min="6920" max="6920" width="6.75" style="1555" customWidth="1"/>
    <col min="6921" max="6921" width="11.5" style="1555" customWidth="1"/>
    <col min="6922" max="7168" width="22.5" style="1555"/>
    <col min="7169" max="7169" width="3.375" style="1555" customWidth="1"/>
    <col min="7170" max="7170" width="23.375" style="1555" customWidth="1"/>
    <col min="7171" max="7171" width="7.375" style="1555" customWidth="1"/>
    <col min="7172" max="7172" width="7.125" style="1555" customWidth="1"/>
    <col min="7173" max="7173" width="7.25" style="1555" customWidth="1"/>
    <col min="7174" max="7174" width="7.125" style="1555" customWidth="1"/>
    <col min="7175" max="7175" width="7" style="1555" customWidth="1"/>
    <col min="7176" max="7176" width="6.75" style="1555" customWidth="1"/>
    <col min="7177" max="7177" width="11.5" style="1555" customWidth="1"/>
    <col min="7178" max="7424" width="22.5" style="1555"/>
    <col min="7425" max="7425" width="3.375" style="1555" customWidth="1"/>
    <col min="7426" max="7426" width="23.375" style="1555" customWidth="1"/>
    <col min="7427" max="7427" width="7.375" style="1555" customWidth="1"/>
    <col min="7428" max="7428" width="7.125" style="1555" customWidth="1"/>
    <col min="7429" max="7429" width="7.25" style="1555" customWidth="1"/>
    <col min="7430" max="7430" width="7.125" style="1555" customWidth="1"/>
    <col min="7431" max="7431" width="7" style="1555" customWidth="1"/>
    <col min="7432" max="7432" width="6.75" style="1555" customWidth="1"/>
    <col min="7433" max="7433" width="11.5" style="1555" customWidth="1"/>
    <col min="7434" max="7680" width="22.5" style="1555"/>
    <col min="7681" max="7681" width="3.375" style="1555" customWidth="1"/>
    <col min="7682" max="7682" width="23.375" style="1555" customWidth="1"/>
    <col min="7683" max="7683" width="7.375" style="1555" customWidth="1"/>
    <col min="7684" max="7684" width="7.125" style="1555" customWidth="1"/>
    <col min="7685" max="7685" width="7.25" style="1555" customWidth="1"/>
    <col min="7686" max="7686" width="7.125" style="1555" customWidth="1"/>
    <col min="7687" max="7687" width="7" style="1555" customWidth="1"/>
    <col min="7688" max="7688" width="6.75" style="1555" customWidth="1"/>
    <col min="7689" max="7689" width="11.5" style="1555" customWidth="1"/>
    <col min="7690" max="7936" width="22.5" style="1555"/>
    <col min="7937" max="7937" width="3.375" style="1555" customWidth="1"/>
    <col min="7938" max="7938" width="23.375" style="1555" customWidth="1"/>
    <col min="7939" max="7939" width="7.375" style="1555" customWidth="1"/>
    <col min="7940" max="7940" width="7.125" style="1555" customWidth="1"/>
    <col min="7941" max="7941" width="7.25" style="1555" customWidth="1"/>
    <col min="7942" max="7942" width="7.125" style="1555" customWidth="1"/>
    <col min="7943" max="7943" width="7" style="1555" customWidth="1"/>
    <col min="7944" max="7944" width="6.75" style="1555" customWidth="1"/>
    <col min="7945" max="7945" width="11.5" style="1555" customWidth="1"/>
    <col min="7946" max="8192" width="22.5" style="1555"/>
    <col min="8193" max="8193" width="3.375" style="1555" customWidth="1"/>
    <col min="8194" max="8194" width="23.375" style="1555" customWidth="1"/>
    <col min="8195" max="8195" width="7.375" style="1555" customWidth="1"/>
    <col min="8196" max="8196" width="7.125" style="1555" customWidth="1"/>
    <col min="8197" max="8197" width="7.25" style="1555" customWidth="1"/>
    <col min="8198" max="8198" width="7.125" style="1555" customWidth="1"/>
    <col min="8199" max="8199" width="7" style="1555" customWidth="1"/>
    <col min="8200" max="8200" width="6.75" style="1555" customWidth="1"/>
    <col min="8201" max="8201" width="11.5" style="1555" customWidth="1"/>
    <col min="8202" max="8448" width="22.5" style="1555"/>
    <col min="8449" max="8449" width="3.375" style="1555" customWidth="1"/>
    <col min="8450" max="8450" width="23.375" style="1555" customWidth="1"/>
    <col min="8451" max="8451" width="7.375" style="1555" customWidth="1"/>
    <col min="8452" max="8452" width="7.125" style="1555" customWidth="1"/>
    <col min="8453" max="8453" width="7.25" style="1555" customWidth="1"/>
    <col min="8454" max="8454" width="7.125" style="1555" customWidth="1"/>
    <col min="8455" max="8455" width="7" style="1555" customWidth="1"/>
    <col min="8456" max="8456" width="6.75" style="1555" customWidth="1"/>
    <col min="8457" max="8457" width="11.5" style="1555" customWidth="1"/>
    <col min="8458" max="8704" width="22.5" style="1555"/>
    <col min="8705" max="8705" width="3.375" style="1555" customWidth="1"/>
    <col min="8706" max="8706" width="23.375" style="1555" customWidth="1"/>
    <col min="8707" max="8707" width="7.375" style="1555" customWidth="1"/>
    <col min="8708" max="8708" width="7.125" style="1555" customWidth="1"/>
    <col min="8709" max="8709" width="7.25" style="1555" customWidth="1"/>
    <col min="8710" max="8710" width="7.125" style="1555" customWidth="1"/>
    <col min="8711" max="8711" width="7" style="1555" customWidth="1"/>
    <col min="8712" max="8712" width="6.75" style="1555" customWidth="1"/>
    <col min="8713" max="8713" width="11.5" style="1555" customWidth="1"/>
    <col min="8714" max="8960" width="22.5" style="1555"/>
    <col min="8961" max="8961" width="3.375" style="1555" customWidth="1"/>
    <col min="8962" max="8962" width="23.375" style="1555" customWidth="1"/>
    <col min="8963" max="8963" width="7.375" style="1555" customWidth="1"/>
    <col min="8964" max="8964" width="7.125" style="1555" customWidth="1"/>
    <col min="8965" max="8965" width="7.25" style="1555" customWidth="1"/>
    <col min="8966" max="8966" width="7.125" style="1555" customWidth="1"/>
    <col min="8967" max="8967" width="7" style="1555" customWidth="1"/>
    <col min="8968" max="8968" width="6.75" style="1555" customWidth="1"/>
    <col min="8969" max="8969" width="11.5" style="1555" customWidth="1"/>
    <col min="8970" max="9216" width="22.5" style="1555"/>
    <col min="9217" max="9217" width="3.375" style="1555" customWidth="1"/>
    <col min="9218" max="9218" width="23.375" style="1555" customWidth="1"/>
    <col min="9219" max="9219" width="7.375" style="1555" customWidth="1"/>
    <col min="9220" max="9220" width="7.125" style="1555" customWidth="1"/>
    <col min="9221" max="9221" width="7.25" style="1555" customWidth="1"/>
    <col min="9222" max="9222" width="7.125" style="1555" customWidth="1"/>
    <col min="9223" max="9223" width="7" style="1555" customWidth="1"/>
    <col min="9224" max="9224" width="6.75" style="1555" customWidth="1"/>
    <col min="9225" max="9225" width="11.5" style="1555" customWidth="1"/>
    <col min="9226" max="9472" width="22.5" style="1555"/>
    <col min="9473" max="9473" width="3.375" style="1555" customWidth="1"/>
    <col min="9474" max="9474" width="23.375" style="1555" customWidth="1"/>
    <col min="9475" max="9475" width="7.375" style="1555" customWidth="1"/>
    <col min="9476" max="9476" width="7.125" style="1555" customWidth="1"/>
    <col min="9477" max="9477" width="7.25" style="1555" customWidth="1"/>
    <col min="9478" max="9478" width="7.125" style="1555" customWidth="1"/>
    <col min="9479" max="9479" width="7" style="1555" customWidth="1"/>
    <col min="9480" max="9480" width="6.75" style="1555" customWidth="1"/>
    <col min="9481" max="9481" width="11.5" style="1555" customWidth="1"/>
    <col min="9482" max="9728" width="22.5" style="1555"/>
    <col min="9729" max="9729" width="3.375" style="1555" customWidth="1"/>
    <col min="9730" max="9730" width="23.375" style="1555" customWidth="1"/>
    <col min="9731" max="9731" width="7.375" style="1555" customWidth="1"/>
    <col min="9732" max="9732" width="7.125" style="1555" customWidth="1"/>
    <col min="9733" max="9733" width="7.25" style="1555" customWidth="1"/>
    <col min="9734" max="9734" width="7.125" style="1555" customWidth="1"/>
    <col min="9735" max="9735" width="7" style="1555" customWidth="1"/>
    <col min="9736" max="9736" width="6.75" style="1555" customWidth="1"/>
    <col min="9737" max="9737" width="11.5" style="1555" customWidth="1"/>
    <col min="9738" max="9984" width="22.5" style="1555"/>
    <col min="9985" max="9985" width="3.375" style="1555" customWidth="1"/>
    <col min="9986" max="9986" width="23.375" style="1555" customWidth="1"/>
    <col min="9987" max="9987" width="7.375" style="1555" customWidth="1"/>
    <col min="9988" max="9988" width="7.125" style="1555" customWidth="1"/>
    <col min="9989" max="9989" width="7.25" style="1555" customWidth="1"/>
    <col min="9990" max="9990" width="7.125" style="1555" customWidth="1"/>
    <col min="9991" max="9991" width="7" style="1555" customWidth="1"/>
    <col min="9992" max="9992" width="6.75" style="1555" customWidth="1"/>
    <col min="9993" max="9993" width="11.5" style="1555" customWidth="1"/>
    <col min="9994" max="10240" width="22.5" style="1555"/>
    <col min="10241" max="10241" width="3.375" style="1555" customWidth="1"/>
    <col min="10242" max="10242" width="23.375" style="1555" customWidth="1"/>
    <col min="10243" max="10243" width="7.375" style="1555" customWidth="1"/>
    <col min="10244" max="10244" width="7.125" style="1555" customWidth="1"/>
    <col min="10245" max="10245" width="7.25" style="1555" customWidth="1"/>
    <col min="10246" max="10246" width="7.125" style="1555" customWidth="1"/>
    <col min="10247" max="10247" width="7" style="1555" customWidth="1"/>
    <col min="10248" max="10248" width="6.75" style="1555" customWidth="1"/>
    <col min="10249" max="10249" width="11.5" style="1555" customWidth="1"/>
    <col min="10250" max="10496" width="22.5" style="1555"/>
    <col min="10497" max="10497" width="3.375" style="1555" customWidth="1"/>
    <col min="10498" max="10498" width="23.375" style="1555" customWidth="1"/>
    <col min="10499" max="10499" width="7.375" style="1555" customWidth="1"/>
    <col min="10500" max="10500" width="7.125" style="1555" customWidth="1"/>
    <col min="10501" max="10501" width="7.25" style="1555" customWidth="1"/>
    <col min="10502" max="10502" width="7.125" style="1555" customWidth="1"/>
    <col min="10503" max="10503" width="7" style="1555" customWidth="1"/>
    <col min="10504" max="10504" width="6.75" style="1555" customWidth="1"/>
    <col min="10505" max="10505" width="11.5" style="1555" customWidth="1"/>
    <col min="10506" max="10752" width="22.5" style="1555"/>
    <col min="10753" max="10753" width="3.375" style="1555" customWidth="1"/>
    <col min="10754" max="10754" width="23.375" style="1555" customWidth="1"/>
    <col min="10755" max="10755" width="7.375" style="1555" customWidth="1"/>
    <col min="10756" max="10756" width="7.125" style="1555" customWidth="1"/>
    <col min="10757" max="10757" width="7.25" style="1555" customWidth="1"/>
    <col min="10758" max="10758" width="7.125" style="1555" customWidth="1"/>
    <col min="10759" max="10759" width="7" style="1555" customWidth="1"/>
    <col min="10760" max="10760" width="6.75" style="1555" customWidth="1"/>
    <col min="10761" max="10761" width="11.5" style="1555" customWidth="1"/>
    <col min="10762" max="11008" width="22.5" style="1555"/>
    <col min="11009" max="11009" width="3.375" style="1555" customWidth="1"/>
    <col min="11010" max="11010" width="23.375" style="1555" customWidth="1"/>
    <col min="11011" max="11011" width="7.375" style="1555" customWidth="1"/>
    <col min="11012" max="11012" width="7.125" style="1555" customWidth="1"/>
    <col min="11013" max="11013" width="7.25" style="1555" customWidth="1"/>
    <col min="11014" max="11014" width="7.125" style="1555" customWidth="1"/>
    <col min="11015" max="11015" width="7" style="1555" customWidth="1"/>
    <col min="11016" max="11016" width="6.75" style="1555" customWidth="1"/>
    <col min="11017" max="11017" width="11.5" style="1555" customWidth="1"/>
    <col min="11018" max="11264" width="22.5" style="1555"/>
    <col min="11265" max="11265" width="3.375" style="1555" customWidth="1"/>
    <col min="11266" max="11266" width="23.375" style="1555" customWidth="1"/>
    <col min="11267" max="11267" width="7.375" style="1555" customWidth="1"/>
    <col min="11268" max="11268" width="7.125" style="1555" customWidth="1"/>
    <col min="11269" max="11269" width="7.25" style="1555" customWidth="1"/>
    <col min="11270" max="11270" width="7.125" style="1555" customWidth="1"/>
    <col min="11271" max="11271" width="7" style="1555" customWidth="1"/>
    <col min="11272" max="11272" width="6.75" style="1555" customWidth="1"/>
    <col min="11273" max="11273" width="11.5" style="1555" customWidth="1"/>
    <col min="11274" max="11520" width="22.5" style="1555"/>
    <col min="11521" max="11521" width="3.375" style="1555" customWidth="1"/>
    <col min="11522" max="11522" width="23.375" style="1555" customWidth="1"/>
    <col min="11523" max="11523" width="7.375" style="1555" customWidth="1"/>
    <col min="11524" max="11524" width="7.125" style="1555" customWidth="1"/>
    <col min="11525" max="11525" width="7.25" style="1555" customWidth="1"/>
    <col min="11526" max="11526" width="7.125" style="1555" customWidth="1"/>
    <col min="11527" max="11527" width="7" style="1555" customWidth="1"/>
    <col min="11528" max="11528" width="6.75" style="1555" customWidth="1"/>
    <col min="11529" max="11529" width="11.5" style="1555" customWidth="1"/>
    <col min="11530" max="11776" width="22.5" style="1555"/>
    <col min="11777" max="11777" width="3.375" style="1555" customWidth="1"/>
    <col min="11778" max="11778" width="23.375" style="1555" customWidth="1"/>
    <col min="11779" max="11779" width="7.375" style="1555" customWidth="1"/>
    <col min="11780" max="11780" width="7.125" style="1555" customWidth="1"/>
    <col min="11781" max="11781" width="7.25" style="1555" customWidth="1"/>
    <col min="11782" max="11782" width="7.125" style="1555" customWidth="1"/>
    <col min="11783" max="11783" width="7" style="1555" customWidth="1"/>
    <col min="11784" max="11784" width="6.75" style="1555" customWidth="1"/>
    <col min="11785" max="11785" width="11.5" style="1555" customWidth="1"/>
    <col min="11786" max="12032" width="22.5" style="1555"/>
    <col min="12033" max="12033" width="3.375" style="1555" customWidth="1"/>
    <col min="12034" max="12034" width="23.375" style="1555" customWidth="1"/>
    <col min="12035" max="12035" width="7.375" style="1555" customWidth="1"/>
    <col min="12036" max="12036" width="7.125" style="1555" customWidth="1"/>
    <col min="12037" max="12037" width="7.25" style="1555" customWidth="1"/>
    <col min="12038" max="12038" width="7.125" style="1555" customWidth="1"/>
    <col min="12039" max="12039" width="7" style="1555" customWidth="1"/>
    <col min="12040" max="12040" width="6.75" style="1555" customWidth="1"/>
    <col min="12041" max="12041" width="11.5" style="1555" customWidth="1"/>
    <col min="12042" max="12288" width="22.5" style="1555"/>
    <col min="12289" max="12289" width="3.375" style="1555" customWidth="1"/>
    <col min="12290" max="12290" width="23.375" style="1555" customWidth="1"/>
    <col min="12291" max="12291" width="7.375" style="1555" customWidth="1"/>
    <col min="12292" max="12292" width="7.125" style="1555" customWidth="1"/>
    <col min="12293" max="12293" width="7.25" style="1555" customWidth="1"/>
    <col min="12294" max="12294" width="7.125" style="1555" customWidth="1"/>
    <col min="12295" max="12295" width="7" style="1555" customWidth="1"/>
    <col min="12296" max="12296" width="6.75" style="1555" customWidth="1"/>
    <col min="12297" max="12297" width="11.5" style="1555" customWidth="1"/>
    <col min="12298" max="12544" width="22.5" style="1555"/>
    <col min="12545" max="12545" width="3.375" style="1555" customWidth="1"/>
    <col min="12546" max="12546" width="23.375" style="1555" customWidth="1"/>
    <col min="12547" max="12547" width="7.375" style="1555" customWidth="1"/>
    <col min="12548" max="12548" width="7.125" style="1555" customWidth="1"/>
    <col min="12549" max="12549" width="7.25" style="1555" customWidth="1"/>
    <col min="12550" max="12550" width="7.125" style="1555" customWidth="1"/>
    <col min="12551" max="12551" width="7" style="1555" customWidth="1"/>
    <col min="12552" max="12552" width="6.75" style="1555" customWidth="1"/>
    <col min="12553" max="12553" width="11.5" style="1555" customWidth="1"/>
    <col min="12554" max="12800" width="22.5" style="1555"/>
    <col min="12801" max="12801" width="3.375" style="1555" customWidth="1"/>
    <col min="12802" max="12802" width="23.375" style="1555" customWidth="1"/>
    <col min="12803" max="12803" width="7.375" style="1555" customWidth="1"/>
    <col min="12804" max="12804" width="7.125" style="1555" customWidth="1"/>
    <col min="12805" max="12805" width="7.25" style="1555" customWidth="1"/>
    <col min="12806" max="12806" width="7.125" style="1555" customWidth="1"/>
    <col min="12807" max="12807" width="7" style="1555" customWidth="1"/>
    <col min="12808" max="12808" width="6.75" style="1555" customWidth="1"/>
    <col min="12809" max="12809" width="11.5" style="1555" customWidth="1"/>
    <col min="12810" max="13056" width="22.5" style="1555"/>
    <col min="13057" max="13057" width="3.375" style="1555" customWidth="1"/>
    <col min="13058" max="13058" width="23.375" style="1555" customWidth="1"/>
    <col min="13059" max="13059" width="7.375" style="1555" customWidth="1"/>
    <col min="13060" max="13060" width="7.125" style="1555" customWidth="1"/>
    <col min="13061" max="13061" width="7.25" style="1555" customWidth="1"/>
    <col min="13062" max="13062" width="7.125" style="1555" customWidth="1"/>
    <col min="13063" max="13063" width="7" style="1555" customWidth="1"/>
    <col min="13064" max="13064" width="6.75" style="1555" customWidth="1"/>
    <col min="13065" max="13065" width="11.5" style="1555" customWidth="1"/>
    <col min="13066" max="13312" width="22.5" style="1555"/>
    <col min="13313" max="13313" width="3.375" style="1555" customWidth="1"/>
    <col min="13314" max="13314" width="23.375" style="1555" customWidth="1"/>
    <col min="13315" max="13315" width="7.375" style="1555" customWidth="1"/>
    <col min="13316" max="13316" width="7.125" style="1555" customWidth="1"/>
    <col min="13317" max="13317" width="7.25" style="1555" customWidth="1"/>
    <col min="13318" max="13318" width="7.125" style="1555" customWidth="1"/>
    <col min="13319" max="13319" width="7" style="1555" customWidth="1"/>
    <col min="13320" max="13320" width="6.75" style="1555" customWidth="1"/>
    <col min="13321" max="13321" width="11.5" style="1555" customWidth="1"/>
    <col min="13322" max="13568" width="22.5" style="1555"/>
    <col min="13569" max="13569" width="3.375" style="1555" customWidth="1"/>
    <col min="13570" max="13570" width="23.375" style="1555" customWidth="1"/>
    <col min="13571" max="13571" width="7.375" style="1555" customWidth="1"/>
    <col min="13572" max="13572" width="7.125" style="1555" customWidth="1"/>
    <col min="13573" max="13573" width="7.25" style="1555" customWidth="1"/>
    <col min="13574" max="13574" width="7.125" style="1555" customWidth="1"/>
    <col min="13575" max="13575" width="7" style="1555" customWidth="1"/>
    <col min="13576" max="13576" width="6.75" style="1555" customWidth="1"/>
    <col min="13577" max="13577" width="11.5" style="1555" customWidth="1"/>
    <col min="13578" max="13824" width="22.5" style="1555"/>
    <col min="13825" max="13825" width="3.375" style="1555" customWidth="1"/>
    <col min="13826" max="13826" width="23.375" style="1555" customWidth="1"/>
    <col min="13827" max="13827" width="7.375" style="1555" customWidth="1"/>
    <col min="13828" max="13828" width="7.125" style="1555" customWidth="1"/>
    <col min="13829" max="13829" width="7.25" style="1555" customWidth="1"/>
    <col min="13830" max="13830" width="7.125" style="1555" customWidth="1"/>
    <col min="13831" max="13831" width="7" style="1555" customWidth="1"/>
    <col min="13832" max="13832" width="6.75" style="1555" customWidth="1"/>
    <col min="13833" max="13833" width="11.5" style="1555" customWidth="1"/>
    <col min="13834" max="14080" width="22.5" style="1555"/>
    <col min="14081" max="14081" width="3.375" style="1555" customWidth="1"/>
    <col min="14082" max="14082" width="23.375" style="1555" customWidth="1"/>
    <col min="14083" max="14083" width="7.375" style="1555" customWidth="1"/>
    <col min="14084" max="14084" width="7.125" style="1555" customWidth="1"/>
    <col min="14085" max="14085" width="7.25" style="1555" customWidth="1"/>
    <col min="14086" max="14086" width="7.125" style="1555" customWidth="1"/>
    <col min="14087" max="14087" width="7" style="1555" customWidth="1"/>
    <col min="14088" max="14088" width="6.75" style="1555" customWidth="1"/>
    <col min="14089" max="14089" width="11.5" style="1555" customWidth="1"/>
    <col min="14090" max="14336" width="22.5" style="1555"/>
    <col min="14337" max="14337" width="3.375" style="1555" customWidth="1"/>
    <col min="14338" max="14338" width="23.375" style="1555" customWidth="1"/>
    <col min="14339" max="14339" width="7.375" style="1555" customWidth="1"/>
    <col min="14340" max="14340" width="7.125" style="1555" customWidth="1"/>
    <col min="14341" max="14341" width="7.25" style="1555" customWidth="1"/>
    <col min="14342" max="14342" width="7.125" style="1555" customWidth="1"/>
    <col min="14343" max="14343" width="7" style="1555" customWidth="1"/>
    <col min="14344" max="14344" width="6.75" style="1555" customWidth="1"/>
    <col min="14345" max="14345" width="11.5" style="1555" customWidth="1"/>
    <col min="14346" max="14592" width="22.5" style="1555"/>
    <col min="14593" max="14593" width="3.375" style="1555" customWidth="1"/>
    <col min="14594" max="14594" width="23.375" style="1555" customWidth="1"/>
    <col min="14595" max="14595" width="7.375" style="1555" customWidth="1"/>
    <col min="14596" max="14596" width="7.125" style="1555" customWidth="1"/>
    <col min="14597" max="14597" width="7.25" style="1555" customWidth="1"/>
    <col min="14598" max="14598" width="7.125" style="1555" customWidth="1"/>
    <col min="14599" max="14599" width="7" style="1555" customWidth="1"/>
    <col min="14600" max="14600" width="6.75" style="1555" customWidth="1"/>
    <col min="14601" max="14601" width="11.5" style="1555" customWidth="1"/>
    <col min="14602" max="14848" width="22.5" style="1555"/>
    <col min="14849" max="14849" width="3.375" style="1555" customWidth="1"/>
    <col min="14850" max="14850" width="23.375" style="1555" customWidth="1"/>
    <col min="14851" max="14851" width="7.375" style="1555" customWidth="1"/>
    <col min="14852" max="14852" width="7.125" style="1555" customWidth="1"/>
    <col min="14853" max="14853" width="7.25" style="1555" customWidth="1"/>
    <col min="14854" max="14854" width="7.125" style="1555" customWidth="1"/>
    <col min="14855" max="14855" width="7" style="1555" customWidth="1"/>
    <col min="14856" max="14856" width="6.75" style="1555" customWidth="1"/>
    <col min="14857" max="14857" width="11.5" style="1555" customWidth="1"/>
    <col min="14858" max="15104" width="22.5" style="1555"/>
    <col min="15105" max="15105" width="3.375" style="1555" customWidth="1"/>
    <col min="15106" max="15106" width="23.375" style="1555" customWidth="1"/>
    <col min="15107" max="15107" width="7.375" style="1555" customWidth="1"/>
    <col min="15108" max="15108" width="7.125" style="1555" customWidth="1"/>
    <col min="15109" max="15109" width="7.25" style="1555" customWidth="1"/>
    <col min="15110" max="15110" width="7.125" style="1555" customWidth="1"/>
    <col min="15111" max="15111" width="7" style="1555" customWidth="1"/>
    <col min="15112" max="15112" width="6.75" style="1555" customWidth="1"/>
    <col min="15113" max="15113" width="11.5" style="1555" customWidth="1"/>
    <col min="15114" max="15360" width="22.5" style="1555"/>
    <col min="15361" max="15361" width="3.375" style="1555" customWidth="1"/>
    <col min="15362" max="15362" width="23.375" style="1555" customWidth="1"/>
    <col min="15363" max="15363" width="7.375" style="1555" customWidth="1"/>
    <col min="15364" max="15364" width="7.125" style="1555" customWidth="1"/>
    <col min="15365" max="15365" width="7.25" style="1555" customWidth="1"/>
    <col min="15366" max="15366" width="7.125" style="1555" customWidth="1"/>
    <col min="15367" max="15367" width="7" style="1555" customWidth="1"/>
    <col min="15368" max="15368" width="6.75" style="1555" customWidth="1"/>
    <col min="15369" max="15369" width="11.5" style="1555" customWidth="1"/>
    <col min="15370" max="15616" width="22.5" style="1555"/>
    <col min="15617" max="15617" width="3.375" style="1555" customWidth="1"/>
    <col min="15618" max="15618" width="23.375" style="1555" customWidth="1"/>
    <col min="15619" max="15619" width="7.375" style="1555" customWidth="1"/>
    <col min="15620" max="15620" width="7.125" style="1555" customWidth="1"/>
    <col min="15621" max="15621" width="7.25" style="1555" customWidth="1"/>
    <col min="15622" max="15622" width="7.125" style="1555" customWidth="1"/>
    <col min="15623" max="15623" width="7" style="1555" customWidth="1"/>
    <col min="15624" max="15624" width="6.75" style="1555" customWidth="1"/>
    <col min="15625" max="15625" width="11.5" style="1555" customWidth="1"/>
    <col min="15626" max="15872" width="22.5" style="1555"/>
    <col min="15873" max="15873" width="3.375" style="1555" customWidth="1"/>
    <col min="15874" max="15874" width="23.375" style="1555" customWidth="1"/>
    <col min="15875" max="15875" width="7.375" style="1555" customWidth="1"/>
    <col min="15876" max="15876" width="7.125" style="1555" customWidth="1"/>
    <col min="15877" max="15877" width="7.25" style="1555" customWidth="1"/>
    <col min="15878" max="15878" width="7.125" style="1555" customWidth="1"/>
    <col min="15879" max="15879" width="7" style="1555" customWidth="1"/>
    <col min="15880" max="15880" width="6.75" style="1555" customWidth="1"/>
    <col min="15881" max="15881" width="11.5" style="1555" customWidth="1"/>
    <col min="15882" max="16128" width="22.5" style="1555"/>
    <col min="16129" max="16129" width="3.375" style="1555" customWidth="1"/>
    <col min="16130" max="16130" width="23.375" style="1555" customWidth="1"/>
    <col min="16131" max="16131" width="7.375" style="1555" customWidth="1"/>
    <col min="16132" max="16132" width="7.125" style="1555" customWidth="1"/>
    <col min="16133" max="16133" width="7.25" style="1555" customWidth="1"/>
    <col min="16134" max="16134" width="7.125" style="1555" customWidth="1"/>
    <col min="16135" max="16135" width="7" style="1555" customWidth="1"/>
    <col min="16136" max="16136" width="6.75" style="1555" customWidth="1"/>
    <col min="16137" max="16137" width="11.5" style="1555" customWidth="1"/>
    <col min="16138" max="16384" width="22.5" style="1555"/>
  </cols>
  <sheetData>
    <row r="1" spans="1:11" s="1569" customFormat="1" ht="20.100000000000001" customHeight="1">
      <c r="A1" s="3916" t="s">
        <v>5222</v>
      </c>
      <c r="B1" s="3916"/>
      <c r="C1" s="3916"/>
      <c r="D1" s="3916"/>
      <c r="E1" s="3916"/>
      <c r="F1" s="3916"/>
      <c r="G1" s="3916"/>
      <c r="H1" s="3916"/>
      <c r="I1" s="2039"/>
      <c r="K1" s="1702" t="str">
        <f>余额表!W1</f>
        <v xml:space="preserve">会计科目名称 </v>
      </c>
    </row>
    <row r="2" spans="1:11" ht="25.5" customHeight="1">
      <c r="A2" s="3262" t="s">
        <v>5223</v>
      </c>
      <c r="B2" s="3262"/>
      <c r="C2" s="3262"/>
      <c r="D2" s="3262"/>
      <c r="E2" s="3262"/>
      <c r="F2" s="3262"/>
      <c r="G2" s="3262"/>
      <c r="H2" s="3262"/>
      <c r="I2" s="1948"/>
    </row>
    <row r="3" spans="1:11" ht="14.25" customHeight="1">
      <c r="A3" s="3263" t="s">
        <v>1994</v>
      </c>
      <c r="B3" s="3263" t="s">
        <v>5187</v>
      </c>
      <c r="C3" s="3266" t="s">
        <v>5224</v>
      </c>
      <c r="D3" s="3266" t="s">
        <v>5225</v>
      </c>
      <c r="E3" s="3263" t="s">
        <v>1311</v>
      </c>
      <c r="F3" s="3266" t="s">
        <v>6688</v>
      </c>
      <c r="G3" s="3263" t="s">
        <v>980</v>
      </c>
      <c r="H3" s="3266" t="s">
        <v>5225</v>
      </c>
      <c r="I3" s="3266" t="s">
        <v>4983</v>
      </c>
    </row>
    <row r="4" spans="1:11" ht="23.25" customHeight="1">
      <c r="A4" s="3264"/>
      <c r="B4" s="3264"/>
      <c r="C4" s="3267"/>
      <c r="D4" s="3267"/>
      <c r="E4" s="3265"/>
      <c r="F4" s="3267"/>
      <c r="G4" s="3265"/>
      <c r="H4" s="3267"/>
      <c r="I4" s="3267"/>
    </row>
    <row r="5" spans="1:11" ht="17.25" customHeight="1">
      <c r="A5" s="3265"/>
      <c r="B5" s="3265"/>
      <c r="C5" s="1873">
        <v>1</v>
      </c>
      <c r="D5" s="1949">
        <v>2</v>
      </c>
      <c r="E5" s="1874">
        <v>3</v>
      </c>
      <c r="F5" s="1949">
        <v>4</v>
      </c>
      <c r="G5" s="1869">
        <v>5</v>
      </c>
      <c r="H5" s="1869">
        <v>6</v>
      </c>
      <c r="I5" s="1847"/>
    </row>
    <row r="6" spans="1:11" ht="14.25" customHeight="1">
      <c r="A6" s="1869">
        <v>1</v>
      </c>
      <c r="B6" s="1847" t="s">
        <v>5226</v>
      </c>
      <c r="C6" s="2103">
        <f>营业费用!D6+营业费用!D7+营业费用!D8+营业费用!D9+营业费用!D13+营业费用!D17+营业费用!D18+营业费用!D22</f>
        <v>0</v>
      </c>
      <c r="D6" s="2061" t="s">
        <v>522</v>
      </c>
      <c r="E6" s="2103">
        <f>管理费用!D6+管理费用!D7+管理费用!D8+管理费用!D9+管理费用!D13+管理费用!D17+管理费用!D18+管理费用!D22</f>
        <v>0</v>
      </c>
      <c r="F6" s="2061" t="s">
        <v>522</v>
      </c>
      <c r="G6" s="2061" t="s">
        <v>522</v>
      </c>
      <c r="H6" s="2061" t="s">
        <v>522</v>
      </c>
      <c r="I6" s="1847"/>
    </row>
    <row r="7" spans="1:11" ht="14.25" customHeight="1">
      <c r="A7" s="1869">
        <v>2</v>
      </c>
      <c r="B7" s="1847" t="s">
        <v>5227</v>
      </c>
      <c r="C7" s="2103">
        <f>营业费用!D29</f>
        <v>0</v>
      </c>
      <c r="D7" s="2103">
        <f>营业费用!G29</f>
        <v>0</v>
      </c>
      <c r="E7" s="2103">
        <f>管理费用!D29</f>
        <v>0</v>
      </c>
      <c r="F7" s="2103">
        <f>管理费用!G29</f>
        <v>0</v>
      </c>
      <c r="G7" s="2061" t="s">
        <v>522</v>
      </c>
      <c r="H7" s="2061" t="s">
        <v>522</v>
      </c>
      <c r="I7" s="1847"/>
    </row>
    <row r="8" spans="1:11" ht="14.25" customHeight="1">
      <c r="A8" s="1869">
        <v>3</v>
      </c>
      <c r="B8" s="1847" t="s">
        <v>5228</v>
      </c>
      <c r="C8" s="2103">
        <f>营业费用!D30</f>
        <v>0</v>
      </c>
      <c r="D8" s="2103">
        <f>营业费用!G30</f>
        <v>0</v>
      </c>
      <c r="E8" s="2103">
        <f>管理费用!D30</f>
        <v>0</v>
      </c>
      <c r="F8" s="2103">
        <f>管理费用!G30</f>
        <v>0</v>
      </c>
      <c r="G8" s="2061" t="s">
        <v>522</v>
      </c>
      <c r="H8" s="2061" t="s">
        <v>522</v>
      </c>
      <c r="I8" s="1847"/>
    </row>
    <row r="9" spans="1:11" ht="14.25" customHeight="1">
      <c r="A9" s="1869">
        <v>4</v>
      </c>
      <c r="B9" s="1847" t="s">
        <v>5229</v>
      </c>
      <c r="C9" s="2103">
        <f>营业费用!D10</f>
        <v>0</v>
      </c>
      <c r="D9" s="2061" t="s">
        <v>522</v>
      </c>
      <c r="E9" s="2103">
        <f>管理费用!D10</f>
        <v>0</v>
      </c>
      <c r="F9" s="2061" t="s">
        <v>522</v>
      </c>
      <c r="G9" s="2061" t="s">
        <v>522</v>
      </c>
      <c r="H9" s="2061" t="s">
        <v>522</v>
      </c>
      <c r="I9" s="1847"/>
      <c r="J9" s="1702" t="s">
        <v>6776</v>
      </c>
    </row>
    <row r="10" spans="1:11" ht="14.25" customHeight="1">
      <c r="A10" s="1869">
        <v>5</v>
      </c>
      <c r="B10" s="1847" t="s">
        <v>5230</v>
      </c>
      <c r="C10" s="2103">
        <f>营业费用!D11</f>
        <v>0</v>
      </c>
      <c r="D10" s="2061" t="s">
        <v>522</v>
      </c>
      <c r="E10" s="2103">
        <f>管理费用!D11</f>
        <v>0</v>
      </c>
      <c r="F10" s="2061" t="s">
        <v>522</v>
      </c>
      <c r="G10" s="2061" t="s">
        <v>522</v>
      </c>
      <c r="H10" s="2061" t="s">
        <v>522</v>
      </c>
      <c r="I10" s="1847"/>
    </row>
    <row r="11" spans="1:11" ht="14.25" customHeight="1">
      <c r="A11" s="1869">
        <v>6</v>
      </c>
      <c r="B11" s="1847" t="s">
        <v>5231</v>
      </c>
      <c r="C11" s="2103">
        <f>营业费用!D31</f>
        <v>0</v>
      </c>
      <c r="D11" s="2103">
        <f>营业费用!G31</f>
        <v>0</v>
      </c>
      <c r="E11" s="2103">
        <f>管理费用!D31</f>
        <v>0</v>
      </c>
      <c r="F11" s="2103">
        <f>管理费用!G31</f>
        <v>0</v>
      </c>
      <c r="G11" s="2103">
        <f>财务费用!D6</f>
        <v>0</v>
      </c>
      <c r="H11" s="2103">
        <f>财务费用!G6</f>
        <v>0</v>
      </c>
      <c r="I11" s="1847"/>
      <c r="J11" s="1702" t="s">
        <v>6777</v>
      </c>
    </row>
    <row r="12" spans="1:11" ht="14.25" customHeight="1">
      <c r="A12" s="1869">
        <v>7</v>
      </c>
      <c r="B12" s="1847" t="s">
        <v>5232</v>
      </c>
      <c r="C12" s="2103">
        <f>营业费用!D20+营业费用!D23+营业费用!D24</f>
        <v>0</v>
      </c>
      <c r="D12" s="2061" t="s">
        <v>522</v>
      </c>
      <c r="E12" s="2103">
        <f>管理费用!D20+管理费用!D23+管理费用!D24</f>
        <v>0</v>
      </c>
      <c r="F12" s="2061" t="s">
        <v>522</v>
      </c>
      <c r="G12" s="2061" t="s">
        <v>522</v>
      </c>
      <c r="H12" s="2061" t="s">
        <v>522</v>
      </c>
      <c r="I12" s="1847"/>
    </row>
    <row r="13" spans="1:11" ht="14.25" customHeight="1">
      <c r="A13" s="1869">
        <v>8</v>
      </c>
      <c r="B13" s="1847" t="s">
        <v>5233</v>
      </c>
      <c r="C13" s="2103">
        <f>营业费用!D19</f>
        <v>0</v>
      </c>
      <c r="D13" s="2061" t="s">
        <v>522</v>
      </c>
      <c r="E13" s="2103">
        <f>管理费用!D19</f>
        <v>0</v>
      </c>
      <c r="F13" s="2061" t="s">
        <v>522</v>
      </c>
      <c r="G13" s="2061" t="s">
        <v>522</v>
      </c>
      <c r="H13" s="2061" t="s">
        <v>522</v>
      </c>
      <c r="I13" s="1847"/>
      <c r="J13" s="1702" t="s">
        <v>275</v>
      </c>
    </row>
    <row r="14" spans="1:11" ht="14.25" customHeight="1">
      <c r="A14" s="1869">
        <v>9</v>
      </c>
      <c r="B14" s="1847" t="s">
        <v>5234</v>
      </c>
      <c r="C14" s="2103">
        <f>营业费用!D32</f>
        <v>0</v>
      </c>
      <c r="D14" s="2061" t="s">
        <v>522</v>
      </c>
      <c r="E14" s="2103">
        <f>管理费用!D32</f>
        <v>0</v>
      </c>
      <c r="F14" s="2061" t="s">
        <v>522</v>
      </c>
      <c r="G14" s="2061" t="s">
        <v>522</v>
      </c>
      <c r="H14" s="2061" t="s">
        <v>522</v>
      </c>
      <c r="I14" s="1847"/>
    </row>
    <row r="15" spans="1:11" ht="14.25" customHeight="1">
      <c r="A15" s="1869">
        <v>10</v>
      </c>
      <c r="B15" s="1847" t="s">
        <v>5235</v>
      </c>
      <c r="C15" s="2103">
        <f>营业费用!D33</f>
        <v>0</v>
      </c>
      <c r="D15" s="2061" t="s">
        <v>522</v>
      </c>
      <c r="E15" s="2103">
        <f>管理费用!D33</f>
        <v>0</v>
      </c>
      <c r="F15" s="2061" t="s">
        <v>522</v>
      </c>
      <c r="G15" s="2061" t="s">
        <v>522</v>
      </c>
      <c r="H15" s="2061" t="s">
        <v>522</v>
      </c>
      <c r="I15" s="1847"/>
    </row>
    <row r="16" spans="1:11" ht="14.25" customHeight="1">
      <c r="A16" s="1869">
        <v>11</v>
      </c>
      <c r="B16" s="1847" t="s">
        <v>5236</v>
      </c>
      <c r="C16" s="2103">
        <f>营业费用!D21</f>
        <v>0</v>
      </c>
      <c r="D16" s="2103">
        <f>营业费用!G21</f>
        <v>0</v>
      </c>
      <c r="E16" s="2103">
        <f>管理费用!D21</f>
        <v>0</v>
      </c>
      <c r="F16" s="2103">
        <f>管理费用!G21</f>
        <v>0</v>
      </c>
      <c r="G16" s="2061" t="s">
        <v>522</v>
      </c>
      <c r="H16" s="2061" t="s">
        <v>522</v>
      </c>
      <c r="I16" s="1847"/>
    </row>
    <row r="17" spans="1:9" ht="14.25" customHeight="1">
      <c r="A17" s="1869">
        <v>12</v>
      </c>
      <c r="B17" s="1847" t="s">
        <v>5237</v>
      </c>
      <c r="C17" s="2103">
        <f>营业费用!D34</f>
        <v>0</v>
      </c>
      <c r="D17" s="2061" t="s">
        <v>522</v>
      </c>
      <c r="E17" s="2103">
        <f>管理费用!D34</f>
        <v>0</v>
      </c>
      <c r="F17" s="2061" t="s">
        <v>522</v>
      </c>
      <c r="G17" s="2061" t="s">
        <v>522</v>
      </c>
      <c r="H17" s="2061" t="s">
        <v>522</v>
      </c>
      <c r="I17" s="1847"/>
    </row>
    <row r="18" spans="1:9" ht="14.25" customHeight="1">
      <c r="A18" s="1869">
        <v>13</v>
      </c>
      <c r="B18" s="1847" t="s">
        <v>5238</v>
      </c>
      <c r="C18" s="2103">
        <f>营业费用!D35</f>
        <v>0</v>
      </c>
      <c r="D18" s="2061" t="s">
        <v>522</v>
      </c>
      <c r="E18" s="2103">
        <f>管理费用!D35</f>
        <v>0</v>
      </c>
      <c r="F18" s="2061" t="s">
        <v>522</v>
      </c>
      <c r="G18" s="2061" t="s">
        <v>522</v>
      </c>
      <c r="H18" s="2061" t="s">
        <v>522</v>
      </c>
      <c r="I18" s="1847"/>
    </row>
    <row r="19" spans="1:9" ht="14.25" customHeight="1">
      <c r="A19" s="1869">
        <v>14</v>
      </c>
      <c r="B19" s="1847" t="s">
        <v>5239</v>
      </c>
      <c r="C19" s="2103">
        <f>营业费用!D36</f>
        <v>0</v>
      </c>
      <c r="D19" s="2061" t="s">
        <v>522</v>
      </c>
      <c r="E19" s="2103">
        <f>管理费用!D36</f>
        <v>0</v>
      </c>
      <c r="F19" s="2061" t="s">
        <v>522</v>
      </c>
      <c r="G19" s="2061" t="s">
        <v>522</v>
      </c>
      <c r="H19" s="2061" t="s">
        <v>522</v>
      </c>
      <c r="I19" s="1847"/>
    </row>
    <row r="20" spans="1:9" ht="14.25" customHeight="1">
      <c r="A20" s="1869">
        <v>15</v>
      </c>
      <c r="B20" s="1847" t="s">
        <v>5240</v>
      </c>
      <c r="C20" s="2103">
        <f>营业费用!D37</f>
        <v>0</v>
      </c>
      <c r="D20" s="2103">
        <f>营业费用!G37</f>
        <v>0</v>
      </c>
      <c r="E20" s="2103">
        <f>管理费用!D37</f>
        <v>0</v>
      </c>
      <c r="F20" s="2103">
        <f>管理费用!G37</f>
        <v>0</v>
      </c>
      <c r="G20" s="2061" t="s">
        <v>522</v>
      </c>
      <c r="H20" s="2061" t="s">
        <v>522</v>
      </c>
      <c r="I20" s="1847"/>
    </row>
    <row r="21" spans="1:9" ht="14.25" customHeight="1">
      <c r="A21" s="1869">
        <v>16</v>
      </c>
      <c r="B21" s="1847" t="s">
        <v>5241</v>
      </c>
      <c r="C21" s="2103">
        <f>营业费用!D38</f>
        <v>0</v>
      </c>
      <c r="D21" s="2103">
        <f>营业费用!G38</f>
        <v>0</v>
      </c>
      <c r="E21" s="2103">
        <f>管理费用!D38</f>
        <v>0</v>
      </c>
      <c r="F21" s="2103">
        <f>管理费用!G38</f>
        <v>0</v>
      </c>
      <c r="G21" s="2061" t="s">
        <v>522</v>
      </c>
      <c r="H21" s="2061" t="s">
        <v>522</v>
      </c>
      <c r="I21" s="1847"/>
    </row>
    <row r="22" spans="1:9" ht="14.25" customHeight="1">
      <c r="A22" s="1869">
        <v>17</v>
      </c>
      <c r="B22" s="1847" t="s">
        <v>5242</v>
      </c>
      <c r="C22" s="2103">
        <f>营业费用!D39</f>
        <v>0</v>
      </c>
      <c r="D22" s="2061" t="s">
        <v>522</v>
      </c>
      <c r="E22" s="2103">
        <f>管理费用!D39</f>
        <v>0</v>
      </c>
      <c r="F22" s="2061" t="s">
        <v>522</v>
      </c>
      <c r="G22" s="2061" t="s">
        <v>522</v>
      </c>
      <c r="H22" s="2061" t="s">
        <v>522</v>
      </c>
      <c r="I22" s="1847"/>
    </row>
    <row r="23" spans="1:9" ht="14.25" customHeight="1">
      <c r="A23" s="1869">
        <v>18</v>
      </c>
      <c r="B23" s="1847" t="s">
        <v>5243</v>
      </c>
      <c r="C23" s="2103">
        <f>营业费用!D40</f>
        <v>0</v>
      </c>
      <c r="D23" s="2103">
        <f>营业费用!G40</f>
        <v>0</v>
      </c>
      <c r="E23" s="2103">
        <f>管理费用!D40</f>
        <v>0</v>
      </c>
      <c r="F23" s="2103">
        <f>管理费用!G40</f>
        <v>0</v>
      </c>
      <c r="G23" s="2061" t="s">
        <v>522</v>
      </c>
      <c r="H23" s="2061" t="s">
        <v>522</v>
      </c>
      <c r="I23" s="1847"/>
    </row>
    <row r="24" spans="1:9" ht="14.25" customHeight="1">
      <c r="A24" s="1869">
        <v>19</v>
      </c>
      <c r="B24" s="1847" t="s">
        <v>5244</v>
      </c>
      <c r="C24" s="2103">
        <f>营业费用!D41</f>
        <v>0</v>
      </c>
      <c r="D24" s="2103">
        <f>营业费用!G41</f>
        <v>0</v>
      </c>
      <c r="E24" s="2103">
        <f>管理费用!D41</f>
        <v>0</v>
      </c>
      <c r="F24" s="2103">
        <f>管理费用!G41</f>
        <v>0</v>
      </c>
      <c r="G24" s="2061" t="s">
        <v>522</v>
      </c>
      <c r="H24" s="2061" t="s">
        <v>522</v>
      </c>
      <c r="I24" s="1847"/>
    </row>
    <row r="25" spans="1:9" ht="14.1" customHeight="1">
      <c r="A25" s="1869">
        <v>20</v>
      </c>
      <c r="B25" s="1847" t="s">
        <v>5245</v>
      </c>
      <c r="C25" s="2103">
        <f>营业费用!D25+营业费用!D26+营业费用!D27+营业费用!D28</f>
        <v>0</v>
      </c>
      <c r="D25" s="2061" t="s">
        <v>522</v>
      </c>
      <c r="E25" s="2103">
        <f>管理费用!D25+管理费用!D26+管理费用!D27+管理费用!D28</f>
        <v>0</v>
      </c>
      <c r="F25" s="2061" t="s">
        <v>522</v>
      </c>
      <c r="G25" s="2061" t="s">
        <v>522</v>
      </c>
      <c r="H25" s="2061" t="s">
        <v>522</v>
      </c>
      <c r="I25" s="1847"/>
    </row>
    <row r="26" spans="1:9" ht="14.1" customHeight="1">
      <c r="A26" s="1869">
        <v>21</v>
      </c>
      <c r="B26" s="1847" t="s">
        <v>5246</v>
      </c>
      <c r="C26" s="2061" t="s">
        <v>6738</v>
      </c>
      <c r="D26" s="2061" t="s">
        <v>522</v>
      </c>
      <c r="E26" s="2061" t="s">
        <v>522</v>
      </c>
      <c r="F26" s="2061" t="s">
        <v>522</v>
      </c>
      <c r="G26" s="2103">
        <f>财务费用!D7-财务费用!D11</f>
        <v>0</v>
      </c>
      <c r="H26" s="2103">
        <f>财务费用!G7-财务费用!G11</f>
        <v>0</v>
      </c>
      <c r="I26" s="1847"/>
    </row>
    <row r="27" spans="1:9" ht="14.25" customHeight="1">
      <c r="A27" s="1869">
        <v>22</v>
      </c>
      <c r="B27" s="1847" t="s">
        <v>5247</v>
      </c>
      <c r="C27" s="2061" t="s">
        <v>6738</v>
      </c>
      <c r="D27" s="2061" t="s">
        <v>522</v>
      </c>
      <c r="E27" s="2061" t="s">
        <v>522</v>
      </c>
      <c r="F27" s="2061" t="s">
        <v>522</v>
      </c>
      <c r="G27" s="2103">
        <f>财务费用!D9-财务费用!D13</f>
        <v>0</v>
      </c>
      <c r="H27" s="2103">
        <f>财务费用!G9-财务费用!G13</f>
        <v>0</v>
      </c>
      <c r="I27" s="1847"/>
    </row>
    <row r="28" spans="1:9" ht="14.25" customHeight="1">
      <c r="A28" s="1869">
        <v>23</v>
      </c>
      <c r="B28" s="1847" t="s">
        <v>5248</v>
      </c>
      <c r="C28" s="2061" t="s">
        <v>6738</v>
      </c>
      <c r="D28" s="2061" t="s">
        <v>522</v>
      </c>
      <c r="E28" s="2061" t="s">
        <v>522</v>
      </c>
      <c r="F28" s="2061" t="s">
        <v>522</v>
      </c>
      <c r="G28" s="2103">
        <f>财务费用!D10</f>
        <v>0</v>
      </c>
      <c r="H28" s="2061" t="s">
        <v>522</v>
      </c>
      <c r="I28" s="1847"/>
    </row>
    <row r="29" spans="1:9" ht="14.25" customHeight="1">
      <c r="A29" s="1869">
        <v>24</v>
      </c>
      <c r="B29" s="1847" t="s">
        <v>5249</v>
      </c>
      <c r="C29" s="2103">
        <f>营业费用!D12+营业费用!D14+营业费用!D15+营业费用!D16+营业费用!D42</f>
        <v>0</v>
      </c>
      <c r="D29" s="2103">
        <f>营业费用!G12+营业费用!G14+营业费用!G15+营业费用!G16+营业费用!G42</f>
        <v>0</v>
      </c>
      <c r="E29" s="2103">
        <f>管理费用!D12+管理费用!D14+管理费用!D15+管理费用!D16+管理费用!D42</f>
        <v>0</v>
      </c>
      <c r="F29" s="2103">
        <f>管理费用!G12+管理费用!G14+管理费用!G15+管理费用!G16+管理费用!G42</f>
        <v>0</v>
      </c>
      <c r="G29" s="2103">
        <f>财务费用!D14</f>
        <v>0</v>
      </c>
      <c r="H29" s="2103">
        <f>财务费用!G14</f>
        <v>0</v>
      </c>
      <c r="I29" s="1847"/>
    </row>
    <row r="30" spans="1:9" ht="119.25" customHeight="1">
      <c r="A30" s="1869">
        <v>25</v>
      </c>
      <c r="B30" s="1847" t="s">
        <v>5250</v>
      </c>
      <c r="C30" s="2071">
        <f t="shared" ref="C30:H30" si="0">SUM(C6:C29)</f>
        <v>0</v>
      </c>
      <c r="D30" s="2071">
        <f t="shared" si="0"/>
        <v>0</v>
      </c>
      <c r="E30" s="2071">
        <f t="shared" si="0"/>
        <v>0</v>
      </c>
      <c r="F30" s="2071">
        <f t="shared" si="0"/>
        <v>0</v>
      </c>
      <c r="G30" s="2071">
        <f t="shared" si="0"/>
        <v>0</v>
      </c>
      <c r="H30" s="2071">
        <f t="shared" si="0"/>
        <v>0</v>
      </c>
      <c r="I30" s="1848" t="s">
        <v>5251</v>
      </c>
    </row>
    <row r="31" spans="1:9">
      <c r="A31" s="1555"/>
    </row>
    <row r="32" spans="1:9">
      <c r="A32" s="1555"/>
    </row>
    <row r="33" spans="1:1">
      <c r="A33" s="1555"/>
    </row>
    <row r="34" spans="1:1">
      <c r="A34" s="1555"/>
    </row>
    <row r="35" spans="1:1">
      <c r="A35" s="1555"/>
    </row>
    <row r="36" spans="1:1">
      <c r="A36" s="1555"/>
    </row>
    <row r="37" spans="1:1">
      <c r="A37" s="1555"/>
    </row>
    <row r="38" spans="1:1">
      <c r="A38" s="1555"/>
    </row>
    <row r="39" spans="1:1">
      <c r="A39" s="1555"/>
    </row>
    <row r="40" spans="1:1">
      <c r="A40" s="1555"/>
    </row>
    <row r="41" spans="1:1">
      <c r="A41" s="1555"/>
    </row>
    <row r="42" spans="1:1">
      <c r="A42" s="1555"/>
    </row>
    <row r="43" spans="1:1">
      <c r="A43" s="1555"/>
    </row>
    <row r="44" spans="1:1">
      <c r="A44" s="1555"/>
    </row>
    <row r="45" spans="1:1">
      <c r="A45" s="1555"/>
    </row>
    <row r="46" spans="1:1">
      <c r="A46" s="1555"/>
    </row>
    <row r="47" spans="1:1">
      <c r="A47" s="1555"/>
    </row>
    <row r="48" spans="1:1">
      <c r="A48" s="1555"/>
    </row>
    <row r="49" spans="1:1">
      <c r="A49" s="1555"/>
    </row>
    <row r="50" spans="1:1">
      <c r="A50" s="1555"/>
    </row>
    <row r="51" spans="1:1">
      <c r="A51" s="1555"/>
    </row>
    <row r="52" spans="1:1">
      <c r="A52" s="1555"/>
    </row>
    <row r="53" spans="1:1">
      <c r="A53" s="1555"/>
    </row>
    <row r="54" spans="1:1">
      <c r="A54" s="1555"/>
    </row>
    <row r="55" spans="1:1">
      <c r="A55" s="1555"/>
    </row>
    <row r="56" spans="1:1">
      <c r="A56" s="1555"/>
    </row>
    <row r="57" spans="1:1">
      <c r="A57" s="1555"/>
    </row>
    <row r="58" spans="1:1">
      <c r="A58" s="1555"/>
    </row>
    <row r="59" spans="1:1">
      <c r="A59" s="1555"/>
    </row>
    <row r="60" spans="1:1">
      <c r="A60" s="1555"/>
    </row>
    <row r="61" spans="1:1">
      <c r="A61" s="1555"/>
    </row>
    <row r="62" spans="1:1">
      <c r="A62" s="1555"/>
    </row>
    <row r="63" spans="1:1">
      <c r="A63" s="1555"/>
    </row>
    <row r="64" spans="1:1">
      <c r="A64" s="1555"/>
    </row>
    <row r="65" spans="1:1">
      <c r="A65" s="1555"/>
    </row>
    <row r="66" spans="1:1">
      <c r="A66" s="1555"/>
    </row>
    <row r="67" spans="1:1">
      <c r="A67" s="1555"/>
    </row>
    <row r="68" spans="1:1">
      <c r="A68" s="1555"/>
    </row>
    <row r="69" spans="1:1">
      <c r="A69" s="1555"/>
    </row>
    <row r="70" spans="1:1">
      <c r="A70" s="1555"/>
    </row>
    <row r="71" spans="1:1">
      <c r="A71" s="1555"/>
    </row>
    <row r="72" spans="1:1">
      <c r="A72" s="1555"/>
    </row>
    <row r="73" spans="1:1">
      <c r="A73" s="1555"/>
    </row>
    <row r="74" spans="1:1">
      <c r="A74" s="1555"/>
    </row>
    <row r="75" spans="1:1">
      <c r="A75" s="1555"/>
    </row>
    <row r="76" spans="1:1">
      <c r="A76" s="1555"/>
    </row>
    <row r="77" spans="1:1">
      <c r="A77" s="1555"/>
    </row>
    <row r="78" spans="1:1">
      <c r="A78" s="1555"/>
    </row>
    <row r="79" spans="1:1">
      <c r="A79" s="1555"/>
    </row>
    <row r="80" spans="1:1">
      <c r="A80" s="1555"/>
    </row>
    <row r="81" spans="1:1">
      <c r="A81" s="1555"/>
    </row>
    <row r="82" spans="1:1">
      <c r="A82" s="1555"/>
    </row>
    <row r="83" spans="1:1">
      <c r="A83" s="1555"/>
    </row>
    <row r="84" spans="1:1">
      <c r="A84" s="1555"/>
    </row>
    <row r="85" spans="1:1">
      <c r="A85" s="1555"/>
    </row>
    <row r="86" spans="1:1">
      <c r="A86" s="1555"/>
    </row>
    <row r="87" spans="1:1">
      <c r="A87" s="1555"/>
    </row>
    <row r="88" spans="1:1">
      <c r="A88" s="1555"/>
    </row>
    <row r="89" spans="1:1">
      <c r="A89" s="1555"/>
    </row>
    <row r="90" spans="1:1">
      <c r="A90" s="1555"/>
    </row>
    <row r="91" spans="1:1">
      <c r="A91" s="1555"/>
    </row>
    <row r="92" spans="1:1">
      <c r="A92" s="1555"/>
    </row>
    <row r="93" spans="1:1">
      <c r="A93" s="1555"/>
    </row>
    <row r="94" spans="1:1">
      <c r="A94" s="1555"/>
    </row>
    <row r="95" spans="1:1">
      <c r="A95" s="1555"/>
    </row>
    <row r="96" spans="1:1">
      <c r="A96" s="1555"/>
    </row>
    <row r="97" spans="1:1">
      <c r="A97" s="1555"/>
    </row>
    <row r="98" spans="1:1">
      <c r="A98" s="1555"/>
    </row>
    <row r="99" spans="1:1">
      <c r="A99" s="1555"/>
    </row>
    <row r="100" spans="1:1">
      <c r="A100" s="1555"/>
    </row>
    <row r="101" spans="1:1">
      <c r="A101" s="1555"/>
    </row>
    <row r="102" spans="1:1">
      <c r="A102" s="1555"/>
    </row>
    <row r="103" spans="1:1">
      <c r="A103" s="1555"/>
    </row>
    <row r="104" spans="1:1">
      <c r="A104" s="1555"/>
    </row>
    <row r="105" spans="1:1">
      <c r="A105" s="1555"/>
    </row>
    <row r="106" spans="1:1">
      <c r="A106" s="1555"/>
    </row>
    <row r="107" spans="1:1">
      <c r="A107" s="1555"/>
    </row>
    <row r="108" spans="1:1">
      <c r="A108" s="1555"/>
    </row>
    <row r="109" spans="1:1">
      <c r="A109" s="1555"/>
    </row>
    <row r="110" spans="1:1">
      <c r="A110" s="1555"/>
    </row>
    <row r="111" spans="1:1">
      <c r="A111" s="1555"/>
    </row>
    <row r="112" spans="1:1">
      <c r="A112" s="1555"/>
    </row>
    <row r="113" spans="1:1">
      <c r="A113" s="1555"/>
    </row>
    <row r="114" spans="1:1">
      <c r="A114" s="1555"/>
    </row>
    <row r="115" spans="1:1">
      <c r="A115" s="1555"/>
    </row>
    <row r="116" spans="1:1">
      <c r="A116" s="1555"/>
    </row>
    <row r="117" spans="1:1">
      <c r="A117" s="1555"/>
    </row>
    <row r="118" spans="1:1">
      <c r="A118" s="1555"/>
    </row>
    <row r="119" spans="1:1">
      <c r="A119" s="1555"/>
    </row>
    <row r="120" spans="1:1">
      <c r="A120" s="1555"/>
    </row>
    <row r="121" spans="1:1">
      <c r="A121" s="1555"/>
    </row>
    <row r="122" spans="1:1">
      <c r="A122" s="1555"/>
    </row>
    <row r="123" spans="1:1">
      <c r="A123" s="1555"/>
    </row>
    <row r="124" spans="1:1">
      <c r="A124" s="1555"/>
    </row>
    <row r="125" spans="1:1">
      <c r="A125" s="1555"/>
    </row>
    <row r="126" spans="1:1">
      <c r="A126" s="1555"/>
    </row>
    <row r="127" spans="1:1">
      <c r="A127" s="1555"/>
    </row>
    <row r="128" spans="1:1">
      <c r="A128" s="1555"/>
    </row>
    <row r="129" spans="1:1">
      <c r="A129" s="1555"/>
    </row>
    <row r="130" spans="1:1">
      <c r="A130" s="1555"/>
    </row>
    <row r="131" spans="1:1">
      <c r="A131" s="1555"/>
    </row>
    <row r="132" spans="1:1">
      <c r="A132" s="1555"/>
    </row>
    <row r="133" spans="1:1">
      <c r="A133" s="1555"/>
    </row>
    <row r="134" spans="1:1">
      <c r="A134" s="1555"/>
    </row>
    <row r="135" spans="1:1">
      <c r="A135" s="1555"/>
    </row>
    <row r="136" spans="1:1">
      <c r="A136" s="1555"/>
    </row>
    <row r="137" spans="1:1">
      <c r="A137" s="1555"/>
    </row>
    <row r="138" spans="1:1">
      <c r="A138" s="1555"/>
    </row>
    <row r="139" spans="1:1">
      <c r="A139" s="1555"/>
    </row>
    <row r="140" spans="1:1">
      <c r="A140" s="1555"/>
    </row>
    <row r="141" spans="1:1">
      <c r="A141" s="1555"/>
    </row>
    <row r="142" spans="1:1">
      <c r="A142" s="1555"/>
    </row>
    <row r="143" spans="1:1">
      <c r="A143" s="1555"/>
    </row>
    <row r="144" spans="1:1">
      <c r="A144" s="1555"/>
    </row>
    <row r="145" spans="1:1">
      <c r="A145" s="1555"/>
    </row>
    <row r="146" spans="1:1">
      <c r="A146" s="1555"/>
    </row>
    <row r="147" spans="1:1">
      <c r="A147" s="1555"/>
    </row>
    <row r="148" spans="1:1">
      <c r="A148" s="1555"/>
    </row>
    <row r="149" spans="1:1">
      <c r="A149" s="1555"/>
    </row>
    <row r="150" spans="1:1">
      <c r="A150" s="1555"/>
    </row>
    <row r="151" spans="1:1">
      <c r="A151" s="1555"/>
    </row>
    <row r="152" spans="1:1">
      <c r="A152" s="1555"/>
    </row>
    <row r="153" spans="1:1">
      <c r="A153" s="1555"/>
    </row>
    <row r="154" spans="1:1">
      <c r="A154" s="1555"/>
    </row>
    <row r="155" spans="1:1">
      <c r="A155" s="1555"/>
    </row>
    <row r="156" spans="1:1">
      <c r="A156" s="1555"/>
    </row>
    <row r="157" spans="1:1">
      <c r="A157" s="1555"/>
    </row>
    <row r="158" spans="1:1">
      <c r="A158" s="1555"/>
    </row>
    <row r="159" spans="1:1">
      <c r="A159" s="1555"/>
    </row>
    <row r="160" spans="1:1">
      <c r="A160" s="1555"/>
    </row>
    <row r="161" spans="1:1">
      <c r="A161" s="1555"/>
    </row>
    <row r="162" spans="1:1">
      <c r="A162" s="1555"/>
    </row>
    <row r="163" spans="1:1">
      <c r="A163" s="1555"/>
    </row>
    <row r="164" spans="1:1">
      <c r="A164" s="1555"/>
    </row>
    <row r="165" spans="1:1">
      <c r="A165" s="1555"/>
    </row>
    <row r="166" spans="1:1">
      <c r="A166" s="1555"/>
    </row>
    <row r="167" spans="1:1">
      <c r="A167" s="1555"/>
    </row>
    <row r="168" spans="1:1">
      <c r="A168" s="1555"/>
    </row>
    <row r="169" spans="1:1">
      <c r="A169" s="1555"/>
    </row>
    <row r="170" spans="1:1">
      <c r="A170" s="1555"/>
    </row>
    <row r="171" spans="1:1">
      <c r="A171" s="1555"/>
    </row>
    <row r="172" spans="1:1">
      <c r="A172" s="1555"/>
    </row>
    <row r="173" spans="1:1">
      <c r="A173" s="1555"/>
    </row>
    <row r="174" spans="1:1">
      <c r="A174" s="1555"/>
    </row>
    <row r="175" spans="1:1">
      <c r="A175" s="1555"/>
    </row>
    <row r="176" spans="1:1">
      <c r="A176" s="1555"/>
    </row>
    <row r="177" spans="1:1">
      <c r="A177" s="1555"/>
    </row>
    <row r="178" spans="1:1">
      <c r="A178" s="1555"/>
    </row>
    <row r="179" spans="1:1">
      <c r="A179" s="1555"/>
    </row>
    <row r="180" spans="1:1">
      <c r="A180" s="1555"/>
    </row>
    <row r="181" spans="1:1">
      <c r="A181" s="1555"/>
    </row>
    <row r="182" spans="1:1">
      <c r="A182" s="1555"/>
    </row>
    <row r="183" spans="1:1">
      <c r="A183" s="1555"/>
    </row>
    <row r="184" spans="1:1">
      <c r="A184" s="1555"/>
    </row>
    <row r="185" spans="1:1">
      <c r="A185" s="1555"/>
    </row>
    <row r="186" spans="1:1">
      <c r="A186" s="1555"/>
    </row>
    <row r="187" spans="1:1">
      <c r="A187" s="1555"/>
    </row>
    <row r="188" spans="1:1">
      <c r="A188" s="1555"/>
    </row>
    <row r="189" spans="1:1">
      <c r="A189" s="1555"/>
    </row>
    <row r="190" spans="1:1">
      <c r="A190" s="1555"/>
    </row>
    <row r="191" spans="1:1">
      <c r="A191" s="1555"/>
    </row>
    <row r="192" spans="1:1">
      <c r="A192" s="1555"/>
    </row>
    <row r="193" spans="1:1">
      <c r="A193" s="1555"/>
    </row>
    <row r="194" spans="1:1">
      <c r="A194" s="1555"/>
    </row>
    <row r="195" spans="1:1">
      <c r="A195" s="1555"/>
    </row>
    <row r="196" spans="1:1">
      <c r="A196" s="1555"/>
    </row>
    <row r="197" spans="1:1">
      <c r="A197" s="1555"/>
    </row>
    <row r="198" spans="1:1">
      <c r="A198" s="1555"/>
    </row>
    <row r="199" spans="1:1">
      <c r="A199" s="1555"/>
    </row>
    <row r="200" spans="1:1">
      <c r="A200" s="1555"/>
    </row>
    <row r="201" spans="1:1">
      <c r="A201" s="1555"/>
    </row>
    <row r="202" spans="1:1">
      <c r="A202" s="1555"/>
    </row>
    <row r="203" spans="1:1">
      <c r="A203" s="1555"/>
    </row>
    <row r="204" spans="1:1">
      <c r="A204" s="1555"/>
    </row>
    <row r="205" spans="1:1">
      <c r="A205" s="1555"/>
    </row>
    <row r="206" spans="1:1">
      <c r="A206" s="1555"/>
    </row>
    <row r="207" spans="1:1">
      <c r="A207" s="1555"/>
    </row>
    <row r="208" spans="1:1">
      <c r="A208" s="1555"/>
    </row>
    <row r="209" spans="1:1">
      <c r="A209" s="1555"/>
    </row>
    <row r="210" spans="1:1">
      <c r="A210" s="1555"/>
    </row>
    <row r="211" spans="1:1">
      <c r="A211" s="1555"/>
    </row>
    <row r="212" spans="1:1">
      <c r="A212" s="1555"/>
    </row>
    <row r="213" spans="1:1">
      <c r="A213" s="1555"/>
    </row>
    <row r="214" spans="1:1">
      <c r="A214" s="1555"/>
    </row>
    <row r="215" spans="1:1">
      <c r="A215" s="1555"/>
    </row>
    <row r="216" spans="1:1">
      <c r="A216" s="1555"/>
    </row>
    <row r="217" spans="1:1">
      <c r="A217" s="1555"/>
    </row>
    <row r="218" spans="1:1">
      <c r="A218" s="1555"/>
    </row>
    <row r="219" spans="1:1">
      <c r="A219" s="1555"/>
    </row>
    <row r="220" spans="1:1">
      <c r="A220" s="1555"/>
    </row>
    <row r="221" spans="1:1">
      <c r="A221" s="1555"/>
    </row>
    <row r="222" spans="1:1">
      <c r="A222" s="1555"/>
    </row>
    <row r="223" spans="1:1">
      <c r="A223" s="1555"/>
    </row>
    <row r="224" spans="1:1">
      <c r="A224" s="1555"/>
    </row>
    <row r="225" spans="1:1">
      <c r="A225" s="1555"/>
    </row>
    <row r="226" spans="1:1">
      <c r="A226" s="1555"/>
    </row>
    <row r="227" spans="1:1">
      <c r="A227" s="1555"/>
    </row>
    <row r="228" spans="1:1">
      <c r="A228" s="1555"/>
    </row>
    <row r="229" spans="1:1">
      <c r="A229" s="1555"/>
    </row>
    <row r="230" spans="1:1">
      <c r="A230" s="1555"/>
    </row>
    <row r="231" spans="1:1">
      <c r="A231" s="1555"/>
    </row>
    <row r="232" spans="1:1">
      <c r="A232" s="1555"/>
    </row>
    <row r="233" spans="1:1">
      <c r="A233" s="1555"/>
    </row>
    <row r="234" spans="1:1">
      <c r="A234" s="1555"/>
    </row>
    <row r="235" spans="1:1">
      <c r="A235" s="1555"/>
    </row>
    <row r="236" spans="1:1">
      <c r="A236" s="1555"/>
    </row>
    <row r="237" spans="1:1">
      <c r="A237" s="1555"/>
    </row>
    <row r="238" spans="1:1">
      <c r="A238" s="1555"/>
    </row>
    <row r="239" spans="1:1">
      <c r="A239" s="1555"/>
    </row>
    <row r="240" spans="1:1">
      <c r="A240" s="1555"/>
    </row>
    <row r="241" spans="1:1">
      <c r="A241" s="1555"/>
    </row>
    <row r="242" spans="1:1">
      <c r="A242" s="1555"/>
    </row>
    <row r="243" spans="1:1">
      <c r="A243" s="1555"/>
    </row>
    <row r="244" spans="1:1">
      <c r="A244" s="1555"/>
    </row>
    <row r="245" spans="1:1">
      <c r="A245" s="1555"/>
    </row>
    <row r="246" spans="1:1">
      <c r="A246" s="1555"/>
    </row>
    <row r="247" spans="1:1">
      <c r="A247" s="1555"/>
    </row>
    <row r="248" spans="1:1">
      <c r="A248" s="1555"/>
    </row>
    <row r="249" spans="1:1">
      <c r="A249" s="1555"/>
    </row>
    <row r="250" spans="1:1">
      <c r="A250" s="1555"/>
    </row>
    <row r="251" spans="1:1">
      <c r="A251" s="1555"/>
    </row>
    <row r="252" spans="1:1">
      <c r="A252" s="1555"/>
    </row>
    <row r="253" spans="1:1">
      <c r="A253" s="1555"/>
    </row>
    <row r="254" spans="1:1">
      <c r="A254" s="1555"/>
    </row>
    <row r="255" spans="1:1">
      <c r="A255" s="1555"/>
    </row>
    <row r="256" spans="1:1">
      <c r="A256" s="1555"/>
    </row>
    <row r="257" spans="1:1">
      <c r="A257" s="1555"/>
    </row>
    <row r="258" spans="1:1">
      <c r="A258" s="1555"/>
    </row>
    <row r="259" spans="1:1">
      <c r="A259" s="1555"/>
    </row>
    <row r="260" spans="1:1">
      <c r="A260" s="1555"/>
    </row>
    <row r="261" spans="1:1">
      <c r="A261" s="1555"/>
    </row>
    <row r="262" spans="1:1">
      <c r="A262" s="1555"/>
    </row>
    <row r="263" spans="1:1">
      <c r="A263" s="1555"/>
    </row>
    <row r="264" spans="1:1">
      <c r="A264" s="1555"/>
    </row>
    <row r="265" spans="1:1">
      <c r="A265" s="1555"/>
    </row>
    <row r="266" spans="1:1">
      <c r="A266" s="1555"/>
    </row>
    <row r="267" spans="1:1">
      <c r="A267" s="1555"/>
    </row>
    <row r="268" spans="1:1">
      <c r="A268" s="1555"/>
    </row>
    <row r="269" spans="1:1">
      <c r="A269" s="1555"/>
    </row>
    <row r="270" spans="1:1">
      <c r="A270" s="1555"/>
    </row>
    <row r="271" spans="1:1">
      <c r="A271" s="1555"/>
    </row>
    <row r="272" spans="1:1">
      <c r="A272" s="1555"/>
    </row>
    <row r="273" spans="1:1">
      <c r="A273" s="1555"/>
    </row>
    <row r="274" spans="1:1">
      <c r="A274" s="1555"/>
    </row>
    <row r="275" spans="1:1">
      <c r="A275" s="1555"/>
    </row>
    <row r="276" spans="1:1">
      <c r="A276" s="1555"/>
    </row>
    <row r="277" spans="1:1">
      <c r="A277" s="1555"/>
    </row>
    <row r="278" spans="1:1">
      <c r="A278" s="1555"/>
    </row>
    <row r="279" spans="1:1">
      <c r="A279" s="1555"/>
    </row>
    <row r="280" spans="1:1">
      <c r="A280" s="1555"/>
    </row>
    <row r="281" spans="1:1">
      <c r="A281" s="1555"/>
    </row>
    <row r="282" spans="1:1">
      <c r="A282" s="1555"/>
    </row>
    <row r="283" spans="1:1">
      <c r="A283" s="1555"/>
    </row>
    <row r="284" spans="1:1">
      <c r="A284" s="1555"/>
    </row>
    <row r="285" spans="1:1">
      <c r="A285" s="1555"/>
    </row>
    <row r="286" spans="1:1">
      <c r="A286" s="1555"/>
    </row>
    <row r="287" spans="1:1">
      <c r="A287" s="1555"/>
    </row>
    <row r="288" spans="1:1">
      <c r="A288" s="1555"/>
    </row>
    <row r="289" spans="1:1">
      <c r="A289" s="1555"/>
    </row>
    <row r="290" spans="1:1">
      <c r="A290" s="1555"/>
    </row>
    <row r="291" spans="1:1">
      <c r="A291" s="1555"/>
    </row>
    <row r="292" spans="1:1">
      <c r="A292" s="1555"/>
    </row>
    <row r="293" spans="1:1">
      <c r="A293" s="1555"/>
    </row>
    <row r="294" spans="1:1">
      <c r="A294" s="1555"/>
    </row>
    <row r="295" spans="1:1">
      <c r="A295" s="1555"/>
    </row>
    <row r="296" spans="1:1">
      <c r="A296" s="1555"/>
    </row>
    <row r="297" spans="1:1">
      <c r="A297" s="1555"/>
    </row>
    <row r="298" spans="1:1">
      <c r="A298" s="1555"/>
    </row>
    <row r="299" spans="1:1">
      <c r="A299" s="1555"/>
    </row>
    <row r="300" spans="1:1">
      <c r="A300" s="1555"/>
    </row>
    <row r="301" spans="1:1">
      <c r="A301" s="1555"/>
    </row>
    <row r="302" spans="1:1">
      <c r="A302" s="1555"/>
    </row>
    <row r="303" spans="1:1">
      <c r="A303" s="1555"/>
    </row>
    <row r="304" spans="1:1">
      <c r="A304" s="1555"/>
    </row>
    <row r="305" spans="1:1">
      <c r="A305" s="1555"/>
    </row>
    <row r="306" spans="1:1">
      <c r="A306" s="1555"/>
    </row>
    <row r="307" spans="1:1">
      <c r="A307" s="1555"/>
    </row>
    <row r="308" spans="1:1">
      <c r="A308" s="1555"/>
    </row>
    <row r="309" spans="1:1">
      <c r="A309" s="1555"/>
    </row>
    <row r="310" spans="1:1">
      <c r="A310" s="1555"/>
    </row>
    <row r="311" spans="1:1">
      <c r="A311" s="1555"/>
    </row>
    <row r="312" spans="1:1">
      <c r="A312" s="1555"/>
    </row>
    <row r="313" spans="1:1">
      <c r="A313" s="1555"/>
    </row>
    <row r="314" spans="1:1">
      <c r="A314" s="1555"/>
    </row>
    <row r="315" spans="1:1">
      <c r="A315" s="1555"/>
    </row>
    <row r="316" spans="1:1">
      <c r="A316" s="1555"/>
    </row>
    <row r="317" spans="1:1">
      <c r="A317" s="1555"/>
    </row>
    <row r="318" spans="1:1">
      <c r="A318" s="1555"/>
    </row>
    <row r="319" spans="1:1">
      <c r="A319" s="1555"/>
    </row>
    <row r="320" spans="1:1">
      <c r="A320" s="1555"/>
    </row>
    <row r="321" spans="1:1">
      <c r="A321" s="1555"/>
    </row>
    <row r="322" spans="1:1">
      <c r="A322" s="1555"/>
    </row>
    <row r="323" spans="1:1">
      <c r="A323" s="1555"/>
    </row>
    <row r="324" spans="1:1">
      <c r="A324" s="1555"/>
    </row>
    <row r="325" spans="1:1">
      <c r="A325" s="1555"/>
    </row>
    <row r="326" spans="1:1">
      <c r="A326" s="1555"/>
    </row>
    <row r="327" spans="1:1">
      <c r="A327" s="1555"/>
    </row>
    <row r="328" spans="1:1">
      <c r="A328" s="1555"/>
    </row>
    <row r="329" spans="1:1">
      <c r="A329" s="1555"/>
    </row>
    <row r="330" spans="1:1">
      <c r="A330" s="1555"/>
    </row>
    <row r="331" spans="1:1">
      <c r="A331" s="1555"/>
    </row>
    <row r="332" spans="1:1">
      <c r="A332" s="1555"/>
    </row>
    <row r="333" spans="1:1">
      <c r="A333" s="1555"/>
    </row>
    <row r="334" spans="1:1">
      <c r="A334" s="1555"/>
    </row>
    <row r="335" spans="1:1">
      <c r="A335" s="1555"/>
    </row>
    <row r="336" spans="1:1">
      <c r="A336" s="1555"/>
    </row>
    <row r="337" spans="1:1">
      <c r="A337" s="1555"/>
    </row>
    <row r="338" spans="1:1">
      <c r="A338" s="1555"/>
    </row>
    <row r="339" spans="1:1">
      <c r="A339" s="1555"/>
    </row>
    <row r="340" spans="1:1">
      <c r="A340" s="1555"/>
    </row>
    <row r="341" spans="1:1">
      <c r="A341" s="1555"/>
    </row>
    <row r="342" spans="1:1">
      <c r="A342" s="1555"/>
    </row>
    <row r="343" spans="1:1">
      <c r="A343" s="1555"/>
    </row>
    <row r="344" spans="1:1">
      <c r="A344" s="1555"/>
    </row>
    <row r="345" spans="1:1">
      <c r="A345" s="1555"/>
    </row>
    <row r="346" spans="1:1">
      <c r="A346" s="1555"/>
    </row>
    <row r="347" spans="1:1">
      <c r="A347" s="1555"/>
    </row>
    <row r="348" spans="1:1">
      <c r="A348" s="1555"/>
    </row>
    <row r="349" spans="1:1">
      <c r="A349" s="1555"/>
    </row>
    <row r="350" spans="1:1">
      <c r="A350" s="1555"/>
    </row>
    <row r="351" spans="1:1">
      <c r="A351" s="1555"/>
    </row>
    <row r="352" spans="1:1">
      <c r="A352" s="1555"/>
    </row>
    <row r="353" spans="1:1">
      <c r="A353" s="1555"/>
    </row>
    <row r="354" spans="1:1">
      <c r="A354" s="1555"/>
    </row>
    <row r="355" spans="1:1">
      <c r="A355" s="1555"/>
    </row>
    <row r="356" spans="1:1">
      <c r="A356" s="1555"/>
    </row>
    <row r="357" spans="1:1">
      <c r="A357" s="1555"/>
    </row>
    <row r="358" spans="1:1">
      <c r="A358" s="1555"/>
    </row>
    <row r="359" spans="1:1">
      <c r="A359" s="1555"/>
    </row>
    <row r="360" spans="1:1">
      <c r="A360" s="1555"/>
    </row>
    <row r="361" spans="1:1">
      <c r="A361" s="1555"/>
    </row>
    <row r="362" spans="1:1">
      <c r="A362" s="1555"/>
    </row>
    <row r="363" spans="1:1">
      <c r="A363" s="1555"/>
    </row>
    <row r="364" spans="1:1">
      <c r="A364" s="1555"/>
    </row>
    <row r="365" spans="1:1">
      <c r="A365" s="1555"/>
    </row>
    <row r="366" spans="1:1">
      <c r="A366" s="1555"/>
    </row>
    <row r="367" spans="1:1">
      <c r="A367" s="1555"/>
    </row>
    <row r="368" spans="1:1">
      <c r="A368" s="1555"/>
    </row>
    <row r="369" spans="1:1">
      <c r="A369" s="1555"/>
    </row>
    <row r="370" spans="1:1">
      <c r="A370" s="1555"/>
    </row>
    <row r="371" spans="1:1">
      <c r="A371" s="1555"/>
    </row>
    <row r="372" spans="1:1">
      <c r="A372" s="1555"/>
    </row>
    <row r="373" spans="1:1">
      <c r="A373" s="1555"/>
    </row>
    <row r="374" spans="1:1">
      <c r="A374" s="1555"/>
    </row>
    <row r="375" spans="1:1">
      <c r="A375" s="1555"/>
    </row>
    <row r="376" spans="1:1">
      <c r="A376" s="1555"/>
    </row>
    <row r="377" spans="1:1">
      <c r="A377" s="1555"/>
    </row>
    <row r="378" spans="1:1">
      <c r="A378" s="1555"/>
    </row>
    <row r="379" spans="1:1">
      <c r="A379" s="1555"/>
    </row>
    <row r="380" spans="1:1">
      <c r="A380" s="1555"/>
    </row>
    <row r="381" spans="1:1">
      <c r="A381" s="1555"/>
    </row>
    <row r="382" spans="1:1">
      <c r="A382" s="1555"/>
    </row>
    <row r="383" spans="1:1">
      <c r="A383" s="1555"/>
    </row>
    <row r="384" spans="1:1">
      <c r="A384" s="1555"/>
    </row>
    <row r="385" spans="1:1">
      <c r="A385" s="1555"/>
    </row>
    <row r="386" spans="1:1">
      <c r="A386" s="1555"/>
    </row>
    <row r="387" spans="1:1">
      <c r="A387" s="1555"/>
    </row>
    <row r="388" spans="1:1">
      <c r="A388" s="1555"/>
    </row>
    <row r="389" spans="1:1">
      <c r="A389" s="1555"/>
    </row>
    <row r="390" spans="1:1">
      <c r="A390" s="1555"/>
    </row>
    <row r="391" spans="1:1">
      <c r="A391" s="1555"/>
    </row>
    <row r="392" spans="1:1">
      <c r="A392" s="1555"/>
    </row>
    <row r="393" spans="1:1">
      <c r="A393" s="1555"/>
    </row>
    <row r="394" spans="1:1">
      <c r="A394" s="1555"/>
    </row>
    <row r="395" spans="1:1">
      <c r="A395" s="1555"/>
    </row>
    <row r="396" spans="1:1">
      <c r="A396" s="1555"/>
    </row>
    <row r="397" spans="1:1">
      <c r="A397" s="1555"/>
    </row>
    <row r="398" spans="1:1">
      <c r="A398" s="1555"/>
    </row>
    <row r="399" spans="1:1">
      <c r="A399" s="1555"/>
    </row>
    <row r="400" spans="1:1">
      <c r="A400" s="1555"/>
    </row>
    <row r="401" spans="1:1">
      <c r="A401" s="1555"/>
    </row>
    <row r="402" spans="1:1">
      <c r="A402" s="1555"/>
    </row>
    <row r="403" spans="1:1">
      <c r="A403" s="1555"/>
    </row>
    <row r="404" spans="1:1">
      <c r="A404" s="1555"/>
    </row>
    <row r="405" spans="1:1">
      <c r="A405" s="1555"/>
    </row>
    <row r="406" spans="1:1">
      <c r="A406" s="1555"/>
    </row>
    <row r="407" spans="1:1">
      <c r="A407" s="1555"/>
    </row>
    <row r="408" spans="1:1">
      <c r="A408" s="1555"/>
    </row>
    <row r="409" spans="1:1">
      <c r="A409" s="1555"/>
    </row>
    <row r="410" spans="1:1">
      <c r="A410" s="1555"/>
    </row>
    <row r="411" spans="1:1">
      <c r="A411" s="1555"/>
    </row>
    <row r="412" spans="1:1">
      <c r="A412" s="1555"/>
    </row>
    <row r="413" spans="1:1">
      <c r="A413" s="1555"/>
    </row>
    <row r="414" spans="1:1">
      <c r="A414" s="1555"/>
    </row>
    <row r="415" spans="1:1">
      <c r="A415" s="1555"/>
    </row>
    <row r="416" spans="1:1">
      <c r="A416" s="1555"/>
    </row>
    <row r="417" spans="1:1">
      <c r="A417" s="1555"/>
    </row>
    <row r="418" spans="1:1">
      <c r="A418" s="1555"/>
    </row>
    <row r="419" spans="1:1">
      <c r="A419" s="1555"/>
    </row>
    <row r="420" spans="1:1">
      <c r="A420" s="1555"/>
    </row>
    <row r="421" spans="1:1">
      <c r="A421" s="1555"/>
    </row>
    <row r="422" spans="1:1">
      <c r="A422" s="1555"/>
    </row>
    <row r="423" spans="1:1">
      <c r="A423" s="1555"/>
    </row>
    <row r="424" spans="1:1">
      <c r="A424" s="1555"/>
    </row>
    <row r="425" spans="1:1">
      <c r="A425" s="1555"/>
    </row>
    <row r="426" spans="1:1">
      <c r="A426" s="1555"/>
    </row>
    <row r="427" spans="1:1">
      <c r="A427" s="1555"/>
    </row>
    <row r="428" spans="1:1">
      <c r="A428" s="1555"/>
    </row>
    <row r="429" spans="1:1">
      <c r="A429" s="1555"/>
    </row>
    <row r="430" spans="1:1">
      <c r="A430" s="1555"/>
    </row>
    <row r="431" spans="1:1">
      <c r="A431" s="1555"/>
    </row>
    <row r="432" spans="1:1">
      <c r="A432" s="1555"/>
    </row>
    <row r="433" spans="1:1">
      <c r="A433" s="1555"/>
    </row>
    <row r="434" spans="1:1">
      <c r="A434" s="1555"/>
    </row>
    <row r="435" spans="1:1">
      <c r="A435" s="1555"/>
    </row>
    <row r="436" spans="1:1">
      <c r="A436" s="1555"/>
    </row>
    <row r="437" spans="1:1">
      <c r="A437" s="1555"/>
    </row>
    <row r="438" spans="1:1">
      <c r="A438" s="1555"/>
    </row>
    <row r="439" spans="1:1">
      <c r="A439" s="1555"/>
    </row>
    <row r="440" spans="1:1">
      <c r="A440" s="1555"/>
    </row>
    <row r="441" spans="1:1">
      <c r="A441" s="1555"/>
    </row>
    <row r="442" spans="1:1">
      <c r="A442" s="1555"/>
    </row>
    <row r="443" spans="1:1">
      <c r="A443" s="1555"/>
    </row>
    <row r="444" spans="1:1">
      <c r="A444" s="1555"/>
    </row>
    <row r="445" spans="1:1">
      <c r="A445" s="1555"/>
    </row>
    <row r="446" spans="1:1">
      <c r="A446" s="1555"/>
    </row>
    <row r="447" spans="1:1">
      <c r="A447" s="1555"/>
    </row>
    <row r="448" spans="1:1">
      <c r="A448" s="1555"/>
    </row>
    <row r="449" spans="1:1">
      <c r="A449" s="1555"/>
    </row>
    <row r="450" spans="1:1">
      <c r="A450" s="1555"/>
    </row>
    <row r="451" spans="1:1">
      <c r="A451" s="1555"/>
    </row>
    <row r="452" spans="1:1">
      <c r="A452" s="1555"/>
    </row>
    <row r="453" spans="1:1">
      <c r="A453" s="1555"/>
    </row>
    <row r="454" spans="1:1">
      <c r="A454" s="1555"/>
    </row>
    <row r="455" spans="1:1">
      <c r="A455" s="1555"/>
    </row>
    <row r="456" spans="1:1">
      <c r="A456" s="1555"/>
    </row>
    <row r="457" spans="1:1">
      <c r="A457" s="1555"/>
    </row>
    <row r="458" spans="1:1">
      <c r="A458" s="1555"/>
    </row>
    <row r="459" spans="1:1">
      <c r="A459" s="1555"/>
    </row>
    <row r="460" spans="1:1">
      <c r="A460" s="1555"/>
    </row>
    <row r="461" spans="1:1">
      <c r="A461" s="1555"/>
    </row>
    <row r="462" spans="1:1">
      <c r="A462" s="1555"/>
    </row>
    <row r="463" spans="1:1">
      <c r="A463" s="1555"/>
    </row>
    <row r="464" spans="1:1">
      <c r="A464" s="1555"/>
    </row>
    <row r="465" spans="1:1">
      <c r="A465" s="1555"/>
    </row>
    <row r="466" spans="1:1">
      <c r="A466" s="1555"/>
    </row>
    <row r="467" spans="1:1">
      <c r="A467" s="1555"/>
    </row>
    <row r="468" spans="1:1">
      <c r="A468" s="1555"/>
    </row>
    <row r="469" spans="1:1">
      <c r="A469" s="1555"/>
    </row>
    <row r="470" spans="1:1">
      <c r="A470" s="1555"/>
    </row>
    <row r="471" spans="1:1">
      <c r="A471" s="1555"/>
    </row>
    <row r="472" spans="1:1">
      <c r="A472" s="1555"/>
    </row>
    <row r="473" spans="1:1">
      <c r="A473" s="1555"/>
    </row>
    <row r="474" spans="1:1">
      <c r="A474" s="1555"/>
    </row>
    <row r="475" spans="1:1">
      <c r="A475" s="1555"/>
    </row>
    <row r="476" spans="1:1">
      <c r="A476" s="1555"/>
    </row>
    <row r="477" spans="1:1">
      <c r="A477" s="1555"/>
    </row>
    <row r="478" spans="1:1">
      <c r="A478" s="1555"/>
    </row>
    <row r="479" spans="1:1">
      <c r="A479" s="1555"/>
    </row>
    <row r="480" spans="1:1">
      <c r="A480" s="1555"/>
    </row>
    <row r="481" spans="1:1">
      <c r="A481" s="1555"/>
    </row>
    <row r="482" spans="1:1">
      <c r="A482" s="1555"/>
    </row>
    <row r="483" spans="1:1">
      <c r="A483" s="1555"/>
    </row>
    <row r="484" spans="1:1">
      <c r="A484" s="1555"/>
    </row>
    <row r="485" spans="1:1">
      <c r="A485" s="1555"/>
    </row>
    <row r="486" spans="1:1">
      <c r="A486" s="1555"/>
    </row>
    <row r="487" spans="1:1">
      <c r="A487" s="1555"/>
    </row>
    <row r="488" spans="1:1">
      <c r="A488" s="1555"/>
    </row>
    <row r="489" spans="1:1">
      <c r="A489" s="1555"/>
    </row>
    <row r="490" spans="1:1">
      <c r="A490" s="1555"/>
    </row>
    <row r="491" spans="1:1">
      <c r="A491" s="1555"/>
    </row>
    <row r="492" spans="1:1">
      <c r="A492" s="1555"/>
    </row>
    <row r="493" spans="1:1">
      <c r="A493" s="1555"/>
    </row>
    <row r="494" spans="1:1">
      <c r="A494" s="1555"/>
    </row>
    <row r="495" spans="1:1">
      <c r="A495" s="1555"/>
    </row>
    <row r="496" spans="1:1">
      <c r="A496" s="1555"/>
    </row>
    <row r="497" spans="1:1">
      <c r="A497" s="1555"/>
    </row>
    <row r="498" spans="1:1">
      <c r="A498" s="1555"/>
    </row>
    <row r="499" spans="1:1">
      <c r="A499" s="1555"/>
    </row>
    <row r="500" spans="1:1">
      <c r="A500" s="1555"/>
    </row>
    <row r="501" spans="1:1">
      <c r="A501" s="1555"/>
    </row>
    <row r="502" spans="1:1">
      <c r="A502" s="1555"/>
    </row>
    <row r="503" spans="1:1">
      <c r="A503" s="1555"/>
    </row>
    <row r="504" spans="1:1">
      <c r="A504" s="1555"/>
    </row>
    <row r="505" spans="1:1">
      <c r="A505" s="1555"/>
    </row>
    <row r="506" spans="1:1">
      <c r="A506" s="1555"/>
    </row>
    <row r="507" spans="1:1">
      <c r="A507" s="1555"/>
    </row>
    <row r="508" spans="1:1">
      <c r="A508" s="1555"/>
    </row>
    <row r="509" spans="1:1">
      <c r="A509" s="1555"/>
    </row>
    <row r="510" spans="1:1">
      <c r="A510" s="1555"/>
    </row>
    <row r="511" spans="1:1">
      <c r="A511" s="1555"/>
    </row>
    <row r="512" spans="1:1">
      <c r="A512" s="1555"/>
    </row>
    <row r="513" spans="1:1">
      <c r="A513" s="1555"/>
    </row>
    <row r="514" spans="1:1">
      <c r="A514" s="1555"/>
    </row>
    <row r="515" spans="1:1">
      <c r="A515" s="1555"/>
    </row>
    <row r="516" spans="1:1">
      <c r="A516" s="1555"/>
    </row>
    <row r="517" spans="1:1">
      <c r="A517" s="1555"/>
    </row>
    <row r="518" spans="1:1">
      <c r="A518" s="1555"/>
    </row>
    <row r="519" spans="1:1">
      <c r="A519" s="1555"/>
    </row>
    <row r="520" spans="1:1">
      <c r="A520" s="1555"/>
    </row>
    <row r="521" spans="1:1">
      <c r="A521" s="1555"/>
    </row>
    <row r="522" spans="1:1">
      <c r="A522" s="1555"/>
    </row>
    <row r="523" spans="1:1">
      <c r="A523" s="1555"/>
    </row>
    <row r="524" spans="1:1">
      <c r="A524" s="1555"/>
    </row>
    <row r="525" spans="1:1">
      <c r="A525" s="1555"/>
    </row>
    <row r="526" spans="1:1">
      <c r="A526" s="1555"/>
    </row>
    <row r="527" spans="1:1">
      <c r="A527" s="1555"/>
    </row>
    <row r="528" spans="1:1">
      <c r="A528" s="1555"/>
    </row>
    <row r="529" spans="1:1">
      <c r="A529" s="1555"/>
    </row>
    <row r="530" spans="1:1">
      <c r="A530" s="1555"/>
    </row>
    <row r="531" spans="1:1">
      <c r="A531" s="1555"/>
    </row>
    <row r="532" spans="1:1">
      <c r="A532" s="1555"/>
    </row>
    <row r="533" spans="1:1">
      <c r="A533" s="1555"/>
    </row>
    <row r="534" spans="1:1">
      <c r="A534" s="1555"/>
    </row>
    <row r="535" spans="1:1">
      <c r="A535" s="1555"/>
    </row>
    <row r="536" spans="1:1">
      <c r="A536" s="1555"/>
    </row>
    <row r="537" spans="1:1">
      <c r="A537" s="1555"/>
    </row>
    <row r="538" spans="1:1">
      <c r="A538" s="1555"/>
    </row>
    <row r="539" spans="1:1">
      <c r="A539" s="1555"/>
    </row>
    <row r="540" spans="1:1">
      <c r="A540" s="1555"/>
    </row>
    <row r="541" spans="1:1">
      <c r="A541" s="1555"/>
    </row>
    <row r="542" spans="1:1">
      <c r="A542" s="1555"/>
    </row>
    <row r="543" spans="1:1">
      <c r="A543" s="1555"/>
    </row>
    <row r="544" spans="1:1">
      <c r="A544" s="1555"/>
    </row>
    <row r="545" spans="1:1">
      <c r="A545" s="1555"/>
    </row>
    <row r="546" spans="1:1">
      <c r="A546" s="1555"/>
    </row>
    <row r="547" spans="1:1">
      <c r="A547" s="1555"/>
    </row>
    <row r="548" spans="1:1">
      <c r="A548" s="1555"/>
    </row>
    <row r="549" spans="1:1">
      <c r="A549" s="1555"/>
    </row>
    <row r="550" spans="1:1">
      <c r="A550" s="1555"/>
    </row>
    <row r="551" spans="1:1">
      <c r="A551" s="1555"/>
    </row>
    <row r="552" spans="1:1">
      <c r="A552" s="1555"/>
    </row>
    <row r="553" spans="1:1">
      <c r="A553" s="1555"/>
    </row>
    <row r="554" spans="1:1">
      <c r="A554" s="1555"/>
    </row>
    <row r="555" spans="1:1">
      <c r="A555" s="1555"/>
    </row>
    <row r="556" spans="1:1">
      <c r="A556" s="1555"/>
    </row>
    <row r="557" spans="1:1">
      <c r="A557" s="1555"/>
    </row>
    <row r="558" spans="1:1">
      <c r="A558" s="1555"/>
    </row>
    <row r="559" spans="1:1">
      <c r="A559" s="1555"/>
    </row>
    <row r="560" spans="1:1">
      <c r="A560" s="1555"/>
    </row>
    <row r="561" spans="1:1">
      <c r="A561" s="1555"/>
    </row>
    <row r="562" spans="1:1">
      <c r="A562" s="1555"/>
    </row>
    <row r="563" spans="1:1">
      <c r="A563" s="1555"/>
    </row>
    <row r="564" spans="1:1">
      <c r="A564" s="1555"/>
    </row>
    <row r="565" spans="1:1">
      <c r="A565" s="1555"/>
    </row>
    <row r="566" spans="1:1">
      <c r="A566" s="1555"/>
    </row>
    <row r="567" spans="1:1">
      <c r="A567" s="1555"/>
    </row>
    <row r="568" spans="1:1">
      <c r="A568" s="1555"/>
    </row>
    <row r="569" spans="1:1">
      <c r="A569" s="1555"/>
    </row>
    <row r="570" spans="1:1">
      <c r="A570" s="1555"/>
    </row>
    <row r="571" spans="1:1">
      <c r="A571" s="1555"/>
    </row>
    <row r="572" spans="1:1">
      <c r="A572" s="1555"/>
    </row>
    <row r="573" spans="1:1">
      <c r="A573" s="1555"/>
    </row>
    <row r="574" spans="1:1">
      <c r="A574" s="1555"/>
    </row>
    <row r="575" spans="1:1">
      <c r="A575" s="1555"/>
    </row>
    <row r="576" spans="1:1">
      <c r="A576" s="1555"/>
    </row>
    <row r="577" spans="1:1">
      <c r="A577" s="1555"/>
    </row>
    <row r="578" spans="1:1">
      <c r="A578" s="1555"/>
    </row>
    <row r="579" spans="1:1">
      <c r="A579" s="1555"/>
    </row>
    <row r="580" spans="1:1">
      <c r="A580" s="1555"/>
    </row>
    <row r="581" spans="1:1">
      <c r="A581" s="1555"/>
    </row>
    <row r="582" spans="1:1">
      <c r="A582" s="1555"/>
    </row>
    <row r="583" spans="1:1">
      <c r="A583" s="1555"/>
    </row>
    <row r="584" spans="1:1">
      <c r="A584" s="1555"/>
    </row>
    <row r="585" spans="1:1">
      <c r="A585" s="1555"/>
    </row>
    <row r="586" spans="1:1">
      <c r="A586" s="1555"/>
    </row>
    <row r="587" spans="1:1">
      <c r="A587" s="1555"/>
    </row>
    <row r="588" spans="1:1">
      <c r="A588" s="1555"/>
    </row>
    <row r="589" spans="1:1">
      <c r="A589" s="1555"/>
    </row>
    <row r="590" spans="1:1">
      <c r="A590" s="1555"/>
    </row>
    <row r="591" spans="1:1">
      <c r="A591" s="1555"/>
    </row>
    <row r="592" spans="1:1">
      <c r="A592" s="1555"/>
    </row>
    <row r="593" spans="1:1">
      <c r="A593" s="1555"/>
    </row>
    <row r="594" spans="1:1">
      <c r="A594" s="1555"/>
    </row>
    <row r="595" spans="1:1">
      <c r="A595" s="1555"/>
    </row>
    <row r="596" spans="1:1">
      <c r="A596" s="1555"/>
    </row>
    <row r="597" spans="1:1">
      <c r="A597" s="1555"/>
    </row>
    <row r="598" spans="1:1">
      <c r="A598" s="1555"/>
    </row>
    <row r="599" spans="1:1">
      <c r="A599" s="1555"/>
    </row>
    <row r="600" spans="1:1">
      <c r="A600" s="1555"/>
    </row>
    <row r="601" spans="1:1">
      <c r="A601" s="1555"/>
    </row>
    <row r="602" spans="1:1">
      <c r="A602" s="1555"/>
    </row>
    <row r="603" spans="1:1">
      <c r="A603" s="1555"/>
    </row>
    <row r="604" spans="1:1">
      <c r="A604" s="1555"/>
    </row>
    <row r="605" spans="1:1">
      <c r="A605" s="1555"/>
    </row>
    <row r="606" spans="1:1">
      <c r="A606" s="1555"/>
    </row>
    <row r="607" spans="1:1">
      <c r="A607" s="1555"/>
    </row>
    <row r="608" spans="1:1">
      <c r="A608" s="1555"/>
    </row>
    <row r="609" spans="1:1">
      <c r="A609" s="1555"/>
    </row>
    <row r="610" spans="1:1">
      <c r="A610" s="1555"/>
    </row>
    <row r="611" spans="1:1">
      <c r="A611" s="1555"/>
    </row>
    <row r="612" spans="1:1">
      <c r="A612" s="1555"/>
    </row>
    <row r="613" spans="1:1">
      <c r="A613" s="1555"/>
    </row>
    <row r="614" spans="1:1">
      <c r="A614" s="1555"/>
    </row>
    <row r="615" spans="1:1">
      <c r="A615" s="1555"/>
    </row>
    <row r="616" spans="1:1">
      <c r="A616" s="1555"/>
    </row>
    <row r="617" spans="1:1">
      <c r="A617" s="1555"/>
    </row>
    <row r="618" spans="1:1">
      <c r="A618" s="1555"/>
    </row>
    <row r="619" spans="1:1">
      <c r="A619" s="1555"/>
    </row>
    <row r="620" spans="1:1">
      <c r="A620" s="1555"/>
    </row>
    <row r="621" spans="1:1">
      <c r="A621" s="1555"/>
    </row>
    <row r="622" spans="1:1">
      <c r="A622" s="1555"/>
    </row>
    <row r="623" spans="1:1">
      <c r="A623" s="1555"/>
    </row>
    <row r="624" spans="1:1">
      <c r="A624" s="1555"/>
    </row>
    <row r="625" spans="1:1">
      <c r="A625" s="1555"/>
    </row>
    <row r="626" spans="1:1">
      <c r="A626" s="1555"/>
    </row>
    <row r="627" spans="1:1">
      <c r="A627" s="1555"/>
    </row>
    <row r="628" spans="1:1">
      <c r="A628" s="1555"/>
    </row>
    <row r="629" spans="1:1">
      <c r="A629" s="1555"/>
    </row>
    <row r="630" spans="1:1">
      <c r="A630" s="1555"/>
    </row>
    <row r="631" spans="1:1">
      <c r="A631" s="1555"/>
    </row>
    <row r="632" spans="1:1">
      <c r="A632" s="1555"/>
    </row>
    <row r="633" spans="1:1">
      <c r="A633" s="1555"/>
    </row>
    <row r="634" spans="1:1">
      <c r="A634" s="1555"/>
    </row>
    <row r="635" spans="1:1">
      <c r="A635" s="1555"/>
    </row>
    <row r="636" spans="1:1">
      <c r="A636" s="1555"/>
    </row>
    <row r="637" spans="1:1">
      <c r="A637" s="1555"/>
    </row>
    <row r="638" spans="1:1">
      <c r="A638" s="1555"/>
    </row>
    <row r="639" spans="1:1">
      <c r="A639" s="1555"/>
    </row>
    <row r="640" spans="1:1">
      <c r="A640" s="1555"/>
    </row>
    <row r="641" spans="1:1">
      <c r="A641" s="1555"/>
    </row>
    <row r="642" spans="1:1">
      <c r="A642" s="1555"/>
    </row>
    <row r="643" spans="1:1">
      <c r="A643" s="1555"/>
    </row>
    <row r="644" spans="1:1">
      <c r="A644" s="1555"/>
    </row>
    <row r="645" spans="1:1">
      <c r="A645" s="1555"/>
    </row>
    <row r="646" spans="1:1">
      <c r="A646" s="1555"/>
    </row>
    <row r="647" spans="1:1">
      <c r="A647" s="1555"/>
    </row>
    <row r="648" spans="1:1">
      <c r="A648" s="1555"/>
    </row>
    <row r="649" spans="1:1">
      <c r="A649" s="1555"/>
    </row>
    <row r="650" spans="1:1">
      <c r="A650" s="1555"/>
    </row>
    <row r="651" spans="1:1">
      <c r="A651" s="1555"/>
    </row>
    <row r="652" spans="1:1">
      <c r="A652" s="1555"/>
    </row>
    <row r="653" spans="1:1">
      <c r="A653" s="1555"/>
    </row>
    <row r="654" spans="1:1">
      <c r="A654" s="1555"/>
    </row>
    <row r="655" spans="1:1">
      <c r="A655" s="1555"/>
    </row>
    <row r="656" spans="1:1">
      <c r="A656" s="1555"/>
    </row>
    <row r="657" spans="1:1">
      <c r="A657" s="1555"/>
    </row>
    <row r="658" spans="1:1">
      <c r="A658" s="1555"/>
    </row>
    <row r="659" spans="1:1">
      <c r="A659" s="1555"/>
    </row>
    <row r="660" spans="1:1">
      <c r="A660" s="1555"/>
    </row>
    <row r="661" spans="1:1">
      <c r="A661" s="1555"/>
    </row>
    <row r="662" spans="1:1">
      <c r="A662" s="1555"/>
    </row>
    <row r="663" spans="1:1">
      <c r="A663" s="1555"/>
    </row>
    <row r="664" spans="1:1">
      <c r="A664" s="1555"/>
    </row>
    <row r="665" spans="1:1">
      <c r="A665" s="1555"/>
    </row>
    <row r="666" spans="1:1">
      <c r="A666" s="1555"/>
    </row>
    <row r="667" spans="1:1">
      <c r="A667" s="1555"/>
    </row>
    <row r="668" spans="1:1">
      <c r="A668" s="1555"/>
    </row>
    <row r="669" spans="1:1">
      <c r="A669" s="1555"/>
    </row>
    <row r="670" spans="1:1">
      <c r="A670" s="1555"/>
    </row>
    <row r="671" spans="1:1">
      <c r="A671" s="1555"/>
    </row>
    <row r="672" spans="1:1">
      <c r="A672" s="1555"/>
    </row>
    <row r="673" spans="1:1">
      <c r="A673" s="1555"/>
    </row>
    <row r="674" spans="1:1">
      <c r="A674" s="1555"/>
    </row>
    <row r="675" spans="1:1">
      <c r="A675" s="1555"/>
    </row>
    <row r="676" spans="1:1">
      <c r="A676" s="1555"/>
    </row>
    <row r="677" spans="1:1">
      <c r="A677" s="1555"/>
    </row>
    <row r="678" spans="1:1">
      <c r="A678" s="1555"/>
    </row>
    <row r="679" spans="1:1">
      <c r="A679" s="1555"/>
    </row>
    <row r="680" spans="1:1">
      <c r="A680" s="1555"/>
    </row>
    <row r="681" spans="1:1">
      <c r="A681" s="1555"/>
    </row>
    <row r="682" spans="1:1">
      <c r="A682" s="1555"/>
    </row>
    <row r="683" spans="1:1">
      <c r="A683" s="1555"/>
    </row>
    <row r="684" spans="1:1">
      <c r="A684" s="1555"/>
    </row>
    <row r="685" spans="1:1">
      <c r="A685" s="1555"/>
    </row>
    <row r="686" spans="1:1">
      <c r="A686" s="1555"/>
    </row>
    <row r="687" spans="1:1">
      <c r="A687" s="1555"/>
    </row>
    <row r="688" spans="1:1">
      <c r="A688" s="1555"/>
    </row>
    <row r="689" spans="1:1">
      <c r="A689" s="1555"/>
    </row>
    <row r="690" spans="1:1">
      <c r="A690" s="1555"/>
    </row>
    <row r="691" spans="1:1">
      <c r="A691" s="1555"/>
    </row>
    <row r="692" spans="1:1">
      <c r="A692" s="1555"/>
    </row>
    <row r="693" spans="1:1">
      <c r="A693" s="1555"/>
    </row>
    <row r="694" spans="1:1">
      <c r="A694" s="1555"/>
    </row>
    <row r="695" spans="1:1">
      <c r="A695" s="1555"/>
    </row>
    <row r="696" spans="1:1">
      <c r="A696" s="1555"/>
    </row>
    <row r="697" spans="1:1">
      <c r="A697" s="1555"/>
    </row>
    <row r="698" spans="1:1">
      <c r="A698" s="1555"/>
    </row>
    <row r="699" spans="1:1">
      <c r="A699" s="1555"/>
    </row>
    <row r="700" spans="1:1">
      <c r="A700" s="1555"/>
    </row>
    <row r="701" spans="1:1">
      <c r="A701" s="1555"/>
    </row>
    <row r="702" spans="1:1">
      <c r="A702" s="1555"/>
    </row>
    <row r="703" spans="1:1">
      <c r="A703" s="1555"/>
    </row>
    <row r="704" spans="1:1">
      <c r="A704" s="1555"/>
    </row>
    <row r="705" spans="1:1">
      <c r="A705" s="1555"/>
    </row>
    <row r="706" spans="1:1">
      <c r="A706" s="1555"/>
    </row>
    <row r="707" spans="1:1">
      <c r="A707" s="1555"/>
    </row>
    <row r="708" spans="1:1">
      <c r="A708" s="1555"/>
    </row>
    <row r="709" spans="1:1">
      <c r="A709" s="1555"/>
    </row>
    <row r="710" spans="1:1">
      <c r="A710" s="1555"/>
    </row>
    <row r="711" spans="1:1">
      <c r="A711" s="1555"/>
    </row>
    <row r="712" spans="1:1">
      <c r="A712" s="1555"/>
    </row>
    <row r="713" spans="1:1">
      <c r="A713" s="1555"/>
    </row>
    <row r="714" spans="1:1">
      <c r="A714" s="1555"/>
    </row>
    <row r="715" spans="1:1">
      <c r="A715" s="1555"/>
    </row>
    <row r="716" spans="1:1">
      <c r="A716" s="1555"/>
    </row>
    <row r="717" spans="1:1">
      <c r="A717" s="1555"/>
    </row>
    <row r="718" spans="1:1">
      <c r="A718" s="1555"/>
    </row>
    <row r="719" spans="1:1">
      <c r="A719" s="1555"/>
    </row>
    <row r="720" spans="1:1">
      <c r="A720" s="1555"/>
    </row>
    <row r="721" spans="1:1">
      <c r="A721" s="1555"/>
    </row>
    <row r="722" spans="1:1">
      <c r="A722" s="1555"/>
    </row>
    <row r="723" spans="1:1">
      <c r="A723" s="1555"/>
    </row>
    <row r="724" spans="1:1">
      <c r="A724" s="1555"/>
    </row>
    <row r="725" spans="1:1">
      <c r="A725" s="1555"/>
    </row>
    <row r="726" spans="1:1">
      <c r="A726" s="1555"/>
    </row>
    <row r="727" spans="1:1">
      <c r="A727" s="1555"/>
    </row>
    <row r="728" spans="1:1">
      <c r="A728" s="1555"/>
    </row>
    <row r="729" spans="1:1">
      <c r="A729" s="1555"/>
    </row>
    <row r="730" spans="1:1">
      <c r="A730" s="1555"/>
    </row>
    <row r="731" spans="1:1">
      <c r="A731" s="1555"/>
    </row>
    <row r="732" spans="1:1">
      <c r="A732" s="1555"/>
    </row>
    <row r="733" spans="1:1">
      <c r="A733" s="1555"/>
    </row>
    <row r="734" spans="1:1">
      <c r="A734" s="1555"/>
    </row>
    <row r="735" spans="1:1">
      <c r="A735" s="1555"/>
    </row>
    <row r="736" spans="1:1">
      <c r="A736" s="1555"/>
    </row>
    <row r="737" spans="1:1">
      <c r="A737" s="1555"/>
    </row>
    <row r="738" spans="1:1">
      <c r="A738" s="1555"/>
    </row>
    <row r="739" spans="1:1">
      <c r="A739" s="1555"/>
    </row>
    <row r="740" spans="1:1">
      <c r="A740" s="1555"/>
    </row>
    <row r="741" spans="1:1">
      <c r="A741" s="1555"/>
    </row>
    <row r="742" spans="1:1">
      <c r="A742" s="1555"/>
    </row>
    <row r="743" spans="1:1">
      <c r="A743" s="1555"/>
    </row>
    <row r="744" spans="1:1">
      <c r="A744" s="1555"/>
    </row>
    <row r="745" spans="1:1">
      <c r="A745" s="1555"/>
    </row>
    <row r="746" spans="1:1">
      <c r="A746" s="1555"/>
    </row>
    <row r="747" spans="1:1">
      <c r="A747" s="1555"/>
    </row>
    <row r="748" spans="1:1">
      <c r="A748" s="1555"/>
    </row>
    <row r="749" spans="1:1">
      <c r="A749" s="1555"/>
    </row>
    <row r="750" spans="1:1">
      <c r="A750" s="1555"/>
    </row>
    <row r="751" spans="1:1">
      <c r="A751" s="1555"/>
    </row>
    <row r="752" spans="1:1">
      <c r="A752" s="1555"/>
    </row>
    <row r="753" spans="1:1">
      <c r="A753" s="1555"/>
    </row>
    <row r="754" spans="1:1">
      <c r="A754" s="1555"/>
    </row>
    <row r="755" spans="1:1">
      <c r="A755" s="1555"/>
    </row>
    <row r="756" spans="1:1">
      <c r="A756" s="1555"/>
    </row>
    <row r="757" spans="1:1">
      <c r="A757" s="1555"/>
    </row>
    <row r="758" spans="1:1">
      <c r="A758" s="1555"/>
    </row>
    <row r="759" spans="1:1">
      <c r="A759" s="1555"/>
    </row>
    <row r="760" spans="1:1">
      <c r="A760" s="1555"/>
    </row>
    <row r="761" spans="1:1">
      <c r="A761" s="1555"/>
    </row>
    <row r="762" spans="1:1">
      <c r="A762" s="1555"/>
    </row>
    <row r="763" spans="1:1">
      <c r="A763" s="1555"/>
    </row>
    <row r="764" spans="1:1">
      <c r="A764" s="1555"/>
    </row>
    <row r="765" spans="1:1">
      <c r="A765" s="1555"/>
    </row>
    <row r="766" spans="1:1">
      <c r="A766" s="1555"/>
    </row>
    <row r="767" spans="1:1">
      <c r="A767" s="1555"/>
    </row>
    <row r="768" spans="1:1">
      <c r="A768" s="1555"/>
    </row>
    <row r="769" spans="1:1">
      <c r="A769" s="1555"/>
    </row>
    <row r="770" spans="1:1">
      <c r="A770" s="1555"/>
    </row>
    <row r="771" spans="1:1">
      <c r="A771" s="1555"/>
    </row>
    <row r="772" spans="1:1">
      <c r="A772" s="1555"/>
    </row>
    <row r="773" spans="1:1">
      <c r="A773" s="1555"/>
    </row>
    <row r="774" spans="1:1">
      <c r="A774" s="1555"/>
    </row>
    <row r="775" spans="1:1">
      <c r="A775" s="1555"/>
    </row>
    <row r="776" spans="1:1">
      <c r="A776" s="1555"/>
    </row>
    <row r="777" spans="1:1">
      <c r="A777" s="1555"/>
    </row>
    <row r="778" spans="1:1">
      <c r="A778" s="1555"/>
    </row>
    <row r="779" spans="1:1">
      <c r="A779" s="1555"/>
    </row>
    <row r="780" spans="1:1">
      <c r="A780" s="1555"/>
    </row>
    <row r="781" spans="1:1">
      <c r="A781" s="1555"/>
    </row>
    <row r="782" spans="1:1">
      <c r="A782" s="1555"/>
    </row>
    <row r="783" spans="1:1">
      <c r="A783" s="1555"/>
    </row>
    <row r="784" spans="1:1">
      <c r="A784" s="1555"/>
    </row>
    <row r="785" spans="1:1">
      <c r="A785" s="1555"/>
    </row>
    <row r="786" spans="1:1">
      <c r="A786" s="1555"/>
    </row>
    <row r="787" spans="1:1">
      <c r="A787" s="1555"/>
    </row>
    <row r="788" spans="1:1">
      <c r="A788" s="1555"/>
    </row>
    <row r="789" spans="1:1">
      <c r="A789" s="1555"/>
    </row>
    <row r="790" spans="1:1">
      <c r="A790" s="1555"/>
    </row>
    <row r="791" spans="1:1">
      <c r="A791" s="1555"/>
    </row>
    <row r="792" spans="1:1">
      <c r="A792" s="1555"/>
    </row>
    <row r="793" spans="1:1">
      <c r="A793" s="1555"/>
    </row>
    <row r="794" spans="1:1">
      <c r="A794" s="1555"/>
    </row>
    <row r="795" spans="1:1">
      <c r="A795" s="1555"/>
    </row>
    <row r="796" spans="1:1">
      <c r="A796" s="1555"/>
    </row>
    <row r="797" spans="1:1">
      <c r="A797" s="1555"/>
    </row>
    <row r="798" spans="1:1">
      <c r="A798" s="1555"/>
    </row>
    <row r="799" spans="1:1">
      <c r="A799" s="1555"/>
    </row>
    <row r="800" spans="1:1">
      <c r="A800" s="1555"/>
    </row>
    <row r="801" spans="1:1">
      <c r="A801" s="1555"/>
    </row>
    <row r="802" spans="1:1">
      <c r="A802" s="1555"/>
    </row>
    <row r="803" spans="1:1">
      <c r="A803" s="1555"/>
    </row>
    <row r="804" spans="1:1">
      <c r="A804" s="1555"/>
    </row>
    <row r="805" spans="1:1">
      <c r="A805" s="1555"/>
    </row>
    <row r="806" spans="1:1">
      <c r="A806" s="1555"/>
    </row>
    <row r="807" spans="1:1">
      <c r="A807" s="1555"/>
    </row>
    <row r="808" spans="1:1">
      <c r="A808" s="1555"/>
    </row>
    <row r="809" spans="1:1">
      <c r="A809" s="1555"/>
    </row>
    <row r="810" spans="1:1">
      <c r="A810" s="1555"/>
    </row>
    <row r="811" spans="1:1">
      <c r="A811" s="1555"/>
    </row>
  </sheetData>
  <mergeCells count="11">
    <mergeCell ref="I3:I4"/>
    <mergeCell ref="A1:H1"/>
    <mergeCell ref="A2:H2"/>
    <mergeCell ref="A3:A5"/>
    <mergeCell ref="B3:B5"/>
    <mergeCell ref="C3:C4"/>
    <mergeCell ref="D3:D4"/>
    <mergeCell ref="E3:E4"/>
    <mergeCell ref="F3:F4"/>
    <mergeCell ref="G3:G4"/>
    <mergeCell ref="H3:H4"/>
  </mergeCells>
  <phoneticPr fontId="59" type="noConversion"/>
  <hyperlinks>
    <hyperlink ref="K1" location="余额表!A1" display="余额表!A1"/>
    <hyperlink ref="J9" location="营业费用!A1" display="营业费用!A1"/>
    <hyperlink ref="J11" location="管理费用!A1" display="管理费用!A1"/>
    <hyperlink ref="J13" location="财务费用!A1" display="财务费用!A1"/>
  </hyperlinks>
  <printOptions horizontalCentered="1"/>
  <pageMargins left="0.28999999999999998" right="0.17" top="0.98425196850393704" bottom="0.98425196850393704" header="0.51181102362204722" footer="0.51181102362204722"/>
  <pageSetup paperSize="9" orientation="portrait" useFirstPageNumber="1" r:id="rId1"/>
  <drawing r:id="rId2"/>
  <legacyDrawing r:id="rId3"/>
  <mc:AlternateContent xmlns:mc="http://schemas.openxmlformats.org/markup-compatibility/2006">
    <mc:Choice Requires="x14">
      <controls>
        <mc:AlternateContent xmlns:mc="http://schemas.openxmlformats.org/markup-compatibility/2006">
          <mc:Choice Requires="x14">
            <control shapeId="563201" r:id="rId4" name="Button 1">
              <controlPr defaultSize="0" print="0" autoFill="0" autoPict="0" macro="[0]!ThisWorkbook.返回">
                <anchor moveWithCells="1">
                  <from>
                    <xdr:col>9</xdr:col>
                    <xdr:colOff>142875</xdr:colOff>
                    <xdr:row>0</xdr:row>
                    <xdr:rowOff>19050</xdr:rowOff>
                  </from>
                  <to>
                    <xdr:col>9</xdr:col>
                    <xdr:colOff>971550</xdr:colOff>
                    <xdr:row>1</xdr:row>
                    <xdr:rowOff>85725</xdr:rowOff>
                  </to>
                </anchor>
              </controlPr>
            </control>
          </mc:Choice>
        </mc:AlternateContent>
      </controls>
    </mc:Choice>
  </mc:AlternateContent>
</worksheet>
</file>

<file path=xl/worksheets/sheet1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3"/>
  <dimension ref="A1:H47"/>
  <sheetViews>
    <sheetView workbookViewId="0">
      <selection sqref="A1:F1"/>
    </sheetView>
  </sheetViews>
  <sheetFormatPr defaultRowHeight="14.1" customHeight="1"/>
  <cols>
    <col min="1" max="1" width="3.625" style="1576" customWidth="1"/>
    <col min="2" max="2" width="48.125" style="1571" customWidth="1"/>
    <col min="3" max="6" width="11.875" style="1577" customWidth="1"/>
    <col min="7" max="7" width="26.75" style="1570" customWidth="1"/>
    <col min="8" max="8" width="30.125" style="1571" customWidth="1"/>
    <col min="9" max="256" width="9" style="1571"/>
    <col min="257" max="257" width="5.25" style="1571" customWidth="1"/>
    <col min="258" max="258" width="48.125" style="1571" customWidth="1"/>
    <col min="259" max="262" width="6.625" style="1571" customWidth="1"/>
    <col min="263" max="263" width="31.5" style="1571" customWidth="1"/>
    <col min="264" max="264" width="30.125" style="1571" customWidth="1"/>
    <col min="265" max="512" width="9" style="1571"/>
    <col min="513" max="513" width="5.25" style="1571" customWidth="1"/>
    <col min="514" max="514" width="48.125" style="1571" customWidth="1"/>
    <col min="515" max="518" width="6.625" style="1571" customWidth="1"/>
    <col min="519" max="519" width="31.5" style="1571" customWidth="1"/>
    <col min="520" max="520" width="30.125" style="1571" customWidth="1"/>
    <col min="521" max="768" width="9" style="1571"/>
    <col min="769" max="769" width="5.25" style="1571" customWidth="1"/>
    <col min="770" max="770" width="48.125" style="1571" customWidth="1"/>
    <col min="771" max="774" width="6.625" style="1571" customWidth="1"/>
    <col min="775" max="775" width="31.5" style="1571" customWidth="1"/>
    <col min="776" max="776" width="30.125" style="1571" customWidth="1"/>
    <col min="777" max="1024" width="9" style="1571"/>
    <col min="1025" max="1025" width="5.25" style="1571" customWidth="1"/>
    <col min="1026" max="1026" width="48.125" style="1571" customWidth="1"/>
    <col min="1027" max="1030" width="6.625" style="1571" customWidth="1"/>
    <col min="1031" max="1031" width="31.5" style="1571" customWidth="1"/>
    <col min="1032" max="1032" width="30.125" style="1571" customWidth="1"/>
    <col min="1033" max="1280" width="9" style="1571"/>
    <col min="1281" max="1281" width="5.25" style="1571" customWidth="1"/>
    <col min="1282" max="1282" width="48.125" style="1571" customWidth="1"/>
    <col min="1283" max="1286" width="6.625" style="1571" customWidth="1"/>
    <col min="1287" max="1287" width="31.5" style="1571" customWidth="1"/>
    <col min="1288" max="1288" width="30.125" style="1571" customWidth="1"/>
    <col min="1289" max="1536" width="9" style="1571"/>
    <col min="1537" max="1537" width="5.25" style="1571" customWidth="1"/>
    <col min="1538" max="1538" width="48.125" style="1571" customWidth="1"/>
    <col min="1539" max="1542" width="6.625" style="1571" customWidth="1"/>
    <col min="1543" max="1543" width="31.5" style="1571" customWidth="1"/>
    <col min="1544" max="1544" width="30.125" style="1571" customWidth="1"/>
    <col min="1545" max="1792" width="9" style="1571"/>
    <col min="1793" max="1793" width="5.25" style="1571" customWidth="1"/>
    <col min="1794" max="1794" width="48.125" style="1571" customWidth="1"/>
    <col min="1795" max="1798" width="6.625" style="1571" customWidth="1"/>
    <col min="1799" max="1799" width="31.5" style="1571" customWidth="1"/>
    <col min="1800" max="1800" width="30.125" style="1571" customWidth="1"/>
    <col min="1801" max="2048" width="9" style="1571"/>
    <col min="2049" max="2049" width="5.25" style="1571" customWidth="1"/>
    <col min="2050" max="2050" width="48.125" style="1571" customWidth="1"/>
    <col min="2051" max="2054" width="6.625" style="1571" customWidth="1"/>
    <col min="2055" max="2055" width="31.5" style="1571" customWidth="1"/>
    <col min="2056" max="2056" width="30.125" style="1571" customWidth="1"/>
    <col min="2057" max="2304" width="9" style="1571"/>
    <col min="2305" max="2305" width="5.25" style="1571" customWidth="1"/>
    <col min="2306" max="2306" width="48.125" style="1571" customWidth="1"/>
    <col min="2307" max="2310" width="6.625" style="1571" customWidth="1"/>
    <col min="2311" max="2311" width="31.5" style="1571" customWidth="1"/>
    <col min="2312" max="2312" width="30.125" style="1571" customWidth="1"/>
    <col min="2313" max="2560" width="9" style="1571"/>
    <col min="2561" max="2561" width="5.25" style="1571" customWidth="1"/>
    <col min="2562" max="2562" width="48.125" style="1571" customWidth="1"/>
    <col min="2563" max="2566" width="6.625" style="1571" customWidth="1"/>
    <col min="2567" max="2567" width="31.5" style="1571" customWidth="1"/>
    <col min="2568" max="2568" width="30.125" style="1571" customWidth="1"/>
    <col min="2569" max="2816" width="9" style="1571"/>
    <col min="2817" max="2817" width="5.25" style="1571" customWidth="1"/>
    <col min="2818" max="2818" width="48.125" style="1571" customWidth="1"/>
    <col min="2819" max="2822" width="6.625" style="1571" customWidth="1"/>
    <col min="2823" max="2823" width="31.5" style="1571" customWidth="1"/>
    <col min="2824" max="2824" width="30.125" style="1571" customWidth="1"/>
    <col min="2825" max="3072" width="9" style="1571"/>
    <col min="3073" max="3073" width="5.25" style="1571" customWidth="1"/>
    <col min="3074" max="3074" width="48.125" style="1571" customWidth="1"/>
    <col min="3075" max="3078" width="6.625" style="1571" customWidth="1"/>
    <col min="3079" max="3079" width="31.5" style="1571" customWidth="1"/>
    <col min="3080" max="3080" width="30.125" style="1571" customWidth="1"/>
    <col min="3081" max="3328" width="9" style="1571"/>
    <col min="3329" max="3329" width="5.25" style="1571" customWidth="1"/>
    <col min="3330" max="3330" width="48.125" style="1571" customWidth="1"/>
    <col min="3331" max="3334" width="6.625" style="1571" customWidth="1"/>
    <col min="3335" max="3335" width="31.5" style="1571" customWidth="1"/>
    <col min="3336" max="3336" width="30.125" style="1571" customWidth="1"/>
    <col min="3337" max="3584" width="9" style="1571"/>
    <col min="3585" max="3585" width="5.25" style="1571" customWidth="1"/>
    <col min="3586" max="3586" width="48.125" style="1571" customWidth="1"/>
    <col min="3587" max="3590" width="6.625" style="1571" customWidth="1"/>
    <col min="3591" max="3591" width="31.5" style="1571" customWidth="1"/>
    <col min="3592" max="3592" width="30.125" style="1571" customWidth="1"/>
    <col min="3593" max="3840" width="9" style="1571"/>
    <col min="3841" max="3841" width="5.25" style="1571" customWidth="1"/>
    <col min="3842" max="3842" width="48.125" style="1571" customWidth="1"/>
    <col min="3843" max="3846" width="6.625" style="1571" customWidth="1"/>
    <col min="3847" max="3847" width="31.5" style="1571" customWidth="1"/>
    <col min="3848" max="3848" width="30.125" style="1571" customWidth="1"/>
    <col min="3849" max="4096" width="9" style="1571"/>
    <col min="4097" max="4097" width="5.25" style="1571" customWidth="1"/>
    <col min="4098" max="4098" width="48.125" style="1571" customWidth="1"/>
    <col min="4099" max="4102" width="6.625" style="1571" customWidth="1"/>
    <col min="4103" max="4103" width="31.5" style="1571" customWidth="1"/>
    <col min="4104" max="4104" width="30.125" style="1571" customWidth="1"/>
    <col min="4105" max="4352" width="9" style="1571"/>
    <col min="4353" max="4353" width="5.25" style="1571" customWidth="1"/>
    <col min="4354" max="4354" width="48.125" style="1571" customWidth="1"/>
    <col min="4355" max="4358" width="6.625" style="1571" customWidth="1"/>
    <col min="4359" max="4359" width="31.5" style="1571" customWidth="1"/>
    <col min="4360" max="4360" width="30.125" style="1571" customWidth="1"/>
    <col min="4361" max="4608" width="9" style="1571"/>
    <col min="4609" max="4609" width="5.25" style="1571" customWidth="1"/>
    <col min="4610" max="4610" width="48.125" style="1571" customWidth="1"/>
    <col min="4611" max="4614" width="6.625" style="1571" customWidth="1"/>
    <col min="4615" max="4615" width="31.5" style="1571" customWidth="1"/>
    <col min="4616" max="4616" width="30.125" style="1571" customWidth="1"/>
    <col min="4617" max="4864" width="9" style="1571"/>
    <col min="4865" max="4865" width="5.25" style="1571" customWidth="1"/>
    <col min="4866" max="4866" width="48.125" style="1571" customWidth="1"/>
    <col min="4867" max="4870" width="6.625" style="1571" customWidth="1"/>
    <col min="4871" max="4871" width="31.5" style="1571" customWidth="1"/>
    <col min="4872" max="4872" width="30.125" style="1571" customWidth="1"/>
    <col min="4873" max="5120" width="9" style="1571"/>
    <col min="5121" max="5121" width="5.25" style="1571" customWidth="1"/>
    <col min="5122" max="5122" width="48.125" style="1571" customWidth="1"/>
    <col min="5123" max="5126" width="6.625" style="1571" customWidth="1"/>
    <col min="5127" max="5127" width="31.5" style="1571" customWidth="1"/>
    <col min="5128" max="5128" width="30.125" style="1571" customWidth="1"/>
    <col min="5129" max="5376" width="9" style="1571"/>
    <col min="5377" max="5377" width="5.25" style="1571" customWidth="1"/>
    <col min="5378" max="5378" width="48.125" style="1571" customWidth="1"/>
    <col min="5379" max="5382" width="6.625" style="1571" customWidth="1"/>
    <col min="5383" max="5383" width="31.5" style="1571" customWidth="1"/>
    <col min="5384" max="5384" width="30.125" style="1571" customWidth="1"/>
    <col min="5385" max="5632" width="9" style="1571"/>
    <col min="5633" max="5633" width="5.25" style="1571" customWidth="1"/>
    <col min="5634" max="5634" width="48.125" style="1571" customWidth="1"/>
    <col min="5635" max="5638" width="6.625" style="1571" customWidth="1"/>
    <col min="5639" max="5639" width="31.5" style="1571" customWidth="1"/>
    <col min="5640" max="5640" width="30.125" style="1571" customWidth="1"/>
    <col min="5641" max="5888" width="9" style="1571"/>
    <col min="5889" max="5889" width="5.25" style="1571" customWidth="1"/>
    <col min="5890" max="5890" width="48.125" style="1571" customWidth="1"/>
    <col min="5891" max="5894" width="6.625" style="1571" customWidth="1"/>
    <col min="5895" max="5895" width="31.5" style="1571" customWidth="1"/>
    <col min="5896" max="5896" width="30.125" style="1571" customWidth="1"/>
    <col min="5897" max="6144" width="9" style="1571"/>
    <col min="6145" max="6145" width="5.25" style="1571" customWidth="1"/>
    <col min="6146" max="6146" width="48.125" style="1571" customWidth="1"/>
    <col min="6147" max="6150" width="6.625" style="1571" customWidth="1"/>
    <col min="6151" max="6151" width="31.5" style="1571" customWidth="1"/>
    <col min="6152" max="6152" width="30.125" style="1571" customWidth="1"/>
    <col min="6153" max="6400" width="9" style="1571"/>
    <col min="6401" max="6401" width="5.25" style="1571" customWidth="1"/>
    <col min="6402" max="6402" width="48.125" style="1571" customWidth="1"/>
    <col min="6403" max="6406" width="6.625" style="1571" customWidth="1"/>
    <col min="6407" max="6407" width="31.5" style="1571" customWidth="1"/>
    <col min="6408" max="6408" width="30.125" style="1571" customWidth="1"/>
    <col min="6409" max="6656" width="9" style="1571"/>
    <col min="6657" max="6657" width="5.25" style="1571" customWidth="1"/>
    <col min="6658" max="6658" width="48.125" style="1571" customWidth="1"/>
    <col min="6659" max="6662" width="6.625" style="1571" customWidth="1"/>
    <col min="6663" max="6663" width="31.5" style="1571" customWidth="1"/>
    <col min="6664" max="6664" width="30.125" style="1571" customWidth="1"/>
    <col min="6665" max="6912" width="9" style="1571"/>
    <col min="6913" max="6913" width="5.25" style="1571" customWidth="1"/>
    <col min="6914" max="6914" width="48.125" style="1571" customWidth="1"/>
    <col min="6915" max="6918" width="6.625" style="1571" customWidth="1"/>
    <col min="6919" max="6919" width="31.5" style="1571" customWidth="1"/>
    <col min="6920" max="6920" width="30.125" style="1571" customWidth="1"/>
    <col min="6921" max="7168" width="9" style="1571"/>
    <col min="7169" max="7169" width="5.25" style="1571" customWidth="1"/>
    <col min="7170" max="7170" width="48.125" style="1571" customWidth="1"/>
    <col min="7171" max="7174" width="6.625" style="1571" customWidth="1"/>
    <col min="7175" max="7175" width="31.5" style="1571" customWidth="1"/>
    <col min="7176" max="7176" width="30.125" style="1571" customWidth="1"/>
    <col min="7177" max="7424" width="9" style="1571"/>
    <col min="7425" max="7425" width="5.25" style="1571" customWidth="1"/>
    <col min="7426" max="7426" width="48.125" style="1571" customWidth="1"/>
    <col min="7427" max="7430" width="6.625" style="1571" customWidth="1"/>
    <col min="7431" max="7431" width="31.5" style="1571" customWidth="1"/>
    <col min="7432" max="7432" width="30.125" style="1571" customWidth="1"/>
    <col min="7433" max="7680" width="9" style="1571"/>
    <col min="7681" max="7681" width="5.25" style="1571" customWidth="1"/>
    <col min="7682" max="7682" width="48.125" style="1571" customWidth="1"/>
    <col min="7683" max="7686" width="6.625" style="1571" customWidth="1"/>
    <col min="7687" max="7687" width="31.5" style="1571" customWidth="1"/>
    <col min="7688" max="7688" width="30.125" style="1571" customWidth="1"/>
    <col min="7689" max="7936" width="9" style="1571"/>
    <col min="7937" max="7937" width="5.25" style="1571" customWidth="1"/>
    <col min="7938" max="7938" width="48.125" style="1571" customWidth="1"/>
    <col min="7939" max="7942" width="6.625" style="1571" customWidth="1"/>
    <col min="7943" max="7943" width="31.5" style="1571" customWidth="1"/>
    <col min="7944" max="7944" width="30.125" style="1571" customWidth="1"/>
    <col min="7945" max="8192" width="9" style="1571"/>
    <col min="8193" max="8193" width="5.25" style="1571" customWidth="1"/>
    <col min="8194" max="8194" width="48.125" style="1571" customWidth="1"/>
    <col min="8195" max="8198" width="6.625" style="1571" customWidth="1"/>
    <col min="8199" max="8199" width="31.5" style="1571" customWidth="1"/>
    <col min="8200" max="8200" width="30.125" style="1571" customWidth="1"/>
    <col min="8201" max="8448" width="9" style="1571"/>
    <col min="8449" max="8449" width="5.25" style="1571" customWidth="1"/>
    <col min="8450" max="8450" width="48.125" style="1571" customWidth="1"/>
    <col min="8451" max="8454" width="6.625" style="1571" customWidth="1"/>
    <col min="8455" max="8455" width="31.5" style="1571" customWidth="1"/>
    <col min="8456" max="8456" width="30.125" style="1571" customWidth="1"/>
    <col min="8457" max="8704" width="9" style="1571"/>
    <col min="8705" max="8705" width="5.25" style="1571" customWidth="1"/>
    <col min="8706" max="8706" width="48.125" style="1571" customWidth="1"/>
    <col min="8707" max="8710" width="6.625" style="1571" customWidth="1"/>
    <col min="8711" max="8711" width="31.5" style="1571" customWidth="1"/>
    <col min="8712" max="8712" width="30.125" style="1571" customWidth="1"/>
    <col min="8713" max="8960" width="9" style="1571"/>
    <col min="8961" max="8961" width="5.25" style="1571" customWidth="1"/>
    <col min="8962" max="8962" width="48.125" style="1571" customWidth="1"/>
    <col min="8963" max="8966" width="6.625" style="1571" customWidth="1"/>
    <col min="8967" max="8967" width="31.5" style="1571" customWidth="1"/>
    <col min="8968" max="8968" width="30.125" style="1571" customWidth="1"/>
    <col min="8969" max="9216" width="9" style="1571"/>
    <col min="9217" max="9217" width="5.25" style="1571" customWidth="1"/>
    <col min="9218" max="9218" width="48.125" style="1571" customWidth="1"/>
    <col min="9219" max="9222" width="6.625" style="1571" customWidth="1"/>
    <col min="9223" max="9223" width="31.5" style="1571" customWidth="1"/>
    <col min="9224" max="9224" width="30.125" style="1571" customWidth="1"/>
    <col min="9225" max="9472" width="9" style="1571"/>
    <col min="9473" max="9473" width="5.25" style="1571" customWidth="1"/>
    <col min="9474" max="9474" width="48.125" style="1571" customWidth="1"/>
    <col min="9475" max="9478" width="6.625" style="1571" customWidth="1"/>
    <col min="9479" max="9479" width="31.5" style="1571" customWidth="1"/>
    <col min="9480" max="9480" width="30.125" style="1571" customWidth="1"/>
    <col min="9481" max="9728" width="9" style="1571"/>
    <col min="9729" max="9729" width="5.25" style="1571" customWidth="1"/>
    <col min="9730" max="9730" width="48.125" style="1571" customWidth="1"/>
    <col min="9731" max="9734" width="6.625" style="1571" customWidth="1"/>
    <col min="9735" max="9735" width="31.5" style="1571" customWidth="1"/>
    <col min="9736" max="9736" width="30.125" style="1571" customWidth="1"/>
    <col min="9737" max="9984" width="9" style="1571"/>
    <col min="9985" max="9985" width="5.25" style="1571" customWidth="1"/>
    <col min="9986" max="9986" width="48.125" style="1571" customWidth="1"/>
    <col min="9987" max="9990" width="6.625" style="1571" customWidth="1"/>
    <col min="9991" max="9991" width="31.5" style="1571" customWidth="1"/>
    <col min="9992" max="9992" width="30.125" style="1571" customWidth="1"/>
    <col min="9993" max="10240" width="9" style="1571"/>
    <col min="10241" max="10241" width="5.25" style="1571" customWidth="1"/>
    <col min="10242" max="10242" width="48.125" style="1571" customWidth="1"/>
    <col min="10243" max="10246" width="6.625" style="1571" customWidth="1"/>
    <col min="10247" max="10247" width="31.5" style="1571" customWidth="1"/>
    <col min="10248" max="10248" width="30.125" style="1571" customWidth="1"/>
    <col min="10249" max="10496" width="9" style="1571"/>
    <col min="10497" max="10497" width="5.25" style="1571" customWidth="1"/>
    <col min="10498" max="10498" width="48.125" style="1571" customWidth="1"/>
    <col min="10499" max="10502" width="6.625" style="1571" customWidth="1"/>
    <col min="10503" max="10503" width="31.5" style="1571" customWidth="1"/>
    <col min="10504" max="10504" width="30.125" style="1571" customWidth="1"/>
    <col min="10505" max="10752" width="9" style="1571"/>
    <col min="10753" max="10753" width="5.25" style="1571" customWidth="1"/>
    <col min="10754" max="10754" width="48.125" style="1571" customWidth="1"/>
    <col min="10755" max="10758" width="6.625" style="1571" customWidth="1"/>
    <col min="10759" max="10759" width="31.5" style="1571" customWidth="1"/>
    <col min="10760" max="10760" width="30.125" style="1571" customWidth="1"/>
    <col min="10761" max="11008" width="9" style="1571"/>
    <col min="11009" max="11009" width="5.25" style="1571" customWidth="1"/>
    <col min="11010" max="11010" width="48.125" style="1571" customWidth="1"/>
    <col min="11011" max="11014" width="6.625" style="1571" customWidth="1"/>
    <col min="11015" max="11015" width="31.5" style="1571" customWidth="1"/>
    <col min="11016" max="11016" width="30.125" style="1571" customWidth="1"/>
    <col min="11017" max="11264" width="9" style="1571"/>
    <col min="11265" max="11265" width="5.25" style="1571" customWidth="1"/>
    <col min="11266" max="11266" width="48.125" style="1571" customWidth="1"/>
    <col min="11267" max="11270" width="6.625" style="1571" customWidth="1"/>
    <col min="11271" max="11271" width="31.5" style="1571" customWidth="1"/>
    <col min="11272" max="11272" width="30.125" style="1571" customWidth="1"/>
    <col min="11273" max="11520" width="9" style="1571"/>
    <col min="11521" max="11521" width="5.25" style="1571" customWidth="1"/>
    <col min="11522" max="11522" width="48.125" style="1571" customWidth="1"/>
    <col min="11523" max="11526" width="6.625" style="1571" customWidth="1"/>
    <col min="11527" max="11527" width="31.5" style="1571" customWidth="1"/>
    <col min="11528" max="11528" width="30.125" style="1571" customWidth="1"/>
    <col min="11529" max="11776" width="9" style="1571"/>
    <col min="11777" max="11777" width="5.25" style="1571" customWidth="1"/>
    <col min="11778" max="11778" width="48.125" style="1571" customWidth="1"/>
    <col min="11779" max="11782" width="6.625" style="1571" customWidth="1"/>
    <col min="11783" max="11783" width="31.5" style="1571" customWidth="1"/>
    <col min="11784" max="11784" width="30.125" style="1571" customWidth="1"/>
    <col min="11785" max="12032" width="9" style="1571"/>
    <col min="12033" max="12033" width="5.25" style="1571" customWidth="1"/>
    <col min="12034" max="12034" width="48.125" style="1571" customWidth="1"/>
    <col min="12035" max="12038" width="6.625" style="1571" customWidth="1"/>
    <col min="12039" max="12039" width="31.5" style="1571" customWidth="1"/>
    <col min="12040" max="12040" width="30.125" style="1571" customWidth="1"/>
    <col min="12041" max="12288" width="9" style="1571"/>
    <col min="12289" max="12289" width="5.25" style="1571" customWidth="1"/>
    <col min="12290" max="12290" width="48.125" style="1571" customWidth="1"/>
    <col min="12291" max="12294" width="6.625" style="1571" customWidth="1"/>
    <col min="12295" max="12295" width="31.5" style="1571" customWidth="1"/>
    <col min="12296" max="12296" width="30.125" style="1571" customWidth="1"/>
    <col min="12297" max="12544" width="9" style="1571"/>
    <col min="12545" max="12545" width="5.25" style="1571" customWidth="1"/>
    <col min="12546" max="12546" width="48.125" style="1571" customWidth="1"/>
    <col min="12547" max="12550" width="6.625" style="1571" customWidth="1"/>
    <col min="12551" max="12551" width="31.5" style="1571" customWidth="1"/>
    <col min="12552" max="12552" width="30.125" style="1571" customWidth="1"/>
    <col min="12553" max="12800" width="9" style="1571"/>
    <col min="12801" max="12801" width="5.25" style="1571" customWidth="1"/>
    <col min="12802" max="12802" width="48.125" style="1571" customWidth="1"/>
    <col min="12803" max="12806" width="6.625" style="1571" customWidth="1"/>
    <col min="12807" max="12807" width="31.5" style="1571" customWidth="1"/>
    <col min="12808" max="12808" width="30.125" style="1571" customWidth="1"/>
    <col min="12809" max="13056" width="9" style="1571"/>
    <col min="13057" max="13057" width="5.25" style="1571" customWidth="1"/>
    <col min="13058" max="13058" width="48.125" style="1571" customWidth="1"/>
    <col min="13059" max="13062" width="6.625" style="1571" customWidth="1"/>
    <col min="13063" max="13063" width="31.5" style="1571" customWidth="1"/>
    <col min="13064" max="13064" width="30.125" style="1571" customWidth="1"/>
    <col min="13065" max="13312" width="9" style="1571"/>
    <col min="13313" max="13313" width="5.25" style="1571" customWidth="1"/>
    <col min="13314" max="13314" width="48.125" style="1571" customWidth="1"/>
    <col min="13315" max="13318" width="6.625" style="1571" customWidth="1"/>
    <col min="13319" max="13319" width="31.5" style="1571" customWidth="1"/>
    <col min="13320" max="13320" width="30.125" style="1571" customWidth="1"/>
    <col min="13321" max="13568" width="9" style="1571"/>
    <col min="13569" max="13569" width="5.25" style="1571" customWidth="1"/>
    <col min="13570" max="13570" width="48.125" style="1571" customWidth="1"/>
    <col min="13571" max="13574" width="6.625" style="1571" customWidth="1"/>
    <col min="13575" max="13575" width="31.5" style="1571" customWidth="1"/>
    <col min="13576" max="13576" width="30.125" style="1571" customWidth="1"/>
    <col min="13577" max="13824" width="9" style="1571"/>
    <col min="13825" max="13825" width="5.25" style="1571" customWidth="1"/>
    <col min="13826" max="13826" width="48.125" style="1571" customWidth="1"/>
    <col min="13827" max="13830" width="6.625" style="1571" customWidth="1"/>
    <col min="13831" max="13831" width="31.5" style="1571" customWidth="1"/>
    <col min="13832" max="13832" width="30.125" style="1571" customWidth="1"/>
    <col min="13833" max="14080" width="9" style="1571"/>
    <col min="14081" max="14081" width="5.25" style="1571" customWidth="1"/>
    <col min="14082" max="14082" width="48.125" style="1571" customWidth="1"/>
    <col min="14083" max="14086" width="6.625" style="1571" customWidth="1"/>
    <col min="14087" max="14087" width="31.5" style="1571" customWidth="1"/>
    <col min="14088" max="14088" width="30.125" style="1571" customWidth="1"/>
    <col min="14089" max="14336" width="9" style="1571"/>
    <col min="14337" max="14337" width="5.25" style="1571" customWidth="1"/>
    <col min="14338" max="14338" width="48.125" style="1571" customWidth="1"/>
    <col min="14339" max="14342" width="6.625" style="1571" customWidth="1"/>
    <col min="14343" max="14343" width="31.5" style="1571" customWidth="1"/>
    <col min="14344" max="14344" width="30.125" style="1571" customWidth="1"/>
    <col min="14345" max="14592" width="9" style="1571"/>
    <col min="14593" max="14593" width="5.25" style="1571" customWidth="1"/>
    <col min="14594" max="14594" width="48.125" style="1571" customWidth="1"/>
    <col min="14595" max="14598" width="6.625" style="1571" customWidth="1"/>
    <col min="14599" max="14599" width="31.5" style="1571" customWidth="1"/>
    <col min="14600" max="14600" width="30.125" style="1571" customWidth="1"/>
    <col min="14601" max="14848" width="9" style="1571"/>
    <col min="14849" max="14849" width="5.25" style="1571" customWidth="1"/>
    <col min="14850" max="14850" width="48.125" style="1571" customWidth="1"/>
    <col min="14851" max="14854" width="6.625" style="1571" customWidth="1"/>
    <col min="14855" max="14855" width="31.5" style="1571" customWidth="1"/>
    <col min="14856" max="14856" width="30.125" style="1571" customWidth="1"/>
    <col min="14857" max="15104" width="9" style="1571"/>
    <col min="15105" max="15105" width="5.25" style="1571" customWidth="1"/>
    <col min="15106" max="15106" width="48.125" style="1571" customWidth="1"/>
    <col min="15107" max="15110" width="6.625" style="1571" customWidth="1"/>
    <col min="15111" max="15111" width="31.5" style="1571" customWidth="1"/>
    <col min="15112" max="15112" width="30.125" style="1571" customWidth="1"/>
    <col min="15113" max="15360" width="9" style="1571"/>
    <col min="15361" max="15361" width="5.25" style="1571" customWidth="1"/>
    <col min="15362" max="15362" width="48.125" style="1571" customWidth="1"/>
    <col min="15363" max="15366" width="6.625" style="1571" customWidth="1"/>
    <col min="15367" max="15367" width="31.5" style="1571" customWidth="1"/>
    <col min="15368" max="15368" width="30.125" style="1571" customWidth="1"/>
    <col min="15369" max="15616" width="9" style="1571"/>
    <col min="15617" max="15617" width="5.25" style="1571" customWidth="1"/>
    <col min="15618" max="15618" width="48.125" style="1571" customWidth="1"/>
    <col min="15619" max="15622" width="6.625" style="1571" customWidth="1"/>
    <col min="15623" max="15623" width="31.5" style="1571" customWidth="1"/>
    <col min="15624" max="15624" width="30.125" style="1571" customWidth="1"/>
    <col min="15625" max="15872" width="9" style="1571"/>
    <col min="15873" max="15873" width="5.25" style="1571" customWidth="1"/>
    <col min="15874" max="15874" width="48.125" style="1571" customWidth="1"/>
    <col min="15875" max="15878" width="6.625" style="1571" customWidth="1"/>
    <col min="15879" max="15879" width="31.5" style="1571" customWidth="1"/>
    <col min="15880" max="15880" width="30.125" style="1571" customWidth="1"/>
    <col min="15881" max="16128" width="9" style="1571"/>
    <col min="16129" max="16129" width="5.25" style="1571" customWidth="1"/>
    <col min="16130" max="16130" width="48.125" style="1571" customWidth="1"/>
    <col min="16131" max="16134" width="6.625" style="1571" customWidth="1"/>
    <col min="16135" max="16135" width="31.5" style="1571" customWidth="1"/>
    <col min="16136" max="16136" width="30.125" style="1571" customWidth="1"/>
    <col min="16137" max="16384" width="9" style="1571"/>
  </cols>
  <sheetData>
    <row r="1" spans="1:8" ht="20.100000000000001" customHeight="1">
      <c r="A1" s="3330" t="s">
        <v>5252</v>
      </c>
      <c r="B1" s="3330"/>
      <c r="C1" s="3330"/>
      <c r="D1" s="3330"/>
      <c r="E1" s="3330"/>
      <c r="F1" s="3330"/>
      <c r="G1" s="2040"/>
    </row>
    <row r="2" spans="1:8" s="1572" customFormat="1" ht="25.5" customHeight="1">
      <c r="A2" s="3262" t="s">
        <v>934</v>
      </c>
      <c r="B2" s="3262"/>
      <c r="C2" s="3262"/>
      <c r="D2" s="3262"/>
      <c r="E2" s="3262"/>
      <c r="F2" s="3262"/>
      <c r="G2" s="1950"/>
    </row>
    <row r="3" spans="1:8" ht="14.25" customHeight="1">
      <c r="A3" s="3917" t="s">
        <v>1994</v>
      </c>
      <c r="B3" s="3917" t="s">
        <v>5253</v>
      </c>
      <c r="C3" s="1952" t="s">
        <v>1990</v>
      </c>
      <c r="D3" s="1952" t="s">
        <v>1991</v>
      </c>
      <c r="E3" s="1952" t="s">
        <v>1487</v>
      </c>
      <c r="F3" s="1952" t="s">
        <v>1488</v>
      </c>
      <c r="G3" s="1958" t="s">
        <v>1998</v>
      </c>
    </row>
    <row r="4" spans="1:8" ht="14.25" customHeight="1">
      <c r="A4" s="3918"/>
      <c r="B4" s="3918"/>
      <c r="C4" s="1952">
        <v>1</v>
      </c>
      <c r="D4" s="1952">
        <v>2</v>
      </c>
      <c r="E4" s="1952">
        <v>3</v>
      </c>
      <c r="F4" s="1952">
        <v>4</v>
      </c>
      <c r="G4" s="2021"/>
    </row>
    <row r="5" spans="1:8" ht="14.25" customHeight="1">
      <c r="A5" s="1952">
        <v>1</v>
      </c>
      <c r="B5" s="1953" t="s">
        <v>5254</v>
      </c>
      <c r="C5" s="1995" t="s">
        <v>2000</v>
      </c>
      <c r="D5" s="1995" t="s">
        <v>2000</v>
      </c>
      <c r="E5" s="2106">
        <f>E6+E7+E8+E10+E11+E12+E14+E15</f>
        <v>0</v>
      </c>
      <c r="F5" s="2106">
        <f>F7+F8+F9+F11+F12+F14+F15</f>
        <v>0</v>
      </c>
      <c r="G5" s="2021"/>
    </row>
    <row r="6" spans="1:8" ht="36.75" customHeight="1">
      <c r="A6" s="1952">
        <v>2</v>
      </c>
      <c r="B6" s="1953" t="s">
        <v>5255</v>
      </c>
      <c r="C6" s="1995" t="s">
        <v>2000</v>
      </c>
      <c r="D6" s="2103">
        <f>A105010视同销售和房地产开发企业特定业务纳税调整明细表!C5</f>
        <v>0</v>
      </c>
      <c r="E6" s="2103">
        <f>A105010视同销售和房地产开发企业特定业务纳税调整明细表!D5</f>
        <v>0</v>
      </c>
      <c r="F6" s="1995" t="s">
        <v>2000</v>
      </c>
      <c r="G6" s="2021" t="s">
        <v>5256</v>
      </c>
    </row>
    <row r="7" spans="1:8" s="1574" customFormat="1" ht="51.75" customHeight="1">
      <c r="A7" s="1952">
        <v>3</v>
      </c>
      <c r="B7" s="1953" t="s">
        <v>5257</v>
      </c>
      <c r="C7" s="2103">
        <f>A105020未按权责发生制确认收入纳税调整明细表!D19</f>
        <v>0</v>
      </c>
      <c r="D7" s="2103">
        <f>A105020未按权责发生制确认收入纳税调整明细表!F19</f>
        <v>0</v>
      </c>
      <c r="E7" s="2106">
        <f>MAX(D7-C7,0)</f>
        <v>0</v>
      </c>
      <c r="F7" s="2106">
        <f>MAX(C7-D7,0)</f>
        <v>0</v>
      </c>
      <c r="G7" s="2021" t="s">
        <v>5258</v>
      </c>
      <c r="H7" s="1573"/>
    </row>
    <row r="8" spans="1:8" s="1574" customFormat="1" ht="58.5" customHeight="1">
      <c r="A8" s="1952">
        <v>4</v>
      </c>
      <c r="B8" s="1953" t="s">
        <v>5259</v>
      </c>
      <c r="C8" s="2103">
        <f>A105030投资收益纳税调整明细表!C15+A105030投资收益纳税调整明细表!J15</f>
        <v>0</v>
      </c>
      <c r="D8" s="2103">
        <f>A105030投资收益纳税调整明细表!D15+A105030投资收益纳税调整明细表!K15</f>
        <v>0</v>
      </c>
      <c r="E8" s="2106">
        <f>MAX(0,D8-C8)</f>
        <v>0</v>
      </c>
      <c r="F8" s="2112">
        <f>MAX(0,C8-D8)</f>
        <v>0</v>
      </c>
      <c r="G8" s="2021" t="s">
        <v>5260</v>
      </c>
      <c r="H8" s="1573"/>
    </row>
    <row r="9" spans="1:8" s="1574" customFormat="1" ht="14.25" customHeight="1">
      <c r="A9" s="1954">
        <v>5</v>
      </c>
      <c r="B9" s="1955" t="s">
        <v>5261</v>
      </c>
      <c r="C9" s="2020" t="s">
        <v>2000</v>
      </c>
      <c r="D9" s="2020" t="s">
        <v>2000</v>
      </c>
      <c r="E9" s="2020" t="s">
        <v>2000</v>
      </c>
      <c r="F9" s="2104">
        <f>-其他事项!F11</f>
        <v>0</v>
      </c>
      <c r="G9" s="2021"/>
    </row>
    <row r="10" spans="1:8" s="1574" customFormat="1" ht="14.25" customHeight="1">
      <c r="A10" s="1952">
        <v>6</v>
      </c>
      <c r="B10" s="1953" t="s">
        <v>5262</v>
      </c>
      <c r="C10" s="1954" t="s">
        <v>2000</v>
      </c>
      <c r="D10" s="1954" t="s">
        <v>2000</v>
      </c>
      <c r="E10" s="2103">
        <f>其他事项!F12</f>
        <v>0</v>
      </c>
      <c r="F10" s="1995" t="s">
        <v>2000</v>
      </c>
      <c r="G10" s="2021"/>
    </row>
    <row r="11" spans="1:8" s="1574" customFormat="1" ht="26.25" customHeight="1">
      <c r="A11" s="1952">
        <v>7</v>
      </c>
      <c r="B11" s="1953" t="s">
        <v>5263</v>
      </c>
      <c r="C11" s="2103">
        <f>-公允价值变动审定表!G17</f>
        <v>0</v>
      </c>
      <c r="D11" s="1995" t="s">
        <v>2000</v>
      </c>
      <c r="E11" s="2106">
        <f>MAX(0,-C11)</f>
        <v>0</v>
      </c>
      <c r="F11" s="2106">
        <f>MAX(0,C11)</f>
        <v>0</v>
      </c>
      <c r="G11" s="2021" t="s">
        <v>5264</v>
      </c>
    </row>
    <row r="12" spans="1:8" s="1574" customFormat="1" ht="14.25" customHeight="1">
      <c r="A12" s="1952">
        <v>8</v>
      </c>
      <c r="B12" s="1953" t="s">
        <v>5265</v>
      </c>
      <c r="C12" s="1995" t="s">
        <v>2000</v>
      </c>
      <c r="D12" s="1995" t="s">
        <v>2000</v>
      </c>
      <c r="E12" s="2106">
        <f>MAX(-其他事项!F8-A105040专项用途财政性资金纳税调整表!F13+A105040专项用途财政性资金纳税调整表!P13,0)</f>
        <v>0</v>
      </c>
      <c r="F12" s="2106">
        <f>MAX(其他事项!F8+A105040专项用途财政性资金纳税调整表!F13-A105040专项用途财政性资金纳税调整表!P13,0)</f>
        <v>0</v>
      </c>
      <c r="G12" s="2021"/>
    </row>
    <row r="13" spans="1:8" s="1574" customFormat="1" ht="42.75" customHeight="1">
      <c r="A13" s="1952">
        <v>9</v>
      </c>
      <c r="B13" s="1953" t="s">
        <v>5266</v>
      </c>
      <c r="C13" s="1995" t="s">
        <v>2000</v>
      </c>
      <c r="D13" s="1995" t="s">
        <v>2000</v>
      </c>
      <c r="E13" s="2103">
        <f>A105040专项用途财政性资金纳税调整表!P13</f>
        <v>0</v>
      </c>
      <c r="F13" s="2103">
        <f>A105040专项用途财政性资金纳税调整表!F13</f>
        <v>0</v>
      </c>
      <c r="G13" s="2021" t="s">
        <v>5267</v>
      </c>
    </row>
    <row r="14" spans="1:8" s="1574" customFormat="1" ht="27.75" customHeight="1">
      <c r="A14" s="1952">
        <v>10</v>
      </c>
      <c r="B14" s="1953" t="s">
        <v>5268</v>
      </c>
      <c r="C14" s="2103">
        <f>其他事项!D10</f>
        <v>0</v>
      </c>
      <c r="D14" s="2103">
        <f>其他事项!E10</f>
        <v>0</v>
      </c>
      <c r="E14" s="2106">
        <f>MAX(0,C14-D14)</f>
        <v>0</v>
      </c>
      <c r="F14" s="2106">
        <f>MAX(0,D14-C14)</f>
        <v>0</v>
      </c>
      <c r="G14" s="2021" t="s">
        <v>5269</v>
      </c>
    </row>
    <row r="15" spans="1:8" ht="34.5" customHeight="1">
      <c r="A15" s="1952">
        <v>11</v>
      </c>
      <c r="B15" s="1953" t="s">
        <v>5270</v>
      </c>
      <c r="C15" s="2103">
        <f>其他事项!D7</f>
        <v>0</v>
      </c>
      <c r="D15" s="2103">
        <f>其他事项!E7</f>
        <v>0</v>
      </c>
      <c r="E15" s="2106">
        <f>MAX(0,D15-C15)</f>
        <v>0</v>
      </c>
      <c r="F15" s="2106">
        <f>MAX(0,C15-D15)</f>
        <v>0</v>
      </c>
      <c r="G15" s="2021" t="s">
        <v>5271</v>
      </c>
    </row>
    <row r="16" spans="1:8" s="1574" customFormat="1" ht="28.5" customHeight="1">
      <c r="A16" s="1954">
        <v>12</v>
      </c>
      <c r="B16" s="1955" t="s">
        <v>5272</v>
      </c>
      <c r="C16" s="1954" t="s">
        <v>2000</v>
      </c>
      <c r="D16" s="1954" t="s">
        <v>2000</v>
      </c>
      <c r="E16" s="2109">
        <f>SUM(E17:E28,E30:E33)</f>
        <v>0</v>
      </c>
      <c r="F16" s="2109">
        <f>SUM(F17:F28,F30:F33)</f>
        <v>0</v>
      </c>
      <c r="G16" s="2021"/>
    </row>
    <row r="17" spans="1:8" s="1574" customFormat="1" ht="35.25" customHeight="1">
      <c r="A17" s="1952">
        <v>13</v>
      </c>
      <c r="B17" s="1953" t="s">
        <v>5273</v>
      </c>
      <c r="C17" s="1995" t="s">
        <v>2000</v>
      </c>
      <c r="D17" s="2103">
        <f>A105010视同销售和房地产开发企业特定业务纳税调整明细表!C15</f>
        <v>0</v>
      </c>
      <c r="E17" s="1995" t="s">
        <v>2000</v>
      </c>
      <c r="F17" s="2106">
        <f>ABS(A105010视同销售和房地产开发企业特定业务纳税调整明细表!D15)</f>
        <v>0</v>
      </c>
      <c r="G17" s="2021" t="s">
        <v>5274</v>
      </c>
    </row>
    <row r="18" spans="1:8" s="1574" customFormat="1" ht="59.25" customHeight="1">
      <c r="A18" s="1952">
        <v>14</v>
      </c>
      <c r="B18" s="1953" t="s">
        <v>5275</v>
      </c>
      <c r="C18" s="2103">
        <f>A105050职工薪酬纳税调整明细表!C17</f>
        <v>0</v>
      </c>
      <c r="D18" s="2103">
        <f>A105050职工薪酬纳税调整明细表!F17</f>
        <v>0</v>
      </c>
      <c r="E18" s="2106">
        <f>MAX(0,C18-D18)</f>
        <v>0</v>
      </c>
      <c r="F18" s="2106">
        <f>MAX(0,D18-C18)</f>
        <v>0</v>
      </c>
      <c r="G18" s="2021" t="s">
        <v>5276</v>
      </c>
      <c r="H18" s="1573"/>
    </row>
    <row r="19" spans="1:8" s="1574" customFormat="1" ht="27.75" customHeight="1">
      <c r="A19" s="1952">
        <v>15</v>
      </c>
      <c r="B19" s="1953" t="s">
        <v>5277</v>
      </c>
      <c r="C19" s="2103">
        <f>招待!J15</f>
        <v>0</v>
      </c>
      <c r="D19" s="2103">
        <f>招待!J22</f>
        <v>0</v>
      </c>
      <c r="E19" s="2106">
        <f>C19-D19</f>
        <v>0</v>
      </c>
      <c r="F19" s="1995" t="s">
        <v>2000</v>
      </c>
      <c r="G19" s="2021" t="s">
        <v>5278</v>
      </c>
    </row>
    <row r="20" spans="1:8" s="1574" customFormat="1" ht="45" customHeight="1">
      <c r="A20" s="1952">
        <v>16</v>
      </c>
      <c r="B20" s="1953" t="s">
        <v>5279</v>
      </c>
      <c r="C20" s="1995" t="s">
        <v>6691</v>
      </c>
      <c r="D20" s="1995" t="s">
        <v>2000</v>
      </c>
      <c r="E20" s="2106">
        <f>MAX(0,A105060广告费和业务宣传费跨年度纳税调整明细表!C15)</f>
        <v>0</v>
      </c>
      <c r="F20" s="2106">
        <f>MAX(0,-A105060广告费和业务宣传费跨年度纳税调整明细表!C15)</f>
        <v>0</v>
      </c>
      <c r="G20" s="2021" t="s">
        <v>5280</v>
      </c>
    </row>
    <row r="21" spans="1:8" s="1574" customFormat="1" ht="49.5" customHeight="1">
      <c r="A21" s="1952">
        <v>17</v>
      </c>
      <c r="B21" s="1953" t="s">
        <v>5281</v>
      </c>
      <c r="C21" s="2103">
        <f>A105070捐赠支出纳税调整明细表!C25+A105070捐赠支出纳税调整明细表!G25</f>
        <v>0</v>
      </c>
      <c r="D21" s="2103">
        <f>A105070捐赠支出纳税调整明细表!E25</f>
        <v>0</v>
      </c>
      <c r="E21" s="2103">
        <f>A105070捐赠支出纳税调整明细表!H25</f>
        <v>0</v>
      </c>
      <c r="F21" s="1995" t="s">
        <v>2000</v>
      </c>
      <c r="G21" s="2021" t="s">
        <v>5282</v>
      </c>
      <c r="H21" s="1573"/>
    </row>
    <row r="22" spans="1:8" s="1574" customFormat="1" ht="14.25" customHeight="1">
      <c r="A22" s="1952">
        <v>18</v>
      </c>
      <c r="B22" s="1953" t="s">
        <v>5283</v>
      </c>
      <c r="C22" s="2103">
        <f>利息!H18</f>
        <v>0</v>
      </c>
      <c r="D22" s="2103">
        <f>利息!I18</f>
        <v>0</v>
      </c>
      <c r="E22" s="2106">
        <f>MAX(0,C22-D22)</f>
        <v>0</v>
      </c>
      <c r="F22" s="2106">
        <f>MAX(0,D22-C22)</f>
        <v>0</v>
      </c>
      <c r="G22" s="2021" t="s">
        <v>5284</v>
      </c>
    </row>
    <row r="23" spans="1:8" s="1574" customFormat="1" ht="14.25" customHeight="1">
      <c r="A23" s="1952">
        <v>19</v>
      </c>
      <c r="B23" s="1953" t="s">
        <v>5285</v>
      </c>
      <c r="C23" s="2103">
        <f>其他事项!D30</f>
        <v>0</v>
      </c>
      <c r="D23" s="1995" t="s">
        <v>2000</v>
      </c>
      <c r="E23" s="2106">
        <f>C23</f>
        <v>0</v>
      </c>
      <c r="F23" s="1995" t="s">
        <v>2000</v>
      </c>
      <c r="G23" s="2021" t="s">
        <v>5286</v>
      </c>
    </row>
    <row r="24" spans="1:8" s="1574" customFormat="1" ht="14.25" customHeight="1">
      <c r="A24" s="1952">
        <v>20</v>
      </c>
      <c r="B24" s="1953" t="s">
        <v>5287</v>
      </c>
      <c r="C24" s="2103">
        <f>其他事项!D29</f>
        <v>0</v>
      </c>
      <c r="D24" s="1995" t="s">
        <v>2000</v>
      </c>
      <c r="E24" s="2106">
        <f>C24</f>
        <v>0</v>
      </c>
      <c r="F24" s="1995" t="s">
        <v>2000</v>
      </c>
      <c r="G24" s="2021" t="s">
        <v>5286</v>
      </c>
    </row>
    <row r="25" spans="1:8" s="1574" customFormat="1" ht="14.25" customHeight="1">
      <c r="A25" s="1952">
        <v>21</v>
      </c>
      <c r="B25" s="1953" t="s">
        <v>5288</v>
      </c>
      <c r="C25" s="2103">
        <f>营外收支!E27</f>
        <v>0</v>
      </c>
      <c r="D25" s="1995" t="s">
        <v>2000</v>
      </c>
      <c r="E25" s="2106">
        <f>C25</f>
        <v>0</v>
      </c>
      <c r="F25" s="1995" t="s">
        <v>2000</v>
      </c>
      <c r="G25" s="2021" t="s">
        <v>5286</v>
      </c>
    </row>
    <row r="26" spans="1:8" s="1574" customFormat="1" ht="14.25" customHeight="1">
      <c r="A26" s="1952">
        <v>22</v>
      </c>
      <c r="B26" s="1953" t="s">
        <v>5289</v>
      </c>
      <c r="C26" s="2103">
        <f>其他事项!D39</f>
        <v>0</v>
      </c>
      <c r="D26" s="2103">
        <f>其他事项!E39</f>
        <v>0</v>
      </c>
      <c r="E26" s="2106">
        <f>MAX(0,C26-D26)</f>
        <v>0</v>
      </c>
      <c r="F26" s="2106">
        <f>MAX(0,D26-C26)</f>
        <v>0</v>
      </c>
      <c r="G26" s="2021" t="s">
        <v>5290</v>
      </c>
    </row>
    <row r="27" spans="1:8" s="1574" customFormat="1" ht="14.25" customHeight="1">
      <c r="A27" s="1952">
        <v>23</v>
      </c>
      <c r="B27" s="1953" t="s">
        <v>5291</v>
      </c>
      <c r="C27" s="2103">
        <f>其他事项!D20</f>
        <v>0</v>
      </c>
      <c r="D27" s="2103">
        <f>其他事项!E20</f>
        <v>0</v>
      </c>
      <c r="E27" s="2106">
        <f>C27-D27</f>
        <v>0</v>
      </c>
      <c r="F27" s="1995" t="s">
        <v>2000</v>
      </c>
      <c r="G27" s="2021" t="s">
        <v>5292</v>
      </c>
    </row>
    <row r="28" spans="1:8" ht="14.25" customHeight="1">
      <c r="A28" s="1952">
        <v>24</v>
      </c>
      <c r="B28" s="1953" t="s">
        <v>5293</v>
      </c>
      <c r="C28" s="1995" t="s">
        <v>2000</v>
      </c>
      <c r="D28" s="1995" t="s">
        <v>2000</v>
      </c>
      <c r="E28" s="2103">
        <f>A105040专项用途财政性资金纳税调整表!M13+其他事项!D21</f>
        <v>0</v>
      </c>
      <c r="F28" s="1995" t="s">
        <v>2000</v>
      </c>
      <c r="G28" s="2021"/>
    </row>
    <row r="29" spans="1:8" ht="14.25" customHeight="1">
      <c r="A29" s="1954">
        <v>25</v>
      </c>
      <c r="B29" s="1956" t="s">
        <v>5294</v>
      </c>
      <c r="C29" s="1954" t="s">
        <v>2000</v>
      </c>
      <c r="D29" s="1954" t="s">
        <v>2000</v>
      </c>
      <c r="E29" s="2104">
        <f>A105040专项用途财政性资金纳税调整表!M13</f>
        <v>0</v>
      </c>
      <c r="F29" s="1954" t="s">
        <v>2000</v>
      </c>
      <c r="G29" s="2021" t="s">
        <v>5295</v>
      </c>
    </row>
    <row r="30" spans="1:8" s="1574" customFormat="1" ht="14.25" customHeight="1">
      <c r="A30" s="1952">
        <v>26</v>
      </c>
      <c r="B30" s="1953" t="s">
        <v>6671</v>
      </c>
      <c r="C30" s="2103">
        <f>其他事项!D40</f>
        <v>0</v>
      </c>
      <c r="D30" s="2103">
        <f>其他事项!E40</f>
        <v>0</v>
      </c>
      <c r="E30" s="2106">
        <f>MAX(0,C30-D30)</f>
        <v>0</v>
      </c>
      <c r="F30" s="2106">
        <f>MAX(0,D30-C30)</f>
        <v>0</v>
      </c>
      <c r="G30" s="2021" t="s">
        <v>5290</v>
      </c>
    </row>
    <row r="31" spans="1:8" ht="14.25" customHeight="1">
      <c r="A31" s="1952">
        <v>27</v>
      </c>
      <c r="B31" s="1953" t="s">
        <v>5296</v>
      </c>
      <c r="C31" s="2103">
        <f>其他事项!D24</f>
        <v>0</v>
      </c>
      <c r="D31" s="1995" t="s">
        <v>2000</v>
      </c>
      <c r="E31" s="2106">
        <f>C31</f>
        <v>0</v>
      </c>
      <c r="F31" s="1995" t="s">
        <v>2000</v>
      </c>
      <c r="G31" s="2021"/>
    </row>
    <row r="32" spans="1:8" s="1575" customFormat="1" ht="14.25" customHeight="1">
      <c r="A32" s="1952">
        <v>28</v>
      </c>
      <c r="B32" s="1953" t="s">
        <v>5297</v>
      </c>
      <c r="C32" s="1995" t="s">
        <v>2000</v>
      </c>
      <c r="D32" s="1995" t="s">
        <v>2000</v>
      </c>
      <c r="E32" s="2106">
        <f>A108010境外所得纳税调整后所得明细表!Q15+A108010境外所得纳税调整后所得明细表!R15</f>
        <v>0</v>
      </c>
      <c r="F32" s="1995" t="s">
        <v>2000</v>
      </c>
      <c r="G32" s="2021" t="s">
        <v>5298</v>
      </c>
    </row>
    <row r="33" spans="1:8" ht="14.25" customHeight="1">
      <c r="A33" s="1952">
        <v>29</v>
      </c>
      <c r="B33" s="1953" t="s">
        <v>5299</v>
      </c>
      <c r="C33" s="2103">
        <f>其他事项!D22+其他事项!D23+其他事项!D25+其他事项!D26+其他事项!D28+其他事项!D31+其他事项!D32+其他事项!D34+其他事项!D35+其他事项!D37+其他事项!D38+其他事项!D41+租金!D11</f>
        <v>0</v>
      </c>
      <c r="D33" s="2103">
        <f>其他事项!E27+其他事项!E31+其他事项!E33+其他事项!E35+其他事项!E36+其他事项!E41+租金!D13</f>
        <v>0</v>
      </c>
      <c r="E33" s="2106">
        <f>MAX(0,C33-D33)</f>
        <v>0</v>
      </c>
      <c r="F33" s="2106">
        <f>MAX(0,D33-C33)</f>
        <v>0</v>
      </c>
      <c r="G33" s="2021" t="s">
        <v>5290</v>
      </c>
    </row>
    <row r="34" spans="1:8" s="1574" customFormat="1" ht="14.25" customHeight="1">
      <c r="A34" s="1952">
        <v>30</v>
      </c>
      <c r="B34" s="1953" t="s">
        <v>5300</v>
      </c>
      <c r="C34" s="1995" t="s">
        <v>2000</v>
      </c>
      <c r="D34" s="1995" t="s">
        <v>2000</v>
      </c>
      <c r="E34" s="2106">
        <f ca="1">E35+E36+E37+E38</f>
        <v>0</v>
      </c>
      <c r="F34" s="2106">
        <f ca="1">F35+F36+F37+F38</f>
        <v>0</v>
      </c>
      <c r="G34" s="2021"/>
    </row>
    <row r="35" spans="1:8" s="1574" customFormat="1" ht="60.75" customHeight="1">
      <c r="A35" s="1952">
        <v>31</v>
      </c>
      <c r="B35" s="1953" t="s">
        <v>5301</v>
      </c>
      <c r="C35" s="2103">
        <f>A105080资产折旧、摊销情况及纳税调整明细表!D32</f>
        <v>0</v>
      </c>
      <c r="D35" s="2103">
        <f ca="1">A105080资产折旧、摊销情况及纳税调整明细表!G32+A105080资产折旧、摊销情况及纳税调整明细表!H32</f>
        <v>0</v>
      </c>
      <c r="E35" s="2106">
        <f ca="1">MAX(0,A105080资产折旧、摊销情况及纳税调整明细表!K32)</f>
        <v>0</v>
      </c>
      <c r="F35" s="2106">
        <f ca="1">MAX(0,-A105080资产折旧、摊销情况及纳税调整明细表!K32)</f>
        <v>0</v>
      </c>
      <c r="G35" s="2021" t="s">
        <v>5302</v>
      </c>
      <c r="H35" s="1573"/>
    </row>
    <row r="36" spans="1:8" ht="14.25" customHeight="1">
      <c r="A36" s="1952">
        <v>32</v>
      </c>
      <c r="B36" s="1953" t="s">
        <v>5303</v>
      </c>
      <c r="C36" s="2103">
        <f>减值准备审核表!H22</f>
        <v>0</v>
      </c>
      <c r="D36" s="1995" t="s">
        <v>2000</v>
      </c>
      <c r="E36" s="2106">
        <f>MAX(0,C36)</f>
        <v>0</v>
      </c>
      <c r="F36" s="2106">
        <f>MAX(0,-C36)</f>
        <v>0</v>
      </c>
      <c r="G36" s="2021" t="s">
        <v>5304</v>
      </c>
    </row>
    <row r="37" spans="1:8" s="1574" customFormat="1" ht="61.5" customHeight="1">
      <c r="A37" s="1952">
        <v>33</v>
      </c>
      <c r="B37" s="1953" t="s">
        <v>5305</v>
      </c>
      <c r="C37" s="2103">
        <f>A105090资产损失税前扣除及纳税调整明细表!C18</f>
        <v>0</v>
      </c>
      <c r="D37" s="2103">
        <f>A105090资产损失税前扣除及纳税调整明细表!D18</f>
        <v>0</v>
      </c>
      <c r="E37" s="2106">
        <f>MAX(0,A105090资产损失税前扣除及纳税调整明细表!E18)</f>
        <v>0</v>
      </c>
      <c r="F37" s="2106">
        <f>MAX(0,-A105090资产损失税前扣除及纳税调整明细表!E18)</f>
        <v>0</v>
      </c>
      <c r="G37" s="2021" t="s">
        <v>5306</v>
      </c>
      <c r="H37" s="1573"/>
    </row>
    <row r="38" spans="1:8" s="1574" customFormat="1" ht="14.25" customHeight="1">
      <c r="A38" s="1952">
        <v>34</v>
      </c>
      <c r="B38" s="1953" t="s">
        <v>5307</v>
      </c>
      <c r="C38" s="2103">
        <f>SUM(其他事项!D13:'其他事项'!D15)</f>
        <v>0</v>
      </c>
      <c r="D38" s="2103">
        <f>SUM(其他事项!E13:'其他事项'!E15)</f>
        <v>0</v>
      </c>
      <c r="E38" s="2106">
        <f>MAX(0,C38-D38)</f>
        <v>0</v>
      </c>
      <c r="F38" s="2106">
        <f>MAX(0,D38-C38)</f>
        <v>0</v>
      </c>
      <c r="G38" s="2021" t="s">
        <v>5290</v>
      </c>
    </row>
    <row r="39" spans="1:8" s="1574" customFormat="1" ht="14.25" customHeight="1">
      <c r="A39" s="1952">
        <v>35</v>
      </c>
      <c r="B39" s="1957" t="s">
        <v>5308</v>
      </c>
      <c r="C39" s="1995" t="s">
        <v>2000</v>
      </c>
      <c r="D39" s="1995" t="s">
        <v>2000</v>
      </c>
      <c r="E39" s="2106">
        <f>E40+E41+E42+E43+E44</f>
        <v>0</v>
      </c>
      <c r="F39" s="2106">
        <f>F40+F41+F42+F43+F44</f>
        <v>0</v>
      </c>
      <c r="G39" s="2021"/>
    </row>
    <row r="40" spans="1:8" s="1574" customFormat="1" ht="63" customHeight="1">
      <c r="A40" s="1952">
        <v>36</v>
      </c>
      <c r="B40" s="1953" t="s">
        <v>5309</v>
      </c>
      <c r="C40" s="2103">
        <f>A105100企业重组纳税调整明细表!C19+A105100企业重组纳税调整明细表!F19</f>
        <v>0</v>
      </c>
      <c r="D40" s="2103">
        <f>A105100企业重组纳税调整明细表!D19+A105100企业重组纳税调整明细表!G19</f>
        <v>0</v>
      </c>
      <c r="E40" s="2106">
        <f>MAX(0,A105100企业重组纳税调整明细表!I19)</f>
        <v>0</v>
      </c>
      <c r="F40" s="2106">
        <f>MAX(0,-A105100企业重组纳税调整明细表!I19)</f>
        <v>0</v>
      </c>
      <c r="G40" s="2021" t="s">
        <v>5310</v>
      </c>
      <c r="H40" s="1573"/>
    </row>
    <row r="41" spans="1:8" s="1574" customFormat="1" ht="53.25" customHeight="1">
      <c r="A41" s="1952">
        <v>37</v>
      </c>
      <c r="B41" s="1953" t="s">
        <v>5311</v>
      </c>
      <c r="C41" s="1995" t="s">
        <v>2000</v>
      </c>
      <c r="D41" s="1995" t="s">
        <v>2000</v>
      </c>
      <c r="E41" s="2106">
        <f>MAX(0,A105110政策性搬迁纳税调整明细表!C27)</f>
        <v>0</v>
      </c>
      <c r="F41" s="2106">
        <f>MAX(0,-A105110政策性搬迁纳税调整明细表!C27)</f>
        <v>0</v>
      </c>
      <c r="G41" s="2021" t="s">
        <v>5312</v>
      </c>
    </row>
    <row r="42" spans="1:8" s="1574" customFormat="1" ht="63" customHeight="1">
      <c r="A42" s="1952">
        <v>38</v>
      </c>
      <c r="B42" s="1957" t="s">
        <v>5313</v>
      </c>
      <c r="C42" s="2103">
        <f>A105120特殊行业准备金纳税调整明细表!C34</f>
        <v>0</v>
      </c>
      <c r="D42" s="2103">
        <f>A105120特殊行业准备金纳税调整明细表!D34</f>
        <v>0</v>
      </c>
      <c r="E42" s="2106">
        <f>MAX(0,A105120特殊行业准备金纳税调整明细表!E34)</f>
        <v>0</v>
      </c>
      <c r="F42" s="2106">
        <f>MAX(0,-A105120特殊行业准备金纳税调整明细表!E34)</f>
        <v>0</v>
      </c>
      <c r="G42" s="2021" t="s">
        <v>5314</v>
      </c>
      <c r="H42" s="1573"/>
    </row>
    <row r="43" spans="1:8" s="1574" customFormat="1" ht="51.75" customHeight="1">
      <c r="A43" s="1954">
        <v>39</v>
      </c>
      <c r="B43" s="1956" t="s">
        <v>5315</v>
      </c>
      <c r="C43" s="1954" t="s">
        <v>2000</v>
      </c>
      <c r="D43" s="2104">
        <f>A105010视同销售和房地产开发企业特定业务纳税调整明细表!C25</f>
        <v>0</v>
      </c>
      <c r="E43" s="2109">
        <f>MAX(0,A105010视同销售和房地产开发企业特定业务纳税调整明细表!D25)</f>
        <v>0</v>
      </c>
      <c r="F43" s="2109">
        <f>MAX(0,-A105010视同销售和房地产开发企业特定业务纳税调整明细表!D25)</f>
        <v>0</v>
      </c>
      <c r="G43" s="2021" t="s">
        <v>5316</v>
      </c>
      <c r="H43" s="1573"/>
    </row>
    <row r="44" spans="1:8" s="1574" customFormat="1" ht="14.25" customHeight="1">
      <c r="A44" s="1952">
        <v>40</v>
      </c>
      <c r="B44" s="1953" t="s">
        <v>5317</v>
      </c>
      <c r="C44" s="1995" t="s">
        <v>2000</v>
      </c>
      <c r="D44" s="1995" t="s">
        <v>2000</v>
      </c>
      <c r="E44" s="2106">
        <f>MAX(0,其他事项!F17)</f>
        <v>0</v>
      </c>
      <c r="F44" s="2106">
        <f>MAX(0,-其他事项!F17)</f>
        <v>0</v>
      </c>
      <c r="G44" s="2021"/>
    </row>
    <row r="45" spans="1:8" s="1574" customFormat="1" ht="14.25" customHeight="1">
      <c r="A45" s="1952">
        <v>41</v>
      </c>
      <c r="B45" s="1953" t="s">
        <v>5318</v>
      </c>
      <c r="C45" s="1995" t="s">
        <v>2000</v>
      </c>
      <c r="D45" s="1995" t="s">
        <v>2000</v>
      </c>
      <c r="E45" s="2106">
        <f>MAX(0,其他事项!F18)</f>
        <v>0</v>
      </c>
      <c r="F45" s="2106">
        <f>MAX(0,-其他事项!F18)</f>
        <v>0</v>
      </c>
      <c r="G45" s="2021"/>
    </row>
    <row r="46" spans="1:8" s="1574" customFormat="1" ht="14.25" customHeight="1">
      <c r="A46" s="1952">
        <v>42</v>
      </c>
      <c r="B46" s="1953" t="s">
        <v>5319</v>
      </c>
      <c r="C46" s="1995" t="s">
        <v>2000</v>
      </c>
      <c r="D46" s="1995" t="s">
        <v>2000</v>
      </c>
      <c r="E46" s="2106">
        <f>MAX(0,其他事项!F19)</f>
        <v>0</v>
      </c>
      <c r="F46" s="2106">
        <f>MAX(0,-其他事项!F19)</f>
        <v>0</v>
      </c>
      <c r="G46" s="2021"/>
    </row>
    <row r="47" spans="1:8" s="1574" customFormat="1" ht="35.25" customHeight="1">
      <c r="A47" s="1952">
        <v>43</v>
      </c>
      <c r="B47" s="1953" t="s">
        <v>5320</v>
      </c>
      <c r="C47" s="1995" t="s">
        <v>2000</v>
      </c>
      <c r="D47" s="1995" t="s">
        <v>2000</v>
      </c>
      <c r="E47" s="2106">
        <f ca="1">E5+E16+E34+E39+E45+E46</f>
        <v>0</v>
      </c>
      <c r="F47" s="2106">
        <f ca="1">F5+F16+F34+F39+F45+F46</f>
        <v>0</v>
      </c>
      <c r="G47" s="2021" t="s">
        <v>5321</v>
      </c>
    </row>
  </sheetData>
  <mergeCells count="4">
    <mergeCell ref="A1:F1"/>
    <mergeCell ref="A2:F2"/>
    <mergeCell ref="A3:A4"/>
    <mergeCell ref="B3:B4"/>
  </mergeCells>
  <phoneticPr fontId="59" type="noConversion"/>
  <printOptions horizontalCentered="1"/>
  <pageMargins left="0.74803149606299213" right="0.74803149606299213" top="0.98425196850393704" bottom="0.39370078740157483"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64225" r:id="rId4" name="Button 1">
              <controlPr defaultSize="0" print="0" autoFill="0" autoPict="0" macro="[0]!ThisWorkbook.返回">
                <anchor moveWithCells="1">
                  <from>
                    <xdr:col>7</xdr:col>
                    <xdr:colOff>57150</xdr:colOff>
                    <xdr:row>0</xdr:row>
                    <xdr:rowOff>38100</xdr:rowOff>
                  </from>
                  <to>
                    <xdr:col>7</xdr:col>
                    <xdr:colOff>885825</xdr:colOff>
                    <xdr:row>1</xdr:row>
                    <xdr:rowOff>104775</xdr:rowOff>
                  </to>
                </anchor>
              </controlPr>
            </control>
          </mc:Choice>
        </mc:AlternateContent>
      </controls>
    </mc:Choice>
  </mc:AlternateContent>
</worksheet>
</file>

<file path=xl/worksheets/sheet1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4">
    <tabColor rgb="FFFFFF00"/>
  </sheetPr>
  <dimension ref="A1:F33"/>
  <sheetViews>
    <sheetView workbookViewId="0">
      <selection sqref="A1:D1"/>
    </sheetView>
  </sheetViews>
  <sheetFormatPr defaultRowHeight="14.25"/>
  <cols>
    <col min="1" max="1" width="5.25" style="1582" customWidth="1"/>
    <col min="2" max="2" width="54.25" style="1578" customWidth="1"/>
    <col min="3" max="4" width="12.75" style="1582" customWidth="1"/>
    <col min="5" max="5" width="26.875" style="1578" customWidth="1"/>
    <col min="6" max="256" width="9" style="1578"/>
    <col min="257" max="257" width="5.25" style="1578" customWidth="1"/>
    <col min="258" max="258" width="54.25" style="1578" customWidth="1"/>
    <col min="259" max="260" width="10.5" style="1578" customWidth="1"/>
    <col min="261" max="261" width="26.875" style="1578" customWidth="1"/>
    <col min="262" max="512" width="9" style="1578"/>
    <col min="513" max="513" width="5.25" style="1578" customWidth="1"/>
    <col min="514" max="514" width="54.25" style="1578" customWidth="1"/>
    <col min="515" max="516" width="10.5" style="1578" customWidth="1"/>
    <col min="517" max="517" width="26.875" style="1578" customWidth="1"/>
    <col min="518" max="768" width="9" style="1578"/>
    <col min="769" max="769" width="5.25" style="1578" customWidth="1"/>
    <col min="770" max="770" width="54.25" style="1578" customWidth="1"/>
    <col min="771" max="772" width="10.5" style="1578" customWidth="1"/>
    <col min="773" max="773" width="26.875" style="1578" customWidth="1"/>
    <col min="774" max="1024" width="9" style="1578"/>
    <col min="1025" max="1025" width="5.25" style="1578" customWidth="1"/>
    <col min="1026" max="1026" width="54.25" style="1578" customWidth="1"/>
    <col min="1027" max="1028" width="10.5" style="1578" customWidth="1"/>
    <col min="1029" max="1029" width="26.875" style="1578" customWidth="1"/>
    <col min="1030" max="1280" width="9" style="1578"/>
    <col min="1281" max="1281" width="5.25" style="1578" customWidth="1"/>
    <col min="1282" max="1282" width="54.25" style="1578" customWidth="1"/>
    <col min="1283" max="1284" width="10.5" style="1578" customWidth="1"/>
    <col min="1285" max="1285" width="26.875" style="1578" customWidth="1"/>
    <col min="1286" max="1536" width="9" style="1578"/>
    <col min="1537" max="1537" width="5.25" style="1578" customWidth="1"/>
    <col min="1538" max="1538" width="54.25" style="1578" customWidth="1"/>
    <col min="1539" max="1540" width="10.5" style="1578" customWidth="1"/>
    <col min="1541" max="1541" width="26.875" style="1578" customWidth="1"/>
    <col min="1542" max="1792" width="9" style="1578"/>
    <col min="1793" max="1793" width="5.25" style="1578" customWidth="1"/>
    <col min="1794" max="1794" width="54.25" style="1578" customWidth="1"/>
    <col min="1795" max="1796" width="10.5" style="1578" customWidth="1"/>
    <col min="1797" max="1797" width="26.875" style="1578" customWidth="1"/>
    <col min="1798" max="2048" width="9" style="1578"/>
    <col min="2049" max="2049" width="5.25" style="1578" customWidth="1"/>
    <col min="2050" max="2050" width="54.25" style="1578" customWidth="1"/>
    <col min="2051" max="2052" width="10.5" style="1578" customWidth="1"/>
    <col min="2053" max="2053" width="26.875" style="1578" customWidth="1"/>
    <col min="2054" max="2304" width="9" style="1578"/>
    <col min="2305" max="2305" width="5.25" style="1578" customWidth="1"/>
    <col min="2306" max="2306" width="54.25" style="1578" customWidth="1"/>
    <col min="2307" max="2308" width="10.5" style="1578" customWidth="1"/>
    <col min="2309" max="2309" width="26.875" style="1578" customWidth="1"/>
    <col min="2310" max="2560" width="9" style="1578"/>
    <col min="2561" max="2561" width="5.25" style="1578" customWidth="1"/>
    <col min="2562" max="2562" width="54.25" style="1578" customWidth="1"/>
    <col min="2563" max="2564" width="10.5" style="1578" customWidth="1"/>
    <col min="2565" max="2565" width="26.875" style="1578" customWidth="1"/>
    <col min="2566" max="2816" width="9" style="1578"/>
    <col min="2817" max="2817" width="5.25" style="1578" customWidth="1"/>
    <col min="2818" max="2818" width="54.25" style="1578" customWidth="1"/>
    <col min="2819" max="2820" width="10.5" style="1578" customWidth="1"/>
    <col min="2821" max="2821" width="26.875" style="1578" customWidth="1"/>
    <col min="2822" max="3072" width="9" style="1578"/>
    <col min="3073" max="3073" width="5.25" style="1578" customWidth="1"/>
    <col min="3074" max="3074" width="54.25" style="1578" customWidth="1"/>
    <col min="3075" max="3076" width="10.5" style="1578" customWidth="1"/>
    <col min="3077" max="3077" width="26.875" style="1578" customWidth="1"/>
    <col min="3078" max="3328" width="9" style="1578"/>
    <col min="3329" max="3329" width="5.25" style="1578" customWidth="1"/>
    <col min="3330" max="3330" width="54.25" style="1578" customWidth="1"/>
    <col min="3331" max="3332" width="10.5" style="1578" customWidth="1"/>
    <col min="3333" max="3333" width="26.875" style="1578" customWidth="1"/>
    <col min="3334" max="3584" width="9" style="1578"/>
    <col min="3585" max="3585" width="5.25" style="1578" customWidth="1"/>
    <col min="3586" max="3586" width="54.25" style="1578" customWidth="1"/>
    <col min="3587" max="3588" width="10.5" style="1578" customWidth="1"/>
    <col min="3589" max="3589" width="26.875" style="1578" customWidth="1"/>
    <col min="3590" max="3840" width="9" style="1578"/>
    <col min="3841" max="3841" width="5.25" style="1578" customWidth="1"/>
    <col min="3842" max="3842" width="54.25" style="1578" customWidth="1"/>
    <col min="3843" max="3844" width="10.5" style="1578" customWidth="1"/>
    <col min="3845" max="3845" width="26.875" style="1578" customWidth="1"/>
    <col min="3846" max="4096" width="9" style="1578"/>
    <col min="4097" max="4097" width="5.25" style="1578" customWidth="1"/>
    <col min="4098" max="4098" width="54.25" style="1578" customWidth="1"/>
    <col min="4099" max="4100" width="10.5" style="1578" customWidth="1"/>
    <col min="4101" max="4101" width="26.875" style="1578" customWidth="1"/>
    <col min="4102" max="4352" width="9" style="1578"/>
    <col min="4353" max="4353" width="5.25" style="1578" customWidth="1"/>
    <col min="4354" max="4354" width="54.25" style="1578" customWidth="1"/>
    <col min="4355" max="4356" width="10.5" style="1578" customWidth="1"/>
    <col min="4357" max="4357" width="26.875" style="1578" customWidth="1"/>
    <col min="4358" max="4608" width="9" style="1578"/>
    <col min="4609" max="4609" width="5.25" style="1578" customWidth="1"/>
    <col min="4610" max="4610" width="54.25" style="1578" customWidth="1"/>
    <col min="4611" max="4612" width="10.5" style="1578" customWidth="1"/>
    <col min="4613" max="4613" width="26.875" style="1578" customWidth="1"/>
    <col min="4614" max="4864" width="9" style="1578"/>
    <col min="4865" max="4865" width="5.25" style="1578" customWidth="1"/>
    <col min="4866" max="4866" width="54.25" style="1578" customWidth="1"/>
    <col min="4867" max="4868" width="10.5" style="1578" customWidth="1"/>
    <col min="4869" max="4869" width="26.875" style="1578" customWidth="1"/>
    <col min="4870" max="5120" width="9" style="1578"/>
    <col min="5121" max="5121" width="5.25" style="1578" customWidth="1"/>
    <col min="5122" max="5122" width="54.25" style="1578" customWidth="1"/>
    <col min="5123" max="5124" width="10.5" style="1578" customWidth="1"/>
    <col min="5125" max="5125" width="26.875" style="1578" customWidth="1"/>
    <col min="5126" max="5376" width="9" style="1578"/>
    <col min="5377" max="5377" width="5.25" style="1578" customWidth="1"/>
    <col min="5378" max="5378" width="54.25" style="1578" customWidth="1"/>
    <col min="5379" max="5380" width="10.5" style="1578" customWidth="1"/>
    <col min="5381" max="5381" width="26.875" style="1578" customWidth="1"/>
    <col min="5382" max="5632" width="9" style="1578"/>
    <col min="5633" max="5633" width="5.25" style="1578" customWidth="1"/>
    <col min="5634" max="5634" width="54.25" style="1578" customWidth="1"/>
    <col min="5635" max="5636" width="10.5" style="1578" customWidth="1"/>
    <col min="5637" max="5637" width="26.875" style="1578" customWidth="1"/>
    <col min="5638" max="5888" width="9" style="1578"/>
    <col min="5889" max="5889" width="5.25" style="1578" customWidth="1"/>
    <col min="5890" max="5890" width="54.25" style="1578" customWidth="1"/>
    <col min="5891" max="5892" width="10.5" style="1578" customWidth="1"/>
    <col min="5893" max="5893" width="26.875" style="1578" customWidth="1"/>
    <col min="5894" max="6144" width="9" style="1578"/>
    <col min="6145" max="6145" width="5.25" style="1578" customWidth="1"/>
    <col min="6146" max="6146" width="54.25" style="1578" customWidth="1"/>
    <col min="6147" max="6148" width="10.5" style="1578" customWidth="1"/>
    <col min="6149" max="6149" width="26.875" style="1578" customWidth="1"/>
    <col min="6150" max="6400" width="9" style="1578"/>
    <col min="6401" max="6401" width="5.25" style="1578" customWidth="1"/>
    <col min="6402" max="6402" width="54.25" style="1578" customWidth="1"/>
    <col min="6403" max="6404" width="10.5" style="1578" customWidth="1"/>
    <col min="6405" max="6405" width="26.875" style="1578" customWidth="1"/>
    <col min="6406" max="6656" width="9" style="1578"/>
    <col min="6657" max="6657" width="5.25" style="1578" customWidth="1"/>
    <col min="6658" max="6658" width="54.25" style="1578" customWidth="1"/>
    <col min="6659" max="6660" width="10.5" style="1578" customWidth="1"/>
    <col min="6661" max="6661" width="26.875" style="1578" customWidth="1"/>
    <col min="6662" max="6912" width="9" style="1578"/>
    <col min="6913" max="6913" width="5.25" style="1578" customWidth="1"/>
    <col min="6914" max="6914" width="54.25" style="1578" customWidth="1"/>
    <col min="6915" max="6916" width="10.5" style="1578" customWidth="1"/>
    <col min="6917" max="6917" width="26.875" style="1578" customWidth="1"/>
    <col min="6918" max="7168" width="9" style="1578"/>
    <col min="7169" max="7169" width="5.25" style="1578" customWidth="1"/>
    <col min="7170" max="7170" width="54.25" style="1578" customWidth="1"/>
    <col min="7171" max="7172" width="10.5" style="1578" customWidth="1"/>
    <col min="7173" max="7173" width="26.875" style="1578" customWidth="1"/>
    <col min="7174" max="7424" width="9" style="1578"/>
    <col min="7425" max="7425" width="5.25" style="1578" customWidth="1"/>
    <col min="7426" max="7426" width="54.25" style="1578" customWidth="1"/>
    <col min="7427" max="7428" width="10.5" style="1578" customWidth="1"/>
    <col min="7429" max="7429" width="26.875" style="1578" customWidth="1"/>
    <col min="7430" max="7680" width="9" style="1578"/>
    <col min="7681" max="7681" width="5.25" style="1578" customWidth="1"/>
    <col min="7682" max="7682" width="54.25" style="1578" customWidth="1"/>
    <col min="7683" max="7684" width="10.5" style="1578" customWidth="1"/>
    <col min="7685" max="7685" width="26.875" style="1578" customWidth="1"/>
    <col min="7686" max="7936" width="9" style="1578"/>
    <col min="7937" max="7937" width="5.25" style="1578" customWidth="1"/>
    <col min="7938" max="7938" width="54.25" style="1578" customWidth="1"/>
    <col min="7939" max="7940" width="10.5" style="1578" customWidth="1"/>
    <col min="7941" max="7941" width="26.875" style="1578" customWidth="1"/>
    <col min="7942" max="8192" width="9" style="1578"/>
    <col min="8193" max="8193" width="5.25" style="1578" customWidth="1"/>
    <col min="8194" max="8194" width="54.25" style="1578" customWidth="1"/>
    <col min="8195" max="8196" width="10.5" style="1578" customWidth="1"/>
    <col min="8197" max="8197" width="26.875" style="1578" customWidth="1"/>
    <col min="8198" max="8448" width="9" style="1578"/>
    <col min="8449" max="8449" width="5.25" style="1578" customWidth="1"/>
    <col min="8450" max="8450" width="54.25" style="1578" customWidth="1"/>
    <col min="8451" max="8452" width="10.5" style="1578" customWidth="1"/>
    <col min="8453" max="8453" width="26.875" style="1578" customWidth="1"/>
    <col min="8454" max="8704" width="9" style="1578"/>
    <col min="8705" max="8705" width="5.25" style="1578" customWidth="1"/>
    <col min="8706" max="8706" width="54.25" style="1578" customWidth="1"/>
    <col min="8707" max="8708" width="10.5" style="1578" customWidth="1"/>
    <col min="8709" max="8709" width="26.875" style="1578" customWidth="1"/>
    <col min="8710" max="8960" width="9" style="1578"/>
    <col min="8961" max="8961" width="5.25" style="1578" customWidth="1"/>
    <col min="8962" max="8962" width="54.25" style="1578" customWidth="1"/>
    <col min="8963" max="8964" width="10.5" style="1578" customWidth="1"/>
    <col min="8965" max="8965" width="26.875" style="1578" customWidth="1"/>
    <col min="8966" max="9216" width="9" style="1578"/>
    <col min="9217" max="9217" width="5.25" style="1578" customWidth="1"/>
    <col min="9218" max="9218" width="54.25" style="1578" customWidth="1"/>
    <col min="9219" max="9220" width="10.5" style="1578" customWidth="1"/>
    <col min="9221" max="9221" width="26.875" style="1578" customWidth="1"/>
    <col min="9222" max="9472" width="9" style="1578"/>
    <col min="9473" max="9473" width="5.25" style="1578" customWidth="1"/>
    <col min="9474" max="9474" width="54.25" style="1578" customWidth="1"/>
    <col min="9475" max="9476" width="10.5" style="1578" customWidth="1"/>
    <col min="9477" max="9477" width="26.875" style="1578" customWidth="1"/>
    <col min="9478" max="9728" width="9" style="1578"/>
    <col min="9729" max="9729" width="5.25" style="1578" customWidth="1"/>
    <col min="9730" max="9730" width="54.25" style="1578" customWidth="1"/>
    <col min="9731" max="9732" width="10.5" style="1578" customWidth="1"/>
    <col min="9733" max="9733" width="26.875" style="1578" customWidth="1"/>
    <col min="9734" max="9984" width="9" style="1578"/>
    <col min="9985" max="9985" width="5.25" style="1578" customWidth="1"/>
    <col min="9986" max="9986" width="54.25" style="1578" customWidth="1"/>
    <col min="9987" max="9988" width="10.5" style="1578" customWidth="1"/>
    <col min="9989" max="9989" width="26.875" style="1578" customWidth="1"/>
    <col min="9990" max="10240" width="9" style="1578"/>
    <col min="10241" max="10241" width="5.25" style="1578" customWidth="1"/>
    <col min="10242" max="10242" width="54.25" style="1578" customWidth="1"/>
    <col min="10243" max="10244" width="10.5" style="1578" customWidth="1"/>
    <col min="10245" max="10245" width="26.875" style="1578" customWidth="1"/>
    <col min="10246" max="10496" width="9" style="1578"/>
    <col min="10497" max="10497" width="5.25" style="1578" customWidth="1"/>
    <col min="10498" max="10498" width="54.25" style="1578" customWidth="1"/>
    <col min="10499" max="10500" width="10.5" style="1578" customWidth="1"/>
    <col min="10501" max="10501" width="26.875" style="1578" customWidth="1"/>
    <col min="10502" max="10752" width="9" style="1578"/>
    <col min="10753" max="10753" width="5.25" style="1578" customWidth="1"/>
    <col min="10754" max="10754" width="54.25" style="1578" customWidth="1"/>
    <col min="10755" max="10756" width="10.5" style="1578" customWidth="1"/>
    <col min="10757" max="10757" width="26.875" style="1578" customWidth="1"/>
    <col min="10758" max="11008" width="9" style="1578"/>
    <col min="11009" max="11009" width="5.25" style="1578" customWidth="1"/>
    <col min="11010" max="11010" width="54.25" style="1578" customWidth="1"/>
    <col min="11011" max="11012" width="10.5" style="1578" customWidth="1"/>
    <col min="11013" max="11013" width="26.875" style="1578" customWidth="1"/>
    <col min="11014" max="11264" width="9" style="1578"/>
    <col min="11265" max="11265" width="5.25" style="1578" customWidth="1"/>
    <col min="11266" max="11266" width="54.25" style="1578" customWidth="1"/>
    <col min="11267" max="11268" width="10.5" style="1578" customWidth="1"/>
    <col min="11269" max="11269" width="26.875" style="1578" customWidth="1"/>
    <col min="11270" max="11520" width="9" style="1578"/>
    <col min="11521" max="11521" width="5.25" style="1578" customWidth="1"/>
    <col min="11522" max="11522" width="54.25" style="1578" customWidth="1"/>
    <col min="11523" max="11524" width="10.5" style="1578" customWidth="1"/>
    <col min="11525" max="11525" width="26.875" style="1578" customWidth="1"/>
    <col min="11526" max="11776" width="9" style="1578"/>
    <col min="11777" max="11777" width="5.25" style="1578" customWidth="1"/>
    <col min="11778" max="11778" width="54.25" style="1578" customWidth="1"/>
    <col min="11779" max="11780" width="10.5" style="1578" customWidth="1"/>
    <col min="11781" max="11781" width="26.875" style="1578" customWidth="1"/>
    <col min="11782" max="12032" width="9" style="1578"/>
    <col min="12033" max="12033" width="5.25" style="1578" customWidth="1"/>
    <col min="12034" max="12034" width="54.25" style="1578" customWidth="1"/>
    <col min="12035" max="12036" width="10.5" style="1578" customWidth="1"/>
    <col min="12037" max="12037" width="26.875" style="1578" customWidth="1"/>
    <col min="12038" max="12288" width="9" style="1578"/>
    <col min="12289" max="12289" width="5.25" style="1578" customWidth="1"/>
    <col min="12290" max="12290" width="54.25" style="1578" customWidth="1"/>
    <col min="12291" max="12292" width="10.5" style="1578" customWidth="1"/>
    <col min="12293" max="12293" width="26.875" style="1578" customWidth="1"/>
    <col min="12294" max="12544" width="9" style="1578"/>
    <col min="12545" max="12545" width="5.25" style="1578" customWidth="1"/>
    <col min="12546" max="12546" width="54.25" style="1578" customWidth="1"/>
    <col min="12547" max="12548" width="10.5" style="1578" customWidth="1"/>
    <col min="12549" max="12549" width="26.875" style="1578" customWidth="1"/>
    <col min="12550" max="12800" width="9" style="1578"/>
    <col min="12801" max="12801" width="5.25" style="1578" customWidth="1"/>
    <col min="12802" max="12802" width="54.25" style="1578" customWidth="1"/>
    <col min="12803" max="12804" width="10.5" style="1578" customWidth="1"/>
    <col min="12805" max="12805" width="26.875" style="1578" customWidth="1"/>
    <col min="12806" max="13056" width="9" style="1578"/>
    <col min="13057" max="13057" width="5.25" style="1578" customWidth="1"/>
    <col min="13058" max="13058" width="54.25" style="1578" customWidth="1"/>
    <col min="13059" max="13060" width="10.5" style="1578" customWidth="1"/>
    <col min="13061" max="13061" width="26.875" style="1578" customWidth="1"/>
    <col min="13062" max="13312" width="9" style="1578"/>
    <col min="13313" max="13313" width="5.25" style="1578" customWidth="1"/>
    <col min="13314" max="13314" width="54.25" style="1578" customWidth="1"/>
    <col min="13315" max="13316" width="10.5" style="1578" customWidth="1"/>
    <col min="13317" max="13317" width="26.875" style="1578" customWidth="1"/>
    <col min="13318" max="13568" width="9" style="1578"/>
    <col min="13569" max="13569" width="5.25" style="1578" customWidth="1"/>
    <col min="13570" max="13570" width="54.25" style="1578" customWidth="1"/>
    <col min="13571" max="13572" width="10.5" style="1578" customWidth="1"/>
    <col min="13573" max="13573" width="26.875" style="1578" customWidth="1"/>
    <col min="13574" max="13824" width="9" style="1578"/>
    <col min="13825" max="13825" width="5.25" style="1578" customWidth="1"/>
    <col min="13826" max="13826" width="54.25" style="1578" customWidth="1"/>
    <col min="13827" max="13828" width="10.5" style="1578" customWidth="1"/>
    <col min="13829" max="13829" width="26.875" style="1578" customWidth="1"/>
    <col min="13830" max="14080" width="9" style="1578"/>
    <col min="14081" max="14081" width="5.25" style="1578" customWidth="1"/>
    <col min="14082" max="14082" width="54.25" style="1578" customWidth="1"/>
    <col min="14083" max="14084" width="10.5" style="1578" customWidth="1"/>
    <col min="14085" max="14085" width="26.875" style="1578" customWidth="1"/>
    <col min="14086" max="14336" width="9" style="1578"/>
    <col min="14337" max="14337" width="5.25" style="1578" customWidth="1"/>
    <col min="14338" max="14338" width="54.25" style="1578" customWidth="1"/>
    <col min="14339" max="14340" width="10.5" style="1578" customWidth="1"/>
    <col min="14341" max="14341" width="26.875" style="1578" customWidth="1"/>
    <col min="14342" max="14592" width="9" style="1578"/>
    <col min="14593" max="14593" width="5.25" style="1578" customWidth="1"/>
    <col min="14594" max="14594" width="54.25" style="1578" customWidth="1"/>
    <col min="14595" max="14596" width="10.5" style="1578" customWidth="1"/>
    <col min="14597" max="14597" width="26.875" style="1578" customWidth="1"/>
    <col min="14598" max="14848" width="9" style="1578"/>
    <col min="14849" max="14849" width="5.25" style="1578" customWidth="1"/>
    <col min="14850" max="14850" width="54.25" style="1578" customWidth="1"/>
    <col min="14851" max="14852" width="10.5" style="1578" customWidth="1"/>
    <col min="14853" max="14853" width="26.875" style="1578" customWidth="1"/>
    <col min="14854" max="15104" width="9" style="1578"/>
    <col min="15105" max="15105" width="5.25" style="1578" customWidth="1"/>
    <col min="15106" max="15106" width="54.25" style="1578" customWidth="1"/>
    <col min="15107" max="15108" width="10.5" style="1578" customWidth="1"/>
    <col min="15109" max="15109" width="26.875" style="1578" customWidth="1"/>
    <col min="15110" max="15360" width="9" style="1578"/>
    <col min="15361" max="15361" width="5.25" style="1578" customWidth="1"/>
    <col min="15362" max="15362" width="54.25" style="1578" customWidth="1"/>
    <col min="15363" max="15364" width="10.5" style="1578" customWidth="1"/>
    <col min="15365" max="15365" width="26.875" style="1578" customWidth="1"/>
    <col min="15366" max="15616" width="9" style="1578"/>
    <col min="15617" max="15617" width="5.25" style="1578" customWidth="1"/>
    <col min="15618" max="15618" width="54.25" style="1578" customWidth="1"/>
    <col min="15619" max="15620" width="10.5" style="1578" customWidth="1"/>
    <col min="15621" max="15621" width="26.875" style="1578" customWidth="1"/>
    <col min="15622" max="15872" width="9" style="1578"/>
    <col min="15873" max="15873" width="5.25" style="1578" customWidth="1"/>
    <col min="15874" max="15874" width="54.25" style="1578" customWidth="1"/>
    <col min="15875" max="15876" width="10.5" style="1578" customWidth="1"/>
    <col min="15877" max="15877" width="26.875" style="1578" customWidth="1"/>
    <col min="15878" max="16128" width="9" style="1578"/>
    <col min="16129" max="16129" width="5.25" style="1578" customWidth="1"/>
    <col min="16130" max="16130" width="54.25" style="1578" customWidth="1"/>
    <col min="16131" max="16132" width="10.5" style="1578" customWidth="1"/>
    <col min="16133" max="16133" width="26.875" style="1578" customWidth="1"/>
    <col min="16134" max="16384" width="9" style="1578"/>
  </cols>
  <sheetData>
    <row r="1" spans="1:6" ht="20.100000000000001" customHeight="1">
      <c r="A1" s="3330" t="s">
        <v>5322</v>
      </c>
      <c r="B1" s="3330"/>
      <c r="C1" s="3330"/>
      <c r="D1" s="3330"/>
      <c r="E1" s="1831"/>
    </row>
    <row r="2" spans="1:6" ht="25.5" customHeight="1">
      <c r="A2" s="3262" t="s">
        <v>5323</v>
      </c>
      <c r="B2" s="3262"/>
      <c r="C2" s="3262"/>
      <c r="D2" s="3262"/>
      <c r="E2" s="1862"/>
    </row>
    <row r="3" spans="1:6" s="1579" customFormat="1" ht="14.25" customHeight="1">
      <c r="A3" s="3260" t="s">
        <v>1994</v>
      </c>
      <c r="B3" s="3260" t="s">
        <v>5253</v>
      </c>
      <c r="C3" s="1869" t="s">
        <v>1991</v>
      </c>
      <c r="D3" s="1869" t="s">
        <v>5324</v>
      </c>
      <c r="E3" s="3260" t="s">
        <v>5325</v>
      </c>
    </row>
    <row r="4" spans="1:6" s="1579" customFormat="1" ht="14.25" customHeight="1">
      <c r="A4" s="3260"/>
      <c r="B4" s="3260"/>
      <c r="C4" s="1869">
        <v>1</v>
      </c>
      <c r="D4" s="1869">
        <v>2</v>
      </c>
      <c r="E4" s="3260"/>
    </row>
    <row r="5" spans="1:6" s="1579" customFormat="1" ht="14.25" customHeight="1">
      <c r="A5" s="1869">
        <v>1</v>
      </c>
      <c r="B5" s="1838" t="s">
        <v>5326</v>
      </c>
      <c r="C5" s="2103">
        <f>视同销售和房地产开发企业特定业务审核表!C8</f>
        <v>0</v>
      </c>
      <c r="D5" s="2103">
        <f>视同销售和房地产开发企业特定业务审核表!D8</f>
        <v>0</v>
      </c>
      <c r="E5" s="1838" t="s">
        <v>5327</v>
      </c>
    </row>
    <row r="6" spans="1:6" s="1579" customFormat="1" ht="14.25" customHeight="1">
      <c r="A6" s="1869">
        <v>2</v>
      </c>
      <c r="B6" s="1838" t="s">
        <v>5328</v>
      </c>
      <c r="C6" s="2103">
        <f>视同销售和房地产开发企业特定业务审核表!C9</f>
        <v>0</v>
      </c>
      <c r="D6" s="2103">
        <f>视同销售和房地产开发企业特定业务审核表!D9</f>
        <v>0</v>
      </c>
      <c r="E6" s="1838" t="s">
        <v>5329</v>
      </c>
    </row>
    <row r="7" spans="1:6" s="1579" customFormat="1" ht="14.25" customHeight="1">
      <c r="A7" s="1869">
        <v>3</v>
      </c>
      <c r="B7" s="1838" t="s">
        <v>5330</v>
      </c>
      <c r="C7" s="2103">
        <f>视同销售和房地产开发企业特定业务审核表!C10</f>
        <v>0</v>
      </c>
      <c r="D7" s="2103">
        <f>视同销售和房地产开发企业特定业务审核表!D10</f>
        <v>0</v>
      </c>
      <c r="E7" s="1838"/>
    </row>
    <row r="8" spans="1:6" s="1579" customFormat="1" ht="14.25" customHeight="1">
      <c r="A8" s="1869">
        <v>4</v>
      </c>
      <c r="B8" s="1838" t="s">
        <v>5331</v>
      </c>
      <c r="C8" s="2103">
        <f>视同销售和房地产开发企业特定业务审核表!C11</f>
        <v>0</v>
      </c>
      <c r="D8" s="2103">
        <f>视同销售和房地产开发企业特定业务审核表!D11</f>
        <v>0</v>
      </c>
      <c r="E8" s="1838"/>
    </row>
    <row r="9" spans="1:6" s="1579" customFormat="1" ht="14.25" customHeight="1">
      <c r="A9" s="1869">
        <v>5</v>
      </c>
      <c r="B9" s="1838" t="s">
        <v>5332</v>
      </c>
      <c r="C9" s="2103">
        <f>视同销售和房地产开发企业特定业务审核表!C12</f>
        <v>0</v>
      </c>
      <c r="D9" s="2103">
        <f>视同销售和房地产开发企业特定业务审核表!D12</f>
        <v>0</v>
      </c>
      <c r="E9" s="1838"/>
    </row>
    <row r="10" spans="1:6" s="1579" customFormat="1" ht="14.25" customHeight="1">
      <c r="A10" s="1869">
        <v>6</v>
      </c>
      <c r="B10" s="1838" t="s">
        <v>5333</v>
      </c>
      <c r="C10" s="2103">
        <f>视同销售和房地产开发企业特定业务审核表!C13</f>
        <v>0</v>
      </c>
      <c r="D10" s="2103">
        <f>视同销售和房地产开发企业特定业务审核表!D13</f>
        <v>0</v>
      </c>
      <c r="E10" s="1838"/>
    </row>
    <row r="11" spans="1:6" s="1579" customFormat="1" ht="14.25" customHeight="1">
      <c r="A11" s="1869">
        <v>7</v>
      </c>
      <c r="B11" s="1838" t="s">
        <v>5334</v>
      </c>
      <c r="C11" s="2103">
        <f>视同销售和房地产开发企业特定业务审核表!C14</f>
        <v>0</v>
      </c>
      <c r="D11" s="2103">
        <f>视同销售和房地产开发企业特定业务审核表!D14</f>
        <v>0</v>
      </c>
      <c r="E11" s="1838"/>
    </row>
    <row r="12" spans="1:6" s="1579" customFormat="1" ht="14.25" customHeight="1">
      <c r="A12" s="1869">
        <v>8</v>
      </c>
      <c r="B12" s="1838" t="s">
        <v>5335</v>
      </c>
      <c r="C12" s="2103">
        <f>视同销售和房地产开发企业特定业务审核表!C15</f>
        <v>0</v>
      </c>
      <c r="D12" s="2103">
        <f>视同销售和房地产开发企业特定业务审核表!D15</f>
        <v>0</v>
      </c>
      <c r="E12" s="1838"/>
      <c r="F12" s="1702" t="s">
        <v>6612</v>
      </c>
    </row>
    <row r="13" spans="1:6" s="1579" customFormat="1" ht="14.25" customHeight="1">
      <c r="A13" s="1869">
        <v>9</v>
      </c>
      <c r="B13" s="1838" t="s">
        <v>5336</v>
      </c>
      <c r="C13" s="2103">
        <f>视同销售和房地产开发企业特定业务审核表!C16</f>
        <v>0</v>
      </c>
      <c r="D13" s="2103">
        <f>视同销售和房地产开发企业特定业务审核表!D16</f>
        <v>0</v>
      </c>
      <c r="E13" s="1838"/>
    </row>
    <row r="14" spans="1:6" s="1579" customFormat="1" ht="14.25" customHeight="1">
      <c r="A14" s="1869">
        <v>10</v>
      </c>
      <c r="B14" s="1838" t="s">
        <v>5337</v>
      </c>
      <c r="C14" s="2103">
        <f>视同销售和房地产开发企业特定业务审核表!C17</f>
        <v>0</v>
      </c>
      <c r="D14" s="2103">
        <f>视同销售和房地产开发企业特定业务审核表!D17</f>
        <v>0</v>
      </c>
      <c r="E14" s="1838"/>
    </row>
    <row r="15" spans="1:6" s="1579" customFormat="1" ht="46.5" customHeight="1">
      <c r="A15" s="1869">
        <v>11</v>
      </c>
      <c r="B15" s="1838" t="s">
        <v>5338</v>
      </c>
      <c r="C15" s="2103">
        <f>视同销售和房地产开发企业特定业务审核表!C18</f>
        <v>0</v>
      </c>
      <c r="D15" s="2103">
        <f>视同销售和房地产开发企业特定业务审核表!D18</f>
        <v>0</v>
      </c>
      <c r="E15" s="1839" t="s">
        <v>5339</v>
      </c>
    </row>
    <row r="16" spans="1:6" s="1579" customFormat="1" ht="14.25" customHeight="1">
      <c r="A16" s="1869">
        <v>12</v>
      </c>
      <c r="B16" s="1838" t="s">
        <v>5340</v>
      </c>
      <c r="C16" s="2103">
        <f>视同销售和房地产开发企业特定业务审核表!C19</f>
        <v>0</v>
      </c>
      <c r="D16" s="2103">
        <f>视同销售和房地产开发企业特定业务审核表!D19</f>
        <v>0</v>
      </c>
      <c r="E16" s="1838"/>
    </row>
    <row r="17" spans="1:5" s="1579" customFormat="1" ht="14.25" customHeight="1">
      <c r="A17" s="1869">
        <v>13</v>
      </c>
      <c r="B17" s="1838" t="s">
        <v>5341</v>
      </c>
      <c r="C17" s="2103">
        <f>视同销售和房地产开发企业特定业务审核表!C20</f>
        <v>0</v>
      </c>
      <c r="D17" s="2103">
        <f>视同销售和房地产开发企业特定业务审核表!D20</f>
        <v>0</v>
      </c>
      <c r="E17" s="1838"/>
    </row>
    <row r="18" spans="1:5" s="1579" customFormat="1" ht="14.25" customHeight="1">
      <c r="A18" s="1869">
        <v>14</v>
      </c>
      <c r="B18" s="1838" t="s">
        <v>5342</v>
      </c>
      <c r="C18" s="2103">
        <f>视同销售和房地产开发企业特定业务审核表!C21</f>
        <v>0</v>
      </c>
      <c r="D18" s="2103">
        <f>视同销售和房地产开发企业特定业务审核表!D21</f>
        <v>0</v>
      </c>
      <c r="E18" s="1838"/>
    </row>
    <row r="19" spans="1:5" s="1579" customFormat="1" ht="14.25" customHeight="1">
      <c r="A19" s="1869">
        <v>15</v>
      </c>
      <c r="B19" s="1838" t="s">
        <v>5343</v>
      </c>
      <c r="C19" s="2103">
        <f>视同销售和房地产开发企业特定业务审核表!C22</f>
        <v>0</v>
      </c>
      <c r="D19" s="2103">
        <f>视同销售和房地产开发企业特定业务审核表!D22</f>
        <v>0</v>
      </c>
      <c r="E19" s="1838"/>
    </row>
    <row r="20" spans="1:5" s="1579" customFormat="1" ht="14.25" customHeight="1">
      <c r="A20" s="1869">
        <v>16</v>
      </c>
      <c r="B20" s="1838" t="s">
        <v>5344</v>
      </c>
      <c r="C20" s="2103">
        <f>视同销售和房地产开发企业特定业务审核表!C23</f>
        <v>0</v>
      </c>
      <c r="D20" s="2103">
        <f>视同销售和房地产开发企业特定业务审核表!D23</f>
        <v>0</v>
      </c>
      <c r="E20" s="1838"/>
    </row>
    <row r="21" spans="1:5" s="1579" customFormat="1" ht="14.25" customHeight="1">
      <c r="A21" s="1869">
        <v>17</v>
      </c>
      <c r="B21" s="1840" t="s">
        <v>5345</v>
      </c>
      <c r="C21" s="2103">
        <f>视同销售和房地产开发企业特定业务审核表!C24</f>
        <v>0</v>
      </c>
      <c r="D21" s="2103">
        <f>视同销售和房地产开发企业特定业务审核表!D24</f>
        <v>0</v>
      </c>
      <c r="E21" s="1838"/>
    </row>
    <row r="22" spans="1:5" s="1579" customFormat="1" ht="14.25" customHeight="1">
      <c r="A22" s="1869">
        <v>18</v>
      </c>
      <c r="B22" s="1838" t="s">
        <v>5346</v>
      </c>
      <c r="C22" s="2103">
        <f>视同销售和房地产开发企业特定业务审核表!C25</f>
        <v>0</v>
      </c>
      <c r="D22" s="2103">
        <f>视同销售和房地产开发企业特定业务审核表!D25</f>
        <v>0</v>
      </c>
      <c r="E22" s="1838"/>
    </row>
    <row r="23" spans="1:5" s="1579" customFormat="1" ht="14.25" customHeight="1">
      <c r="A23" s="1869">
        <v>19</v>
      </c>
      <c r="B23" s="1838" t="s">
        <v>5347</v>
      </c>
      <c r="C23" s="2103">
        <f>视同销售和房地产开发企业特定业务审核表!C26</f>
        <v>0</v>
      </c>
      <c r="D23" s="2103">
        <f>视同销售和房地产开发企业特定业务审核表!D26</f>
        <v>0</v>
      </c>
      <c r="E23" s="1838"/>
    </row>
    <row r="24" spans="1:5" s="1579" customFormat="1" ht="14.25" customHeight="1">
      <c r="A24" s="1869">
        <v>20</v>
      </c>
      <c r="B24" s="1838" t="s">
        <v>5337</v>
      </c>
      <c r="C24" s="2103">
        <f>视同销售和房地产开发企业特定业务审核表!C27</f>
        <v>0</v>
      </c>
      <c r="D24" s="2103">
        <f>视同销售和房地产开发企业特定业务审核表!D27</f>
        <v>0</v>
      </c>
      <c r="E24" s="1838"/>
    </row>
    <row r="25" spans="1:5" s="1579" customFormat="1" ht="48.75" customHeight="1">
      <c r="A25" s="1869">
        <v>21</v>
      </c>
      <c r="B25" s="1838" t="s">
        <v>5348</v>
      </c>
      <c r="C25" s="2103">
        <f>视同销售和房地产开发企业特定业务审核表!C28</f>
        <v>0</v>
      </c>
      <c r="D25" s="2103">
        <f>视同销售和房地产开发企业特定业务审核表!D28</f>
        <v>0</v>
      </c>
      <c r="E25" s="1839" t="s">
        <v>5349</v>
      </c>
    </row>
    <row r="26" spans="1:5" s="1579" customFormat="1" ht="21.75" customHeight="1">
      <c r="A26" s="1870">
        <v>22</v>
      </c>
      <c r="B26" s="1842" t="s">
        <v>5350</v>
      </c>
      <c r="C26" s="2103">
        <f>视同销售和房地产开发企业特定业务审核表!C29</f>
        <v>0</v>
      </c>
      <c r="D26" s="2103">
        <f>视同销售和房地产开发企业特定业务审核表!D29</f>
        <v>0</v>
      </c>
      <c r="E26" s="1840"/>
    </row>
    <row r="27" spans="1:5" s="1579" customFormat="1" ht="14.25" customHeight="1">
      <c r="A27" s="1869">
        <v>23</v>
      </c>
      <c r="B27" s="1839" t="s">
        <v>5351</v>
      </c>
      <c r="C27" s="2103">
        <f>视同销售和房地产开发企业特定业务审核表!C30</f>
        <v>0</v>
      </c>
      <c r="D27" s="2096" t="str">
        <f>视同销售和房地产开发企业特定业务审核表!D30</f>
        <v>*</v>
      </c>
      <c r="E27" s="1838"/>
    </row>
    <row r="28" spans="1:5" s="1581" customFormat="1" ht="14.25" customHeight="1">
      <c r="A28" s="1869">
        <v>24</v>
      </c>
      <c r="B28" s="1838" t="s">
        <v>5352</v>
      </c>
      <c r="C28" s="2103">
        <f>视同销售和房地产开发企业特定业务审核表!C31</f>
        <v>0</v>
      </c>
      <c r="D28" s="2103">
        <f>视同销售和房地产开发企业特定业务审核表!D31</f>
        <v>0</v>
      </c>
      <c r="E28" s="1838"/>
    </row>
    <row r="29" spans="1:5" s="1581" customFormat="1" ht="14.25" customHeight="1">
      <c r="A29" s="1869">
        <v>25</v>
      </c>
      <c r="B29" s="1838" t="s">
        <v>5353</v>
      </c>
      <c r="C29" s="2103">
        <f>视同销售和房地产开发企业特定业务审核表!C32</f>
        <v>0</v>
      </c>
      <c r="D29" s="2103">
        <f>视同销售和房地产开发企业特定业务审核表!D32</f>
        <v>0</v>
      </c>
      <c r="E29" s="1838"/>
    </row>
    <row r="30" spans="1:5" s="1581" customFormat="1" ht="14.25" customHeight="1">
      <c r="A30" s="1870">
        <v>26</v>
      </c>
      <c r="B30" s="1842" t="s">
        <v>5354</v>
      </c>
      <c r="C30" s="2103">
        <f>视同销售和房地产开发企业特定业务审核表!C33</f>
        <v>0</v>
      </c>
      <c r="D30" s="2103">
        <f>视同销售和房地产开发企业特定业务审核表!D33</f>
        <v>0</v>
      </c>
      <c r="E30" s="1840"/>
    </row>
    <row r="31" spans="1:5" s="1581" customFormat="1" ht="14.25" customHeight="1">
      <c r="A31" s="1869">
        <v>27</v>
      </c>
      <c r="B31" s="1839" t="s">
        <v>5355</v>
      </c>
      <c r="C31" s="2103">
        <f>视同销售和房地产开发企业特定业务审核表!C34</f>
        <v>0</v>
      </c>
      <c r="D31" s="2096" t="str">
        <f>视同销售和房地产开发企业特定业务审核表!D34</f>
        <v>*</v>
      </c>
      <c r="E31" s="1838"/>
    </row>
    <row r="32" spans="1:5" s="1581" customFormat="1" ht="14.25" customHeight="1">
      <c r="A32" s="1869">
        <v>28</v>
      </c>
      <c r="B32" s="1838" t="s">
        <v>5356</v>
      </c>
      <c r="C32" s="2103">
        <f>视同销售和房地产开发企业特定业务审核表!C35</f>
        <v>0</v>
      </c>
      <c r="D32" s="2103">
        <f>视同销售和房地产开发企业特定业务审核表!D35</f>
        <v>0</v>
      </c>
      <c r="E32" s="1838"/>
    </row>
    <row r="33" spans="1:5" s="1579" customFormat="1" ht="14.25" customHeight="1">
      <c r="A33" s="1869">
        <v>29</v>
      </c>
      <c r="B33" s="1838" t="s">
        <v>5357</v>
      </c>
      <c r="C33" s="2103">
        <f>视同销售和房地产开发企业特定业务审核表!C36</f>
        <v>0</v>
      </c>
      <c r="D33" s="2103">
        <f>视同销售和房地产开发企业特定业务审核表!D36</f>
        <v>0</v>
      </c>
      <c r="E33" s="1838"/>
    </row>
  </sheetData>
  <mergeCells count="5">
    <mergeCell ref="A1:D1"/>
    <mergeCell ref="A2:D2"/>
    <mergeCell ref="A3:A4"/>
    <mergeCell ref="B3:B4"/>
    <mergeCell ref="E3:E4"/>
  </mergeCells>
  <phoneticPr fontId="59" type="noConversion"/>
  <hyperlinks>
    <hyperlink ref="F12" location="视同销售和房地产开发企业特定业务审核表!A1" display="视同销售和房地产开发企业特定业务审核表!A1"/>
  </hyperlinks>
  <printOptions horizontalCentered="1"/>
  <pageMargins left="0.74803149606299213" right="0.74803149606299213" top="0.98425196850393704" bottom="0.98425196850393704"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65249" r:id="rId4" name="Button 1">
              <controlPr defaultSize="0" print="0" autoFill="0" autoPict="0" macro="[0]!ThisWorkbook.返回">
                <anchor moveWithCells="1">
                  <from>
                    <xdr:col>5</xdr:col>
                    <xdr:colOff>47625</xdr:colOff>
                    <xdr:row>0</xdr:row>
                    <xdr:rowOff>19050</xdr:rowOff>
                  </from>
                  <to>
                    <xdr:col>6</xdr:col>
                    <xdr:colOff>323850</xdr:colOff>
                    <xdr:row>1</xdr:row>
                    <xdr:rowOff>85725</xdr:rowOff>
                  </to>
                </anchor>
              </controlPr>
            </control>
          </mc:Choice>
        </mc:AlternateContent>
      </controls>
    </mc:Choice>
  </mc:AlternateContent>
</worksheet>
</file>

<file path=xl/worksheets/sheet1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5">
    <tabColor rgb="FFFFFF00"/>
  </sheetPr>
  <dimension ref="A1:J19"/>
  <sheetViews>
    <sheetView workbookViewId="0">
      <selection sqref="A1:H1"/>
    </sheetView>
  </sheetViews>
  <sheetFormatPr defaultRowHeight="12"/>
  <cols>
    <col min="1" max="1" width="5.25" style="1584" customWidth="1"/>
    <col min="2" max="2" width="44.25" style="1579" customWidth="1"/>
    <col min="3" max="8" width="11.875" style="1579" customWidth="1"/>
    <col min="9" max="9" width="16.75" style="1579" customWidth="1"/>
    <col min="10" max="256" width="9" style="1579"/>
    <col min="257" max="257" width="5.25" style="1579" customWidth="1"/>
    <col min="258" max="258" width="42.625" style="1579" customWidth="1"/>
    <col min="259" max="259" width="8.375" style="1579" customWidth="1"/>
    <col min="260" max="260" width="8" style="1579" customWidth="1"/>
    <col min="261" max="261" width="7.5" style="1579" customWidth="1"/>
    <col min="262" max="262" width="8.5" style="1579" customWidth="1"/>
    <col min="263" max="263" width="8" style="1579" customWidth="1"/>
    <col min="264" max="264" width="9.875" style="1579" customWidth="1"/>
    <col min="265" max="265" width="19.5" style="1579" customWidth="1"/>
    <col min="266" max="512" width="9" style="1579"/>
    <col min="513" max="513" width="5.25" style="1579" customWidth="1"/>
    <col min="514" max="514" width="42.625" style="1579" customWidth="1"/>
    <col min="515" max="515" width="8.375" style="1579" customWidth="1"/>
    <col min="516" max="516" width="8" style="1579" customWidth="1"/>
    <col min="517" max="517" width="7.5" style="1579" customWidth="1"/>
    <col min="518" max="518" width="8.5" style="1579" customWidth="1"/>
    <col min="519" max="519" width="8" style="1579" customWidth="1"/>
    <col min="520" max="520" width="9.875" style="1579" customWidth="1"/>
    <col min="521" max="521" width="19.5" style="1579" customWidth="1"/>
    <col min="522" max="768" width="9" style="1579"/>
    <col min="769" max="769" width="5.25" style="1579" customWidth="1"/>
    <col min="770" max="770" width="42.625" style="1579" customWidth="1"/>
    <col min="771" max="771" width="8.375" style="1579" customWidth="1"/>
    <col min="772" max="772" width="8" style="1579" customWidth="1"/>
    <col min="773" max="773" width="7.5" style="1579" customWidth="1"/>
    <col min="774" max="774" width="8.5" style="1579" customWidth="1"/>
    <col min="775" max="775" width="8" style="1579" customWidth="1"/>
    <col min="776" max="776" width="9.875" style="1579" customWidth="1"/>
    <col min="777" max="777" width="19.5" style="1579" customWidth="1"/>
    <col min="778" max="1024" width="9" style="1579"/>
    <col min="1025" max="1025" width="5.25" style="1579" customWidth="1"/>
    <col min="1026" max="1026" width="42.625" style="1579" customWidth="1"/>
    <col min="1027" max="1027" width="8.375" style="1579" customWidth="1"/>
    <col min="1028" max="1028" width="8" style="1579" customWidth="1"/>
    <col min="1029" max="1029" width="7.5" style="1579" customWidth="1"/>
    <col min="1030" max="1030" width="8.5" style="1579" customWidth="1"/>
    <col min="1031" max="1031" width="8" style="1579" customWidth="1"/>
    <col min="1032" max="1032" width="9.875" style="1579" customWidth="1"/>
    <col min="1033" max="1033" width="19.5" style="1579" customWidth="1"/>
    <col min="1034" max="1280" width="9" style="1579"/>
    <col min="1281" max="1281" width="5.25" style="1579" customWidth="1"/>
    <col min="1282" max="1282" width="42.625" style="1579" customWidth="1"/>
    <col min="1283" max="1283" width="8.375" style="1579" customWidth="1"/>
    <col min="1284" max="1284" width="8" style="1579" customWidth="1"/>
    <col min="1285" max="1285" width="7.5" style="1579" customWidth="1"/>
    <col min="1286" max="1286" width="8.5" style="1579" customWidth="1"/>
    <col min="1287" max="1287" width="8" style="1579" customWidth="1"/>
    <col min="1288" max="1288" width="9.875" style="1579" customWidth="1"/>
    <col min="1289" max="1289" width="19.5" style="1579" customWidth="1"/>
    <col min="1290" max="1536" width="9" style="1579"/>
    <col min="1537" max="1537" width="5.25" style="1579" customWidth="1"/>
    <col min="1538" max="1538" width="42.625" style="1579" customWidth="1"/>
    <col min="1539" max="1539" width="8.375" style="1579" customWidth="1"/>
    <col min="1540" max="1540" width="8" style="1579" customWidth="1"/>
    <col min="1541" max="1541" width="7.5" style="1579" customWidth="1"/>
    <col min="1542" max="1542" width="8.5" style="1579" customWidth="1"/>
    <col min="1543" max="1543" width="8" style="1579" customWidth="1"/>
    <col min="1544" max="1544" width="9.875" style="1579" customWidth="1"/>
    <col min="1545" max="1545" width="19.5" style="1579" customWidth="1"/>
    <col min="1546" max="1792" width="9" style="1579"/>
    <col min="1793" max="1793" width="5.25" style="1579" customWidth="1"/>
    <col min="1794" max="1794" width="42.625" style="1579" customWidth="1"/>
    <col min="1795" max="1795" width="8.375" style="1579" customWidth="1"/>
    <col min="1796" max="1796" width="8" style="1579" customWidth="1"/>
    <col min="1797" max="1797" width="7.5" style="1579" customWidth="1"/>
    <col min="1798" max="1798" width="8.5" style="1579" customWidth="1"/>
    <col min="1799" max="1799" width="8" style="1579" customWidth="1"/>
    <col min="1800" max="1800" width="9.875" style="1579" customWidth="1"/>
    <col min="1801" max="1801" width="19.5" style="1579" customWidth="1"/>
    <col min="1802" max="2048" width="9" style="1579"/>
    <col min="2049" max="2049" width="5.25" style="1579" customWidth="1"/>
    <col min="2050" max="2050" width="42.625" style="1579" customWidth="1"/>
    <col min="2051" max="2051" width="8.375" style="1579" customWidth="1"/>
    <col min="2052" max="2052" width="8" style="1579" customWidth="1"/>
    <col min="2053" max="2053" width="7.5" style="1579" customWidth="1"/>
    <col min="2054" max="2054" width="8.5" style="1579" customWidth="1"/>
    <col min="2055" max="2055" width="8" style="1579" customWidth="1"/>
    <col min="2056" max="2056" width="9.875" style="1579" customWidth="1"/>
    <col min="2057" max="2057" width="19.5" style="1579" customWidth="1"/>
    <col min="2058" max="2304" width="9" style="1579"/>
    <col min="2305" max="2305" width="5.25" style="1579" customWidth="1"/>
    <col min="2306" max="2306" width="42.625" style="1579" customWidth="1"/>
    <col min="2307" max="2307" width="8.375" style="1579" customWidth="1"/>
    <col min="2308" max="2308" width="8" style="1579" customWidth="1"/>
    <col min="2309" max="2309" width="7.5" style="1579" customWidth="1"/>
    <col min="2310" max="2310" width="8.5" style="1579" customWidth="1"/>
    <col min="2311" max="2311" width="8" style="1579" customWidth="1"/>
    <col min="2312" max="2312" width="9.875" style="1579" customWidth="1"/>
    <col min="2313" max="2313" width="19.5" style="1579" customWidth="1"/>
    <col min="2314" max="2560" width="9" style="1579"/>
    <col min="2561" max="2561" width="5.25" style="1579" customWidth="1"/>
    <col min="2562" max="2562" width="42.625" style="1579" customWidth="1"/>
    <col min="2563" max="2563" width="8.375" style="1579" customWidth="1"/>
    <col min="2564" max="2564" width="8" style="1579" customWidth="1"/>
    <col min="2565" max="2565" width="7.5" style="1579" customWidth="1"/>
    <col min="2566" max="2566" width="8.5" style="1579" customWidth="1"/>
    <col min="2567" max="2567" width="8" style="1579" customWidth="1"/>
    <col min="2568" max="2568" width="9.875" style="1579" customWidth="1"/>
    <col min="2569" max="2569" width="19.5" style="1579" customWidth="1"/>
    <col min="2570" max="2816" width="9" style="1579"/>
    <col min="2817" max="2817" width="5.25" style="1579" customWidth="1"/>
    <col min="2818" max="2818" width="42.625" style="1579" customWidth="1"/>
    <col min="2819" max="2819" width="8.375" style="1579" customWidth="1"/>
    <col min="2820" max="2820" width="8" style="1579" customWidth="1"/>
    <col min="2821" max="2821" width="7.5" style="1579" customWidth="1"/>
    <col min="2822" max="2822" width="8.5" style="1579" customWidth="1"/>
    <col min="2823" max="2823" width="8" style="1579" customWidth="1"/>
    <col min="2824" max="2824" width="9.875" style="1579" customWidth="1"/>
    <col min="2825" max="2825" width="19.5" style="1579" customWidth="1"/>
    <col min="2826" max="3072" width="9" style="1579"/>
    <col min="3073" max="3073" width="5.25" style="1579" customWidth="1"/>
    <col min="3074" max="3074" width="42.625" style="1579" customWidth="1"/>
    <col min="3075" max="3075" width="8.375" style="1579" customWidth="1"/>
    <col min="3076" max="3076" width="8" style="1579" customWidth="1"/>
    <col min="3077" max="3077" width="7.5" style="1579" customWidth="1"/>
    <col min="3078" max="3078" width="8.5" style="1579" customWidth="1"/>
    <col min="3079" max="3079" width="8" style="1579" customWidth="1"/>
    <col min="3080" max="3080" width="9.875" style="1579" customWidth="1"/>
    <col min="3081" max="3081" width="19.5" style="1579" customWidth="1"/>
    <col min="3082" max="3328" width="9" style="1579"/>
    <col min="3329" max="3329" width="5.25" style="1579" customWidth="1"/>
    <col min="3330" max="3330" width="42.625" style="1579" customWidth="1"/>
    <col min="3331" max="3331" width="8.375" style="1579" customWidth="1"/>
    <col min="3332" max="3332" width="8" style="1579" customWidth="1"/>
    <col min="3333" max="3333" width="7.5" style="1579" customWidth="1"/>
    <col min="3334" max="3334" width="8.5" style="1579" customWidth="1"/>
    <col min="3335" max="3335" width="8" style="1579" customWidth="1"/>
    <col min="3336" max="3336" width="9.875" style="1579" customWidth="1"/>
    <col min="3337" max="3337" width="19.5" style="1579" customWidth="1"/>
    <col min="3338" max="3584" width="9" style="1579"/>
    <col min="3585" max="3585" width="5.25" style="1579" customWidth="1"/>
    <col min="3586" max="3586" width="42.625" style="1579" customWidth="1"/>
    <col min="3587" max="3587" width="8.375" style="1579" customWidth="1"/>
    <col min="3588" max="3588" width="8" style="1579" customWidth="1"/>
    <col min="3589" max="3589" width="7.5" style="1579" customWidth="1"/>
    <col min="3590" max="3590" width="8.5" style="1579" customWidth="1"/>
    <col min="3591" max="3591" width="8" style="1579" customWidth="1"/>
    <col min="3592" max="3592" width="9.875" style="1579" customWidth="1"/>
    <col min="3593" max="3593" width="19.5" style="1579" customWidth="1"/>
    <col min="3594" max="3840" width="9" style="1579"/>
    <col min="3841" max="3841" width="5.25" style="1579" customWidth="1"/>
    <col min="3842" max="3842" width="42.625" style="1579" customWidth="1"/>
    <col min="3843" max="3843" width="8.375" style="1579" customWidth="1"/>
    <col min="3844" max="3844" width="8" style="1579" customWidth="1"/>
    <col min="3845" max="3845" width="7.5" style="1579" customWidth="1"/>
    <col min="3846" max="3846" width="8.5" style="1579" customWidth="1"/>
    <col min="3847" max="3847" width="8" style="1579" customWidth="1"/>
    <col min="3848" max="3848" width="9.875" style="1579" customWidth="1"/>
    <col min="3849" max="3849" width="19.5" style="1579" customWidth="1"/>
    <col min="3850" max="4096" width="9" style="1579"/>
    <col min="4097" max="4097" width="5.25" style="1579" customWidth="1"/>
    <col min="4098" max="4098" width="42.625" style="1579" customWidth="1"/>
    <col min="4099" max="4099" width="8.375" style="1579" customWidth="1"/>
    <col min="4100" max="4100" width="8" style="1579" customWidth="1"/>
    <col min="4101" max="4101" width="7.5" style="1579" customWidth="1"/>
    <col min="4102" max="4102" width="8.5" style="1579" customWidth="1"/>
    <col min="4103" max="4103" width="8" style="1579" customWidth="1"/>
    <col min="4104" max="4104" width="9.875" style="1579" customWidth="1"/>
    <col min="4105" max="4105" width="19.5" style="1579" customWidth="1"/>
    <col min="4106" max="4352" width="9" style="1579"/>
    <col min="4353" max="4353" width="5.25" style="1579" customWidth="1"/>
    <col min="4354" max="4354" width="42.625" style="1579" customWidth="1"/>
    <col min="4355" max="4355" width="8.375" style="1579" customWidth="1"/>
    <col min="4356" max="4356" width="8" style="1579" customWidth="1"/>
    <col min="4357" max="4357" width="7.5" style="1579" customWidth="1"/>
    <col min="4358" max="4358" width="8.5" style="1579" customWidth="1"/>
    <col min="4359" max="4359" width="8" style="1579" customWidth="1"/>
    <col min="4360" max="4360" width="9.875" style="1579" customWidth="1"/>
    <col min="4361" max="4361" width="19.5" style="1579" customWidth="1"/>
    <col min="4362" max="4608" width="9" style="1579"/>
    <col min="4609" max="4609" width="5.25" style="1579" customWidth="1"/>
    <col min="4610" max="4610" width="42.625" style="1579" customWidth="1"/>
    <col min="4611" max="4611" width="8.375" style="1579" customWidth="1"/>
    <col min="4612" max="4612" width="8" style="1579" customWidth="1"/>
    <col min="4613" max="4613" width="7.5" style="1579" customWidth="1"/>
    <col min="4614" max="4614" width="8.5" style="1579" customWidth="1"/>
    <col min="4615" max="4615" width="8" style="1579" customWidth="1"/>
    <col min="4616" max="4616" width="9.875" style="1579" customWidth="1"/>
    <col min="4617" max="4617" width="19.5" style="1579" customWidth="1"/>
    <col min="4618" max="4864" width="9" style="1579"/>
    <col min="4865" max="4865" width="5.25" style="1579" customWidth="1"/>
    <col min="4866" max="4866" width="42.625" style="1579" customWidth="1"/>
    <col min="4867" max="4867" width="8.375" style="1579" customWidth="1"/>
    <col min="4868" max="4868" width="8" style="1579" customWidth="1"/>
    <col min="4869" max="4869" width="7.5" style="1579" customWidth="1"/>
    <col min="4870" max="4870" width="8.5" style="1579" customWidth="1"/>
    <col min="4871" max="4871" width="8" style="1579" customWidth="1"/>
    <col min="4872" max="4872" width="9.875" style="1579" customWidth="1"/>
    <col min="4873" max="4873" width="19.5" style="1579" customWidth="1"/>
    <col min="4874" max="5120" width="9" style="1579"/>
    <col min="5121" max="5121" width="5.25" style="1579" customWidth="1"/>
    <col min="5122" max="5122" width="42.625" style="1579" customWidth="1"/>
    <col min="5123" max="5123" width="8.375" style="1579" customWidth="1"/>
    <col min="5124" max="5124" width="8" style="1579" customWidth="1"/>
    <col min="5125" max="5125" width="7.5" style="1579" customWidth="1"/>
    <col min="5126" max="5126" width="8.5" style="1579" customWidth="1"/>
    <col min="5127" max="5127" width="8" style="1579" customWidth="1"/>
    <col min="5128" max="5128" width="9.875" style="1579" customWidth="1"/>
    <col min="5129" max="5129" width="19.5" style="1579" customWidth="1"/>
    <col min="5130" max="5376" width="9" style="1579"/>
    <col min="5377" max="5377" width="5.25" style="1579" customWidth="1"/>
    <col min="5378" max="5378" width="42.625" style="1579" customWidth="1"/>
    <col min="5379" max="5379" width="8.375" style="1579" customWidth="1"/>
    <col min="5380" max="5380" width="8" style="1579" customWidth="1"/>
    <col min="5381" max="5381" width="7.5" style="1579" customWidth="1"/>
    <col min="5382" max="5382" width="8.5" style="1579" customWidth="1"/>
    <col min="5383" max="5383" width="8" style="1579" customWidth="1"/>
    <col min="5384" max="5384" width="9.875" style="1579" customWidth="1"/>
    <col min="5385" max="5385" width="19.5" style="1579" customWidth="1"/>
    <col min="5386" max="5632" width="9" style="1579"/>
    <col min="5633" max="5633" width="5.25" style="1579" customWidth="1"/>
    <col min="5634" max="5634" width="42.625" style="1579" customWidth="1"/>
    <col min="5635" max="5635" width="8.375" style="1579" customWidth="1"/>
    <col min="5636" max="5636" width="8" style="1579" customWidth="1"/>
    <col min="5637" max="5637" width="7.5" style="1579" customWidth="1"/>
    <col min="5638" max="5638" width="8.5" style="1579" customWidth="1"/>
    <col min="5639" max="5639" width="8" style="1579" customWidth="1"/>
    <col min="5640" max="5640" width="9.875" style="1579" customWidth="1"/>
    <col min="5641" max="5641" width="19.5" style="1579" customWidth="1"/>
    <col min="5642" max="5888" width="9" style="1579"/>
    <col min="5889" max="5889" width="5.25" style="1579" customWidth="1"/>
    <col min="5890" max="5890" width="42.625" style="1579" customWidth="1"/>
    <col min="5891" max="5891" width="8.375" style="1579" customWidth="1"/>
    <col min="5892" max="5892" width="8" style="1579" customWidth="1"/>
    <col min="5893" max="5893" width="7.5" style="1579" customWidth="1"/>
    <col min="5894" max="5894" width="8.5" style="1579" customWidth="1"/>
    <col min="5895" max="5895" width="8" style="1579" customWidth="1"/>
    <col min="5896" max="5896" width="9.875" style="1579" customWidth="1"/>
    <col min="5897" max="5897" width="19.5" style="1579" customWidth="1"/>
    <col min="5898" max="6144" width="9" style="1579"/>
    <col min="6145" max="6145" width="5.25" style="1579" customWidth="1"/>
    <col min="6146" max="6146" width="42.625" style="1579" customWidth="1"/>
    <col min="6147" max="6147" width="8.375" style="1579" customWidth="1"/>
    <col min="6148" max="6148" width="8" style="1579" customWidth="1"/>
    <col min="6149" max="6149" width="7.5" style="1579" customWidth="1"/>
    <col min="6150" max="6150" width="8.5" style="1579" customWidth="1"/>
    <col min="6151" max="6151" width="8" style="1579" customWidth="1"/>
    <col min="6152" max="6152" width="9.875" style="1579" customWidth="1"/>
    <col min="6153" max="6153" width="19.5" style="1579" customWidth="1"/>
    <col min="6154" max="6400" width="9" style="1579"/>
    <col min="6401" max="6401" width="5.25" style="1579" customWidth="1"/>
    <col min="6402" max="6402" width="42.625" style="1579" customWidth="1"/>
    <col min="6403" max="6403" width="8.375" style="1579" customWidth="1"/>
    <col min="6404" max="6404" width="8" style="1579" customWidth="1"/>
    <col min="6405" max="6405" width="7.5" style="1579" customWidth="1"/>
    <col min="6406" max="6406" width="8.5" style="1579" customWidth="1"/>
    <col min="6407" max="6407" width="8" style="1579" customWidth="1"/>
    <col min="6408" max="6408" width="9.875" style="1579" customWidth="1"/>
    <col min="6409" max="6409" width="19.5" style="1579" customWidth="1"/>
    <col min="6410" max="6656" width="9" style="1579"/>
    <col min="6657" max="6657" width="5.25" style="1579" customWidth="1"/>
    <col min="6658" max="6658" width="42.625" style="1579" customWidth="1"/>
    <col min="6659" max="6659" width="8.375" style="1579" customWidth="1"/>
    <col min="6660" max="6660" width="8" style="1579" customWidth="1"/>
    <col min="6661" max="6661" width="7.5" style="1579" customWidth="1"/>
    <col min="6662" max="6662" width="8.5" style="1579" customWidth="1"/>
    <col min="6663" max="6663" width="8" style="1579" customWidth="1"/>
    <col min="6664" max="6664" width="9.875" style="1579" customWidth="1"/>
    <col min="6665" max="6665" width="19.5" style="1579" customWidth="1"/>
    <col min="6666" max="6912" width="9" style="1579"/>
    <col min="6913" max="6913" width="5.25" style="1579" customWidth="1"/>
    <col min="6914" max="6914" width="42.625" style="1579" customWidth="1"/>
    <col min="6915" max="6915" width="8.375" style="1579" customWidth="1"/>
    <col min="6916" max="6916" width="8" style="1579" customWidth="1"/>
    <col min="6917" max="6917" width="7.5" style="1579" customWidth="1"/>
    <col min="6918" max="6918" width="8.5" style="1579" customWidth="1"/>
    <col min="6919" max="6919" width="8" style="1579" customWidth="1"/>
    <col min="6920" max="6920" width="9.875" style="1579" customWidth="1"/>
    <col min="6921" max="6921" width="19.5" style="1579" customWidth="1"/>
    <col min="6922" max="7168" width="9" style="1579"/>
    <col min="7169" max="7169" width="5.25" style="1579" customWidth="1"/>
    <col min="7170" max="7170" width="42.625" style="1579" customWidth="1"/>
    <col min="7171" max="7171" width="8.375" style="1579" customWidth="1"/>
    <col min="7172" max="7172" width="8" style="1579" customWidth="1"/>
    <col min="7173" max="7173" width="7.5" style="1579" customWidth="1"/>
    <col min="7174" max="7174" width="8.5" style="1579" customWidth="1"/>
    <col min="7175" max="7175" width="8" style="1579" customWidth="1"/>
    <col min="7176" max="7176" width="9.875" style="1579" customWidth="1"/>
    <col min="7177" max="7177" width="19.5" style="1579" customWidth="1"/>
    <col min="7178" max="7424" width="9" style="1579"/>
    <col min="7425" max="7425" width="5.25" style="1579" customWidth="1"/>
    <col min="7426" max="7426" width="42.625" style="1579" customWidth="1"/>
    <col min="7427" max="7427" width="8.375" style="1579" customWidth="1"/>
    <col min="7428" max="7428" width="8" style="1579" customWidth="1"/>
    <col min="7429" max="7429" width="7.5" style="1579" customWidth="1"/>
    <col min="7430" max="7430" width="8.5" style="1579" customWidth="1"/>
    <col min="7431" max="7431" width="8" style="1579" customWidth="1"/>
    <col min="7432" max="7432" width="9.875" style="1579" customWidth="1"/>
    <col min="7433" max="7433" width="19.5" style="1579" customWidth="1"/>
    <col min="7434" max="7680" width="9" style="1579"/>
    <col min="7681" max="7681" width="5.25" style="1579" customWidth="1"/>
    <col min="7682" max="7682" width="42.625" style="1579" customWidth="1"/>
    <col min="7683" max="7683" width="8.375" style="1579" customWidth="1"/>
    <col min="7684" max="7684" width="8" style="1579" customWidth="1"/>
    <col min="7685" max="7685" width="7.5" style="1579" customWidth="1"/>
    <col min="7686" max="7686" width="8.5" style="1579" customWidth="1"/>
    <col min="7687" max="7687" width="8" style="1579" customWidth="1"/>
    <col min="7688" max="7688" width="9.875" style="1579" customWidth="1"/>
    <col min="7689" max="7689" width="19.5" style="1579" customWidth="1"/>
    <col min="7690" max="7936" width="9" style="1579"/>
    <col min="7937" max="7937" width="5.25" style="1579" customWidth="1"/>
    <col min="7938" max="7938" width="42.625" style="1579" customWidth="1"/>
    <col min="7939" max="7939" width="8.375" style="1579" customWidth="1"/>
    <col min="7940" max="7940" width="8" style="1579" customWidth="1"/>
    <col min="7941" max="7941" width="7.5" style="1579" customWidth="1"/>
    <col min="7942" max="7942" width="8.5" style="1579" customWidth="1"/>
    <col min="7943" max="7943" width="8" style="1579" customWidth="1"/>
    <col min="7944" max="7944" width="9.875" style="1579" customWidth="1"/>
    <col min="7945" max="7945" width="19.5" style="1579" customWidth="1"/>
    <col min="7946" max="8192" width="9" style="1579"/>
    <col min="8193" max="8193" width="5.25" style="1579" customWidth="1"/>
    <col min="8194" max="8194" width="42.625" style="1579" customWidth="1"/>
    <col min="8195" max="8195" width="8.375" style="1579" customWidth="1"/>
    <col min="8196" max="8196" width="8" style="1579" customWidth="1"/>
    <col min="8197" max="8197" width="7.5" style="1579" customWidth="1"/>
    <col min="8198" max="8198" width="8.5" style="1579" customWidth="1"/>
    <col min="8199" max="8199" width="8" style="1579" customWidth="1"/>
    <col min="8200" max="8200" width="9.875" style="1579" customWidth="1"/>
    <col min="8201" max="8201" width="19.5" style="1579" customWidth="1"/>
    <col min="8202" max="8448" width="9" style="1579"/>
    <col min="8449" max="8449" width="5.25" style="1579" customWidth="1"/>
    <col min="8450" max="8450" width="42.625" style="1579" customWidth="1"/>
    <col min="8451" max="8451" width="8.375" style="1579" customWidth="1"/>
    <col min="8452" max="8452" width="8" style="1579" customWidth="1"/>
    <col min="8453" max="8453" width="7.5" style="1579" customWidth="1"/>
    <col min="8454" max="8454" width="8.5" style="1579" customWidth="1"/>
    <col min="8455" max="8455" width="8" style="1579" customWidth="1"/>
    <col min="8456" max="8456" width="9.875" style="1579" customWidth="1"/>
    <col min="8457" max="8457" width="19.5" style="1579" customWidth="1"/>
    <col min="8458" max="8704" width="9" style="1579"/>
    <col min="8705" max="8705" width="5.25" style="1579" customWidth="1"/>
    <col min="8706" max="8706" width="42.625" style="1579" customWidth="1"/>
    <col min="8707" max="8707" width="8.375" style="1579" customWidth="1"/>
    <col min="8708" max="8708" width="8" style="1579" customWidth="1"/>
    <col min="8709" max="8709" width="7.5" style="1579" customWidth="1"/>
    <col min="8710" max="8710" width="8.5" style="1579" customWidth="1"/>
    <col min="8711" max="8711" width="8" style="1579" customWidth="1"/>
    <col min="8712" max="8712" width="9.875" style="1579" customWidth="1"/>
    <col min="8713" max="8713" width="19.5" style="1579" customWidth="1"/>
    <col min="8714" max="8960" width="9" style="1579"/>
    <col min="8961" max="8961" width="5.25" style="1579" customWidth="1"/>
    <col min="8962" max="8962" width="42.625" style="1579" customWidth="1"/>
    <col min="8963" max="8963" width="8.375" style="1579" customWidth="1"/>
    <col min="8964" max="8964" width="8" style="1579" customWidth="1"/>
    <col min="8965" max="8965" width="7.5" style="1579" customWidth="1"/>
    <col min="8966" max="8966" width="8.5" style="1579" customWidth="1"/>
    <col min="8967" max="8967" width="8" style="1579" customWidth="1"/>
    <col min="8968" max="8968" width="9.875" style="1579" customWidth="1"/>
    <col min="8969" max="8969" width="19.5" style="1579" customWidth="1"/>
    <col min="8970" max="9216" width="9" style="1579"/>
    <col min="9217" max="9217" width="5.25" style="1579" customWidth="1"/>
    <col min="9218" max="9218" width="42.625" style="1579" customWidth="1"/>
    <col min="9219" max="9219" width="8.375" style="1579" customWidth="1"/>
    <col min="9220" max="9220" width="8" style="1579" customWidth="1"/>
    <col min="9221" max="9221" width="7.5" style="1579" customWidth="1"/>
    <col min="9222" max="9222" width="8.5" style="1579" customWidth="1"/>
    <col min="9223" max="9223" width="8" style="1579" customWidth="1"/>
    <col min="9224" max="9224" width="9.875" style="1579" customWidth="1"/>
    <col min="9225" max="9225" width="19.5" style="1579" customWidth="1"/>
    <col min="9226" max="9472" width="9" style="1579"/>
    <col min="9473" max="9473" width="5.25" style="1579" customWidth="1"/>
    <col min="9474" max="9474" width="42.625" style="1579" customWidth="1"/>
    <col min="9475" max="9475" width="8.375" style="1579" customWidth="1"/>
    <col min="9476" max="9476" width="8" style="1579" customWidth="1"/>
    <col min="9477" max="9477" width="7.5" style="1579" customWidth="1"/>
    <col min="9478" max="9478" width="8.5" style="1579" customWidth="1"/>
    <col min="9479" max="9479" width="8" style="1579" customWidth="1"/>
    <col min="9480" max="9480" width="9.875" style="1579" customWidth="1"/>
    <col min="9481" max="9481" width="19.5" style="1579" customWidth="1"/>
    <col min="9482" max="9728" width="9" style="1579"/>
    <col min="9729" max="9729" width="5.25" style="1579" customWidth="1"/>
    <col min="9730" max="9730" width="42.625" style="1579" customWidth="1"/>
    <col min="9731" max="9731" width="8.375" style="1579" customWidth="1"/>
    <col min="9732" max="9732" width="8" style="1579" customWidth="1"/>
    <col min="9733" max="9733" width="7.5" style="1579" customWidth="1"/>
    <col min="9734" max="9734" width="8.5" style="1579" customWidth="1"/>
    <col min="9735" max="9735" width="8" style="1579" customWidth="1"/>
    <col min="9736" max="9736" width="9.875" style="1579" customWidth="1"/>
    <col min="9737" max="9737" width="19.5" style="1579" customWidth="1"/>
    <col min="9738" max="9984" width="9" style="1579"/>
    <col min="9985" max="9985" width="5.25" style="1579" customWidth="1"/>
    <col min="9986" max="9986" width="42.625" style="1579" customWidth="1"/>
    <col min="9987" max="9987" width="8.375" style="1579" customWidth="1"/>
    <col min="9988" max="9988" width="8" style="1579" customWidth="1"/>
    <col min="9989" max="9989" width="7.5" style="1579" customWidth="1"/>
    <col min="9990" max="9990" width="8.5" style="1579" customWidth="1"/>
    <col min="9991" max="9991" width="8" style="1579" customWidth="1"/>
    <col min="9992" max="9992" width="9.875" style="1579" customWidth="1"/>
    <col min="9993" max="9993" width="19.5" style="1579" customWidth="1"/>
    <col min="9994" max="10240" width="9" style="1579"/>
    <col min="10241" max="10241" width="5.25" style="1579" customWidth="1"/>
    <col min="10242" max="10242" width="42.625" style="1579" customWidth="1"/>
    <col min="10243" max="10243" width="8.375" style="1579" customWidth="1"/>
    <col min="10244" max="10244" width="8" style="1579" customWidth="1"/>
    <col min="10245" max="10245" width="7.5" style="1579" customWidth="1"/>
    <col min="10246" max="10246" width="8.5" style="1579" customWidth="1"/>
    <col min="10247" max="10247" width="8" style="1579" customWidth="1"/>
    <col min="10248" max="10248" width="9.875" style="1579" customWidth="1"/>
    <col min="10249" max="10249" width="19.5" style="1579" customWidth="1"/>
    <col min="10250" max="10496" width="9" style="1579"/>
    <col min="10497" max="10497" width="5.25" style="1579" customWidth="1"/>
    <col min="10498" max="10498" width="42.625" style="1579" customWidth="1"/>
    <col min="10499" max="10499" width="8.375" style="1579" customWidth="1"/>
    <col min="10500" max="10500" width="8" style="1579" customWidth="1"/>
    <col min="10501" max="10501" width="7.5" style="1579" customWidth="1"/>
    <col min="10502" max="10502" width="8.5" style="1579" customWidth="1"/>
    <col min="10503" max="10503" width="8" style="1579" customWidth="1"/>
    <col min="10504" max="10504" width="9.875" style="1579" customWidth="1"/>
    <col min="10505" max="10505" width="19.5" style="1579" customWidth="1"/>
    <col min="10506" max="10752" width="9" style="1579"/>
    <col min="10753" max="10753" width="5.25" style="1579" customWidth="1"/>
    <col min="10754" max="10754" width="42.625" style="1579" customWidth="1"/>
    <col min="10755" max="10755" width="8.375" style="1579" customWidth="1"/>
    <col min="10756" max="10756" width="8" style="1579" customWidth="1"/>
    <col min="10757" max="10757" width="7.5" style="1579" customWidth="1"/>
    <col min="10758" max="10758" width="8.5" style="1579" customWidth="1"/>
    <col min="10759" max="10759" width="8" style="1579" customWidth="1"/>
    <col min="10760" max="10760" width="9.875" style="1579" customWidth="1"/>
    <col min="10761" max="10761" width="19.5" style="1579" customWidth="1"/>
    <col min="10762" max="11008" width="9" style="1579"/>
    <col min="11009" max="11009" width="5.25" style="1579" customWidth="1"/>
    <col min="11010" max="11010" width="42.625" style="1579" customWidth="1"/>
    <col min="11011" max="11011" width="8.375" style="1579" customWidth="1"/>
    <col min="11012" max="11012" width="8" style="1579" customWidth="1"/>
    <col min="11013" max="11013" width="7.5" style="1579" customWidth="1"/>
    <col min="11014" max="11014" width="8.5" style="1579" customWidth="1"/>
    <col min="11015" max="11015" width="8" style="1579" customWidth="1"/>
    <col min="11016" max="11016" width="9.875" style="1579" customWidth="1"/>
    <col min="11017" max="11017" width="19.5" style="1579" customWidth="1"/>
    <col min="11018" max="11264" width="9" style="1579"/>
    <col min="11265" max="11265" width="5.25" style="1579" customWidth="1"/>
    <col min="11266" max="11266" width="42.625" style="1579" customWidth="1"/>
    <col min="11267" max="11267" width="8.375" style="1579" customWidth="1"/>
    <col min="11268" max="11268" width="8" style="1579" customWidth="1"/>
    <col min="11269" max="11269" width="7.5" style="1579" customWidth="1"/>
    <col min="11270" max="11270" width="8.5" style="1579" customWidth="1"/>
    <col min="11271" max="11271" width="8" style="1579" customWidth="1"/>
    <col min="11272" max="11272" width="9.875" style="1579" customWidth="1"/>
    <col min="11273" max="11273" width="19.5" style="1579" customWidth="1"/>
    <col min="11274" max="11520" width="9" style="1579"/>
    <col min="11521" max="11521" width="5.25" style="1579" customWidth="1"/>
    <col min="11522" max="11522" width="42.625" style="1579" customWidth="1"/>
    <col min="11523" max="11523" width="8.375" style="1579" customWidth="1"/>
    <col min="11524" max="11524" width="8" style="1579" customWidth="1"/>
    <col min="11525" max="11525" width="7.5" style="1579" customWidth="1"/>
    <col min="11526" max="11526" width="8.5" style="1579" customWidth="1"/>
    <col min="11527" max="11527" width="8" style="1579" customWidth="1"/>
    <col min="11528" max="11528" width="9.875" style="1579" customWidth="1"/>
    <col min="11529" max="11529" width="19.5" style="1579" customWidth="1"/>
    <col min="11530" max="11776" width="9" style="1579"/>
    <col min="11777" max="11777" width="5.25" style="1579" customWidth="1"/>
    <col min="11778" max="11778" width="42.625" style="1579" customWidth="1"/>
    <col min="11779" max="11779" width="8.375" style="1579" customWidth="1"/>
    <col min="11780" max="11780" width="8" style="1579" customWidth="1"/>
    <col min="11781" max="11781" width="7.5" style="1579" customWidth="1"/>
    <col min="11782" max="11782" width="8.5" style="1579" customWidth="1"/>
    <col min="11783" max="11783" width="8" style="1579" customWidth="1"/>
    <col min="11784" max="11784" width="9.875" style="1579" customWidth="1"/>
    <col min="11785" max="11785" width="19.5" style="1579" customWidth="1"/>
    <col min="11786" max="12032" width="9" style="1579"/>
    <col min="12033" max="12033" width="5.25" style="1579" customWidth="1"/>
    <col min="12034" max="12034" width="42.625" style="1579" customWidth="1"/>
    <col min="12035" max="12035" width="8.375" style="1579" customWidth="1"/>
    <col min="12036" max="12036" width="8" style="1579" customWidth="1"/>
    <col min="12037" max="12037" width="7.5" style="1579" customWidth="1"/>
    <col min="12038" max="12038" width="8.5" style="1579" customWidth="1"/>
    <col min="12039" max="12039" width="8" style="1579" customWidth="1"/>
    <col min="12040" max="12040" width="9.875" style="1579" customWidth="1"/>
    <col min="12041" max="12041" width="19.5" style="1579" customWidth="1"/>
    <col min="12042" max="12288" width="9" style="1579"/>
    <col min="12289" max="12289" width="5.25" style="1579" customWidth="1"/>
    <col min="12290" max="12290" width="42.625" style="1579" customWidth="1"/>
    <col min="12291" max="12291" width="8.375" style="1579" customWidth="1"/>
    <col min="12292" max="12292" width="8" style="1579" customWidth="1"/>
    <col min="12293" max="12293" width="7.5" style="1579" customWidth="1"/>
    <col min="12294" max="12294" width="8.5" style="1579" customWidth="1"/>
    <col min="12295" max="12295" width="8" style="1579" customWidth="1"/>
    <col min="12296" max="12296" width="9.875" style="1579" customWidth="1"/>
    <col min="12297" max="12297" width="19.5" style="1579" customWidth="1"/>
    <col min="12298" max="12544" width="9" style="1579"/>
    <col min="12545" max="12545" width="5.25" style="1579" customWidth="1"/>
    <col min="12546" max="12546" width="42.625" style="1579" customWidth="1"/>
    <col min="12547" max="12547" width="8.375" style="1579" customWidth="1"/>
    <col min="12548" max="12548" width="8" style="1579" customWidth="1"/>
    <col min="12549" max="12549" width="7.5" style="1579" customWidth="1"/>
    <col min="12550" max="12550" width="8.5" style="1579" customWidth="1"/>
    <col min="12551" max="12551" width="8" style="1579" customWidth="1"/>
    <col min="12552" max="12552" width="9.875" style="1579" customWidth="1"/>
    <col min="12553" max="12553" width="19.5" style="1579" customWidth="1"/>
    <col min="12554" max="12800" width="9" style="1579"/>
    <col min="12801" max="12801" width="5.25" style="1579" customWidth="1"/>
    <col min="12802" max="12802" width="42.625" style="1579" customWidth="1"/>
    <col min="12803" max="12803" width="8.375" style="1579" customWidth="1"/>
    <col min="12804" max="12804" width="8" style="1579" customWidth="1"/>
    <col min="12805" max="12805" width="7.5" style="1579" customWidth="1"/>
    <col min="12806" max="12806" width="8.5" style="1579" customWidth="1"/>
    <col min="12807" max="12807" width="8" style="1579" customWidth="1"/>
    <col min="12808" max="12808" width="9.875" style="1579" customWidth="1"/>
    <col min="12809" max="12809" width="19.5" style="1579" customWidth="1"/>
    <col min="12810" max="13056" width="9" style="1579"/>
    <col min="13057" max="13057" width="5.25" style="1579" customWidth="1"/>
    <col min="13058" max="13058" width="42.625" style="1579" customWidth="1"/>
    <col min="13059" max="13059" width="8.375" style="1579" customWidth="1"/>
    <col min="13060" max="13060" width="8" style="1579" customWidth="1"/>
    <col min="13061" max="13061" width="7.5" style="1579" customWidth="1"/>
    <col min="13062" max="13062" width="8.5" style="1579" customWidth="1"/>
    <col min="13063" max="13063" width="8" style="1579" customWidth="1"/>
    <col min="13064" max="13064" width="9.875" style="1579" customWidth="1"/>
    <col min="13065" max="13065" width="19.5" style="1579" customWidth="1"/>
    <col min="13066" max="13312" width="9" style="1579"/>
    <col min="13313" max="13313" width="5.25" style="1579" customWidth="1"/>
    <col min="13314" max="13314" width="42.625" style="1579" customWidth="1"/>
    <col min="13315" max="13315" width="8.375" style="1579" customWidth="1"/>
    <col min="13316" max="13316" width="8" style="1579" customWidth="1"/>
    <col min="13317" max="13317" width="7.5" style="1579" customWidth="1"/>
    <col min="13318" max="13318" width="8.5" style="1579" customWidth="1"/>
    <col min="13319" max="13319" width="8" style="1579" customWidth="1"/>
    <col min="13320" max="13320" width="9.875" style="1579" customWidth="1"/>
    <col min="13321" max="13321" width="19.5" style="1579" customWidth="1"/>
    <col min="13322" max="13568" width="9" style="1579"/>
    <col min="13569" max="13569" width="5.25" style="1579" customWidth="1"/>
    <col min="13570" max="13570" width="42.625" style="1579" customWidth="1"/>
    <col min="13571" max="13571" width="8.375" style="1579" customWidth="1"/>
    <col min="13572" max="13572" width="8" style="1579" customWidth="1"/>
    <col min="13573" max="13573" width="7.5" style="1579" customWidth="1"/>
    <col min="13574" max="13574" width="8.5" style="1579" customWidth="1"/>
    <col min="13575" max="13575" width="8" style="1579" customWidth="1"/>
    <col min="13576" max="13576" width="9.875" style="1579" customWidth="1"/>
    <col min="13577" max="13577" width="19.5" style="1579" customWidth="1"/>
    <col min="13578" max="13824" width="9" style="1579"/>
    <col min="13825" max="13825" width="5.25" style="1579" customWidth="1"/>
    <col min="13826" max="13826" width="42.625" style="1579" customWidth="1"/>
    <col min="13827" max="13827" width="8.375" style="1579" customWidth="1"/>
    <col min="13828" max="13828" width="8" style="1579" customWidth="1"/>
    <col min="13829" max="13829" width="7.5" style="1579" customWidth="1"/>
    <col min="13830" max="13830" width="8.5" style="1579" customWidth="1"/>
    <col min="13831" max="13831" width="8" style="1579" customWidth="1"/>
    <col min="13832" max="13832" width="9.875" style="1579" customWidth="1"/>
    <col min="13833" max="13833" width="19.5" style="1579" customWidth="1"/>
    <col min="13834" max="14080" width="9" style="1579"/>
    <col min="14081" max="14081" width="5.25" style="1579" customWidth="1"/>
    <col min="14082" max="14082" width="42.625" style="1579" customWidth="1"/>
    <col min="14083" max="14083" width="8.375" style="1579" customWidth="1"/>
    <col min="14084" max="14084" width="8" style="1579" customWidth="1"/>
    <col min="14085" max="14085" width="7.5" style="1579" customWidth="1"/>
    <col min="14086" max="14086" width="8.5" style="1579" customWidth="1"/>
    <col min="14087" max="14087" width="8" style="1579" customWidth="1"/>
    <col min="14088" max="14088" width="9.875" style="1579" customWidth="1"/>
    <col min="14089" max="14089" width="19.5" style="1579" customWidth="1"/>
    <col min="14090" max="14336" width="9" style="1579"/>
    <col min="14337" max="14337" width="5.25" style="1579" customWidth="1"/>
    <col min="14338" max="14338" width="42.625" style="1579" customWidth="1"/>
    <col min="14339" max="14339" width="8.375" style="1579" customWidth="1"/>
    <col min="14340" max="14340" width="8" style="1579" customWidth="1"/>
    <col min="14341" max="14341" width="7.5" style="1579" customWidth="1"/>
    <col min="14342" max="14342" width="8.5" style="1579" customWidth="1"/>
    <col min="14343" max="14343" width="8" style="1579" customWidth="1"/>
    <col min="14344" max="14344" width="9.875" style="1579" customWidth="1"/>
    <col min="14345" max="14345" width="19.5" style="1579" customWidth="1"/>
    <col min="14346" max="14592" width="9" style="1579"/>
    <col min="14593" max="14593" width="5.25" style="1579" customWidth="1"/>
    <col min="14594" max="14594" width="42.625" style="1579" customWidth="1"/>
    <col min="14595" max="14595" width="8.375" style="1579" customWidth="1"/>
    <col min="14596" max="14596" width="8" style="1579" customWidth="1"/>
    <col min="14597" max="14597" width="7.5" style="1579" customWidth="1"/>
    <col min="14598" max="14598" width="8.5" style="1579" customWidth="1"/>
    <col min="14599" max="14599" width="8" style="1579" customWidth="1"/>
    <col min="14600" max="14600" width="9.875" style="1579" customWidth="1"/>
    <col min="14601" max="14601" width="19.5" style="1579" customWidth="1"/>
    <col min="14602" max="14848" width="9" style="1579"/>
    <col min="14849" max="14849" width="5.25" style="1579" customWidth="1"/>
    <col min="14850" max="14850" width="42.625" style="1579" customWidth="1"/>
    <col min="14851" max="14851" width="8.375" style="1579" customWidth="1"/>
    <col min="14852" max="14852" width="8" style="1579" customWidth="1"/>
    <col min="14853" max="14853" width="7.5" style="1579" customWidth="1"/>
    <col min="14854" max="14854" width="8.5" style="1579" customWidth="1"/>
    <col min="14855" max="14855" width="8" style="1579" customWidth="1"/>
    <col min="14856" max="14856" width="9.875" style="1579" customWidth="1"/>
    <col min="14857" max="14857" width="19.5" style="1579" customWidth="1"/>
    <col min="14858" max="15104" width="9" style="1579"/>
    <col min="15105" max="15105" width="5.25" style="1579" customWidth="1"/>
    <col min="15106" max="15106" width="42.625" style="1579" customWidth="1"/>
    <col min="15107" max="15107" width="8.375" style="1579" customWidth="1"/>
    <col min="15108" max="15108" width="8" style="1579" customWidth="1"/>
    <col min="15109" max="15109" width="7.5" style="1579" customWidth="1"/>
    <col min="15110" max="15110" width="8.5" style="1579" customWidth="1"/>
    <col min="15111" max="15111" width="8" style="1579" customWidth="1"/>
    <col min="15112" max="15112" width="9.875" style="1579" customWidth="1"/>
    <col min="15113" max="15113" width="19.5" style="1579" customWidth="1"/>
    <col min="15114" max="15360" width="9" style="1579"/>
    <col min="15361" max="15361" width="5.25" style="1579" customWidth="1"/>
    <col min="15362" max="15362" width="42.625" style="1579" customWidth="1"/>
    <col min="15363" max="15363" width="8.375" style="1579" customWidth="1"/>
    <col min="15364" max="15364" width="8" style="1579" customWidth="1"/>
    <col min="15365" max="15365" width="7.5" style="1579" customWidth="1"/>
    <col min="15366" max="15366" width="8.5" style="1579" customWidth="1"/>
    <col min="15367" max="15367" width="8" style="1579" customWidth="1"/>
    <col min="15368" max="15368" width="9.875" style="1579" customWidth="1"/>
    <col min="15369" max="15369" width="19.5" style="1579" customWidth="1"/>
    <col min="15370" max="15616" width="9" style="1579"/>
    <col min="15617" max="15617" width="5.25" style="1579" customWidth="1"/>
    <col min="15618" max="15618" width="42.625" style="1579" customWidth="1"/>
    <col min="15619" max="15619" width="8.375" style="1579" customWidth="1"/>
    <col min="15620" max="15620" width="8" style="1579" customWidth="1"/>
    <col min="15621" max="15621" width="7.5" style="1579" customWidth="1"/>
    <col min="15622" max="15622" width="8.5" style="1579" customWidth="1"/>
    <col min="15623" max="15623" width="8" style="1579" customWidth="1"/>
    <col min="15624" max="15624" width="9.875" style="1579" customWidth="1"/>
    <col min="15625" max="15625" width="19.5" style="1579" customWidth="1"/>
    <col min="15626" max="15872" width="9" style="1579"/>
    <col min="15873" max="15873" width="5.25" style="1579" customWidth="1"/>
    <col min="15874" max="15874" width="42.625" style="1579" customWidth="1"/>
    <col min="15875" max="15875" width="8.375" style="1579" customWidth="1"/>
    <col min="15876" max="15876" width="8" style="1579" customWidth="1"/>
    <col min="15877" max="15877" width="7.5" style="1579" customWidth="1"/>
    <col min="15878" max="15878" width="8.5" style="1579" customWidth="1"/>
    <col min="15879" max="15879" width="8" style="1579" customWidth="1"/>
    <col min="15880" max="15880" width="9.875" style="1579" customWidth="1"/>
    <col min="15881" max="15881" width="19.5" style="1579" customWidth="1"/>
    <col min="15882" max="16128" width="9" style="1579"/>
    <col min="16129" max="16129" width="5.25" style="1579" customWidth="1"/>
    <col min="16130" max="16130" width="42.625" style="1579" customWidth="1"/>
    <col min="16131" max="16131" width="8.375" style="1579" customWidth="1"/>
    <col min="16132" max="16132" width="8" style="1579" customWidth="1"/>
    <col min="16133" max="16133" width="7.5" style="1579" customWidth="1"/>
    <col min="16134" max="16134" width="8.5" style="1579" customWidth="1"/>
    <col min="16135" max="16135" width="8" style="1579" customWidth="1"/>
    <col min="16136" max="16136" width="9.875" style="1579" customWidth="1"/>
    <col min="16137" max="16137" width="19.5" style="1579" customWidth="1"/>
    <col min="16138" max="16384" width="9" style="1579"/>
  </cols>
  <sheetData>
    <row r="1" spans="1:10" s="1578" customFormat="1" ht="20.100000000000001" customHeight="1">
      <c r="A1" s="3261" t="s">
        <v>5358</v>
      </c>
      <c r="B1" s="3261"/>
      <c r="C1" s="3261"/>
      <c r="D1" s="3261"/>
      <c r="E1" s="3261"/>
      <c r="F1" s="3261"/>
      <c r="G1" s="3261"/>
      <c r="H1" s="3261"/>
      <c r="I1" s="1831"/>
    </row>
    <row r="2" spans="1:10" ht="25.5" customHeight="1">
      <c r="A2" s="3262" t="s">
        <v>5359</v>
      </c>
      <c r="B2" s="3262"/>
      <c r="C2" s="3262"/>
      <c r="D2" s="3262"/>
      <c r="E2" s="3262"/>
      <c r="F2" s="3262"/>
      <c r="G2" s="3262"/>
      <c r="H2" s="3262"/>
      <c r="I2" s="1849"/>
    </row>
    <row r="3" spans="1:10" s="1583" customFormat="1" ht="29.25" customHeight="1">
      <c r="A3" s="3263" t="s">
        <v>1994</v>
      </c>
      <c r="B3" s="3263" t="s">
        <v>5253</v>
      </c>
      <c r="C3" s="3266" t="s">
        <v>5360</v>
      </c>
      <c r="D3" s="3260" t="s">
        <v>1990</v>
      </c>
      <c r="E3" s="3260"/>
      <c r="F3" s="3260" t="s">
        <v>1991</v>
      </c>
      <c r="G3" s="3260"/>
      <c r="H3" s="3266" t="s">
        <v>5361</v>
      </c>
      <c r="I3" s="1872" t="s">
        <v>1998</v>
      </c>
    </row>
    <row r="4" spans="1:10" s="1583" customFormat="1" ht="18" customHeight="1">
      <c r="A4" s="3264"/>
      <c r="B4" s="3264"/>
      <c r="C4" s="3267"/>
      <c r="D4" s="1869" t="s">
        <v>5362</v>
      </c>
      <c r="E4" s="1869" t="s">
        <v>5363</v>
      </c>
      <c r="F4" s="1869" t="s">
        <v>5362</v>
      </c>
      <c r="G4" s="1869" t="s">
        <v>5363</v>
      </c>
      <c r="H4" s="3267"/>
      <c r="I4" s="2031"/>
    </row>
    <row r="5" spans="1:10" ht="14.25" customHeight="1">
      <c r="A5" s="3265"/>
      <c r="B5" s="3265"/>
      <c r="C5" s="1873">
        <v>1</v>
      </c>
      <c r="D5" s="1873">
        <v>2</v>
      </c>
      <c r="E5" s="1873">
        <v>3</v>
      </c>
      <c r="F5" s="1873">
        <v>4</v>
      </c>
      <c r="G5" s="1873">
        <v>5</v>
      </c>
      <c r="H5" s="1873" t="s">
        <v>5364</v>
      </c>
      <c r="I5" s="1838"/>
    </row>
    <row r="6" spans="1:10" ht="14.25" customHeight="1">
      <c r="A6" s="1869">
        <v>1</v>
      </c>
      <c r="B6" s="1838" t="s">
        <v>5365</v>
      </c>
      <c r="C6" s="2103">
        <f>未按权责发生制确认收入审核表!C6</f>
        <v>0</v>
      </c>
      <c r="D6" s="2103">
        <f>未按权责发生制确认收入审核表!D6</f>
        <v>0</v>
      </c>
      <c r="E6" s="2103">
        <f>未按权责发生制确认收入审核表!E6</f>
        <v>0</v>
      </c>
      <c r="F6" s="2103">
        <f>未按权责发生制确认收入审核表!F6</f>
        <v>0</v>
      </c>
      <c r="G6" s="2103">
        <f>未按权责发生制确认收入审核表!G6</f>
        <v>0</v>
      </c>
      <c r="H6" s="2103">
        <f>未按权责发生制确认收入审核表!H6</f>
        <v>0</v>
      </c>
      <c r="I6" s="1838"/>
    </row>
    <row r="7" spans="1:10" ht="14.25" customHeight="1">
      <c r="A7" s="1869">
        <v>2</v>
      </c>
      <c r="B7" s="1838" t="s">
        <v>5366</v>
      </c>
      <c r="C7" s="2103">
        <f>未按权责发生制确认收入审核表!C7</f>
        <v>0</v>
      </c>
      <c r="D7" s="2103">
        <f>未按权责发生制确认收入审核表!D7</f>
        <v>0</v>
      </c>
      <c r="E7" s="2103">
        <f>未按权责发生制确认收入审核表!E7</f>
        <v>0</v>
      </c>
      <c r="F7" s="2103">
        <f>未按权责发生制确认收入审核表!F7</f>
        <v>0</v>
      </c>
      <c r="G7" s="2103">
        <f>未按权责发生制确认收入审核表!G7</f>
        <v>0</v>
      </c>
      <c r="H7" s="2103">
        <f>未按权责发生制确认收入审核表!H7</f>
        <v>0</v>
      </c>
      <c r="I7" s="1838"/>
    </row>
    <row r="8" spans="1:10" ht="14.25" customHeight="1">
      <c r="A8" s="1869">
        <v>3</v>
      </c>
      <c r="B8" s="1838" t="s">
        <v>5367</v>
      </c>
      <c r="C8" s="2103">
        <f>未按权责发生制确认收入审核表!C8</f>
        <v>0</v>
      </c>
      <c r="D8" s="2103">
        <f>未按权责发生制确认收入审核表!D8</f>
        <v>0</v>
      </c>
      <c r="E8" s="2103">
        <f>未按权责发生制确认收入审核表!E8</f>
        <v>0</v>
      </c>
      <c r="F8" s="2103">
        <f>未按权责发生制确认收入审核表!F8</f>
        <v>0</v>
      </c>
      <c r="G8" s="2103">
        <f>未按权责发生制确认收入审核表!G8</f>
        <v>0</v>
      </c>
      <c r="H8" s="2103">
        <f>未按权责发生制确认收入审核表!H8</f>
        <v>0</v>
      </c>
      <c r="I8" s="1838"/>
    </row>
    <row r="9" spans="1:10" ht="14.25" customHeight="1">
      <c r="A9" s="1869">
        <v>4</v>
      </c>
      <c r="B9" s="1838" t="s">
        <v>5368</v>
      </c>
      <c r="C9" s="2103">
        <f>未按权责发生制确认收入审核表!C9</f>
        <v>0</v>
      </c>
      <c r="D9" s="2103">
        <f>未按权责发生制确认收入审核表!D9</f>
        <v>0</v>
      </c>
      <c r="E9" s="2103">
        <f>未按权责发生制确认收入审核表!E9</f>
        <v>0</v>
      </c>
      <c r="F9" s="2103">
        <f>未按权责发生制确认收入审核表!F9</f>
        <v>0</v>
      </c>
      <c r="G9" s="2103">
        <f>未按权责发生制确认收入审核表!G9</f>
        <v>0</v>
      </c>
      <c r="H9" s="2103">
        <f>未按权责发生制确认收入审核表!H9</f>
        <v>0</v>
      </c>
      <c r="I9" s="1838"/>
    </row>
    <row r="10" spans="1:10" ht="14.25" customHeight="1">
      <c r="A10" s="1869">
        <v>5</v>
      </c>
      <c r="B10" s="1838" t="s">
        <v>5369</v>
      </c>
      <c r="C10" s="2103">
        <f>未按权责发生制确认收入审核表!C10</f>
        <v>0</v>
      </c>
      <c r="D10" s="2103">
        <f>未按权责发生制确认收入审核表!D10</f>
        <v>0</v>
      </c>
      <c r="E10" s="2103">
        <f>未按权责发生制确认收入审核表!E10</f>
        <v>0</v>
      </c>
      <c r="F10" s="2103">
        <f>未按权责发生制确认收入审核表!F10</f>
        <v>0</v>
      </c>
      <c r="G10" s="2103">
        <f>未按权责发生制确认收入审核表!G10</f>
        <v>0</v>
      </c>
      <c r="H10" s="2103">
        <f>未按权责发生制确认收入审核表!H10</f>
        <v>0</v>
      </c>
      <c r="I10" s="1838"/>
    </row>
    <row r="11" spans="1:10" ht="14.25" customHeight="1">
      <c r="A11" s="1869">
        <v>6</v>
      </c>
      <c r="B11" s="1838" t="s">
        <v>5370</v>
      </c>
      <c r="C11" s="2103">
        <f>未按权责发生制确认收入审核表!C11</f>
        <v>0</v>
      </c>
      <c r="D11" s="2103">
        <f>未按权责发生制确认收入审核表!D11</f>
        <v>0</v>
      </c>
      <c r="E11" s="2103">
        <f>未按权责发生制确认收入审核表!E11</f>
        <v>0</v>
      </c>
      <c r="F11" s="2103">
        <f>未按权责发生制确认收入审核表!F11</f>
        <v>0</v>
      </c>
      <c r="G11" s="2103">
        <f>未按权责发生制确认收入审核表!G11</f>
        <v>0</v>
      </c>
      <c r="H11" s="2103">
        <f>未按权责发生制确认收入审核表!H11</f>
        <v>0</v>
      </c>
      <c r="I11" s="1838"/>
    </row>
    <row r="12" spans="1:10" ht="14.25" customHeight="1">
      <c r="A12" s="1869">
        <v>7</v>
      </c>
      <c r="B12" s="1838" t="s">
        <v>5371</v>
      </c>
      <c r="C12" s="2103">
        <f>未按权责发生制确认收入审核表!C12</f>
        <v>0</v>
      </c>
      <c r="D12" s="2103">
        <f>未按权责发生制确认收入审核表!D12</f>
        <v>0</v>
      </c>
      <c r="E12" s="2103">
        <f>未按权责发生制确认收入审核表!E12</f>
        <v>0</v>
      </c>
      <c r="F12" s="2103">
        <f>未按权责发生制确认收入审核表!F12</f>
        <v>0</v>
      </c>
      <c r="G12" s="2103">
        <f>未按权责发生制确认收入审核表!G12</f>
        <v>0</v>
      </c>
      <c r="H12" s="2103">
        <f>未按权责发生制确认收入审核表!H12</f>
        <v>0</v>
      </c>
      <c r="I12" s="1838"/>
    </row>
    <row r="13" spans="1:10" ht="14.25" customHeight="1">
      <c r="A13" s="1869">
        <v>8</v>
      </c>
      <c r="B13" s="1838" t="s">
        <v>5372</v>
      </c>
      <c r="C13" s="2103">
        <f>未按权责发生制确认收入审核表!C13</f>
        <v>0</v>
      </c>
      <c r="D13" s="2103">
        <f>未按权责发生制确认收入审核表!D13</f>
        <v>0</v>
      </c>
      <c r="E13" s="2103">
        <f>未按权责发生制确认收入审核表!E13</f>
        <v>0</v>
      </c>
      <c r="F13" s="2103">
        <f>未按权责发生制确认收入审核表!F13</f>
        <v>0</v>
      </c>
      <c r="G13" s="2103">
        <f>未按权责发生制确认收入审核表!G13</f>
        <v>0</v>
      </c>
      <c r="H13" s="2103">
        <f>未按权责发生制确认收入审核表!H13</f>
        <v>0</v>
      </c>
      <c r="I13" s="1838"/>
    </row>
    <row r="14" spans="1:10" ht="14.25" customHeight="1">
      <c r="A14" s="1869">
        <v>9</v>
      </c>
      <c r="B14" s="1838" t="s">
        <v>5373</v>
      </c>
      <c r="C14" s="2103">
        <f>未按权责发生制确认收入审核表!C14</f>
        <v>0</v>
      </c>
      <c r="D14" s="2103">
        <f>未按权责发生制确认收入审核表!D14</f>
        <v>0</v>
      </c>
      <c r="E14" s="2103">
        <f>未按权责发生制确认收入审核表!E14</f>
        <v>0</v>
      </c>
      <c r="F14" s="2103">
        <f>未按权责发生制确认收入审核表!F14</f>
        <v>0</v>
      </c>
      <c r="G14" s="2103">
        <f>未按权责发生制确认收入审核表!G14</f>
        <v>0</v>
      </c>
      <c r="H14" s="2103">
        <f>未按权责发生制确认收入审核表!H14</f>
        <v>0</v>
      </c>
      <c r="I14" s="1838"/>
      <c r="J14" s="1702" t="s">
        <v>6614</v>
      </c>
    </row>
    <row r="15" spans="1:10" ht="14.25" customHeight="1">
      <c r="A15" s="1869">
        <v>10</v>
      </c>
      <c r="B15" s="1838" t="s">
        <v>5374</v>
      </c>
      <c r="C15" s="2103">
        <f>未按权责发生制确认收入审核表!C15</f>
        <v>0</v>
      </c>
      <c r="D15" s="2103">
        <f>未按权责发生制确认收入审核表!D15</f>
        <v>0</v>
      </c>
      <c r="E15" s="2103">
        <f>未按权责发生制确认收入审核表!E15</f>
        <v>0</v>
      </c>
      <c r="F15" s="2103">
        <f>未按权责发生制确认收入审核表!F15</f>
        <v>0</v>
      </c>
      <c r="G15" s="2103">
        <f>未按权责发生制确认收入审核表!G15</f>
        <v>0</v>
      </c>
      <c r="H15" s="2103">
        <f>未按权责发生制确认收入审核表!H15</f>
        <v>0</v>
      </c>
      <c r="I15" s="1838"/>
    </row>
    <row r="16" spans="1:10" ht="14.25" customHeight="1">
      <c r="A16" s="1869">
        <v>11</v>
      </c>
      <c r="B16" s="1838" t="s">
        <v>5375</v>
      </c>
      <c r="C16" s="2103">
        <f>未按权责发生制确认收入审核表!C16</f>
        <v>0</v>
      </c>
      <c r="D16" s="2103">
        <f>未按权责发生制确认收入审核表!D16</f>
        <v>0</v>
      </c>
      <c r="E16" s="2103">
        <f>未按权责发生制确认收入审核表!E16</f>
        <v>0</v>
      </c>
      <c r="F16" s="2103">
        <f>未按权责发生制确认收入审核表!F16</f>
        <v>0</v>
      </c>
      <c r="G16" s="2103">
        <f>未按权责发生制确认收入审核表!G16</f>
        <v>0</v>
      </c>
      <c r="H16" s="2103">
        <f>未按权责发生制确认收入审核表!H16</f>
        <v>0</v>
      </c>
      <c r="I16" s="1838"/>
    </row>
    <row r="17" spans="1:9" ht="14.25" customHeight="1">
      <c r="A17" s="1869">
        <v>12</v>
      </c>
      <c r="B17" s="1838" t="s">
        <v>5376</v>
      </c>
      <c r="C17" s="2103">
        <f>未按权责发生制确认收入审核表!C17</f>
        <v>0</v>
      </c>
      <c r="D17" s="2103">
        <f>未按权责发生制确认收入审核表!D17</f>
        <v>0</v>
      </c>
      <c r="E17" s="2103">
        <f>未按权责发生制确认收入审核表!E17</f>
        <v>0</v>
      </c>
      <c r="F17" s="2103">
        <f>未按权责发生制确认收入审核表!F17</f>
        <v>0</v>
      </c>
      <c r="G17" s="2103">
        <f>未按权责发生制确认收入审核表!G17</f>
        <v>0</v>
      </c>
      <c r="H17" s="2103">
        <f>未按权责发生制确认收入审核表!H17</f>
        <v>0</v>
      </c>
      <c r="I17" s="1838"/>
    </row>
    <row r="18" spans="1:9" ht="14.25" customHeight="1">
      <c r="A18" s="1869">
        <v>13</v>
      </c>
      <c r="B18" s="1838" t="s">
        <v>5377</v>
      </c>
      <c r="C18" s="2103">
        <f>未按权责发生制确认收入审核表!C18</f>
        <v>0</v>
      </c>
      <c r="D18" s="2103">
        <f>未按权责发生制确认收入审核表!D18</f>
        <v>0</v>
      </c>
      <c r="E18" s="2103">
        <f>未按权责发生制确认收入审核表!E18</f>
        <v>0</v>
      </c>
      <c r="F18" s="2103">
        <f>未按权责发生制确认收入审核表!F18</f>
        <v>0</v>
      </c>
      <c r="G18" s="2103">
        <f>未按权责发生制确认收入审核表!G18</f>
        <v>0</v>
      </c>
      <c r="H18" s="2103">
        <f>未按权责发生制确认收入审核表!H18</f>
        <v>0</v>
      </c>
      <c r="I18" s="1838"/>
    </row>
    <row r="19" spans="1:9" ht="114" customHeight="1">
      <c r="A19" s="1869">
        <v>14</v>
      </c>
      <c r="B19" s="1838" t="s">
        <v>5378</v>
      </c>
      <c r="C19" s="2103">
        <f>未按权责发生制确认收入审核表!C19</f>
        <v>0</v>
      </c>
      <c r="D19" s="2103">
        <f>未按权责发生制确认收入审核表!D19</f>
        <v>0</v>
      </c>
      <c r="E19" s="2103">
        <f>未按权责发生制确认收入审核表!E19</f>
        <v>0</v>
      </c>
      <c r="F19" s="2103">
        <f>未按权责发生制确认收入审核表!F19</f>
        <v>0</v>
      </c>
      <c r="G19" s="2103">
        <f>未按权责发生制确认收入审核表!G19</f>
        <v>0</v>
      </c>
      <c r="H19" s="2103">
        <f>未按权责发生制确认收入审核表!H19</f>
        <v>0</v>
      </c>
      <c r="I19" s="1839" t="s">
        <v>5379</v>
      </c>
    </row>
  </sheetData>
  <mergeCells count="8">
    <mergeCell ref="A1:H1"/>
    <mergeCell ref="A2:H2"/>
    <mergeCell ref="A3:A5"/>
    <mergeCell ref="B3:B5"/>
    <mergeCell ref="C3:C4"/>
    <mergeCell ref="D3:E3"/>
    <mergeCell ref="F3:G3"/>
    <mergeCell ref="H3:H4"/>
  </mergeCells>
  <phoneticPr fontId="59" type="noConversion"/>
  <hyperlinks>
    <hyperlink ref="J14" location="未按权责发生制确认收入审核表!A1" display="未按权责发生制确认收入审核表!A1"/>
  </hyperlinks>
  <printOptions horizontalCentered="1"/>
  <pageMargins left="0.74791666666666667" right="0.74791666666666667" top="0.98402777777777772" bottom="0.98402777777777772" header="0.51180555555555551" footer="0.51180555555555551"/>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66273" r:id="rId4" name="Button 1">
              <controlPr defaultSize="0" print="0" autoFill="0" autoPict="0" macro="[0]!ThisWorkbook.返回">
                <anchor moveWithCells="1">
                  <from>
                    <xdr:col>9</xdr:col>
                    <xdr:colOff>76200</xdr:colOff>
                    <xdr:row>7</xdr:row>
                    <xdr:rowOff>57150</xdr:rowOff>
                  </from>
                  <to>
                    <xdr:col>10</xdr:col>
                    <xdr:colOff>352425</xdr:colOff>
                    <xdr:row>9</xdr:row>
                    <xdr:rowOff>28575</xdr:rowOff>
                  </to>
                </anchor>
              </controlPr>
            </control>
          </mc:Choice>
        </mc:AlternateContent>
      </controls>
    </mc:Choice>
  </mc:AlternateContent>
</worksheet>
</file>

<file path=xl/worksheets/sheet1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6">
    <tabColor rgb="FFFFFF00"/>
  </sheetPr>
  <dimension ref="A1:O15"/>
  <sheetViews>
    <sheetView workbookViewId="0">
      <selection sqref="A1:M1"/>
    </sheetView>
  </sheetViews>
  <sheetFormatPr defaultRowHeight="14.25"/>
  <cols>
    <col min="1" max="1" width="4.375" style="1578" customWidth="1"/>
    <col min="2" max="2" width="17.25" style="1578" customWidth="1"/>
    <col min="3" max="13" width="10.625" style="1578" customWidth="1"/>
    <col min="14" max="14" width="15.125" style="1578" customWidth="1"/>
    <col min="15" max="256" width="9" style="1578"/>
    <col min="257" max="257" width="4.375" style="1578" customWidth="1"/>
    <col min="258" max="258" width="20.625" style="1578" customWidth="1"/>
    <col min="259" max="259" width="4.5" style="1578" customWidth="1"/>
    <col min="260" max="260" width="4.875" style="1578" customWidth="1"/>
    <col min="261" max="268" width="7.875" style="1578" customWidth="1"/>
    <col min="269" max="269" width="8.625" style="1578" customWidth="1"/>
    <col min="270" max="270" width="15.125" style="1578" customWidth="1"/>
    <col min="271" max="512" width="9" style="1578"/>
    <col min="513" max="513" width="4.375" style="1578" customWidth="1"/>
    <col min="514" max="514" width="20.625" style="1578" customWidth="1"/>
    <col min="515" max="515" width="4.5" style="1578" customWidth="1"/>
    <col min="516" max="516" width="4.875" style="1578" customWidth="1"/>
    <col min="517" max="524" width="7.875" style="1578" customWidth="1"/>
    <col min="525" max="525" width="8.625" style="1578" customWidth="1"/>
    <col min="526" max="526" width="15.125" style="1578" customWidth="1"/>
    <col min="527" max="768" width="9" style="1578"/>
    <col min="769" max="769" width="4.375" style="1578" customWidth="1"/>
    <col min="770" max="770" width="20.625" style="1578" customWidth="1"/>
    <col min="771" max="771" width="4.5" style="1578" customWidth="1"/>
    <col min="772" max="772" width="4.875" style="1578" customWidth="1"/>
    <col min="773" max="780" width="7.875" style="1578" customWidth="1"/>
    <col min="781" max="781" width="8.625" style="1578" customWidth="1"/>
    <col min="782" max="782" width="15.125" style="1578" customWidth="1"/>
    <col min="783" max="1024" width="9" style="1578"/>
    <col min="1025" max="1025" width="4.375" style="1578" customWidth="1"/>
    <col min="1026" max="1026" width="20.625" style="1578" customWidth="1"/>
    <col min="1027" max="1027" width="4.5" style="1578" customWidth="1"/>
    <col min="1028" max="1028" width="4.875" style="1578" customWidth="1"/>
    <col min="1029" max="1036" width="7.875" style="1578" customWidth="1"/>
    <col min="1037" max="1037" width="8.625" style="1578" customWidth="1"/>
    <col min="1038" max="1038" width="15.125" style="1578" customWidth="1"/>
    <col min="1039" max="1280" width="9" style="1578"/>
    <col min="1281" max="1281" width="4.375" style="1578" customWidth="1"/>
    <col min="1282" max="1282" width="20.625" style="1578" customWidth="1"/>
    <col min="1283" max="1283" width="4.5" style="1578" customWidth="1"/>
    <col min="1284" max="1284" width="4.875" style="1578" customWidth="1"/>
    <col min="1285" max="1292" width="7.875" style="1578" customWidth="1"/>
    <col min="1293" max="1293" width="8.625" style="1578" customWidth="1"/>
    <col min="1294" max="1294" width="15.125" style="1578" customWidth="1"/>
    <col min="1295" max="1536" width="9" style="1578"/>
    <col min="1537" max="1537" width="4.375" style="1578" customWidth="1"/>
    <col min="1538" max="1538" width="20.625" style="1578" customWidth="1"/>
    <col min="1539" max="1539" width="4.5" style="1578" customWidth="1"/>
    <col min="1540" max="1540" width="4.875" style="1578" customWidth="1"/>
    <col min="1541" max="1548" width="7.875" style="1578" customWidth="1"/>
    <col min="1549" max="1549" width="8.625" style="1578" customWidth="1"/>
    <col min="1550" max="1550" width="15.125" style="1578" customWidth="1"/>
    <col min="1551" max="1792" width="9" style="1578"/>
    <col min="1793" max="1793" width="4.375" style="1578" customWidth="1"/>
    <col min="1794" max="1794" width="20.625" style="1578" customWidth="1"/>
    <col min="1795" max="1795" width="4.5" style="1578" customWidth="1"/>
    <col min="1796" max="1796" width="4.875" style="1578" customWidth="1"/>
    <col min="1797" max="1804" width="7.875" style="1578" customWidth="1"/>
    <col min="1805" max="1805" width="8.625" style="1578" customWidth="1"/>
    <col min="1806" max="1806" width="15.125" style="1578" customWidth="1"/>
    <col min="1807" max="2048" width="9" style="1578"/>
    <col min="2049" max="2049" width="4.375" style="1578" customWidth="1"/>
    <col min="2050" max="2050" width="20.625" style="1578" customWidth="1"/>
    <col min="2051" max="2051" width="4.5" style="1578" customWidth="1"/>
    <col min="2052" max="2052" width="4.875" style="1578" customWidth="1"/>
    <col min="2053" max="2060" width="7.875" style="1578" customWidth="1"/>
    <col min="2061" max="2061" width="8.625" style="1578" customWidth="1"/>
    <col min="2062" max="2062" width="15.125" style="1578" customWidth="1"/>
    <col min="2063" max="2304" width="9" style="1578"/>
    <col min="2305" max="2305" width="4.375" style="1578" customWidth="1"/>
    <col min="2306" max="2306" width="20.625" style="1578" customWidth="1"/>
    <col min="2307" max="2307" width="4.5" style="1578" customWidth="1"/>
    <col min="2308" max="2308" width="4.875" style="1578" customWidth="1"/>
    <col min="2309" max="2316" width="7.875" style="1578" customWidth="1"/>
    <col min="2317" max="2317" width="8.625" style="1578" customWidth="1"/>
    <col min="2318" max="2318" width="15.125" style="1578" customWidth="1"/>
    <col min="2319" max="2560" width="9" style="1578"/>
    <col min="2561" max="2561" width="4.375" style="1578" customWidth="1"/>
    <col min="2562" max="2562" width="20.625" style="1578" customWidth="1"/>
    <col min="2563" max="2563" width="4.5" style="1578" customWidth="1"/>
    <col min="2564" max="2564" width="4.875" style="1578" customWidth="1"/>
    <col min="2565" max="2572" width="7.875" style="1578" customWidth="1"/>
    <col min="2573" max="2573" width="8.625" style="1578" customWidth="1"/>
    <col min="2574" max="2574" width="15.125" style="1578" customWidth="1"/>
    <col min="2575" max="2816" width="9" style="1578"/>
    <col min="2817" max="2817" width="4.375" style="1578" customWidth="1"/>
    <col min="2818" max="2818" width="20.625" style="1578" customWidth="1"/>
    <col min="2819" max="2819" width="4.5" style="1578" customWidth="1"/>
    <col min="2820" max="2820" width="4.875" style="1578" customWidth="1"/>
    <col min="2821" max="2828" width="7.875" style="1578" customWidth="1"/>
    <col min="2829" max="2829" width="8.625" style="1578" customWidth="1"/>
    <col min="2830" max="2830" width="15.125" style="1578" customWidth="1"/>
    <col min="2831" max="3072" width="9" style="1578"/>
    <col min="3073" max="3073" width="4.375" style="1578" customWidth="1"/>
    <col min="3074" max="3074" width="20.625" style="1578" customWidth="1"/>
    <col min="3075" max="3075" width="4.5" style="1578" customWidth="1"/>
    <col min="3076" max="3076" width="4.875" style="1578" customWidth="1"/>
    <col min="3077" max="3084" width="7.875" style="1578" customWidth="1"/>
    <col min="3085" max="3085" width="8.625" style="1578" customWidth="1"/>
    <col min="3086" max="3086" width="15.125" style="1578" customWidth="1"/>
    <col min="3087" max="3328" width="9" style="1578"/>
    <col min="3329" max="3329" width="4.375" style="1578" customWidth="1"/>
    <col min="3330" max="3330" width="20.625" style="1578" customWidth="1"/>
    <col min="3331" max="3331" width="4.5" style="1578" customWidth="1"/>
    <col min="3332" max="3332" width="4.875" style="1578" customWidth="1"/>
    <col min="3333" max="3340" width="7.875" style="1578" customWidth="1"/>
    <col min="3341" max="3341" width="8.625" style="1578" customWidth="1"/>
    <col min="3342" max="3342" width="15.125" style="1578" customWidth="1"/>
    <col min="3343" max="3584" width="9" style="1578"/>
    <col min="3585" max="3585" width="4.375" style="1578" customWidth="1"/>
    <col min="3586" max="3586" width="20.625" style="1578" customWidth="1"/>
    <col min="3587" max="3587" width="4.5" style="1578" customWidth="1"/>
    <col min="3588" max="3588" width="4.875" style="1578" customWidth="1"/>
    <col min="3589" max="3596" width="7.875" style="1578" customWidth="1"/>
    <col min="3597" max="3597" width="8.625" style="1578" customWidth="1"/>
    <col min="3598" max="3598" width="15.125" style="1578" customWidth="1"/>
    <col min="3599" max="3840" width="9" style="1578"/>
    <col min="3841" max="3841" width="4.375" style="1578" customWidth="1"/>
    <col min="3842" max="3842" width="20.625" style="1578" customWidth="1"/>
    <col min="3843" max="3843" width="4.5" style="1578" customWidth="1"/>
    <col min="3844" max="3844" width="4.875" style="1578" customWidth="1"/>
    <col min="3845" max="3852" width="7.875" style="1578" customWidth="1"/>
    <col min="3853" max="3853" width="8.625" style="1578" customWidth="1"/>
    <col min="3854" max="3854" width="15.125" style="1578" customWidth="1"/>
    <col min="3855" max="4096" width="9" style="1578"/>
    <col min="4097" max="4097" width="4.375" style="1578" customWidth="1"/>
    <col min="4098" max="4098" width="20.625" style="1578" customWidth="1"/>
    <col min="4099" max="4099" width="4.5" style="1578" customWidth="1"/>
    <col min="4100" max="4100" width="4.875" style="1578" customWidth="1"/>
    <col min="4101" max="4108" width="7.875" style="1578" customWidth="1"/>
    <col min="4109" max="4109" width="8.625" style="1578" customWidth="1"/>
    <col min="4110" max="4110" width="15.125" style="1578" customWidth="1"/>
    <col min="4111" max="4352" width="9" style="1578"/>
    <col min="4353" max="4353" width="4.375" style="1578" customWidth="1"/>
    <col min="4354" max="4354" width="20.625" style="1578" customWidth="1"/>
    <col min="4355" max="4355" width="4.5" style="1578" customWidth="1"/>
    <col min="4356" max="4356" width="4.875" style="1578" customWidth="1"/>
    <col min="4357" max="4364" width="7.875" style="1578" customWidth="1"/>
    <col min="4365" max="4365" width="8.625" style="1578" customWidth="1"/>
    <col min="4366" max="4366" width="15.125" style="1578" customWidth="1"/>
    <col min="4367" max="4608" width="9" style="1578"/>
    <col min="4609" max="4609" width="4.375" style="1578" customWidth="1"/>
    <col min="4610" max="4610" width="20.625" style="1578" customWidth="1"/>
    <col min="4611" max="4611" width="4.5" style="1578" customWidth="1"/>
    <col min="4612" max="4612" width="4.875" style="1578" customWidth="1"/>
    <col min="4613" max="4620" width="7.875" style="1578" customWidth="1"/>
    <col min="4621" max="4621" width="8.625" style="1578" customWidth="1"/>
    <col min="4622" max="4622" width="15.125" style="1578" customWidth="1"/>
    <col min="4623" max="4864" width="9" style="1578"/>
    <col min="4865" max="4865" width="4.375" style="1578" customWidth="1"/>
    <col min="4866" max="4866" width="20.625" style="1578" customWidth="1"/>
    <col min="4867" max="4867" width="4.5" style="1578" customWidth="1"/>
    <col min="4868" max="4868" width="4.875" style="1578" customWidth="1"/>
    <col min="4869" max="4876" width="7.875" style="1578" customWidth="1"/>
    <col min="4877" max="4877" width="8.625" style="1578" customWidth="1"/>
    <col min="4878" max="4878" width="15.125" style="1578" customWidth="1"/>
    <col min="4879" max="5120" width="9" style="1578"/>
    <col min="5121" max="5121" width="4.375" style="1578" customWidth="1"/>
    <col min="5122" max="5122" width="20.625" style="1578" customWidth="1"/>
    <col min="5123" max="5123" width="4.5" style="1578" customWidth="1"/>
    <col min="5124" max="5124" width="4.875" style="1578" customWidth="1"/>
    <col min="5125" max="5132" width="7.875" style="1578" customWidth="1"/>
    <col min="5133" max="5133" width="8.625" style="1578" customWidth="1"/>
    <col min="5134" max="5134" width="15.125" style="1578" customWidth="1"/>
    <col min="5135" max="5376" width="9" style="1578"/>
    <col min="5377" max="5377" width="4.375" style="1578" customWidth="1"/>
    <col min="5378" max="5378" width="20.625" style="1578" customWidth="1"/>
    <col min="5379" max="5379" width="4.5" style="1578" customWidth="1"/>
    <col min="5380" max="5380" width="4.875" style="1578" customWidth="1"/>
    <col min="5381" max="5388" width="7.875" style="1578" customWidth="1"/>
    <col min="5389" max="5389" width="8.625" style="1578" customWidth="1"/>
    <col min="5390" max="5390" width="15.125" style="1578" customWidth="1"/>
    <col min="5391" max="5632" width="9" style="1578"/>
    <col min="5633" max="5633" width="4.375" style="1578" customWidth="1"/>
    <col min="5634" max="5634" width="20.625" style="1578" customWidth="1"/>
    <col min="5635" max="5635" width="4.5" style="1578" customWidth="1"/>
    <col min="5636" max="5636" width="4.875" style="1578" customWidth="1"/>
    <col min="5637" max="5644" width="7.875" style="1578" customWidth="1"/>
    <col min="5645" max="5645" width="8.625" style="1578" customWidth="1"/>
    <col min="5646" max="5646" width="15.125" style="1578" customWidth="1"/>
    <col min="5647" max="5888" width="9" style="1578"/>
    <col min="5889" max="5889" width="4.375" style="1578" customWidth="1"/>
    <col min="5890" max="5890" width="20.625" style="1578" customWidth="1"/>
    <col min="5891" max="5891" width="4.5" style="1578" customWidth="1"/>
    <col min="5892" max="5892" width="4.875" style="1578" customWidth="1"/>
    <col min="5893" max="5900" width="7.875" style="1578" customWidth="1"/>
    <col min="5901" max="5901" width="8.625" style="1578" customWidth="1"/>
    <col min="5902" max="5902" width="15.125" style="1578" customWidth="1"/>
    <col min="5903" max="6144" width="9" style="1578"/>
    <col min="6145" max="6145" width="4.375" style="1578" customWidth="1"/>
    <col min="6146" max="6146" width="20.625" style="1578" customWidth="1"/>
    <col min="6147" max="6147" width="4.5" style="1578" customWidth="1"/>
    <col min="6148" max="6148" width="4.875" style="1578" customWidth="1"/>
    <col min="6149" max="6156" width="7.875" style="1578" customWidth="1"/>
    <col min="6157" max="6157" width="8.625" style="1578" customWidth="1"/>
    <col min="6158" max="6158" width="15.125" style="1578" customWidth="1"/>
    <col min="6159" max="6400" width="9" style="1578"/>
    <col min="6401" max="6401" width="4.375" style="1578" customWidth="1"/>
    <col min="6402" max="6402" width="20.625" style="1578" customWidth="1"/>
    <col min="6403" max="6403" width="4.5" style="1578" customWidth="1"/>
    <col min="6404" max="6404" width="4.875" style="1578" customWidth="1"/>
    <col min="6405" max="6412" width="7.875" style="1578" customWidth="1"/>
    <col min="6413" max="6413" width="8.625" style="1578" customWidth="1"/>
    <col min="6414" max="6414" width="15.125" style="1578" customWidth="1"/>
    <col min="6415" max="6656" width="9" style="1578"/>
    <col min="6657" max="6657" width="4.375" style="1578" customWidth="1"/>
    <col min="6658" max="6658" width="20.625" style="1578" customWidth="1"/>
    <col min="6659" max="6659" width="4.5" style="1578" customWidth="1"/>
    <col min="6660" max="6660" width="4.875" style="1578" customWidth="1"/>
    <col min="6661" max="6668" width="7.875" style="1578" customWidth="1"/>
    <col min="6669" max="6669" width="8.625" style="1578" customWidth="1"/>
    <col min="6670" max="6670" width="15.125" style="1578" customWidth="1"/>
    <col min="6671" max="6912" width="9" style="1578"/>
    <col min="6913" max="6913" width="4.375" style="1578" customWidth="1"/>
    <col min="6914" max="6914" width="20.625" style="1578" customWidth="1"/>
    <col min="6915" max="6915" width="4.5" style="1578" customWidth="1"/>
    <col min="6916" max="6916" width="4.875" style="1578" customWidth="1"/>
    <col min="6917" max="6924" width="7.875" style="1578" customWidth="1"/>
    <col min="6925" max="6925" width="8.625" style="1578" customWidth="1"/>
    <col min="6926" max="6926" width="15.125" style="1578" customWidth="1"/>
    <col min="6927" max="7168" width="9" style="1578"/>
    <col min="7169" max="7169" width="4.375" style="1578" customWidth="1"/>
    <col min="7170" max="7170" width="20.625" style="1578" customWidth="1"/>
    <col min="7171" max="7171" width="4.5" style="1578" customWidth="1"/>
    <col min="7172" max="7172" width="4.875" style="1578" customWidth="1"/>
    <col min="7173" max="7180" width="7.875" style="1578" customWidth="1"/>
    <col min="7181" max="7181" width="8.625" style="1578" customWidth="1"/>
    <col min="7182" max="7182" width="15.125" style="1578" customWidth="1"/>
    <col min="7183" max="7424" width="9" style="1578"/>
    <col min="7425" max="7425" width="4.375" style="1578" customWidth="1"/>
    <col min="7426" max="7426" width="20.625" style="1578" customWidth="1"/>
    <col min="7427" max="7427" width="4.5" style="1578" customWidth="1"/>
    <col min="7428" max="7428" width="4.875" style="1578" customWidth="1"/>
    <col min="7429" max="7436" width="7.875" style="1578" customWidth="1"/>
    <col min="7437" max="7437" width="8.625" style="1578" customWidth="1"/>
    <col min="7438" max="7438" width="15.125" style="1578" customWidth="1"/>
    <col min="7439" max="7680" width="9" style="1578"/>
    <col min="7681" max="7681" width="4.375" style="1578" customWidth="1"/>
    <col min="7682" max="7682" width="20.625" style="1578" customWidth="1"/>
    <col min="7683" max="7683" width="4.5" style="1578" customWidth="1"/>
    <col min="7684" max="7684" width="4.875" style="1578" customWidth="1"/>
    <col min="7685" max="7692" width="7.875" style="1578" customWidth="1"/>
    <col min="7693" max="7693" width="8.625" style="1578" customWidth="1"/>
    <col min="7694" max="7694" width="15.125" style="1578" customWidth="1"/>
    <col min="7695" max="7936" width="9" style="1578"/>
    <col min="7937" max="7937" width="4.375" style="1578" customWidth="1"/>
    <col min="7938" max="7938" width="20.625" style="1578" customWidth="1"/>
    <col min="7939" max="7939" width="4.5" style="1578" customWidth="1"/>
    <col min="7940" max="7940" width="4.875" style="1578" customWidth="1"/>
    <col min="7941" max="7948" width="7.875" style="1578" customWidth="1"/>
    <col min="7949" max="7949" width="8.625" style="1578" customWidth="1"/>
    <col min="7950" max="7950" width="15.125" style="1578" customWidth="1"/>
    <col min="7951" max="8192" width="9" style="1578"/>
    <col min="8193" max="8193" width="4.375" style="1578" customWidth="1"/>
    <col min="8194" max="8194" width="20.625" style="1578" customWidth="1"/>
    <col min="8195" max="8195" width="4.5" style="1578" customWidth="1"/>
    <col min="8196" max="8196" width="4.875" style="1578" customWidth="1"/>
    <col min="8197" max="8204" width="7.875" style="1578" customWidth="1"/>
    <col min="8205" max="8205" width="8.625" style="1578" customWidth="1"/>
    <col min="8206" max="8206" width="15.125" style="1578" customWidth="1"/>
    <col min="8207" max="8448" width="9" style="1578"/>
    <col min="8449" max="8449" width="4.375" style="1578" customWidth="1"/>
    <col min="8450" max="8450" width="20.625" style="1578" customWidth="1"/>
    <col min="8451" max="8451" width="4.5" style="1578" customWidth="1"/>
    <col min="8452" max="8452" width="4.875" style="1578" customWidth="1"/>
    <col min="8453" max="8460" width="7.875" style="1578" customWidth="1"/>
    <col min="8461" max="8461" width="8.625" style="1578" customWidth="1"/>
    <col min="8462" max="8462" width="15.125" style="1578" customWidth="1"/>
    <col min="8463" max="8704" width="9" style="1578"/>
    <col min="8705" max="8705" width="4.375" style="1578" customWidth="1"/>
    <col min="8706" max="8706" width="20.625" style="1578" customWidth="1"/>
    <col min="8707" max="8707" width="4.5" style="1578" customWidth="1"/>
    <col min="8708" max="8708" width="4.875" style="1578" customWidth="1"/>
    <col min="8709" max="8716" width="7.875" style="1578" customWidth="1"/>
    <col min="8717" max="8717" width="8.625" style="1578" customWidth="1"/>
    <col min="8718" max="8718" width="15.125" style="1578" customWidth="1"/>
    <col min="8719" max="8960" width="9" style="1578"/>
    <col min="8961" max="8961" width="4.375" style="1578" customWidth="1"/>
    <col min="8962" max="8962" width="20.625" style="1578" customWidth="1"/>
    <col min="8963" max="8963" width="4.5" style="1578" customWidth="1"/>
    <col min="8964" max="8964" width="4.875" style="1578" customWidth="1"/>
    <col min="8965" max="8972" width="7.875" style="1578" customWidth="1"/>
    <col min="8973" max="8973" width="8.625" style="1578" customWidth="1"/>
    <col min="8974" max="8974" width="15.125" style="1578" customWidth="1"/>
    <col min="8975" max="9216" width="9" style="1578"/>
    <col min="9217" max="9217" width="4.375" style="1578" customWidth="1"/>
    <col min="9218" max="9218" width="20.625" style="1578" customWidth="1"/>
    <col min="9219" max="9219" width="4.5" style="1578" customWidth="1"/>
    <col min="9220" max="9220" width="4.875" style="1578" customWidth="1"/>
    <col min="9221" max="9228" width="7.875" style="1578" customWidth="1"/>
    <col min="9229" max="9229" width="8.625" style="1578" customWidth="1"/>
    <col min="9230" max="9230" width="15.125" style="1578" customWidth="1"/>
    <col min="9231" max="9472" width="9" style="1578"/>
    <col min="9473" max="9473" width="4.375" style="1578" customWidth="1"/>
    <col min="9474" max="9474" width="20.625" style="1578" customWidth="1"/>
    <col min="9475" max="9475" width="4.5" style="1578" customWidth="1"/>
    <col min="9476" max="9476" width="4.875" style="1578" customWidth="1"/>
    <col min="9477" max="9484" width="7.875" style="1578" customWidth="1"/>
    <col min="9485" max="9485" width="8.625" style="1578" customWidth="1"/>
    <col min="9486" max="9486" width="15.125" style="1578" customWidth="1"/>
    <col min="9487" max="9728" width="9" style="1578"/>
    <col min="9729" max="9729" width="4.375" style="1578" customWidth="1"/>
    <col min="9730" max="9730" width="20.625" style="1578" customWidth="1"/>
    <col min="9731" max="9731" width="4.5" style="1578" customWidth="1"/>
    <col min="9732" max="9732" width="4.875" style="1578" customWidth="1"/>
    <col min="9733" max="9740" width="7.875" style="1578" customWidth="1"/>
    <col min="9741" max="9741" width="8.625" style="1578" customWidth="1"/>
    <col min="9742" max="9742" width="15.125" style="1578" customWidth="1"/>
    <col min="9743" max="9984" width="9" style="1578"/>
    <col min="9985" max="9985" width="4.375" style="1578" customWidth="1"/>
    <col min="9986" max="9986" width="20.625" style="1578" customWidth="1"/>
    <col min="9987" max="9987" width="4.5" style="1578" customWidth="1"/>
    <col min="9988" max="9988" width="4.875" style="1578" customWidth="1"/>
    <col min="9989" max="9996" width="7.875" style="1578" customWidth="1"/>
    <col min="9997" max="9997" width="8.625" style="1578" customWidth="1"/>
    <col min="9998" max="9998" width="15.125" style="1578" customWidth="1"/>
    <col min="9999" max="10240" width="9" style="1578"/>
    <col min="10241" max="10241" width="4.375" style="1578" customWidth="1"/>
    <col min="10242" max="10242" width="20.625" style="1578" customWidth="1"/>
    <col min="10243" max="10243" width="4.5" style="1578" customWidth="1"/>
    <col min="10244" max="10244" width="4.875" style="1578" customWidth="1"/>
    <col min="10245" max="10252" width="7.875" style="1578" customWidth="1"/>
    <col min="10253" max="10253" width="8.625" style="1578" customWidth="1"/>
    <col min="10254" max="10254" width="15.125" style="1578" customWidth="1"/>
    <col min="10255" max="10496" width="9" style="1578"/>
    <col min="10497" max="10497" width="4.375" style="1578" customWidth="1"/>
    <col min="10498" max="10498" width="20.625" style="1578" customWidth="1"/>
    <col min="10499" max="10499" width="4.5" style="1578" customWidth="1"/>
    <col min="10500" max="10500" width="4.875" style="1578" customWidth="1"/>
    <col min="10501" max="10508" width="7.875" style="1578" customWidth="1"/>
    <col min="10509" max="10509" width="8.625" style="1578" customWidth="1"/>
    <col min="10510" max="10510" width="15.125" style="1578" customWidth="1"/>
    <col min="10511" max="10752" width="9" style="1578"/>
    <col min="10753" max="10753" width="4.375" style="1578" customWidth="1"/>
    <col min="10754" max="10754" width="20.625" style="1578" customWidth="1"/>
    <col min="10755" max="10755" width="4.5" style="1578" customWidth="1"/>
    <col min="10756" max="10756" width="4.875" style="1578" customWidth="1"/>
    <col min="10757" max="10764" width="7.875" style="1578" customWidth="1"/>
    <col min="10765" max="10765" width="8.625" style="1578" customWidth="1"/>
    <col min="10766" max="10766" width="15.125" style="1578" customWidth="1"/>
    <col min="10767" max="11008" width="9" style="1578"/>
    <col min="11009" max="11009" width="4.375" style="1578" customWidth="1"/>
    <col min="11010" max="11010" width="20.625" style="1578" customWidth="1"/>
    <col min="11011" max="11011" width="4.5" style="1578" customWidth="1"/>
    <col min="11012" max="11012" width="4.875" style="1578" customWidth="1"/>
    <col min="11013" max="11020" width="7.875" style="1578" customWidth="1"/>
    <col min="11021" max="11021" width="8.625" style="1578" customWidth="1"/>
    <col min="11022" max="11022" width="15.125" style="1578" customWidth="1"/>
    <col min="11023" max="11264" width="9" style="1578"/>
    <col min="11265" max="11265" width="4.375" style="1578" customWidth="1"/>
    <col min="11266" max="11266" width="20.625" style="1578" customWidth="1"/>
    <col min="11267" max="11267" width="4.5" style="1578" customWidth="1"/>
    <col min="11268" max="11268" width="4.875" style="1578" customWidth="1"/>
    <col min="11269" max="11276" width="7.875" style="1578" customWidth="1"/>
    <col min="11277" max="11277" width="8.625" style="1578" customWidth="1"/>
    <col min="11278" max="11278" width="15.125" style="1578" customWidth="1"/>
    <col min="11279" max="11520" width="9" style="1578"/>
    <col min="11521" max="11521" width="4.375" style="1578" customWidth="1"/>
    <col min="11522" max="11522" width="20.625" style="1578" customWidth="1"/>
    <col min="11523" max="11523" width="4.5" style="1578" customWidth="1"/>
    <col min="11524" max="11524" width="4.875" style="1578" customWidth="1"/>
    <col min="11525" max="11532" width="7.875" style="1578" customWidth="1"/>
    <col min="11533" max="11533" width="8.625" style="1578" customWidth="1"/>
    <col min="11534" max="11534" width="15.125" style="1578" customWidth="1"/>
    <col min="11535" max="11776" width="9" style="1578"/>
    <col min="11777" max="11777" width="4.375" style="1578" customWidth="1"/>
    <col min="11778" max="11778" width="20.625" style="1578" customWidth="1"/>
    <col min="11779" max="11779" width="4.5" style="1578" customWidth="1"/>
    <col min="11780" max="11780" width="4.875" style="1578" customWidth="1"/>
    <col min="11781" max="11788" width="7.875" style="1578" customWidth="1"/>
    <col min="11789" max="11789" width="8.625" style="1578" customWidth="1"/>
    <col min="11790" max="11790" width="15.125" style="1578" customWidth="1"/>
    <col min="11791" max="12032" width="9" style="1578"/>
    <col min="12033" max="12033" width="4.375" style="1578" customWidth="1"/>
    <col min="12034" max="12034" width="20.625" style="1578" customWidth="1"/>
    <col min="12035" max="12035" width="4.5" style="1578" customWidth="1"/>
    <col min="12036" max="12036" width="4.875" style="1578" customWidth="1"/>
    <col min="12037" max="12044" width="7.875" style="1578" customWidth="1"/>
    <col min="12045" max="12045" width="8.625" style="1578" customWidth="1"/>
    <col min="12046" max="12046" width="15.125" style="1578" customWidth="1"/>
    <col min="12047" max="12288" width="9" style="1578"/>
    <col min="12289" max="12289" width="4.375" style="1578" customWidth="1"/>
    <col min="12290" max="12290" width="20.625" style="1578" customWidth="1"/>
    <col min="12291" max="12291" width="4.5" style="1578" customWidth="1"/>
    <col min="12292" max="12292" width="4.875" style="1578" customWidth="1"/>
    <col min="12293" max="12300" width="7.875" style="1578" customWidth="1"/>
    <col min="12301" max="12301" width="8.625" style="1578" customWidth="1"/>
    <col min="12302" max="12302" width="15.125" style="1578" customWidth="1"/>
    <col min="12303" max="12544" width="9" style="1578"/>
    <col min="12545" max="12545" width="4.375" style="1578" customWidth="1"/>
    <col min="12546" max="12546" width="20.625" style="1578" customWidth="1"/>
    <col min="12547" max="12547" width="4.5" style="1578" customWidth="1"/>
    <col min="12548" max="12548" width="4.875" style="1578" customWidth="1"/>
    <col min="12549" max="12556" width="7.875" style="1578" customWidth="1"/>
    <col min="12557" max="12557" width="8.625" style="1578" customWidth="1"/>
    <col min="12558" max="12558" width="15.125" style="1578" customWidth="1"/>
    <col min="12559" max="12800" width="9" style="1578"/>
    <col min="12801" max="12801" width="4.375" style="1578" customWidth="1"/>
    <col min="12802" max="12802" width="20.625" style="1578" customWidth="1"/>
    <col min="12803" max="12803" width="4.5" style="1578" customWidth="1"/>
    <col min="12804" max="12804" width="4.875" style="1578" customWidth="1"/>
    <col min="12805" max="12812" width="7.875" style="1578" customWidth="1"/>
    <col min="12813" max="12813" width="8.625" style="1578" customWidth="1"/>
    <col min="12814" max="12814" width="15.125" style="1578" customWidth="1"/>
    <col min="12815" max="13056" width="9" style="1578"/>
    <col min="13057" max="13057" width="4.375" style="1578" customWidth="1"/>
    <col min="13058" max="13058" width="20.625" style="1578" customWidth="1"/>
    <col min="13059" max="13059" width="4.5" style="1578" customWidth="1"/>
    <col min="13060" max="13060" width="4.875" style="1578" customWidth="1"/>
    <col min="13061" max="13068" width="7.875" style="1578" customWidth="1"/>
    <col min="13069" max="13069" width="8.625" style="1578" customWidth="1"/>
    <col min="13070" max="13070" width="15.125" style="1578" customWidth="1"/>
    <col min="13071" max="13312" width="9" style="1578"/>
    <col min="13313" max="13313" width="4.375" style="1578" customWidth="1"/>
    <col min="13314" max="13314" width="20.625" style="1578" customWidth="1"/>
    <col min="13315" max="13315" width="4.5" style="1578" customWidth="1"/>
    <col min="13316" max="13316" width="4.875" style="1578" customWidth="1"/>
    <col min="13317" max="13324" width="7.875" style="1578" customWidth="1"/>
    <col min="13325" max="13325" width="8.625" style="1578" customWidth="1"/>
    <col min="13326" max="13326" width="15.125" style="1578" customWidth="1"/>
    <col min="13327" max="13568" width="9" style="1578"/>
    <col min="13569" max="13569" width="4.375" style="1578" customWidth="1"/>
    <col min="13570" max="13570" width="20.625" style="1578" customWidth="1"/>
    <col min="13571" max="13571" width="4.5" style="1578" customWidth="1"/>
    <col min="13572" max="13572" width="4.875" style="1578" customWidth="1"/>
    <col min="13573" max="13580" width="7.875" style="1578" customWidth="1"/>
    <col min="13581" max="13581" width="8.625" style="1578" customWidth="1"/>
    <col min="13582" max="13582" width="15.125" style="1578" customWidth="1"/>
    <col min="13583" max="13824" width="9" style="1578"/>
    <col min="13825" max="13825" width="4.375" style="1578" customWidth="1"/>
    <col min="13826" max="13826" width="20.625" style="1578" customWidth="1"/>
    <col min="13827" max="13827" width="4.5" style="1578" customWidth="1"/>
    <col min="13828" max="13828" width="4.875" style="1578" customWidth="1"/>
    <col min="13829" max="13836" width="7.875" style="1578" customWidth="1"/>
    <col min="13837" max="13837" width="8.625" style="1578" customWidth="1"/>
    <col min="13838" max="13838" width="15.125" style="1578" customWidth="1"/>
    <col min="13839" max="14080" width="9" style="1578"/>
    <col min="14081" max="14081" width="4.375" style="1578" customWidth="1"/>
    <col min="14082" max="14082" width="20.625" style="1578" customWidth="1"/>
    <col min="14083" max="14083" width="4.5" style="1578" customWidth="1"/>
    <col min="14084" max="14084" width="4.875" style="1578" customWidth="1"/>
    <col min="14085" max="14092" width="7.875" style="1578" customWidth="1"/>
    <col min="14093" max="14093" width="8.625" style="1578" customWidth="1"/>
    <col min="14094" max="14094" width="15.125" style="1578" customWidth="1"/>
    <col min="14095" max="14336" width="9" style="1578"/>
    <col min="14337" max="14337" width="4.375" style="1578" customWidth="1"/>
    <col min="14338" max="14338" width="20.625" style="1578" customWidth="1"/>
    <col min="14339" max="14339" width="4.5" style="1578" customWidth="1"/>
    <col min="14340" max="14340" width="4.875" style="1578" customWidth="1"/>
    <col min="14341" max="14348" width="7.875" style="1578" customWidth="1"/>
    <col min="14349" max="14349" width="8.625" style="1578" customWidth="1"/>
    <col min="14350" max="14350" width="15.125" style="1578" customWidth="1"/>
    <col min="14351" max="14592" width="9" style="1578"/>
    <col min="14593" max="14593" width="4.375" style="1578" customWidth="1"/>
    <col min="14594" max="14594" width="20.625" style="1578" customWidth="1"/>
    <col min="14595" max="14595" width="4.5" style="1578" customWidth="1"/>
    <col min="14596" max="14596" width="4.875" style="1578" customWidth="1"/>
    <col min="14597" max="14604" width="7.875" style="1578" customWidth="1"/>
    <col min="14605" max="14605" width="8.625" style="1578" customWidth="1"/>
    <col min="14606" max="14606" width="15.125" style="1578" customWidth="1"/>
    <col min="14607" max="14848" width="9" style="1578"/>
    <col min="14849" max="14849" width="4.375" style="1578" customWidth="1"/>
    <col min="14850" max="14850" width="20.625" style="1578" customWidth="1"/>
    <col min="14851" max="14851" width="4.5" style="1578" customWidth="1"/>
    <col min="14852" max="14852" width="4.875" style="1578" customWidth="1"/>
    <col min="14853" max="14860" width="7.875" style="1578" customWidth="1"/>
    <col min="14861" max="14861" width="8.625" style="1578" customWidth="1"/>
    <col min="14862" max="14862" width="15.125" style="1578" customWidth="1"/>
    <col min="14863" max="15104" width="9" style="1578"/>
    <col min="15105" max="15105" width="4.375" style="1578" customWidth="1"/>
    <col min="15106" max="15106" width="20.625" style="1578" customWidth="1"/>
    <col min="15107" max="15107" width="4.5" style="1578" customWidth="1"/>
    <col min="15108" max="15108" width="4.875" style="1578" customWidth="1"/>
    <col min="15109" max="15116" width="7.875" style="1578" customWidth="1"/>
    <col min="15117" max="15117" width="8.625" style="1578" customWidth="1"/>
    <col min="15118" max="15118" width="15.125" style="1578" customWidth="1"/>
    <col min="15119" max="15360" width="9" style="1578"/>
    <col min="15361" max="15361" width="4.375" style="1578" customWidth="1"/>
    <col min="15362" max="15362" width="20.625" style="1578" customWidth="1"/>
    <col min="15363" max="15363" width="4.5" style="1578" customWidth="1"/>
    <col min="15364" max="15364" width="4.875" style="1578" customWidth="1"/>
    <col min="15365" max="15372" width="7.875" style="1578" customWidth="1"/>
    <col min="15373" max="15373" width="8.625" style="1578" customWidth="1"/>
    <col min="15374" max="15374" width="15.125" style="1578" customWidth="1"/>
    <col min="15375" max="15616" width="9" style="1578"/>
    <col min="15617" max="15617" width="4.375" style="1578" customWidth="1"/>
    <col min="15618" max="15618" width="20.625" style="1578" customWidth="1"/>
    <col min="15619" max="15619" width="4.5" style="1578" customWidth="1"/>
    <col min="15620" max="15620" width="4.875" style="1578" customWidth="1"/>
    <col min="15621" max="15628" width="7.875" style="1578" customWidth="1"/>
    <col min="15629" max="15629" width="8.625" style="1578" customWidth="1"/>
    <col min="15630" max="15630" width="15.125" style="1578" customWidth="1"/>
    <col min="15631" max="15872" width="9" style="1578"/>
    <col min="15873" max="15873" width="4.375" style="1578" customWidth="1"/>
    <col min="15874" max="15874" width="20.625" style="1578" customWidth="1"/>
    <col min="15875" max="15875" width="4.5" style="1578" customWidth="1"/>
    <col min="15876" max="15876" width="4.875" style="1578" customWidth="1"/>
    <col min="15877" max="15884" width="7.875" style="1578" customWidth="1"/>
    <col min="15885" max="15885" width="8.625" style="1578" customWidth="1"/>
    <col min="15886" max="15886" width="15.125" style="1578" customWidth="1"/>
    <col min="15887" max="16128" width="9" style="1578"/>
    <col min="16129" max="16129" width="4.375" style="1578" customWidth="1"/>
    <col min="16130" max="16130" width="20.625" style="1578" customWidth="1"/>
    <col min="16131" max="16131" width="4.5" style="1578" customWidth="1"/>
    <col min="16132" max="16132" width="4.875" style="1578" customWidth="1"/>
    <col min="16133" max="16140" width="7.875" style="1578" customWidth="1"/>
    <col min="16141" max="16141" width="8.625" style="1578" customWidth="1"/>
    <col min="16142" max="16142" width="15.125" style="1578" customWidth="1"/>
    <col min="16143" max="16384" width="9" style="1578"/>
  </cols>
  <sheetData>
    <row r="1" spans="1:15" ht="20.100000000000001" customHeight="1">
      <c r="A1" s="3261" t="s">
        <v>5380</v>
      </c>
      <c r="B1" s="3261"/>
      <c r="C1" s="3261"/>
      <c r="D1" s="3261"/>
      <c r="E1" s="3261"/>
      <c r="F1" s="3261"/>
      <c r="G1" s="3261"/>
      <c r="H1" s="3261"/>
      <c r="I1" s="3261"/>
      <c r="J1" s="3261"/>
      <c r="K1" s="3261"/>
      <c r="L1" s="3261"/>
      <c r="M1" s="3261"/>
      <c r="N1" s="1831"/>
    </row>
    <row r="2" spans="1:15" ht="25.5" customHeight="1">
      <c r="A2" s="3262" t="s">
        <v>5381</v>
      </c>
      <c r="B2" s="3262"/>
      <c r="C2" s="3262"/>
      <c r="D2" s="3262"/>
      <c r="E2" s="3262"/>
      <c r="F2" s="3262"/>
      <c r="G2" s="3262"/>
      <c r="H2" s="3262"/>
      <c r="I2" s="3262"/>
      <c r="J2" s="3262"/>
      <c r="K2" s="3262"/>
      <c r="L2" s="3262"/>
      <c r="M2" s="3262"/>
      <c r="N2" s="1862"/>
    </row>
    <row r="3" spans="1:15" ht="14.25" customHeight="1">
      <c r="A3" s="3268" t="s">
        <v>1994</v>
      </c>
      <c r="B3" s="3266" t="s">
        <v>5253</v>
      </c>
      <c r="C3" s="3271" t="s">
        <v>5382</v>
      </c>
      <c r="D3" s="3272"/>
      <c r="E3" s="3273"/>
      <c r="F3" s="3271" t="s">
        <v>5383</v>
      </c>
      <c r="G3" s="3272"/>
      <c r="H3" s="3272"/>
      <c r="I3" s="3272"/>
      <c r="J3" s="3272"/>
      <c r="K3" s="3272"/>
      <c r="L3" s="3273"/>
      <c r="M3" s="3268" t="s">
        <v>5324</v>
      </c>
      <c r="N3" s="3268" t="s">
        <v>5325</v>
      </c>
    </row>
    <row r="4" spans="1:15" ht="39.75" customHeight="1">
      <c r="A4" s="3268"/>
      <c r="B4" s="3270"/>
      <c r="C4" s="1872" t="s">
        <v>1990</v>
      </c>
      <c r="D4" s="1872" t="s">
        <v>1991</v>
      </c>
      <c r="E4" s="1872" t="s">
        <v>5324</v>
      </c>
      <c r="F4" s="1872" t="s">
        <v>5384</v>
      </c>
      <c r="G4" s="1872" t="s">
        <v>5385</v>
      </c>
      <c r="H4" s="1872" t="s">
        <v>5386</v>
      </c>
      <c r="I4" s="1872" t="s">
        <v>5387</v>
      </c>
      <c r="J4" s="1872" t="s">
        <v>5388</v>
      </c>
      <c r="K4" s="1872" t="s">
        <v>5389</v>
      </c>
      <c r="L4" s="1872" t="s">
        <v>5324</v>
      </c>
      <c r="M4" s="3268"/>
      <c r="N4" s="3268"/>
    </row>
    <row r="5" spans="1:15" ht="14.25" customHeight="1">
      <c r="A5" s="3268"/>
      <c r="B5" s="3270"/>
      <c r="C5" s="1870">
        <v>1</v>
      </c>
      <c r="D5" s="1870">
        <v>2</v>
      </c>
      <c r="E5" s="1870" t="s">
        <v>5390</v>
      </c>
      <c r="F5" s="1870">
        <v>4</v>
      </c>
      <c r="G5" s="1870">
        <v>5</v>
      </c>
      <c r="H5" s="1870">
        <v>6</v>
      </c>
      <c r="I5" s="1870">
        <v>7</v>
      </c>
      <c r="J5" s="1872" t="s">
        <v>5391</v>
      </c>
      <c r="K5" s="1872" t="s">
        <v>5392</v>
      </c>
      <c r="L5" s="1872" t="s">
        <v>5393</v>
      </c>
      <c r="M5" s="1870" t="s">
        <v>5394</v>
      </c>
      <c r="N5" s="1998"/>
    </row>
    <row r="6" spans="1:15" ht="14.25" customHeight="1">
      <c r="A6" s="1869">
        <v>1</v>
      </c>
      <c r="B6" s="1846" t="s">
        <v>5395</v>
      </c>
      <c r="C6" s="2103">
        <f>投资收益审核表!C6</f>
        <v>0</v>
      </c>
      <c r="D6" s="2103">
        <f>投资收益审核表!D6</f>
        <v>0</v>
      </c>
      <c r="E6" s="2103">
        <f>投资收益审核表!E6</f>
        <v>0</v>
      </c>
      <c r="F6" s="2103">
        <f>投资收益审核表!F6</f>
        <v>0</v>
      </c>
      <c r="G6" s="2103">
        <f>投资收益审核表!G6</f>
        <v>0</v>
      </c>
      <c r="H6" s="2103">
        <f>投资收益审核表!H6</f>
        <v>0</v>
      </c>
      <c r="I6" s="2103">
        <f>投资收益审核表!I6</f>
        <v>0</v>
      </c>
      <c r="J6" s="2103">
        <f>投资收益审核表!J6</f>
        <v>0</v>
      </c>
      <c r="K6" s="2103">
        <f>投资收益审核表!K6</f>
        <v>0</v>
      </c>
      <c r="L6" s="2103">
        <f>投资收益审核表!L6</f>
        <v>0</v>
      </c>
      <c r="M6" s="2103">
        <f>投资收益审核表!M6</f>
        <v>0</v>
      </c>
      <c r="N6" s="1998"/>
    </row>
    <row r="7" spans="1:15" ht="14.25" customHeight="1">
      <c r="A7" s="1869">
        <v>2</v>
      </c>
      <c r="B7" s="1847" t="s">
        <v>5396</v>
      </c>
      <c r="C7" s="2103">
        <f>投资收益审核表!C7</f>
        <v>0</v>
      </c>
      <c r="D7" s="2103">
        <f>投资收益审核表!D7</f>
        <v>0</v>
      </c>
      <c r="E7" s="2103">
        <f>投资收益审核表!E7</f>
        <v>0</v>
      </c>
      <c r="F7" s="2103">
        <f>投资收益审核表!F7</f>
        <v>0</v>
      </c>
      <c r="G7" s="2103">
        <f>投资收益审核表!G7</f>
        <v>0</v>
      </c>
      <c r="H7" s="2103">
        <f>投资收益审核表!H7</f>
        <v>0</v>
      </c>
      <c r="I7" s="2103">
        <f>投资收益审核表!I7</f>
        <v>0</v>
      </c>
      <c r="J7" s="2103">
        <f>投资收益审核表!J7</f>
        <v>0</v>
      </c>
      <c r="K7" s="2103">
        <f>投资收益审核表!K7</f>
        <v>0</v>
      </c>
      <c r="L7" s="2103">
        <f>投资收益审核表!L7</f>
        <v>0</v>
      </c>
      <c r="M7" s="2103">
        <f>投资收益审核表!M7</f>
        <v>0</v>
      </c>
      <c r="N7" s="1998"/>
    </row>
    <row r="8" spans="1:15" ht="14.25" customHeight="1">
      <c r="A8" s="1869">
        <v>3</v>
      </c>
      <c r="B8" s="1848" t="s">
        <v>5397</v>
      </c>
      <c r="C8" s="2103">
        <f>投资收益审核表!C8</f>
        <v>0</v>
      </c>
      <c r="D8" s="2103">
        <f>投资收益审核表!D8</f>
        <v>0</v>
      </c>
      <c r="E8" s="2103">
        <f>投资收益审核表!E8</f>
        <v>0</v>
      </c>
      <c r="F8" s="2103">
        <f>投资收益审核表!F8</f>
        <v>0</v>
      </c>
      <c r="G8" s="2103">
        <f>投资收益审核表!G8</f>
        <v>0</v>
      </c>
      <c r="H8" s="2103">
        <f>投资收益审核表!H8</f>
        <v>0</v>
      </c>
      <c r="I8" s="2103">
        <f>投资收益审核表!I8</f>
        <v>0</v>
      </c>
      <c r="J8" s="2103">
        <f>投资收益审核表!J8</f>
        <v>0</v>
      </c>
      <c r="K8" s="2103">
        <f>投资收益审核表!K8</f>
        <v>0</v>
      </c>
      <c r="L8" s="2103">
        <f>投资收益审核表!L8</f>
        <v>0</v>
      </c>
      <c r="M8" s="2103">
        <f>投资收益审核表!M8</f>
        <v>0</v>
      </c>
      <c r="N8" s="1998"/>
    </row>
    <row r="9" spans="1:15" ht="14.25" customHeight="1">
      <c r="A9" s="1869">
        <v>4</v>
      </c>
      <c r="B9" s="1847" t="s">
        <v>5398</v>
      </c>
      <c r="C9" s="2103">
        <f>投资收益审核表!C9</f>
        <v>0</v>
      </c>
      <c r="D9" s="2103">
        <f>投资收益审核表!D9</f>
        <v>0</v>
      </c>
      <c r="E9" s="2103">
        <f>投资收益审核表!E9</f>
        <v>0</v>
      </c>
      <c r="F9" s="2103">
        <f>投资收益审核表!F9</f>
        <v>0</v>
      </c>
      <c r="G9" s="2103">
        <f>投资收益审核表!G9</f>
        <v>0</v>
      </c>
      <c r="H9" s="2103">
        <f>投资收益审核表!H9</f>
        <v>0</v>
      </c>
      <c r="I9" s="2103">
        <f>投资收益审核表!I9</f>
        <v>0</v>
      </c>
      <c r="J9" s="2103">
        <f>投资收益审核表!J9</f>
        <v>0</v>
      </c>
      <c r="K9" s="2103">
        <f>投资收益审核表!K9</f>
        <v>0</v>
      </c>
      <c r="L9" s="2103">
        <f>投资收益审核表!L9</f>
        <v>0</v>
      </c>
      <c r="M9" s="2103">
        <f>投资收益审核表!M9</f>
        <v>0</v>
      </c>
      <c r="N9" s="1998"/>
    </row>
    <row r="10" spans="1:15" ht="14.25" customHeight="1">
      <c r="A10" s="1869">
        <v>5</v>
      </c>
      <c r="B10" s="1847" t="s">
        <v>5399</v>
      </c>
      <c r="C10" s="2103">
        <f>投资收益审核表!C10</f>
        <v>0</v>
      </c>
      <c r="D10" s="2103">
        <f>投资收益审核表!D10</f>
        <v>0</v>
      </c>
      <c r="E10" s="2103">
        <f>投资收益审核表!E10</f>
        <v>0</v>
      </c>
      <c r="F10" s="2103">
        <f>投资收益审核表!F10</f>
        <v>0</v>
      </c>
      <c r="G10" s="2103">
        <f>投资收益审核表!G10</f>
        <v>0</v>
      </c>
      <c r="H10" s="2103">
        <f>投资收益审核表!H10</f>
        <v>0</v>
      </c>
      <c r="I10" s="2103">
        <f>投资收益审核表!I10</f>
        <v>0</v>
      </c>
      <c r="J10" s="2103">
        <f>投资收益审核表!J10</f>
        <v>0</v>
      </c>
      <c r="K10" s="2103">
        <f>投资收益审核表!K10</f>
        <v>0</v>
      </c>
      <c r="L10" s="2103">
        <f>投资收益审核表!L10</f>
        <v>0</v>
      </c>
      <c r="M10" s="2103">
        <f>投资收益审核表!M10</f>
        <v>0</v>
      </c>
      <c r="N10" s="1998"/>
    </row>
    <row r="11" spans="1:15" ht="14.25" customHeight="1">
      <c r="A11" s="1869">
        <v>6</v>
      </c>
      <c r="B11" s="1848" t="s">
        <v>5400</v>
      </c>
      <c r="C11" s="2103">
        <f>投资收益审核表!C11</f>
        <v>0</v>
      </c>
      <c r="D11" s="2103">
        <f>投资收益审核表!D11</f>
        <v>0</v>
      </c>
      <c r="E11" s="2103">
        <f>投资收益审核表!E11</f>
        <v>0</v>
      </c>
      <c r="F11" s="2103">
        <f>投资收益审核表!F11</f>
        <v>0</v>
      </c>
      <c r="G11" s="2103">
        <f>投资收益审核表!G11</f>
        <v>0</v>
      </c>
      <c r="H11" s="2103">
        <f>投资收益审核表!H11</f>
        <v>0</v>
      </c>
      <c r="I11" s="2103">
        <f>投资收益审核表!I11</f>
        <v>0</v>
      </c>
      <c r="J11" s="2103">
        <f>投资收益审核表!J11</f>
        <v>0</v>
      </c>
      <c r="K11" s="2103">
        <f>投资收益审核表!K11</f>
        <v>0</v>
      </c>
      <c r="L11" s="2103">
        <f>投资收益审核表!L11</f>
        <v>0</v>
      </c>
      <c r="M11" s="2103">
        <f>投资收益审核表!M11</f>
        <v>0</v>
      </c>
      <c r="N11" s="1998"/>
    </row>
    <row r="12" spans="1:15" ht="14.25" customHeight="1">
      <c r="A12" s="1869">
        <v>7</v>
      </c>
      <c r="B12" s="1848" t="s">
        <v>5401</v>
      </c>
      <c r="C12" s="2103">
        <f>投资收益审核表!C12</f>
        <v>0</v>
      </c>
      <c r="D12" s="2103">
        <f>投资收益审核表!D12</f>
        <v>0</v>
      </c>
      <c r="E12" s="2103">
        <f>投资收益审核表!E12</f>
        <v>0</v>
      </c>
      <c r="F12" s="2103">
        <f>投资收益审核表!F12</f>
        <v>0</v>
      </c>
      <c r="G12" s="2103">
        <f>投资收益审核表!G12</f>
        <v>0</v>
      </c>
      <c r="H12" s="2103">
        <f>投资收益审核表!H12</f>
        <v>0</v>
      </c>
      <c r="I12" s="2103">
        <f>投资收益审核表!I12</f>
        <v>0</v>
      </c>
      <c r="J12" s="2103">
        <f>投资收益审核表!J12</f>
        <v>0</v>
      </c>
      <c r="K12" s="2103">
        <f>投资收益审核表!K12</f>
        <v>0</v>
      </c>
      <c r="L12" s="2103">
        <f>投资收益审核表!L12</f>
        <v>0</v>
      </c>
      <c r="M12" s="2103">
        <f>投资收益审核表!M12</f>
        <v>0</v>
      </c>
      <c r="N12" s="1998"/>
    </row>
    <row r="13" spans="1:15" ht="14.25" customHeight="1">
      <c r="A13" s="1869">
        <v>8</v>
      </c>
      <c r="B13" s="1848" t="s">
        <v>5402</v>
      </c>
      <c r="C13" s="2103">
        <f>投资收益审核表!C13</f>
        <v>0</v>
      </c>
      <c r="D13" s="2103">
        <f>投资收益审核表!D13</f>
        <v>0</v>
      </c>
      <c r="E13" s="2103">
        <f>投资收益审核表!E13</f>
        <v>0</v>
      </c>
      <c r="F13" s="2103">
        <f>投资收益审核表!F13</f>
        <v>0</v>
      </c>
      <c r="G13" s="2103">
        <f>投资收益审核表!G13</f>
        <v>0</v>
      </c>
      <c r="H13" s="2103">
        <f>投资收益审核表!H13</f>
        <v>0</v>
      </c>
      <c r="I13" s="2103">
        <f>投资收益审核表!I13</f>
        <v>0</v>
      </c>
      <c r="J13" s="2103">
        <f>投资收益审核表!J13</f>
        <v>0</v>
      </c>
      <c r="K13" s="2103">
        <f>投资收益审核表!K13</f>
        <v>0</v>
      </c>
      <c r="L13" s="2103">
        <f>投资收益审核表!L13</f>
        <v>0</v>
      </c>
      <c r="M13" s="2103">
        <f>投资收益审核表!M13</f>
        <v>0</v>
      </c>
      <c r="N13" s="1998"/>
      <c r="O13" s="1702" t="s">
        <v>6616</v>
      </c>
    </row>
    <row r="14" spans="1:15" ht="14.25" customHeight="1">
      <c r="A14" s="1869">
        <v>9</v>
      </c>
      <c r="B14" s="1847" t="s">
        <v>5403</v>
      </c>
      <c r="C14" s="2103">
        <f>投资收益审核表!C14</f>
        <v>0</v>
      </c>
      <c r="D14" s="2103">
        <f>投资收益审核表!D14</f>
        <v>0</v>
      </c>
      <c r="E14" s="2103">
        <f>投资收益审核表!E14</f>
        <v>0</v>
      </c>
      <c r="F14" s="2103">
        <f>投资收益审核表!F14</f>
        <v>0</v>
      </c>
      <c r="G14" s="2103">
        <f>投资收益审核表!G14</f>
        <v>0</v>
      </c>
      <c r="H14" s="2103">
        <f>投资收益审核表!H14</f>
        <v>0</v>
      </c>
      <c r="I14" s="2103">
        <f>投资收益审核表!I14</f>
        <v>0</v>
      </c>
      <c r="J14" s="2103">
        <f>投资收益审核表!J14</f>
        <v>0</v>
      </c>
      <c r="K14" s="2103">
        <f>投资收益审核表!K14</f>
        <v>0</v>
      </c>
      <c r="L14" s="2103">
        <f>投资收益审核表!L14</f>
        <v>0</v>
      </c>
      <c r="M14" s="2103">
        <f>投资收益审核表!M14</f>
        <v>0</v>
      </c>
      <c r="N14" s="1998"/>
    </row>
    <row r="15" spans="1:15" ht="129" customHeight="1">
      <c r="A15" s="1869">
        <v>10</v>
      </c>
      <c r="B15" s="1849" t="s">
        <v>5404</v>
      </c>
      <c r="C15" s="2103">
        <f>投资收益审核表!C15</f>
        <v>0</v>
      </c>
      <c r="D15" s="2103">
        <f>投资收益审核表!D15</f>
        <v>0</v>
      </c>
      <c r="E15" s="2103">
        <f>投资收益审核表!E15</f>
        <v>0</v>
      </c>
      <c r="F15" s="2103">
        <f>投资收益审核表!F15</f>
        <v>0</v>
      </c>
      <c r="G15" s="2103">
        <f>投资收益审核表!G15</f>
        <v>0</v>
      </c>
      <c r="H15" s="2103">
        <f>投资收益审核表!H15</f>
        <v>0</v>
      </c>
      <c r="I15" s="2103">
        <f>投资收益审核表!I15</f>
        <v>0</v>
      </c>
      <c r="J15" s="2103">
        <f>投资收益审核表!J15</f>
        <v>0</v>
      </c>
      <c r="K15" s="2103">
        <f>投资收益审核表!K15</f>
        <v>0</v>
      </c>
      <c r="L15" s="2103">
        <f>投资收益审核表!L15</f>
        <v>0</v>
      </c>
      <c r="M15" s="2103">
        <f>投资收益审核表!M15</f>
        <v>0</v>
      </c>
      <c r="N15" s="1848" t="s">
        <v>5405</v>
      </c>
    </row>
  </sheetData>
  <mergeCells count="8">
    <mergeCell ref="N3:N4"/>
    <mergeCell ref="A1:M1"/>
    <mergeCell ref="A2:M2"/>
    <mergeCell ref="A3:A5"/>
    <mergeCell ref="B3:B5"/>
    <mergeCell ref="C3:E3"/>
    <mergeCell ref="F3:L3"/>
    <mergeCell ref="M3:M4"/>
  </mergeCells>
  <phoneticPr fontId="59" type="noConversion"/>
  <hyperlinks>
    <hyperlink ref="O13" location="投资收益审核表!A1" display="投资收益审核表!A1"/>
  </hyperlinks>
  <printOptions horizontalCentered="1"/>
  <pageMargins left="0.74791666666666667" right="0.74791666666666667" top="0.98402777777777772" bottom="0.98402777777777772" header="0.51180555555555551" footer="0.51180555555555551"/>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67297" r:id="rId4" name="Button 1">
              <controlPr defaultSize="0" print="0" autoFill="0" autoPict="0" macro="[0]!ThisWorkbook.返回">
                <anchor moveWithCells="1">
                  <from>
                    <xdr:col>14</xdr:col>
                    <xdr:colOff>180975</xdr:colOff>
                    <xdr:row>3</xdr:row>
                    <xdr:rowOff>438150</xdr:rowOff>
                  </from>
                  <to>
                    <xdr:col>15</xdr:col>
                    <xdr:colOff>447675</xdr:colOff>
                    <xdr:row>5</xdr:row>
                    <xdr:rowOff>104775</xdr:rowOff>
                  </to>
                </anchor>
              </controlPr>
            </control>
          </mc:Choice>
        </mc:AlternateContent>
      </controls>
    </mc:Choice>
  </mc:AlternateContent>
</worksheet>
</file>

<file path=xl/worksheets/sheet1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7">
    <tabColor rgb="FFFFFF00"/>
  </sheetPr>
  <dimension ref="A1:R13"/>
  <sheetViews>
    <sheetView workbookViewId="0">
      <selection activeCell="A2" sqref="A2:P2"/>
    </sheetView>
  </sheetViews>
  <sheetFormatPr defaultRowHeight="14.25"/>
  <cols>
    <col min="1" max="1" width="4.375" style="1586" customWidth="1"/>
    <col min="2" max="2" width="8" style="1586" customWidth="1"/>
    <col min="3" max="3" width="4.875" style="1586" customWidth="1"/>
    <col min="4" max="16" width="8.75" style="1586" customWidth="1"/>
    <col min="17" max="17" width="5.375" style="1585" customWidth="1"/>
    <col min="18" max="18" width="35.25" style="1585" customWidth="1"/>
    <col min="19" max="256" width="9" style="1585"/>
    <col min="257" max="257" width="4.375" style="1585" customWidth="1"/>
    <col min="258" max="258" width="19" style="1585" customWidth="1"/>
    <col min="259" max="259" width="6.5" style="1585" customWidth="1"/>
    <col min="260" max="260" width="6" style="1585" customWidth="1"/>
    <col min="261" max="261" width="6.875" style="1585" customWidth="1"/>
    <col min="262" max="266" width="7.75" style="1585" customWidth="1"/>
    <col min="267" max="267" width="6.75" style="1585" customWidth="1"/>
    <col min="268" max="268" width="5.125" style="1585" customWidth="1"/>
    <col min="269" max="269" width="7.75" style="1585" customWidth="1"/>
    <col min="270" max="270" width="4.375" style="1585" customWidth="1"/>
    <col min="271" max="272" width="6.625" style="1585" customWidth="1"/>
    <col min="273" max="273" width="14" style="1585" customWidth="1"/>
    <col min="274" max="274" width="35.25" style="1585" customWidth="1"/>
    <col min="275" max="512" width="9" style="1585"/>
    <col min="513" max="513" width="4.375" style="1585" customWidth="1"/>
    <col min="514" max="514" width="19" style="1585" customWidth="1"/>
    <col min="515" max="515" width="6.5" style="1585" customWidth="1"/>
    <col min="516" max="516" width="6" style="1585" customWidth="1"/>
    <col min="517" max="517" width="6.875" style="1585" customWidth="1"/>
    <col min="518" max="522" width="7.75" style="1585" customWidth="1"/>
    <col min="523" max="523" width="6.75" style="1585" customWidth="1"/>
    <col min="524" max="524" width="5.125" style="1585" customWidth="1"/>
    <col min="525" max="525" width="7.75" style="1585" customWidth="1"/>
    <col min="526" max="526" width="4.375" style="1585" customWidth="1"/>
    <col min="527" max="528" width="6.625" style="1585" customWidth="1"/>
    <col min="529" max="529" width="14" style="1585" customWidth="1"/>
    <col min="530" max="530" width="35.25" style="1585" customWidth="1"/>
    <col min="531" max="768" width="9" style="1585"/>
    <col min="769" max="769" width="4.375" style="1585" customWidth="1"/>
    <col min="770" max="770" width="19" style="1585" customWidth="1"/>
    <col min="771" max="771" width="6.5" style="1585" customWidth="1"/>
    <col min="772" max="772" width="6" style="1585" customWidth="1"/>
    <col min="773" max="773" width="6.875" style="1585" customWidth="1"/>
    <col min="774" max="778" width="7.75" style="1585" customWidth="1"/>
    <col min="779" max="779" width="6.75" style="1585" customWidth="1"/>
    <col min="780" max="780" width="5.125" style="1585" customWidth="1"/>
    <col min="781" max="781" width="7.75" style="1585" customWidth="1"/>
    <col min="782" max="782" width="4.375" style="1585" customWidth="1"/>
    <col min="783" max="784" width="6.625" style="1585" customWidth="1"/>
    <col min="785" max="785" width="14" style="1585" customWidth="1"/>
    <col min="786" max="786" width="35.25" style="1585" customWidth="1"/>
    <col min="787" max="1024" width="9" style="1585"/>
    <col min="1025" max="1025" width="4.375" style="1585" customWidth="1"/>
    <col min="1026" max="1026" width="19" style="1585" customWidth="1"/>
    <col min="1027" max="1027" width="6.5" style="1585" customWidth="1"/>
    <col min="1028" max="1028" width="6" style="1585" customWidth="1"/>
    <col min="1029" max="1029" width="6.875" style="1585" customWidth="1"/>
    <col min="1030" max="1034" width="7.75" style="1585" customWidth="1"/>
    <col min="1035" max="1035" width="6.75" style="1585" customWidth="1"/>
    <col min="1036" max="1036" width="5.125" style="1585" customWidth="1"/>
    <col min="1037" max="1037" width="7.75" style="1585" customWidth="1"/>
    <col min="1038" max="1038" width="4.375" style="1585" customWidth="1"/>
    <col min="1039" max="1040" width="6.625" style="1585" customWidth="1"/>
    <col min="1041" max="1041" width="14" style="1585" customWidth="1"/>
    <col min="1042" max="1042" width="35.25" style="1585" customWidth="1"/>
    <col min="1043" max="1280" width="9" style="1585"/>
    <col min="1281" max="1281" width="4.375" style="1585" customWidth="1"/>
    <col min="1282" max="1282" width="19" style="1585" customWidth="1"/>
    <col min="1283" max="1283" width="6.5" style="1585" customWidth="1"/>
    <col min="1284" max="1284" width="6" style="1585" customWidth="1"/>
    <col min="1285" max="1285" width="6.875" style="1585" customWidth="1"/>
    <col min="1286" max="1290" width="7.75" style="1585" customWidth="1"/>
    <col min="1291" max="1291" width="6.75" style="1585" customWidth="1"/>
    <col min="1292" max="1292" width="5.125" style="1585" customWidth="1"/>
    <col min="1293" max="1293" width="7.75" style="1585" customWidth="1"/>
    <col min="1294" max="1294" width="4.375" style="1585" customWidth="1"/>
    <col min="1295" max="1296" width="6.625" style="1585" customWidth="1"/>
    <col min="1297" max="1297" width="14" style="1585" customWidth="1"/>
    <col min="1298" max="1298" width="35.25" style="1585" customWidth="1"/>
    <col min="1299" max="1536" width="9" style="1585"/>
    <col min="1537" max="1537" width="4.375" style="1585" customWidth="1"/>
    <col min="1538" max="1538" width="19" style="1585" customWidth="1"/>
    <col min="1539" max="1539" width="6.5" style="1585" customWidth="1"/>
    <col min="1540" max="1540" width="6" style="1585" customWidth="1"/>
    <col min="1541" max="1541" width="6.875" style="1585" customWidth="1"/>
    <col min="1542" max="1546" width="7.75" style="1585" customWidth="1"/>
    <col min="1547" max="1547" width="6.75" style="1585" customWidth="1"/>
    <col min="1548" max="1548" width="5.125" style="1585" customWidth="1"/>
    <col min="1549" max="1549" width="7.75" style="1585" customWidth="1"/>
    <col min="1550" max="1550" width="4.375" style="1585" customWidth="1"/>
    <col min="1551" max="1552" width="6.625" style="1585" customWidth="1"/>
    <col min="1553" max="1553" width="14" style="1585" customWidth="1"/>
    <col min="1554" max="1554" width="35.25" style="1585" customWidth="1"/>
    <col min="1555" max="1792" width="9" style="1585"/>
    <col min="1793" max="1793" width="4.375" style="1585" customWidth="1"/>
    <col min="1794" max="1794" width="19" style="1585" customWidth="1"/>
    <col min="1795" max="1795" width="6.5" style="1585" customWidth="1"/>
    <col min="1796" max="1796" width="6" style="1585" customWidth="1"/>
    <col min="1797" max="1797" width="6.875" style="1585" customWidth="1"/>
    <col min="1798" max="1802" width="7.75" style="1585" customWidth="1"/>
    <col min="1803" max="1803" width="6.75" style="1585" customWidth="1"/>
    <col min="1804" max="1804" width="5.125" style="1585" customWidth="1"/>
    <col min="1805" max="1805" width="7.75" style="1585" customWidth="1"/>
    <col min="1806" max="1806" width="4.375" style="1585" customWidth="1"/>
    <col min="1807" max="1808" width="6.625" style="1585" customWidth="1"/>
    <col min="1809" max="1809" width="14" style="1585" customWidth="1"/>
    <col min="1810" max="1810" width="35.25" style="1585" customWidth="1"/>
    <col min="1811" max="2048" width="9" style="1585"/>
    <col min="2049" max="2049" width="4.375" style="1585" customWidth="1"/>
    <col min="2050" max="2050" width="19" style="1585" customWidth="1"/>
    <col min="2051" max="2051" width="6.5" style="1585" customWidth="1"/>
    <col min="2052" max="2052" width="6" style="1585" customWidth="1"/>
    <col min="2053" max="2053" width="6.875" style="1585" customWidth="1"/>
    <col min="2054" max="2058" width="7.75" style="1585" customWidth="1"/>
    <col min="2059" max="2059" width="6.75" style="1585" customWidth="1"/>
    <col min="2060" max="2060" width="5.125" style="1585" customWidth="1"/>
    <col min="2061" max="2061" width="7.75" style="1585" customWidth="1"/>
    <col min="2062" max="2062" width="4.375" style="1585" customWidth="1"/>
    <col min="2063" max="2064" width="6.625" style="1585" customWidth="1"/>
    <col min="2065" max="2065" width="14" style="1585" customWidth="1"/>
    <col min="2066" max="2066" width="35.25" style="1585" customWidth="1"/>
    <col min="2067" max="2304" width="9" style="1585"/>
    <col min="2305" max="2305" width="4.375" style="1585" customWidth="1"/>
    <col min="2306" max="2306" width="19" style="1585" customWidth="1"/>
    <col min="2307" max="2307" width="6.5" style="1585" customWidth="1"/>
    <col min="2308" max="2308" width="6" style="1585" customWidth="1"/>
    <col min="2309" max="2309" width="6.875" style="1585" customWidth="1"/>
    <col min="2310" max="2314" width="7.75" style="1585" customWidth="1"/>
    <col min="2315" max="2315" width="6.75" style="1585" customWidth="1"/>
    <col min="2316" max="2316" width="5.125" style="1585" customWidth="1"/>
    <col min="2317" max="2317" width="7.75" style="1585" customWidth="1"/>
    <col min="2318" max="2318" width="4.375" style="1585" customWidth="1"/>
    <col min="2319" max="2320" width="6.625" style="1585" customWidth="1"/>
    <col min="2321" max="2321" width="14" style="1585" customWidth="1"/>
    <col min="2322" max="2322" width="35.25" style="1585" customWidth="1"/>
    <col min="2323" max="2560" width="9" style="1585"/>
    <col min="2561" max="2561" width="4.375" style="1585" customWidth="1"/>
    <col min="2562" max="2562" width="19" style="1585" customWidth="1"/>
    <col min="2563" max="2563" width="6.5" style="1585" customWidth="1"/>
    <col min="2564" max="2564" width="6" style="1585" customWidth="1"/>
    <col min="2565" max="2565" width="6.875" style="1585" customWidth="1"/>
    <col min="2566" max="2570" width="7.75" style="1585" customWidth="1"/>
    <col min="2571" max="2571" width="6.75" style="1585" customWidth="1"/>
    <col min="2572" max="2572" width="5.125" style="1585" customWidth="1"/>
    <col min="2573" max="2573" width="7.75" style="1585" customWidth="1"/>
    <col min="2574" max="2574" width="4.375" style="1585" customWidth="1"/>
    <col min="2575" max="2576" width="6.625" style="1585" customWidth="1"/>
    <col min="2577" max="2577" width="14" style="1585" customWidth="1"/>
    <col min="2578" max="2578" width="35.25" style="1585" customWidth="1"/>
    <col min="2579" max="2816" width="9" style="1585"/>
    <col min="2817" max="2817" width="4.375" style="1585" customWidth="1"/>
    <col min="2818" max="2818" width="19" style="1585" customWidth="1"/>
    <col min="2819" max="2819" width="6.5" style="1585" customWidth="1"/>
    <col min="2820" max="2820" width="6" style="1585" customWidth="1"/>
    <col min="2821" max="2821" width="6.875" style="1585" customWidth="1"/>
    <col min="2822" max="2826" width="7.75" style="1585" customWidth="1"/>
    <col min="2827" max="2827" width="6.75" style="1585" customWidth="1"/>
    <col min="2828" max="2828" width="5.125" style="1585" customWidth="1"/>
    <col min="2829" max="2829" width="7.75" style="1585" customWidth="1"/>
    <col min="2830" max="2830" width="4.375" style="1585" customWidth="1"/>
    <col min="2831" max="2832" width="6.625" style="1585" customWidth="1"/>
    <col min="2833" max="2833" width="14" style="1585" customWidth="1"/>
    <col min="2834" max="2834" width="35.25" style="1585" customWidth="1"/>
    <col min="2835" max="3072" width="9" style="1585"/>
    <col min="3073" max="3073" width="4.375" style="1585" customWidth="1"/>
    <col min="3074" max="3074" width="19" style="1585" customWidth="1"/>
    <col min="3075" max="3075" width="6.5" style="1585" customWidth="1"/>
    <col min="3076" max="3076" width="6" style="1585" customWidth="1"/>
    <col min="3077" max="3077" width="6.875" style="1585" customWidth="1"/>
    <col min="3078" max="3082" width="7.75" style="1585" customWidth="1"/>
    <col min="3083" max="3083" width="6.75" style="1585" customWidth="1"/>
    <col min="3084" max="3084" width="5.125" style="1585" customWidth="1"/>
    <col min="3085" max="3085" width="7.75" style="1585" customWidth="1"/>
    <col min="3086" max="3086" width="4.375" style="1585" customWidth="1"/>
    <col min="3087" max="3088" width="6.625" style="1585" customWidth="1"/>
    <col min="3089" max="3089" width="14" style="1585" customWidth="1"/>
    <col min="3090" max="3090" width="35.25" style="1585" customWidth="1"/>
    <col min="3091" max="3328" width="9" style="1585"/>
    <col min="3329" max="3329" width="4.375" style="1585" customWidth="1"/>
    <col min="3330" max="3330" width="19" style="1585" customWidth="1"/>
    <col min="3331" max="3331" width="6.5" style="1585" customWidth="1"/>
    <col min="3332" max="3332" width="6" style="1585" customWidth="1"/>
    <col min="3333" max="3333" width="6.875" style="1585" customWidth="1"/>
    <col min="3334" max="3338" width="7.75" style="1585" customWidth="1"/>
    <col min="3339" max="3339" width="6.75" style="1585" customWidth="1"/>
    <col min="3340" max="3340" width="5.125" style="1585" customWidth="1"/>
    <col min="3341" max="3341" width="7.75" style="1585" customWidth="1"/>
    <col min="3342" max="3342" width="4.375" style="1585" customWidth="1"/>
    <col min="3343" max="3344" width="6.625" style="1585" customWidth="1"/>
    <col min="3345" max="3345" width="14" style="1585" customWidth="1"/>
    <col min="3346" max="3346" width="35.25" style="1585" customWidth="1"/>
    <col min="3347" max="3584" width="9" style="1585"/>
    <col min="3585" max="3585" width="4.375" style="1585" customWidth="1"/>
    <col min="3586" max="3586" width="19" style="1585" customWidth="1"/>
    <col min="3587" max="3587" width="6.5" style="1585" customWidth="1"/>
    <col min="3588" max="3588" width="6" style="1585" customWidth="1"/>
    <col min="3589" max="3589" width="6.875" style="1585" customWidth="1"/>
    <col min="3590" max="3594" width="7.75" style="1585" customWidth="1"/>
    <col min="3595" max="3595" width="6.75" style="1585" customWidth="1"/>
    <col min="3596" max="3596" width="5.125" style="1585" customWidth="1"/>
    <col min="3597" max="3597" width="7.75" style="1585" customWidth="1"/>
    <col min="3598" max="3598" width="4.375" style="1585" customWidth="1"/>
    <col min="3599" max="3600" width="6.625" style="1585" customWidth="1"/>
    <col min="3601" max="3601" width="14" style="1585" customWidth="1"/>
    <col min="3602" max="3602" width="35.25" style="1585" customWidth="1"/>
    <col min="3603" max="3840" width="9" style="1585"/>
    <col min="3841" max="3841" width="4.375" style="1585" customWidth="1"/>
    <col min="3842" max="3842" width="19" style="1585" customWidth="1"/>
    <col min="3843" max="3843" width="6.5" style="1585" customWidth="1"/>
    <col min="3844" max="3844" width="6" style="1585" customWidth="1"/>
    <col min="3845" max="3845" width="6.875" style="1585" customWidth="1"/>
    <col min="3846" max="3850" width="7.75" style="1585" customWidth="1"/>
    <col min="3851" max="3851" width="6.75" style="1585" customWidth="1"/>
    <col min="3852" max="3852" width="5.125" style="1585" customWidth="1"/>
    <col min="3853" max="3853" width="7.75" style="1585" customWidth="1"/>
    <col min="3854" max="3854" width="4.375" style="1585" customWidth="1"/>
    <col min="3855" max="3856" width="6.625" style="1585" customWidth="1"/>
    <col min="3857" max="3857" width="14" style="1585" customWidth="1"/>
    <col min="3858" max="3858" width="35.25" style="1585" customWidth="1"/>
    <col min="3859" max="4096" width="9" style="1585"/>
    <col min="4097" max="4097" width="4.375" style="1585" customWidth="1"/>
    <col min="4098" max="4098" width="19" style="1585" customWidth="1"/>
    <col min="4099" max="4099" width="6.5" style="1585" customWidth="1"/>
    <col min="4100" max="4100" width="6" style="1585" customWidth="1"/>
    <col min="4101" max="4101" width="6.875" style="1585" customWidth="1"/>
    <col min="4102" max="4106" width="7.75" style="1585" customWidth="1"/>
    <col min="4107" max="4107" width="6.75" style="1585" customWidth="1"/>
    <col min="4108" max="4108" width="5.125" style="1585" customWidth="1"/>
    <col min="4109" max="4109" width="7.75" style="1585" customWidth="1"/>
    <col min="4110" max="4110" width="4.375" style="1585" customWidth="1"/>
    <col min="4111" max="4112" width="6.625" style="1585" customWidth="1"/>
    <col min="4113" max="4113" width="14" style="1585" customWidth="1"/>
    <col min="4114" max="4114" width="35.25" style="1585" customWidth="1"/>
    <col min="4115" max="4352" width="9" style="1585"/>
    <col min="4353" max="4353" width="4.375" style="1585" customWidth="1"/>
    <col min="4354" max="4354" width="19" style="1585" customWidth="1"/>
    <col min="4355" max="4355" width="6.5" style="1585" customWidth="1"/>
    <col min="4356" max="4356" width="6" style="1585" customWidth="1"/>
    <col min="4357" max="4357" width="6.875" style="1585" customWidth="1"/>
    <col min="4358" max="4362" width="7.75" style="1585" customWidth="1"/>
    <col min="4363" max="4363" width="6.75" style="1585" customWidth="1"/>
    <col min="4364" max="4364" width="5.125" style="1585" customWidth="1"/>
    <col min="4365" max="4365" width="7.75" style="1585" customWidth="1"/>
    <col min="4366" max="4366" width="4.375" style="1585" customWidth="1"/>
    <col min="4367" max="4368" width="6.625" style="1585" customWidth="1"/>
    <col min="4369" max="4369" width="14" style="1585" customWidth="1"/>
    <col min="4370" max="4370" width="35.25" style="1585" customWidth="1"/>
    <col min="4371" max="4608" width="9" style="1585"/>
    <col min="4609" max="4609" width="4.375" style="1585" customWidth="1"/>
    <col min="4610" max="4610" width="19" style="1585" customWidth="1"/>
    <col min="4611" max="4611" width="6.5" style="1585" customWidth="1"/>
    <col min="4612" max="4612" width="6" style="1585" customWidth="1"/>
    <col min="4613" max="4613" width="6.875" style="1585" customWidth="1"/>
    <col min="4614" max="4618" width="7.75" style="1585" customWidth="1"/>
    <col min="4619" max="4619" width="6.75" style="1585" customWidth="1"/>
    <col min="4620" max="4620" width="5.125" style="1585" customWidth="1"/>
    <col min="4621" max="4621" width="7.75" style="1585" customWidth="1"/>
    <col min="4622" max="4622" width="4.375" style="1585" customWidth="1"/>
    <col min="4623" max="4624" width="6.625" style="1585" customWidth="1"/>
    <col min="4625" max="4625" width="14" style="1585" customWidth="1"/>
    <col min="4626" max="4626" width="35.25" style="1585" customWidth="1"/>
    <col min="4627" max="4864" width="9" style="1585"/>
    <col min="4865" max="4865" width="4.375" style="1585" customWidth="1"/>
    <col min="4866" max="4866" width="19" style="1585" customWidth="1"/>
    <col min="4867" max="4867" width="6.5" style="1585" customWidth="1"/>
    <col min="4868" max="4868" width="6" style="1585" customWidth="1"/>
    <col min="4869" max="4869" width="6.875" style="1585" customWidth="1"/>
    <col min="4870" max="4874" width="7.75" style="1585" customWidth="1"/>
    <col min="4875" max="4875" width="6.75" style="1585" customWidth="1"/>
    <col min="4876" max="4876" width="5.125" style="1585" customWidth="1"/>
    <col min="4877" max="4877" width="7.75" style="1585" customWidth="1"/>
    <col min="4878" max="4878" width="4.375" style="1585" customWidth="1"/>
    <col min="4879" max="4880" width="6.625" style="1585" customWidth="1"/>
    <col min="4881" max="4881" width="14" style="1585" customWidth="1"/>
    <col min="4882" max="4882" width="35.25" style="1585" customWidth="1"/>
    <col min="4883" max="5120" width="9" style="1585"/>
    <col min="5121" max="5121" width="4.375" style="1585" customWidth="1"/>
    <col min="5122" max="5122" width="19" style="1585" customWidth="1"/>
    <col min="5123" max="5123" width="6.5" style="1585" customWidth="1"/>
    <col min="5124" max="5124" width="6" style="1585" customWidth="1"/>
    <col min="5125" max="5125" width="6.875" style="1585" customWidth="1"/>
    <col min="5126" max="5130" width="7.75" style="1585" customWidth="1"/>
    <col min="5131" max="5131" width="6.75" style="1585" customWidth="1"/>
    <col min="5132" max="5132" width="5.125" style="1585" customWidth="1"/>
    <col min="5133" max="5133" width="7.75" style="1585" customWidth="1"/>
    <col min="5134" max="5134" width="4.375" style="1585" customWidth="1"/>
    <col min="5135" max="5136" width="6.625" style="1585" customWidth="1"/>
    <col min="5137" max="5137" width="14" style="1585" customWidth="1"/>
    <col min="5138" max="5138" width="35.25" style="1585" customWidth="1"/>
    <col min="5139" max="5376" width="9" style="1585"/>
    <col min="5377" max="5377" width="4.375" style="1585" customWidth="1"/>
    <col min="5378" max="5378" width="19" style="1585" customWidth="1"/>
    <col min="5379" max="5379" width="6.5" style="1585" customWidth="1"/>
    <col min="5380" max="5380" width="6" style="1585" customWidth="1"/>
    <col min="5381" max="5381" width="6.875" style="1585" customWidth="1"/>
    <col min="5382" max="5386" width="7.75" style="1585" customWidth="1"/>
    <col min="5387" max="5387" width="6.75" style="1585" customWidth="1"/>
    <col min="5388" max="5388" width="5.125" style="1585" customWidth="1"/>
    <col min="5389" max="5389" width="7.75" style="1585" customWidth="1"/>
    <col min="5390" max="5390" width="4.375" style="1585" customWidth="1"/>
    <col min="5391" max="5392" width="6.625" style="1585" customWidth="1"/>
    <col min="5393" max="5393" width="14" style="1585" customWidth="1"/>
    <col min="5394" max="5394" width="35.25" style="1585" customWidth="1"/>
    <col min="5395" max="5632" width="9" style="1585"/>
    <col min="5633" max="5633" width="4.375" style="1585" customWidth="1"/>
    <col min="5634" max="5634" width="19" style="1585" customWidth="1"/>
    <col min="5635" max="5635" width="6.5" style="1585" customWidth="1"/>
    <col min="5636" max="5636" width="6" style="1585" customWidth="1"/>
    <col min="5637" max="5637" width="6.875" style="1585" customWidth="1"/>
    <col min="5638" max="5642" width="7.75" style="1585" customWidth="1"/>
    <col min="5643" max="5643" width="6.75" style="1585" customWidth="1"/>
    <col min="5644" max="5644" width="5.125" style="1585" customWidth="1"/>
    <col min="5645" max="5645" width="7.75" style="1585" customWidth="1"/>
    <col min="5646" max="5646" width="4.375" style="1585" customWidth="1"/>
    <col min="5647" max="5648" width="6.625" style="1585" customWidth="1"/>
    <col min="5649" max="5649" width="14" style="1585" customWidth="1"/>
    <col min="5650" max="5650" width="35.25" style="1585" customWidth="1"/>
    <col min="5651" max="5888" width="9" style="1585"/>
    <col min="5889" max="5889" width="4.375" style="1585" customWidth="1"/>
    <col min="5890" max="5890" width="19" style="1585" customWidth="1"/>
    <col min="5891" max="5891" width="6.5" style="1585" customWidth="1"/>
    <col min="5892" max="5892" width="6" style="1585" customWidth="1"/>
    <col min="5893" max="5893" width="6.875" style="1585" customWidth="1"/>
    <col min="5894" max="5898" width="7.75" style="1585" customWidth="1"/>
    <col min="5899" max="5899" width="6.75" style="1585" customWidth="1"/>
    <col min="5900" max="5900" width="5.125" style="1585" customWidth="1"/>
    <col min="5901" max="5901" width="7.75" style="1585" customWidth="1"/>
    <col min="5902" max="5902" width="4.375" style="1585" customWidth="1"/>
    <col min="5903" max="5904" width="6.625" style="1585" customWidth="1"/>
    <col min="5905" max="5905" width="14" style="1585" customWidth="1"/>
    <col min="5906" max="5906" width="35.25" style="1585" customWidth="1"/>
    <col min="5907" max="6144" width="9" style="1585"/>
    <col min="6145" max="6145" width="4.375" style="1585" customWidth="1"/>
    <col min="6146" max="6146" width="19" style="1585" customWidth="1"/>
    <col min="6147" max="6147" width="6.5" style="1585" customWidth="1"/>
    <col min="6148" max="6148" width="6" style="1585" customWidth="1"/>
    <col min="6149" max="6149" width="6.875" style="1585" customWidth="1"/>
    <col min="6150" max="6154" width="7.75" style="1585" customWidth="1"/>
    <col min="6155" max="6155" width="6.75" style="1585" customWidth="1"/>
    <col min="6156" max="6156" width="5.125" style="1585" customWidth="1"/>
    <col min="6157" max="6157" width="7.75" style="1585" customWidth="1"/>
    <col min="6158" max="6158" width="4.375" style="1585" customWidth="1"/>
    <col min="6159" max="6160" width="6.625" style="1585" customWidth="1"/>
    <col min="6161" max="6161" width="14" style="1585" customWidth="1"/>
    <col min="6162" max="6162" width="35.25" style="1585" customWidth="1"/>
    <col min="6163" max="6400" width="9" style="1585"/>
    <col min="6401" max="6401" width="4.375" style="1585" customWidth="1"/>
    <col min="6402" max="6402" width="19" style="1585" customWidth="1"/>
    <col min="6403" max="6403" width="6.5" style="1585" customWidth="1"/>
    <col min="6404" max="6404" width="6" style="1585" customWidth="1"/>
    <col min="6405" max="6405" width="6.875" style="1585" customWidth="1"/>
    <col min="6406" max="6410" width="7.75" style="1585" customWidth="1"/>
    <col min="6411" max="6411" width="6.75" style="1585" customWidth="1"/>
    <col min="6412" max="6412" width="5.125" style="1585" customWidth="1"/>
    <col min="6413" max="6413" width="7.75" style="1585" customWidth="1"/>
    <col min="6414" max="6414" width="4.375" style="1585" customWidth="1"/>
    <col min="6415" max="6416" width="6.625" style="1585" customWidth="1"/>
    <col min="6417" max="6417" width="14" style="1585" customWidth="1"/>
    <col min="6418" max="6418" width="35.25" style="1585" customWidth="1"/>
    <col min="6419" max="6656" width="9" style="1585"/>
    <col min="6657" max="6657" width="4.375" style="1585" customWidth="1"/>
    <col min="6658" max="6658" width="19" style="1585" customWidth="1"/>
    <col min="6659" max="6659" width="6.5" style="1585" customWidth="1"/>
    <col min="6660" max="6660" width="6" style="1585" customWidth="1"/>
    <col min="6661" max="6661" width="6.875" style="1585" customWidth="1"/>
    <col min="6662" max="6666" width="7.75" style="1585" customWidth="1"/>
    <col min="6667" max="6667" width="6.75" style="1585" customWidth="1"/>
    <col min="6668" max="6668" width="5.125" style="1585" customWidth="1"/>
    <col min="6669" max="6669" width="7.75" style="1585" customWidth="1"/>
    <col min="6670" max="6670" width="4.375" style="1585" customWidth="1"/>
    <col min="6671" max="6672" width="6.625" style="1585" customWidth="1"/>
    <col min="6673" max="6673" width="14" style="1585" customWidth="1"/>
    <col min="6674" max="6674" width="35.25" style="1585" customWidth="1"/>
    <col min="6675" max="6912" width="9" style="1585"/>
    <col min="6913" max="6913" width="4.375" style="1585" customWidth="1"/>
    <col min="6914" max="6914" width="19" style="1585" customWidth="1"/>
    <col min="6915" max="6915" width="6.5" style="1585" customWidth="1"/>
    <col min="6916" max="6916" width="6" style="1585" customWidth="1"/>
    <col min="6917" max="6917" width="6.875" style="1585" customWidth="1"/>
    <col min="6918" max="6922" width="7.75" style="1585" customWidth="1"/>
    <col min="6923" max="6923" width="6.75" style="1585" customWidth="1"/>
    <col min="6924" max="6924" width="5.125" style="1585" customWidth="1"/>
    <col min="6925" max="6925" width="7.75" style="1585" customWidth="1"/>
    <col min="6926" max="6926" width="4.375" style="1585" customWidth="1"/>
    <col min="6927" max="6928" width="6.625" style="1585" customWidth="1"/>
    <col min="6929" max="6929" width="14" style="1585" customWidth="1"/>
    <col min="6930" max="6930" width="35.25" style="1585" customWidth="1"/>
    <col min="6931" max="7168" width="9" style="1585"/>
    <col min="7169" max="7169" width="4.375" style="1585" customWidth="1"/>
    <col min="7170" max="7170" width="19" style="1585" customWidth="1"/>
    <col min="7171" max="7171" width="6.5" style="1585" customWidth="1"/>
    <col min="7172" max="7172" width="6" style="1585" customWidth="1"/>
    <col min="7173" max="7173" width="6.875" style="1585" customWidth="1"/>
    <col min="7174" max="7178" width="7.75" style="1585" customWidth="1"/>
    <col min="7179" max="7179" width="6.75" style="1585" customWidth="1"/>
    <col min="7180" max="7180" width="5.125" style="1585" customWidth="1"/>
    <col min="7181" max="7181" width="7.75" style="1585" customWidth="1"/>
    <col min="7182" max="7182" width="4.375" style="1585" customWidth="1"/>
    <col min="7183" max="7184" width="6.625" style="1585" customWidth="1"/>
    <col min="7185" max="7185" width="14" style="1585" customWidth="1"/>
    <col min="7186" max="7186" width="35.25" style="1585" customWidth="1"/>
    <col min="7187" max="7424" width="9" style="1585"/>
    <col min="7425" max="7425" width="4.375" style="1585" customWidth="1"/>
    <col min="7426" max="7426" width="19" style="1585" customWidth="1"/>
    <col min="7427" max="7427" width="6.5" style="1585" customWidth="1"/>
    <col min="7428" max="7428" width="6" style="1585" customWidth="1"/>
    <col min="7429" max="7429" width="6.875" style="1585" customWidth="1"/>
    <col min="7430" max="7434" width="7.75" style="1585" customWidth="1"/>
    <col min="7435" max="7435" width="6.75" style="1585" customWidth="1"/>
    <col min="7436" max="7436" width="5.125" style="1585" customWidth="1"/>
    <col min="7437" max="7437" width="7.75" style="1585" customWidth="1"/>
    <col min="7438" max="7438" width="4.375" style="1585" customWidth="1"/>
    <col min="7439" max="7440" width="6.625" style="1585" customWidth="1"/>
    <col min="7441" max="7441" width="14" style="1585" customWidth="1"/>
    <col min="7442" max="7442" width="35.25" style="1585" customWidth="1"/>
    <col min="7443" max="7680" width="9" style="1585"/>
    <col min="7681" max="7681" width="4.375" style="1585" customWidth="1"/>
    <col min="7682" max="7682" width="19" style="1585" customWidth="1"/>
    <col min="7683" max="7683" width="6.5" style="1585" customWidth="1"/>
    <col min="7684" max="7684" width="6" style="1585" customWidth="1"/>
    <col min="7685" max="7685" width="6.875" style="1585" customWidth="1"/>
    <col min="7686" max="7690" width="7.75" style="1585" customWidth="1"/>
    <col min="7691" max="7691" width="6.75" style="1585" customWidth="1"/>
    <col min="7692" max="7692" width="5.125" style="1585" customWidth="1"/>
    <col min="7693" max="7693" width="7.75" style="1585" customWidth="1"/>
    <col min="7694" max="7694" width="4.375" style="1585" customWidth="1"/>
    <col min="7695" max="7696" width="6.625" style="1585" customWidth="1"/>
    <col min="7697" max="7697" width="14" style="1585" customWidth="1"/>
    <col min="7698" max="7698" width="35.25" style="1585" customWidth="1"/>
    <col min="7699" max="7936" width="9" style="1585"/>
    <col min="7937" max="7937" width="4.375" style="1585" customWidth="1"/>
    <col min="7938" max="7938" width="19" style="1585" customWidth="1"/>
    <col min="7939" max="7939" width="6.5" style="1585" customWidth="1"/>
    <col min="7940" max="7940" width="6" style="1585" customWidth="1"/>
    <col min="7941" max="7941" width="6.875" style="1585" customWidth="1"/>
    <col min="7942" max="7946" width="7.75" style="1585" customWidth="1"/>
    <col min="7947" max="7947" width="6.75" style="1585" customWidth="1"/>
    <col min="7948" max="7948" width="5.125" style="1585" customWidth="1"/>
    <col min="7949" max="7949" width="7.75" style="1585" customWidth="1"/>
    <col min="7950" max="7950" width="4.375" style="1585" customWidth="1"/>
    <col min="7951" max="7952" width="6.625" style="1585" customWidth="1"/>
    <col min="7953" max="7953" width="14" style="1585" customWidth="1"/>
    <col min="7954" max="7954" width="35.25" style="1585" customWidth="1"/>
    <col min="7955" max="8192" width="9" style="1585"/>
    <col min="8193" max="8193" width="4.375" style="1585" customWidth="1"/>
    <col min="8194" max="8194" width="19" style="1585" customWidth="1"/>
    <col min="8195" max="8195" width="6.5" style="1585" customWidth="1"/>
    <col min="8196" max="8196" width="6" style="1585" customWidth="1"/>
    <col min="8197" max="8197" width="6.875" style="1585" customWidth="1"/>
    <col min="8198" max="8202" width="7.75" style="1585" customWidth="1"/>
    <col min="8203" max="8203" width="6.75" style="1585" customWidth="1"/>
    <col min="8204" max="8204" width="5.125" style="1585" customWidth="1"/>
    <col min="8205" max="8205" width="7.75" style="1585" customWidth="1"/>
    <col min="8206" max="8206" width="4.375" style="1585" customWidth="1"/>
    <col min="8207" max="8208" width="6.625" style="1585" customWidth="1"/>
    <col min="8209" max="8209" width="14" style="1585" customWidth="1"/>
    <col min="8210" max="8210" width="35.25" style="1585" customWidth="1"/>
    <col min="8211" max="8448" width="9" style="1585"/>
    <col min="8449" max="8449" width="4.375" style="1585" customWidth="1"/>
    <col min="8450" max="8450" width="19" style="1585" customWidth="1"/>
    <col min="8451" max="8451" width="6.5" style="1585" customWidth="1"/>
    <col min="8452" max="8452" width="6" style="1585" customWidth="1"/>
    <col min="8453" max="8453" width="6.875" style="1585" customWidth="1"/>
    <col min="8454" max="8458" width="7.75" style="1585" customWidth="1"/>
    <col min="8459" max="8459" width="6.75" style="1585" customWidth="1"/>
    <col min="8460" max="8460" width="5.125" style="1585" customWidth="1"/>
    <col min="8461" max="8461" width="7.75" style="1585" customWidth="1"/>
    <col min="8462" max="8462" width="4.375" style="1585" customWidth="1"/>
    <col min="8463" max="8464" width="6.625" style="1585" customWidth="1"/>
    <col min="8465" max="8465" width="14" style="1585" customWidth="1"/>
    <col min="8466" max="8466" width="35.25" style="1585" customWidth="1"/>
    <col min="8467" max="8704" width="9" style="1585"/>
    <col min="8705" max="8705" width="4.375" style="1585" customWidth="1"/>
    <col min="8706" max="8706" width="19" style="1585" customWidth="1"/>
    <col min="8707" max="8707" width="6.5" style="1585" customWidth="1"/>
    <col min="8708" max="8708" width="6" style="1585" customWidth="1"/>
    <col min="8709" max="8709" width="6.875" style="1585" customWidth="1"/>
    <col min="8710" max="8714" width="7.75" style="1585" customWidth="1"/>
    <col min="8715" max="8715" width="6.75" style="1585" customWidth="1"/>
    <col min="8716" max="8716" width="5.125" style="1585" customWidth="1"/>
    <col min="8717" max="8717" width="7.75" style="1585" customWidth="1"/>
    <col min="8718" max="8718" width="4.375" style="1585" customWidth="1"/>
    <col min="8719" max="8720" width="6.625" style="1585" customWidth="1"/>
    <col min="8721" max="8721" width="14" style="1585" customWidth="1"/>
    <col min="8722" max="8722" width="35.25" style="1585" customWidth="1"/>
    <col min="8723" max="8960" width="9" style="1585"/>
    <col min="8961" max="8961" width="4.375" style="1585" customWidth="1"/>
    <col min="8962" max="8962" width="19" style="1585" customWidth="1"/>
    <col min="8963" max="8963" width="6.5" style="1585" customWidth="1"/>
    <col min="8964" max="8964" width="6" style="1585" customWidth="1"/>
    <col min="8965" max="8965" width="6.875" style="1585" customWidth="1"/>
    <col min="8966" max="8970" width="7.75" style="1585" customWidth="1"/>
    <col min="8971" max="8971" width="6.75" style="1585" customWidth="1"/>
    <col min="8972" max="8972" width="5.125" style="1585" customWidth="1"/>
    <col min="8973" max="8973" width="7.75" style="1585" customWidth="1"/>
    <col min="8974" max="8974" width="4.375" style="1585" customWidth="1"/>
    <col min="8975" max="8976" width="6.625" style="1585" customWidth="1"/>
    <col min="8977" max="8977" width="14" style="1585" customWidth="1"/>
    <col min="8978" max="8978" width="35.25" style="1585" customWidth="1"/>
    <col min="8979" max="9216" width="9" style="1585"/>
    <col min="9217" max="9217" width="4.375" style="1585" customWidth="1"/>
    <col min="9218" max="9218" width="19" style="1585" customWidth="1"/>
    <col min="9219" max="9219" width="6.5" style="1585" customWidth="1"/>
    <col min="9220" max="9220" width="6" style="1585" customWidth="1"/>
    <col min="9221" max="9221" width="6.875" style="1585" customWidth="1"/>
    <col min="9222" max="9226" width="7.75" style="1585" customWidth="1"/>
    <col min="9227" max="9227" width="6.75" style="1585" customWidth="1"/>
    <col min="9228" max="9228" width="5.125" style="1585" customWidth="1"/>
    <col min="9229" max="9229" width="7.75" style="1585" customWidth="1"/>
    <col min="9230" max="9230" width="4.375" style="1585" customWidth="1"/>
    <col min="9231" max="9232" width="6.625" style="1585" customWidth="1"/>
    <col min="9233" max="9233" width="14" style="1585" customWidth="1"/>
    <col min="9234" max="9234" width="35.25" style="1585" customWidth="1"/>
    <col min="9235" max="9472" width="9" style="1585"/>
    <col min="9473" max="9473" width="4.375" style="1585" customWidth="1"/>
    <col min="9474" max="9474" width="19" style="1585" customWidth="1"/>
    <col min="9475" max="9475" width="6.5" style="1585" customWidth="1"/>
    <col min="9476" max="9476" width="6" style="1585" customWidth="1"/>
    <col min="9477" max="9477" width="6.875" style="1585" customWidth="1"/>
    <col min="9478" max="9482" width="7.75" style="1585" customWidth="1"/>
    <col min="9483" max="9483" width="6.75" style="1585" customWidth="1"/>
    <col min="9484" max="9484" width="5.125" style="1585" customWidth="1"/>
    <col min="9485" max="9485" width="7.75" style="1585" customWidth="1"/>
    <col min="9486" max="9486" width="4.375" style="1585" customWidth="1"/>
    <col min="9487" max="9488" width="6.625" style="1585" customWidth="1"/>
    <col min="9489" max="9489" width="14" style="1585" customWidth="1"/>
    <col min="9490" max="9490" width="35.25" style="1585" customWidth="1"/>
    <col min="9491" max="9728" width="9" style="1585"/>
    <col min="9729" max="9729" width="4.375" style="1585" customWidth="1"/>
    <col min="9730" max="9730" width="19" style="1585" customWidth="1"/>
    <col min="9731" max="9731" width="6.5" style="1585" customWidth="1"/>
    <col min="9732" max="9732" width="6" style="1585" customWidth="1"/>
    <col min="9733" max="9733" width="6.875" style="1585" customWidth="1"/>
    <col min="9734" max="9738" width="7.75" style="1585" customWidth="1"/>
    <col min="9739" max="9739" width="6.75" style="1585" customWidth="1"/>
    <col min="9740" max="9740" width="5.125" style="1585" customWidth="1"/>
    <col min="9741" max="9741" width="7.75" style="1585" customWidth="1"/>
    <col min="9742" max="9742" width="4.375" style="1585" customWidth="1"/>
    <col min="9743" max="9744" width="6.625" style="1585" customWidth="1"/>
    <col min="9745" max="9745" width="14" style="1585" customWidth="1"/>
    <col min="9746" max="9746" width="35.25" style="1585" customWidth="1"/>
    <col min="9747" max="9984" width="9" style="1585"/>
    <col min="9985" max="9985" width="4.375" style="1585" customWidth="1"/>
    <col min="9986" max="9986" width="19" style="1585" customWidth="1"/>
    <col min="9987" max="9987" width="6.5" style="1585" customWidth="1"/>
    <col min="9988" max="9988" width="6" style="1585" customWidth="1"/>
    <col min="9989" max="9989" width="6.875" style="1585" customWidth="1"/>
    <col min="9990" max="9994" width="7.75" style="1585" customWidth="1"/>
    <col min="9995" max="9995" width="6.75" style="1585" customWidth="1"/>
    <col min="9996" max="9996" width="5.125" style="1585" customWidth="1"/>
    <col min="9997" max="9997" width="7.75" style="1585" customWidth="1"/>
    <col min="9998" max="9998" width="4.375" style="1585" customWidth="1"/>
    <col min="9999" max="10000" width="6.625" style="1585" customWidth="1"/>
    <col min="10001" max="10001" width="14" style="1585" customWidth="1"/>
    <col min="10002" max="10002" width="35.25" style="1585" customWidth="1"/>
    <col min="10003" max="10240" width="9" style="1585"/>
    <col min="10241" max="10241" width="4.375" style="1585" customWidth="1"/>
    <col min="10242" max="10242" width="19" style="1585" customWidth="1"/>
    <col min="10243" max="10243" width="6.5" style="1585" customWidth="1"/>
    <col min="10244" max="10244" width="6" style="1585" customWidth="1"/>
    <col min="10245" max="10245" width="6.875" style="1585" customWidth="1"/>
    <col min="10246" max="10250" width="7.75" style="1585" customWidth="1"/>
    <col min="10251" max="10251" width="6.75" style="1585" customWidth="1"/>
    <col min="10252" max="10252" width="5.125" style="1585" customWidth="1"/>
    <col min="10253" max="10253" width="7.75" style="1585" customWidth="1"/>
    <col min="10254" max="10254" width="4.375" style="1585" customWidth="1"/>
    <col min="10255" max="10256" width="6.625" style="1585" customWidth="1"/>
    <col min="10257" max="10257" width="14" style="1585" customWidth="1"/>
    <col min="10258" max="10258" width="35.25" style="1585" customWidth="1"/>
    <col min="10259" max="10496" width="9" style="1585"/>
    <col min="10497" max="10497" width="4.375" style="1585" customWidth="1"/>
    <col min="10498" max="10498" width="19" style="1585" customWidth="1"/>
    <col min="10499" max="10499" width="6.5" style="1585" customWidth="1"/>
    <col min="10500" max="10500" width="6" style="1585" customWidth="1"/>
    <col min="10501" max="10501" width="6.875" style="1585" customWidth="1"/>
    <col min="10502" max="10506" width="7.75" style="1585" customWidth="1"/>
    <col min="10507" max="10507" width="6.75" style="1585" customWidth="1"/>
    <col min="10508" max="10508" width="5.125" style="1585" customWidth="1"/>
    <col min="10509" max="10509" width="7.75" style="1585" customWidth="1"/>
    <col min="10510" max="10510" width="4.375" style="1585" customWidth="1"/>
    <col min="10511" max="10512" width="6.625" style="1585" customWidth="1"/>
    <col min="10513" max="10513" width="14" style="1585" customWidth="1"/>
    <col min="10514" max="10514" width="35.25" style="1585" customWidth="1"/>
    <col min="10515" max="10752" width="9" style="1585"/>
    <col min="10753" max="10753" width="4.375" style="1585" customWidth="1"/>
    <col min="10754" max="10754" width="19" style="1585" customWidth="1"/>
    <col min="10755" max="10755" width="6.5" style="1585" customWidth="1"/>
    <col min="10756" max="10756" width="6" style="1585" customWidth="1"/>
    <col min="10757" max="10757" width="6.875" style="1585" customWidth="1"/>
    <col min="10758" max="10762" width="7.75" style="1585" customWidth="1"/>
    <col min="10763" max="10763" width="6.75" style="1585" customWidth="1"/>
    <col min="10764" max="10764" width="5.125" style="1585" customWidth="1"/>
    <col min="10765" max="10765" width="7.75" style="1585" customWidth="1"/>
    <col min="10766" max="10766" width="4.375" style="1585" customWidth="1"/>
    <col min="10767" max="10768" width="6.625" style="1585" customWidth="1"/>
    <col min="10769" max="10769" width="14" style="1585" customWidth="1"/>
    <col min="10770" max="10770" width="35.25" style="1585" customWidth="1"/>
    <col min="10771" max="11008" width="9" style="1585"/>
    <col min="11009" max="11009" width="4.375" style="1585" customWidth="1"/>
    <col min="11010" max="11010" width="19" style="1585" customWidth="1"/>
    <col min="11011" max="11011" width="6.5" style="1585" customWidth="1"/>
    <col min="11012" max="11012" width="6" style="1585" customWidth="1"/>
    <col min="11013" max="11013" width="6.875" style="1585" customWidth="1"/>
    <col min="11014" max="11018" width="7.75" style="1585" customWidth="1"/>
    <col min="11019" max="11019" width="6.75" style="1585" customWidth="1"/>
    <col min="11020" max="11020" width="5.125" style="1585" customWidth="1"/>
    <col min="11021" max="11021" width="7.75" style="1585" customWidth="1"/>
    <col min="11022" max="11022" width="4.375" style="1585" customWidth="1"/>
    <col min="11023" max="11024" width="6.625" style="1585" customWidth="1"/>
    <col min="11025" max="11025" width="14" style="1585" customWidth="1"/>
    <col min="11026" max="11026" width="35.25" style="1585" customWidth="1"/>
    <col min="11027" max="11264" width="9" style="1585"/>
    <col min="11265" max="11265" width="4.375" style="1585" customWidth="1"/>
    <col min="11266" max="11266" width="19" style="1585" customWidth="1"/>
    <col min="11267" max="11267" width="6.5" style="1585" customWidth="1"/>
    <col min="11268" max="11268" width="6" style="1585" customWidth="1"/>
    <col min="11269" max="11269" width="6.875" style="1585" customWidth="1"/>
    <col min="11270" max="11274" width="7.75" style="1585" customWidth="1"/>
    <col min="11275" max="11275" width="6.75" style="1585" customWidth="1"/>
    <col min="11276" max="11276" width="5.125" style="1585" customWidth="1"/>
    <col min="11277" max="11277" width="7.75" style="1585" customWidth="1"/>
    <col min="11278" max="11278" width="4.375" style="1585" customWidth="1"/>
    <col min="11279" max="11280" width="6.625" style="1585" customWidth="1"/>
    <col min="11281" max="11281" width="14" style="1585" customWidth="1"/>
    <col min="11282" max="11282" width="35.25" style="1585" customWidth="1"/>
    <col min="11283" max="11520" width="9" style="1585"/>
    <col min="11521" max="11521" width="4.375" style="1585" customWidth="1"/>
    <col min="11522" max="11522" width="19" style="1585" customWidth="1"/>
    <col min="11523" max="11523" width="6.5" style="1585" customWidth="1"/>
    <col min="11524" max="11524" width="6" style="1585" customWidth="1"/>
    <col min="11525" max="11525" width="6.875" style="1585" customWidth="1"/>
    <col min="11526" max="11530" width="7.75" style="1585" customWidth="1"/>
    <col min="11531" max="11531" width="6.75" style="1585" customWidth="1"/>
    <col min="11532" max="11532" width="5.125" style="1585" customWidth="1"/>
    <col min="11533" max="11533" width="7.75" style="1585" customWidth="1"/>
    <col min="11534" max="11534" width="4.375" style="1585" customWidth="1"/>
    <col min="11535" max="11536" width="6.625" style="1585" customWidth="1"/>
    <col min="11537" max="11537" width="14" style="1585" customWidth="1"/>
    <col min="11538" max="11538" width="35.25" style="1585" customWidth="1"/>
    <col min="11539" max="11776" width="9" style="1585"/>
    <col min="11777" max="11777" width="4.375" style="1585" customWidth="1"/>
    <col min="11778" max="11778" width="19" style="1585" customWidth="1"/>
    <col min="11779" max="11779" width="6.5" style="1585" customWidth="1"/>
    <col min="11780" max="11780" width="6" style="1585" customWidth="1"/>
    <col min="11781" max="11781" width="6.875" style="1585" customWidth="1"/>
    <col min="11782" max="11786" width="7.75" style="1585" customWidth="1"/>
    <col min="11787" max="11787" width="6.75" style="1585" customWidth="1"/>
    <col min="11788" max="11788" width="5.125" style="1585" customWidth="1"/>
    <col min="11789" max="11789" width="7.75" style="1585" customWidth="1"/>
    <col min="11790" max="11790" width="4.375" style="1585" customWidth="1"/>
    <col min="11791" max="11792" width="6.625" style="1585" customWidth="1"/>
    <col min="11793" max="11793" width="14" style="1585" customWidth="1"/>
    <col min="11794" max="11794" width="35.25" style="1585" customWidth="1"/>
    <col min="11795" max="12032" width="9" style="1585"/>
    <col min="12033" max="12033" width="4.375" style="1585" customWidth="1"/>
    <col min="12034" max="12034" width="19" style="1585" customWidth="1"/>
    <col min="12035" max="12035" width="6.5" style="1585" customWidth="1"/>
    <col min="12036" max="12036" width="6" style="1585" customWidth="1"/>
    <col min="12037" max="12037" width="6.875" style="1585" customWidth="1"/>
    <col min="12038" max="12042" width="7.75" style="1585" customWidth="1"/>
    <col min="12043" max="12043" width="6.75" style="1585" customWidth="1"/>
    <col min="12044" max="12044" width="5.125" style="1585" customWidth="1"/>
    <col min="12045" max="12045" width="7.75" style="1585" customWidth="1"/>
    <col min="12046" max="12046" width="4.375" style="1585" customWidth="1"/>
    <col min="12047" max="12048" width="6.625" style="1585" customWidth="1"/>
    <col min="12049" max="12049" width="14" style="1585" customWidth="1"/>
    <col min="12050" max="12050" width="35.25" style="1585" customWidth="1"/>
    <col min="12051" max="12288" width="9" style="1585"/>
    <col min="12289" max="12289" width="4.375" style="1585" customWidth="1"/>
    <col min="12290" max="12290" width="19" style="1585" customWidth="1"/>
    <col min="12291" max="12291" width="6.5" style="1585" customWidth="1"/>
    <col min="12292" max="12292" width="6" style="1585" customWidth="1"/>
    <col min="12293" max="12293" width="6.875" style="1585" customWidth="1"/>
    <col min="12294" max="12298" width="7.75" style="1585" customWidth="1"/>
    <col min="12299" max="12299" width="6.75" style="1585" customWidth="1"/>
    <col min="12300" max="12300" width="5.125" style="1585" customWidth="1"/>
    <col min="12301" max="12301" width="7.75" style="1585" customWidth="1"/>
    <col min="12302" max="12302" width="4.375" style="1585" customWidth="1"/>
    <col min="12303" max="12304" width="6.625" style="1585" customWidth="1"/>
    <col min="12305" max="12305" width="14" style="1585" customWidth="1"/>
    <col min="12306" max="12306" width="35.25" style="1585" customWidth="1"/>
    <col min="12307" max="12544" width="9" style="1585"/>
    <col min="12545" max="12545" width="4.375" style="1585" customWidth="1"/>
    <col min="12546" max="12546" width="19" style="1585" customWidth="1"/>
    <col min="12547" max="12547" width="6.5" style="1585" customWidth="1"/>
    <col min="12548" max="12548" width="6" style="1585" customWidth="1"/>
    <col min="12549" max="12549" width="6.875" style="1585" customWidth="1"/>
    <col min="12550" max="12554" width="7.75" style="1585" customWidth="1"/>
    <col min="12555" max="12555" width="6.75" style="1585" customWidth="1"/>
    <col min="12556" max="12556" width="5.125" style="1585" customWidth="1"/>
    <col min="12557" max="12557" width="7.75" style="1585" customWidth="1"/>
    <col min="12558" max="12558" width="4.375" style="1585" customWidth="1"/>
    <col min="12559" max="12560" width="6.625" style="1585" customWidth="1"/>
    <col min="12561" max="12561" width="14" style="1585" customWidth="1"/>
    <col min="12562" max="12562" width="35.25" style="1585" customWidth="1"/>
    <col min="12563" max="12800" width="9" style="1585"/>
    <col min="12801" max="12801" width="4.375" style="1585" customWidth="1"/>
    <col min="12802" max="12802" width="19" style="1585" customWidth="1"/>
    <col min="12803" max="12803" width="6.5" style="1585" customWidth="1"/>
    <col min="12804" max="12804" width="6" style="1585" customWidth="1"/>
    <col min="12805" max="12805" width="6.875" style="1585" customWidth="1"/>
    <col min="12806" max="12810" width="7.75" style="1585" customWidth="1"/>
    <col min="12811" max="12811" width="6.75" style="1585" customWidth="1"/>
    <col min="12812" max="12812" width="5.125" style="1585" customWidth="1"/>
    <col min="12813" max="12813" width="7.75" style="1585" customWidth="1"/>
    <col min="12814" max="12814" width="4.375" style="1585" customWidth="1"/>
    <col min="12815" max="12816" width="6.625" style="1585" customWidth="1"/>
    <col min="12817" max="12817" width="14" style="1585" customWidth="1"/>
    <col min="12818" max="12818" width="35.25" style="1585" customWidth="1"/>
    <col min="12819" max="13056" width="9" style="1585"/>
    <col min="13057" max="13057" width="4.375" style="1585" customWidth="1"/>
    <col min="13058" max="13058" width="19" style="1585" customWidth="1"/>
    <col min="13059" max="13059" width="6.5" style="1585" customWidth="1"/>
    <col min="13060" max="13060" width="6" style="1585" customWidth="1"/>
    <col min="13061" max="13061" width="6.875" style="1585" customWidth="1"/>
    <col min="13062" max="13066" width="7.75" style="1585" customWidth="1"/>
    <col min="13067" max="13067" width="6.75" style="1585" customWidth="1"/>
    <col min="13068" max="13068" width="5.125" style="1585" customWidth="1"/>
    <col min="13069" max="13069" width="7.75" style="1585" customWidth="1"/>
    <col min="13070" max="13070" width="4.375" style="1585" customWidth="1"/>
    <col min="13071" max="13072" width="6.625" style="1585" customWidth="1"/>
    <col min="13073" max="13073" width="14" style="1585" customWidth="1"/>
    <col min="13074" max="13074" width="35.25" style="1585" customWidth="1"/>
    <col min="13075" max="13312" width="9" style="1585"/>
    <col min="13313" max="13313" width="4.375" style="1585" customWidth="1"/>
    <col min="13314" max="13314" width="19" style="1585" customWidth="1"/>
    <col min="13315" max="13315" width="6.5" style="1585" customWidth="1"/>
    <col min="13316" max="13316" width="6" style="1585" customWidth="1"/>
    <col min="13317" max="13317" width="6.875" style="1585" customWidth="1"/>
    <col min="13318" max="13322" width="7.75" style="1585" customWidth="1"/>
    <col min="13323" max="13323" width="6.75" style="1585" customWidth="1"/>
    <col min="13324" max="13324" width="5.125" style="1585" customWidth="1"/>
    <col min="13325" max="13325" width="7.75" style="1585" customWidth="1"/>
    <col min="13326" max="13326" width="4.375" style="1585" customWidth="1"/>
    <col min="13327" max="13328" width="6.625" style="1585" customWidth="1"/>
    <col min="13329" max="13329" width="14" style="1585" customWidth="1"/>
    <col min="13330" max="13330" width="35.25" style="1585" customWidth="1"/>
    <col min="13331" max="13568" width="9" style="1585"/>
    <col min="13569" max="13569" width="4.375" style="1585" customWidth="1"/>
    <col min="13570" max="13570" width="19" style="1585" customWidth="1"/>
    <col min="13571" max="13571" width="6.5" style="1585" customWidth="1"/>
    <col min="13572" max="13572" width="6" style="1585" customWidth="1"/>
    <col min="13573" max="13573" width="6.875" style="1585" customWidth="1"/>
    <col min="13574" max="13578" width="7.75" style="1585" customWidth="1"/>
    <col min="13579" max="13579" width="6.75" style="1585" customWidth="1"/>
    <col min="13580" max="13580" width="5.125" style="1585" customWidth="1"/>
    <col min="13581" max="13581" width="7.75" style="1585" customWidth="1"/>
    <col min="13582" max="13582" width="4.375" style="1585" customWidth="1"/>
    <col min="13583" max="13584" width="6.625" style="1585" customWidth="1"/>
    <col min="13585" max="13585" width="14" style="1585" customWidth="1"/>
    <col min="13586" max="13586" width="35.25" style="1585" customWidth="1"/>
    <col min="13587" max="13824" width="9" style="1585"/>
    <col min="13825" max="13825" width="4.375" style="1585" customWidth="1"/>
    <col min="13826" max="13826" width="19" style="1585" customWidth="1"/>
    <col min="13827" max="13827" width="6.5" style="1585" customWidth="1"/>
    <col min="13828" max="13828" width="6" style="1585" customWidth="1"/>
    <col min="13829" max="13829" width="6.875" style="1585" customWidth="1"/>
    <col min="13830" max="13834" width="7.75" style="1585" customWidth="1"/>
    <col min="13835" max="13835" width="6.75" style="1585" customWidth="1"/>
    <col min="13836" max="13836" width="5.125" style="1585" customWidth="1"/>
    <col min="13837" max="13837" width="7.75" style="1585" customWidth="1"/>
    <col min="13838" max="13838" width="4.375" style="1585" customWidth="1"/>
    <col min="13839" max="13840" width="6.625" style="1585" customWidth="1"/>
    <col min="13841" max="13841" width="14" style="1585" customWidth="1"/>
    <col min="13842" max="13842" width="35.25" style="1585" customWidth="1"/>
    <col min="13843" max="14080" width="9" style="1585"/>
    <col min="14081" max="14081" width="4.375" style="1585" customWidth="1"/>
    <col min="14082" max="14082" width="19" style="1585" customWidth="1"/>
    <col min="14083" max="14083" width="6.5" style="1585" customWidth="1"/>
    <col min="14084" max="14084" width="6" style="1585" customWidth="1"/>
    <col min="14085" max="14085" width="6.875" style="1585" customWidth="1"/>
    <col min="14086" max="14090" width="7.75" style="1585" customWidth="1"/>
    <col min="14091" max="14091" width="6.75" style="1585" customWidth="1"/>
    <col min="14092" max="14092" width="5.125" style="1585" customWidth="1"/>
    <col min="14093" max="14093" width="7.75" style="1585" customWidth="1"/>
    <col min="14094" max="14094" width="4.375" style="1585" customWidth="1"/>
    <col min="14095" max="14096" width="6.625" style="1585" customWidth="1"/>
    <col min="14097" max="14097" width="14" style="1585" customWidth="1"/>
    <col min="14098" max="14098" width="35.25" style="1585" customWidth="1"/>
    <col min="14099" max="14336" width="9" style="1585"/>
    <col min="14337" max="14337" width="4.375" style="1585" customWidth="1"/>
    <col min="14338" max="14338" width="19" style="1585" customWidth="1"/>
    <col min="14339" max="14339" width="6.5" style="1585" customWidth="1"/>
    <col min="14340" max="14340" width="6" style="1585" customWidth="1"/>
    <col min="14341" max="14341" width="6.875" style="1585" customWidth="1"/>
    <col min="14342" max="14346" width="7.75" style="1585" customWidth="1"/>
    <col min="14347" max="14347" width="6.75" style="1585" customWidth="1"/>
    <col min="14348" max="14348" width="5.125" style="1585" customWidth="1"/>
    <col min="14349" max="14349" width="7.75" style="1585" customWidth="1"/>
    <col min="14350" max="14350" width="4.375" style="1585" customWidth="1"/>
    <col min="14351" max="14352" width="6.625" style="1585" customWidth="1"/>
    <col min="14353" max="14353" width="14" style="1585" customWidth="1"/>
    <col min="14354" max="14354" width="35.25" style="1585" customWidth="1"/>
    <col min="14355" max="14592" width="9" style="1585"/>
    <col min="14593" max="14593" width="4.375" style="1585" customWidth="1"/>
    <col min="14594" max="14594" width="19" style="1585" customWidth="1"/>
    <col min="14595" max="14595" width="6.5" style="1585" customWidth="1"/>
    <col min="14596" max="14596" width="6" style="1585" customWidth="1"/>
    <col min="14597" max="14597" width="6.875" style="1585" customWidth="1"/>
    <col min="14598" max="14602" width="7.75" style="1585" customWidth="1"/>
    <col min="14603" max="14603" width="6.75" style="1585" customWidth="1"/>
    <col min="14604" max="14604" width="5.125" style="1585" customWidth="1"/>
    <col min="14605" max="14605" width="7.75" style="1585" customWidth="1"/>
    <col min="14606" max="14606" width="4.375" style="1585" customWidth="1"/>
    <col min="14607" max="14608" width="6.625" style="1585" customWidth="1"/>
    <col min="14609" max="14609" width="14" style="1585" customWidth="1"/>
    <col min="14610" max="14610" width="35.25" style="1585" customWidth="1"/>
    <col min="14611" max="14848" width="9" style="1585"/>
    <col min="14849" max="14849" width="4.375" style="1585" customWidth="1"/>
    <col min="14850" max="14850" width="19" style="1585" customWidth="1"/>
    <col min="14851" max="14851" width="6.5" style="1585" customWidth="1"/>
    <col min="14852" max="14852" width="6" style="1585" customWidth="1"/>
    <col min="14853" max="14853" width="6.875" style="1585" customWidth="1"/>
    <col min="14854" max="14858" width="7.75" style="1585" customWidth="1"/>
    <col min="14859" max="14859" width="6.75" style="1585" customWidth="1"/>
    <col min="14860" max="14860" width="5.125" style="1585" customWidth="1"/>
    <col min="14861" max="14861" width="7.75" style="1585" customWidth="1"/>
    <col min="14862" max="14862" width="4.375" style="1585" customWidth="1"/>
    <col min="14863" max="14864" width="6.625" style="1585" customWidth="1"/>
    <col min="14865" max="14865" width="14" style="1585" customWidth="1"/>
    <col min="14866" max="14866" width="35.25" style="1585" customWidth="1"/>
    <col min="14867" max="15104" width="9" style="1585"/>
    <col min="15105" max="15105" width="4.375" style="1585" customWidth="1"/>
    <col min="15106" max="15106" width="19" style="1585" customWidth="1"/>
    <col min="15107" max="15107" width="6.5" style="1585" customWidth="1"/>
    <col min="15108" max="15108" width="6" style="1585" customWidth="1"/>
    <col min="15109" max="15109" width="6.875" style="1585" customWidth="1"/>
    <col min="15110" max="15114" width="7.75" style="1585" customWidth="1"/>
    <col min="15115" max="15115" width="6.75" style="1585" customWidth="1"/>
    <col min="15116" max="15116" width="5.125" style="1585" customWidth="1"/>
    <col min="15117" max="15117" width="7.75" style="1585" customWidth="1"/>
    <col min="15118" max="15118" width="4.375" style="1585" customWidth="1"/>
    <col min="15119" max="15120" width="6.625" style="1585" customWidth="1"/>
    <col min="15121" max="15121" width="14" style="1585" customWidth="1"/>
    <col min="15122" max="15122" width="35.25" style="1585" customWidth="1"/>
    <col min="15123" max="15360" width="9" style="1585"/>
    <col min="15361" max="15361" width="4.375" style="1585" customWidth="1"/>
    <col min="15362" max="15362" width="19" style="1585" customWidth="1"/>
    <col min="15363" max="15363" width="6.5" style="1585" customWidth="1"/>
    <col min="15364" max="15364" width="6" style="1585" customWidth="1"/>
    <col min="15365" max="15365" width="6.875" style="1585" customWidth="1"/>
    <col min="15366" max="15370" width="7.75" style="1585" customWidth="1"/>
    <col min="15371" max="15371" width="6.75" style="1585" customWidth="1"/>
    <col min="15372" max="15372" width="5.125" style="1585" customWidth="1"/>
    <col min="15373" max="15373" width="7.75" style="1585" customWidth="1"/>
    <col min="15374" max="15374" width="4.375" style="1585" customWidth="1"/>
    <col min="15375" max="15376" width="6.625" style="1585" customWidth="1"/>
    <col min="15377" max="15377" width="14" style="1585" customWidth="1"/>
    <col min="15378" max="15378" width="35.25" style="1585" customWidth="1"/>
    <col min="15379" max="15616" width="9" style="1585"/>
    <col min="15617" max="15617" width="4.375" style="1585" customWidth="1"/>
    <col min="15618" max="15618" width="19" style="1585" customWidth="1"/>
    <col min="15619" max="15619" width="6.5" style="1585" customWidth="1"/>
    <col min="15620" max="15620" width="6" style="1585" customWidth="1"/>
    <col min="15621" max="15621" width="6.875" style="1585" customWidth="1"/>
    <col min="15622" max="15626" width="7.75" style="1585" customWidth="1"/>
    <col min="15627" max="15627" width="6.75" style="1585" customWidth="1"/>
    <col min="15628" max="15628" width="5.125" style="1585" customWidth="1"/>
    <col min="15629" max="15629" width="7.75" style="1585" customWidth="1"/>
    <col min="15630" max="15630" width="4.375" style="1585" customWidth="1"/>
    <col min="15631" max="15632" width="6.625" style="1585" customWidth="1"/>
    <col min="15633" max="15633" width="14" style="1585" customWidth="1"/>
    <col min="15634" max="15634" width="35.25" style="1585" customWidth="1"/>
    <col min="15635" max="15872" width="9" style="1585"/>
    <col min="15873" max="15873" width="4.375" style="1585" customWidth="1"/>
    <col min="15874" max="15874" width="19" style="1585" customWidth="1"/>
    <col min="15875" max="15875" width="6.5" style="1585" customWidth="1"/>
    <col min="15876" max="15876" width="6" style="1585" customWidth="1"/>
    <col min="15877" max="15877" width="6.875" style="1585" customWidth="1"/>
    <col min="15878" max="15882" width="7.75" style="1585" customWidth="1"/>
    <col min="15883" max="15883" width="6.75" style="1585" customWidth="1"/>
    <col min="15884" max="15884" width="5.125" style="1585" customWidth="1"/>
    <col min="15885" max="15885" width="7.75" style="1585" customWidth="1"/>
    <col min="15886" max="15886" width="4.375" style="1585" customWidth="1"/>
    <col min="15887" max="15888" width="6.625" style="1585" customWidth="1"/>
    <col min="15889" max="15889" width="14" style="1585" customWidth="1"/>
    <col min="15890" max="15890" width="35.25" style="1585" customWidth="1"/>
    <col min="15891" max="16128" width="9" style="1585"/>
    <col min="16129" max="16129" width="4.375" style="1585" customWidth="1"/>
    <col min="16130" max="16130" width="19" style="1585" customWidth="1"/>
    <col min="16131" max="16131" width="6.5" style="1585" customWidth="1"/>
    <col min="16132" max="16132" width="6" style="1585" customWidth="1"/>
    <col min="16133" max="16133" width="6.875" style="1585" customWidth="1"/>
    <col min="16134" max="16138" width="7.75" style="1585" customWidth="1"/>
    <col min="16139" max="16139" width="6.75" style="1585" customWidth="1"/>
    <col min="16140" max="16140" width="5.125" style="1585" customWidth="1"/>
    <col min="16141" max="16141" width="7.75" style="1585" customWidth="1"/>
    <col min="16142" max="16142" width="4.375" style="1585" customWidth="1"/>
    <col min="16143" max="16144" width="6.625" style="1585" customWidth="1"/>
    <col min="16145" max="16145" width="14" style="1585" customWidth="1"/>
    <col min="16146" max="16146" width="35.25" style="1585" customWidth="1"/>
    <col min="16147" max="16384" width="9" style="1585"/>
  </cols>
  <sheetData>
    <row r="1" spans="1:18" ht="20.100000000000001" customHeight="1">
      <c r="A1" s="3261" t="s">
        <v>5406</v>
      </c>
      <c r="B1" s="3261"/>
      <c r="C1" s="3261"/>
      <c r="D1" s="3261"/>
      <c r="E1" s="3261"/>
      <c r="F1" s="3261"/>
      <c r="G1" s="3261"/>
      <c r="H1" s="3261"/>
      <c r="I1" s="3261"/>
      <c r="J1" s="3261"/>
      <c r="K1" s="3261"/>
      <c r="L1" s="3261"/>
      <c r="M1" s="3261"/>
      <c r="N1" s="3261"/>
      <c r="O1" s="3261"/>
      <c r="P1" s="3261"/>
      <c r="Q1" s="2022"/>
    </row>
    <row r="2" spans="1:18" ht="25.5" customHeight="1">
      <c r="A2" s="3262" t="s">
        <v>5407</v>
      </c>
      <c r="B2" s="3262"/>
      <c r="C2" s="3262"/>
      <c r="D2" s="3262"/>
      <c r="E2" s="3262"/>
      <c r="F2" s="3262"/>
      <c r="G2" s="3262"/>
      <c r="H2" s="3262"/>
      <c r="I2" s="3262"/>
      <c r="J2" s="3262"/>
      <c r="K2" s="3262"/>
      <c r="L2" s="3262"/>
      <c r="M2" s="3262"/>
      <c r="N2" s="3262"/>
      <c r="O2" s="3262"/>
      <c r="P2" s="3262"/>
      <c r="Q2" s="1886"/>
    </row>
    <row r="3" spans="1:18" s="1582" customFormat="1" ht="14.25" customHeight="1">
      <c r="A3" s="3279" t="s">
        <v>1994</v>
      </c>
      <c r="B3" s="3279" t="s">
        <v>1995</v>
      </c>
      <c r="C3" s="3275" t="s">
        <v>5408</v>
      </c>
      <c r="D3" s="3275" t="s">
        <v>5409</v>
      </c>
      <c r="E3" s="3280" t="s">
        <v>5410</v>
      </c>
      <c r="F3" s="3280"/>
      <c r="G3" s="3281" t="s">
        <v>5411</v>
      </c>
      <c r="H3" s="3282"/>
      <c r="I3" s="3282"/>
      <c r="J3" s="3282"/>
      <c r="K3" s="3283"/>
      <c r="L3" s="3280" t="s">
        <v>5412</v>
      </c>
      <c r="M3" s="3280"/>
      <c r="N3" s="3280" t="s">
        <v>5413</v>
      </c>
      <c r="O3" s="3280"/>
      <c r="P3" s="3280"/>
      <c r="Q3" s="3275" t="s">
        <v>5325</v>
      </c>
    </row>
    <row r="4" spans="1:18" s="1582" customFormat="1" ht="32.25" customHeight="1">
      <c r="A4" s="3279"/>
      <c r="B4" s="3279"/>
      <c r="C4" s="3276"/>
      <c r="D4" s="3276"/>
      <c r="E4" s="3280"/>
      <c r="F4" s="3280"/>
      <c r="G4" s="3277" t="s">
        <v>5414</v>
      </c>
      <c r="H4" s="3277" t="s">
        <v>5415</v>
      </c>
      <c r="I4" s="3277" t="s">
        <v>5416</v>
      </c>
      <c r="J4" s="3277" t="s">
        <v>5417</v>
      </c>
      <c r="K4" s="3277" t="s">
        <v>5418</v>
      </c>
      <c r="L4" s="3275" t="s">
        <v>5419</v>
      </c>
      <c r="M4" s="3275" t="s">
        <v>5420</v>
      </c>
      <c r="N4" s="3275" t="s">
        <v>5421</v>
      </c>
      <c r="O4" s="3275" t="s">
        <v>5422</v>
      </c>
      <c r="P4" s="3275" t="s">
        <v>5423</v>
      </c>
      <c r="Q4" s="3276"/>
    </row>
    <row r="5" spans="1:18" s="1582" customFormat="1" ht="30.75" customHeight="1">
      <c r="A5" s="3279"/>
      <c r="B5" s="3279"/>
      <c r="C5" s="3276"/>
      <c r="D5" s="3276"/>
      <c r="E5" s="1887" t="s">
        <v>2606</v>
      </c>
      <c r="F5" s="1887" t="s">
        <v>5424</v>
      </c>
      <c r="G5" s="3278"/>
      <c r="H5" s="3278"/>
      <c r="I5" s="3278"/>
      <c r="J5" s="3278"/>
      <c r="K5" s="3278"/>
      <c r="L5" s="3276"/>
      <c r="M5" s="3276"/>
      <c r="N5" s="3276"/>
      <c r="O5" s="3276"/>
      <c r="P5" s="3276"/>
      <c r="Q5" s="3276"/>
    </row>
    <row r="6" spans="1:18" s="1582" customFormat="1" ht="14.25" customHeight="1">
      <c r="A6" s="3279"/>
      <c r="B6" s="3279"/>
      <c r="C6" s="1888">
        <v>1</v>
      </c>
      <c r="D6" s="1888">
        <v>2</v>
      </c>
      <c r="E6" s="1888">
        <v>3</v>
      </c>
      <c r="F6" s="1888">
        <v>4</v>
      </c>
      <c r="G6" s="1888">
        <v>5</v>
      </c>
      <c r="H6" s="1888">
        <v>6</v>
      </c>
      <c r="I6" s="1888">
        <v>7</v>
      </c>
      <c r="J6" s="1888">
        <v>8</v>
      </c>
      <c r="K6" s="1888">
        <v>9</v>
      </c>
      <c r="L6" s="1888">
        <v>10</v>
      </c>
      <c r="M6" s="1888">
        <v>11</v>
      </c>
      <c r="N6" s="1888">
        <v>12</v>
      </c>
      <c r="O6" s="1888">
        <v>13</v>
      </c>
      <c r="P6" s="1888">
        <v>14</v>
      </c>
      <c r="Q6" s="1996"/>
    </row>
    <row r="7" spans="1:18" s="1586" customFormat="1" ht="14.25" customHeight="1">
      <c r="A7" s="1888">
        <v>1</v>
      </c>
      <c r="B7" s="1889" t="s">
        <v>5425</v>
      </c>
      <c r="C7" s="1892">
        <f>专项用途财政性资金审核表!C7</f>
        <v>2010</v>
      </c>
      <c r="D7" s="2111">
        <f>专项用途财政性资金审核表!D7</f>
        <v>0</v>
      </c>
      <c r="E7" s="2111">
        <f>专项用途财政性资金审核表!E7</f>
        <v>0</v>
      </c>
      <c r="F7" s="2111">
        <f>专项用途财政性资金审核表!F7</f>
        <v>0</v>
      </c>
      <c r="G7" s="2111">
        <f>专项用途财政性资金审核表!G7</f>
        <v>0</v>
      </c>
      <c r="H7" s="2111">
        <f>专项用途财政性资金审核表!H7</f>
        <v>0</v>
      </c>
      <c r="I7" s="2111">
        <f>专项用途财政性资金审核表!I7</f>
        <v>0</v>
      </c>
      <c r="J7" s="2111">
        <f>专项用途财政性资金审核表!J7</f>
        <v>0</v>
      </c>
      <c r="K7" s="2111">
        <f>专项用途财政性资金审核表!K7</f>
        <v>0</v>
      </c>
      <c r="L7" s="2111">
        <f>专项用途财政性资金审核表!L7</f>
        <v>0</v>
      </c>
      <c r="M7" s="2111">
        <f>专项用途财政性资金审核表!M7</f>
        <v>0</v>
      </c>
      <c r="N7" s="2111">
        <f>专项用途财政性资金审核表!N7</f>
        <v>0</v>
      </c>
      <c r="O7" s="2111">
        <f>专项用途财政性资金审核表!O7</f>
        <v>0</v>
      </c>
      <c r="P7" s="2111">
        <f>专项用途财政性资金审核表!P7</f>
        <v>0</v>
      </c>
      <c r="Q7" s="1999"/>
    </row>
    <row r="8" spans="1:18" s="1586" customFormat="1" ht="14.25" customHeight="1">
      <c r="A8" s="1888">
        <v>2</v>
      </c>
      <c r="B8" s="1889" t="s">
        <v>1373</v>
      </c>
      <c r="C8" s="1892">
        <f>专项用途财政性资金审核表!C8</f>
        <v>2011</v>
      </c>
      <c r="D8" s="2111">
        <f>专项用途财政性资金审核表!D8</f>
        <v>0</v>
      </c>
      <c r="E8" s="2111">
        <f>专项用途财政性资金审核表!E8</f>
        <v>0</v>
      </c>
      <c r="F8" s="2111">
        <f>专项用途财政性资金审核表!F8</f>
        <v>0</v>
      </c>
      <c r="G8" s="1889" t="s">
        <v>2000</v>
      </c>
      <c r="H8" s="2111">
        <f>专项用途财政性资金审核表!H8</f>
        <v>0</v>
      </c>
      <c r="I8" s="2111">
        <f>专项用途财政性资金审核表!I8</f>
        <v>0</v>
      </c>
      <c r="J8" s="2111">
        <f>专项用途财政性资金审核表!J8</f>
        <v>0</v>
      </c>
      <c r="K8" s="2111">
        <f>专项用途财政性资金审核表!K8</f>
        <v>0</v>
      </c>
      <c r="L8" s="2111">
        <f>专项用途财政性资金审核表!L8</f>
        <v>0</v>
      </c>
      <c r="M8" s="2111">
        <f>专项用途财政性资金审核表!M8</f>
        <v>0</v>
      </c>
      <c r="N8" s="2111">
        <f>专项用途财政性资金审核表!N8</f>
        <v>0</v>
      </c>
      <c r="O8" s="2111">
        <f>专项用途财政性资金审核表!O8</f>
        <v>0</v>
      </c>
      <c r="P8" s="2111">
        <f>专项用途财政性资金审核表!P8</f>
        <v>0</v>
      </c>
      <c r="Q8" s="1999"/>
    </row>
    <row r="9" spans="1:18" ht="14.25" customHeight="1">
      <c r="A9" s="1888">
        <v>3</v>
      </c>
      <c r="B9" s="1889" t="s">
        <v>1374</v>
      </c>
      <c r="C9" s="1892">
        <f>专项用途财政性资金审核表!C9</f>
        <v>2012</v>
      </c>
      <c r="D9" s="2111">
        <f>专项用途财政性资金审核表!D9</f>
        <v>0</v>
      </c>
      <c r="E9" s="2111">
        <f>专项用途财政性资金审核表!E9</f>
        <v>0</v>
      </c>
      <c r="F9" s="2111">
        <f>专项用途财政性资金审核表!F9</f>
        <v>0</v>
      </c>
      <c r="G9" s="1889" t="s">
        <v>2000</v>
      </c>
      <c r="H9" s="1889" t="s">
        <v>2000</v>
      </c>
      <c r="I9" s="2111">
        <f>专项用途财政性资金审核表!I9</f>
        <v>0</v>
      </c>
      <c r="J9" s="2111">
        <f>专项用途财政性资金审核表!J9</f>
        <v>0</v>
      </c>
      <c r="K9" s="2111">
        <f>专项用途财政性资金审核表!K9</f>
        <v>0</v>
      </c>
      <c r="L9" s="2111">
        <f>专项用途财政性资金审核表!L9</f>
        <v>0</v>
      </c>
      <c r="M9" s="2111">
        <f>专项用途财政性资金审核表!M9</f>
        <v>0</v>
      </c>
      <c r="N9" s="2111">
        <f>专项用途财政性资金审核表!N9</f>
        <v>0</v>
      </c>
      <c r="O9" s="2111">
        <f>专项用途财政性资金审核表!O9</f>
        <v>0</v>
      </c>
      <c r="P9" s="2111">
        <f>专项用途财政性资金审核表!P9</f>
        <v>0</v>
      </c>
      <c r="Q9" s="1999"/>
    </row>
    <row r="10" spans="1:18" ht="14.25" customHeight="1">
      <c r="A10" s="1888">
        <v>4</v>
      </c>
      <c r="B10" s="1889" t="s">
        <v>1375</v>
      </c>
      <c r="C10" s="1892">
        <f>专项用途财政性资金审核表!C10</f>
        <v>2013</v>
      </c>
      <c r="D10" s="2111">
        <f>专项用途财政性资金审核表!D10</f>
        <v>0</v>
      </c>
      <c r="E10" s="2111">
        <f>专项用途财政性资金审核表!E10</f>
        <v>0</v>
      </c>
      <c r="F10" s="2111">
        <f>专项用途财政性资金审核表!F10</f>
        <v>0</v>
      </c>
      <c r="G10" s="1889" t="s">
        <v>2000</v>
      </c>
      <c r="H10" s="1889" t="s">
        <v>2000</v>
      </c>
      <c r="I10" s="1889" t="s">
        <v>2000</v>
      </c>
      <c r="J10" s="2111">
        <f>专项用途财政性资金审核表!J10</f>
        <v>0</v>
      </c>
      <c r="K10" s="2111">
        <f>专项用途财政性资金审核表!K10</f>
        <v>0</v>
      </c>
      <c r="L10" s="2111">
        <f>专项用途财政性资金审核表!L10</f>
        <v>0</v>
      </c>
      <c r="M10" s="2111">
        <f>专项用途财政性资金审核表!M10</f>
        <v>0</v>
      </c>
      <c r="N10" s="2111">
        <f>专项用途财政性资金审核表!N10</f>
        <v>0</v>
      </c>
      <c r="O10" s="2111">
        <f>专项用途财政性资金审核表!O10</f>
        <v>0</v>
      </c>
      <c r="P10" s="2111">
        <f>专项用途财政性资金审核表!P10</f>
        <v>0</v>
      </c>
      <c r="Q10" s="1999"/>
    </row>
    <row r="11" spans="1:18" ht="14.25" customHeight="1">
      <c r="A11" s="1888">
        <v>5</v>
      </c>
      <c r="B11" s="1889" t="s">
        <v>1376</v>
      </c>
      <c r="C11" s="1892">
        <f>专项用途财政性资金审核表!C11</f>
        <v>2014</v>
      </c>
      <c r="D11" s="2111">
        <f>专项用途财政性资金审核表!D11</f>
        <v>0</v>
      </c>
      <c r="E11" s="2111">
        <f>专项用途财政性资金审核表!E11</f>
        <v>0</v>
      </c>
      <c r="F11" s="2111">
        <f>专项用途财政性资金审核表!F11</f>
        <v>0</v>
      </c>
      <c r="G11" s="1889" t="s">
        <v>2000</v>
      </c>
      <c r="H11" s="1889" t="s">
        <v>2000</v>
      </c>
      <c r="I11" s="1889" t="s">
        <v>2000</v>
      </c>
      <c r="J11" s="1889" t="s">
        <v>2000</v>
      </c>
      <c r="K11" s="2111">
        <f>专项用途财政性资金审核表!K11</f>
        <v>0</v>
      </c>
      <c r="L11" s="2111">
        <f>专项用途财政性资金审核表!L11</f>
        <v>0</v>
      </c>
      <c r="M11" s="2111">
        <f>专项用途财政性资金审核表!M11</f>
        <v>0</v>
      </c>
      <c r="N11" s="2111">
        <f>专项用途财政性资金审核表!N11</f>
        <v>0</v>
      </c>
      <c r="O11" s="2111">
        <f>专项用途财政性资金审核表!O11</f>
        <v>0</v>
      </c>
      <c r="P11" s="2111">
        <f>专项用途财政性资金审核表!P11</f>
        <v>0</v>
      </c>
      <c r="Q11" s="1999"/>
    </row>
    <row r="12" spans="1:18" ht="14.25" customHeight="1">
      <c r="A12" s="1888">
        <v>6</v>
      </c>
      <c r="B12" s="1889" t="s">
        <v>5426</v>
      </c>
      <c r="C12" s="1892">
        <f>专项用途财政性资金审核表!C12</f>
        <v>2015</v>
      </c>
      <c r="D12" s="2111">
        <f>专项用途财政性资金审核表!D12</f>
        <v>0</v>
      </c>
      <c r="E12" s="2111">
        <f>专项用途财政性资金审核表!E12</f>
        <v>0</v>
      </c>
      <c r="F12" s="2111">
        <f>专项用途财政性资金审核表!F12</f>
        <v>0</v>
      </c>
      <c r="G12" s="1889" t="s">
        <v>2000</v>
      </c>
      <c r="H12" s="1889" t="s">
        <v>2000</v>
      </c>
      <c r="I12" s="1889" t="s">
        <v>2000</v>
      </c>
      <c r="J12" s="1889" t="s">
        <v>2000</v>
      </c>
      <c r="K12" s="1889" t="s">
        <v>2000</v>
      </c>
      <c r="L12" s="2111">
        <f>专项用途财政性资金审核表!L12</f>
        <v>0</v>
      </c>
      <c r="M12" s="2111">
        <f>专项用途财政性资金审核表!M12</f>
        <v>0</v>
      </c>
      <c r="N12" s="2111">
        <f>专项用途财政性资金审核表!N12</f>
        <v>0</v>
      </c>
      <c r="O12" s="2111">
        <f>专项用途财政性资金审核表!O12</f>
        <v>0</v>
      </c>
      <c r="P12" s="2111">
        <f>专项用途财政性资金审核表!P12</f>
        <v>0</v>
      </c>
      <c r="Q12" s="1999"/>
      <c r="R12" s="1702" t="s">
        <v>6618</v>
      </c>
    </row>
    <row r="13" spans="1:18" s="1586" customFormat="1" ht="19.5" customHeight="1">
      <c r="A13" s="1890">
        <v>7</v>
      </c>
      <c r="B13" s="1891" t="s">
        <v>5427</v>
      </c>
      <c r="C13" s="1889" t="s">
        <v>2000</v>
      </c>
      <c r="D13" s="2111">
        <f>专项用途财政性资金审核表!D13</f>
        <v>0</v>
      </c>
      <c r="E13" s="2111">
        <f>专项用途财政性资金审核表!E13</f>
        <v>0</v>
      </c>
      <c r="F13" s="2111">
        <f>专项用途财政性资金审核表!F13</f>
        <v>0</v>
      </c>
      <c r="G13" s="1889" t="s">
        <v>2000</v>
      </c>
      <c r="H13" s="1889" t="s">
        <v>2000</v>
      </c>
      <c r="I13" s="1889" t="s">
        <v>2000</v>
      </c>
      <c r="J13" s="1889" t="s">
        <v>2000</v>
      </c>
      <c r="K13" s="1889" t="s">
        <v>2000</v>
      </c>
      <c r="L13" s="2111">
        <f>专项用途财政性资金审核表!L13</f>
        <v>0</v>
      </c>
      <c r="M13" s="2111">
        <f>专项用途财政性资金审核表!M13</f>
        <v>0</v>
      </c>
      <c r="N13" s="2111">
        <f>专项用途财政性资金审核表!N13</f>
        <v>0</v>
      </c>
      <c r="O13" s="2111">
        <f>专项用途财政性资金审核表!O13</f>
        <v>0</v>
      </c>
      <c r="P13" s="2111">
        <f>专项用途财政性资金审核表!P13</f>
        <v>0</v>
      </c>
      <c r="Q13" s="1891" t="s">
        <v>6279</v>
      </c>
    </row>
  </sheetData>
  <mergeCells count="21">
    <mergeCell ref="A1:P1"/>
    <mergeCell ref="A2:P2"/>
    <mergeCell ref="A3:A6"/>
    <mergeCell ref="B3:B6"/>
    <mergeCell ref="C3:C5"/>
    <mergeCell ref="D3:D5"/>
    <mergeCell ref="E3:F4"/>
    <mergeCell ref="G3:K3"/>
    <mergeCell ref="L3:M3"/>
    <mergeCell ref="N3:P3"/>
    <mergeCell ref="P4:P5"/>
    <mergeCell ref="Q3:Q5"/>
    <mergeCell ref="G4:G5"/>
    <mergeCell ref="H4:H5"/>
    <mergeCell ref="I4:I5"/>
    <mergeCell ref="J4:J5"/>
    <mergeCell ref="K4:K5"/>
    <mergeCell ref="L4:L5"/>
    <mergeCell ref="M4:M5"/>
    <mergeCell ref="N4:N5"/>
    <mergeCell ref="O4:O5"/>
  </mergeCells>
  <phoneticPr fontId="59" type="noConversion"/>
  <hyperlinks>
    <hyperlink ref="R12" location="专项用途财政性资金审核表!A1" display="专项用途财政性资金审核表!A1"/>
  </hyperlinks>
  <printOptions horizontalCentered="1"/>
  <pageMargins left="0.74791666666666667" right="0.74791666666666667" top="0.98402777777777772" bottom="0.98402777777777772" header="0.51180555555555551" footer="0.51180555555555551"/>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68321" r:id="rId4" name="Button 1">
              <controlPr defaultSize="0" print="0" autoFill="0" autoPict="0" macro="[0]!ThisWorkbook.返回">
                <anchor moveWithCells="1">
                  <from>
                    <xdr:col>17</xdr:col>
                    <xdr:colOff>152400</xdr:colOff>
                    <xdr:row>4</xdr:row>
                    <xdr:rowOff>28575</xdr:rowOff>
                  </from>
                  <to>
                    <xdr:col>17</xdr:col>
                    <xdr:colOff>971550</xdr:colOff>
                    <xdr:row>4</xdr:row>
                    <xdr:rowOff>371475</xdr:rowOff>
                  </to>
                </anchor>
              </controlPr>
            </control>
          </mc:Choice>
        </mc:AlternateContent>
      </controls>
    </mc:Choice>
  </mc:AlternateContent>
</worksheet>
</file>

<file path=xl/worksheets/sheet1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8"/>
  <dimension ref="A1:K18"/>
  <sheetViews>
    <sheetView workbookViewId="0">
      <selection sqref="A1:H1"/>
    </sheetView>
  </sheetViews>
  <sheetFormatPr defaultRowHeight="14.25"/>
  <cols>
    <col min="1" max="1" width="5.25" style="1578" customWidth="1"/>
    <col min="2" max="2" width="35.625" style="1578" customWidth="1"/>
    <col min="3" max="3" width="12.375" style="1578" customWidth="1"/>
    <col min="4" max="4" width="7.5" style="1578" customWidth="1"/>
    <col min="5" max="8" width="12.375" style="1578" customWidth="1"/>
    <col min="9" max="9" width="14" style="1578" customWidth="1"/>
    <col min="10" max="10" width="19" style="1578" customWidth="1"/>
    <col min="11" max="256" width="9" style="1578"/>
    <col min="257" max="257" width="5.25" style="1578" customWidth="1"/>
    <col min="258" max="258" width="35.625" style="1578" customWidth="1"/>
    <col min="259" max="259" width="9.625" style="1578" customWidth="1"/>
    <col min="260" max="260" width="9.875" style="1578" customWidth="1"/>
    <col min="261" max="261" width="13.125" style="1578" customWidth="1"/>
    <col min="262" max="262" width="9" style="1578"/>
    <col min="263" max="263" width="10.125" style="1578" customWidth="1"/>
    <col min="264" max="264" width="13.125" style="1578" customWidth="1"/>
    <col min="265" max="265" width="14" style="1578" customWidth="1"/>
    <col min="266" max="266" width="19" style="1578" customWidth="1"/>
    <col min="267" max="512" width="9" style="1578"/>
    <col min="513" max="513" width="5.25" style="1578" customWidth="1"/>
    <col min="514" max="514" width="35.625" style="1578" customWidth="1"/>
    <col min="515" max="515" width="9.625" style="1578" customWidth="1"/>
    <col min="516" max="516" width="9.875" style="1578" customWidth="1"/>
    <col min="517" max="517" width="13.125" style="1578" customWidth="1"/>
    <col min="518" max="518" width="9" style="1578"/>
    <col min="519" max="519" width="10.125" style="1578" customWidth="1"/>
    <col min="520" max="520" width="13.125" style="1578" customWidth="1"/>
    <col min="521" max="521" width="14" style="1578" customWidth="1"/>
    <col min="522" max="522" width="19" style="1578" customWidth="1"/>
    <col min="523" max="768" width="9" style="1578"/>
    <col min="769" max="769" width="5.25" style="1578" customWidth="1"/>
    <col min="770" max="770" width="35.625" style="1578" customWidth="1"/>
    <col min="771" max="771" width="9.625" style="1578" customWidth="1"/>
    <col min="772" max="772" width="9.875" style="1578" customWidth="1"/>
    <col min="773" max="773" width="13.125" style="1578" customWidth="1"/>
    <col min="774" max="774" width="9" style="1578"/>
    <col min="775" max="775" width="10.125" style="1578" customWidth="1"/>
    <col min="776" max="776" width="13.125" style="1578" customWidth="1"/>
    <col min="777" max="777" width="14" style="1578" customWidth="1"/>
    <col min="778" max="778" width="19" style="1578" customWidth="1"/>
    <col min="779" max="1024" width="9" style="1578"/>
    <col min="1025" max="1025" width="5.25" style="1578" customWidth="1"/>
    <col min="1026" max="1026" width="35.625" style="1578" customWidth="1"/>
    <col min="1027" max="1027" width="9.625" style="1578" customWidth="1"/>
    <col min="1028" max="1028" width="9.875" style="1578" customWidth="1"/>
    <col min="1029" max="1029" width="13.125" style="1578" customWidth="1"/>
    <col min="1030" max="1030" width="9" style="1578"/>
    <col min="1031" max="1031" width="10.125" style="1578" customWidth="1"/>
    <col min="1032" max="1032" width="13.125" style="1578" customWidth="1"/>
    <col min="1033" max="1033" width="14" style="1578" customWidth="1"/>
    <col min="1034" max="1034" width="19" style="1578" customWidth="1"/>
    <col min="1035" max="1280" width="9" style="1578"/>
    <col min="1281" max="1281" width="5.25" style="1578" customWidth="1"/>
    <col min="1282" max="1282" width="35.625" style="1578" customWidth="1"/>
    <col min="1283" max="1283" width="9.625" style="1578" customWidth="1"/>
    <col min="1284" max="1284" width="9.875" style="1578" customWidth="1"/>
    <col min="1285" max="1285" width="13.125" style="1578" customWidth="1"/>
    <col min="1286" max="1286" width="9" style="1578"/>
    <col min="1287" max="1287" width="10.125" style="1578" customWidth="1"/>
    <col min="1288" max="1288" width="13.125" style="1578" customWidth="1"/>
    <col min="1289" max="1289" width="14" style="1578" customWidth="1"/>
    <col min="1290" max="1290" width="19" style="1578" customWidth="1"/>
    <col min="1291" max="1536" width="9" style="1578"/>
    <col min="1537" max="1537" width="5.25" style="1578" customWidth="1"/>
    <col min="1538" max="1538" width="35.625" style="1578" customWidth="1"/>
    <col min="1539" max="1539" width="9.625" style="1578" customWidth="1"/>
    <col min="1540" max="1540" width="9.875" style="1578" customWidth="1"/>
    <col min="1541" max="1541" width="13.125" style="1578" customWidth="1"/>
    <col min="1542" max="1542" width="9" style="1578"/>
    <col min="1543" max="1543" width="10.125" style="1578" customWidth="1"/>
    <col min="1544" max="1544" width="13.125" style="1578" customWidth="1"/>
    <col min="1545" max="1545" width="14" style="1578" customWidth="1"/>
    <col min="1546" max="1546" width="19" style="1578" customWidth="1"/>
    <col min="1547" max="1792" width="9" style="1578"/>
    <col min="1793" max="1793" width="5.25" style="1578" customWidth="1"/>
    <col min="1794" max="1794" width="35.625" style="1578" customWidth="1"/>
    <col min="1795" max="1795" width="9.625" style="1578" customWidth="1"/>
    <col min="1796" max="1796" width="9.875" style="1578" customWidth="1"/>
    <col min="1797" max="1797" width="13.125" style="1578" customWidth="1"/>
    <col min="1798" max="1798" width="9" style="1578"/>
    <col min="1799" max="1799" width="10.125" style="1578" customWidth="1"/>
    <col min="1800" max="1800" width="13.125" style="1578" customWidth="1"/>
    <col min="1801" max="1801" width="14" style="1578" customWidth="1"/>
    <col min="1802" max="1802" width="19" style="1578" customWidth="1"/>
    <col min="1803" max="2048" width="9" style="1578"/>
    <col min="2049" max="2049" width="5.25" style="1578" customWidth="1"/>
    <col min="2050" max="2050" width="35.625" style="1578" customWidth="1"/>
    <col min="2051" max="2051" width="9.625" style="1578" customWidth="1"/>
    <col min="2052" max="2052" width="9.875" style="1578" customWidth="1"/>
    <col min="2053" max="2053" width="13.125" style="1578" customWidth="1"/>
    <col min="2054" max="2054" width="9" style="1578"/>
    <col min="2055" max="2055" width="10.125" style="1578" customWidth="1"/>
    <col min="2056" max="2056" width="13.125" style="1578" customWidth="1"/>
    <col min="2057" max="2057" width="14" style="1578" customWidth="1"/>
    <col min="2058" max="2058" width="19" style="1578" customWidth="1"/>
    <col min="2059" max="2304" width="9" style="1578"/>
    <col min="2305" max="2305" width="5.25" style="1578" customWidth="1"/>
    <col min="2306" max="2306" width="35.625" style="1578" customWidth="1"/>
    <col min="2307" max="2307" width="9.625" style="1578" customWidth="1"/>
    <col min="2308" max="2308" width="9.875" style="1578" customWidth="1"/>
    <col min="2309" max="2309" width="13.125" style="1578" customWidth="1"/>
    <col min="2310" max="2310" width="9" style="1578"/>
    <col min="2311" max="2311" width="10.125" style="1578" customWidth="1"/>
    <col min="2312" max="2312" width="13.125" style="1578" customWidth="1"/>
    <col min="2313" max="2313" width="14" style="1578" customWidth="1"/>
    <col min="2314" max="2314" width="19" style="1578" customWidth="1"/>
    <col min="2315" max="2560" width="9" style="1578"/>
    <col min="2561" max="2561" width="5.25" style="1578" customWidth="1"/>
    <col min="2562" max="2562" width="35.625" style="1578" customWidth="1"/>
    <col min="2563" max="2563" width="9.625" style="1578" customWidth="1"/>
    <col min="2564" max="2564" width="9.875" style="1578" customWidth="1"/>
    <col min="2565" max="2565" width="13.125" style="1578" customWidth="1"/>
    <col min="2566" max="2566" width="9" style="1578"/>
    <col min="2567" max="2567" width="10.125" style="1578" customWidth="1"/>
    <col min="2568" max="2568" width="13.125" style="1578" customWidth="1"/>
    <col min="2569" max="2569" width="14" style="1578" customWidth="1"/>
    <col min="2570" max="2570" width="19" style="1578" customWidth="1"/>
    <col min="2571" max="2816" width="9" style="1578"/>
    <col min="2817" max="2817" width="5.25" style="1578" customWidth="1"/>
    <col min="2818" max="2818" width="35.625" style="1578" customWidth="1"/>
    <col min="2819" max="2819" width="9.625" style="1578" customWidth="1"/>
    <col min="2820" max="2820" width="9.875" style="1578" customWidth="1"/>
    <col min="2821" max="2821" width="13.125" style="1578" customWidth="1"/>
    <col min="2822" max="2822" width="9" style="1578"/>
    <col min="2823" max="2823" width="10.125" style="1578" customWidth="1"/>
    <col min="2824" max="2824" width="13.125" style="1578" customWidth="1"/>
    <col min="2825" max="2825" width="14" style="1578" customWidth="1"/>
    <col min="2826" max="2826" width="19" style="1578" customWidth="1"/>
    <col min="2827" max="3072" width="9" style="1578"/>
    <col min="3073" max="3073" width="5.25" style="1578" customWidth="1"/>
    <col min="3074" max="3074" width="35.625" style="1578" customWidth="1"/>
    <col min="3075" max="3075" width="9.625" style="1578" customWidth="1"/>
    <col min="3076" max="3076" width="9.875" style="1578" customWidth="1"/>
    <col min="3077" max="3077" width="13.125" style="1578" customWidth="1"/>
    <col min="3078" max="3078" width="9" style="1578"/>
    <col min="3079" max="3079" width="10.125" style="1578" customWidth="1"/>
    <col min="3080" max="3080" width="13.125" style="1578" customWidth="1"/>
    <col min="3081" max="3081" width="14" style="1578" customWidth="1"/>
    <col min="3082" max="3082" width="19" style="1578" customWidth="1"/>
    <col min="3083" max="3328" width="9" style="1578"/>
    <col min="3329" max="3329" width="5.25" style="1578" customWidth="1"/>
    <col min="3330" max="3330" width="35.625" style="1578" customWidth="1"/>
    <col min="3331" max="3331" width="9.625" style="1578" customWidth="1"/>
    <col min="3332" max="3332" width="9.875" style="1578" customWidth="1"/>
    <col min="3333" max="3333" width="13.125" style="1578" customWidth="1"/>
    <col min="3334" max="3334" width="9" style="1578"/>
    <col min="3335" max="3335" width="10.125" style="1578" customWidth="1"/>
    <col min="3336" max="3336" width="13.125" style="1578" customWidth="1"/>
    <col min="3337" max="3337" width="14" style="1578" customWidth="1"/>
    <col min="3338" max="3338" width="19" style="1578" customWidth="1"/>
    <col min="3339" max="3584" width="9" style="1578"/>
    <col min="3585" max="3585" width="5.25" style="1578" customWidth="1"/>
    <col min="3586" max="3586" width="35.625" style="1578" customWidth="1"/>
    <col min="3587" max="3587" width="9.625" style="1578" customWidth="1"/>
    <col min="3588" max="3588" width="9.875" style="1578" customWidth="1"/>
    <col min="3589" max="3589" width="13.125" style="1578" customWidth="1"/>
    <col min="3590" max="3590" width="9" style="1578"/>
    <col min="3591" max="3591" width="10.125" style="1578" customWidth="1"/>
    <col min="3592" max="3592" width="13.125" style="1578" customWidth="1"/>
    <col min="3593" max="3593" width="14" style="1578" customWidth="1"/>
    <col min="3594" max="3594" width="19" style="1578" customWidth="1"/>
    <col min="3595" max="3840" width="9" style="1578"/>
    <col min="3841" max="3841" width="5.25" style="1578" customWidth="1"/>
    <col min="3842" max="3842" width="35.625" style="1578" customWidth="1"/>
    <col min="3843" max="3843" width="9.625" style="1578" customWidth="1"/>
    <col min="3844" max="3844" width="9.875" style="1578" customWidth="1"/>
    <col min="3845" max="3845" width="13.125" style="1578" customWidth="1"/>
    <col min="3846" max="3846" width="9" style="1578"/>
    <col min="3847" max="3847" width="10.125" style="1578" customWidth="1"/>
    <col min="3848" max="3848" width="13.125" style="1578" customWidth="1"/>
    <col min="3849" max="3849" width="14" style="1578" customWidth="1"/>
    <col min="3850" max="3850" width="19" style="1578" customWidth="1"/>
    <col min="3851" max="4096" width="9" style="1578"/>
    <col min="4097" max="4097" width="5.25" style="1578" customWidth="1"/>
    <col min="4098" max="4098" width="35.625" style="1578" customWidth="1"/>
    <col min="4099" max="4099" width="9.625" style="1578" customWidth="1"/>
    <col min="4100" max="4100" width="9.875" style="1578" customWidth="1"/>
    <col min="4101" max="4101" width="13.125" style="1578" customWidth="1"/>
    <col min="4102" max="4102" width="9" style="1578"/>
    <col min="4103" max="4103" width="10.125" style="1578" customWidth="1"/>
    <col min="4104" max="4104" width="13.125" style="1578" customWidth="1"/>
    <col min="4105" max="4105" width="14" style="1578" customWidth="1"/>
    <col min="4106" max="4106" width="19" style="1578" customWidth="1"/>
    <col min="4107" max="4352" width="9" style="1578"/>
    <col min="4353" max="4353" width="5.25" style="1578" customWidth="1"/>
    <col min="4354" max="4354" width="35.625" style="1578" customWidth="1"/>
    <col min="4355" max="4355" width="9.625" style="1578" customWidth="1"/>
    <col min="4356" max="4356" width="9.875" style="1578" customWidth="1"/>
    <col min="4357" max="4357" width="13.125" style="1578" customWidth="1"/>
    <col min="4358" max="4358" width="9" style="1578"/>
    <col min="4359" max="4359" width="10.125" style="1578" customWidth="1"/>
    <col min="4360" max="4360" width="13.125" style="1578" customWidth="1"/>
    <col min="4361" max="4361" width="14" style="1578" customWidth="1"/>
    <col min="4362" max="4362" width="19" style="1578" customWidth="1"/>
    <col min="4363" max="4608" width="9" style="1578"/>
    <col min="4609" max="4609" width="5.25" style="1578" customWidth="1"/>
    <col min="4610" max="4610" width="35.625" style="1578" customWidth="1"/>
    <col min="4611" max="4611" width="9.625" style="1578" customWidth="1"/>
    <col min="4612" max="4612" width="9.875" style="1578" customWidth="1"/>
    <col min="4613" max="4613" width="13.125" style="1578" customWidth="1"/>
    <col min="4614" max="4614" width="9" style="1578"/>
    <col min="4615" max="4615" width="10.125" style="1578" customWidth="1"/>
    <col min="4616" max="4616" width="13.125" style="1578" customWidth="1"/>
    <col min="4617" max="4617" width="14" style="1578" customWidth="1"/>
    <col min="4618" max="4618" width="19" style="1578" customWidth="1"/>
    <col min="4619" max="4864" width="9" style="1578"/>
    <col min="4865" max="4865" width="5.25" style="1578" customWidth="1"/>
    <col min="4866" max="4866" width="35.625" style="1578" customWidth="1"/>
    <col min="4867" max="4867" width="9.625" style="1578" customWidth="1"/>
    <col min="4868" max="4868" width="9.875" style="1578" customWidth="1"/>
    <col min="4869" max="4869" width="13.125" style="1578" customWidth="1"/>
    <col min="4870" max="4870" width="9" style="1578"/>
    <col min="4871" max="4871" width="10.125" style="1578" customWidth="1"/>
    <col min="4872" max="4872" width="13.125" style="1578" customWidth="1"/>
    <col min="4873" max="4873" width="14" style="1578" customWidth="1"/>
    <col min="4874" max="4874" width="19" style="1578" customWidth="1"/>
    <col min="4875" max="5120" width="9" style="1578"/>
    <col min="5121" max="5121" width="5.25" style="1578" customWidth="1"/>
    <col min="5122" max="5122" width="35.625" style="1578" customWidth="1"/>
    <col min="5123" max="5123" width="9.625" style="1578" customWidth="1"/>
    <col min="5124" max="5124" width="9.875" style="1578" customWidth="1"/>
    <col min="5125" max="5125" width="13.125" style="1578" customWidth="1"/>
    <col min="5126" max="5126" width="9" style="1578"/>
    <col min="5127" max="5127" width="10.125" style="1578" customWidth="1"/>
    <col min="5128" max="5128" width="13.125" style="1578" customWidth="1"/>
    <col min="5129" max="5129" width="14" style="1578" customWidth="1"/>
    <col min="5130" max="5130" width="19" style="1578" customWidth="1"/>
    <col min="5131" max="5376" width="9" style="1578"/>
    <col min="5377" max="5377" width="5.25" style="1578" customWidth="1"/>
    <col min="5378" max="5378" width="35.625" style="1578" customWidth="1"/>
    <col min="5379" max="5379" width="9.625" style="1578" customWidth="1"/>
    <col min="5380" max="5380" width="9.875" style="1578" customWidth="1"/>
    <col min="5381" max="5381" width="13.125" style="1578" customWidth="1"/>
    <col min="5382" max="5382" width="9" style="1578"/>
    <col min="5383" max="5383" width="10.125" style="1578" customWidth="1"/>
    <col min="5384" max="5384" width="13.125" style="1578" customWidth="1"/>
    <col min="5385" max="5385" width="14" style="1578" customWidth="1"/>
    <col min="5386" max="5386" width="19" style="1578" customWidth="1"/>
    <col min="5387" max="5632" width="9" style="1578"/>
    <col min="5633" max="5633" width="5.25" style="1578" customWidth="1"/>
    <col min="5634" max="5634" width="35.625" style="1578" customWidth="1"/>
    <col min="5635" max="5635" width="9.625" style="1578" customWidth="1"/>
    <col min="5636" max="5636" width="9.875" style="1578" customWidth="1"/>
    <col min="5637" max="5637" width="13.125" style="1578" customWidth="1"/>
    <col min="5638" max="5638" width="9" style="1578"/>
    <col min="5639" max="5639" width="10.125" style="1578" customWidth="1"/>
    <col min="5640" max="5640" width="13.125" style="1578" customWidth="1"/>
    <col min="5641" max="5641" width="14" style="1578" customWidth="1"/>
    <col min="5642" max="5642" width="19" style="1578" customWidth="1"/>
    <col min="5643" max="5888" width="9" style="1578"/>
    <col min="5889" max="5889" width="5.25" style="1578" customWidth="1"/>
    <col min="5890" max="5890" width="35.625" style="1578" customWidth="1"/>
    <col min="5891" max="5891" width="9.625" style="1578" customWidth="1"/>
    <col min="5892" max="5892" width="9.875" style="1578" customWidth="1"/>
    <col min="5893" max="5893" width="13.125" style="1578" customWidth="1"/>
    <col min="5894" max="5894" width="9" style="1578"/>
    <col min="5895" max="5895" width="10.125" style="1578" customWidth="1"/>
    <col min="5896" max="5896" width="13.125" style="1578" customWidth="1"/>
    <col min="5897" max="5897" width="14" style="1578" customWidth="1"/>
    <col min="5898" max="5898" width="19" style="1578" customWidth="1"/>
    <col min="5899" max="6144" width="9" style="1578"/>
    <col min="6145" max="6145" width="5.25" style="1578" customWidth="1"/>
    <col min="6146" max="6146" width="35.625" style="1578" customWidth="1"/>
    <col min="6147" max="6147" width="9.625" style="1578" customWidth="1"/>
    <col min="6148" max="6148" width="9.875" style="1578" customWidth="1"/>
    <col min="6149" max="6149" width="13.125" style="1578" customWidth="1"/>
    <col min="6150" max="6150" width="9" style="1578"/>
    <col min="6151" max="6151" width="10.125" style="1578" customWidth="1"/>
    <col min="6152" max="6152" width="13.125" style="1578" customWidth="1"/>
    <col min="6153" max="6153" width="14" style="1578" customWidth="1"/>
    <col min="6154" max="6154" width="19" style="1578" customWidth="1"/>
    <col min="6155" max="6400" width="9" style="1578"/>
    <col min="6401" max="6401" width="5.25" style="1578" customWidth="1"/>
    <col min="6402" max="6402" width="35.625" style="1578" customWidth="1"/>
    <col min="6403" max="6403" width="9.625" style="1578" customWidth="1"/>
    <col min="6404" max="6404" width="9.875" style="1578" customWidth="1"/>
    <col min="6405" max="6405" width="13.125" style="1578" customWidth="1"/>
    <col min="6406" max="6406" width="9" style="1578"/>
    <col min="6407" max="6407" width="10.125" style="1578" customWidth="1"/>
    <col min="6408" max="6408" width="13.125" style="1578" customWidth="1"/>
    <col min="6409" max="6409" width="14" style="1578" customWidth="1"/>
    <col min="6410" max="6410" width="19" style="1578" customWidth="1"/>
    <col min="6411" max="6656" width="9" style="1578"/>
    <col min="6657" max="6657" width="5.25" style="1578" customWidth="1"/>
    <col min="6658" max="6658" width="35.625" style="1578" customWidth="1"/>
    <col min="6659" max="6659" width="9.625" style="1578" customWidth="1"/>
    <col min="6660" max="6660" width="9.875" style="1578" customWidth="1"/>
    <col min="6661" max="6661" width="13.125" style="1578" customWidth="1"/>
    <col min="6662" max="6662" width="9" style="1578"/>
    <col min="6663" max="6663" width="10.125" style="1578" customWidth="1"/>
    <col min="6664" max="6664" width="13.125" style="1578" customWidth="1"/>
    <col min="6665" max="6665" width="14" style="1578" customWidth="1"/>
    <col min="6666" max="6666" width="19" style="1578" customWidth="1"/>
    <col min="6667" max="6912" width="9" style="1578"/>
    <col min="6913" max="6913" width="5.25" style="1578" customWidth="1"/>
    <col min="6914" max="6914" width="35.625" style="1578" customWidth="1"/>
    <col min="6915" max="6915" width="9.625" style="1578" customWidth="1"/>
    <col min="6916" max="6916" width="9.875" style="1578" customWidth="1"/>
    <col min="6917" max="6917" width="13.125" style="1578" customWidth="1"/>
    <col min="6918" max="6918" width="9" style="1578"/>
    <col min="6919" max="6919" width="10.125" style="1578" customWidth="1"/>
    <col min="6920" max="6920" width="13.125" style="1578" customWidth="1"/>
    <col min="6921" max="6921" width="14" style="1578" customWidth="1"/>
    <col min="6922" max="6922" width="19" style="1578" customWidth="1"/>
    <col min="6923" max="7168" width="9" style="1578"/>
    <col min="7169" max="7169" width="5.25" style="1578" customWidth="1"/>
    <col min="7170" max="7170" width="35.625" style="1578" customWidth="1"/>
    <col min="7171" max="7171" width="9.625" style="1578" customWidth="1"/>
    <col min="7172" max="7172" width="9.875" style="1578" customWidth="1"/>
    <col min="7173" max="7173" width="13.125" style="1578" customWidth="1"/>
    <col min="7174" max="7174" width="9" style="1578"/>
    <col min="7175" max="7175" width="10.125" style="1578" customWidth="1"/>
    <col min="7176" max="7176" width="13.125" style="1578" customWidth="1"/>
    <col min="7177" max="7177" width="14" style="1578" customWidth="1"/>
    <col min="7178" max="7178" width="19" style="1578" customWidth="1"/>
    <col min="7179" max="7424" width="9" style="1578"/>
    <col min="7425" max="7425" width="5.25" style="1578" customWidth="1"/>
    <col min="7426" max="7426" width="35.625" style="1578" customWidth="1"/>
    <col min="7427" max="7427" width="9.625" style="1578" customWidth="1"/>
    <col min="7428" max="7428" width="9.875" style="1578" customWidth="1"/>
    <col min="7429" max="7429" width="13.125" style="1578" customWidth="1"/>
    <col min="7430" max="7430" width="9" style="1578"/>
    <col min="7431" max="7431" width="10.125" style="1578" customWidth="1"/>
    <col min="7432" max="7432" width="13.125" style="1578" customWidth="1"/>
    <col min="7433" max="7433" width="14" style="1578" customWidth="1"/>
    <col min="7434" max="7434" width="19" style="1578" customWidth="1"/>
    <col min="7435" max="7680" width="9" style="1578"/>
    <col min="7681" max="7681" width="5.25" style="1578" customWidth="1"/>
    <col min="7682" max="7682" width="35.625" style="1578" customWidth="1"/>
    <col min="7683" max="7683" width="9.625" style="1578" customWidth="1"/>
    <col min="7684" max="7684" width="9.875" style="1578" customWidth="1"/>
    <col min="7685" max="7685" width="13.125" style="1578" customWidth="1"/>
    <col min="7686" max="7686" width="9" style="1578"/>
    <col min="7687" max="7687" width="10.125" style="1578" customWidth="1"/>
    <col min="7688" max="7688" width="13.125" style="1578" customWidth="1"/>
    <col min="7689" max="7689" width="14" style="1578" customWidth="1"/>
    <col min="7690" max="7690" width="19" style="1578" customWidth="1"/>
    <col min="7691" max="7936" width="9" style="1578"/>
    <col min="7937" max="7937" width="5.25" style="1578" customWidth="1"/>
    <col min="7938" max="7938" width="35.625" style="1578" customWidth="1"/>
    <col min="7939" max="7939" width="9.625" style="1578" customWidth="1"/>
    <col min="7940" max="7940" width="9.875" style="1578" customWidth="1"/>
    <col min="7941" max="7941" width="13.125" style="1578" customWidth="1"/>
    <col min="7942" max="7942" width="9" style="1578"/>
    <col min="7943" max="7943" width="10.125" style="1578" customWidth="1"/>
    <col min="7944" max="7944" width="13.125" style="1578" customWidth="1"/>
    <col min="7945" max="7945" width="14" style="1578" customWidth="1"/>
    <col min="7946" max="7946" width="19" style="1578" customWidth="1"/>
    <col min="7947" max="8192" width="9" style="1578"/>
    <col min="8193" max="8193" width="5.25" style="1578" customWidth="1"/>
    <col min="8194" max="8194" width="35.625" style="1578" customWidth="1"/>
    <col min="8195" max="8195" width="9.625" style="1578" customWidth="1"/>
    <col min="8196" max="8196" width="9.875" style="1578" customWidth="1"/>
    <col min="8197" max="8197" width="13.125" style="1578" customWidth="1"/>
    <col min="8198" max="8198" width="9" style="1578"/>
    <col min="8199" max="8199" width="10.125" style="1578" customWidth="1"/>
    <col min="8200" max="8200" width="13.125" style="1578" customWidth="1"/>
    <col min="8201" max="8201" width="14" style="1578" customWidth="1"/>
    <col min="8202" max="8202" width="19" style="1578" customWidth="1"/>
    <col min="8203" max="8448" width="9" style="1578"/>
    <col min="8449" max="8449" width="5.25" style="1578" customWidth="1"/>
    <col min="8450" max="8450" width="35.625" style="1578" customWidth="1"/>
    <col min="8451" max="8451" width="9.625" style="1578" customWidth="1"/>
    <col min="8452" max="8452" width="9.875" style="1578" customWidth="1"/>
    <col min="8453" max="8453" width="13.125" style="1578" customWidth="1"/>
    <col min="8454" max="8454" width="9" style="1578"/>
    <col min="8455" max="8455" width="10.125" style="1578" customWidth="1"/>
    <col min="8456" max="8456" width="13.125" style="1578" customWidth="1"/>
    <col min="8457" max="8457" width="14" style="1578" customWidth="1"/>
    <col min="8458" max="8458" width="19" style="1578" customWidth="1"/>
    <col min="8459" max="8704" width="9" style="1578"/>
    <col min="8705" max="8705" width="5.25" style="1578" customWidth="1"/>
    <col min="8706" max="8706" width="35.625" style="1578" customWidth="1"/>
    <col min="8707" max="8707" width="9.625" style="1578" customWidth="1"/>
    <col min="8708" max="8708" width="9.875" style="1578" customWidth="1"/>
    <col min="8709" max="8709" width="13.125" style="1578" customWidth="1"/>
    <col min="8710" max="8710" width="9" style="1578"/>
    <col min="8711" max="8711" width="10.125" style="1578" customWidth="1"/>
    <col min="8712" max="8712" width="13.125" style="1578" customWidth="1"/>
    <col min="8713" max="8713" width="14" style="1578" customWidth="1"/>
    <col min="8714" max="8714" width="19" style="1578" customWidth="1"/>
    <col min="8715" max="8960" width="9" style="1578"/>
    <col min="8961" max="8961" width="5.25" style="1578" customWidth="1"/>
    <col min="8962" max="8962" width="35.625" style="1578" customWidth="1"/>
    <col min="8963" max="8963" width="9.625" style="1578" customWidth="1"/>
    <col min="8964" max="8964" width="9.875" style="1578" customWidth="1"/>
    <col min="8965" max="8965" width="13.125" style="1578" customWidth="1"/>
    <col min="8966" max="8966" width="9" style="1578"/>
    <col min="8967" max="8967" width="10.125" style="1578" customWidth="1"/>
    <col min="8968" max="8968" width="13.125" style="1578" customWidth="1"/>
    <col min="8969" max="8969" width="14" style="1578" customWidth="1"/>
    <col min="8970" max="8970" width="19" style="1578" customWidth="1"/>
    <col min="8971" max="9216" width="9" style="1578"/>
    <col min="9217" max="9217" width="5.25" style="1578" customWidth="1"/>
    <col min="9218" max="9218" width="35.625" style="1578" customWidth="1"/>
    <col min="9219" max="9219" width="9.625" style="1578" customWidth="1"/>
    <col min="9220" max="9220" width="9.875" style="1578" customWidth="1"/>
    <col min="9221" max="9221" width="13.125" style="1578" customWidth="1"/>
    <col min="9222" max="9222" width="9" style="1578"/>
    <col min="9223" max="9223" width="10.125" style="1578" customWidth="1"/>
    <col min="9224" max="9224" width="13.125" style="1578" customWidth="1"/>
    <col min="9225" max="9225" width="14" style="1578" customWidth="1"/>
    <col min="9226" max="9226" width="19" style="1578" customWidth="1"/>
    <col min="9227" max="9472" width="9" style="1578"/>
    <col min="9473" max="9473" width="5.25" style="1578" customWidth="1"/>
    <col min="9474" max="9474" width="35.625" style="1578" customWidth="1"/>
    <col min="9475" max="9475" width="9.625" style="1578" customWidth="1"/>
    <col min="9476" max="9476" width="9.875" style="1578" customWidth="1"/>
    <col min="9477" max="9477" width="13.125" style="1578" customWidth="1"/>
    <col min="9478" max="9478" width="9" style="1578"/>
    <col min="9479" max="9479" width="10.125" style="1578" customWidth="1"/>
    <col min="9480" max="9480" width="13.125" style="1578" customWidth="1"/>
    <col min="9481" max="9481" width="14" style="1578" customWidth="1"/>
    <col min="9482" max="9482" width="19" style="1578" customWidth="1"/>
    <col min="9483" max="9728" width="9" style="1578"/>
    <col min="9729" max="9729" width="5.25" style="1578" customWidth="1"/>
    <col min="9730" max="9730" width="35.625" style="1578" customWidth="1"/>
    <col min="9731" max="9731" width="9.625" style="1578" customWidth="1"/>
    <col min="9732" max="9732" width="9.875" style="1578" customWidth="1"/>
    <col min="9733" max="9733" width="13.125" style="1578" customWidth="1"/>
    <col min="9734" max="9734" width="9" style="1578"/>
    <col min="9735" max="9735" width="10.125" style="1578" customWidth="1"/>
    <col min="9736" max="9736" width="13.125" style="1578" customWidth="1"/>
    <col min="9737" max="9737" width="14" style="1578" customWidth="1"/>
    <col min="9738" max="9738" width="19" style="1578" customWidth="1"/>
    <col min="9739" max="9984" width="9" style="1578"/>
    <col min="9985" max="9985" width="5.25" style="1578" customWidth="1"/>
    <col min="9986" max="9986" width="35.625" style="1578" customWidth="1"/>
    <col min="9987" max="9987" width="9.625" style="1578" customWidth="1"/>
    <col min="9988" max="9988" width="9.875" style="1578" customWidth="1"/>
    <col min="9989" max="9989" width="13.125" style="1578" customWidth="1"/>
    <col min="9990" max="9990" width="9" style="1578"/>
    <col min="9991" max="9991" width="10.125" style="1578" customWidth="1"/>
    <col min="9992" max="9992" width="13.125" style="1578" customWidth="1"/>
    <col min="9993" max="9993" width="14" style="1578" customWidth="1"/>
    <col min="9994" max="9994" width="19" style="1578" customWidth="1"/>
    <col min="9995" max="10240" width="9" style="1578"/>
    <col min="10241" max="10241" width="5.25" style="1578" customWidth="1"/>
    <col min="10242" max="10242" width="35.625" style="1578" customWidth="1"/>
    <col min="10243" max="10243" width="9.625" style="1578" customWidth="1"/>
    <col min="10244" max="10244" width="9.875" style="1578" customWidth="1"/>
    <col min="10245" max="10245" width="13.125" style="1578" customWidth="1"/>
    <col min="10246" max="10246" width="9" style="1578"/>
    <col min="10247" max="10247" width="10.125" style="1578" customWidth="1"/>
    <col min="10248" max="10248" width="13.125" style="1578" customWidth="1"/>
    <col min="10249" max="10249" width="14" style="1578" customWidth="1"/>
    <col min="10250" max="10250" width="19" style="1578" customWidth="1"/>
    <col min="10251" max="10496" width="9" style="1578"/>
    <col min="10497" max="10497" width="5.25" style="1578" customWidth="1"/>
    <col min="10498" max="10498" width="35.625" style="1578" customWidth="1"/>
    <col min="10499" max="10499" width="9.625" style="1578" customWidth="1"/>
    <col min="10500" max="10500" width="9.875" style="1578" customWidth="1"/>
    <col min="10501" max="10501" width="13.125" style="1578" customWidth="1"/>
    <col min="10502" max="10502" width="9" style="1578"/>
    <col min="10503" max="10503" width="10.125" style="1578" customWidth="1"/>
    <col min="10504" max="10504" width="13.125" style="1578" customWidth="1"/>
    <col min="10505" max="10505" width="14" style="1578" customWidth="1"/>
    <col min="10506" max="10506" width="19" style="1578" customWidth="1"/>
    <col min="10507" max="10752" width="9" style="1578"/>
    <col min="10753" max="10753" width="5.25" style="1578" customWidth="1"/>
    <col min="10754" max="10754" width="35.625" style="1578" customWidth="1"/>
    <col min="10755" max="10755" width="9.625" style="1578" customWidth="1"/>
    <col min="10756" max="10756" width="9.875" style="1578" customWidth="1"/>
    <col min="10757" max="10757" width="13.125" style="1578" customWidth="1"/>
    <col min="10758" max="10758" width="9" style="1578"/>
    <col min="10759" max="10759" width="10.125" style="1578" customWidth="1"/>
    <col min="10760" max="10760" width="13.125" style="1578" customWidth="1"/>
    <col min="10761" max="10761" width="14" style="1578" customWidth="1"/>
    <col min="10762" max="10762" width="19" style="1578" customWidth="1"/>
    <col min="10763" max="11008" width="9" style="1578"/>
    <col min="11009" max="11009" width="5.25" style="1578" customWidth="1"/>
    <col min="11010" max="11010" width="35.625" style="1578" customWidth="1"/>
    <col min="11011" max="11011" width="9.625" style="1578" customWidth="1"/>
    <col min="11012" max="11012" width="9.875" style="1578" customWidth="1"/>
    <col min="11013" max="11013" width="13.125" style="1578" customWidth="1"/>
    <col min="11014" max="11014" width="9" style="1578"/>
    <col min="11015" max="11015" width="10.125" style="1578" customWidth="1"/>
    <col min="11016" max="11016" width="13.125" style="1578" customWidth="1"/>
    <col min="11017" max="11017" width="14" style="1578" customWidth="1"/>
    <col min="11018" max="11018" width="19" style="1578" customWidth="1"/>
    <col min="11019" max="11264" width="9" style="1578"/>
    <col min="11265" max="11265" width="5.25" style="1578" customWidth="1"/>
    <col min="11266" max="11266" width="35.625" style="1578" customWidth="1"/>
    <col min="11267" max="11267" width="9.625" style="1578" customWidth="1"/>
    <col min="11268" max="11268" width="9.875" style="1578" customWidth="1"/>
    <col min="11269" max="11269" width="13.125" style="1578" customWidth="1"/>
    <col min="11270" max="11270" width="9" style="1578"/>
    <col min="11271" max="11271" width="10.125" style="1578" customWidth="1"/>
    <col min="11272" max="11272" width="13.125" style="1578" customWidth="1"/>
    <col min="11273" max="11273" width="14" style="1578" customWidth="1"/>
    <col min="11274" max="11274" width="19" style="1578" customWidth="1"/>
    <col min="11275" max="11520" width="9" style="1578"/>
    <col min="11521" max="11521" width="5.25" style="1578" customWidth="1"/>
    <col min="11522" max="11522" width="35.625" style="1578" customWidth="1"/>
    <col min="11523" max="11523" width="9.625" style="1578" customWidth="1"/>
    <col min="11524" max="11524" width="9.875" style="1578" customWidth="1"/>
    <col min="11525" max="11525" width="13.125" style="1578" customWidth="1"/>
    <col min="11526" max="11526" width="9" style="1578"/>
    <col min="11527" max="11527" width="10.125" style="1578" customWidth="1"/>
    <col min="11528" max="11528" width="13.125" style="1578" customWidth="1"/>
    <col min="11529" max="11529" width="14" style="1578" customWidth="1"/>
    <col min="11530" max="11530" width="19" style="1578" customWidth="1"/>
    <col min="11531" max="11776" width="9" style="1578"/>
    <col min="11777" max="11777" width="5.25" style="1578" customWidth="1"/>
    <col min="11778" max="11778" width="35.625" style="1578" customWidth="1"/>
    <col min="11779" max="11779" width="9.625" style="1578" customWidth="1"/>
    <col min="11780" max="11780" width="9.875" style="1578" customWidth="1"/>
    <col min="11781" max="11781" width="13.125" style="1578" customWidth="1"/>
    <col min="11782" max="11782" width="9" style="1578"/>
    <col min="11783" max="11783" width="10.125" style="1578" customWidth="1"/>
    <col min="11784" max="11784" width="13.125" style="1578" customWidth="1"/>
    <col min="11785" max="11785" width="14" style="1578" customWidth="1"/>
    <col min="11786" max="11786" width="19" style="1578" customWidth="1"/>
    <col min="11787" max="12032" width="9" style="1578"/>
    <col min="12033" max="12033" width="5.25" style="1578" customWidth="1"/>
    <col min="12034" max="12034" width="35.625" style="1578" customWidth="1"/>
    <col min="12035" max="12035" width="9.625" style="1578" customWidth="1"/>
    <col min="12036" max="12036" width="9.875" style="1578" customWidth="1"/>
    <col min="12037" max="12037" width="13.125" style="1578" customWidth="1"/>
    <col min="12038" max="12038" width="9" style="1578"/>
    <col min="12039" max="12039" width="10.125" style="1578" customWidth="1"/>
    <col min="12040" max="12040" width="13.125" style="1578" customWidth="1"/>
    <col min="12041" max="12041" width="14" style="1578" customWidth="1"/>
    <col min="12042" max="12042" width="19" style="1578" customWidth="1"/>
    <col min="12043" max="12288" width="9" style="1578"/>
    <col min="12289" max="12289" width="5.25" style="1578" customWidth="1"/>
    <col min="12290" max="12290" width="35.625" style="1578" customWidth="1"/>
    <col min="12291" max="12291" width="9.625" style="1578" customWidth="1"/>
    <col min="12292" max="12292" width="9.875" style="1578" customWidth="1"/>
    <col min="12293" max="12293" width="13.125" style="1578" customWidth="1"/>
    <col min="12294" max="12294" width="9" style="1578"/>
    <col min="12295" max="12295" width="10.125" style="1578" customWidth="1"/>
    <col min="12296" max="12296" width="13.125" style="1578" customWidth="1"/>
    <col min="12297" max="12297" width="14" style="1578" customWidth="1"/>
    <col min="12298" max="12298" width="19" style="1578" customWidth="1"/>
    <col min="12299" max="12544" width="9" style="1578"/>
    <col min="12545" max="12545" width="5.25" style="1578" customWidth="1"/>
    <col min="12546" max="12546" width="35.625" style="1578" customWidth="1"/>
    <col min="12547" max="12547" width="9.625" style="1578" customWidth="1"/>
    <col min="12548" max="12548" width="9.875" style="1578" customWidth="1"/>
    <col min="12549" max="12549" width="13.125" style="1578" customWidth="1"/>
    <col min="12550" max="12550" width="9" style="1578"/>
    <col min="12551" max="12551" width="10.125" style="1578" customWidth="1"/>
    <col min="12552" max="12552" width="13.125" style="1578" customWidth="1"/>
    <col min="12553" max="12553" width="14" style="1578" customWidth="1"/>
    <col min="12554" max="12554" width="19" style="1578" customWidth="1"/>
    <col min="12555" max="12800" width="9" style="1578"/>
    <col min="12801" max="12801" width="5.25" style="1578" customWidth="1"/>
    <col min="12802" max="12802" width="35.625" style="1578" customWidth="1"/>
    <col min="12803" max="12803" width="9.625" style="1578" customWidth="1"/>
    <col min="12804" max="12804" width="9.875" style="1578" customWidth="1"/>
    <col min="12805" max="12805" width="13.125" style="1578" customWidth="1"/>
    <col min="12806" max="12806" width="9" style="1578"/>
    <col min="12807" max="12807" width="10.125" style="1578" customWidth="1"/>
    <col min="12808" max="12808" width="13.125" style="1578" customWidth="1"/>
    <col min="12809" max="12809" width="14" style="1578" customWidth="1"/>
    <col min="12810" max="12810" width="19" style="1578" customWidth="1"/>
    <col min="12811" max="13056" width="9" style="1578"/>
    <col min="13057" max="13057" width="5.25" style="1578" customWidth="1"/>
    <col min="13058" max="13058" width="35.625" style="1578" customWidth="1"/>
    <col min="13059" max="13059" width="9.625" style="1578" customWidth="1"/>
    <col min="13060" max="13060" width="9.875" style="1578" customWidth="1"/>
    <col min="13061" max="13061" width="13.125" style="1578" customWidth="1"/>
    <col min="13062" max="13062" width="9" style="1578"/>
    <col min="13063" max="13063" width="10.125" style="1578" customWidth="1"/>
    <col min="13064" max="13064" width="13.125" style="1578" customWidth="1"/>
    <col min="13065" max="13065" width="14" style="1578" customWidth="1"/>
    <col min="13066" max="13066" width="19" style="1578" customWidth="1"/>
    <col min="13067" max="13312" width="9" style="1578"/>
    <col min="13313" max="13313" width="5.25" style="1578" customWidth="1"/>
    <col min="13314" max="13314" width="35.625" style="1578" customWidth="1"/>
    <col min="13315" max="13315" width="9.625" style="1578" customWidth="1"/>
    <col min="13316" max="13316" width="9.875" style="1578" customWidth="1"/>
    <col min="13317" max="13317" width="13.125" style="1578" customWidth="1"/>
    <col min="13318" max="13318" width="9" style="1578"/>
    <col min="13319" max="13319" width="10.125" style="1578" customWidth="1"/>
    <col min="13320" max="13320" width="13.125" style="1578" customWidth="1"/>
    <col min="13321" max="13321" width="14" style="1578" customWidth="1"/>
    <col min="13322" max="13322" width="19" style="1578" customWidth="1"/>
    <col min="13323" max="13568" width="9" style="1578"/>
    <col min="13569" max="13569" width="5.25" style="1578" customWidth="1"/>
    <col min="13570" max="13570" width="35.625" style="1578" customWidth="1"/>
    <col min="13571" max="13571" width="9.625" style="1578" customWidth="1"/>
    <col min="13572" max="13572" width="9.875" style="1578" customWidth="1"/>
    <col min="13573" max="13573" width="13.125" style="1578" customWidth="1"/>
    <col min="13574" max="13574" width="9" style="1578"/>
    <col min="13575" max="13575" width="10.125" style="1578" customWidth="1"/>
    <col min="13576" max="13576" width="13.125" style="1578" customWidth="1"/>
    <col min="13577" max="13577" width="14" style="1578" customWidth="1"/>
    <col min="13578" max="13578" width="19" style="1578" customWidth="1"/>
    <col min="13579" max="13824" width="9" style="1578"/>
    <col min="13825" max="13825" width="5.25" style="1578" customWidth="1"/>
    <col min="13826" max="13826" width="35.625" style="1578" customWidth="1"/>
    <col min="13827" max="13827" width="9.625" style="1578" customWidth="1"/>
    <col min="13828" max="13828" width="9.875" style="1578" customWidth="1"/>
    <col min="13829" max="13829" width="13.125" style="1578" customWidth="1"/>
    <col min="13830" max="13830" width="9" style="1578"/>
    <col min="13831" max="13831" width="10.125" style="1578" customWidth="1"/>
    <col min="13832" max="13832" width="13.125" style="1578" customWidth="1"/>
    <col min="13833" max="13833" width="14" style="1578" customWidth="1"/>
    <col min="13834" max="13834" width="19" style="1578" customWidth="1"/>
    <col min="13835" max="14080" width="9" style="1578"/>
    <col min="14081" max="14081" width="5.25" style="1578" customWidth="1"/>
    <col min="14082" max="14082" width="35.625" style="1578" customWidth="1"/>
    <col min="14083" max="14083" width="9.625" style="1578" customWidth="1"/>
    <col min="14084" max="14084" width="9.875" style="1578" customWidth="1"/>
    <col min="14085" max="14085" width="13.125" style="1578" customWidth="1"/>
    <col min="14086" max="14086" width="9" style="1578"/>
    <col min="14087" max="14087" width="10.125" style="1578" customWidth="1"/>
    <col min="14088" max="14088" width="13.125" style="1578" customWidth="1"/>
    <col min="14089" max="14089" width="14" style="1578" customWidth="1"/>
    <col min="14090" max="14090" width="19" style="1578" customWidth="1"/>
    <col min="14091" max="14336" width="9" style="1578"/>
    <col min="14337" max="14337" width="5.25" style="1578" customWidth="1"/>
    <col min="14338" max="14338" width="35.625" style="1578" customWidth="1"/>
    <col min="14339" max="14339" width="9.625" style="1578" customWidth="1"/>
    <col min="14340" max="14340" width="9.875" style="1578" customWidth="1"/>
    <col min="14341" max="14341" width="13.125" style="1578" customWidth="1"/>
    <col min="14342" max="14342" width="9" style="1578"/>
    <col min="14343" max="14343" width="10.125" style="1578" customWidth="1"/>
    <col min="14344" max="14344" width="13.125" style="1578" customWidth="1"/>
    <col min="14345" max="14345" width="14" style="1578" customWidth="1"/>
    <col min="14346" max="14346" width="19" style="1578" customWidth="1"/>
    <col min="14347" max="14592" width="9" style="1578"/>
    <col min="14593" max="14593" width="5.25" style="1578" customWidth="1"/>
    <col min="14594" max="14594" width="35.625" style="1578" customWidth="1"/>
    <col min="14595" max="14595" width="9.625" style="1578" customWidth="1"/>
    <col min="14596" max="14596" width="9.875" style="1578" customWidth="1"/>
    <col min="14597" max="14597" width="13.125" style="1578" customWidth="1"/>
    <col min="14598" max="14598" width="9" style="1578"/>
    <col min="14599" max="14599" width="10.125" style="1578" customWidth="1"/>
    <col min="14600" max="14600" width="13.125" style="1578" customWidth="1"/>
    <col min="14601" max="14601" width="14" style="1578" customWidth="1"/>
    <col min="14602" max="14602" width="19" style="1578" customWidth="1"/>
    <col min="14603" max="14848" width="9" style="1578"/>
    <col min="14849" max="14849" width="5.25" style="1578" customWidth="1"/>
    <col min="14850" max="14850" width="35.625" style="1578" customWidth="1"/>
    <col min="14851" max="14851" width="9.625" style="1578" customWidth="1"/>
    <col min="14852" max="14852" width="9.875" style="1578" customWidth="1"/>
    <col min="14853" max="14853" width="13.125" style="1578" customWidth="1"/>
    <col min="14854" max="14854" width="9" style="1578"/>
    <col min="14855" max="14855" width="10.125" style="1578" customWidth="1"/>
    <col min="14856" max="14856" width="13.125" style="1578" customWidth="1"/>
    <col min="14857" max="14857" width="14" style="1578" customWidth="1"/>
    <col min="14858" max="14858" width="19" style="1578" customWidth="1"/>
    <col min="14859" max="15104" width="9" style="1578"/>
    <col min="15105" max="15105" width="5.25" style="1578" customWidth="1"/>
    <col min="15106" max="15106" width="35.625" style="1578" customWidth="1"/>
    <col min="15107" max="15107" width="9.625" style="1578" customWidth="1"/>
    <col min="15108" max="15108" width="9.875" style="1578" customWidth="1"/>
    <col min="15109" max="15109" width="13.125" style="1578" customWidth="1"/>
    <col min="15110" max="15110" width="9" style="1578"/>
    <col min="15111" max="15111" width="10.125" style="1578" customWidth="1"/>
    <col min="15112" max="15112" width="13.125" style="1578" customWidth="1"/>
    <col min="15113" max="15113" width="14" style="1578" customWidth="1"/>
    <col min="15114" max="15114" width="19" style="1578" customWidth="1"/>
    <col min="15115" max="15360" width="9" style="1578"/>
    <col min="15361" max="15361" width="5.25" style="1578" customWidth="1"/>
    <col min="15362" max="15362" width="35.625" style="1578" customWidth="1"/>
    <col min="15363" max="15363" width="9.625" style="1578" customWidth="1"/>
    <col min="15364" max="15364" width="9.875" style="1578" customWidth="1"/>
    <col min="15365" max="15365" width="13.125" style="1578" customWidth="1"/>
    <col min="15366" max="15366" width="9" style="1578"/>
    <col min="15367" max="15367" width="10.125" style="1578" customWidth="1"/>
    <col min="15368" max="15368" width="13.125" style="1578" customWidth="1"/>
    <col min="15369" max="15369" width="14" style="1578" customWidth="1"/>
    <col min="15370" max="15370" width="19" style="1578" customWidth="1"/>
    <col min="15371" max="15616" width="9" style="1578"/>
    <col min="15617" max="15617" width="5.25" style="1578" customWidth="1"/>
    <col min="15618" max="15618" width="35.625" style="1578" customWidth="1"/>
    <col min="15619" max="15619" width="9.625" style="1578" customWidth="1"/>
    <col min="15620" max="15620" width="9.875" style="1578" customWidth="1"/>
    <col min="15621" max="15621" width="13.125" style="1578" customWidth="1"/>
    <col min="15622" max="15622" width="9" style="1578"/>
    <col min="15623" max="15623" width="10.125" style="1578" customWidth="1"/>
    <col min="15624" max="15624" width="13.125" style="1578" customWidth="1"/>
    <col min="15625" max="15625" width="14" style="1578" customWidth="1"/>
    <col min="15626" max="15626" width="19" style="1578" customWidth="1"/>
    <col min="15627" max="15872" width="9" style="1578"/>
    <col min="15873" max="15873" width="5.25" style="1578" customWidth="1"/>
    <col min="15874" max="15874" width="35.625" style="1578" customWidth="1"/>
    <col min="15875" max="15875" width="9.625" style="1578" customWidth="1"/>
    <col min="15876" max="15876" width="9.875" style="1578" customWidth="1"/>
    <col min="15877" max="15877" width="13.125" style="1578" customWidth="1"/>
    <col min="15878" max="15878" width="9" style="1578"/>
    <col min="15879" max="15879" width="10.125" style="1578" customWidth="1"/>
    <col min="15880" max="15880" width="13.125" style="1578" customWidth="1"/>
    <col min="15881" max="15881" width="14" style="1578" customWidth="1"/>
    <col min="15882" max="15882" width="19" style="1578" customWidth="1"/>
    <col min="15883" max="16128" width="9" style="1578"/>
    <col min="16129" max="16129" width="5.25" style="1578" customWidth="1"/>
    <col min="16130" max="16130" width="35.625" style="1578" customWidth="1"/>
    <col min="16131" max="16131" width="9.625" style="1578" customWidth="1"/>
    <col min="16132" max="16132" width="9.875" style="1578" customWidth="1"/>
    <col min="16133" max="16133" width="13.125" style="1578" customWidth="1"/>
    <col min="16134" max="16134" width="9" style="1578"/>
    <col min="16135" max="16135" width="10.125" style="1578" customWidth="1"/>
    <col min="16136" max="16136" width="13.125" style="1578" customWidth="1"/>
    <col min="16137" max="16137" width="14" style="1578" customWidth="1"/>
    <col min="16138" max="16138" width="19" style="1578" customWidth="1"/>
    <col min="16139" max="16384" width="9" style="1578"/>
  </cols>
  <sheetData>
    <row r="1" spans="1:11" ht="20.100000000000001" customHeight="1">
      <c r="A1" s="3261" t="s">
        <v>5429</v>
      </c>
      <c r="B1" s="3261"/>
      <c r="C1" s="3261"/>
      <c r="D1" s="3261"/>
      <c r="E1" s="3261"/>
      <c r="F1" s="3261"/>
      <c r="G1" s="3261"/>
      <c r="H1" s="3261"/>
      <c r="I1" s="2042"/>
      <c r="J1" s="1571"/>
    </row>
    <row r="2" spans="1:11" ht="25.5" customHeight="1">
      <c r="A2" s="3262" t="s">
        <v>5430</v>
      </c>
      <c r="B2" s="3262"/>
      <c r="C2" s="3262"/>
      <c r="D2" s="3262"/>
      <c r="E2" s="3262"/>
      <c r="F2" s="3262"/>
      <c r="G2" s="3262"/>
      <c r="H2" s="3262"/>
      <c r="I2" s="1862"/>
      <c r="J2" s="1571"/>
    </row>
    <row r="3" spans="1:11" s="1582" customFormat="1" ht="24" customHeight="1">
      <c r="A3" s="3263" t="s">
        <v>1994</v>
      </c>
      <c r="B3" s="3263" t="s">
        <v>5253</v>
      </c>
      <c r="C3" s="1870" t="s">
        <v>1990</v>
      </c>
      <c r="D3" s="1872" t="s">
        <v>5431</v>
      </c>
      <c r="E3" s="1872" t="s">
        <v>5432</v>
      </c>
      <c r="F3" s="1870" t="s">
        <v>1991</v>
      </c>
      <c r="G3" s="1870" t="s">
        <v>5433</v>
      </c>
      <c r="H3" s="1872" t="s">
        <v>1327</v>
      </c>
      <c r="I3" s="1872" t="s">
        <v>5325</v>
      </c>
      <c r="J3" s="1571"/>
      <c r="K3" s="1576"/>
    </row>
    <row r="4" spans="1:11" s="1582" customFormat="1" ht="14.25" customHeight="1">
      <c r="A4" s="3265"/>
      <c r="B4" s="3265"/>
      <c r="C4" s="1869">
        <v>1</v>
      </c>
      <c r="D4" s="1869">
        <v>2</v>
      </c>
      <c r="E4" s="1869">
        <v>3</v>
      </c>
      <c r="F4" s="1869">
        <v>4</v>
      </c>
      <c r="G4" s="1869" t="s">
        <v>5434</v>
      </c>
      <c r="H4" s="1869" t="s">
        <v>5435</v>
      </c>
      <c r="I4" s="1982"/>
      <c r="J4" s="1567"/>
      <c r="K4" s="1576"/>
    </row>
    <row r="5" spans="1:11" ht="14.25" customHeight="1">
      <c r="A5" s="1869">
        <v>1</v>
      </c>
      <c r="B5" s="1847" t="s">
        <v>5436</v>
      </c>
      <c r="C5" s="2103">
        <f>工资福利!C16</f>
        <v>0</v>
      </c>
      <c r="D5" s="1982" t="s">
        <v>2000</v>
      </c>
      <c r="E5" s="1982" t="s">
        <v>2000</v>
      </c>
      <c r="F5" s="2103">
        <f>工资福利!C17</f>
        <v>0</v>
      </c>
      <c r="G5" s="2106">
        <f>C5-F5</f>
        <v>0</v>
      </c>
      <c r="H5" s="1982" t="s">
        <v>2000</v>
      </c>
      <c r="I5" s="1847"/>
      <c r="J5" s="1588"/>
      <c r="K5" s="1571"/>
    </row>
    <row r="6" spans="1:11" ht="14.25" customHeight="1">
      <c r="A6" s="1869">
        <v>2</v>
      </c>
      <c r="B6" s="1847" t="s">
        <v>5437</v>
      </c>
      <c r="C6" s="2103">
        <f>工资福利!C24</f>
        <v>0</v>
      </c>
      <c r="D6" s="1982" t="s">
        <v>2000</v>
      </c>
      <c r="E6" s="1982" t="s">
        <v>2000</v>
      </c>
      <c r="F6" s="2103">
        <f>工资福利!H24</f>
        <v>0</v>
      </c>
      <c r="G6" s="2106">
        <f t="shared" ref="G6:G16" si="0">C6-F6</f>
        <v>0</v>
      </c>
      <c r="H6" s="1982" t="s">
        <v>2000</v>
      </c>
      <c r="I6" s="1847"/>
      <c r="J6" s="1588"/>
      <c r="K6" s="1571"/>
    </row>
    <row r="7" spans="1:11" ht="14.25" customHeight="1">
      <c r="A7" s="1869">
        <v>3</v>
      </c>
      <c r="B7" s="1838" t="s">
        <v>5438</v>
      </c>
      <c r="C7" s="2103">
        <f>工资福利!E16</f>
        <v>0</v>
      </c>
      <c r="D7" s="2274">
        <v>14</v>
      </c>
      <c r="E7" s="1982" t="s">
        <v>2000</v>
      </c>
      <c r="F7" s="2103">
        <f>工资福利!E17</f>
        <v>0</v>
      </c>
      <c r="G7" s="2106">
        <f t="shared" si="0"/>
        <v>0</v>
      </c>
      <c r="H7" s="1982" t="s">
        <v>2000</v>
      </c>
      <c r="I7" s="1847"/>
      <c r="J7" s="1588"/>
      <c r="K7" s="1571"/>
    </row>
    <row r="8" spans="1:11" ht="14.25" customHeight="1">
      <c r="A8" s="1869">
        <v>4</v>
      </c>
      <c r="B8" s="1960" t="s">
        <v>5439</v>
      </c>
      <c r="C8" s="2106">
        <f>C9+C10</f>
        <v>0</v>
      </c>
      <c r="D8" s="1982" t="s">
        <v>2000</v>
      </c>
      <c r="E8" s="2106">
        <f>E9</f>
        <v>0</v>
      </c>
      <c r="F8" s="2106">
        <f>F9+F10</f>
        <v>0</v>
      </c>
      <c r="G8" s="2106">
        <f>G9+G10</f>
        <v>0</v>
      </c>
      <c r="H8" s="2106">
        <f>H9</f>
        <v>0</v>
      </c>
      <c r="I8" s="1847"/>
      <c r="J8" s="1588"/>
      <c r="K8" s="1571"/>
    </row>
    <row r="9" spans="1:11" ht="14.25" customHeight="1">
      <c r="A9" s="1869">
        <v>5</v>
      </c>
      <c r="B9" s="1838" t="s">
        <v>5440</v>
      </c>
      <c r="C9" s="2103">
        <f>工资福利!F16</f>
        <v>0</v>
      </c>
      <c r="D9" s="2274">
        <v>2.5</v>
      </c>
      <c r="E9" s="2103">
        <f>工资福利!F20</f>
        <v>0</v>
      </c>
      <c r="F9" s="2103">
        <f>工资福利!F17</f>
        <v>0</v>
      </c>
      <c r="G9" s="2106">
        <f>C9-F9</f>
        <v>0</v>
      </c>
      <c r="H9" s="2106">
        <f>C9+E9-F9</f>
        <v>0</v>
      </c>
      <c r="I9" s="1847"/>
      <c r="J9" s="1588"/>
      <c r="K9" s="1571"/>
    </row>
    <row r="10" spans="1:11" ht="14.25" customHeight="1">
      <c r="A10" s="1869">
        <v>6</v>
      </c>
      <c r="B10" s="1838" t="s">
        <v>5441</v>
      </c>
      <c r="C10" s="2103">
        <f>工资福利!F25</f>
        <v>0</v>
      </c>
      <c r="D10" s="2274">
        <v>100</v>
      </c>
      <c r="E10" s="1982" t="s">
        <v>2000</v>
      </c>
      <c r="F10" s="2103">
        <f>工资福利!H25</f>
        <v>0</v>
      </c>
      <c r="G10" s="2106">
        <f t="shared" si="0"/>
        <v>0</v>
      </c>
      <c r="H10" s="1982" t="s">
        <v>2000</v>
      </c>
      <c r="I10" s="1847"/>
      <c r="J10" s="1588"/>
      <c r="K10" s="1571"/>
    </row>
    <row r="11" spans="1:11" ht="14.25" customHeight="1">
      <c r="A11" s="1869">
        <v>7</v>
      </c>
      <c r="B11" s="1838" t="s">
        <v>5442</v>
      </c>
      <c r="C11" s="2103">
        <f>工资福利!G14</f>
        <v>0</v>
      </c>
      <c r="D11" s="2274">
        <v>2</v>
      </c>
      <c r="E11" s="1982" t="s">
        <v>2000</v>
      </c>
      <c r="F11" s="2103">
        <f>工资福利!G17</f>
        <v>0</v>
      </c>
      <c r="G11" s="2106">
        <f t="shared" si="0"/>
        <v>0</v>
      </c>
      <c r="H11" s="1982" t="s">
        <v>2000</v>
      </c>
      <c r="I11" s="1847"/>
      <c r="J11" s="1588"/>
      <c r="K11" s="1571"/>
    </row>
    <row r="12" spans="1:11" ht="14.25" customHeight="1">
      <c r="A12" s="1869">
        <v>8</v>
      </c>
      <c r="B12" s="1838" t="s">
        <v>5443</v>
      </c>
      <c r="C12" s="2103">
        <f>社保!D8</f>
        <v>0</v>
      </c>
      <c r="D12" s="1982" t="s">
        <v>2000</v>
      </c>
      <c r="E12" s="1982" t="s">
        <v>2000</v>
      </c>
      <c r="F12" s="2103">
        <f>社保!E8</f>
        <v>0</v>
      </c>
      <c r="G12" s="2106">
        <f t="shared" si="0"/>
        <v>0</v>
      </c>
      <c r="H12" s="1982" t="s">
        <v>2000</v>
      </c>
      <c r="I12" s="1847"/>
      <c r="J12" s="1588"/>
      <c r="K12" s="1571"/>
    </row>
    <row r="13" spans="1:11" ht="14.25" customHeight="1">
      <c r="A13" s="1869">
        <v>9</v>
      </c>
      <c r="B13" s="1838" t="s">
        <v>5444</v>
      </c>
      <c r="C13" s="2103">
        <f>社保!D17</f>
        <v>0</v>
      </c>
      <c r="D13" s="1982" t="s">
        <v>2000</v>
      </c>
      <c r="E13" s="1982" t="s">
        <v>2000</v>
      </c>
      <c r="F13" s="2103">
        <f>社保!E17</f>
        <v>0</v>
      </c>
      <c r="G13" s="2106">
        <f t="shared" si="0"/>
        <v>0</v>
      </c>
      <c r="H13" s="1982" t="s">
        <v>2000</v>
      </c>
      <c r="I13" s="1847"/>
      <c r="J13" s="1588"/>
      <c r="K13" s="1571"/>
    </row>
    <row r="14" spans="1:11" ht="14.25" customHeight="1">
      <c r="A14" s="1869">
        <v>10</v>
      </c>
      <c r="B14" s="1838" t="s">
        <v>5445</v>
      </c>
      <c r="C14" s="2103">
        <f>社保!D15</f>
        <v>0</v>
      </c>
      <c r="D14" s="2274">
        <v>5</v>
      </c>
      <c r="E14" s="1982" t="s">
        <v>2000</v>
      </c>
      <c r="F14" s="2103">
        <f>社保!E15</f>
        <v>0</v>
      </c>
      <c r="G14" s="2106">
        <f t="shared" si="0"/>
        <v>0</v>
      </c>
      <c r="H14" s="1982" t="s">
        <v>2000</v>
      </c>
      <c r="I14" s="1847"/>
      <c r="J14" s="1588"/>
      <c r="K14" s="1571"/>
    </row>
    <row r="15" spans="1:11" ht="14.25" customHeight="1">
      <c r="A15" s="1869">
        <v>11</v>
      </c>
      <c r="B15" s="1846" t="s">
        <v>5446</v>
      </c>
      <c r="C15" s="2103">
        <f>社保!D16</f>
        <v>0</v>
      </c>
      <c r="D15" s="2274">
        <v>5</v>
      </c>
      <c r="E15" s="1982" t="s">
        <v>2000</v>
      </c>
      <c r="F15" s="2103">
        <f>社保!E16</f>
        <v>0</v>
      </c>
      <c r="G15" s="2106">
        <f t="shared" si="0"/>
        <v>0</v>
      </c>
      <c r="H15" s="1982" t="s">
        <v>2000</v>
      </c>
      <c r="I15" s="1847"/>
      <c r="J15" s="1588"/>
      <c r="K15" s="1571"/>
    </row>
    <row r="16" spans="1:11" ht="14.25" customHeight="1">
      <c r="A16" s="1869">
        <v>12</v>
      </c>
      <c r="B16" s="1846" t="s">
        <v>5447</v>
      </c>
      <c r="C16" s="2103">
        <f>社保!D18</f>
        <v>0</v>
      </c>
      <c r="D16" s="1982" t="s">
        <v>2000</v>
      </c>
      <c r="E16" s="2110">
        <v>0</v>
      </c>
      <c r="F16" s="2103">
        <f>社保!E18</f>
        <v>0</v>
      </c>
      <c r="G16" s="2106">
        <f t="shared" si="0"/>
        <v>0</v>
      </c>
      <c r="H16" s="2106">
        <f>C16+E16-F16</f>
        <v>0</v>
      </c>
      <c r="I16" s="1847"/>
      <c r="J16" s="1588"/>
      <c r="K16" s="1571"/>
    </row>
    <row r="17" spans="1:11" ht="172.5" customHeight="1">
      <c r="A17" s="1869">
        <v>13</v>
      </c>
      <c r="B17" s="1846" t="s">
        <v>5448</v>
      </c>
      <c r="C17" s="2106">
        <f>SUM(C5,C7:C8,C11:C16)</f>
        <v>0</v>
      </c>
      <c r="D17" s="1982" t="s">
        <v>2000</v>
      </c>
      <c r="E17" s="2106">
        <f>SUM(E5,E7:E8,E11:E16)</f>
        <v>0</v>
      </c>
      <c r="F17" s="2106">
        <f>SUM(F5,F7:F8,F11:F16)</f>
        <v>0</v>
      </c>
      <c r="G17" s="2106">
        <f>SUM(G5,G7:G8,G11:G16)</f>
        <v>0</v>
      </c>
      <c r="H17" s="2106">
        <f>SUM(H5,H7:H8,H11:H16)</f>
        <v>0</v>
      </c>
      <c r="I17" s="1839" t="s">
        <v>5449</v>
      </c>
      <c r="J17" s="1589"/>
      <c r="K17" s="1571"/>
    </row>
    <row r="18" spans="1:11">
      <c r="A18" s="2028"/>
    </row>
  </sheetData>
  <mergeCells count="4">
    <mergeCell ref="A1:H1"/>
    <mergeCell ref="A2:H2"/>
    <mergeCell ref="A3:A4"/>
    <mergeCell ref="B3:B4"/>
  </mergeCells>
  <phoneticPr fontId="59" type="noConversion"/>
  <printOptions horizontalCentered="1"/>
  <pageMargins left="0.74791666666666667" right="0.74791666666666667" top="0.98402777777777772" bottom="0.98402777777777772" header="0.51180555555555551" footer="0.51180555555555551"/>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69345" r:id="rId4" name="Button 1">
              <controlPr defaultSize="0" print="0" autoFill="0" autoPict="0" macro="[0]!ThisWorkbook.返回">
                <anchor moveWithCells="1">
                  <from>
                    <xdr:col>9</xdr:col>
                    <xdr:colOff>114300</xdr:colOff>
                    <xdr:row>5</xdr:row>
                    <xdr:rowOff>57150</xdr:rowOff>
                  </from>
                  <to>
                    <xdr:col>9</xdr:col>
                    <xdr:colOff>933450</xdr:colOff>
                    <xdr:row>7</xdr:row>
                    <xdr:rowOff>28575</xdr:rowOff>
                  </to>
                </anchor>
              </controlPr>
            </control>
          </mc:Choice>
        </mc:AlternateContent>
      </controls>
    </mc:Choice>
  </mc:AlternateContent>
</worksheet>
</file>

<file path=xl/worksheets/sheet1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9"/>
  <dimension ref="A1:D22"/>
  <sheetViews>
    <sheetView workbookViewId="0">
      <selection sqref="A1:C1"/>
    </sheetView>
  </sheetViews>
  <sheetFormatPr defaultRowHeight="14.25"/>
  <cols>
    <col min="1" max="1" width="5.25" style="1578" customWidth="1"/>
    <col min="2" max="2" width="60.875" style="1578" customWidth="1"/>
    <col min="3" max="3" width="15.25" style="1578" customWidth="1"/>
    <col min="4" max="4" width="14.875" style="1578" customWidth="1"/>
    <col min="5" max="256" width="9" style="1578"/>
    <col min="257" max="257" width="5.25" style="1578" customWidth="1"/>
    <col min="258" max="258" width="72.75" style="1578" customWidth="1"/>
    <col min="259" max="259" width="15.25" style="1578" customWidth="1"/>
    <col min="260" max="260" width="14.875" style="1578" customWidth="1"/>
    <col min="261" max="512" width="9" style="1578"/>
    <col min="513" max="513" width="5.25" style="1578" customWidth="1"/>
    <col min="514" max="514" width="72.75" style="1578" customWidth="1"/>
    <col min="515" max="515" width="15.25" style="1578" customWidth="1"/>
    <col min="516" max="516" width="14.875" style="1578" customWidth="1"/>
    <col min="517" max="768" width="9" style="1578"/>
    <col min="769" max="769" width="5.25" style="1578" customWidth="1"/>
    <col min="770" max="770" width="72.75" style="1578" customWidth="1"/>
    <col min="771" max="771" width="15.25" style="1578" customWidth="1"/>
    <col min="772" max="772" width="14.875" style="1578" customWidth="1"/>
    <col min="773" max="1024" width="9" style="1578"/>
    <col min="1025" max="1025" width="5.25" style="1578" customWidth="1"/>
    <col min="1026" max="1026" width="72.75" style="1578" customWidth="1"/>
    <col min="1027" max="1027" width="15.25" style="1578" customWidth="1"/>
    <col min="1028" max="1028" width="14.875" style="1578" customWidth="1"/>
    <col min="1029" max="1280" width="9" style="1578"/>
    <col min="1281" max="1281" width="5.25" style="1578" customWidth="1"/>
    <col min="1282" max="1282" width="72.75" style="1578" customWidth="1"/>
    <col min="1283" max="1283" width="15.25" style="1578" customWidth="1"/>
    <col min="1284" max="1284" width="14.875" style="1578" customWidth="1"/>
    <col min="1285" max="1536" width="9" style="1578"/>
    <col min="1537" max="1537" width="5.25" style="1578" customWidth="1"/>
    <col min="1538" max="1538" width="72.75" style="1578" customWidth="1"/>
    <col min="1539" max="1539" width="15.25" style="1578" customWidth="1"/>
    <col min="1540" max="1540" width="14.875" style="1578" customWidth="1"/>
    <col min="1541" max="1792" width="9" style="1578"/>
    <col min="1793" max="1793" width="5.25" style="1578" customWidth="1"/>
    <col min="1794" max="1794" width="72.75" style="1578" customWidth="1"/>
    <col min="1795" max="1795" width="15.25" style="1578" customWidth="1"/>
    <col min="1796" max="1796" width="14.875" style="1578" customWidth="1"/>
    <col min="1797" max="2048" width="9" style="1578"/>
    <col min="2049" max="2049" width="5.25" style="1578" customWidth="1"/>
    <col min="2050" max="2050" width="72.75" style="1578" customWidth="1"/>
    <col min="2051" max="2051" width="15.25" style="1578" customWidth="1"/>
    <col min="2052" max="2052" width="14.875" style="1578" customWidth="1"/>
    <col min="2053" max="2304" width="9" style="1578"/>
    <col min="2305" max="2305" width="5.25" style="1578" customWidth="1"/>
    <col min="2306" max="2306" width="72.75" style="1578" customWidth="1"/>
    <col min="2307" max="2307" width="15.25" style="1578" customWidth="1"/>
    <col min="2308" max="2308" width="14.875" style="1578" customWidth="1"/>
    <col min="2309" max="2560" width="9" style="1578"/>
    <col min="2561" max="2561" width="5.25" style="1578" customWidth="1"/>
    <col min="2562" max="2562" width="72.75" style="1578" customWidth="1"/>
    <col min="2563" max="2563" width="15.25" style="1578" customWidth="1"/>
    <col min="2564" max="2564" width="14.875" style="1578" customWidth="1"/>
    <col min="2565" max="2816" width="9" style="1578"/>
    <col min="2817" max="2817" width="5.25" style="1578" customWidth="1"/>
    <col min="2818" max="2818" width="72.75" style="1578" customWidth="1"/>
    <col min="2819" max="2819" width="15.25" style="1578" customWidth="1"/>
    <col min="2820" max="2820" width="14.875" style="1578" customWidth="1"/>
    <col min="2821" max="3072" width="9" style="1578"/>
    <col min="3073" max="3073" width="5.25" style="1578" customWidth="1"/>
    <col min="3074" max="3074" width="72.75" style="1578" customWidth="1"/>
    <col min="3075" max="3075" width="15.25" style="1578" customWidth="1"/>
    <col min="3076" max="3076" width="14.875" style="1578" customWidth="1"/>
    <col min="3077" max="3328" width="9" style="1578"/>
    <col min="3329" max="3329" width="5.25" style="1578" customWidth="1"/>
    <col min="3330" max="3330" width="72.75" style="1578" customWidth="1"/>
    <col min="3331" max="3331" width="15.25" style="1578" customWidth="1"/>
    <col min="3332" max="3332" width="14.875" style="1578" customWidth="1"/>
    <col min="3333" max="3584" width="9" style="1578"/>
    <col min="3585" max="3585" width="5.25" style="1578" customWidth="1"/>
    <col min="3586" max="3586" width="72.75" style="1578" customWidth="1"/>
    <col min="3587" max="3587" width="15.25" style="1578" customWidth="1"/>
    <col min="3588" max="3588" width="14.875" style="1578" customWidth="1"/>
    <col min="3589" max="3840" width="9" style="1578"/>
    <col min="3841" max="3841" width="5.25" style="1578" customWidth="1"/>
    <col min="3842" max="3842" width="72.75" style="1578" customWidth="1"/>
    <col min="3843" max="3843" width="15.25" style="1578" customWidth="1"/>
    <col min="3844" max="3844" width="14.875" style="1578" customWidth="1"/>
    <col min="3845" max="4096" width="9" style="1578"/>
    <col min="4097" max="4097" width="5.25" style="1578" customWidth="1"/>
    <col min="4098" max="4098" width="72.75" style="1578" customWidth="1"/>
    <col min="4099" max="4099" width="15.25" style="1578" customWidth="1"/>
    <col min="4100" max="4100" width="14.875" style="1578" customWidth="1"/>
    <col min="4101" max="4352" width="9" style="1578"/>
    <col min="4353" max="4353" width="5.25" style="1578" customWidth="1"/>
    <col min="4354" max="4354" width="72.75" style="1578" customWidth="1"/>
    <col min="4355" max="4355" width="15.25" style="1578" customWidth="1"/>
    <col min="4356" max="4356" width="14.875" style="1578" customWidth="1"/>
    <col min="4357" max="4608" width="9" style="1578"/>
    <col min="4609" max="4609" width="5.25" style="1578" customWidth="1"/>
    <col min="4610" max="4610" width="72.75" style="1578" customWidth="1"/>
    <col min="4611" max="4611" width="15.25" style="1578" customWidth="1"/>
    <col min="4612" max="4612" width="14.875" style="1578" customWidth="1"/>
    <col min="4613" max="4864" width="9" style="1578"/>
    <col min="4865" max="4865" width="5.25" style="1578" customWidth="1"/>
    <col min="4866" max="4866" width="72.75" style="1578" customWidth="1"/>
    <col min="4867" max="4867" width="15.25" style="1578" customWidth="1"/>
    <col min="4868" max="4868" width="14.875" style="1578" customWidth="1"/>
    <col min="4869" max="5120" width="9" style="1578"/>
    <col min="5121" max="5121" width="5.25" style="1578" customWidth="1"/>
    <col min="5122" max="5122" width="72.75" style="1578" customWidth="1"/>
    <col min="5123" max="5123" width="15.25" style="1578" customWidth="1"/>
    <col min="5124" max="5124" width="14.875" style="1578" customWidth="1"/>
    <col min="5125" max="5376" width="9" style="1578"/>
    <col min="5377" max="5377" width="5.25" style="1578" customWidth="1"/>
    <col min="5378" max="5378" width="72.75" style="1578" customWidth="1"/>
    <col min="5379" max="5379" width="15.25" style="1578" customWidth="1"/>
    <col min="5380" max="5380" width="14.875" style="1578" customWidth="1"/>
    <col min="5381" max="5632" width="9" style="1578"/>
    <col min="5633" max="5633" width="5.25" style="1578" customWidth="1"/>
    <col min="5634" max="5634" width="72.75" style="1578" customWidth="1"/>
    <col min="5635" max="5635" width="15.25" style="1578" customWidth="1"/>
    <col min="5636" max="5636" width="14.875" style="1578" customWidth="1"/>
    <col min="5637" max="5888" width="9" style="1578"/>
    <col min="5889" max="5889" width="5.25" style="1578" customWidth="1"/>
    <col min="5890" max="5890" width="72.75" style="1578" customWidth="1"/>
    <col min="5891" max="5891" width="15.25" style="1578" customWidth="1"/>
    <col min="5892" max="5892" width="14.875" style="1578" customWidth="1"/>
    <col min="5893" max="6144" width="9" style="1578"/>
    <col min="6145" max="6145" width="5.25" style="1578" customWidth="1"/>
    <col min="6146" max="6146" width="72.75" style="1578" customWidth="1"/>
    <col min="6147" max="6147" width="15.25" style="1578" customWidth="1"/>
    <col min="6148" max="6148" width="14.875" style="1578" customWidth="1"/>
    <col min="6149" max="6400" width="9" style="1578"/>
    <col min="6401" max="6401" width="5.25" style="1578" customWidth="1"/>
    <col min="6402" max="6402" width="72.75" style="1578" customWidth="1"/>
    <col min="6403" max="6403" width="15.25" style="1578" customWidth="1"/>
    <col min="6404" max="6404" width="14.875" style="1578" customWidth="1"/>
    <col min="6405" max="6656" width="9" style="1578"/>
    <col min="6657" max="6657" width="5.25" style="1578" customWidth="1"/>
    <col min="6658" max="6658" width="72.75" style="1578" customWidth="1"/>
    <col min="6659" max="6659" width="15.25" style="1578" customWidth="1"/>
    <col min="6660" max="6660" width="14.875" style="1578" customWidth="1"/>
    <col min="6661" max="6912" width="9" style="1578"/>
    <col min="6913" max="6913" width="5.25" style="1578" customWidth="1"/>
    <col min="6914" max="6914" width="72.75" style="1578" customWidth="1"/>
    <col min="6915" max="6915" width="15.25" style="1578" customWidth="1"/>
    <col min="6916" max="6916" width="14.875" style="1578" customWidth="1"/>
    <col min="6917" max="7168" width="9" style="1578"/>
    <col min="7169" max="7169" width="5.25" style="1578" customWidth="1"/>
    <col min="7170" max="7170" width="72.75" style="1578" customWidth="1"/>
    <col min="7171" max="7171" width="15.25" style="1578" customWidth="1"/>
    <col min="7172" max="7172" width="14.875" style="1578" customWidth="1"/>
    <col min="7173" max="7424" width="9" style="1578"/>
    <col min="7425" max="7425" width="5.25" style="1578" customWidth="1"/>
    <col min="7426" max="7426" width="72.75" style="1578" customWidth="1"/>
    <col min="7427" max="7427" width="15.25" style="1578" customWidth="1"/>
    <col min="7428" max="7428" width="14.875" style="1578" customWidth="1"/>
    <col min="7429" max="7680" width="9" style="1578"/>
    <col min="7681" max="7681" width="5.25" style="1578" customWidth="1"/>
    <col min="7682" max="7682" width="72.75" style="1578" customWidth="1"/>
    <col min="7683" max="7683" width="15.25" style="1578" customWidth="1"/>
    <col min="7684" max="7684" width="14.875" style="1578" customWidth="1"/>
    <col min="7685" max="7936" width="9" style="1578"/>
    <col min="7937" max="7937" width="5.25" style="1578" customWidth="1"/>
    <col min="7938" max="7938" width="72.75" style="1578" customWidth="1"/>
    <col min="7939" max="7939" width="15.25" style="1578" customWidth="1"/>
    <col min="7940" max="7940" width="14.875" style="1578" customWidth="1"/>
    <col min="7941" max="8192" width="9" style="1578"/>
    <col min="8193" max="8193" width="5.25" style="1578" customWidth="1"/>
    <col min="8194" max="8194" width="72.75" style="1578" customWidth="1"/>
    <col min="8195" max="8195" width="15.25" style="1578" customWidth="1"/>
    <col min="8196" max="8196" width="14.875" style="1578" customWidth="1"/>
    <col min="8197" max="8448" width="9" style="1578"/>
    <col min="8449" max="8449" width="5.25" style="1578" customWidth="1"/>
    <col min="8450" max="8450" width="72.75" style="1578" customWidth="1"/>
    <col min="8451" max="8451" width="15.25" style="1578" customWidth="1"/>
    <col min="8452" max="8452" width="14.875" style="1578" customWidth="1"/>
    <col min="8453" max="8704" width="9" style="1578"/>
    <col min="8705" max="8705" width="5.25" style="1578" customWidth="1"/>
    <col min="8706" max="8706" width="72.75" style="1578" customWidth="1"/>
    <col min="8707" max="8707" width="15.25" style="1578" customWidth="1"/>
    <col min="8708" max="8708" width="14.875" style="1578" customWidth="1"/>
    <col min="8709" max="8960" width="9" style="1578"/>
    <col min="8961" max="8961" width="5.25" style="1578" customWidth="1"/>
    <col min="8962" max="8962" width="72.75" style="1578" customWidth="1"/>
    <col min="8963" max="8963" width="15.25" style="1578" customWidth="1"/>
    <col min="8964" max="8964" width="14.875" style="1578" customWidth="1"/>
    <col min="8965" max="9216" width="9" style="1578"/>
    <col min="9217" max="9217" width="5.25" style="1578" customWidth="1"/>
    <col min="9218" max="9218" width="72.75" style="1578" customWidth="1"/>
    <col min="9219" max="9219" width="15.25" style="1578" customWidth="1"/>
    <col min="9220" max="9220" width="14.875" style="1578" customWidth="1"/>
    <col min="9221" max="9472" width="9" style="1578"/>
    <col min="9473" max="9473" width="5.25" style="1578" customWidth="1"/>
    <col min="9474" max="9474" width="72.75" style="1578" customWidth="1"/>
    <col min="9475" max="9475" width="15.25" style="1578" customWidth="1"/>
    <col min="9476" max="9476" width="14.875" style="1578" customWidth="1"/>
    <col min="9477" max="9728" width="9" style="1578"/>
    <col min="9729" max="9729" width="5.25" style="1578" customWidth="1"/>
    <col min="9730" max="9730" width="72.75" style="1578" customWidth="1"/>
    <col min="9731" max="9731" width="15.25" style="1578" customWidth="1"/>
    <col min="9732" max="9732" width="14.875" style="1578" customWidth="1"/>
    <col min="9733" max="9984" width="9" style="1578"/>
    <col min="9985" max="9985" width="5.25" style="1578" customWidth="1"/>
    <col min="9986" max="9986" width="72.75" style="1578" customWidth="1"/>
    <col min="9987" max="9987" width="15.25" style="1578" customWidth="1"/>
    <col min="9988" max="9988" width="14.875" style="1578" customWidth="1"/>
    <col min="9989" max="10240" width="9" style="1578"/>
    <col min="10241" max="10241" width="5.25" style="1578" customWidth="1"/>
    <col min="10242" max="10242" width="72.75" style="1578" customWidth="1"/>
    <col min="10243" max="10243" width="15.25" style="1578" customWidth="1"/>
    <col min="10244" max="10244" width="14.875" style="1578" customWidth="1"/>
    <col min="10245" max="10496" width="9" style="1578"/>
    <col min="10497" max="10497" width="5.25" style="1578" customWidth="1"/>
    <col min="10498" max="10498" width="72.75" style="1578" customWidth="1"/>
    <col min="10499" max="10499" width="15.25" style="1578" customWidth="1"/>
    <col min="10500" max="10500" width="14.875" style="1578" customWidth="1"/>
    <col min="10501" max="10752" width="9" style="1578"/>
    <col min="10753" max="10753" width="5.25" style="1578" customWidth="1"/>
    <col min="10754" max="10754" width="72.75" style="1578" customWidth="1"/>
    <col min="10755" max="10755" width="15.25" style="1578" customWidth="1"/>
    <col min="10756" max="10756" width="14.875" style="1578" customWidth="1"/>
    <col min="10757" max="11008" width="9" style="1578"/>
    <col min="11009" max="11009" width="5.25" style="1578" customWidth="1"/>
    <col min="11010" max="11010" width="72.75" style="1578" customWidth="1"/>
    <col min="11011" max="11011" width="15.25" style="1578" customWidth="1"/>
    <col min="11012" max="11012" width="14.875" style="1578" customWidth="1"/>
    <col min="11013" max="11264" width="9" style="1578"/>
    <col min="11265" max="11265" width="5.25" style="1578" customWidth="1"/>
    <col min="11266" max="11266" width="72.75" style="1578" customWidth="1"/>
    <col min="11267" max="11267" width="15.25" style="1578" customWidth="1"/>
    <col min="11268" max="11268" width="14.875" style="1578" customWidth="1"/>
    <col min="11269" max="11520" width="9" style="1578"/>
    <col min="11521" max="11521" width="5.25" style="1578" customWidth="1"/>
    <col min="11522" max="11522" width="72.75" style="1578" customWidth="1"/>
    <col min="11523" max="11523" width="15.25" style="1578" customWidth="1"/>
    <col min="11524" max="11524" width="14.875" style="1578" customWidth="1"/>
    <col min="11525" max="11776" width="9" style="1578"/>
    <col min="11777" max="11777" width="5.25" style="1578" customWidth="1"/>
    <col min="11778" max="11778" width="72.75" style="1578" customWidth="1"/>
    <col min="11779" max="11779" width="15.25" style="1578" customWidth="1"/>
    <col min="11780" max="11780" width="14.875" style="1578" customWidth="1"/>
    <col min="11781" max="12032" width="9" style="1578"/>
    <col min="12033" max="12033" width="5.25" style="1578" customWidth="1"/>
    <col min="12034" max="12034" width="72.75" style="1578" customWidth="1"/>
    <col min="12035" max="12035" width="15.25" style="1578" customWidth="1"/>
    <col min="12036" max="12036" width="14.875" style="1578" customWidth="1"/>
    <col min="12037" max="12288" width="9" style="1578"/>
    <col min="12289" max="12289" width="5.25" style="1578" customWidth="1"/>
    <col min="12290" max="12290" width="72.75" style="1578" customWidth="1"/>
    <col min="12291" max="12291" width="15.25" style="1578" customWidth="1"/>
    <col min="12292" max="12292" width="14.875" style="1578" customWidth="1"/>
    <col min="12293" max="12544" width="9" style="1578"/>
    <col min="12545" max="12545" width="5.25" style="1578" customWidth="1"/>
    <col min="12546" max="12546" width="72.75" style="1578" customWidth="1"/>
    <col min="12547" max="12547" width="15.25" style="1578" customWidth="1"/>
    <col min="12548" max="12548" width="14.875" style="1578" customWidth="1"/>
    <col min="12549" max="12800" width="9" style="1578"/>
    <col min="12801" max="12801" width="5.25" style="1578" customWidth="1"/>
    <col min="12802" max="12802" width="72.75" style="1578" customWidth="1"/>
    <col min="12803" max="12803" width="15.25" style="1578" customWidth="1"/>
    <col min="12804" max="12804" width="14.875" style="1578" customWidth="1"/>
    <col min="12805" max="13056" width="9" style="1578"/>
    <col min="13057" max="13057" width="5.25" style="1578" customWidth="1"/>
    <col min="13058" max="13058" width="72.75" style="1578" customWidth="1"/>
    <col min="13059" max="13059" width="15.25" style="1578" customWidth="1"/>
    <col min="13060" max="13060" width="14.875" style="1578" customWidth="1"/>
    <col min="13061" max="13312" width="9" style="1578"/>
    <col min="13313" max="13313" width="5.25" style="1578" customWidth="1"/>
    <col min="13314" max="13314" width="72.75" style="1578" customWidth="1"/>
    <col min="13315" max="13315" width="15.25" style="1578" customWidth="1"/>
    <col min="13316" max="13316" width="14.875" style="1578" customWidth="1"/>
    <col min="13317" max="13568" width="9" style="1578"/>
    <col min="13569" max="13569" width="5.25" style="1578" customWidth="1"/>
    <col min="13570" max="13570" width="72.75" style="1578" customWidth="1"/>
    <col min="13571" max="13571" width="15.25" style="1578" customWidth="1"/>
    <col min="13572" max="13572" width="14.875" style="1578" customWidth="1"/>
    <col min="13573" max="13824" width="9" style="1578"/>
    <col min="13825" max="13825" width="5.25" style="1578" customWidth="1"/>
    <col min="13826" max="13826" width="72.75" style="1578" customWidth="1"/>
    <col min="13827" max="13827" width="15.25" style="1578" customWidth="1"/>
    <col min="13828" max="13828" width="14.875" style="1578" customWidth="1"/>
    <col min="13829" max="14080" width="9" style="1578"/>
    <col min="14081" max="14081" width="5.25" style="1578" customWidth="1"/>
    <col min="14082" max="14082" width="72.75" style="1578" customWidth="1"/>
    <col min="14083" max="14083" width="15.25" style="1578" customWidth="1"/>
    <col min="14084" max="14084" width="14.875" style="1578" customWidth="1"/>
    <col min="14085" max="14336" width="9" style="1578"/>
    <col min="14337" max="14337" width="5.25" style="1578" customWidth="1"/>
    <col min="14338" max="14338" width="72.75" style="1578" customWidth="1"/>
    <col min="14339" max="14339" width="15.25" style="1578" customWidth="1"/>
    <col min="14340" max="14340" width="14.875" style="1578" customWidth="1"/>
    <col min="14341" max="14592" width="9" style="1578"/>
    <col min="14593" max="14593" width="5.25" style="1578" customWidth="1"/>
    <col min="14594" max="14594" width="72.75" style="1578" customWidth="1"/>
    <col min="14595" max="14595" width="15.25" style="1578" customWidth="1"/>
    <col min="14596" max="14596" width="14.875" style="1578" customWidth="1"/>
    <col min="14597" max="14848" width="9" style="1578"/>
    <col min="14849" max="14849" width="5.25" style="1578" customWidth="1"/>
    <col min="14850" max="14850" width="72.75" style="1578" customWidth="1"/>
    <col min="14851" max="14851" width="15.25" style="1578" customWidth="1"/>
    <col min="14852" max="14852" width="14.875" style="1578" customWidth="1"/>
    <col min="14853" max="15104" width="9" style="1578"/>
    <col min="15105" max="15105" width="5.25" style="1578" customWidth="1"/>
    <col min="15106" max="15106" width="72.75" style="1578" customWidth="1"/>
    <col min="15107" max="15107" width="15.25" style="1578" customWidth="1"/>
    <col min="15108" max="15108" width="14.875" style="1578" customWidth="1"/>
    <col min="15109" max="15360" width="9" style="1578"/>
    <col min="15361" max="15361" width="5.25" style="1578" customWidth="1"/>
    <col min="15362" max="15362" width="72.75" style="1578" customWidth="1"/>
    <col min="15363" max="15363" width="15.25" style="1578" customWidth="1"/>
    <col min="15364" max="15364" width="14.875" style="1578" customWidth="1"/>
    <col min="15365" max="15616" width="9" style="1578"/>
    <col min="15617" max="15617" width="5.25" style="1578" customWidth="1"/>
    <col min="15618" max="15618" width="72.75" style="1578" customWidth="1"/>
    <col min="15619" max="15619" width="15.25" style="1578" customWidth="1"/>
    <col min="15620" max="15620" width="14.875" style="1578" customWidth="1"/>
    <col min="15621" max="15872" width="9" style="1578"/>
    <col min="15873" max="15873" width="5.25" style="1578" customWidth="1"/>
    <col min="15874" max="15874" width="72.75" style="1578" customWidth="1"/>
    <col min="15875" max="15875" width="15.25" style="1578" customWidth="1"/>
    <col min="15876" max="15876" width="14.875" style="1578" customWidth="1"/>
    <col min="15877" max="16128" width="9" style="1578"/>
    <col min="16129" max="16129" width="5.25" style="1578" customWidth="1"/>
    <col min="16130" max="16130" width="72.75" style="1578" customWidth="1"/>
    <col min="16131" max="16131" width="15.25" style="1578" customWidth="1"/>
    <col min="16132" max="16132" width="14.875" style="1578" customWidth="1"/>
    <col min="16133" max="16384" width="9" style="1578"/>
  </cols>
  <sheetData>
    <row r="1" spans="1:4" ht="20.100000000000001" customHeight="1">
      <c r="A1" s="3261" t="s">
        <v>5450</v>
      </c>
      <c r="B1" s="3261"/>
      <c r="C1" s="3261"/>
      <c r="D1" s="1831"/>
    </row>
    <row r="2" spans="1:4" ht="25.5" customHeight="1">
      <c r="A2" s="3262" t="s">
        <v>5451</v>
      </c>
      <c r="B2" s="3262"/>
      <c r="C2" s="3262"/>
      <c r="D2" s="1862"/>
    </row>
    <row r="3" spans="1:4" s="1579" customFormat="1" ht="14.25" customHeight="1">
      <c r="A3" s="1869" t="s">
        <v>1994</v>
      </c>
      <c r="B3" s="1869" t="s">
        <v>5452</v>
      </c>
      <c r="C3" s="1869" t="s">
        <v>2005</v>
      </c>
      <c r="D3" s="1869" t="s">
        <v>1999</v>
      </c>
    </row>
    <row r="4" spans="1:4" s="1579" customFormat="1" ht="32.25" customHeight="1">
      <c r="A4" s="1869">
        <v>1</v>
      </c>
      <c r="B4" s="1838" t="s">
        <v>5453</v>
      </c>
      <c r="C4" s="2103">
        <f>广宣!J22</f>
        <v>0</v>
      </c>
      <c r="D4" s="2023" t="s">
        <v>5454</v>
      </c>
    </row>
    <row r="5" spans="1:4" s="1579" customFormat="1" ht="14.25" customHeight="1">
      <c r="A5" s="1869">
        <v>2</v>
      </c>
      <c r="B5" s="1838" t="s">
        <v>5455</v>
      </c>
      <c r="C5" s="2103">
        <f>广宣!J23</f>
        <v>0</v>
      </c>
      <c r="D5" s="1982"/>
    </row>
    <row r="6" spans="1:4" s="1579" customFormat="1" ht="14.25" customHeight="1">
      <c r="A6" s="1869">
        <v>3</v>
      </c>
      <c r="B6" s="1838" t="s">
        <v>5456</v>
      </c>
      <c r="C6" s="2103">
        <f>广宣!J24</f>
        <v>0</v>
      </c>
      <c r="D6" s="1982"/>
    </row>
    <row r="7" spans="1:4" s="1579" customFormat="1" ht="33.75" customHeight="1">
      <c r="A7" s="1869">
        <v>4</v>
      </c>
      <c r="B7" s="1838" t="s">
        <v>5457</v>
      </c>
      <c r="C7" s="2103">
        <f>广宣!J29</f>
        <v>0</v>
      </c>
      <c r="D7" s="2023" t="s">
        <v>5458</v>
      </c>
    </row>
    <row r="8" spans="1:4" s="1579" customFormat="1" ht="23.25" customHeight="1">
      <c r="A8" s="1869">
        <v>5</v>
      </c>
      <c r="B8" s="1838" t="s">
        <v>5459</v>
      </c>
      <c r="C8" s="2261">
        <v>15</v>
      </c>
      <c r="D8" s="1982"/>
    </row>
    <row r="9" spans="1:4" s="1579" customFormat="1" ht="14.25" customHeight="1">
      <c r="A9" s="1869">
        <v>6</v>
      </c>
      <c r="B9" s="1961" t="s">
        <v>5460</v>
      </c>
      <c r="C9" s="2103">
        <f>广宣!J30</f>
        <v>0</v>
      </c>
      <c r="D9" s="1982"/>
    </row>
    <row r="10" spans="1:4" s="1579" customFormat="1" ht="14.25" customHeight="1">
      <c r="A10" s="1869">
        <v>7</v>
      </c>
      <c r="B10" s="1961" t="s">
        <v>5461</v>
      </c>
      <c r="C10" s="2103">
        <f>MAX(C6-C9,0)</f>
        <v>0</v>
      </c>
      <c r="D10" s="1982"/>
    </row>
    <row r="11" spans="1:4" s="1579" customFormat="1" ht="14.25" customHeight="1">
      <c r="A11" s="1869">
        <v>8</v>
      </c>
      <c r="B11" s="1961" t="s">
        <v>5462</v>
      </c>
      <c r="C11" s="2103">
        <f>广宣!J33</f>
        <v>0</v>
      </c>
      <c r="D11" s="1982"/>
    </row>
    <row r="12" spans="1:4" s="1579" customFormat="1" ht="29.25" customHeight="1">
      <c r="A12" s="1869">
        <v>9</v>
      </c>
      <c r="B12" s="1962" t="s">
        <v>5463</v>
      </c>
      <c r="C12" s="2106">
        <f>MAX(0,MIN(C9-C6,C11))</f>
        <v>0</v>
      </c>
      <c r="D12" s="1982"/>
    </row>
    <row r="13" spans="1:4" s="1579" customFormat="1" ht="14.25" customHeight="1">
      <c r="A13" s="1869">
        <v>10</v>
      </c>
      <c r="B13" s="1962" t="s">
        <v>5464</v>
      </c>
      <c r="C13" s="2103">
        <f>广宣!J36</f>
        <v>0</v>
      </c>
      <c r="D13" s="1982"/>
    </row>
    <row r="14" spans="1:4" s="1579" customFormat="1" ht="14.25" customHeight="1">
      <c r="A14" s="1869">
        <v>11</v>
      </c>
      <c r="B14" s="1961" t="s">
        <v>5465</v>
      </c>
      <c r="C14" s="2103">
        <f>广宣!J37</f>
        <v>0</v>
      </c>
      <c r="D14" s="1982"/>
    </row>
    <row r="15" spans="1:4" s="1579" customFormat="1" ht="29.25" customHeight="1">
      <c r="A15" s="1869">
        <v>12</v>
      </c>
      <c r="B15" s="1962" t="s">
        <v>5466</v>
      </c>
      <c r="C15" s="2106">
        <f>C5+C13-C14-C12+MAX(0,C6-C9)</f>
        <v>0</v>
      </c>
      <c r="D15" s="1982"/>
    </row>
    <row r="16" spans="1:4" s="1579" customFormat="1" ht="72" customHeight="1">
      <c r="A16" s="1869">
        <v>13</v>
      </c>
      <c r="B16" s="1961" t="s">
        <v>5467</v>
      </c>
      <c r="C16" s="2106">
        <f>C10+C11-C12</f>
        <v>0</v>
      </c>
      <c r="D16" s="2024" t="s">
        <v>5468</v>
      </c>
    </row>
    <row r="17" spans="1:1">
      <c r="A17" s="2028"/>
    </row>
    <row r="18" spans="1:1">
      <c r="A18" s="2028"/>
    </row>
    <row r="19" spans="1:1">
      <c r="A19" s="2028"/>
    </row>
    <row r="20" spans="1:1">
      <c r="A20" s="2028"/>
    </row>
    <row r="21" spans="1:1">
      <c r="A21" s="2028"/>
    </row>
    <row r="22" spans="1:1">
      <c r="A22" s="2028"/>
    </row>
  </sheetData>
  <mergeCells count="2">
    <mergeCell ref="A1:C1"/>
    <mergeCell ref="A2:C2"/>
  </mergeCells>
  <phoneticPr fontId="59" type="noConversion"/>
  <printOptions horizontalCentered="1"/>
  <pageMargins left="0.74803149606299213" right="0.74803149606299213" top="0.98425196850393704" bottom="0.98425196850393704"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70369" r:id="rId4" name="Button 1">
              <controlPr defaultSize="0" print="0" autoFill="0" autoPict="0" macro="[0]!ThisWorkbook.返回">
                <anchor moveWithCells="1">
                  <from>
                    <xdr:col>4</xdr:col>
                    <xdr:colOff>152400</xdr:colOff>
                    <xdr:row>3</xdr:row>
                    <xdr:rowOff>400050</xdr:rowOff>
                  </from>
                  <to>
                    <xdr:col>5</xdr:col>
                    <xdr:colOff>419100</xdr:colOff>
                    <xdr:row>5</xdr:row>
                    <xdr:rowOff>133350</xdr:rowOff>
                  </to>
                </anchor>
              </controlPr>
            </control>
          </mc:Choice>
        </mc:AlternateContent>
      </controls>
    </mc:Choice>
  </mc:AlternateContent>
</worksheet>
</file>

<file path=xl/worksheets/sheet1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0"/>
  <dimension ref="A1:O25"/>
  <sheetViews>
    <sheetView workbookViewId="0">
      <selection sqref="A1:H1"/>
    </sheetView>
  </sheetViews>
  <sheetFormatPr defaultRowHeight="14.25"/>
  <cols>
    <col min="1" max="1" width="5.25" style="1578" customWidth="1"/>
    <col min="2" max="2" width="13.375" style="1578" customWidth="1"/>
    <col min="3" max="3" width="13.75" style="1578" customWidth="1"/>
    <col min="4" max="4" width="14.125" style="1578" customWidth="1"/>
    <col min="5" max="5" width="13.75" style="1578" customWidth="1"/>
    <col min="6" max="6" width="13" style="1578" customWidth="1"/>
    <col min="7" max="7" width="13.625" style="1578" customWidth="1"/>
    <col min="8" max="8" width="12.75" style="1578" customWidth="1"/>
    <col min="9" max="9" width="17.375" style="1578" customWidth="1"/>
    <col min="10" max="256" width="9" style="1578"/>
    <col min="257" max="257" width="5.25" style="1578" customWidth="1"/>
    <col min="258" max="258" width="13.375" style="1578" customWidth="1"/>
    <col min="259" max="259" width="13.75" style="1578" customWidth="1"/>
    <col min="260" max="260" width="14.125" style="1578" customWidth="1"/>
    <col min="261" max="261" width="13.75" style="1578" customWidth="1"/>
    <col min="262" max="262" width="13" style="1578" customWidth="1"/>
    <col min="263" max="263" width="13.625" style="1578" customWidth="1"/>
    <col min="264" max="264" width="12.75" style="1578" customWidth="1"/>
    <col min="265" max="265" width="17.375" style="1578" customWidth="1"/>
    <col min="266" max="512" width="9" style="1578"/>
    <col min="513" max="513" width="5.25" style="1578" customWidth="1"/>
    <col min="514" max="514" width="13.375" style="1578" customWidth="1"/>
    <col min="515" max="515" width="13.75" style="1578" customWidth="1"/>
    <col min="516" max="516" width="14.125" style="1578" customWidth="1"/>
    <col min="517" max="517" width="13.75" style="1578" customWidth="1"/>
    <col min="518" max="518" width="13" style="1578" customWidth="1"/>
    <col min="519" max="519" width="13.625" style="1578" customWidth="1"/>
    <col min="520" max="520" width="12.75" style="1578" customWidth="1"/>
    <col min="521" max="521" width="17.375" style="1578" customWidth="1"/>
    <col min="522" max="768" width="9" style="1578"/>
    <col min="769" max="769" width="5.25" style="1578" customWidth="1"/>
    <col min="770" max="770" width="13.375" style="1578" customWidth="1"/>
    <col min="771" max="771" width="13.75" style="1578" customWidth="1"/>
    <col min="772" max="772" width="14.125" style="1578" customWidth="1"/>
    <col min="773" max="773" width="13.75" style="1578" customWidth="1"/>
    <col min="774" max="774" width="13" style="1578" customWidth="1"/>
    <col min="775" max="775" width="13.625" style="1578" customWidth="1"/>
    <col min="776" max="776" width="12.75" style="1578" customWidth="1"/>
    <col min="777" max="777" width="17.375" style="1578" customWidth="1"/>
    <col min="778" max="1024" width="9" style="1578"/>
    <col min="1025" max="1025" width="5.25" style="1578" customWidth="1"/>
    <col min="1026" max="1026" width="13.375" style="1578" customWidth="1"/>
    <col min="1027" max="1027" width="13.75" style="1578" customWidth="1"/>
    <col min="1028" max="1028" width="14.125" style="1578" customWidth="1"/>
    <col min="1029" max="1029" width="13.75" style="1578" customWidth="1"/>
    <col min="1030" max="1030" width="13" style="1578" customWidth="1"/>
    <col min="1031" max="1031" width="13.625" style="1578" customWidth="1"/>
    <col min="1032" max="1032" width="12.75" style="1578" customWidth="1"/>
    <col min="1033" max="1033" width="17.375" style="1578" customWidth="1"/>
    <col min="1034" max="1280" width="9" style="1578"/>
    <col min="1281" max="1281" width="5.25" style="1578" customWidth="1"/>
    <col min="1282" max="1282" width="13.375" style="1578" customWidth="1"/>
    <col min="1283" max="1283" width="13.75" style="1578" customWidth="1"/>
    <col min="1284" max="1284" width="14.125" style="1578" customWidth="1"/>
    <col min="1285" max="1285" width="13.75" style="1578" customWidth="1"/>
    <col min="1286" max="1286" width="13" style="1578" customWidth="1"/>
    <col min="1287" max="1287" width="13.625" style="1578" customWidth="1"/>
    <col min="1288" max="1288" width="12.75" style="1578" customWidth="1"/>
    <col min="1289" max="1289" width="17.375" style="1578" customWidth="1"/>
    <col min="1290" max="1536" width="9" style="1578"/>
    <col min="1537" max="1537" width="5.25" style="1578" customWidth="1"/>
    <col min="1538" max="1538" width="13.375" style="1578" customWidth="1"/>
    <col min="1539" max="1539" width="13.75" style="1578" customWidth="1"/>
    <col min="1540" max="1540" width="14.125" style="1578" customWidth="1"/>
    <col min="1541" max="1541" width="13.75" style="1578" customWidth="1"/>
    <col min="1542" max="1542" width="13" style="1578" customWidth="1"/>
    <col min="1543" max="1543" width="13.625" style="1578" customWidth="1"/>
    <col min="1544" max="1544" width="12.75" style="1578" customWidth="1"/>
    <col min="1545" max="1545" width="17.375" style="1578" customWidth="1"/>
    <col min="1546" max="1792" width="9" style="1578"/>
    <col min="1793" max="1793" width="5.25" style="1578" customWidth="1"/>
    <col min="1794" max="1794" width="13.375" style="1578" customWidth="1"/>
    <col min="1795" max="1795" width="13.75" style="1578" customWidth="1"/>
    <col min="1796" max="1796" width="14.125" style="1578" customWidth="1"/>
    <col min="1797" max="1797" width="13.75" style="1578" customWidth="1"/>
    <col min="1798" max="1798" width="13" style="1578" customWidth="1"/>
    <col min="1799" max="1799" width="13.625" style="1578" customWidth="1"/>
    <col min="1800" max="1800" width="12.75" style="1578" customWidth="1"/>
    <col min="1801" max="1801" width="17.375" style="1578" customWidth="1"/>
    <col min="1802" max="2048" width="9" style="1578"/>
    <col min="2049" max="2049" width="5.25" style="1578" customWidth="1"/>
    <col min="2050" max="2050" width="13.375" style="1578" customWidth="1"/>
    <col min="2051" max="2051" width="13.75" style="1578" customWidth="1"/>
    <col min="2052" max="2052" width="14.125" style="1578" customWidth="1"/>
    <col min="2053" max="2053" width="13.75" style="1578" customWidth="1"/>
    <col min="2054" max="2054" width="13" style="1578" customWidth="1"/>
    <col min="2055" max="2055" width="13.625" style="1578" customWidth="1"/>
    <col min="2056" max="2056" width="12.75" style="1578" customWidth="1"/>
    <col min="2057" max="2057" width="17.375" style="1578" customWidth="1"/>
    <col min="2058" max="2304" width="9" style="1578"/>
    <col min="2305" max="2305" width="5.25" style="1578" customWidth="1"/>
    <col min="2306" max="2306" width="13.375" style="1578" customWidth="1"/>
    <col min="2307" max="2307" width="13.75" style="1578" customWidth="1"/>
    <col min="2308" max="2308" width="14.125" style="1578" customWidth="1"/>
    <col min="2309" max="2309" width="13.75" style="1578" customWidth="1"/>
    <col min="2310" max="2310" width="13" style="1578" customWidth="1"/>
    <col min="2311" max="2311" width="13.625" style="1578" customWidth="1"/>
    <col min="2312" max="2312" width="12.75" style="1578" customWidth="1"/>
    <col min="2313" max="2313" width="17.375" style="1578" customWidth="1"/>
    <col min="2314" max="2560" width="9" style="1578"/>
    <col min="2561" max="2561" width="5.25" style="1578" customWidth="1"/>
    <col min="2562" max="2562" width="13.375" style="1578" customWidth="1"/>
    <col min="2563" max="2563" width="13.75" style="1578" customWidth="1"/>
    <col min="2564" max="2564" width="14.125" style="1578" customWidth="1"/>
    <col min="2565" max="2565" width="13.75" style="1578" customWidth="1"/>
    <col min="2566" max="2566" width="13" style="1578" customWidth="1"/>
    <col min="2567" max="2567" width="13.625" style="1578" customWidth="1"/>
    <col min="2568" max="2568" width="12.75" style="1578" customWidth="1"/>
    <col min="2569" max="2569" width="17.375" style="1578" customWidth="1"/>
    <col min="2570" max="2816" width="9" style="1578"/>
    <col min="2817" max="2817" width="5.25" style="1578" customWidth="1"/>
    <col min="2818" max="2818" width="13.375" style="1578" customWidth="1"/>
    <col min="2819" max="2819" width="13.75" style="1578" customWidth="1"/>
    <col min="2820" max="2820" width="14.125" style="1578" customWidth="1"/>
    <col min="2821" max="2821" width="13.75" style="1578" customWidth="1"/>
    <col min="2822" max="2822" width="13" style="1578" customWidth="1"/>
    <col min="2823" max="2823" width="13.625" style="1578" customWidth="1"/>
    <col min="2824" max="2824" width="12.75" style="1578" customWidth="1"/>
    <col min="2825" max="2825" width="17.375" style="1578" customWidth="1"/>
    <col min="2826" max="3072" width="9" style="1578"/>
    <col min="3073" max="3073" width="5.25" style="1578" customWidth="1"/>
    <col min="3074" max="3074" width="13.375" style="1578" customWidth="1"/>
    <col min="3075" max="3075" width="13.75" style="1578" customWidth="1"/>
    <col min="3076" max="3076" width="14.125" style="1578" customWidth="1"/>
    <col min="3077" max="3077" width="13.75" style="1578" customWidth="1"/>
    <col min="3078" max="3078" width="13" style="1578" customWidth="1"/>
    <col min="3079" max="3079" width="13.625" style="1578" customWidth="1"/>
    <col min="3080" max="3080" width="12.75" style="1578" customWidth="1"/>
    <col min="3081" max="3081" width="17.375" style="1578" customWidth="1"/>
    <col min="3082" max="3328" width="9" style="1578"/>
    <col min="3329" max="3329" width="5.25" style="1578" customWidth="1"/>
    <col min="3330" max="3330" width="13.375" style="1578" customWidth="1"/>
    <col min="3331" max="3331" width="13.75" style="1578" customWidth="1"/>
    <col min="3332" max="3332" width="14.125" style="1578" customWidth="1"/>
    <col min="3333" max="3333" width="13.75" style="1578" customWidth="1"/>
    <col min="3334" max="3334" width="13" style="1578" customWidth="1"/>
    <col min="3335" max="3335" width="13.625" style="1578" customWidth="1"/>
    <col min="3336" max="3336" width="12.75" style="1578" customWidth="1"/>
    <col min="3337" max="3337" width="17.375" style="1578" customWidth="1"/>
    <col min="3338" max="3584" width="9" style="1578"/>
    <col min="3585" max="3585" width="5.25" style="1578" customWidth="1"/>
    <col min="3586" max="3586" width="13.375" style="1578" customWidth="1"/>
    <col min="3587" max="3587" width="13.75" style="1578" customWidth="1"/>
    <col min="3588" max="3588" width="14.125" style="1578" customWidth="1"/>
    <col min="3589" max="3589" width="13.75" style="1578" customWidth="1"/>
    <col min="3590" max="3590" width="13" style="1578" customWidth="1"/>
    <col min="3591" max="3591" width="13.625" style="1578" customWidth="1"/>
    <col min="3592" max="3592" width="12.75" style="1578" customWidth="1"/>
    <col min="3593" max="3593" width="17.375" style="1578" customWidth="1"/>
    <col min="3594" max="3840" width="9" style="1578"/>
    <col min="3841" max="3841" width="5.25" style="1578" customWidth="1"/>
    <col min="3842" max="3842" width="13.375" style="1578" customWidth="1"/>
    <col min="3843" max="3843" width="13.75" style="1578" customWidth="1"/>
    <col min="3844" max="3844" width="14.125" style="1578" customWidth="1"/>
    <col min="3845" max="3845" width="13.75" style="1578" customWidth="1"/>
    <col min="3846" max="3846" width="13" style="1578" customWidth="1"/>
    <col min="3847" max="3847" width="13.625" style="1578" customWidth="1"/>
    <col min="3848" max="3848" width="12.75" style="1578" customWidth="1"/>
    <col min="3849" max="3849" width="17.375" style="1578" customWidth="1"/>
    <col min="3850" max="4096" width="9" style="1578"/>
    <col min="4097" max="4097" width="5.25" style="1578" customWidth="1"/>
    <col min="4098" max="4098" width="13.375" style="1578" customWidth="1"/>
    <col min="4099" max="4099" width="13.75" style="1578" customWidth="1"/>
    <col min="4100" max="4100" width="14.125" style="1578" customWidth="1"/>
    <col min="4101" max="4101" width="13.75" style="1578" customWidth="1"/>
    <col min="4102" max="4102" width="13" style="1578" customWidth="1"/>
    <col min="4103" max="4103" width="13.625" style="1578" customWidth="1"/>
    <col min="4104" max="4104" width="12.75" style="1578" customWidth="1"/>
    <col min="4105" max="4105" width="17.375" style="1578" customWidth="1"/>
    <col min="4106" max="4352" width="9" style="1578"/>
    <col min="4353" max="4353" width="5.25" style="1578" customWidth="1"/>
    <col min="4354" max="4354" width="13.375" style="1578" customWidth="1"/>
    <col min="4355" max="4355" width="13.75" style="1578" customWidth="1"/>
    <col min="4356" max="4356" width="14.125" style="1578" customWidth="1"/>
    <col min="4357" max="4357" width="13.75" style="1578" customWidth="1"/>
    <col min="4358" max="4358" width="13" style="1578" customWidth="1"/>
    <col min="4359" max="4359" width="13.625" style="1578" customWidth="1"/>
    <col min="4360" max="4360" width="12.75" style="1578" customWidth="1"/>
    <col min="4361" max="4361" width="17.375" style="1578" customWidth="1"/>
    <col min="4362" max="4608" width="9" style="1578"/>
    <col min="4609" max="4609" width="5.25" style="1578" customWidth="1"/>
    <col min="4610" max="4610" width="13.375" style="1578" customWidth="1"/>
    <col min="4611" max="4611" width="13.75" style="1578" customWidth="1"/>
    <col min="4612" max="4612" width="14.125" style="1578" customWidth="1"/>
    <col min="4613" max="4613" width="13.75" style="1578" customWidth="1"/>
    <col min="4614" max="4614" width="13" style="1578" customWidth="1"/>
    <col min="4615" max="4615" width="13.625" style="1578" customWidth="1"/>
    <col min="4616" max="4616" width="12.75" style="1578" customWidth="1"/>
    <col min="4617" max="4617" width="17.375" style="1578" customWidth="1"/>
    <col min="4618" max="4864" width="9" style="1578"/>
    <col min="4865" max="4865" width="5.25" style="1578" customWidth="1"/>
    <col min="4866" max="4866" width="13.375" style="1578" customWidth="1"/>
    <col min="4867" max="4867" width="13.75" style="1578" customWidth="1"/>
    <col min="4868" max="4868" width="14.125" style="1578" customWidth="1"/>
    <col min="4869" max="4869" width="13.75" style="1578" customWidth="1"/>
    <col min="4870" max="4870" width="13" style="1578" customWidth="1"/>
    <col min="4871" max="4871" width="13.625" style="1578" customWidth="1"/>
    <col min="4872" max="4872" width="12.75" style="1578" customWidth="1"/>
    <col min="4873" max="4873" width="17.375" style="1578" customWidth="1"/>
    <col min="4874" max="5120" width="9" style="1578"/>
    <col min="5121" max="5121" width="5.25" style="1578" customWidth="1"/>
    <col min="5122" max="5122" width="13.375" style="1578" customWidth="1"/>
    <col min="5123" max="5123" width="13.75" style="1578" customWidth="1"/>
    <col min="5124" max="5124" width="14.125" style="1578" customWidth="1"/>
    <col min="5125" max="5125" width="13.75" style="1578" customWidth="1"/>
    <col min="5126" max="5126" width="13" style="1578" customWidth="1"/>
    <col min="5127" max="5127" width="13.625" style="1578" customWidth="1"/>
    <col min="5128" max="5128" width="12.75" style="1578" customWidth="1"/>
    <col min="5129" max="5129" width="17.375" style="1578" customWidth="1"/>
    <col min="5130" max="5376" width="9" style="1578"/>
    <col min="5377" max="5377" width="5.25" style="1578" customWidth="1"/>
    <col min="5378" max="5378" width="13.375" style="1578" customWidth="1"/>
    <col min="5379" max="5379" width="13.75" style="1578" customWidth="1"/>
    <col min="5380" max="5380" width="14.125" style="1578" customWidth="1"/>
    <col min="5381" max="5381" width="13.75" style="1578" customWidth="1"/>
    <col min="5382" max="5382" width="13" style="1578" customWidth="1"/>
    <col min="5383" max="5383" width="13.625" style="1578" customWidth="1"/>
    <col min="5384" max="5384" width="12.75" style="1578" customWidth="1"/>
    <col min="5385" max="5385" width="17.375" style="1578" customWidth="1"/>
    <col min="5386" max="5632" width="9" style="1578"/>
    <col min="5633" max="5633" width="5.25" style="1578" customWidth="1"/>
    <col min="5634" max="5634" width="13.375" style="1578" customWidth="1"/>
    <col min="5635" max="5635" width="13.75" style="1578" customWidth="1"/>
    <col min="5636" max="5636" width="14.125" style="1578" customWidth="1"/>
    <col min="5637" max="5637" width="13.75" style="1578" customWidth="1"/>
    <col min="5638" max="5638" width="13" style="1578" customWidth="1"/>
    <col min="5639" max="5639" width="13.625" style="1578" customWidth="1"/>
    <col min="5640" max="5640" width="12.75" style="1578" customWidth="1"/>
    <col min="5641" max="5641" width="17.375" style="1578" customWidth="1"/>
    <col min="5642" max="5888" width="9" style="1578"/>
    <col min="5889" max="5889" width="5.25" style="1578" customWidth="1"/>
    <col min="5890" max="5890" width="13.375" style="1578" customWidth="1"/>
    <col min="5891" max="5891" width="13.75" style="1578" customWidth="1"/>
    <col min="5892" max="5892" width="14.125" style="1578" customWidth="1"/>
    <col min="5893" max="5893" width="13.75" style="1578" customWidth="1"/>
    <col min="5894" max="5894" width="13" style="1578" customWidth="1"/>
    <col min="5895" max="5895" width="13.625" style="1578" customWidth="1"/>
    <col min="5896" max="5896" width="12.75" style="1578" customWidth="1"/>
    <col min="5897" max="5897" width="17.375" style="1578" customWidth="1"/>
    <col min="5898" max="6144" width="9" style="1578"/>
    <col min="6145" max="6145" width="5.25" style="1578" customWidth="1"/>
    <col min="6146" max="6146" width="13.375" style="1578" customWidth="1"/>
    <col min="6147" max="6147" width="13.75" style="1578" customWidth="1"/>
    <col min="6148" max="6148" width="14.125" style="1578" customWidth="1"/>
    <col min="6149" max="6149" width="13.75" style="1578" customWidth="1"/>
    <col min="6150" max="6150" width="13" style="1578" customWidth="1"/>
    <col min="6151" max="6151" width="13.625" style="1578" customWidth="1"/>
    <col min="6152" max="6152" width="12.75" style="1578" customWidth="1"/>
    <col min="6153" max="6153" width="17.375" style="1578" customWidth="1"/>
    <col min="6154" max="6400" width="9" style="1578"/>
    <col min="6401" max="6401" width="5.25" style="1578" customWidth="1"/>
    <col min="6402" max="6402" width="13.375" style="1578" customWidth="1"/>
    <col min="6403" max="6403" width="13.75" style="1578" customWidth="1"/>
    <col min="6404" max="6404" width="14.125" style="1578" customWidth="1"/>
    <col min="6405" max="6405" width="13.75" style="1578" customWidth="1"/>
    <col min="6406" max="6406" width="13" style="1578" customWidth="1"/>
    <col min="6407" max="6407" width="13.625" style="1578" customWidth="1"/>
    <col min="6408" max="6408" width="12.75" style="1578" customWidth="1"/>
    <col min="6409" max="6409" width="17.375" style="1578" customWidth="1"/>
    <col min="6410" max="6656" width="9" style="1578"/>
    <col min="6657" max="6657" width="5.25" style="1578" customWidth="1"/>
    <col min="6658" max="6658" width="13.375" style="1578" customWidth="1"/>
    <col min="6659" max="6659" width="13.75" style="1578" customWidth="1"/>
    <col min="6660" max="6660" width="14.125" style="1578" customWidth="1"/>
    <col min="6661" max="6661" width="13.75" style="1578" customWidth="1"/>
    <col min="6662" max="6662" width="13" style="1578" customWidth="1"/>
    <col min="6663" max="6663" width="13.625" style="1578" customWidth="1"/>
    <col min="6664" max="6664" width="12.75" style="1578" customWidth="1"/>
    <col min="6665" max="6665" width="17.375" style="1578" customWidth="1"/>
    <col min="6666" max="6912" width="9" style="1578"/>
    <col min="6913" max="6913" width="5.25" style="1578" customWidth="1"/>
    <col min="6914" max="6914" width="13.375" style="1578" customWidth="1"/>
    <col min="6915" max="6915" width="13.75" style="1578" customWidth="1"/>
    <col min="6916" max="6916" width="14.125" style="1578" customWidth="1"/>
    <col min="6917" max="6917" width="13.75" style="1578" customWidth="1"/>
    <col min="6918" max="6918" width="13" style="1578" customWidth="1"/>
    <col min="6919" max="6919" width="13.625" style="1578" customWidth="1"/>
    <col min="6920" max="6920" width="12.75" style="1578" customWidth="1"/>
    <col min="6921" max="6921" width="17.375" style="1578" customWidth="1"/>
    <col min="6922" max="7168" width="9" style="1578"/>
    <col min="7169" max="7169" width="5.25" style="1578" customWidth="1"/>
    <col min="7170" max="7170" width="13.375" style="1578" customWidth="1"/>
    <col min="7171" max="7171" width="13.75" style="1578" customWidth="1"/>
    <col min="7172" max="7172" width="14.125" style="1578" customWidth="1"/>
    <col min="7173" max="7173" width="13.75" style="1578" customWidth="1"/>
    <col min="7174" max="7174" width="13" style="1578" customWidth="1"/>
    <col min="7175" max="7175" width="13.625" style="1578" customWidth="1"/>
    <col min="7176" max="7176" width="12.75" style="1578" customWidth="1"/>
    <col min="7177" max="7177" width="17.375" style="1578" customWidth="1"/>
    <col min="7178" max="7424" width="9" style="1578"/>
    <col min="7425" max="7425" width="5.25" style="1578" customWidth="1"/>
    <col min="7426" max="7426" width="13.375" style="1578" customWidth="1"/>
    <col min="7427" max="7427" width="13.75" style="1578" customWidth="1"/>
    <col min="7428" max="7428" width="14.125" style="1578" customWidth="1"/>
    <col min="7429" max="7429" width="13.75" style="1578" customWidth="1"/>
    <col min="7430" max="7430" width="13" style="1578" customWidth="1"/>
    <col min="7431" max="7431" width="13.625" style="1578" customWidth="1"/>
    <col min="7432" max="7432" width="12.75" style="1578" customWidth="1"/>
    <col min="7433" max="7433" width="17.375" style="1578" customWidth="1"/>
    <col min="7434" max="7680" width="9" style="1578"/>
    <col min="7681" max="7681" width="5.25" style="1578" customWidth="1"/>
    <col min="7682" max="7682" width="13.375" style="1578" customWidth="1"/>
    <col min="7683" max="7683" width="13.75" style="1578" customWidth="1"/>
    <col min="7684" max="7684" width="14.125" style="1578" customWidth="1"/>
    <col min="7685" max="7685" width="13.75" style="1578" customWidth="1"/>
    <col min="7686" max="7686" width="13" style="1578" customWidth="1"/>
    <col min="7687" max="7687" width="13.625" style="1578" customWidth="1"/>
    <col min="7688" max="7688" width="12.75" style="1578" customWidth="1"/>
    <col min="7689" max="7689" width="17.375" style="1578" customWidth="1"/>
    <col min="7690" max="7936" width="9" style="1578"/>
    <col min="7937" max="7937" width="5.25" style="1578" customWidth="1"/>
    <col min="7938" max="7938" width="13.375" style="1578" customWidth="1"/>
    <col min="7939" max="7939" width="13.75" style="1578" customWidth="1"/>
    <col min="7940" max="7940" width="14.125" style="1578" customWidth="1"/>
    <col min="7941" max="7941" width="13.75" style="1578" customWidth="1"/>
    <col min="7942" max="7942" width="13" style="1578" customWidth="1"/>
    <col min="7943" max="7943" width="13.625" style="1578" customWidth="1"/>
    <col min="7944" max="7944" width="12.75" style="1578" customWidth="1"/>
    <col min="7945" max="7945" width="17.375" style="1578" customWidth="1"/>
    <col min="7946" max="8192" width="9" style="1578"/>
    <col min="8193" max="8193" width="5.25" style="1578" customWidth="1"/>
    <col min="8194" max="8194" width="13.375" style="1578" customWidth="1"/>
    <col min="8195" max="8195" width="13.75" style="1578" customWidth="1"/>
    <col min="8196" max="8196" width="14.125" style="1578" customWidth="1"/>
    <col min="8197" max="8197" width="13.75" style="1578" customWidth="1"/>
    <col min="8198" max="8198" width="13" style="1578" customWidth="1"/>
    <col min="8199" max="8199" width="13.625" style="1578" customWidth="1"/>
    <col min="8200" max="8200" width="12.75" style="1578" customWidth="1"/>
    <col min="8201" max="8201" width="17.375" style="1578" customWidth="1"/>
    <col min="8202" max="8448" width="9" style="1578"/>
    <col min="8449" max="8449" width="5.25" style="1578" customWidth="1"/>
    <col min="8450" max="8450" width="13.375" style="1578" customWidth="1"/>
    <col min="8451" max="8451" width="13.75" style="1578" customWidth="1"/>
    <col min="8452" max="8452" width="14.125" style="1578" customWidth="1"/>
    <col min="8453" max="8453" width="13.75" style="1578" customWidth="1"/>
    <col min="8454" max="8454" width="13" style="1578" customWidth="1"/>
    <col min="8455" max="8455" width="13.625" style="1578" customWidth="1"/>
    <col min="8456" max="8456" width="12.75" style="1578" customWidth="1"/>
    <col min="8457" max="8457" width="17.375" style="1578" customWidth="1"/>
    <col min="8458" max="8704" width="9" style="1578"/>
    <col min="8705" max="8705" width="5.25" style="1578" customWidth="1"/>
    <col min="8706" max="8706" width="13.375" style="1578" customWidth="1"/>
    <col min="8707" max="8707" width="13.75" style="1578" customWidth="1"/>
    <col min="8708" max="8708" width="14.125" style="1578" customWidth="1"/>
    <col min="8709" max="8709" width="13.75" style="1578" customWidth="1"/>
    <col min="8710" max="8710" width="13" style="1578" customWidth="1"/>
    <col min="8711" max="8711" width="13.625" style="1578" customWidth="1"/>
    <col min="8712" max="8712" width="12.75" style="1578" customWidth="1"/>
    <col min="8713" max="8713" width="17.375" style="1578" customWidth="1"/>
    <col min="8714" max="8960" width="9" style="1578"/>
    <col min="8961" max="8961" width="5.25" style="1578" customWidth="1"/>
    <col min="8962" max="8962" width="13.375" style="1578" customWidth="1"/>
    <col min="8963" max="8963" width="13.75" style="1578" customWidth="1"/>
    <col min="8964" max="8964" width="14.125" style="1578" customWidth="1"/>
    <col min="8965" max="8965" width="13.75" style="1578" customWidth="1"/>
    <col min="8966" max="8966" width="13" style="1578" customWidth="1"/>
    <col min="8967" max="8967" width="13.625" style="1578" customWidth="1"/>
    <col min="8968" max="8968" width="12.75" style="1578" customWidth="1"/>
    <col min="8969" max="8969" width="17.375" style="1578" customWidth="1"/>
    <col min="8970" max="9216" width="9" style="1578"/>
    <col min="9217" max="9217" width="5.25" style="1578" customWidth="1"/>
    <col min="9218" max="9218" width="13.375" style="1578" customWidth="1"/>
    <col min="9219" max="9219" width="13.75" style="1578" customWidth="1"/>
    <col min="9220" max="9220" width="14.125" style="1578" customWidth="1"/>
    <col min="9221" max="9221" width="13.75" style="1578" customWidth="1"/>
    <col min="9222" max="9222" width="13" style="1578" customWidth="1"/>
    <col min="9223" max="9223" width="13.625" style="1578" customWidth="1"/>
    <col min="9224" max="9224" width="12.75" style="1578" customWidth="1"/>
    <col min="9225" max="9225" width="17.375" style="1578" customWidth="1"/>
    <col min="9226" max="9472" width="9" style="1578"/>
    <col min="9473" max="9473" width="5.25" style="1578" customWidth="1"/>
    <col min="9474" max="9474" width="13.375" style="1578" customWidth="1"/>
    <col min="9475" max="9475" width="13.75" style="1578" customWidth="1"/>
    <col min="9476" max="9476" width="14.125" style="1578" customWidth="1"/>
    <col min="9477" max="9477" width="13.75" style="1578" customWidth="1"/>
    <col min="9478" max="9478" width="13" style="1578" customWidth="1"/>
    <col min="9479" max="9479" width="13.625" style="1578" customWidth="1"/>
    <col min="9480" max="9480" width="12.75" style="1578" customWidth="1"/>
    <col min="9481" max="9481" width="17.375" style="1578" customWidth="1"/>
    <col min="9482" max="9728" width="9" style="1578"/>
    <col min="9729" max="9729" width="5.25" style="1578" customWidth="1"/>
    <col min="9730" max="9730" width="13.375" style="1578" customWidth="1"/>
    <col min="9731" max="9731" width="13.75" style="1578" customWidth="1"/>
    <col min="9732" max="9732" width="14.125" style="1578" customWidth="1"/>
    <col min="9733" max="9733" width="13.75" style="1578" customWidth="1"/>
    <col min="9734" max="9734" width="13" style="1578" customWidth="1"/>
    <col min="9735" max="9735" width="13.625" style="1578" customWidth="1"/>
    <col min="9736" max="9736" width="12.75" style="1578" customWidth="1"/>
    <col min="9737" max="9737" width="17.375" style="1578" customWidth="1"/>
    <col min="9738" max="9984" width="9" style="1578"/>
    <col min="9985" max="9985" width="5.25" style="1578" customWidth="1"/>
    <col min="9986" max="9986" width="13.375" style="1578" customWidth="1"/>
    <col min="9987" max="9987" width="13.75" style="1578" customWidth="1"/>
    <col min="9988" max="9988" width="14.125" style="1578" customWidth="1"/>
    <col min="9989" max="9989" width="13.75" style="1578" customWidth="1"/>
    <col min="9990" max="9990" width="13" style="1578" customWidth="1"/>
    <col min="9991" max="9991" width="13.625" style="1578" customWidth="1"/>
    <col min="9992" max="9992" width="12.75" style="1578" customWidth="1"/>
    <col min="9993" max="9993" width="17.375" style="1578" customWidth="1"/>
    <col min="9994" max="10240" width="9" style="1578"/>
    <col min="10241" max="10241" width="5.25" style="1578" customWidth="1"/>
    <col min="10242" max="10242" width="13.375" style="1578" customWidth="1"/>
    <col min="10243" max="10243" width="13.75" style="1578" customWidth="1"/>
    <col min="10244" max="10244" width="14.125" style="1578" customWidth="1"/>
    <col min="10245" max="10245" width="13.75" style="1578" customWidth="1"/>
    <col min="10246" max="10246" width="13" style="1578" customWidth="1"/>
    <col min="10247" max="10247" width="13.625" style="1578" customWidth="1"/>
    <col min="10248" max="10248" width="12.75" style="1578" customWidth="1"/>
    <col min="10249" max="10249" width="17.375" style="1578" customWidth="1"/>
    <col min="10250" max="10496" width="9" style="1578"/>
    <col min="10497" max="10497" width="5.25" style="1578" customWidth="1"/>
    <col min="10498" max="10498" width="13.375" style="1578" customWidth="1"/>
    <col min="10499" max="10499" width="13.75" style="1578" customWidth="1"/>
    <col min="10500" max="10500" width="14.125" style="1578" customWidth="1"/>
    <col min="10501" max="10501" width="13.75" style="1578" customWidth="1"/>
    <col min="10502" max="10502" width="13" style="1578" customWidth="1"/>
    <col min="10503" max="10503" width="13.625" style="1578" customWidth="1"/>
    <col min="10504" max="10504" width="12.75" style="1578" customWidth="1"/>
    <col min="10505" max="10505" width="17.375" style="1578" customWidth="1"/>
    <col min="10506" max="10752" width="9" style="1578"/>
    <col min="10753" max="10753" width="5.25" style="1578" customWidth="1"/>
    <col min="10754" max="10754" width="13.375" style="1578" customWidth="1"/>
    <col min="10755" max="10755" width="13.75" style="1578" customWidth="1"/>
    <col min="10756" max="10756" width="14.125" style="1578" customWidth="1"/>
    <col min="10757" max="10757" width="13.75" style="1578" customWidth="1"/>
    <col min="10758" max="10758" width="13" style="1578" customWidth="1"/>
    <col min="10759" max="10759" width="13.625" style="1578" customWidth="1"/>
    <col min="10760" max="10760" width="12.75" style="1578" customWidth="1"/>
    <col min="10761" max="10761" width="17.375" style="1578" customWidth="1"/>
    <col min="10762" max="11008" width="9" style="1578"/>
    <col min="11009" max="11009" width="5.25" style="1578" customWidth="1"/>
    <col min="11010" max="11010" width="13.375" style="1578" customWidth="1"/>
    <col min="11011" max="11011" width="13.75" style="1578" customWidth="1"/>
    <col min="11012" max="11012" width="14.125" style="1578" customWidth="1"/>
    <col min="11013" max="11013" width="13.75" style="1578" customWidth="1"/>
    <col min="11014" max="11014" width="13" style="1578" customWidth="1"/>
    <col min="11015" max="11015" width="13.625" style="1578" customWidth="1"/>
    <col min="11016" max="11016" width="12.75" style="1578" customWidth="1"/>
    <col min="11017" max="11017" width="17.375" style="1578" customWidth="1"/>
    <col min="11018" max="11264" width="9" style="1578"/>
    <col min="11265" max="11265" width="5.25" style="1578" customWidth="1"/>
    <col min="11266" max="11266" width="13.375" style="1578" customWidth="1"/>
    <col min="11267" max="11267" width="13.75" style="1578" customWidth="1"/>
    <col min="11268" max="11268" width="14.125" style="1578" customWidth="1"/>
    <col min="11269" max="11269" width="13.75" style="1578" customWidth="1"/>
    <col min="11270" max="11270" width="13" style="1578" customWidth="1"/>
    <col min="11271" max="11271" width="13.625" style="1578" customWidth="1"/>
    <col min="11272" max="11272" width="12.75" style="1578" customWidth="1"/>
    <col min="11273" max="11273" width="17.375" style="1578" customWidth="1"/>
    <col min="11274" max="11520" width="9" style="1578"/>
    <col min="11521" max="11521" width="5.25" style="1578" customWidth="1"/>
    <col min="11522" max="11522" width="13.375" style="1578" customWidth="1"/>
    <col min="11523" max="11523" width="13.75" style="1578" customWidth="1"/>
    <col min="11524" max="11524" width="14.125" style="1578" customWidth="1"/>
    <col min="11525" max="11525" width="13.75" style="1578" customWidth="1"/>
    <col min="11526" max="11526" width="13" style="1578" customWidth="1"/>
    <col min="11527" max="11527" width="13.625" style="1578" customWidth="1"/>
    <col min="11528" max="11528" width="12.75" style="1578" customWidth="1"/>
    <col min="11529" max="11529" width="17.375" style="1578" customWidth="1"/>
    <col min="11530" max="11776" width="9" style="1578"/>
    <col min="11777" max="11777" width="5.25" style="1578" customWidth="1"/>
    <col min="11778" max="11778" width="13.375" style="1578" customWidth="1"/>
    <col min="11779" max="11779" width="13.75" style="1578" customWidth="1"/>
    <col min="11780" max="11780" width="14.125" style="1578" customWidth="1"/>
    <col min="11781" max="11781" width="13.75" style="1578" customWidth="1"/>
    <col min="11782" max="11782" width="13" style="1578" customWidth="1"/>
    <col min="11783" max="11783" width="13.625" style="1578" customWidth="1"/>
    <col min="11784" max="11784" width="12.75" style="1578" customWidth="1"/>
    <col min="11785" max="11785" width="17.375" style="1578" customWidth="1"/>
    <col min="11786" max="12032" width="9" style="1578"/>
    <col min="12033" max="12033" width="5.25" style="1578" customWidth="1"/>
    <col min="12034" max="12034" width="13.375" style="1578" customWidth="1"/>
    <col min="12035" max="12035" width="13.75" style="1578" customWidth="1"/>
    <col min="12036" max="12036" width="14.125" style="1578" customWidth="1"/>
    <col min="12037" max="12037" width="13.75" style="1578" customWidth="1"/>
    <col min="12038" max="12038" width="13" style="1578" customWidth="1"/>
    <col min="12039" max="12039" width="13.625" style="1578" customWidth="1"/>
    <col min="12040" max="12040" width="12.75" style="1578" customWidth="1"/>
    <col min="12041" max="12041" width="17.375" style="1578" customWidth="1"/>
    <col min="12042" max="12288" width="9" style="1578"/>
    <col min="12289" max="12289" width="5.25" style="1578" customWidth="1"/>
    <col min="12290" max="12290" width="13.375" style="1578" customWidth="1"/>
    <col min="12291" max="12291" width="13.75" style="1578" customWidth="1"/>
    <col min="12292" max="12292" width="14.125" style="1578" customWidth="1"/>
    <col min="12293" max="12293" width="13.75" style="1578" customWidth="1"/>
    <col min="12294" max="12294" width="13" style="1578" customWidth="1"/>
    <col min="12295" max="12295" width="13.625" style="1578" customWidth="1"/>
    <col min="12296" max="12296" width="12.75" style="1578" customWidth="1"/>
    <col min="12297" max="12297" width="17.375" style="1578" customWidth="1"/>
    <col min="12298" max="12544" width="9" style="1578"/>
    <col min="12545" max="12545" width="5.25" style="1578" customWidth="1"/>
    <col min="12546" max="12546" width="13.375" style="1578" customWidth="1"/>
    <col min="12547" max="12547" width="13.75" style="1578" customWidth="1"/>
    <col min="12548" max="12548" width="14.125" style="1578" customWidth="1"/>
    <col min="12549" max="12549" width="13.75" style="1578" customWidth="1"/>
    <col min="12550" max="12550" width="13" style="1578" customWidth="1"/>
    <col min="12551" max="12551" width="13.625" style="1578" customWidth="1"/>
    <col min="12552" max="12552" width="12.75" style="1578" customWidth="1"/>
    <col min="12553" max="12553" width="17.375" style="1578" customWidth="1"/>
    <col min="12554" max="12800" width="9" style="1578"/>
    <col min="12801" max="12801" width="5.25" style="1578" customWidth="1"/>
    <col min="12802" max="12802" width="13.375" style="1578" customWidth="1"/>
    <col min="12803" max="12803" width="13.75" style="1578" customWidth="1"/>
    <col min="12804" max="12804" width="14.125" style="1578" customWidth="1"/>
    <col min="12805" max="12805" width="13.75" style="1578" customWidth="1"/>
    <col min="12806" max="12806" width="13" style="1578" customWidth="1"/>
    <col min="12807" max="12807" width="13.625" style="1578" customWidth="1"/>
    <col min="12808" max="12808" width="12.75" style="1578" customWidth="1"/>
    <col min="12809" max="12809" width="17.375" style="1578" customWidth="1"/>
    <col min="12810" max="13056" width="9" style="1578"/>
    <col min="13057" max="13057" width="5.25" style="1578" customWidth="1"/>
    <col min="13058" max="13058" width="13.375" style="1578" customWidth="1"/>
    <col min="13059" max="13059" width="13.75" style="1578" customWidth="1"/>
    <col min="13060" max="13060" width="14.125" style="1578" customWidth="1"/>
    <col min="13061" max="13061" width="13.75" style="1578" customWidth="1"/>
    <col min="13062" max="13062" width="13" style="1578" customWidth="1"/>
    <col min="13063" max="13063" width="13.625" style="1578" customWidth="1"/>
    <col min="13064" max="13064" width="12.75" style="1578" customWidth="1"/>
    <col min="13065" max="13065" width="17.375" style="1578" customWidth="1"/>
    <col min="13066" max="13312" width="9" style="1578"/>
    <col min="13313" max="13313" width="5.25" style="1578" customWidth="1"/>
    <col min="13314" max="13314" width="13.375" style="1578" customWidth="1"/>
    <col min="13315" max="13315" width="13.75" style="1578" customWidth="1"/>
    <col min="13316" max="13316" width="14.125" style="1578" customWidth="1"/>
    <col min="13317" max="13317" width="13.75" style="1578" customWidth="1"/>
    <col min="13318" max="13318" width="13" style="1578" customWidth="1"/>
    <col min="13319" max="13319" width="13.625" style="1578" customWidth="1"/>
    <col min="13320" max="13320" width="12.75" style="1578" customWidth="1"/>
    <col min="13321" max="13321" width="17.375" style="1578" customWidth="1"/>
    <col min="13322" max="13568" width="9" style="1578"/>
    <col min="13569" max="13569" width="5.25" style="1578" customWidth="1"/>
    <col min="13570" max="13570" width="13.375" style="1578" customWidth="1"/>
    <col min="13571" max="13571" width="13.75" style="1578" customWidth="1"/>
    <col min="13572" max="13572" width="14.125" style="1578" customWidth="1"/>
    <col min="13573" max="13573" width="13.75" style="1578" customWidth="1"/>
    <col min="13574" max="13574" width="13" style="1578" customWidth="1"/>
    <col min="13575" max="13575" width="13.625" style="1578" customWidth="1"/>
    <col min="13576" max="13576" width="12.75" style="1578" customWidth="1"/>
    <col min="13577" max="13577" width="17.375" style="1578" customWidth="1"/>
    <col min="13578" max="13824" width="9" style="1578"/>
    <col min="13825" max="13825" width="5.25" style="1578" customWidth="1"/>
    <col min="13826" max="13826" width="13.375" style="1578" customWidth="1"/>
    <col min="13827" max="13827" width="13.75" style="1578" customWidth="1"/>
    <col min="13828" max="13828" width="14.125" style="1578" customWidth="1"/>
    <col min="13829" max="13829" width="13.75" style="1578" customWidth="1"/>
    <col min="13830" max="13830" width="13" style="1578" customWidth="1"/>
    <col min="13831" max="13831" width="13.625" style="1578" customWidth="1"/>
    <col min="13832" max="13832" width="12.75" style="1578" customWidth="1"/>
    <col min="13833" max="13833" width="17.375" style="1578" customWidth="1"/>
    <col min="13834" max="14080" width="9" style="1578"/>
    <col min="14081" max="14081" width="5.25" style="1578" customWidth="1"/>
    <col min="14082" max="14082" width="13.375" style="1578" customWidth="1"/>
    <col min="14083" max="14083" width="13.75" style="1578" customWidth="1"/>
    <col min="14084" max="14084" width="14.125" style="1578" customWidth="1"/>
    <col min="14085" max="14085" width="13.75" style="1578" customWidth="1"/>
    <col min="14086" max="14086" width="13" style="1578" customWidth="1"/>
    <col min="14087" max="14087" width="13.625" style="1578" customWidth="1"/>
    <col min="14088" max="14088" width="12.75" style="1578" customWidth="1"/>
    <col min="14089" max="14089" width="17.375" style="1578" customWidth="1"/>
    <col min="14090" max="14336" width="9" style="1578"/>
    <col min="14337" max="14337" width="5.25" style="1578" customWidth="1"/>
    <col min="14338" max="14338" width="13.375" style="1578" customWidth="1"/>
    <col min="14339" max="14339" width="13.75" style="1578" customWidth="1"/>
    <col min="14340" max="14340" width="14.125" style="1578" customWidth="1"/>
    <col min="14341" max="14341" width="13.75" style="1578" customWidth="1"/>
    <col min="14342" max="14342" width="13" style="1578" customWidth="1"/>
    <col min="14343" max="14343" width="13.625" style="1578" customWidth="1"/>
    <col min="14344" max="14344" width="12.75" style="1578" customWidth="1"/>
    <col min="14345" max="14345" width="17.375" style="1578" customWidth="1"/>
    <col min="14346" max="14592" width="9" style="1578"/>
    <col min="14593" max="14593" width="5.25" style="1578" customWidth="1"/>
    <col min="14594" max="14594" width="13.375" style="1578" customWidth="1"/>
    <col min="14595" max="14595" width="13.75" style="1578" customWidth="1"/>
    <col min="14596" max="14596" width="14.125" style="1578" customWidth="1"/>
    <col min="14597" max="14597" width="13.75" style="1578" customWidth="1"/>
    <col min="14598" max="14598" width="13" style="1578" customWidth="1"/>
    <col min="14599" max="14599" width="13.625" style="1578" customWidth="1"/>
    <col min="14600" max="14600" width="12.75" style="1578" customWidth="1"/>
    <col min="14601" max="14601" width="17.375" style="1578" customWidth="1"/>
    <col min="14602" max="14848" width="9" style="1578"/>
    <col min="14849" max="14849" width="5.25" style="1578" customWidth="1"/>
    <col min="14850" max="14850" width="13.375" style="1578" customWidth="1"/>
    <col min="14851" max="14851" width="13.75" style="1578" customWidth="1"/>
    <col min="14852" max="14852" width="14.125" style="1578" customWidth="1"/>
    <col min="14853" max="14853" width="13.75" style="1578" customWidth="1"/>
    <col min="14854" max="14854" width="13" style="1578" customWidth="1"/>
    <col min="14855" max="14855" width="13.625" style="1578" customWidth="1"/>
    <col min="14856" max="14856" width="12.75" style="1578" customWidth="1"/>
    <col min="14857" max="14857" width="17.375" style="1578" customWidth="1"/>
    <col min="14858" max="15104" width="9" style="1578"/>
    <col min="15105" max="15105" width="5.25" style="1578" customWidth="1"/>
    <col min="15106" max="15106" width="13.375" style="1578" customWidth="1"/>
    <col min="15107" max="15107" width="13.75" style="1578" customWidth="1"/>
    <col min="15108" max="15108" width="14.125" style="1578" customWidth="1"/>
    <col min="15109" max="15109" width="13.75" style="1578" customWidth="1"/>
    <col min="15110" max="15110" width="13" style="1578" customWidth="1"/>
    <col min="15111" max="15111" width="13.625" style="1578" customWidth="1"/>
    <col min="15112" max="15112" width="12.75" style="1578" customWidth="1"/>
    <col min="15113" max="15113" width="17.375" style="1578" customWidth="1"/>
    <col min="15114" max="15360" width="9" style="1578"/>
    <col min="15361" max="15361" width="5.25" style="1578" customWidth="1"/>
    <col min="15362" max="15362" width="13.375" style="1578" customWidth="1"/>
    <col min="15363" max="15363" width="13.75" style="1578" customWidth="1"/>
    <col min="15364" max="15364" width="14.125" style="1578" customWidth="1"/>
    <col min="15365" max="15365" width="13.75" style="1578" customWidth="1"/>
    <col min="15366" max="15366" width="13" style="1578" customWidth="1"/>
    <col min="15367" max="15367" width="13.625" style="1578" customWidth="1"/>
    <col min="15368" max="15368" width="12.75" style="1578" customWidth="1"/>
    <col min="15369" max="15369" width="17.375" style="1578" customWidth="1"/>
    <col min="15370" max="15616" width="9" style="1578"/>
    <col min="15617" max="15617" width="5.25" style="1578" customWidth="1"/>
    <col min="15618" max="15618" width="13.375" style="1578" customWidth="1"/>
    <col min="15619" max="15619" width="13.75" style="1578" customWidth="1"/>
    <col min="15620" max="15620" width="14.125" style="1578" customWidth="1"/>
    <col min="15621" max="15621" width="13.75" style="1578" customWidth="1"/>
    <col min="15622" max="15622" width="13" style="1578" customWidth="1"/>
    <col min="15623" max="15623" width="13.625" style="1578" customWidth="1"/>
    <col min="15624" max="15624" width="12.75" style="1578" customWidth="1"/>
    <col min="15625" max="15625" width="17.375" style="1578" customWidth="1"/>
    <col min="15626" max="15872" width="9" style="1578"/>
    <col min="15873" max="15873" width="5.25" style="1578" customWidth="1"/>
    <col min="15874" max="15874" width="13.375" style="1578" customWidth="1"/>
    <col min="15875" max="15875" width="13.75" style="1578" customWidth="1"/>
    <col min="15876" max="15876" width="14.125" style="1578" customWidth="1"/>
    <col min="15877" max="15877" width="13.75" style="1578" customWidth="1"/>
    <col min="15878" max="15878" width="13" style="1578" customWidth="1"/>
    <col min="15879" max="15879" width="13.625" style="1578" customWidth="1"/>
    <col min="15880" max="15880" width="12.75" style="1578" customWidth="1"/>
    <col min="15881" max="15881" width="17.375" style="1578" customWidth="1"/>
    <col min="15882" max="16128" width="9" style="1578"/>
    <col min="16129" max="16129" width="5.25" style="1578" customWidth="1"/>
    <col min="16130" max="16130" width="13.375" style="1578" customWidth="1"/>
    <col min="16131" max="16131" width="13.75" style="1578" customWidth="1"/>
    <col min="16132" max="16132" width="14.125" style="1578" customWidth="1"/>
    <col min="16133" max="16133" width="13.75" style="1578" customWidth="1"/>
    <col min="16134" max="16134" width="13" style="1578" customWidth="1"/>
    <col min="16135" max="16135" width="13.625" style="1578" customWidth="1"/>
    <col min="16136" max="16136" width="12.75" style="1578" customWidth="1"/>
    <col min="16137" max="16137" width="17.375" style="1578" customWidth="1"/>
    <col min="16138" max="16384" width="9" style="1578"/>
  </cols>
  <sheetData>
    <row r="1" spans="1:15" ht="20.100000000000001" customHeight="1">
      <c r="A1" s="3261" t="s">
        <v>5469</v>
      </c>
      <c r="B1" s="3261"/>
      <c r="C1" s="3261"/>
      <c r="D1" s="3261"/>
      <c r="E1" s="3261"/>
      <c r="F1" s="3261"/>
      <c r="G1" s="3261"/>
      <c r="H1" s="3261"/>
      <c r="I1" s="1831"/>
    </row>
    <row r="2" spans="1:15" ht="19.5" customHeight="1">
      <c r="A2" s="3262" t="s">
        <v>5470</v>
      </c>
      <c r="B2" s="3262"/>
      <c r="C2" s="3262"/>
      <c r="D2" s="3262"/>
      <c r="E2" s="3262"/>
      <c r="F2" s="3262"/>
      <c r="G2" s="3262"/>
      <c r="H2" s="3262"/>
      <c r="I2" s="1862"/>
    </row>
    <row r="3" spans="1:15" s="1579" customFormat="1" ht="14.25" customHeight="1">
      <c r="A3" s="3263" t="s">
        <v>1994</v>
      </c>
      <c r="B3" s="3263" t="s">
        <v>5471</v>
      </c>
      <c r="C3" s="3260" t="s">
        <v>5472</v>
      </c>
      <c r="D3" s="3260"/>
      <c r="E3" s="3260"/>
      <c r="F3" s="3260"/>
      <c r="G3" s="1869" t="s">
        <v>5473</v>
      </c>
      <c r="H3" s="3266" t="s">
        <v>5433</v>
      </c>
      <c r="I3" s="3266" t="s">
        <v>1996</v>
      </c>
    </row>
    <row r="4" spans="1:15" s="1579" customFormat="1" ht="30.75" customHeight="1">
      <c r="A4" s="3264"/>
      <c r="B4" s="3264"/>
      <c r="C4" s="1869" t="s">
        <v>1990</v>
      </c>
      <c r="D4" s="1873" t="s">
        <v>5474</v>
      </c>
      <c r="E4" s="1869" t="s">
        <v>5475</v>
      </c>
      <c r="F4" s="1873" t="s">
        <v>5433</v>
      </c>
      <c r="G4" s="1869" t="s">
        <v>1990</v>
      </c>
      <c r="H4" s="3267"/>
      <c r="I4" s="3267" t="s">
        <v>1996</v>
      </c>
    </row>
    <row r="5" spans="1:15" s="1579" customFormat="1" ht="14.25" customHeight="1">
      <c r="A5" s="3265"/>
      <c r="B5" s="1869">
        <v>1</v>
      </c>
      <c r="C5" s="1869">
        <v>2</v>
      </c>
      <c r="D5" s="1873">
        <v>3</v>
      </c>
      <c r="E5" s="1869">
        <v>4</v>
      </c>
      <c r="F5" s="1869" t="s">
        <v>5476</v>
      </c>
      <c r="G5" s="1869">
        <v>6</v>
      </c>
      <c r="H5" s="1869" t="s">
        <v>5477</v>
      </c>
      <c r="I5" s="1838"/>
    </row>
    <row r="6" spans="1:15" s="1579" customFormat="1" ht="14.25" customHeight="1">
      <c r="A6" s="1869">
        <v>1</v>
      </c>
      <c r="B6" s="1959" t="str">
        <f>捐赠!B7&amp;""</f>
        <v/>
      </c>
      <c r="C6" s="2106">
        <f>捐赠!D7+捐赠!J7</f>
        <v>0</v>
      </c>
      <c r="D6" s="1982" t="s">
        <v>2000</v>
      </c>
      <c r="E6" s="1982" t="s">
        <v>2000</v>
      </c>
      <c r="F6" s="1982" t="s">
        <v>2000</v>
      </c>
      <c r="G6" s="2103">
        <f>捐赠!C7</f>
        <v>0</v>
      </c>
      <c r="H6" s="1982" t="s">
        <v>2000</v>
      </c>
      <c r="I6" s="1838"/>
    </row>
    <row r="7" spans="1:15" s="1579" customFormat="1" ht="14.25" customHeight="1">
      <c r="A7" s="1869">
        <v>2</v>
      </c>
      <c r="B7" s="1959" t="str">
        <f>捐赠!B8&amp;""</f>
        <v/>
      </c>
      <c r="C7" s="2106">
        <f>捐赠!D8+捐赠!J8</f>
        <v>0</v>
      </c>
      <c r="D7" s="1982" t="s">
        <v>2000</v>
      </c>
      <c r="E7" s="1982" t="s">
        <v>2000</v>
      </c>
      <c r="F7" s="1982" t="s">
        <v>2000</v>
      </c>
      <c r="G7" s="2103">
        <f>捐赠!C8</f>
        <v>0</v>
      </c>
      <c r="H7" s="1982" t="s">
        <v>2000</v>
      </c>
      <c r="I7" s="1838"/>
    </row>
    <row r="8" spans="1:15" s="1579" customFormat="1" ht="14.25" customHeight="1">
      <c r="A8" s="1869">
        <v>3</v>
      </c>
      <c r="B8" s="1959" t="str">
        <f>捐赠!B9&amp;""</f>
        <v/>
      </c>
      <c r="C8" s="2106">
        <f>捐赠!D9+捐赠!J9</f>
        <v>0</v>
      </c>
      <c r="D8" s="1982" t="s">
        <v>2000</v>
      </c>
      <c r="E8" s="1982" t="s">
        <v>2000</v>
      </c>
      <c r="F8" s="1982" t="s">
        <v>2000</v>
      </c>
      <c r="G8" s="2103">
        <f>捐赠!C9</f>
        <v>0</v>
      </c>
      <c r="H8" s="1982" t="s">
        <v>2000</v>
      </c>
      <c r="I8" s="1838"/>
    </row>
    <row r="9" spans="1:15" s="1579" customFormat="1" ht="14.25" customHeight="1">
      <c r="A9" s="1869">
        <v>4</v>
      </c>
      <c r="B9" s="1959" t="str">
        <f>捐赠!B10&amp;""</f>
        <v/>
      </c>
      <c r="C9" s="2106">
        <f>捐赠!D10+捐赠!J10</f>
        <v>0</v>
      </c>
      <c r="D9" s="1982" t="s">
        <v>2000</v>
      </c>
      <c r="E9" s="1982" t="s">
        <v>2000</v>
      </c>
      <c r="F9" s="1982" t="s">
        <v>2000</v>
      </c>
      <c r="G9" s="2103">
        <f>捐赠!C10</f>
        <v>0</v>
      </c>
      <c r="H9" s="1982" t="s">
        <v>2000</v>
      </c>
      <c r="I9" s="1838"/>
    </row>
    <row r="10" spans="1:15" s="1579" customFormat="1" ht="14.25" customHeight="1">
      <c r="A10" s="1869">
        <v>5</v>
      </c>
      <c r="B10" s="1959" t="str">
        <f>捐赠!B11&amp;""</f>
        <v/>
      </c>
      <c r="C10" s="2106">
        <f>捐赠!D11+捐赠!J11</f>
        <v>0</v>
      </c>
      <c r="D10" s="1982" t="s">
        <v>2000</v>
      </c>
      <c r="E10" s="1982" t="s">
        <v>2000</v>
      </c>
      <c r="F10" s="1982" t="s">
        <v>2000</v>
      </c>
      <c r="G10" s="2103">
        <f>捐赠!C11</f>
        <v>0</v>
      </c>
      <c r="H10" s="1982" t="s">
        <v>2000</v>
      </c>
      <c r="I10" s="1838"/>
    </row>
    <row r="11" spans="1:15" s="1579" customFormat="1" ht="14.25" customHeight="1">
      <c r="A11" s="1869">
        <v>6</v>
      </c>
      <c r="B11" s="1959" t="str">
        <f>捐赠!B12&amp;""</f>
        <v/>
      </c>
      <c r="C11" s="2106">
        <f>捐赠!D12+捐赠!J12</f>
        <v>0</v>
      </c>
      <c r="D11" s="1982" t="s">
        <v>2000</v>
      </c>
      <c r="E11" s="1982" t="s">
        <v>2000</v>
      </c>
      <c r="F11" s="1982" t="s">
        <v>2000</v>
      </c>
      <c r="G11" s="2103">
        <f>捐赠!C12</f>
        <v>0</v>
      </c>
      <c r="H11" s="1982" t="s">
        <v>2000</v>
      </c>
      <c r="I11" s="1838"/>
    </row>
    <row r="12" spans="1:15" s="1579" customFormat="1" ht="14.25" customHeight="1">
      <c r="A12" s="1869">
        <v>7</v>
      </c>
      <c r="B12" s="1959" t="str">
        <f>捐赠!B13&amp;""</f>
        <v/>
      </c>
      <c r="C12" s="2106">
        <f>捐赠!D13+捐赠!J13</f>
        <v>0</v>
      </c>
      <c r="D12" s="1982" t="s">
        <v>2000</v>
      </c>
      <c r="E12" s="1982" t="s">
        <v>2000</v>
      </c>
      <c r="F12" s="1982" t="s">
        <v>2000</v>
      </c>
      <c r="G12" s="2103">
        <f>捐赠!C13</f>
        <v>0</v>
      </c>
      <c r="H12" s="1982" t="s">
        <v>2000</v>
      </c>
      <c r="I12" s="1838"/>
    </row>
    <row r="13" spans="1:15" s="1579" customFormat="1" ht="14.25" customHeight="1">
      <c r="A13" s="1869">
        <v>8</v>
      </c>
      <c r="B13" s="1959" t="str">
        <f>捐赠!B14&amp;""</f>
        <v/>
      </c>
      <c r="C13" s="2106">
        <f>捐赠!D14+捐赠!J14</f>
        <v>0</v>
      </c>
      <c r="D13" s="1982" t="s">
        <v>2000</v>
      </c>
      <c r="E13" s="1982" t="s">
        <v>2000</v>
      </c>
      <c r="F13" s="1982" t="s">
        <v>2000</v>
      </c>
      <c r="G13" s="2103">
        <f>捐赠!C14</f>
        <v>0</v>
      </c>
      <c r="H13" s="1982" t="s">
        <v>2000</v>
      </c>
      <c r="I13" s="1838"/>
    </row>
    <row r="14" spans="1:15" s="1579" customFormat="1" ht="14.25" customHeight="1">
      <c r="A14" s="1869">
        <v>9</v>
      </c>
      <c r="B14" s="1580"/>
      <c r="C14" s="2107"/>
      <c r="D14" s="1982" t="s">
        <v>2000</v>
      </c>
      <c r="E14" s="1982" t="s">
        <v>2000</v>
      </c>
      <c r="F14" s="1982" t="s">
        <v>2000</v>
      </c>
      <c r="G14" s="2107"/>
      <c r="H14" s="1982" t="s">
        <v>2000</v>
      </c>
      <c r="I14" s="1838"/>
    </row>
    <row r="15" spans="1:15" s="1579" customFormat="1" ht="14.25" customHeight="1">
      <c r="A15" s="1869">
        <v>10</v>
      </c>
      <c r="B15" s="1580"/>
      <c r="C15" s="2107"/>
      <c r="D15" s="1982" t="s">
        <v>2000</v>
      </c>
      <c r="E15" s="1982" t="s">
        <v>2000</v>
      </c>
      <c r="F15" s="1982" t="s">
        <v>2000</v>
      </c>
      <c r="G15" s="2107"/>
      <c r="H15" s="1982" t="s">
        <v>2000</v>
      </c>
      <c r="I15" s="1838"/>
      <c r="J15" s="1568"/>
      <c r="K15" s="1568"/>
      <c r="L15" s="1578"/>
      <c r="M15" s="1578"/>
      <c r="N15" s="1578"/>
      <c r="O15" s="1578"/>
    </row>
    <row r="16" spans="1:15" ht="14.25" customHeight="1">
      <c r="A16" s="1869">
        <v>11</v>
      </c>
      <c r="B16" s="1580"/>
      <c r="C16" s="2107"/>
      <c r="D16" s="1982" t="s">
        <v>2000</v>
      </c>
      <c r="E16" s="1982" t="s">
        <v>2000</v>
      </c>
      <c r="F16" s="1982" t="s">
        <v>2000</v>
      </c>
      <c r="G16" s="2107"/>
      <c r="H16" s="1982" t="s">
        <v>2000</v>
      </c>
      <c r="I16" s="1998"/>
    </row>
    <row r="17" spans="1:10" ht="14.25" customHeight="1">
      <c r="A17" s="1869">
        <v>12</v>
      </c>
      <c r="B17" s="1580"/>
      <c r="C17" s="2107"/>
      <c r="D17" s="1982" t="s">
        <v>2000</v>
      </c>
      <c r="E17" s="1982" t="s">
        <v>2000</v>
      </c>
      <c r="F17" s="1982" t="s">
        <v>2000</v>
      </c>
      <c r="G17" s="2107"/>
      <c r="H17" s="1982" t="s">
        <v>2000</v>
      </c>
      <c r="I17" s="1998"/>
    </row>
    <row r="18" spans="1:10" ht="14.25" customHeight="1">
      <c r="A18" s="1869">
        <v>13</v>
      </c>
      <c r="B18" s="1580"/>
      <c r="C18" s="2107"/>
      <c r="D18" s="1982" t="s">
        <v>2000</v>
      </c>
      <c r="E18" s="1982" t="s">
        <v>2000</v>
      </c>
      <c r="F18" s="1982" t="s">
        <v>2000</v>
      </c>
      <c r="G18" s="2107"/>
      <c r="H18" s="1982" t="s">
        <v>2000</v>
      </c>
      <c r="I18" s="1998"/>
    </row>
    <row r="19" spans="1:10" ht="14.25" customHeight="1">
      <c r="A19" s="1869">
        <v>14</v>
      </c>
      <c r="B19" s="1580"/>
      <c r="C19" s="2107"/>
      <c r="D19" s="1982" t="s">
        <v>2000</v>
      </c>
      <c r="E19" s="1982" t="s">
        <v>2000</v>
      </c>
      <c r="F19" s="1982" t="s">
        <v>2000</v>
      </c>
      <c r="G19" s="2107"/>
      <c r="H19" s="1982" t="s">
        <v>2000</v>
      </c>
      <c r="I19" s="1998"/>
    </row>
    <row r="20" spans="1:10" ht="14.25" customHeight="1">
      <c r="A20" s="1869">
        <v>15</v>
      </c>
      <c r="B20" s="1580"/>
      <c r="C20" s="2107"/>
      <c r="D20" s="1982" t="s">
        <v>2000</v>
      </c>
      <c r="E20" s="1982" t="s">
        <v>2000</v>
      </c>
      <c r="F20" s="1982" t="s">
        <v>2000</v>
      </c>
      <c r="G20" s="2107"/>
      <c r="H20" s="1982" t="s">
        <v>2000</v>
      </c>
      <c r="I20" s="1998"/>
    </row>
    <row r="21" spans="1:10" ht="14.25" customHeight="1">
      <c r="A21" s="1869">
        <v>16</v>
      </c>
      <c r="B21" s="1580"/>
      <c r="C21" s="2107"/>
      <c r="D21" s="1982" t="s">
        <v>2000</v>
      </c>
      <c r="E21" s="1982" t="s">
        <v>2000</v>
      </c>
      <c r="F21" s="1982" t="s">
        <v>2000</v>
      </c>
      <c r="G21" s="2107"/>
      <c r="H21" s="1982" t="s">
        <v>2000</v>
      </c>
      <c r="I21" s="1998"/>
    </row>
    <row r="22" spans="1:10" ht="14.25" customHeight="1">
      <c r="A22" s="1869">
        <v>17</v>
      </c>
      <c r="B22" s="1580"/>
      <c r="C22" s="2107"/>
      <c r="D22" s="1982" t="s">
        <v>2000</v>
      </c>
      <c r="E22" s="1982" t="s">
        <v>2000</v>
      </c>
      <c r="F22" s="1982" t="s">
        <v>5478</v>
      </c>
      <c r="G22" s="2107"/>
      <c r="H22" s="1982" t="s">
        <v>2000</v>
      </c>
      <c r="I22" s="1998"/>
    </row>
    <row r="23" spans="1:10" ht="14.25" customHeight="1">
      <c r="A23" s="1869">
        <v>18</v>
      </c>
      <c r="B23" s="1580"/>
      <c r="C23" s="2107"/>
      <c r="D23" s="1982" t="s">
        <v>2000</v>
      </c>
      <c r="E23" s="1982" t="s">
        <v>2000</v>
      </c>
      <c r="F23" s="1982" t="s">
        <v>2000</v>
      </c>
      <c r="G23" s="2107"/>
      <c r="H23" s="1982" t="s">
        <v>2000</v>
      </c>
      <c r="I23" s="1998"/>
    </row>
    <row r="24" spans="1:10" ht="14.25" customHeight="1">
      <c r="A24" s="1869">
        <v>19</v>
      </c>
      <c r="B24" s="2034"/>
      <c r="C24" s="2107"/>
      <c r="D24" s="1982" t="s">
        <v>2000</v>
      </c>
      <c r="E24" s="1982" t="s">
        <v>2000</v>
      </c>
      <c r="F24" s="1982" t="s">
        <v>2000</v>
      </c>
      <c r="G24" s="2107"/>
      <c r="H24" s="1982" t="s">
        <v>2000</v>
      </c>
      <c r="I24" s="1998"/>
    </row>
    <row r="25" spans="1:10" s="1579" customFormat="1" ht="31.5" customHeight="1">
      <c r="A25" s="1870">
        <v>20</v>
      </c>
      <c r="B25" s="1872" t="s">
        <v>5479</v>
      </c>
      <c r="C25" s="2109">
        <f>SUM(C6:C24)</f>
        <v>0</v>
      </c>
      <c r="D25" s="2109">
        <f>MAX(0,ROUND('A100000中华人民共和国企业所得税年度纳税申报表（A类）'!D16*0.12,2))</f>
        <v>0</v>
      </c>
      <c r="E25" s="2109">
        <f>MIN(N(D25),N(C25))</f>
        <v>0</v>
      </c>
      <c r="F25" s="2109">
        <f>C25-E25</f>
        <v>0</v>
      </c>
      <c r="G25" s="2109">
        <f>SUM(G6:G24)</f>
        <v>0</v>
      </c>
      <c r="H25" s="2109">
        <f>F25+G25</f>
        <v>0</v>
      </c>
      <c r="I25" s="1839" t="s">
        <v>5480</v>
      </c>
      <c r="J25" s="1583"/>
    </row>
  </sheetData>
  <mergeCells count="7">
    <mergeCell ref="I3:I4"/>
    <mergeCell ref="A1:H1"/>
    <mergeCell ref="A2:H2"/>
    <mergeCell ref="A3:A5"/>
    <mergeCell ref="B3:B4"/>
    <mergeCell ref="C3:F3"/>
    <mergeCell ref="H3:H4"/>
  </mergeCells>
  <phoneticPr fontId="59" type="noConversion"/>
  <printOptions horizontalCentered="1"/>
  <pageMargins left="0.74803149606299213" right="0.74803149606299213" top="0.98425196850393704" bottom="0.98425196850393704" header="0.51181102362204722" footer="0.51181102362204722"/>
  <pageSetup paperSize="9" scale="9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71393" r:id="rId4" name="Button 1">
              <controlPr defaultSize="0" print="0" autoFill="0" autoPict="0" macro="[0]!ThisWorkbook.返回">
                <anchor moveWithCells="1">
                  <from>
                    <xdr:col>9</xdr:col>
                    <xdr:colOff>200025</xdr:colOff>
                    <xdr:row>8</xdr:row>
                    <xdr:rowOff>95250</xdr:rowOff>
                  </from>
                  <to>
                    <xdr:col>10</xdr:col>
                    <xdr:colOff>476250</xdr:colOff>
                    <xdr:row>10</xdr:row>
                    <xdr:rowOff>66675</xdr:rowOff>
                  </to>
                </anchor>
              </controlPr>
            </control>
          </mc:Choice>
        </mc:AlternateContent>
      </controls>
    </mc:Choice>
  </mc:AlternateContent>
</worksheet>
</file>

<file path=xl/worksheets/sheet1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1"/>
  <dimension ref="A1:N32"/>
  <sheetViews>
    <sheetView workbookViewId="0">
      <selection sqref="A1:L1"/>
    </sheetView>
  </sheetViews>
  <sheetFormatPr defaultRowHeight="14.25"/>
  <cols>
    <col min="1" max="1" width="5.25" style="1578" customWidth="1"/>
    <col min="2" max="2" width="26" style="1578" customWidth="1"/>
    <col min="3" max="11" width="11.125" style="1578" customWidth="1"/>
    <col min="12" max="12" width="6.375" style="1578" customWidth="1"/>
    <col min="13" max="13" width="18.375" style="1579" customWidth="1"/>
    <col min="14" max="14" width="48.125" style="1578" customWidth="1"/>
    <col min="15" max="256" width="9" style="1578"/>
    <col min="257" max="257" width="5.25" style="1578" customWidth="1"/>
    <col min="258" max="258" width="30.875" style="1578" customWidth="1"/>
    <col min="259" max="259" width="6.375" style="1578" customWidth="1"/>
    <col min="260" max="260" width="6.5" style="1578" customWidth="1"/>
    <col min="261" max="261" width="6.125" style="1578" customWidth="1"/>
    <col min="262" max="262" width="6" style="1578" customWidth="1"/>
    <col min="263" max="264" width="7" style="1578" customWidth="1"/>
    <col min="265" max="265" width="8.75" style="1578" customWidth="1"/>
    <col min="266" max="266" width="6.5" style="1578" customWidth="1"/>
    <col min="267" max="267" width="6.875" style="1578" customWidth="1"/>
    <col min="268" max="268" width="6.375" style="1578" customWidth="1"/>
    <col min="269" max="269" width="18.375" style="1578" customWidth="1"/>
    <col min="270" max="270" width="48.125" style="1578" customWidth="1"/>
    <col min="271" max="512" width="9" style="1578"/>
    <col min="513" max="513" width="5.25" style="1578" customWidth="1"/>
    <col min="514" max="514" width="30.875" style="1578" customWidth="1"/>
    <col min="515" max="515" width="6.375" style="1578" customWidth="1"/>
    <col min="516" max="516" width="6.5" style="1578" customWidth="1"/>
    <col min="517" max="517" width="6.125" style="1578" customWidth="1"/>
    <col min="518" max="518" width="6" style="1578" customWidth="1"/>
    <col min="519" max="520" width="7" style="1578" customWidth="1"/>
    <col min="521" max="521" width="8.75" style="1578" customWidth="1"/>
    <col min="522" max="522" width="6.5" style="1578" customWidth="1"/>
    <col min="523" max="523" width="6.875" style="1578" customWidth="1"/>
    <col min="524" max="524" width="6.375" style="1578" customWidth="1"/>
    <col min="525" max="525" width="18.375" style="1578" customWidth="1"/>
    <col min="526" max="526" width="48.125" style="1578" customWidth="1"/>
    <col min="527" max="768" width="9" style="1578"/>
    <col min="769" max="769" width="5.25" style="1578" customWidth="1"/>
    <col min="770" max="770" width="30.875" style="1578" customWidth="1"/>
    <col min="771" max="771" width="6.375" style="1578" customWidth="1"/>
    <col min="772" max="772" width="6.5" style="1578" customWidth="1"/>
    <col min="773" max="773" width="6.125" style="1578" customWidth="1"/>
    <col min="774" max="774" width="6" style="1578" customWidth="1"/>
    <col min="775" max="776" width="7" style="1578" customWidth="1"/>
    <col min="777" max="777" width="8.75" style="1578" customWidth="1"/>
    <col min="778" max="778" width="6.5" style="1578" customWidth="1"/>
    <col min="779" max="779" width="6.875" style="1578" customWidth="1"/>
    <col min="780" max="780" width="6.375" style="1578" customWidth="1"/>
    <col min="781" max="781" width="18.375" style="1578" customWidth="1"/>
    <col min="782" max="782" width="48.125" style="1578" customWidth="1"/>
    <col min="783" max="1024" width="9" style="1578"/>
    <col min="1025" max="1025" width="5.25" style="1578" customWidth="1"/>
    <col min="1026" max="1026" width="30.875" style="1578" customWidth="1"/>
    <col min="1027" max="1027" width="6.375" style="1578" customWidth="1"/>
    <col min="1028" max="1028" width="6.5" style="1578" customWidth="1"/>
    <col min="1029" max="1029" width="6.125" style="1578" customWidth="1"/>
    <col min="1030" max="1030" width="6" style="1578" customWidth="1"/>
    <col min="1031" max="1032" width="7" style="1578" customWidth="1"/>
    <col min="1033" max="1033" width="8.75" style="1578" customWidth="1"/>
    <col min="1034" max="1034" width="6.5" style="1578" customWidth="1"/>
    <col min="1035" max="1035" width="6.875" style="1578" customWidth="1"/>
    <col min="1036" max="1036" width="6.375" style="1578" customWidth="1"/>
    <col min="1037" max="1037" width="18.375" style="1578" customWidth="1"/>
    <col min="1038" max="1038" width="48.125" style="1578" customWidth="1"/>
    <col min="1039" max="1280" width="9" style="1578"/>
    <col min="1281" max="1281" width="5.25" style="1578" customWidth="1"/>
    <col min="1282" max="1282" width="30.875" style="1578" customWidth="1"/>
    <col min="1283" max="1283" width="6.375" style="1578" customWidth="1"/>
    <col min="1284" max="1284" width="6.5" style="1578" customWidth="1"/>
    <col min="1285" max="1285" width="6.125" style="1578" customWidth="1"/>
    <col min="1286" max="1286" width="6" style="1578" customWidth="1"/>
    <col min="1287" max="1288" width="7" style="1578" customWidth="1"/>
    <col min="1289" max="1289" width="8.75" style="1578" customWidth="1"/>
    <col min="1290" max="1290" width="6.5" style="1578" customWidth="1"/>
    <col min="1291" max="1291" width="6.875" style="1578" customWidth="1"/>
    <col min="1292" max="1292" width="6.375" style="1578" customWidth="1"/>
    <col min="1293" max="1293" width="18.375" style="1578" customWidth="1"/>
    <col min="1294" max="1294" width="48.125" style="1578" customWidth="1"/>
    <col min="1295" max="1536" width="9" style="1578"/>
    <col min="1537" max="1537" width="5.25" style="1578" customWidth="1"/>
    <col min="1538" max="1538" width="30.875" style="1578" customWidth="1"/>
    <col min="1539" max="1539" width="6.375" style="1578" customWidth="1"/>
    <col min="1540" max="1540" width="6.5" style="1578" customWidth="1"/>
    <col min="1541" max="1541" width="6.125" style="1578" customWidth="1"/>
    <col min="1542" max="1542" width="6" style="1578" customWidth="1"/>
    <col min="1543" max="1544" width="7" style="1578" customWidth="1"/>
    <col min="1545" max="1545" width="8.75" style="1578" customWidth="1"/>
    <col min="1546" max="1546" width="6.5" style="1578" customWidth="1"/>
    <col min="1547" max="1547" width="6.875" style="1578" customWidth="1"/>
    <col min="1548" max="1548" width="6.375" style="1578" customWidth="1"/>
    <col min="1549" max="1549" width="18.375" style="1578" customWidth="1"/>
    <col min="1550" max="1550" width="48.125" style="1578" customWidth="1"/>
    <col min="1551" max="1792" width="9" style="1578"/>
    <col min="1793" max="1793" width="5.25" style="1578" customWidth="1"/>
    <col min="1794" max="1794" width="30.875" style="1578" customWidth="1"/>
    <col min="1795" max="1795" width="6.375" style="1578" customWidth="1"/>
    <col min="1796" max="1796" width="6.5" style="1578" customWidth="1"/>
    <col min="1797" max="1797" width="6.125" style="1578" customWidth="1"/>
    <col min="1798" max="1798" width="6" style="1578" customWidth="1"/>
    <col min="1799" max="1800" width="7" style="1578" customWidth="1"/>
    <col min="1801" max="1801" width="8.75" style="1578" customWidth="1"/>
    <col min="1802" max="1802" width="6.5" style="1578" customWidth="1"/>
    <col min="1803" max="1803" width="6.875" style="1578" customWidth="1"/>
    <col min="1804" max="1804" width="6.375" style="1578" customWidth="1"/>
    <col min="1805" max="1805" width="18.375" style="1578" customWidth="1"/>
    <col min="1806" max="1806" width="48.125" style="1578" customWidth="1"/>
    <col min="1807" max="2048" width="9" style="1578"/>
    <col min="2049" max="2049" width="5.25" style="1578" customWidth="1"/>
    <col min="2050" max="2050" width="30.875" style="1578" customWidth="1"/>
    <col min="2051" max="2051" width="6.375" style="1578" customWidth="1"/>
    <col min="2052" max="2052" width="6.5" style="1578" customWidth="1"/>
    <col min="2053" max="2053" width="6.125" style="1578" customWidth="1"/>
    <col min="2054" max="2054" width="6" style="1578" customWidth="1"/>
    <col min="2055" max="2056" width="7" style="1578" customWidth="1"/>
    <col min="2057" max="2057" width="8.75" style="1578" customWidth="1"/>
    <col min="2058" max="2058" width="6.5" style="1578" customWidth="1"/>
    <col min="2059" max="2059" width="6.875" style="1578" customWidth="1"/>
    <col min="2060" max="2060" width="6.375" style="1578" customWidth="1"/>
    <col min="2061" max="2061" width="18.375" style="1578" customWidth="1"/>
    <col min="2062" max="2062" width="48.125" style="1578" customWidth="1"/>
    <col min="2063" max="2304" width="9" style="1578"/>
    <col min="2305" max="2305" width="5.25" style="1578" customWidth="1"/>
    <col min="2306" max="2306" width="30.875" style="1578" customWidth="1"/>
    <col min="2307" max="2307" width="6.375" style="1578" customWidth="1"/>
    <col min="2308" max="2308" width="6.5" style="1578" customWidth="1"/>
    <col min="2309" max="2309" width="6.125" style="1578" customWidth="1"/>
    <col min="2310" max="2310" width="6" style="1578" customWidth="1"/>
    <col min="2311" max="2312" width="7" style="1578" customWidth="1"/>
    <col min="2313" max="2313" width="8.75" style="1578" customWidth="1"/>
    <col min="2314" max="2314" width="6.5" style="1578" customWidth="1"/>
    <col min="2315" max="2315" width="6.875" style="1578" customWidth="1"/>
    <col min="2316" max="2316" width="6.375" style="1578" customWidth="1"/>
    <col min="2317" max="2317" width="18.375" style="1578" customWidth="1"/>
    <col min="2318" max="2318" width="48.125" style="1578" customWidth="1"/>
    <col min="2319" max="2560" width="9" style="1578"/>
    <col min="2561" max="2561" width="5.25" style="1578" customWidth="1"/>
    <col min="2562" max="2562" width="30.875" style="1578" customWidth="1"/>
    <col min="2563" max="2563" width="6.375" style="1578" customWidth="1"/>
    <col min="2564" max="2564" width="6.5" style="1578" customWidth="1"/>
    <col min="2565" max="2565" width="6.125" style="1578" customWidth="1"/>
    <col min="2566" max="2566" width="6" style="1578" customWidth="1"/>
    <col min="2567" max="2568" width="7" style="1578" customWidth="1"/>
    <col min="2569" max="2569" width="8.75" style="1578" customWidth="1"/>
    <col min="2570" max="2570" width="6.5" style="1578" customWidth="1"/>
    <col min="2571" max="2571" width="6.875" style="1578" customWidth="1"/>
    <col min="2572" max="2572" width="6.375" style="1578" customWidth="1"/>
    <col min="2573" max="2573" width="18.375" style="1578" customWidth="1"/>
    <col min="2574" max="2574" width="48.125" style="1578" customWidth="1"/>
    <col min="2575" max="2816" width="9" style="1578"/>
    <col min="2817" max="2817" width="5.25" style="1578" customWidth="1"/>
    <col min="2818" max="2818" width="30.875" style="1578" customWidth="1"/>
    <col min="2819" max="2819" width="6.375" style="1578" customWidth="1"/>
    <col min="2820" max="2820" width="6.5" style="1578" customWidth="1"/>
    <col min="2821" max="2821" width="6.125" style="1578" customWidth="1"/>
    <col min="2822" max="2822" width="6" style="1578" customWidth="1"/>
    <col min="2823" max="2824" width="7" style="1578" customWidth="1"/>
    <col min="2825" max="2825" width="8.75" style="1578" customWidth="1"/>
    <col min="2826" max="2826" width="6.5" style="1578" customWidth="1"/>
    <col min="2827" max="2827" width="6.875" style="1578" customWidth="1"/>
    <col min="2828" max="2828" width="6.375" style="1578" customWidth="1"/>
    <col min="2829" max="2829" width="18.375" style="1578" customWidth="1"/>
    <col min="2830" max="2830" width="48.125" style="1578" customWidth="1"/>
    <col min="2831" max="3072" width="9" style="1578"/>
    <col min="3073" max="3073" width="5.25" style="1578" customWidth="1"/>
    <col min="3074" max="3074" width="30.875" style="1578" customWidth="1"/>
    <col min="3075" max="3075" width="6.375" style="1578" customWidth="1"/>
    <col min="3076" max="3076" width="6.5" style="1578" customWidth="1"/>
    <col min="3077" max="3077" width="6.125" style="1578" customWidth="1"/>
    <col min="3078" max="3078" width="6" style="1578" customWidth="1"/>
    <col min="3079" max="3080" width="7" style="1578" customWidth="1"/>
    <col min="3081" max="3081" width="8.75" style="1578" customWidth="1"/>
    <col min="3082" max="3082" width="6.5" style="1578" customWidth="1"/>
    <col min="3083" max="3083" width="6.875" style="1578" customWidth="1"/>
    <col min="3084" max="3084" width="6.375" style="1578" customWidth="1"/>
    <col min="3085" max="3085" width="18.375" style="1578" customWidth="1"/>
    <col min="3086" max="3086" width="48.125" style="1578" customWidth="1"/>
    <col min="3087" max="3328" width="9" style="1578"/>
    <col min="3329" max="3329" width="5.25" style="1578" customWidth="1"/>
    <col min="3330" max="3330" width="30.875" style="1578" customWidth="1"/>
    <col min="3331" max="3331" width="6.375" style="1578" customWidth="1"/>
    <col min="3332" max="3332" width="6.5" style="1578" customWidth="1"/>
    <col min="3333" max="3333" width="6.125" style="1578" customWidth="1"/>
    <col min="3334" max="3334" width="6" style="1578" customWidth="1"/>
    <col min="3335" max="3336" width="7" style="1578" customWidth="1"/>
    <col min="3337" max="3337" width="8.75" style="1578" customWidth="1"/>
    <col min="3338" max="3338" width="6.5" style="1578" customWidth="1"/>
    <col min="3339" max="3339" width="6.875" style="1578" customWidth="1"/>
    <col min="3340" max="3340" width="6.375" style="1578" customWidth="1"/>
    <col min="3341" max="3341" width="18.375" style="1578" customWidth="1"/>
    <col min="3342" max="3342" width="48.125" style="1578" customWidth="1"/>
    <col min="3343" max="3584" width="9" style="1578"/>
    <col min="3585" max="3585" width="5.25" style="1578" customWidth="1"/>
    <col min="3586" max="3586" width="30.875" style="1578" customWidth="1"/>
    <col min="3587" max="3587" width="6.375" style="1578" customWidth="1"/>
    <col min="3588" max="3588" width="6.5" style="1578" customWidth="1"/>
    <col min="3589" max="3589" width="6.125" style="1578" customWidth="1"/>
    <col min="3590" max="3590" width="6" style="1578" customWidth="1"/>
    <col min="3591" max="3592" width="7" style="1578" customWidth="1"/>
    <col min="3593" max="3593" width="8.75" style="1578" customWidth="1"/>
    <col min="3594" max="3594" width="6.5" style="1578" customWidth="1"/>
    <col min="3595" max="3595" width="6.875" style="1578" customWidth="1"/>
    <col min="3596" max="3596" width="6.375" style="1578" customWidth="1"/>
    <col min="3597" max="3597" width="18.375" style="1578" customWidth="1"/>
    <col min="3598" max="3598" width="48.125" style="1578" customWidth="1"/>
    <col min="3599" max="3840" width="9" style="1578"/>
    <col min="3841" max="3841" width="5.25" style="1578" customWidth="1"/>
    <col min="3842" max="3842" width="30.875" style="1578" customWidth="1"/>
    <col min="3843" max="3843" width="6.375" style="1578" customWidth="1"/>
    <col min="3844" max="3844" width="6.5" style="1578" customWidth="1"/>
    <col min="3845" max="3845" width="6.125" style="1578" customWidth="1"/>
    <col min="3846" max="3846" width="6" style="1578" customWidth="1"/>
    <col min="3847" max="3848" width="7" style="1578" customWidth="1"/>
    <col min="3849" max="3849" width="8.75" style="1578" customWidth="1"/>
    <col min="3850" max="3850" width="6.5" style="1578" customWidth="1"/>
    <col min="3851" max="3851" width="6.875" style="1578" customWidth="1"/>
    <col min="3852" max="3852" width="6.375" style="1578" customWidth="1"/>
    <col min="3853" max="3853" width="18.375" style="1578" customWidth="1"/>
    <col min="3854" max="3854" width="48.125" style="1578" customWidth="1"/>
    <col min="3855" max="4096" width="9" style="1578"/>
    <col min="4097" max="4097" width="5.25" style="1578" customWidth="1"/>
    <col min="4098" max="4098" width="30.875" style="1578" customWidth="1"/>
    <col min="4099" max="4099" width="6.375" style="1578" customWidth="1"/>
    <col min="4100" max="4100" width="6.5" style="1578" customWidth="1"/>
    <col min="4101" max="4101" width="6.125" style="1578" customWidth="1"/>
    <col min="4102" max="4102" width="6" style="1578" customWidth="1"/>
    <col min="4103" max="4104" width="7" style="1578" customWidth="1"/>
    <col min="4105" max="4105" width="8.75" style="1578" customWidth="1"/>
    <col min="4106" max="4106" width="6.5" style="1578" customWidth="1"/>
    <col min="4107" max="4107" width="6.875" style="1578" customWidth="1"/>
    <col min="4108" max="4108" width="6.375" style="1578" customWidth="1"/>
    <col min="4109" max="4109" width="18.375" style="1578" customWidth="1"/>
    <col min="4110" max="4110" width="48.125" style="1578" customWidth="1"/>
    <col min="4111" max="4352" width="9" style="1578"/>
    <col min="4353" max="4353" width="5.25" style="1578" customWidth="1"/>
    <col min="4354" max="4354" width="30.875" style="1578" customWidth="1"/>
    <col min="4355" max="4355" width="6.375" style="1578" customWidth="1"/>
    <col min="4356" max="4356" width="6.5" style="1578" customWidth="1"/>
    <col min="4357" max="4357" width="6.125" style="1578" customWidth="1"/>
    <col min="4358" max="4358" width="6" style="1578" customWidth="1"/>
    <col min="4359" max="4360" width="7" style="1578" customWidth="1"/>
    <col min="4361" max="4361" width="8.75" style="1578" customWidth="1"/>
    <col min="4362" max="4362" width="6.5" style="1578" customWidth="1"/>
    <col min="4363" max="4363" width="6.875" style="1578" customWidth="1"/>
    <col min="4364" max="4364" width="6.375" style="1578" customWidth="1"/>
    <col min="4365" max="4365" width="18.375" style="1578" customWidth="1"/>
    <col min="4366" max="4366" width="48.125" style="1578" customWidth="1"/>
    <col min="4367" max="4608" width="9" style="1578"/>
    <col min="4609" max="4609" width="5.25" style="1578" customWidth="1"/>
    <col min="4610" max="4610" width="30.875" style="1578" customWidth="1"/>
    <col min="4611" max="4611" width="6.375" style="1578" customWidth="1"/>
    <col min="4612" max="4612" width="6.5" style="1578" customWidth="1"/>
    <col min="4613" max="4613" width="6.125" style="1578" customWidth="1"/>
    <col min="4614" max="4614" width="6" style="1578" customWidth="1"/>
    <col min="4615" max="4616" width="7" style="1578" customWidth="1"/>
    <col min="4617" max="4617" width="8.75" style="1578" customWidth="1"/>
    <col min="4618" max="4618" width="6.5" style="1578" customWidth="1"/>
    <col min="4619" max="4619" width="6.875" style="1578" customWidth="1"/>
    <col min="4620" max="4620" width="6.375" style="1578" customWidth="1"/>
    <col min="4621" max="4621" width="18.375" style="1578" customWidth="1"/>
    <col min="4622" max="4622" width="48.125" style="1578" customWidth="1"/>
    <col min="4623" max="4864" width="9" style="1578"/>
    <col min="4865" max="4865" width="5.25" style="1578" customWidth="1"/>
    <col min="4866" max="4866" width="30.875" style="1578" customWidth="1"/>
    <col min="4867" max="4867" width="6.375" style="1578" customWidth="1"/>
    <col min="4868" max="4868" width="6.5" style="1578" customWidth="1"/>
    <col min="4869" max="4869" width="6.125" style="1578" customWidth="1"/>
    <col min="4870" max="4870" width="6" style="1578" customWidth="1"/>
    <col min="4871" max="4872" width="7" style="1578" customWidth="1"/>
    <col min="4873" max="4873" width="8.75" style="1578" customWidth="1"/>
    <col min="4874" max="4874" width="6.5" style="1578" customWidth="1"/>
    <col min="4875" max="4875" width="6.875" style="1578" customWidth="1"/>
    <col min="4876" max="4876" width="6.375" style="1578" customWidth="1"/>
    <col min="4877" max="4877" width="18.375" style="1578" customWidth="1"/>
    <col min="4878" max="4878" width="48.125" style="1578" customWidth="1"/>
    <col min="4879" max="5120" width="9" style="1578"/>
    <col min="5121" max="5121" width="5.25" style="1578" customWidth="1"/>
    <col min="5122" max="5122" width="30.875" style="1578" customWidth="1"/>
    <col min="5123" max="5123" width="6.375" style="1578" customWidth="1"/>
    <col min="5124" max="5124" width="6.5" style="1578" customWidth="1"/>
    <col min="5125" max="5125" width="6.125" style="1578" customWidth="1"/>
    <col min="5126" max="5126" width="6" style="1578" customWidth="1"/>
    <col min="5127" max="5128" width="7" style="1578" customWidth="1"/>
    <col min="5129" max="5129" width="8.75" style="1578" customWidth="1"/>
    <col min="5130" max="5130" width="6.5" style="1578" customWidth="1"/>
    <col min="5131" max="5131" width="6.875" style="1578" customWidth="1"/>
    <col min="5132" max="5132" width="6.375" style="1578" customWidth="1"/>
    <col min="5133" max="5133" width="18.375" style="1578" customWidth="1"/>
    <col min="5134" max="5134" width="48.125" style="1578" customWidth="1"/>
    <col min="5135" max="5376" width="9" style="1578"/>
    <col min="5377" max="5377" width="5.25" style="1578" customWidth="1"/>
    <col min="5378" max="5378" width="30.875" style="1578" customWidth="1"/>
    <col min="5379" max="5379" width="6.375" style="1578" customWidth="1"/>
    <col min="5380" max="5380" width="6.5" style="1578" customWidth="1"/>
    <col min="5381" max="5381" width="6.125" style="1578" customWidth="1"/>
    <col min="5382" max="5382" width="6" style="1578" customWidth="1"/>
    <col min="5383" max="5384" width="7" style="1578" customWidth="1"/>
    <col min="5385" max="5385" width="8.75" style="1578" customWidth="1"/>
    <col min="5386" max="5386" width="6.5" style="1578" customWidth="1"/>
    <col min="5387" max="5387" width="6.875" style="1578" customWidth="1"/>
    <col min="5388" max="5388" width="6.375" style="1578" customWidth="1"/>
    <col min="5389" max="5389" width="18.375" style="1578" customWidth="1"/>
    <col min="5390" max="5390" width="48.125" style="1578" customWidth="1"/>
    <col min="5391" max="5632" width="9" style="1578"/>
    <col min="5633" max="5633" width="5.25" style="1578" customWidth="1"/>
    <col min="5634" max="5634" width="30.875" style="1578" customWidth="1"/>
    <col min="5635" max="5635" width="6.375" style="1578" customWidth="1"/>
    <col min="5636" max="5636" width="6.5" style="1578" customWidth="1"/>
    <col min="5637" max="5637" width="6.125" style="1578" customWidth="1"/>
    <col min="5638" max="5638" width="6" style="1578" customWidth="1"/>
    <col min="5639" max="5640" width="7" style="1578" customWidth="1"/>
    <col min="5641" max="5641" width="8.75" style="1578" customWidth="1"/>
    <col min="5642" max="5642" width="6.5" style="1578" customWidth="1"/>
    <col min="5643" max="5643" width="6.875" style="1578" customWidth="1"/>
    <col min="5644" max="5644" width="6.375" style="1578" customWidth="1"/>
    <col min="5645" max="5645" width="18.375" style="1578" customWidth="1"/>
    <col min="5646" max="5646" width="48.125" style="1578" customWidth="1"/>
    <col min="5647" max="5888" width="9" style="1578"/>
    <col min="5889" max="5889" width="5.25" style="1578" customWidth="1"/>
    <col min="5890" max="5890" width="30.875" style="1578" customWidth="1"/>
    <col min="5891" max="5891" width="6.375" style="1578" customWidth="1"/>
    <col min="5892" max="5892" width="6.5" style="1578" customWidth="1"/>
    <col min="5893" max="5893" width="6.125" style="1578" customWidth="1"/>
    <col min="5894" max="5894" width="6" style="1578" customWidth="1"/>
    <col min="5895" max="5896" width="7" style="1578" customWidth="1"/>
    <col min="5897" max="5897" width="8.75" style="1578" customWidth="1"/>
    <col min="5898" max="5898" width="6.5" style="1578" customWidth="1"/>
    <col min="5899" max="5899" width="6.875" style="1578" customWidth="1"/>
    <col min="5900" max="5900" width="6.375" style="1578" customWidth="1"/>
    <col min="5901" max="5901" width="18.375" style="1578" customWidth="1"/>
    <col min="5902" max="5902" width="48.125" style="1578" customWidth="1"/>
    <col min="5903" max="6144" width="9" style="1578"/>
    <col min="6145" max="6145" width="5.25" style="1578" customWidth="1"/>
    <col min="6146" max="6146" width="30.875" style="1578" customWidth="1"/>
    <col min="6147" max="6147" width="6.375" style="1578" customWidth="1"/>
    <col min="6148" max="6148" width="6.5" style="1578" customWidth="1"/>
    <col min="6149" max="6149" width="6.125" style="1578" customWidth="1"/>
    <col min="6150" max="6150" width="6" style="1578" customWidth="1"/>
    <col min="6151" max="6152" width="7" style="1578" customWidth="1"/>
    <col min="6153" max="6153" width="8.75" style="1578" customWidth="1"/>
    <col min="6154" max="6154" width="6.5" style="1578" customWidth="1"/>
    <col min="6155" max="6155" width="6.875" style="1578" customWidth="1"/>
    <col min="6156" max="6156" width="6.375" style="1578" customWidth="1"/>
    <col min="6157" max="6157" width="18.375" style="1578" customWidth="1"/>
    <col min="6158" max="6158" width="48.125" style="1578" customWidth="1"/>
    <col min="6159" max="6400" width="9" style="1578"/>
    <col min="6401" max="6401" width="5.25" style="1578" customWidth="1"/>
    <col min="6402" max="6402" width="30.875" style="1578" customWidth="1"/>
    <col min="6403" max="6403" width="6.375" style="1578" customWidth="1"/>
    <col min="6404" max="6404" width="6.5" style="1578" customWidth="1"/>
    <col min="6405" max="6405" width="6.125" style="1578" customWidth="1"/>
    <col min="6406" max="6406" width="6" style="1578" customWidth="1"/>
    <col min="6407" max="6408" width="7" style="1578" customWidth="1"/>
    <col min="6409" max="6409" width="8.75" style="1578" customWidth="1"/>
    <col min="6410" max="6410" width="6.5" style="1578" customWidth="1"/>
    <col min="6411" max="6411" width="6.875" style="1578" customWidth="1"/>
    <col min="6412" max="6412" width="6.375" style="1578" customWidth="1"/>
    <col min="6413" max="6413" width="18.375" style="1578" customWidth="1"/>
    <col min="6414" max="6414" width="48.125" style="1578" customWidth="1"/>
    <col min="6415" max="6656" width="9" style="1578"/>
    <col min="6657" max="6657" width="5.25" style="1578" customWidth="1"/>
    <col min="6658" max="6658" width="30.875" style="1578" customWidth="1"/>
    <col min="6659" max="6659" width="6.375" style="1578" customWidth="1"/>
    <col min="6660" max="6660" width="6.5" style="1578" customWidth="1"/>
    <col min="6661" max="6661" width="6.125" style="1578" customWidth="1"/>
    <col min="6662" max="6662" width="6" style="1578" customWidth="1"/>
    <col min="6663" max="6664" width="7" style="1578" customWidth="1"/>
    <col min="6665" max="6665" width="8.75" style="1578" customWidth="1"/>
    <col min="6666" max="6666" width="6.5" style="1578" customWidth="1"/>
    <col min="6667" max="6667" width="6.875" style="1578" customWidth="1"/>
    <col min="6668" max="6668" width="6.375" style="1578" customWidth="1"/>
    <col min="6669" max="6669" width="18.375" style="1578" customWidth="1"/>
    <col min="6670" max="6670" width="48.125" style="1578" customWidth="1"/>
    <col min="6671" max="6912" width="9" style="1578"/>
    <col min="6913" max="6913" width="5.25" style="1578" customWidth="1"/>
    <col min="6914" max="6914" width="30.875" style="1578" customWidth="1"/>
    <col min="6915" max="6915" width="6.375" style="1578" customWidth="1"/>
    <col min="6916" max="6916" width="6.5" style="1578" customWidth="1"/>
    <col min="6917" max="6917" width="6.125" style="1578" customWidth="1"/>
    <col min="6918" max="6918" width="6" style="1578" customWidth="1"/>
    <col min="6919" max="6920" width="7" style="1578" customWidth="1"/>
    <col min="6921" max="6921" width="8.75" style="1578" customWidth="1"/>
    <col min="6922" max="6922" width="6.5" style="1578" customWidth="1"/>
    <col min="6923" max="6923" width="6.875" style="1578" customWidth="1"/>
    <col min="6924" max="6924" width="6.375" style="1578" customWidth="1"/>
    <col min="6925" max="6925" width="18.375" style="1578" customWidth="1"/>
    <col min="6926" max="6926" width="48.125" style="1578" customWidth="1"/>
    <col min="6927" max="7168" width="9" style="1578"/>
    <col min="7169" max="7169" width="5.25" style="1578" customWidth="1"/>
    <col min="7170" max="7170" width="30.875" style="1578" customWidth="1"/>
    <col min="7171" max="7171" width="6.375" style="1578" customWidth="1"/>
    <col min="7172" max="7172" width="6.5" style="1578" customWidth="1"/>
    <col min="7173" max="7173" width="6.125" style="1578" customWidth="1"/>
    <col min="7174" max="7174" width="6" style="1578" customWidth="1"/>
    <col min="7175" max="7176" width="7" style="1578" customWidth="1"/>
    <col min="7177" max="7177" width="8.75" style="1578" customWidth="1"/>
    <col min="7178" max="7178" width="6.5" style="1578" customWidth="1"/>
    <col min="7179" max="7179" width="6.875" style="1578" customWidth="1"/>
    <col min="7180" max="7180" width="6.375" style="1578" customWidth="1"/>
    <col min="7181" max="7181" width="18.375" style="1578" customWidth="1"/>
    <col min="7182" max="7182" width="48.125" style="1578" customWidth="1"/>
    <col min="7183" max="7424" width="9" style="1578"/>
    <col min="7425" max="7425" width="5.25" style="1578" customWidth="1"/>
    <col min="7426" max="7426" width="30.875" style="1578" customWidth="1"/>
    <col min="7427" max="7427" width="6.375" style="1578" customWidth="1"/>
    <col min="7428" max="7428" width="6.5" style="1578" customWidth="1"/>
    <col min="7429" max="7429" width="6.125" style="1578" customWidth="1"/>
    <col min="7430" max="7430" width="6" style="1578" customWidth="1"/>
    <col min="7431" max="7432" width="7" style="1578" customWidth="1"/>
    <col min="7433" max="7433" width="8.75" style="1578" customWidth="1"/>
    <col min="7434" max="7434" width="6.5" style="1578" customWidth="1"/>
    <col min="7435" max="7435" width="6.875" style="1578" customWidth="1"/>
    <col min="7436" max="7436" width="6.375" style="1578" customWidth="1"/>
    <col min="7437" max="7437" width="18.375" style="1578" customWidth="1"/>
    <col min="7438" max="7438" width="48.125" style="1578" customWidth="1"/>
    <col min="7439" max="7680" width="9" style="1578"/>
    <col min="7681" max="7681" width="5.25" style="1578" customWidth="1"/>
    <col min="7682" max="7682" width="30.875" style="1578" customWidth="1"/>
    <col min="7683" max="7683" width="6.375" style="1578" customWidth="1"/>
    <col min="7684" max="7684" width="6.5" style="1578" customWidth="1"/>
    <col min="7685" max="7685" width="6.125" style="1578" customWidth="1"/>
    <col min="7686" max="7686" width="6" style="1578" customWidth="1"/>
    <col min="7687" max="7688" width="7" style="1578" customWidth="1"/>
    <col min="7689" max="7689" width="8.75" style="1578" customWidth="1"/>
    <col min="7690" max="7690" width="6.5" style="1578" customWidth="1"/>
    <col min="7691" max="7691" width="6.875" style="1578" customWidth="1"/>
    <col min="7692" max="7692" width="6.375" style="1578" customWidth="1"/>
    <col min="7693" max="7693" width="18.375" style="1578" customWidth="1"/>
    <col min="7694" max="7694" width="48.125" style="1578" customWidth="1"/>
    <col min="7695" max="7936" width="9" style="1578"/>
    <col min="7937" max="7937" width="5.25" style="1578" customWidth="1"/>
    <col min="7938" max="7938" width="30.875" style="1578" customWidth="1"/>
    <col min="7939" max="7939" width="6.375" style="1578" customWidth="1"/>
    <col min="7940" max="7940" width="6.5" style="1578" customWidth="1"/>
    <col min="7941" max="7941" width="6.125" style="1578" customWidth="1"/>
    <col min="7942" max="7942" width="6" style="1578" customWidth="1"/>
    <col min="7943" max="7944" width="7" style="1578" customWidth="1"/>
    <col min="7945" max="7945" width="8.75" style="1578" customWidth="1"/>
    <col min="7946" max="7946" width="6.5" style="1578" customWidth="1"/>
    <col min="7947" max="7947" width="6.875" style="1578" customWidth="1"/>
    <col min="7948" max="7948" width="6.375" style="1578" customWidth="1"/>
    <col min="7949" max="7949" width="18.375" style="1578" customWidth="1"/>
    <col min="7950" max="7950" width="48.125" style="1578" customWidth="1"/>
    <col min="7951" max="8192" width="9" style="1578"/>
    <col min="8193" max="8193" width="5.25" style="1578" customWidth="1"/>
    <col min="8194" max="8194" width="30.875" style="1578" customWidth="1"/>
    <col min="8195" max="8195" width="6.375" style="1578" customWidth="1"/>
    <col min="8196" max="8196" width="6.5" style="1578" customWidth="1"/>
    <col min="8197" max="8197" width="6.125" style="1578" customWidth="1"/>
    <col min="8198" max="8198" width="6" style="1578" customWidth="1"/>
    <col min="8199" max="8200" width="7" style="1578" customWidth="1"/>
    <col min="8201" max="8201" width="8.75" style="1578" customWidth="1"/>
    <col min="8202" max="8202" width="6.5" style="1578" customWidth="1"/>
    <col min="8203" max="8203" width="6.875" style="1578" customWidth="1"/>
    <col min="8204" max="8204" width="6.375" style="1578" customWidth="1"/>
    <col min="8205" max="8205" width="18.375" style="1578" customWidth="1"/>
    <col min="8206" max="8206" width="48.125" style="1578" customWidth="1"/>
    <col min="8207" max="8448" width="9" style="1578"/>
    <col min="8449" max="8449" width="5.25" style="1578" customWidth="1"/>
    <col min="8450" max="8450" width="30.875" style="1578" customWidth="1"/>
    <col min="8451" max="8451" width="6.375" style="1578" customWidth="1"/>
    <col min="8452" max="8452" width="6.5" style="1578" customWidth="1"/>
    <col min="8453" max="8453" width="6.125" style="1578" customWidth="1"/>
    <col min="8454" max="8454" width="6" style="1578" customWidth="1"/>
    <col min="8455" max="8456" width="7" style="1578" customWidth="1"/>
    <col min="8457" max="8457" width="8.75" style="1578" customWidth="1"/>
    <col min="8458" max="8458" width="6.5" style="1578" customWidth="1"/>
    <col min="8459" max="8459" width="6.875" style="1578" customWidth="1"/>
    <col min="8460" max="8460" width="6.375" style="1578" customWidth="1"/>
    <col min="8461" max="8461" width="18.375" style="1578" customWidth="1"/>
    <col min="8462" max="8462" width="48.125" style="1578" customWidth="1"/>
    <col min="8463" max="8704" width="9" style="1578"/>
    <col min="8705" max="8705" width="5.25" style="1578" customWidth="1"/>
    <col min="8706" max="8706" width="30.875" style="1578" customWidth="1"/>
    <col min="8707" max="8707" width="6.375" style="1578" customWidth="1"/>
    <col min="8708" max="8708" width="6.5" style="1578" customWidth="1"/>
    <col min="8709" max="8709" width="6.125" style="1578" customWidth="1"/>
    <col min="8710" max="8710" width="6" style="1578" customWidth="1"/>
    <col min="8711" max="8712" width="7" style="1578" customWidth="1"/>
    <col min="8713" max="8713" width="8.75" style="1578" customWidth="1"/>
    <col min="8714" max="8714" width="6.5" style="1578" customWidth="1"/>
    <col min="8715" max="8715" width="6.875" style="1578" customWidth="1"/>
    <col min="8716" max="8716" width="6.375" style="1578" customWidth="1"/>
    <col min="8717" max="8717" width="18.375" style="1578" customWidth="1"/>
    <col min="8718" max="8718" width="48.125" style="1578" customWidth="1"/>
    <col min="8719" max="8960" width="9" style="1578"/>
    <col min="8961" max="8961" width="5.25" style="1578" customWidth="1"/>
    <col min="8962" max="8962" width="30.875" style="1578" customWidth="1"/>
    <col min="8963" max="8963" width="6.375" style="1578" customWidth="1"/>
    <col min="8964" max="8964" width="6.5" style="1578" customWidth="1"/>
    <col min="8965" max="8965" width="6.125" style="1578" customWidth="1"/>
    <col min="8966" max="8966" width="6" style="1578" customWidth="1"/>
    <col min="8967" max="8968" width="7" style="1578" customWidth="1"/>
    <col min="8969" max="8969" width="8.75" style="1578" customWidth="1"/>
    <col min="8970" max="8970" width="6.5" style="1578" customWidth="1"/>
    <col min="8971" max="8971" width="6.875" style="1578" customWidth="1"/>
    <col min="8972" max="8972" width="6.375" style="1578" customWidth="1"/>
    <col min="8973" max="8973" width="18.375" style="1578" customWidth="1"/>
    <col min="8974" max="8974" width="48.125" style="1578" customWidth="1"/>
    <col min="8975" max="9216" width="9" style="1578"/>
    <col min="9217" max="9217" width="5.25" style="1578" customWidth="1"/>
    <col min="9218" max="9218" width="30.875" style="1578" customWidth="1"/>
    <col min="9219" max="9219" width="6.375" style="1578" customWidth="1"/>
    <col min="9220" max="9220" width="6.5" style="1578" customWidth="1"/>
    <col min="9221" max="9221" width="6.125" style="1578" customWidth="1"/>
    <col min="9222" max="9222" width="6" style="1578" customWidth="1"/>
    <col min="9223" max="9224" width="7" style="1578" customWidth="1"/>
    <col min="9225" max="9225" width="8.75" style="1578" customWidth="1"/>
    <col min="9226" max="9226" width="6.5" style="1578" customWidth="1"/>
    <col min="9227" max="9227" width="6.875" style="1578" customWidth="1"/>
    <col min="9228" max="9228" width="6.375" style="1578" customWidth="1"/>
    <col min="9229" max="9229" width="18.375" style="1578" customWidth="1"/>
    <col min="9230" max="9230" width="48.125" style="1578" customWidth="1"/>
    <col min="9231" max="9472" width="9" style="1578"/>
    <col min="9473" max="9473" width="5.25" style="1578" customWidth="1"/>
    <col min="9474" max="9474" width="30.875" style="1578" customWidth="1"/>
    <col min="9475" max="9475" width="6.375" style="1578" customWidth="1"/>
    <col min="9476" max="9476" width="6.5" style="1578" customWidth="1"/>
    <col min="9477" max="9477" width="6.125" style="1578" customWidth="1"/>
    <col min="9478" max="9478" width="6" style="1578" customWidth="1"/>
    <col min="9479" max="9480" width="7" style="1578" customWidth="1"/>
    <col min="9481" max="9481" width="8.75" style="1578" customWidth="1"/>
    <col min="9482" max="9482" width="6.5" style="1578" customWidth="1"/>
    <col min="9483" max="9483" width="6.875" style="1578" customWidth="1"/>
    <col min="9484" max="9484" width="6.375" style="1578" customWidth="1"/>
    <col min="9485" max="9485" width="18.375" style="1578" customWidth="1"/>
    <col min="9486" max="9486" width="48.125" style="1578" customWidth="1"/>
    <col min="9487" max="9728" width="9" style="1578"/>
    <col min="9729" max="9729" width="5.25" style="1578" customWidth="1"/>
    <col min="9730" max="9730" width="30.875" style="1578" customWidth="1"/>
    <col min="9731" max="9731" width="6.375" style="1578" customWidth="1"/>
    <col min="9732" max="9732" width="6.5" style="1578" customWidth="1"/>
    <col min="9733" max="9733" width="6.125" style="1578" customWidth="1"/>
    <col min="9734" max="9734" width="6" style="1578" customWidth="1"/>
    <col min="9735" max="9736" width="7" style="1578" customWidth="1"/>
    <col min="9737" max="9737" width="8.75" style="1578" customWidth="1"/>
    <col min="9738" max="9738" width="6.5" style="1578" customWidth="1"/>
    <col min="9739" max="9739" width="6.875" style="1578" customWidth="1"/>
    <col min="9740" max="9740" width="6.375" style="1578" customWidth="1"/>
    <col min="9741" max="9741" width="18.375" style="1578" customWidth="1"/>
    <col min="9742" max="9742" width="48.125" style="1578" customWidth="1"/>
    <col min="9743" max="9984" width="9" style="1578"/>
    <col min="9985" max="9985" width="5.25" style="1578" customWidth="1"/>
    <col min="9986" max="9986" width="30.875" style="1578" customWidth="1"/>
    <col min="9987" max="9987" width="6.375" style="1578" customWidth="1"/>
    <col min="9988" max="9988" width="6.5" style="1578" customWidth="1"/>
    <col min="9989" max="9989" width="6.125" style="1578" customWidth="1"/>
    <col min="9990" max="9990" width="6" style="1578" customWidth="1"/>
    <col min="9991" max="9992" width="7" style="1578" customWidth="1"/>
    <col min="9993" max="9993" width="8.75" style="1578" customWidth="1"/>
    <col min="9994" max="9994" width="6.5" style="1578" customWidth="1"/>
    <col min="9995" max="9995" width="6.875" style="1578" customWidth="1"/>
    <col min="9996" max="9996" width="6.375" style="1578" customWidth="1"/>
    <col min="9997" max="9997" width="18.375" style="1578" customWidth="1"/>
    <col min="9998" max="9998" width="48.125" style="1578" customWidth="1"/>
    <col min="9999" max="10240" width="9" style="1578"/>
    <col min="10241" max="10241" width="5.25" style="1578" customWidth="1"/>
    <col min="10242" max="10242" width="30.875" style="1578" customWidth="1"/>
    <col min="10243" max="10243" width="6.375" style="1578" customWidth="1"/>
    <col min="10244" max="10244" width="6.5" style="1578" customWidth="1"/>
    <col min="10245" max="10245" width="6.125" style="1578" customWidth="1"/>
    <col min="10246" max="10246" width="6" style="1578" customWidth="1"/>
    <col min="10247" max="10248" width="7" style="1578" customWidth="1"/>
    <col min="10249" max="10249" width="8.75" style="1578" customWidth="1"/>
    <col min="10250" max="10250" width="6.5" style="1578" customWidth="1"/>
    <col min="10251" max="10251" width="6.875" style="1578" customWidth="1"/>
    <col min="10252" max="10252" width="6.375" style="1578" customWidth="1"/>
    <col min="10253" max="10253" width="18.375" style="1578" customWidth="1"/>
    <col min="10254" max="10254" width="48.125" style="1578" customWidth="1"/>
    <col min="10255" max="10496" width="9" style="1578"/>
    <col min="10497" max="10497" width="5.25" style="1578" customWidth="1"/>
    <col min="10498" max="10498" width="30.875" style="1578" customWidth="1"/>
    <col min="10499" max="10499" width="6.375" style="1578" customWidth="1"/>
    <col min="10500" max="10500" width="6.5" style="1578" customWidth="1"/>
    <col min="10501" max="10501" width="6.125" style="1578" customWidth="1"/>
    <col min="10502" max="10502" width="6" style="1578" customWidth="1"/>
    <col min="10503" max="10504" width="7" style="1578" customWidth="1"/>
    <col min="10505" max="10505" width="8.75" style="1578" customWidth="1"/>
    <col min="10506" max="10506" width="6.5" style="1578" customWidth="1"/>
    <col min="10507" max="10507" width="6.875" style="1578" customWidth="1"/>
    <col min="10508" max="10508" width="6.375" style="1578" customWidth="1"/>
    <col min="10509" max="10509" width="18.375" style="1578" customWidth="1"/>
    <col min="10510" max="10510" width="48.125" style="1578" customWidth="1"/>
    <col min="10511" max="10752" width="9" style="1578"/>
    <col min="10753" max="10753" width="5.25" style="1578" customWidth="1"/>
    <col min="10754" max="10754" width="30.875" style="1578" customWidth="1"/>
    <col min="10755" max="10755" width="6.375" style="1578" customWidth="1"/>
    <col min="10756" max="10756" width="6.5" style="1578" customWidth="1"/>
    <col min="10757" max="10757" width="6.125" style="1578" customWidth="1"/>
    <col min="10758" max="10758" width="6" style="1578" customWidth="1"/>
    <col min="10759" max="10760" width="7" style="1578" customWidth="1"/>
    <col min="10761" max="10761" width="8.75" style="1578" customWidth="1"/>
    <col min="10762" max="10762" width="6.5" style="1578" customWidth="1"/>
    <col min="10763" max="10763" width="6.875" style="1578" customWidth="1"/>
    <col min="10764" max="10764" width="6.375" style="1578" customWidth="1"/>
    <col min="10765" max="10765" width="18.375" style="1578" customWidth="1"/>
    <col min="10766" max="10766" width="48.125" style="1578" customWidth="1"/>
    <col min="10767" max="11008" width="9" style="1578"/>
    <col min="11009" max="11009" width="5.25" style="1578" customWidth="1"/>
    <col min="11010" max="11010" width="30.875" style="1578" customWidth="1"/>
    <col min="11011" max="11011" width="6.375" style="1578" customWidth="1"/>
    <col min="11012" max="11012" width="6.5" style="1578" customWidth="1"/>
    <col min="11013" max="11013" width="6.125" style="1578" customWidth="1"/>
    <col min="11014" max="11014" width="6" style="1578" customWidth="1"/>
    <col min="11015" max="11016" width="7" style="1578" customWidth="1"/>
    <col min="11017" max="11017" width="8.75" style="1578" customWidth="1"/>
    <col min="11018" max="11018" width="6.5" style="1578" customWidth="1"/>
    <col min="11019" max="11019" width="6.875" style="1578" customWidth="1"/>
    <col min="11020" max="11020" width="6.375" style="1578" customWidth="1"/>
    <col min="11021" max="11021" width="18.375" style="1578" customWidth="1"/>
    <col min="11022" max="11022" width="48.125" style="1578" customWidth="1"/>
    <col min="11023" max="11264" width="9" style="1578"/>
    <col min="11265" max="11265" width="5.25" style="1578" customWidth="1"/>
    <col min="11266" max="11266" width="30.875" style="1578" customWidth="1"/>
    <col min="11267" max="11267" width="6.375" style="1578" customWidth="1"/>
    <col min="11268" max="11268" width="6.5" style="1578" customWidth="1"/>
    <col min="11269" max="11269" width="6.125" style="1578" customWidth="1"/>
    <col min="11270" max="11270" width="6" style="1578" customWidth="1"/>
    <col min="11271" max="11272" width="7" style="1578" customWidth="1"/>
    <col min="11273" max="11273" width="8.75" style="1578" customWidth="1"/>
    <col min="11274" max="11274" width="6.5" style="1578" customWidth="1"/>
    <col min="11275" max="11275" width="6.875" style="1578" customWidth="1"/>
    <col min="11276" max="11276" width="6.375" style="1578" customWidth="1"/>
    <col min="11277" max="11277" width="18.375" style="1578" customWidth="1"/>
    <col min="11278" max="11278" width="48.125" style="1578" customWidth="1"/>
    <col min="11279" max="11520" width="9" style="1578"/>
    <col min="11521" max="11521" width="5.25" style="1578" customWidth="1"/>
    <col min="11522" max="11522" width="30.875" style="1578" customWidth="1"/>
    <col min="11523" max="11523" width="6.375" style="1578" customWidth="1"/>
    <col min="11524" max="11524" width="6.5" style="1578" customWidth="1"/>
    <col min="11525" max="11525" width="6.125" style="1578" customWidth="1"/>
    <col min="11526" max="11526" width="6" style="1578" customWidth="1"/>
    <col min="11527" max="11528" width="7" style="1578" customWidth="1"/>
    <col min="11529" max="11529" width="8.75" style="1578" customWidth="1"/>
    <col min="11530" max="11530" width="6.5" style="1578" customWidth="1"/>
    <col min="11531" max="11531" width="6.875" style="1578" customWidth="1"/>
    <col min="11532" max="11532" width="6.375" style="1578" customWidth="1"/>
    <col min="11533" max="11533" width="18.375" style="1578" customWidth="1"/>
    <col min="11534" max="11534" width="48.125" style="1578" customWidth="1"/>
    <col min="11535" max="11776" width="9" style="1578"/>
    <col min="11777" max="11777" width="5.25" style="1578" customWidth="1"/>
    <col min="11778" max="11778" width="30.875" style="1578" customWidth="1"/>
    <col min="11779" max="11779" width="6.375" style="1578" customWidth="1"/>
    <col min="11780" max="11780" width="6.5" style="1578" customWidth="1"/>
    <col min="11781" max="11781" width="6.125" style="1578" customWidth="1"/>
    <col min="11782" max="11782" width="6" style="1578" customWidth="1"/>
    <col min="11783" max="11784" width="7" style="1578" customWidth="1"/>
    <col min="11785" max="11785" width="8.75" style="1578" customWidth="1"/>
    <col min="11786" max="11786" width="6.5" style="1578" customWidth="1"/>
    <col min="11787" max="11787" width="6.875" style="1578" customWidth="1"/>
    <col min="11788" max="11788" width="6.375" style="1578" customWidth="1"/>
    <col min="11789" max="11789" width="18.375" style="1578" customWidth="1"/>
    <col min="11790" max="11790" width="48.125" style="1578" customWidth="1"/>
    <col min="11791" max="12032" width="9" style="1578"/>
    <col min="12033" max="12033" width="5.25" style="1578" customWidth="1"/>
    <col min="12034" max="12034" width="30.875" style="1578" customWidth="1"/>
    <col min="12035" max="12035" width="6.375" style="1578" customWidth="1"/>
    <col min="12036" max="12036" width="6.5" style="1578" customWidth="1"/>
    <col min="12037" max="12037" width="6.125" style="1578" customWidth="1"/>
    <col min="12038" max="12038" width="6" style="1578" customWidth="1"/>
    <col min="12039" max="12040" width="7" style="1578" customWidth="1"/>
    <col min="12041" max="12041" width="8.75" style="1578" customWidth="1"/>
    <col min="12042" max="12042" width="6.5" style="1578" customWidth="1"/>
    <col min="12043" max="12043" width="6.875" style="1578" customWidth="1"/>
    <col min="12044" max="12044" width="6.375" style="1578" customWidth="1"/>
    <col min="12045" max="12045" width="18.375" style="1578" customWidth="1"/>
    <col min="12046" max="12046" width="48.125" style="1578" customWidth="1"/>
    <col min="12047" max="12288" width="9" style="1578"/>
    <col min="12289" max="12289" width="5.25" style="1578" customWidth="1"/>
    <col min="12290" max="12290" width="30.875" style="1578" customWidth="1"/>
    <col min="12291" max="12291" width="6.375" style="1578" customWidth="1"/>
    <col min="12292" max="12292" width="6.5" style="1578" customWidth="1"/>
    <col min="12293" max="12293" width="6.125" style="1578" customWidth="1"/>
    <col min="12294" max="12294" width="6" style="1578" customWidth="1"/>
    <col min="12295" max="12296" width="7" style="1578" customWidth="1"/>
    <col min="12297" max="12297" width="8.75" style="1578" customWidth="1"/>
    <col min="12298" max="12298" width="6.5" style="1578" customWidth="1"/>
    <col min="12299" max="12299" width="6.875" style="1578" customWidth="1"/>
    <col min="12300" max="12300" width="6.375" style="1578" customWidth="1"/>
    <col min="12301" max="12301" width="18.375" style="1578" customWidth="1"/>
    <col min="12302" max="12302" width="48.125" style="1578" customWidth="1"/>
    <col min="12303" max="12544" width="9" style="1578"/>
    <col min="12545" max="12545" width="5.25" style="1578" customWidth="1"/>
    <col min="12546" max="12546" width="30.875" style="1578" customWidth="1"/>
    <col min="12547" max="12547" width="6.375" style="1578" customWidth="1"/>
    <col min="12548" max="12548" width="6.5" style="1578" customWidth="1"/>
    <col min="12549" max="12549" width="6.125" style="1578" customWidth="1"/>
    <col min="12550" max="12550" width="6" style="1578" customWidth="1"/>
    <col min="12551" max="12552" width="7" style="1578" customWidth="1"/>
    <col min="12553" max="12553" width="8.75" style="1578" customWidth="1"/>
    <col min="12554" max="12554" width="6.5" style="1578" customWidth="1"/>
    <col min="12555" max="12555" width="6.875" style="1578" customWidth="1"/>
    <col min="12556" max="12556" width="6.375" style="1578" customWidth="1"/>
    <col min="12557" max="12557" width="18.375" style="1578" customWidth="1"/>
    <col min="12558" max="12558" width="48.125" style="1578" customWidth="1"/>
    <col min="12559" max="12800" width="9" style="1578"/>
    <col min="12801" max="12801" width="5.25" style="1578" customWidth="1"/>
    <col min="12802" max="12802" width="30.875" style="1578" customWidth="1"/>
    <col min="12803" max="12803" width="6.375" style="1578" customWidth="1"/>
    <col min="12804" max="12804" width="6.5" style="1578" customWidth="1"/>
    <col min="12805" max="12805" width="6.125" style="1578" customWidth="1"/>
    <col min="12806" max="12806" width="6" style="1578" customWidth="1"/>
    <col min="12807" max="12808" width="7" style="1578" customWidth="1"/>
    <col min="12809" max="12809" width="8.75" style="1578" customWidth="1"/>
    <col min="12810" max="12810" width="6.5" style="1578" customWidth="1"/>
    <col min="12811" max="12811" width="6.875" style="1578" customWidth="1"/>
    <col min="12812" max="12812" width="6.375" style="1578" customWidth="1"/>
    <col min="12813" max="12813" width="18.375" style="1578" customWidth="1"/>
    <col min="12814" max="12814" width="48.125" style="1578" customWidth="1"/>
    <col min="12815" max="13056" width="9" style="1578"/>
    <col min="13057" max="13057" width="5.25" style="1578" customWidth="1"/>
    <col min="13058" max="13058" width="30.875" style="1578" customWidth="1"/>
    <col min="13059" max="13059" width="6.375" style="1578" customWidth="1"/>
    <col min="13060" max="13060" width="6.5" style="1578" customWidth="1"/>
    <col min="13061" max="13061" width="6.125" style="1578" customWidth="1"/>
    <col min="13062" max="13062" width="6" style="1578" customWidth="1"/>
    <col min="13063" max="13064" width="7" style="1578" customWidth="1"/>
    <col min="13065" max="13065" width="8.75" style="1578" customWidth="1"/>
    <col min="13066" max="13066" width="6.5" style="1578" customWidth="1"/>
    <col min="13067" max="13067" width="6.875" style="1578" customWidth="1"/>
    <col min="13068" max="13068" width="6.375" style="1578" customWidth="1"/>
    <col min="13069" max="13069" width="18.375" style="1578" customWidth="1"/>
    <col min="13070" max="13070" width="48.125" style="1578" customWidth="1"/>
    <col min="13071" max="13312" width="9" style="1578"/>
    <col min="13313" max="13313" width="5.25" style="1578" customWidth="1"/>
    <col min="13314" max="13314" width="30.875" style="1578" customWidth="1"/>
    <col min="13315" max="13315" width="6.375" style="1578" customWidth="1"/>
    <col min="13316" max="13316" width="6.5" style="1578" customWidth="1"/>
    <col min="13317" max="13317" width="6.125" style="1578" customWidth="1"/>
    <col min="13318" max="13318" width="6" style="1578" customWidth="1"/>
    <col min="13319" max="13320" width="7" style="1578" customWidth="1"/>
    <col min="13321" max="13321" width="8.75" style="1578" customWidth="1"/>
    <col min="13322" max="13322" width="6.5" style="1578" customWidth="1"/>
    <col min="13323" max="13323" width="6.875" style="1578" customWidth="1"/>
    <col min="13324" max="13324" width="6.375" style="1578" customWidth="1"/>
    <col min="13325" max="13325" width="18.375" style="1578" customWidth="1"/>
    <col min="13326" max="13326" width="48.125" style="1578" customWidth="1"/>
    <col min="13327" max="13568" width="9" style="1578"/>
    <col min="13569" max="13569" width="5.25" style="1578" customWidth="1"/>
    <col min="13570" max="13570" width="30.875" style="1578" customWidth="1"/>
    <col min="13571" max="13571" width="6.375" style="1578" customWidth="1"/>
    <col min="13572" max="13572" width="6.5" style="1578" customWidth="1"/>
    <col min="13573" max="13573" width="6.125" style="1578" customWidth="1"/>
    <col min="13574" max="13574" width="6" style="1578" customWidth="1"/>
    <col min="13575" max="13576" width="7" style="1578" customWidth="1"/>
    <col min="13577" max="13577" width="8.75" style="1578" customWidth="1"/>
    <col min="13578" max="13578" width="6.5" style="1578" customWidth="1"/>
    <col min="13579" max="13579" width="6.875" style="1578" customWidth="1"/>
    <col min="13580" max="13580" width="6.375" style="1578" customWidth="1"/>
    <col min="13581" max="13581" width="18.375" style="1578" customWidth="1"/>
    <col min="13582" max="13582" width="48.125" style="1578" customWidth="1"/>
    <col min="13583" max="13824" width="9" style="1578"/>
    <col min="13825" max="13825" width="5.25" style="1578" customWidth="1"/>
    <col min="13826" max="13826" width="30.875" style="1578" customWidth="1"/>
    <col min="13827" max="13827" width="6.375" style="1578" customWidth="1"/>
    <col min="13828" max="13828" width="6.5" style="1578" customWidth="1"/>
    <col min="13829" max="13829" width="6.125" style="1578" customWidth="1"/>
    <col min="13830" max="13830" width="6" style="1578" customWidth="1"/>
    <col min="13831" max="13832" width="7" style="1578" customWidth="1"/>
    <col min="13833" max="13833" width="8.75" style="1578" customWidth="1"/>
    <col min="13834" max="13834" width="6.5" style="1578" customWidth="1"/>
    <col min="13835" max="13835" width="6.875" style="1578" customWidth="1"/>
    <col min="13836" max="13836" width="6.375" style="1578" customWidth="1"/>
    <col min="13837" max="13837" width="18.375" style="1578" customWidth="1"/>
    <col min="13838" max="13838" width="48.125" style="1578" customWidth="1"/>
    <col min="13839" max="14080" width="9" style="1578"/>
    <col min="14081" max="14081" width="5.25" style="1578" customWidth="1"/>
    <col min="14082" max="14082" width="30.875" style="1578" customWidth="1"/>
    <col min="14083" max="14083" width="6.375" style="1578" customWidth="1"/>
    <col min="14084" max="14084" width="6.5" style="1578" customWidth="1"/>
    <col min="14085" max="14085" width="6.125" style="1578" customWidth="1"/>
    <col min="14086" max="14086" width="6" style="1578" customWidth="1"/>
    <col min="14087" max="14088" width="7" style="1578" customWidth="1"/>
    <col min="14089" max="14089" width="8.75" style="1578" customWidth="1"/>
    <col min="14090" max="14090" width="6.5" style="1578" customWidth="1"/>
    <col min="14091" max="14091" width="6.875" style="1578" customWidth="1"/>
    <col min="14092" max="14092" width="6.375" style="1578" customWidth="1"/>
    <col min="14093" max="14093" width="18.375" style="1578" customWidth="1"/>
    <col min="14094" max="14094" width="48.125" style="1578" customWidth="1"/>
    <col min="14095" max="14336" width="9" style="1578"/>
    <col min="14337" max="14337" width="5.25" style="1578" customWidth="1"/>
    <col min="14338" max="14338" width="30.875" style="1578" customWidth="1"/>
    <col min="14339" max="14339" width="6.375" style="1578" customWidth="1"/>
    <col min="14340" max="14340" width="6.5" style="1578" customWidth="1"/>
    <col min="14341" max="14341" width="6.125" style="1578" customWidth="1"/>
    <col min="14342" max="14342" width="6" style="1578" customWidth="1"/>
    <col min="14343" max="14344" width="7" style="1578" customWidth="1"/>
    <col min="14345" max="14345" width="8.75" style="1578" customWidth="1"/>
    <col min="14346" max="14346" width="6.5" style="1578" customWidth="1"/>
    <col min="14347" max="14347" width="6.875" style="1578" customWidth="1"/>
    <col min="14348" max="14348" width="6.375" style="1578" customWidth="1"/>
    <col min="14349" max="14349" width="18.375" style="1578" customWidth="1"/>
    <col min="14350" max="14350" width="48.125" style="1578" customWidth="1"/>
    <col min="14351" max="14592" width="9" style="1578"/>
    <col min="14593" max="14593" width="5.25" style="1578" customWidth="1"/>
    <col min="14594" max="14594" width="30.875" style="1578" customWidth="1"/>
    <col min="14595" max="14595" width="6.375" style="1578" customWidth="1"/>
    <col min="14596" max="14596" width="6.5" style="1578" customWidth="1"/>
    <col min="14597" max="14597" width="6.125" style="1578" customWidth="1"/>
    <col min="14598" max="14598" width="6" style="1578" customWidth="1"/>
    <col min="14599" max="14600" width="7" style="1578" customWidth="1"/>
    <col min="14601" max="14601" width="8.75" style="1578" customWidth="1"/>
    <col min="14602" max="14602" width="6.5" style="1578" customWidth="1"/>
    <col min="14603" max="14603" width="6.875" style="1578" customWidth="1"/>
    <col min="14604" max="14604" width="6.375" style="1578" customWidth="1"/>
    <col min="14605" max="14605" width="18.375" style="1578" customWidth="1"/>
    <col min="14606" max="14606" width="48.125" style="1578" customWidth="1"/>
    <col min="14607" max="14848" width="9" style="1578"/>
    <col min="14849" max="14849" width="5.25" style="1578" customWidth="1"/>
    <col min="14850" max="14850" width="30.875" style="1578" customWidth="1"/>
    <col min="14851" max="14851" width="6.375" style="1578" customWidth="1"/>
    <col min="14852" max="14852" width="6.5" style="1578" customWidth="1"/>
    <col min="14853" max="14853" width="6.125" style="1578" customWidth="1"/>
    <col min="14854" max="14854" width="6" style="1578" customWidth="1"/>
    <col min="14855" max="14856" width="7" style="1578" customWidth="1"/>
    <col min="14857" max="14857" width="8.75" style="1578" customWidth="1"/>
    <col min="14858" max="14858" width="6.5" style="1578" customWidth="1"/>
    <col min="14859" max="14859" width="6.875" style="1578" customWidth="1"/>
    <col min="14860" max="14860" width="6.375" style="1578" customWidth="1"/>
    <col min="14861" max="14861" width="18.375" style="1578" customWidth="1"/>
    <col min="14862" max="14862" width="48.125" style="1578" customWidth="1"/>
    <col min="14863" max="15104" width="9" style="1578"/>
    <col min="15105" max="15105" width="5.25" style="1578" customWidth="1"/>
    <col min="15106" max="15106" width="30.875" style="1578" customWidth="1"/>
    <col min="15107" max="15107" width="6.375" style="1578" customWidth="1"/>
    <col min="15108" max="15108" width="6.5" style="1578" customWidth="1"/>
    <col min="15109" max="15109" width="6.125" style="1578" customWidth="1"/>
    <col min="15110" max="15110" width="6" style="1578" customWidth="1"/>
    <col min="15111" max="15112" width="7" style="1578" customWidth="1"/>
    <col min="15113" max="15113" width="8.75" style="1578" customWidth="1"/>
    <col min="15114" max="15114" width="6.5" style="1578" customWidth="1"/>
    <col min="15115" max="15115" width="6.875" style="1578" customWidth="1"/>
    <col min="15116" max="15116" width="6.375" style="1578" customWidth="1"/>
    <col min="15117" max="15117" width="18.375" style="1578" customWidth="1"/>
    <col min="15118" max="15118" width="48.125" style="1578" customWidth="1"/>
    <col min="15119" max="15360" width="9" style="1578"/>
    <col min="15361" max="15361" width="5.25" style="1578" customWidth="1"/>
    <col min="15362" max="15362" width="30.875" style="1578" customWidth="1"/>
    <col min="15363" max="15363" width="6.375" style="1578" customWidth="1"/>
    <col min="15364" max="15364" width="6.5" style="1578" customWidth="1"/>
    <col min="15365" max="15365" width="6.125" style="1578" customWidth="1"/>
    <col min="15366" max="15366" width="6" style="1578" customWidth="1"/>
    <col min="15367" max="15368" width="7" style="1578" customWidth="1"/>
    <col min="15369" max="15369" width="8.75" style="1578" customWidth="1"/>
    <col min="15370" max="15370" width="6.5" style="1578" customWidth="1"/>
    <col min="15371" max="15371" width="6.875" style="1578" customWidth="1"/>
    <col min="15372" max="15372" width="6.375" style="1578" customWidth="1"/>
    <col min="15373" max="15373" width="18.375" style="1578" customWidth="1"/>
    <col min="15374" max="15374" width="48.125" style="1578" customWidth="1"/>
    <col min="15375" max="15616" width="9" style="1578"/>
    <col min="15617" max="15617" width="5.25" style="1578" customWidth="1"/>
    <col min="15618" max="15618" width="30.875" style="1578" customWidth="1"/>
    <col min="15619" max="15619" width="6.375" style="1578" customWidth="1"/>
    <col min="15620" max="15620" width="6.5" style="1578" customWidth="1"/>
    <col min="15621" max="15621" width="6.125" style="1578" customWidth="1"/>
    <col min="15622" max="15622" width="6" style="1578" customWidth="1"/>
    <col min="15623" max="15624" width="7" style="1578" customWidth="1"/>
    <col min="15625" max="15625" width="8.75" style="1578" customWidth="1"/>
    <col min="15626" max="15626" width="6.5" style="1578" customWidth="1"/>
    <col min="15627" max="15627" width="6.875" style="1578" customWidth="1"/>
    <col min="15628" max="15628" width="6.375" style="1578" customWidth="1"/>
    <col min="15629" max="15629" width="18.375" style="1578" customWidth="1"/>
    <col min="15630" max="15630" width="48.125" style="1578" customWidth="1"/>
    <col min="15631" max="15872" width="9" style="1578"/>
    <col min="15873" max="15873" width="5.25" style="1578" customWidth="1"/>
    <col min="15874" max="15874" width="30.875" style="1578" customWidth="1"/>
    <col min="15875" max="15875" width="6.375" style="1578" customWidth="1"/>
    <col min="15876" max="15876" width="6.5" style="1578" customWidth="1"/>
    <col min="15877" max="15877" width="6.125" style="1578" customWidth="1"/>
    <col min="15878" max="15878" width="6" style="1578" customWidth="1"/>
    <col min="15879" max="15880" width="7" style="1578" customWidth="1"/>
    <col min="15881" max="15881" width="8.75" style="1578" customWidth="1"/>
    <col min="15882" max="15882" width="6.5" style="1578" customWidth="1"/>
    <col min="15883" max="15883" width="6.875" style="1578" customWidth="1"/>
    <col min="15884" max="15884" width="6.375" style="1578" customWidth="1"/>
    <col min="15885" max="15885" width="18.375" style="1578" customWidth="1"/>
    <col min="15886" max="15886" width="48.125" style="1578" customWidth="1"/>
    <col min="15887" max="16128" width="9" style="1578"/>
    <col min="16129" max="16129" width="5.25" style="1578" customWidth="1"/>
    <col min="16130" max="16130" width="30.875" style="1578" customWidth="1"/>
    <col min="16131" max="16131" width="6.375" style="1578" customWidth="1"/>
    <col min="16132" max="16132" width="6.5" style="1578" customWidth="1"/>
    <col min="16133" max="16133" width="6.125" style="1578" customWidth="1"/>
    <col min="16134" max="16134" width="6" style="1578" customWidth="1"/>
    <col min="16135" max="16136" width="7" style="1578" customWidth="1"/>
    <col min="16137" max="16137" width="8.75" style="1578" customWidth="1"/>
    <col min="16138" max="16138" width="6.5" style="1578" customWidth="1"/>
    <col min="16139" max="16139" width="6.875" style="1578" customWidth="1"/>
    <col min="16140" max="16140" width="6.375" style="1578" customWidth="1"/>
    <col min="16141" max="16141" width="18.375" style="1578" customWidth="1"/>
    <col min="16142" max="16142" width="48.125" style="1578" customWidth="1"/>
    <col min="16143" max="16384" width="9" style="1578"/>
  </cols>
  <sheetData>
    <row r="1" spans="1:14" ht="20.100000000000001" customHeight="1">
      <c r="A1" s="3330" t="s">
        <v>5481</v>
      </c>
      <c r="B1" s="3330"/>
      <c r="C1" s="3330"/>
      <c r="D1" s="3330"/>
      <c r="E1" s="3330"/>
      <c r="F1" s="3330"/>
      <c r="G1" s="3330"/>
      <c r="H1" s="3330"/>
      <c r="I1" s="3330"/>
      <c r="J1" s="3330"/>
      <c r="K1" s="3330"/>
      <c r="L1" s="3330"/>
      <c r="M1" s="1832"/>
    </row>
    <row r="2" spans="1:14" s="1590" customFormat="1" ht="25.5" customHeight="1">
      <c r="A2" s="3262" t="s">
        <v>5482</v>
      </c>
      <c r="B2" s="3262"/>
      <c r="C2" s="3262"/>
      <c r="D2" s="3262"/>
      <c r="E2" s="3262"/>
      <c r="F2" s="3262"/>
      <c r="G2" s="3262"/>
      <c r="H2" s="3262"/>
      <c r="I2" s="3262"/>
      <c r="J2" s="3262"/>
      <c r="K2" s="3262"/>
      <c r="L2" s="3262"/>
      <c r="M2" s="1874"/>
    </row>
    <row r="3" spans="1:14" s="1579" customFormat="1" ht="12.75" customHeight="1">
      <c r="A3" s="3263" t="s">
        <v>1994</v>
      </c>
      <c r="B3" s="3263" t="s">
        <v>5483</v>
      </c>
      <c r="C3" s="3260" t="s">
        <v>1990</v>
      </c>
      <c r="D3" s="3260"/>
      <c r="E3" s="3260"/>
      <c r="F3" s="3260" t="s">
        <v>1991</v>
      </c>
      <c r="G3" s="3260"/>
      <c r="H3" s="3260"/>
      <c r="I3" s="3260"/>
      <c r="J3" s="3260"/>
      <c r="K3" s="3268" t="s">
        <v>5484</v>
      </c>
      <c r="L3" s="3268"/>
      <c r="M3" s="3260" t="s">
        <v>2004</v>
      </c>
    </row>
    <row r="4" spans="1:14" s="1579" customFormat="1" ht="90.75" customHeight="1">
      <c r="A4" s="3264"/>
      <c r="B4" s="3264"/>
      <c r="C4" s="1872" t="s">
        <v>5485</v>
      </c>
      <c r="D4" s="1872" t="s">
        <v>5486</v>
      </c>
      <c r="E4" s="2222" t="s">
        <v>5487</v>
      </c>
      <c r="F4" s="1872" t="s">
        <v>5488</v>
      </c>
      <c r="G4" s="1872" t="s">
        <v>5489</v>
      </c>
      <c r="H4" s="1872" t="s">
        <v>5490</v>
      </c>
      <c r="I4" s="2322" t="s">
        <v>5491</v>
      </c>
      <c r="J4" s="1872" t="s">
        <v>5487</v>
      </c>
      <c r="K4" s="1872" t="s">
        <v>2494</v>
      </c>
      <c r="L4" s="1872" t="s">
        <v>1329</v>
      </c>
      <c r="M4" s="3919"/>
    </row>
    <row r="5" spans="1:14" s="1579" customFormat="1" ht="12.75" customHeight="1">
      <c r="A5" s="3265"/>
      <c r="B5" s="3265"/>
      <c r="C5" s="1869">
        <v>1</v>
      </c>
      <c r="D5" s="1869">
        <v>2</v>
      </c>
      <c r="E5" s="1869">
        <v>3</v>
      </c>
      <c r="F5" s="1869">
        <v>4</v>
      </c>
      <c r="G5" s="1869">
        <v>5</v>
      </c>
      <c r="H5" s="1869">
        <v>6</v>
      </c>
      <c r="I5" s="1869">
        <v>7</v>
      </c>
      <c r="J5" s="1869">
        <v>8</v>
      </c>
      <c r="K5" s="1869" t="s">
        <v>5492</v>
      </c>
      <c r="L5" s="1869">
        <v>10</v>
      </c>
      <c r="M5" s="3919"/>
    </row>
    <row r="6" spans="1:14" s="1579" customFormat="1" ht="48" customHeight="1">
      <c r="A6" s="1869">
        <v>1</v>
      </c>
      <c r="B6" s="1838" t="s">
        <v>5493</v>
      </c>
      <c r="C6" s="2106">
        <f>SUM(C7:C11)</f>
        <v>0</v>
      </c>
      <c r="D6" s="2106">
        <f t="shared" ref="D6:K6" si="0">SUM(D7:D11)</f>
        <v>0</v>
      </c>
      <c r="E6" s="2106">
        <f t="shared" si="0"/>
        <v>0</v>
      </c>
      <c r="F6" s="2106">
        <f t="shared" si="0"/>
        <v>0</v>
      </c>
      <c r="G6" s="2106">
        <f t="shared" ca="1" si="0"/>
        <v>0</v>
      </c>
      <c r="H6" s="2106">
        <f t="shared" si="0"/>
        <v>0</v>
      </c>
      <c r="I6" s="2103">
        <f>A105081固定资产加速折旧、扣除明细表!U7</f>
        <v>0</v>
      </c>
      <c r="J6" s="2106">
        <f t="shared" si="0"/>
        <v>0</v>
      </c>
      <c r="K6" s="2106">
        <f t="shared" ca="1" si="0"/>
        <v>0</v>
      </c>
      <c r="L6" s="2058"/>
      <c r="M6" s="1839" t="s">
        <v>5494</v>
      </c>
      <c r="N6" s="1583"/>
    </row>
    <row r="7" spans="1:14" s="1579" customFormat="1" ht="25.5" customHeight="1">
      <c r="A7" s="1869">
        <v>2</v>
      </c>
      <c r="B7" s="1838" t="s">
        <v>5495</v>
      </c>
      <c r="C7" s="2103">
        <f>固资折旧!F8</f>
        <v>0</v>
      </c>
      <c r="D7" s="2103">
        <f>固资折旧!D18</f>
        <v>0</v>
      </c>
      <c r="E7" s="2103">
        <f>固资折旧!F18</f>
        <v>0</v>
      </c>
      <c r="F7" s="2103">
        <f>固资折旧!G8</f>
        <v>0</v>
      </c>
      <c r="G7" s="2270">
        <f ca="1">固资折旧!G18-固资折旧!A18</f>
        <v>0</v>
      </c>
      <c r="H7" s="2103">
        <f>固资折旧!A18</f>
        <v>0</v>
      </c>
      <c r="I7" s="2103">
        <f>A105081固定资产加速折旧、扣除明细表!E7</f>
        <v>0</v>
      </c>
      <c r="J7" s="2103">
        <f>固资折旧!A8</f>
        <v>0</v>
      </c>
      <c r="K7" s="2106">
        <f ca="1">D7-G7-H7</f>
        <v>0</v>
      </c>
      <c r="L7" s="2058"/>
      <c r="M7" s="1839" t="s">
        <v>5496</v>
      </c>
    </row>
    <row r="8" spans="1:14" s="1579" customFormat="1" ht="25.5" customHeight="1">
      <c r="A8" s="1870">
        <v>3</v>
      </c>
      <c r="B8" s="1842" t="s">
        <v>5497</v>
      </c>
      <c r="C8" s="2224">
        <f>固资折旧!F9</f>
        <v>0</v>
      </c>
      <c r="D8" s="2104">
        <f>固资折旧!D19</f>
        <v>0</v>
      </c>
      <c r="E8" s="2104">
        <f>固资折旧!F19</f>
        <v>0</v>
      </c>
      <c r="F8" s="2103">
        <f>固资折旧!G9</f>
        <v>0</v>
      </c>
      <c r="G8" s="2270">
        <f ca="1">固资折旧!G19-固资折旧!A19</f>
        <v>0</v>
      </c>
      <c r="H8" s="2103">
        <f>固资折旧!A19</f>
        <v>0</v>
      </c>
      <c r="I8" s="2104">
        <f>A105081固定资产加速折旧、扣除明细表!G7</f>
        <v>0</v>
      </c>
      <c r="J8" s="2103">
        <f>固资折旧!A9</f>
        <v>0</v>
      </c>
      <c r="K8" s="2106">
        <f t="shared" ref="K8:K11" ca="1" si="1">D8-G8-H8</f>
        <v>0</v>
      </c>
      <c r="L8" s="2059"/>
      <c r="M8" s="1839" t="s">
        <v>5498</v>
      </c>
    </row>
    <row r="9" spans="1:14" s="1579" customFormat="1" ht="29.25" customHeight="1">
      <c r="A9" s="1869">
        <v>4</v>
      </c>
      <c r="B9" s="1839" t="s">
        <v>5499</v>
      </c>
      <c r="C9" s="2224">
        <f>固资折旧!F10</f>
        <v>0</v>
      </c>
      <c r="D9" s="2103">
        <f>固资折旧!D20</f>
        <v>0</v>
      </c>
      <c r="E9" s="2103">
        <f>固资折旧!F20</f>
        <v>0</v>
      </c>
      <c r="F9" s="2103">
        <f>固资折旧!G10</f>
        <v>0</v>
      </c>
      <c r="G9" s="2270">
        <f ca="1">固资折旧!G20-固资折旧!A20</f>
        <v>0</v>
      </c>
      <c r="H9" s="2103">
        <f>固资折旧!A20</f>
        <v>0</v>
      </c>
      <c r="I9" s="2103">
        <f>A105081固定资产加速折旧、扣除明细表!I7</f>
        <v>0</v>
      </c>
      <c r="J9" s="2103">
        <f>固资折旧!A10</f>
        <v>0</v>
      </c>
      <c r="K9" s="2106">
        <f t="shared" ca="1" si="1"/>
        <v>0</v>
      </c>
      <c r="L9" s="2058"/>
      <c r="M9" s="1839" t="s">
        <v>5500</v>
      </c>
    </row>
    <row r="10" spans="1:14" s="1579" customFormat="1" ht="24">
      <c r="A10" s="1869">
        <v>5</v>
      </c>
      <c r="B10" s="1839" t="s">
        <v>5501</v>
      </c>
      <c r="C10" s="2224">
        <f>固资折旧!F11</f>
        <v>0</v>
      </c>
      <c r="D10" s="2103">
        <f>固资折旧!D21</f>
        <v>0</v>
      </c>
      <c r="E10" s="2103">
        <f>固资折旧!F21</f>
        <v>0</v>
      </c>
      <c r="F10" s="2103">
        <f>固资折旧!G11</f>
        <v>0</v>
      </c>
      <c r="G10" s="2270">
        <f ca="1">固资折旧!G21-固资折旧!A21</f>
        <v>0</v>
      </c>
      <c r="H10" s="2103">
        <f>固资折旧!A21</f>
        <v>0</v>
      </c>
      <c r="I10" s="2103">
        <f>A105081固定资产加速折旧、扣除明细表!K7</f>
        <v>0</v>
      </c>
      <c r="J10" s="2103">
        <f>固资折旧!A11</f>
        <v>0</v>
      </c>
      <c r="K10" s="2106">
        <f t="shared" ca="1" si="1"/>
        <v>0</v>
      </c>
      <c r="L10" s="2058"/>
      <c r="M10" s="1839" t="s">
        <v>5502</v>
      </c>
    </row>
    <row r="11" spans="1:14" s="1579" customFormat="1" ht="16.5" customHeight="1">
      <c r="A11" s="1869">
        <v>6</v>
      </c>
      <c r="B11" s="1838" t="s">
        <v>5503</v>
      </c>
      <c r="C11" s="2224">
        <f>固资折旧!F12</f>
        <v>0</v>
      </c>
      <c r="D11" s="2103">
        <f>固资折旧!D22</f>
        <v>0</v>
      </c>
      <c r="E11" s="2103">
        <f>固资折旧!F22</f>
        <v>0</v>
      </c>
      <c r="F11" s="2103">
        <f>固资折旧!G12</f>
        <v>0</v>
      </c>
      <c r="G11" s="2223">
        <f ca="1">固资折旧!G22-固资折旧!A22</f>
        <v>0</v>
      </c>
      <c r="H11" s="2103">
        <f>固资折旧!A22</f>
        <v>0</v>
      </c>
      <c r="I11" s="2103">
        <f>A105081固定资产加速折旧、扣除明细表!M7</f>
        <v>0</v>
      </c>
      <c r="J11" s="2103">
        <f>固资折旧!A12</f>
        <v>0</v>
      </c>
      <c r="K11" s="2106">
        <f t="shared" ca="1" si="1"/>
        <v>0</v>
      </c>
      <c r="L11" s="2058"/>
      <c r="M11" s="1839" t="s">
        <v>5504</v>
      </c>
    </row>
    <row r="12" spans="1:14" s="1579" customFormat="1" ht="12.75">
      <c r="A12" s="1869">
        <v>7</v>
      </c>
      <c r="B12" s="1838" t="s">
        <v>272</v>
      </c>
      <c r="C12" s="2107"/>
      <c r="D12" s="2107"/>
      <c r="E12" s="2107"/>
      <c r="F12" s="2107"/>
      <c r="G12" s="2107"/>
      <c r="H12" s="2107"/>
      <c r="I12" s="2107"/>
      <c r="J12" s="2108"/>
      <c r="K12" s="2108"/>
      <c r="L12" s="2058"/>
      <c r="M12" s="1839"/>
    </row>
    <row r="13" spans="1:14" s="1579" customFormat="1" ht="12.75" customHeight="1">
      <c r="A13" s="1869">
        <v>8</v>
      </c>
      <c r="B13" s="1838" t="s">
        <v>5505</v>
      </c>
      <c r="C13" s="2106">
        <f>C14+C15</f>
        <v>0</v>
      </c>
      <c r="D13" s="2106">
        <f t="shared" ref="D13:K13" si="2">D14+D15</f>
        <v>0</v>
      </c>
      <c r="E13" s="2106">
        <f t="shared" si="2"/>
        <v>0</v>
      </c>
      <c r="F13" s="2106">
        <f t="shared" si="2"/>
        <v>0</v>
      </c>
      <c r="G13" s="2106">
        <f t="shared" si="2"/>
        <v>0</v>
      </c>
      <c r="H13" s="2106">
        <f t="shared" si="2"/>
        <v>0</v>
      </c>
      <c r="I13" s="1982" t="s">
        <v>522</v>
      </c>
      <c r="J13" s="2106">
        <f t="shared" si="2"/>
        <v>0</v>
      </c>
      <c r="K13" s="2106">
        <f t="shared" si="2"/>
        <v>0</v>
      </c>
      <c r="L13" s="2058"/>
      <c r="M13" s="1839"/>
      <c r="N13" s="1702" t="s">
        <v>574</v>
      </c>
    </row>
    <row r="14" spans="1:14" s="1579" customFormat="1" ht="12.75" customHeight="1">
      <c r="A14" s="1869">
        <v>9</v>
      </c>
      <c r="B14" s="1838" t="s">
        <v>5506</v>
      </c>
      <c r="C14" s="2103">
        <f>固资折旧!F14</f>
        <v>0</v>
      </c>
      <c r="D14" s="2103">
        <f>固资折旧!D24</f>
        <v>0</v>
      </c>
      <c r="E14" s="2103">
        <f>固资折旧!F24</f>
        <v>0</v>
      </c>
      <c r="F14" s="2103">
        <f>固资折旧!G14</f>
        <v>0</v>
      </c>
      <c r="G14" s="2103">
        <f>固资折旧!G24</f>
        <v>0</v>
      </c>
      <c r="H14" s="2103">
        <f>固资折旧!A24</f>
        <v>0</v>
      </c>
      <c r="I14" s="1982" t="s">
        <v>522</v>
      </c>
      <c r="J14" s="2103">
        <f>固资折旧!A14</f>
        <v>0</v>
      </c>
      <c r="K14" s="2106">
        <f t="shared" ref="K14:K15" si="3">D14-G14-H14</f>
        <v>0</v>
      </c>
      <c r="L14" s="2058"/>
      <c r="M14" s="1839"/>
    </row>
    <row r="15" spans="1:14" s="1579" customFormat="1" ht="12.75" customHeight="1">
      <c r="A15" s="1869">
        <v>10</v>
      </c>
      <c r="B15" s="1838" t="s">
        <v>5507</v>
      </c>
      <c r="C15" s="2103">
        <f>固资折旧!F15</f>
        <v>0</v>
      </c>
      <c r="D15" s="2103">
        <f>固资折旧!D25</f>
        <v>0</v>
      </c>
      <c r="E15" s="2103">
        <f>固资折旧!F25</f>
        <v>0</v>
      </c>
      <c r="F15" s="2103">
        <f>固资折旧!G15</f>
        <v>0</v>
      </c>
      <c r="G15" s="2103">
        <f>固资折旧!G25</f>
        <v>0</v>
      </c>
      <c r="H15" s="2103">
        <f>固资折旧!A25</f>
        <v>0</v>
      </c>
      <c r="I15" s="1982" t="s">
        <v>522</v>
      </c>
      <c r="J15" s="2103">
        <f>固资折旧!A15</f>
        <v>0</v>
      </c>
      <c r="K15" s="2106">
        <f t="shared" si="3"/>
        <v>0</v>
      </c>
      <c r="L15" s="2058"/>
      <c r="M15" s="1839"/>
      <c r="N15" s="1702" t="s">
        <v>6621</v>
      </c>
    </row>
    <row r="16" spans="1:14" s="1579" customFormat="1" ht="12.75" customHeight="1">
      <c r="A16" s="1869">
        <v>11</v>
      </c>
      <c r="B16" s="1838" t="s">
        <v>5508</v>
      </c>
      <c r="C16" s="2106">
        <f>SUM(C17:C23)</f>
        <v>0</v>
      </c>
      <c r="D16" s="2106">
        <f>SUM(D17:D23)</f>
        <v>0</v>
      </c>
      <c r="E16" s="2106">
        <f>SUM(E17:E23)</f>
        <v>0</v>
      </c>
      <c r="F16" s="2106">
        <f>SUM(F17:F23)</f>
        <v>0</v>
      </c>
      <c r="G16" s="2106">
        <f>SUM(G17:G23)</f>
        <v>0</v>
      </c>
      <c r="H16" s="1982" t="s">
        <v>522</v>
      </c>
      <c r="I16" s="1982" t="s">
        <v>522</v>
      </c>
      <c r="J16" s="2106">
        <f>SUM(J17:J23)</f>
        <v>0</v>
      </c>
      <c r="K16" s="2106">
        <f>SUM(K17:K23)</f>
        <v>0</v>
      </c>
      <c r="L16" s="2058"/>
      <c r="M16" s="1839"/>
    </row>
    <row r="17" spans="1:14" s="1579" customFormat="1" ht="12.75" customHeight="1">
      <c r="A17" s="1869">
        <v>12</v>
      </c>
      <c r="B17" s="1839" t="s">
        <v>5509</v>
      </c>
      <c r="C17" s="2103">
        <f>无形长摊!C18</f>
        <v>0</v>
      </c>
      <c r="D17" s="2103">
        <f>无形长摊!I18</f>
        <v>0</v>
      </c>
      <c r="E17" s="2103">
        <f>无形长摊!C18-无形长摊!K18</f>
        <v>0</v>
      </c>
      <c r="F17" s="2103">
        <f>无形长摊!E18</f>
        <v>0</v>
      </c>
      <c r="G17" s="2103">
        <f>无形长摊!M18</f>
        <v>0</v>
      </c>
      <c r="H17" s="1982" t="s">
        <v>522</v>
      </c>
      <c r="I17" s="1982" t="s">
        <v>522</v>
      </c>
      <c r="J17" s="2103">
        <f>无形长摊!N18</f>
        <v>0</v>
      </c>
      <c r="K17" s="2106">
        <f>D17-G17</f>
        <v>0</v>
      </c>
      <c r="L17" s="2058"/>
      <c r="M17" s="1839"/>
      <c r="N17" s="1702" t="s">
        <v>6620</v>
      </c>
    </row>
    <row r="18" spans="1:14" s="1579" customFormat="1" ht="12.75" customHeight="1">
      <c r="A18" s="1869">
        <v>13</v>
      </c>
      <c r="B18" s="1839" t="s">
        <v>5510</v>
      </c>
      <c r="C18" s="2103">
        <f>无形长摊!C19</f>
        <v>0</v>
      </c>
      <c r="D18" s="2103">
        <f>无形长摊!I19</f>
        <v>0</v>
      </c>
      <c r="E18" s="2103">
        <f>无形长摊!C19-无形长摊!K19</f>
        <v>0</v>
      </c>
      <c r="F18" s="2103">
        <f>无形长摊!E19</f>
        <v>0</v>
      </c>
      <c r="G18" s="2103">
        <f>无形长摊!M19</f>
        <v>0</v>
      </c>
      <c r="H18" s="1982" t="s">
        <v>522</v>
      </c>
      <c r="I18" s="1982" t="s">
        <v>522</v>
      </c>
      <c r="J18" s="2103">
        <f>无形长摊!N19</f>
        <v>0</v>
      </c>
      <c r="K18" s="2106">
        <f t="shared" ref="K18:K23" si="4">D18-G18</f>
        <v>0</v>
      </c>
      <c r="L18" s="2058"/>
      <c r="M18" s="1839"/>
    </row>
    <row r="19" spans="1:14" s="1579" customFormat="1" ht="12.75" customHeight="1">
      <c r="A19" s="1869">
        <v>14</v>
      </c>
      <c r="B19" s="1839" t="s">
        <v>5511</v>
      </c>
      <c r="C19" s="2103">
        <f>无形长摊!C20</f>
        <v>0</v>
      </c>
      <c r="D19" s="2103">
        <f>无形长摊!I20</f>
        <v>0</v>
      </c>
      <c r="E19" s="2103">
        <f>无形长摊!C20-无形长摊!K20</f>
        <v>0</v>
      </c>
      <c r="F19" s="2103">
        <f>无形长摊!E20</f>
        <v>0</v>
      </c>
      <c r="G19" s="2103">
        <f>无形长摊!M20</f>
        <v>0</v>
      </c>
      <c r="H19" s="1982" t="s">
        <v>522</v>
      </c>
      <c r="I19" s="1982" t="s">
        <v>522</v>
      </c>
      <c r="J19" s="2103">
        <f>无形长摊!N20</f>
        <v>0</v>
      </c>
      <c r="K19" s="2106">
        <f t="shared" si="4"/>
        <v>0</v>
      </c>
      <c r="L19" s="2058"/>
      <c r="M19" s="1839"/>
    </row>
    <row r="20" spans="1:14" s="1579" customFormat="1" ht="12.75" customHeight="1">
      <c r="A20" s="1869">
        <v>15</v>
      </c>
      <c r="B20" s="1839" t="s">
        <v>5512</v>
      </c>
      <c r="C20" s="2103">
        <f>无形长摊!C21</f>
        <v>0</v>
      </c>
      <c r="D20" s="2103">
        <f>无形长摊!I21</f>
        <v>0</v>
      </c>
      <c r="E20" s="2103">
        <f>无形长摊!C21-无形长摊!K21</f>
        <v>0</v>
      </c>
      <c r="F20" s="2103">
        <f>无形长摊!E21</f>
        <v>0</v>
      </c>
      <c r="G20" s="2103">
        <f>无形长摊!M21</f>
        <v>0</v>
      </c>
      <c r="H20" s="1982" t="s">
        <v>522</v>
      </c>
      <c r="I20" s="1982" t="s">
        <v>522</v>
      </c>
      <c r="J20" s="2103">
        <f>无形长摊!N21</f>
        <v>0</v>
      </c>
      <c r="K20" s="2106">
        <f t="shared" si="4"/>
        <v>0</v>
      </c>
      <c r="L20" s="2058"/>
      <c r="M20" s="1839"/>
    </row>
    <row r="21" spans="1:14" s="1579" customFormat="1" ht="12.75" customHeight="1">
      <c r="A21" s="1869">
        <v>16</v>
      </c>
      <c r="B21" s="1839" t="s">
        <v>5513</v>
      </c>
      <c r="C21" s="2103">
        <f>无形长摊!C22</f>
        <v>0</v>
      </c>
      <c r="D21" s="2103">
        <f>无形长摊!I22</f>
        <v>0</v>
      </c>
      <c r="E21" s="2103">
        <f>无形长摊!C22-无形长摊!K22</f>
        <v>0</v>
      </c>
      <c r="F21" s="2103">
        <f>无形长摊!E22</f>
        <v>0</v>
      </c>
      <c r="G21" s="2103">
        <f>无形长摊!M22</f>
        <v>0</v>
      </c>
      <c r="H21" s="1982" t="s">
        <v>522</v>
      </c>
      <c r="I21" s="1982" t="s">
        <v>522</v>
      </c>
      <c r="J21" s="2103">
        <f>无形长摊!N22</f>
        <v>0</v>
      </c>
      <c r="K21" s="2106">
        <f t="shared" si="4"/>
        <v>0</v>
      </c>
      <c r="L21" s="2058"/>
      <c r="M21" s="1839"/>
    </row>
    <row r="22" spans="1:14" s="1579" customFormat="1" ht="12.75" customHeight="1">
      <c r="A22" s="1869">
        <v>17</v>
      </c>
      <c r="B22" s="1839" t="s">
        <v>5514</v>
      </c>
      <c r="C22" s="2103">
        <f>无形长摊!C23</f>
        <v>0</v>
      </c>
      <c r="D22" s="2103">
        <f>无形长摊!I23</f>
        <v>0</v>
      </c>
      <c r="E22" s="2103">
        <f>无形长摊!C23-无形长摊!K23</f>
        <v>0</v>
      </c>
      <c r="F22" s="2103">
        <f>无形长摊!E23</f>
        <v>0</v>
      </c>
      <c r="G22" s="2103">
        <f>无形长摊!M23</f>
        <v>0</v>
      </c>
      <c r="H22" s="1982" t="s">
        <v>522</v>
      </c>
      <c r="I22" s="1982" t="s">
        <v>522</v>
      </c>
      <c r="J22" s="2103">
        <f>无形长摊!N23</f>
        <v>0</v>
      </c>
      <c r="K22" s="2106">
        <f t="shared" si="4"/>
        <v>0</v>
      </c>
      <c r="L22" s="2058"/>
      <c r="M22" s="1839"/>
    </row>
    <row r="23" spans="1:14" s="1579" customFormat="1" ht="12.75" customHeight="1">
      <c r="A23" s="1869">
        <v>18</v>
      </c>
      <c r="B23" s="1839" t="s">
        <v>5515</v>
      </c>
      <c r="C23" s="2103">
        <f>无形长摊!C24</f>
        <v>0</v>
      </c>
      <c r="D23" s="2103">
        <f>无形长摊!I24</f>
        <v>0</v>
      </c>
      <c r="E23" s="2103">
        <f>无形长摊!C24-无形长摊!K24</f>
        <v>0</v>
      </c>
      <c r="F23" s="2103">
        <f>无形长摊!E24</f>
        <v>0</v>
      </c>
      <c r="G23" s="2103">
        <f>无形长摊!M24</f>
        <v>0</v>
      </c>
      <c r="H23" s="1982" t="s">
        <v>522</v>
      </c>
      <c r="I23" s="1982" t="s">
        <v>522</v>
      </c>
      <c r="J23" s="2103">
        <f>无形长摊!N24</f>
        <v>0</v>
      </c>
      <c r="K23" s="2106">
        <f t="shared" si="4"/>
        <v>0</v>
      </c>
      <c r="L23" s="2058"/>
      <c r="M23" s="1839"/>
    </row>
    <row r="24" spans="1:14" s="1579" customFormat="1" ht="12.75" customHeight="1">
      <c r="A24" s="1869">
        <v>19</v>
      </c>
      <c r="B24" s="1838" t="s">
        <v>5516</v>
      </c>
      <c r="C24" s="2106">
        <f>SUM(C25:C29)</f>
        <v>0</v>
      </c>
      <c r="D24" s="2106">
        <f t="shared" ref="D24:G24" si="5">SUM(D25:D29)</f>
        <v>0</v>
      </c>
      <c r="E24" s="2106">
        <f t="shared" si="5"/>
        <v>0</v>
      </c>
      <c r="F24" s="2106">
        <f t="shared" si="5"/>
        <v>0</v>
      </c>
      <c r="G24" s="2106">
        <f t="shared" si="5"/>
        <v>0</v>
      </c>
      <c r="H24" s="1982" t="s">
        <v>522</v>
      </c>
      <c r="I24" s="1982" t="s">
        <v>522</v>
      </c>
      <c r="J24" s="2106">
        <f t="shared" ref="J24:K24" si="6">SUM(J25:J29)</f>
        <v>0</v>
      </c>
      <c r="K24" s="2106">
        <f t="shared" si="6"/>
        <v>0</v>
      </c>
      <c r="L24" s="2058"/>
      <c r="M24" s="1839"/>
    </row>
    <row r="25" spans="1:14" s="1579" customFormat="1" ht="25.5" customHeight="1">
      <c r="A25" s="1869">
        <v>20</v>
      </c>
      <c r="B25" s="1839" t="s">
        <v>5517</v>
      </c>
      <c r="C25" s="2103">
        <f>无形长摊!C8</f>
        <v>0</v>
      </c>
      <c r="D25" s="2103">
        <f>无形长摊!I8</f>
        <v>0</v>
      </c>
      <c r="E25" s="2223">
        <f>无形长摊!C8-无形长摊!K8</f>
        <v>0</v>
      </c>
      <c r="F25" s="2103">
        <f>无形长摊!E8</f>
        <v>0</v>
      </c>
      <c r="G25" s="2103">
        <f>无形长摊!M8</f>
        <v>0</v>
      </c>
      <c r="H25" s="1982" t="s">
        <v>522</v>
      </c>
      <c r="I25" s="1982" t="s">
        <v>522</v>
      </c>
      <c r="J25" s="2103">
        <f>无形长摊!N8</f>
        <v>0</v>
      </c>
      <c r="K25" s="2106">
        <f>D25-G25</f>
        <v>0</v>
      </c>
      <c r="L25" s="2058"/>
      <c r="M25" s="1839"/>
    </row>
    <row r="26" spans="1:14" s="1579" customFormat="1" ht="12.75" customHeight="1">
      <c r="A26" s="1869">
        <v>21</v>
      </c>
      <c r="B26" s="1839" t="s">
        <v>5518</v>
      </c>
      <c r="C26" s="2103">
        <f>无形长摊!C9</f>
        <v>0</v>
      </c>
      <c r="D26" s="2103">
        <f>无形长摊!I9</f>
        <v>0</v>
      </c>
      <c r="E26" s="2223">
        <f>无形长摊!C9-无形长摊!K9</f>
        <v>0</v>
      </c>
      <c r="F26" s="2103">
        <f>无形长摊!E9</f>
        <v>0</v>
      </c>
      <c r="G26" s="2103">
        <f>无形长摊!M9</f>
        <v>0</v>
      </c>
      <c r="H26" s="1982" t="s">
        <v>522</v>
      </c>
      <c r="I26" s="1982" t="s">
        <v>522</v>
      </c>
      <c r="J26" s="2103">
        <f>无形长摊!N9</f>
        <v>0</v>
      </c>
      <c r="K26" s="2106">
        <f t="shared" ref="K26:K31" si="7">D26-G26</f>
        <v>0</v>
      </c>
      <c r="L26" s="2058"/>
      <c r="M26" s="1839"/>
    </row>
    <row r="27" spans="1:14" s="1579" customFormat="1" ht="12.75" customHeight="1">
      <c r="A27" s="1869">
        <v>22</v>
      </c>
      <c r="B27" s="1839" t="s">
        <v>5519</v>
      </c>
      <c r="C27" s="2103">
        <f>无形长摊!C10</f>
        <v>0</v>
      </c>
      <c r="D27" s="2103">
        <f>无形长摊!I10</f>
        <v>0</v>
      </c>
      <c r="E27" s="2223">
        <f>无形长摊!C10-无形长摊!K10</f>
        <v>0</v>
      </c>
      <c r="F27" s="2103">
        <f>无形长摊!E10</f>
        <v>0</v>
      </c>
      <c r="G27" s="2103">
        <f>无形长摊!M10</f>
        <v>0</v>
      </c>
      <c r="H27" s="1982" t="s">
        <v>522</v>
      </c>
      <c r="I27" s="1982" t="s">
        <v>522</v>
      </c>
      <c r="J27" s="2103">
        <f>无形长摊!N10</f>
        <v>0</v>
      </c>
      <c r="K27" s="2106">
        <f t="shared" si="7"/>
        <v>0</v>
      </c>
      <c r="L27" s="2058"/>
      <c r="M27" s="1839"/>
    </row>
    <row r="28" spans="1:14" s="1579" customFormat="1" ht="12.75" customHeight="1">
      <c r="A28" s="1869">
        <v>23</v>
      </c>
      <c r="B28" s="1839" t="s">
        <v>5520</v>
      </c>
      <c r="C28" s="2103">
        <f>无形长摊!C11</f>
        <v>0</v>
      </c>
      <c r="D28" s="2103">
        <f>无形长摊!I11</f>
        <v>0</v>
      </c>
      <c r="E28" s="2223">
        <f>无形长摊!C11-无形长摊!K11</f>
        <v>0</v>
      </c>
      <c r="F28" s="2103">
        <f>无形长摊!E11</f>
        <v>0</v>
      </c>
      <c r="G28" s="2103">
        <f>无形长摊!M11</f>
        <v>0</v>
      </c>
      <c r="H28" s="1982" t="s">
        <v>522</v>
      </c>
      <c r="I28" s="1982" t="s">
        <v>522</v>
      </c>
      <c r="J28" s="2103">
        <f>无形长摊!N11</f>
        <v>0</v>
      </c>
      <c r="K28" s="2106">
        <f t="shared" si="7"/>
        <v>0</v>
      </c>
      <c r="L28" s="2058"/>
      <c r="M28" s="1839"/>
    </row>
    <row r="29" spans="1:14" s="1579" customFormat="1" ht="12.75" customHeight="1">
      <c r="A29" s="1869">
        <v>24</v>
      </c>
      <c r="B29" s="1839" t="s">
        <v>273</v>
      </c>
      <c r="C29" s="2103">
        <f>无形长摊!C12</f>
        <v>0</v>
      </c>
      <c r="D29" s="2103">
        <f>无形长摊!I12</f>
        <v>0</v>
      </c>
      <c r="E29" s="2223">
        <f>无形长摊!C12-无形长摊!K12</f>
        <v>0</v>
      </c>
      <c r="F29" s="2103">
        <f>无形长摊!E12</f>
        <v>0</v>
      </c>
      <c r="G29" s="2103">
        <f>无形长摊!M12</f>
        <v>0</v>
      </c>
      <c r="H29" s="1982" t="s">
        <v>522</v>
      </c>
      <c r="I29" s="1982" t="s">
        <v>522</v>
      </c>
      <c r="J29" s="2103">
        <f>无形长摊!N12</f>
        <v>0</v>
      </c>
      <c r="K29" s="2106">
        <f t="shared" si="7"/>
        <v>0</v>
      </c>
      <c r="L29" s="2058"/>
      <c r="M29" s="1839"/>
    </row>
    <row r="30" spans="1:14" s="1579" customFormat="1" ht="12.75" customHeight="1">
      <c r="A30" s="1869">
        <v>25</v>
      </c>
      <c r="B30" s="1838" t="s">
        <v>513</v>
      </c>
      <c r="C30" s="2103">
        <f>无形长摊!C26</f>
        <v>0</v>
      </c>
      <c r="D30" s="2103">
        <f>无形长摊!I26</f>
        <v>0</v>
      </c>
      <c r="E30" s="2223">
        <f>无形长摊!C26-无形长摊!K26</f>
        <v>0</v>
      </c>
      <c r="F30" s="2103">
        <f>无形长摊!E26</f>
        <v>0</v>
      </c>
      <c r="G30" s="2103">
        <f>无形长摊!M26</f>
        <v>0</v>
      </c>
      <c r="H30" s="1982" t="s">
        <v>522</v>
      </c>
      <c r="I30" s="1982" t="s">
        <v>522</v>
      </c>
      <c r="J30" s="2103">
        <f>无形长摊!N26</f>
        <v>0</v>
      </c>
      <c r="K30" s="2106">
        <f t="shared" si="7"/>
        <v>0</v>
      </c>
      <c r="L30" s="2058"/>
      <c r="M30" s="1839"/>
    </row>
    <row r="31" spans="1:14" s="1579" customFormat="1" ht="12.75" customHeight="1">
      <c r="A31" s="1869">
        <v>26</v>
      </c>
      <c r="B31" s="1838" t="s">
        <v>514</v>
      </c>
      <c r="C31" s="2103">
        <f>无形长摊!C27</f>
        <v>0</v>
      </c>
      <c r="D31" s="2103">
        <f>无形长摊!I27</f>
        <v>0</v>
      </c>
      <c r="E31" s="2223">
        <f>无形长摊!C27-无形长摊!K27</f>
        <v>0</v>
      </c>
      <c r="F31" s="2103">
        <f>无形长摊!E27</f>
        <v>0</v>
      </c>
      <c r="G31" s="2103">
        <f>无形长摊!M27</f>
        <v>0</v>
      </c>
      <c r="H31" s="1982" t="s">
        <v>522</v>
      </c>
      <c r="I31" s="1982" t="s">
        <v>522</v>
      </c>
      <c r="J31" s="2103">
        <f>无形长摊!N27</f>
        <v>0</v>
      </c>
      <c r="K31" s="2106">
        <f t="shared" si="7"/>
        <v>0</v>
      </c>
      <c r="L31" s="2058"/>
      <c r="M31" s="1839"/>
    </row>
    <row r="32" spans="1:14" s="1579" customFormat="1" ht="117.75" customHeight="1">
      <c r="A32" s="1869">
        <v>27</v>
      </c>
      <c r="B32" s="1838" t="s">
        <v>5521</v>
      </c>
      <c r="C32" s="2106">
        <f>C6+C13+C16+C24+C30+C31</f>
        <v>0</v>
      </c>
      <c r="D32" s="2106">
        <f>D6+D13+D16+D24+D30+D31</f>
        <v>0</v>
      </c>
      <c r="E32" s="2106">
        <f>E6+E13+E16+E24+E30+E31</f>
        <v>0</v>
      </c>
      <c r="F32" s="2106">
        <f>F6+F13+F16+F24+F30+F31</f>
        <v>0</v>
      </c>
      <c r="G32" s="2106">
        <f ca="1">G6+G13+G16+G24+G30+G31</f>
        <v>0</v>
      </c>
      <c r="H32" s="2106">
        <f>H6+H13</f>
        <v>0</v>
      </c>
      <c r="I32" s="2106">
        <f>I6+I1</f>
        <v>0</v>
      </c>
      <c r="J32" s="2106">
        <f>J6+J13+J16+J24+J30+J31</f>
        <v>0</v>
      </c>
      <c r="K32" s="2106">
        <f ca="1">K6+K13+K16+K24+K30+K31</f>
        <v>0</v>
      </c>
      <c r="L32" s="1982" t="s">
        <v>522</v>
      </c>
      <c r="M32" s="1839" t="s">
        <v>5522</v>
      </c>
    </row>
  </sheetData>
  <mergeCells count="8">
    <mergeCell ref="M3:M5"/>
    <mergeCell ref="A1:L1"/>
    <mergeCell ref="A2:L2"/>
    <mergeCell ref="A3:A5"/>
    <mergeCell ref="B3:B5"/>
    <mergeCell ref="C3:E3"/>
    <mergeCell ref="F3:J3"/>
    <mergeCell ref="K3:L3"/>
  </mergeCells>
  <phoneticPr fontId="59" type="noConversion"/>
  <hyperlinks>
    <hyperlink ref="N13" location="固资折旧!A1" display="固资折旧!A1"/>
    <hyperlink ref="N15" location="折旧测算!A1" display="折旧测算!A1"/>
    <hyperlink ref="N17" location="固定资产加速折旧审核表!A1" display="固定资产加速折旧审核表!A1"/>
  </hyperlinks>
  <printOptions horizontalCentered="1"/>
  <pageMargins left="0.74803149606299213" right="0.74803149606299213" top="0.78740157480314965" bottom="0"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72417" r:id="rId4" name="Button 1">
              <controlPr defaultSize="0" print="0" autoFill="0" autoPict="0" macro="[0]!ThisWorkbook.返回">
                <anchor moveWithCells="1">
                  <from>
                    <xdr:col>13</xdr:col>
                    <xdr:colOff>152400</xdr:colOff>
                    <xdr:row>3</xdr:row>
                    <xdr:rowOff>628650</xdr:rowOff>
                  </from>
                  <to>
                    <xdr:col>13</xdr:col>
                    <xdr:colOff>971550</xdr:colOff>
                    <xdr:row>3</xdr:row>
                    <xdr:rowOff>952500</xdr:rowOff>
                  </to>
                </anchor>
              </controlPr>
            </control>
          </mc:Choice>
        </mc:AlternateContent>
      </controls>
    </mc:Choice>
  </mc:AlternateContent>
</worksheet>
</file>

<file path=xl/worksheets/sheet1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2">
    <tabColor rgb="FFFFFF00"/>
  </sheetPr>
  <dimension ref="A1:V35"/>
  <sheetViews>
    <sheetView topLeftCell="G1" workbookViewId="0">
      <selection activeCell="S12" sqref="S12"/>
    </sheetView>
  </sheetViews>
  <sheetFormatPr defaultRowHeight="14.25"/>
  <cols>
    <col min="1" max="1" width="4.25" style="1559" customWidth="1"/>
    <col min="2" max="2" width="9.875" style="1559" customWidth="1"/>
    <col min="3" max="3" width="13.5" style="1559" customWidth="1"/>
    <col min="4" max="9" width="9.125" style="1559" customWidth="1"/>
    <col min="10" max="10" width="9.125" style="1564" customWidth="1"/>
    <col min="11" max="17" width="9.125" style="1559" customWidth="1"/>
    <col min="18" max="19" width="9.125" style="2030" customWidth="1"/>
    <col min="20" max="21" width="9.125" style="1559" customWidth="1"/>
    <col min="22" max="22" width="19.875" style="1559" customWidth="1"/>
    <col min="23" max="254" width="9" style="1559"/>
    <col min="255" max="255" width="4.25" style="1559" customWidth="1"/>
    <col min="256" max="256" width="29.5" style="1559" customWidth="1"/>
    <col min="257" max="271" width="4.5" style="1559" customWidth="1"/>
    <col min="272" max="272" width="3.875" style="1559" customWidth="1"/>
    <col min="273" max="273" width="4" style="1559" customWidth="1"/>
    <col min="274" max="274" width="4.375" style="1559" customWidth="1"/>
    <col min="275" max="275" width="4.5" style="1559" customWidth="1"/>
    <col min="276" max="276" width="3.875" style="1559" customWidth="1"/>
    <col min="277" max="277" width="16.125" style="1559" customWidth="1"/>
    <col min="278" max="278" width="19.875" style="1559" customWidth="1"/>
    <col min="279" max="510" width="9" style="1559"/>
    <col min="511" max="511" width="4.25" style="1559" customWidth="1"/>
    <col min="512" max="512" width="29.5" style="1559" customWidth="1"/>
    <col min="513" max="527" width="4.5" style="1559" customWidth="1"/>
    <col min="528" max="528" width="3.875" style="1559" customWidth="1"/>
    <col min="529" max="529" width="4" style="1559" customWidth="1"/>
    <col min="530" max="530" width="4.375" style="1559" customWidth="1"/>
    <col min="531" max="531" width="4.5" style="1559" customWidth="1"/>
    <col min="532" max="532" width="3.875" style="1559" customWidth="1"/>
    <col min="533" max="533" width="16.125" style="1559" customWidth="1"/>
    <col min="534" max="534" width="19.875" style="1559" customWidth="1"/>
    <col min="535" max="766" width="9" style="1559"/>
    <col min="767" max="767" width="4.25" style="1559" customWidth="1"/>
    <col min="768" max="768" width="29.5" style="1559" customWidth="1"/>
    <col min="769" max="783" width="4.5" style="1559" customWidth="1"/>
    <col min="784" max="784" width="3.875" style="1559" customWidth="1"/>
    <col min="785" max="785" width="4" style="1559" customWidth="1"/>
    <col min="786" max="786" width="4.375" style="1559" customWidth="1"/>
    <col min="787" max="787" width="4.5" style="1559" customWidth="1"/>
    <col min="788" max="788" width="3.875" style="1559" customWidth="1"/>
    <col min="789" max="789" width="16.125" style="1559" customWidth="1"/>
    <col min="790" max="790" width="19.875" style="1559" customWidth="1"/>
    <col min="791" max="1022" width="9" style="1559"/>
    <col min="1023" max="1023" width="4.25" style="1559" customWidth="1"/>
    <col min="1024" max="1024" width="29.5" style="1559" customWidth="1"/>
    <col min="1025" max="1039" width="4.5" style="1559" customWidth="1"/>
    <col min="1040" max="1040" width="3.875" style="1559" customWidth="1"/>
    <col min="1041" max="1041" width="4" style="1559" customWidth="1"/>
    <col min="1042" max="1042" width="4.375" style="1559" customWidth="1"/>
    <col min="1043" max="1043" width="4.5" style="1559" customWidth="1"/>
    <col min="1044" max="1044" width="3.875" style="1559" customWidth="1"/>
    <col min="1045" max="1045" width="16.125" style="1559" customWidth="1"/>
    <col min="1046" max="1046" width="19.875" style="1559" customWidth="1"/>
    <col min="1047" max="1278" width="9" style="1559"/>
    <col min="1279" max="1279" width="4.25" style="1559" customWidth="1"/>
    <col min="1280" max="1280" width="29.5" style="1559" customWidth="1"/>
    <col min="1281" max="1295" width="4.5" style="1559" customWidth="1"/>
    <col min="1296" max="1296" width="3.875" style="1559" customWidth="1"/>
    <col min="1297" max="1297" width="4" style="1559" customWidth="1"/>
    <col min="1298" max="1298" width="4.375" style="1559" customWidth="1"/>
    <col min="1299" max="1299" width="4.5" style="1559" customWidth="1"/>
    <col min="1300" max="1300" width="3.875" style="1559" customWidth="1"/>
    <col min="1301" max="1301" width="16.125" style="1559" customWidth="1"/>
    <col min="1302" max="1302" width="19.875" style="1559" customWidth="1"/>
    <col min="1303" max="1534" width="9" style="1559"/>
    <col min="1535" max="1535" width="4.25" style="1559" customWidth="1"/>
    <col min="1536" max="1536" width="29.5" style="1559" customWidth="1"/>
    <col min="1537" max="1551" width="4.5" style="1559" customWidth="1"/>
    <col min="1552" max="1552" width="3.875" style="1559" customWidth="1"/>
    <col min="1553" max="1553" width="4" style="1559" customWidth="1"/>
    <col min="1554" max="1554" width="4.375" style="1559" customWidth="1"/>
    <col min="1555" max="1555" width="4.5" style="1559" customWidth="1"/>
    <col min="1556" max="1556" width="3.875" style="1559" customWidth="1"/>
    <col min="1557" max="1557" width="16.125" style="1559" customWidth="1"/>
    <col min="1558" max="1558" width="19.875" style="1559" customWidth="1"/>
    <col min="1559" max="1790" width="9" style="1559"/>
    <col min="1791" max="1791" width="4.25" style="1559" customWidth="1"/>
    <col min="1792" max="1792" width="29.5" style="1559" customWidth="1"/>
    <col min="1793" max="1807" width="4.5" style="1559" customWidth="1"/>
    <col min="1808" max="1808" width="3.875" style="1559" customWidth="1"/>
    <col min="1809" max="1809" width="4" style="1559" customWidth="1"/>
    <col min="1810" max="1810" width="4.375" style="1559" customWidth="1"/>
    <col min="1811" max="1811" width="4.5" style="1559" customWidth="1"/>
    <col min="1812" max="1812" width="3.875" style="1559" customWidth="1"/>
    <col min="1813" max="1813" width="16.125" style="1559" customWidth="1"/>
    <col min="1814" max="1814" width="19.875" style="1559" customWidth="1"/>
    <col min="1815" max="2046" width="9" style="1559"/>
    <col min="2047" max="2047" width="4.25" style="1559" customWidth="1"/>
    <col min="2048" max="2048" width="29.5" style="1559" customWidth="1"/>
    <col min="2049" max="2063" width="4.5" style="1559" customWidth="1"/>
    <col min="2064" max="2064" width="3.875" style="1559" customWidth="1"/>
    <col min="2065" max="2065" width="4" style="1559" customWidth="1"/>
    <col min="2066" max="2066" width="4.375" style="1559" customWidth="1"/>
    <col min="2067" max="2067" width="4.5" style="1559" customWidth="1"/>
    <col min="2068" max="2068" width="3.875" style="1559" customWidth="1"/>
    <col min="2069" max="2069" width="16.125" style="1559" customWidth="1"/>
    <col min="2070" max="2070" width="19.875" style="1559" customWidth="1"/>
    <col min="2071" max="2302" width="9" style="1559"/>
    <col min="2303" max="2303" width="4.25" style="1559" customWidth="1"/>
    <col min="2304" max="2304" width="29.5" style="1559" customWidth="1"/>
    <col min="2305" max="2319" width="4.5" style="1559" customWidth="1"/>
    <col min="2320" max="2320" width="3.875" style="1559" customWidth="1"/>
    <col min="2321" max="2321" width="4" style="1559" customWidth="1"/>
    <col min="2322" max="2322" width="4.375" style="1559" customWidth="1"/>
    <col min="2323" max="2323" width="4.5" style="1559" customWidth="1"/>
    <col min="2324" max="2324" width="3.875" style="1559" customWidth="1"/>
    <col min="2325" max="2325" width="16.125" style="1559" customWidth="1"/>
    <col min="2326" max="2326" width="19.875" style="1559" customWidth="1"/>
    <col min="2327" max="2558" width="9" style="1559"/>
    <col min="2559" max="2559" width="4.25" style="1559" customWidth="1"/>
    <col min="2560" max="2560" width="29.5" style="1559" customWidth="1"/>
    <col min="2561" max="2575" width="4.5" style="1559" customWidth="1"/>
    <col min="2576" max="2576" width="3.875" style="1559" customWidth="1"/>
    <col min="2577" max="2577" width="4" style="1559" customWidth="1"/>
    <col min="2578" max="2578" width="4.375" style="1559" customWidth="1"/>
    <col min="2579" max="2579" width="4.5" style="1559" customWidth="1"/>
    <col min="2580" max="2580" width="3.875" style="1559" customWidth="1"/>
    <col min="2581" max="2581" width="16.125" style="1559" customWidth="1"/>
    <col min="2582" max="2582" width="19.875" style="1559" customWidth="1"/>
    <col min="2583" max="2814" width="9" style="1559"/>
    <col min="2815" max="2815" width="4.25" style="1559" customWidth="1"/>
    <col min="2816" max="2816" width="29.5" style="1559" customWidth="1"/>
    <col min="2817" max="2831" width="4.5" style="1559" customWidth="1"/>
    <col min="2832" max="2832" width="3.875" style="1559" customWidth="1"/>
    <col min="2833" max="2833" width="4" style="1559" customWidth="1"/>
    <col min="2834" max="2834" width="4.375" style="1559" customWidth="1"/>
    <col min="2835" max="2835" width="4.5" style="1559" customWidth="1"/>
    <col min="2836" max="2836" width="3.875" style="1559" customWidth="1"/>
    <col min="2837" max="2837" width="16.125" style="1559" customWidth="1"/>
    <col min="2838" max="2838" width="19.875" style="1559" customWidth="1"/>
    <col min="2839" max="3070" width="9" style="1559"/>
    <col min="3071" max="3071" width="4.25" style="1559" customWidth="1"/>
    <col min="3072" max="3072" width="29.5" style="1559" customWidth="1"/>
    <col min="3073" max="3087" width="4.5" style="1559" customWidth="1"/>
    <col min="3088" max="3088" width="3.875" style="1559" customWidth="1"/>
    <col min="3089" max="3089" width="4" style="1559" customWidth="1"/>
    <col min="3090" max="3090" width="4.375" style="1559" customWidth="1"/>
    <col min="3091" max="3091" width="4.5" style="1559" customWidth="1"/>
    <col min="3092" max="3092" width="3.875" style="1559" customWidth="1"/>
    <col min="3093" max="3093" width="16.125" style="1559" customWidth="1"/>
    <col min="3094" max="3094" width="19.875" style="1559" customWidth="1"/>
    <col min="3095" max="3326" width="9" style="1559"/>
    <col min="3327" max="3327" width="4.25" style="1559" customWidth="1"/>
    <col min="3328" max="3328" width="29.5" style="1559" customWidth="1"/>
    <col min="3329" max="3343" width="4.5" style="1559" customWidth="1"/>
    <col min="3344" max="3344" width="3.875" style="1559" customWidth="1"/>
    <col min="3345" max="3345" width="4" style="1559" customWidth="1"/>
    <col min="3346" max="3346" width="4.375" style="1559" customWidth="1"/>
    <col min="3347" max="3347" width="4.5" style="1559" customWidth="1"/>
    <col min="3348" max="3348" width="3.875" style="1559" customWidth="1"/>
    <col min="3349" max="3349" width="16.125" style="1559" customWidth="1"/>
    <col min="3350" max="3350" width="19.875" style="1559" customWidth="1"/>
    <col min="3351" max="3582" width="9" style="1559"/>
    <col min="3583" max="3583" width="4.25" style="1559" customWidth="1"/>
    <col min="3584" max="3584" width="29.5" style="1559" customWidth="1"/>
    <col min="3585" max="3599" width="4.5" style="1559" customWidth="1"/>
    <col min="3600" max="3600" width="3.875" style="1559" customWidth="1"/>
    <col min="3601" max="3601" width="4" style="1559" customWidth="1"/>
    <col min="3602" max="3602" width="4.375" style="1559" customWidth="1"/>
    <col min="3603" max="3603" width="4.5" style="1559" customWidth="1"/>
    <col min="3604" max="3604" width="3.875" style="1559" customWidth="1"/>
    <col min="3605" max="3605" width="16.125" style="1559" customWidth="1"/>
    <col min="3606" max="3606" width="19.875" style="1559" customWidth="1"/>
    <col min="3607" max="3838" width="9" style="1559"/>
    <col min="3839" max="3839" width="4.25" style="1559" customWidth="1"/>
    <col min="3840" max="3840" width="29.5" style="1559" customWidth="1"/>
    <col min="3841" max="3855" width="4.5" style="1559" customWidth="1"/>
    <col min="3856" max="3856" width="3.875" style="1559" customWidth="1"/>
    <col min="3857" max="3857" width="4" style="1559" customWidth="1"/>
    <col min="3858" max="3858" width="4.375" style="1559" customWidth="1"/>
    <col min="3859" max="3859" width="4.5" style="1559" customWidth="1"/>
    <col min="3860" max="3860" width="3.875" style="1559" customWidth="1"/>
    <col min="3861" max="3861" width="16.125" style="1559" customWidth="1"/>
    <col min="3862" max="3862" width="19.875" style="1559" customWidth="1"/>
    <col min="3863" max="4094" width="9" style="1559"/>
    <col min="4095" max="4095" width="4.25" style="1559" customWidth="1"/>
    <col min="4096" max="4096" width="29.5" style="1559" customWidth="1"/>
    <col min="4097" max="4111" width="4.5" style="1559" customWidth="1"/>
    <col min="4112" max="4112" width="3.875" style="1559" customWidth="1"/>
    <col min="4113" max="4113" width="4" style="1559" customWidth="1"/>
    <col min="4114" max="4114" width="4.375" style="1559" customWidth="1"/>
    <col min="4115" max="4115" width="4.5" style="1559" customWidth="1"/>
    <col min="4116" max="4116" width="3.875" style="1559" customWidth="1"/>
    <col min="4117" max="4117" width="16.125" style="1559" customWidth="1"/>
    <col min="4118" max="4118" width="19.875" style="1559" customWidth="1"/>
    <col min="4119" max="4350" width="9" style="1559"/>
    <col min="4351" max="4351" width="4.25" style="1559" customWidth="1"/>
    <col min="4352" max="4352" width="29.5" style="1559" customWidth="1"/>
    <col min="4353" max="4367" width="4.5" style="1559" customWidth="1"/>
    <col min="4368" max="4368" width="3.875" style="1559" customWidth="1"/>
    <col min="4369" max="4369" width="4" style="1559" customWidth="1"/>
    <col min="4370" max="4370" width="4.375" style="1559" customWidth="1"/>
    <col min="4371" max="4371" width="4.5" style="1559" customWidth="1"/>
    <col min="4372" max="4372" width="3.875" style="1559" customWidth="1"/>
    <col min="4373" max="4373" width="16.125" style="1559" customWidth="1"/>
    <col min="4374" max="4374" width="19.875" style="1559" customWidth="1"/>
    <col min="4375" max="4606" width="9" style="1559"/>
    <col min="4607" max="4607" width="4.25" style="1559" customWidth="1"/>
    <col min="4608" max="4608" width="29.5" style="1559" customWidth="1"/>
    <col min="4609" max="4623" width="4.5" style="1559" customWidth="1"/>
    <col min="4624" max="4624" width="3.875" style="1559" customWidth="1"/>
    <col min="4625" max="4625" width="4" style="1559" customWidth="1"/>
    <col min="4626" max="4626" width="4.375" style="1559" customWidth="1"/>
    <col min="4627" max="4627" width="4.5" style="1559" customWidth="1"/>
    <col min="4628" max="4628" width="3.875" style="1559" customWidth="1"/>
    <col min="4629" max="4629" width="16.125" style="1559" customWidth="1"/>
    <col min="4630" max="4630" width="19.875" style="1559" customWidth="1"/>
    <col min="4631" max="4862" width="9" style="1559"/>
    <col min="4863" max="4863" width="4.25" style="1559" customWidth="1"/>
    <col min="4864" max="4864" width="29.5" style="1559" customWidth="1"/>
    <col min="4865" max="4879" width="4.5" style="1559" customWidth="1"/>
    <col min="4880" max="4880" width="3.875" style="1559" customWidth="1"/>
    <col min="4881" max="4881" width="4" style="1559" customWidth="1"/>
    <col min="4882" max="4882" width="4.375" style="1559" customWidth="1"/>
    <col min="4883" max="4883" width="4.5" style="1559" customWidth="1"/>
    <col min="4884" max="4884" width="3.875" style="1559" customWidth="1"/>
    <col min="4885" max="4885" width="16.125" style="1559" customWidth="1"/>
    <col min="4886" max="4886" width="19.875" style="1559" customWidth="1"/>
    <col min="4887" max="5118" width="9" style="1559"/>
    <col min="5119" max="5119" width="4.25" style="1559" customWidth="1"/>
    <col min="5120" max="5120" width="29.5" style="1559" customWidth="1"/>
    <col min="5121" max="5135" width="4.5" style="1559" customWidth="1"/>
    <col min="5136" max="5136" width="3.875" style="1559" customWidth="1"/>
    <col min="5137" max="5137" width="4" style="1559" customWidth="1"/>
    <col min="5138" max="5138" width="4.375" style="1559" customWidth="1"/>
    <col min="5139" max="5139" width="4.5" style="1559" customWidth="1"/>
    <col min="5140" max="5140" width="3.875" style="1559" customWidth="1"/>
    <col min="5141" max="5141" width="16.125" style="1559" customWidth="1"/>
    <col min="5142" max="5142" width="19.875" style="1559" customWidth="1"/>
    <col min="5143" max="5374" width="9" style="1559"/>
    <col min="5375" max="5375" width="4.25" style="1559" customWidth="1"/>
    <col min="5376" max="5376" width="29.5" style="1559" customWidth="1"/>
    <col min="5377" max="5391" width="4.5" style="1559" customWidth="1"/>
    <col min="5392" max="5392" width="3.875" style="1559" customWidth="1"/>
    <col min="5393" max="5393" width="4" style="1559" customWidth="1"/>
    <col min="5394" max="5394" width="4.375" style="1559" customWidth="1"/>
    <col min="5395" max="5395" width="4.5" style="1559" customWidth="1"/>
    <col min="5396" max="5396" width="3.875" style="1559" customWidth="1"/>
    <col min="5397" max="5397" width="16.125" style="1559" customWidth="1"/>
    <col min="5398" max="5398" width="19.875" style="1559" customWidth="1"/>
    <col min="5399" max="5630" width="9" style="1559"/>
    <col min="5631" max="5631" width="4.25" style="1559" customWidth="1"/>
    <col min="5632" max="5632" width="29.5" style="1559" customWidth="1"/>
    <col min="5633" max="5647" width="4.5" style="1559" customWidth="1"/>
    <col min="5648" max="5648" width="3.875" style="1559" customWidth="1"/>
    <col min="5649" max="5649" width="4" style="1559" customWidth="1"/>
    <col min="5650" max="5650" width="4.375" style="1559" customWidth="1"/>
    <col min="5651" max="5651" width="4.5" style="1559" customWidth="1"/>
    <col min="5652" max="5652" width="3.875" style="1559" customWidth="1"/>
    <col min="5653" max="5653" width="16.125" style="1559" customWidth="1"/>
    <col min="5654" max="5654" width="19.875" style="1559" customWidth="1"/>
    <col min="5655" max="5886" width="9" style="1559"/>
    <col min="5887" max="5887" width="4.25" style="1559" customWidth="1"/>
    <col min="5888" max="5888" width="29.5" style="1559" customWidth="1"/>
    <col min="5889" max="5903" width="4.5" style="1559" customWidth="1"/>
    <col min="5904" max="5904" width="3.875" style="1559" customWidth="1"/>
    <col min="5905" max="5905" width="4" style="1559" customWidth="1"/>
    <col min="5906" max="5906" width="4.375" style="1559" customWidth="1"/>
    <col min="5907" max="5907" width="4.5" style="1559" customWidth="1"/>
    <col min="5908" max="5908" width="3.875" style="1559" customWidth="1"/>
    <col min="5909" max="5909" width="16.125" style="1559" customWidth="1"/>
    <col min="5910" max="5910" width="19.875" style="1559" customWidth="1"/>
    <col min="5911" max="6142" width="9" style="1559"/>
    <col min="6143" max="6143" width="4.25" style="1559" customWidth="1"/>
    <col min="6144" max="6144" width="29.5" style="1559" customWidth="1"/>
    <col min="6145" max="6159" width="4.5" style="1559" customWidth="1"/>
    <col min="6160" max="6160" width="3.875" style="1559" customWidth="1"/>
    <col min="6161" max="6161" width="4" style="1559" customWidth="1"/>
    <col min="6162" max="6162" width="4.375" style="1559" customWidth="1"/>
    <col min="6163" max="6163" width="4.5" style="1559" customWidth="1"/>
    <col min="6164" max="6164" width="3.875" style="1559" customWidth="1"/>
    <col min="6165" max="6165" width="16.125" style="1559" customWidth="1"/>
    <col min="6166" max="6166" width="19.875" style="1559" customWidth="1"/>
    <col min="6167" max="6398" width="9" style="1559"/>
    <col min="6399" max="6399" width="4.25" style="1559" customWidth="1"/>
    <col min="6400" max="6400" width="29.5" style="1559" customWidth="1"/>
    <col min="6401" max="6415" width="4.5" style="1559" customWidth="1"/>
    <col min="6416" max="6416" width="3.875" style="1559" customWidth="1"/>
    <col min="6417" max="6417" width="4" style="1559" customWidth="1"/>
    <col min="6418" max="6418" width="4.375" style="1559" customWidth="1"/>
    <col min="6419" max="6419" width="4.5" style="1559" customWidth="1"/>
    <col min="6420" max="6420" width="3.875" style="1559" customWidth="1"/>
    <col min="6421" max="6421" width="16.125" style="1559" customWidth="1"/>
    <col min="6422" max="6422" width="19.875" style="1559" customWidth="1"/>
    <col min="6423" max="6654" width="9" style="1559"/>
    <col min="6655" max="6655" width="4.25" style="1559" customWidth="1"/>
    <col min="6656" max="6656" width="29.5" style="1559" customWidth="1"/>
    <col min="6657" max="6671" width="4.5" style="1559" customWidth="1"/>
    <col min="6672" max="6672" width="3.875" style="1559" customWidth="1"/>
    <col min="6673" max="6673" width="4" style="1559" customWidth="1"/>
    <col min="6674" max="6674" width="4.375" style="1559" customWidth="1"/>
    <col min="6675" max="6675" width="4.5" style="1559" customWidth="1"/>
    <col min="6676" max="6676" width="3.875" style="1559" customWidth="1"/>
    <col min="6677" max="6677" width="16.125" style="1559" customWidth="1"/>
    <col min="6678" max="6678" width="19.875" style="1559" customWidth="1"/>
    <col min="6679" max="6910" width="9" style="1559"/>
    <col min="6911" max="6911" width="4.25" style="1559" customWidth="1"/>
    <col min="6912" max="6912" width="29.5" style="1559" customWidth="1"/>
    <col min="6913" max="6927" width="4.5" style="1559" customWidth="1"/>
    <col min="6928" max="6928" width="3.875" style="1559" customWidth="1"/>
    <col min="6929" max="6929" width="4" style="1559" customWidth="1"/>
    <col min="6930" max="6930" width="4.375" style="1559" customWidth="1"/>
    <col min="6931" max="6931" width="4.5" style="1559" customWidth="1"/>
    <col min="6932" max="6932" width="3.875" style="1559" customWidth="1"/>
    <col min="6933" max="6933" width="16.125" style="1559" customWidth="1"/>
    <col min="6934" max="6934" width="19.875" style="1559" customWidth="1"/>
    <col min="6935" max="7166" width="9" style="1559"/>
    <col min="7167" max="7167" width="4.25" style="1559" customWidth="1"/>
    <col min="7168" max="7168" width="29.5" style="1559" customWidth="1"/>
    <col min="7169" max="7183" width="4.5" style="1559" customWidth="1"/>
    <col min="7184" max="7184" width="3.875" style="1559" customWidth="1"/>
    <col min="7185" max="7185" width="4" style="1559" customWidth="1"/>
    <col min="7186" max="7186" width="4.375" style="1559" customWidth="1"/>
    <col min="7187" max="7187" width="4.5" style="1559" customWidth="1"/>
    <col min="7188" max="7188" width="3.875" style="1559" customWidth="1"/>
    <col min="7189" max="7189" width="16.125" style="1559" customWidth="1"/>
    <col min="7190" max="7190" width="19.875" style="1559" customWidth="1"/>
    <col min="7191" max="7422" width="9" style="1559"/>
    <col min="7423" max="7423" width="4.25" style="1559" customWidth="1"/>
    <col min="7424" max="7424" width="29.5" style="1559" customWidth="1"/>
    <col min="7425" max="7439" width="4.5" style="1559" customWidth="1"/>
    <col min="7440" max="7440" width="3.875" style="1559" customWidth="1"/>
    <col min="7441" max="7441" width="4" style="1559" customWidth="1"/>
    <col min="7442" max="7442" width="4.375" style="1559" customWidth="1"/>
    <col min="7443" max="7443" width="4.5" style="1559" customWidth="1"/>
    <col min="7444" max="7444" width="3.875" style="1559" customWidth="1"/>
    <col min="7445" max="7445" width="16.125" style="1559" customWidth="1"/>
    <col min="7446" max="7446" width="19.875" style="1559" customWidth="1"/>
    <col min="7447" max="7678" width="9" style="1559"/>
    <col min="7679" max="7679" width="4.25" style="1559" customWidth="1"/>
    <col min="7680" max="7680" width="29.5" style="1559" customWidth="1"/>
    <col min="7681" max="7695" width="4.5" style="1559" customWidth="1"/>
    <col min="7696" max="7696" width="3.875" style="1559" customWidth="1"/>
    <col min="7697" max="7697" width="4" style="1559" customWidth="1"/>
    <col min="7698" max="7698" width="4.375" style="1559" customWidth="1"/>
    <col min="7699" max="7699" width="4.5" style="1559" customWidth="1"/>
    <col min="7700" max="7700" width="3.875" style="1559" customWidth="1"/>
    <col min="7701" max="7701" width="16.125" style="1559" customWidth="1"/>
    <col min="7702" max="7702" width="19.875" style="1559" customWidth="1"/>
    <col min="7703" max="7934" width="9" style="1559"/>
    <col min="7935" max="7935" width="4.25" style="1559" customWidth="1"/>
    <col min="7936" max="7936" width="29.5" style="1559" customWidth="1"/>
    <col min="7937" max="7951" width="4.5" style="1559" customWidth="1"/>
    <col min="7952" max="7952" width="3.875" style="1559" customWidth="1"/>
    <col min="7953" max="7953" width="4" style="1559" customWidth="1"/>
    <col min="7954" max="7954" width="4.375" style="1559" customWidth="1"/>
    <col min="7955" max="7955" width="4.5" style="1559" customWidth="1"/>
    <col min="7956" max="7956" width="3.875" style="1559" customWidth="1"/>
    <col min="7957" max="7957" width="16.125" style="1559" customWidth="1"/>
    <col min="7958" max="7958" width="19.875" style="1559" customWidth="1"/>
    <col min="7959" max="8190" width="9" style="1559"/>
    <col min="8191" max="8191" width="4.25" style="1559" customWidth="1"/>
    <col min="8192" max="8192" width="29.5" style="1559" customWidth="1"/>
    <col min="8193" max="8207" width="4.5" style="1559" customWidth="1"/>
    <col min="8208" max="8208" width="3.875" style="1559" customWidth="1"/>
    <col min="8209" max="8209" width="4" style="1559" customWidth="1"/>
    <col min="8210" max="8210" width="4.375" style="1559" customWidth="1"/>
    <col min="8211" max="8211" width="4.5" style="1559" customWidth="1"/>
    <col min="8212" max="8212" width="3.875" style="1559" customWidth="1"/>
    <col min="8213" max="8213" width="16.125" style="1559" customWidth="1"/>
    <col min="8214" max="8214" width="19.875" style="1559" customWidth="1"/>
    <col min="8215" max="8446" width="9" style="1559"/>
    <col min="8447" max="8447" width="4.25" style="1559" customWidth="1"/>
    <col min="8448" max="8448" width="29.5" style="1559" customWidth="1"/>
    <col min="8449" max="8463" width="4.5" style="1559" customWidth="1"/>
    <col min="8464" max="8464" width="3.875" style="1559" customWidth="1"/>
    <col min="8465" max="8465" width="4" style="1559" customWidth="1"/>
    <col min="8466" max="8466" width="4.375" style="1559" customWidth="1"/>
    <col min="8467" max="8467" width="4.5" style="1559" customWidth="1"/>
    <col min="8468" max="8468" width="3.875" style="1559" customWidth="1"/>
    <col min="8469" max="8469" width="16.125" style="1559" customWidth="1"/>
    <col min="8470" max="8470" width="19.875" style="1559" customWidth="1"/>
    <col min="8471" max="8702" width="9" style="1559"/>
    <col min="8703" max="8703" width="4.25" style="1559" customWidth="1"/>
    <col min="8704" max="8704" width="29.5" style="1559" customWidth="1"/>
    <col min="8705" max="8719" width="4.5" style="1559" customWidth="1"/>
    <col min="8720" max="8720" width="3.875" style="1559" customWidth="1"/>
    <col min="8721" max="8721" width="4" style="1559" customWidth="1"/>
    <col min="8722" max="8722" width="4.375" style="1559" customWidth="1"/>
    <col min="8723" max="8723" width="4.5" style="1559" customWidth="1"/>
    <col min="8724" max="8724" width="3.875" style="1559" customWidth="1"/>
    <col min="8725" max="8725" width="16.125" style="1559" customWidth="1"/>
    <col min="8726" max="8726" width="19.875" style="1559" customWidth="1"/>
    <col min="8727" max="8958" width="9" style="1559"/>
    <col min="8959" max="8959" width="4.25" style="1559" customWidth="1"/>
    <col min="8960" max="8960" width="29.5" style="1559" customWidth="1"/>
    <col min="8961" max="8975" width="4.5" style="1559" customWidth="1"/>
    <col min="8976" max="8976" width="3.875" style="1559" customWidth="1"/>
    <col min="8977" max="8977" width="4" style="1559" customWidth="1"/>
    <col min="8978" max="8978" width="4.375" style="1559" customWidth="1"/>
    <col min="8979" max="8979" width="4.5" style="1559" customWidth="1"/>
    <col min="8980" max="8980" width="3.875" style="1559" customWidth="1"/>
    <col min="8981" max="8981" width="16.125" style="1559" customWidth="1"/>
    <col min="8982" max="8982" width="19.875" style="1559" customWidth="1"/>
    <col min="8983" max="9214" width="9" style="1559"/>
    <col min="9215" max="9215" width="4.25" style="1559" customWidth="1"/>
    <col min="9216" max="9216" width="29.5" style="1559" customWidth="1"/>
    <col min="9217" max="9231" width="4.5" style="1559" customWidth="1"/>
    <col min="9232" max="9232" width="3.875" style="1559" customWidth="1"/>
    <col min="9233" max="9233" width="4" style="1559" customWidth="1"/>
    <col min="9234" max="9234" width="4.375" style="1559" customWidth="1"/>
    <col min="9235" max="9235" width="4.5" style="1559" customWidth="1"/>
    <col min="9236" max="9236" width="3.875" style="1559" customWidth="1"/>
    <col min="9237" max="9237" width="16.125" style="1559" customWidth="1"/>
    <col min="9238" max="9238" width="19.875" style="1559" customWidth="1"/>
    <col min="9239" max="9470" width="9" style="1559"/>
    <col min="9471" max="9471" width="4.25" style="1559" customWidth="1"/>
    <col min="9472" max="9472" width="29.5" style="1559" customWidth="1"/>
    <col min="9473" max="9487" width="4.5" style="1559" customWidth="1"/>
    <col min="9488" max="9488" width="3.875" style="1559" customWidth="1"/>
    <col min="9489" max="9489" width="4" style="1559" customWidth="1"/>
    <col min="9490" max="9490" width="4.375" style="1559" customWidth="1"/>
    <col min="9491" max="9491" width="4.5" style="1559" customWidth="1"/>
    <col min="9492" max="9492" width="3.875" style="1559" customWidth="1"/>
    <col min="9493" max="9493" width="16.125" style="1559" customWidth="1"/>
    <col min="9494" max="9494" width="19.875" style="1559" customWidth="1"/>
    <col min="9495" max="9726" width="9" style="1559"/>
    <col min="9727" max="9727" width="4.25" style="1559" customWidth="1"/>
    <col min="9728" max="9728" width="29.5" style="1559" customWidth="1"/>
    <col min="9729" max="9743" width="4.5" style="1559" customWidth="1"/>
    <col min="9744" max="9744" width="3.875" style="1559" customWidth="1"/>
    <col min="9745" max="9745" width="4" style="1559" customWidth="1"/>
    <col min="9746" max="9746" width="4.375" style="1559" customWidth="1"/>
    <col min="9747" max="9747" width="4.5" style="1559" customWidth="1"/>
    <col min="9748" max="9748" width="3.875" style="1559" customWidth="1"/>
    <col min="9749" max="9749" width="16.125" style="1559" customWidth="1"/>
    <col min="9750" max="9750" width="19.875" style="1559" customWidth="1"/>
    <col min="9751" max="9982" width="9" style="1559"/>
    <col min="9983" max="9983" width="4.25" style="1559" customWidth="1"/>
    <col min="9984" max="9984" width="29.5" style="1559" customWidth="1"/>
    <col min="9985" max="9999" width="4.5" style="1559" customWidth="1"/>
    <col min="10000" max="10000" width="3.875" style="1559" customWidth="1"/>
    <col min="10001" max="10001" width="4" style="1559" customWidth="1"/>
    <col min="10002" max="10002" width="4.375" style="1559" customWidth="1"/>
    <col min="10003" max="10003" width="4.5" style="1559" customWidth="1"/>
    <col min="10004" max="10004" width="3.875" style="1559" customWidth="1"/>
    <col min="10005" max="10005" width="16.125" style="1559" customWidth="1"/>
    <col min="10006" max="10006" width="19.875" style="1559" customWidth="1"/>
    <col min="10007" max="10238" width="9" style="1559"/>
    <col min="10239" max="10239" width="4.25" style="1559" customWidth="1"/>
    <col min="10240" max="10240" width="29.5" style="1559" customWidth="1"/>
    <col min="10241" max="10255" width="4.5" style="1559" customWidth="1"/>
    <col min="10256" max="10256" width="3.875" style="1559" customWidth="1"/>
    <col min="10257" max="10257" width="4" style="1559" customWidth="1"/>
    <col min="10258" max="10258" width="4.375" style="1559" customWidth="1"/>
    <col min="10259" max="10259" width="4.5" style="1559" customWidth="1"/>
    <col min="10260" max="10260" width="3.875" style="1559" customWidth="1"/>
    <col min="10261" max="10261" width="16.125" style="1559" customWidth="1"/>
    <col min="10262" max="10262" width="19.875" style="1559" customWidth="1"/>
    <col min="10263" max="10494" width="9" style="1559"/>
    <col min="10495" max="10495" width="4.25" style="1559" customWidth="1"/>
    <col min="10496" max="10496" width="29.5" style="1559" customWidth="1"/>
    <col min="10497" max="10511" width="4.5" style="1559" customWidth="1"/>
    <col min="10512" max="10512" width="3.875" style="1559" customWidth="1"/>
    <col min="10513" max="10513" width="4" style="1559" customWidth="1"/>
    <col min="10514" max="10514" width="4.375" style="1559" customWidth="1"/>
    <col min="10515" max="10515" width="4.5" style="1559" customWidth="1"/>
    <col min="10516" max="10516" width="3.875" style="1559" customWidth="1"/>
    <col min="10517" max="10517" width="16.125" style="1559" customWidth="1"/>
    <col min="10518" max="10518" width="19.875" style="1559" customWidth="1"/>
    <col min="10519" max="10750" width="9" style="1559"/>
    <col min="10751" max="10751" width="4.25" style="1559" customWidth="1"/>
    <col min="10752" max="10752" width="29.5" style="1559" customWidth="1"/>
    <col min="10753" max="10767" width="4.5" style="1559" customWidth="1"/>
    <col min="10768" max="10768" width="3.875" style="1559" customWidth="1"/>
    <col min="10769" max="10769" width="4" style="1559" customWidth="1"/>
    <col min="10770" max="10770" width="4.375" style="1559" customWidth="1"/>
    <col min="10771" max="10771" width="4.5" style="1559" customWidth="1"/>
    <col min="10772" max="10772" width="3.875" style="1559" customWidth="1"/>
    <col min="10773" max="10773" width="16.125" style="1559" customWidth="1"/>
    <col min="10774" max="10774" width="19.875" style="1559" customWidth="1"/>
    <col min="10775" max="11006" width="9" style="1559"/>
    <col min="11007" max="11007" width="4.25" style="1559" customWidth="1"/>
    <col min="11008" max="11008" width="29.5" style="1559" customWidth="1"/>
    <col min="11009" max="11023" width="4.5" style="1559" customWidth="1"/>
    <col min="11024" max="11024" width="3.875" style="1559" customWidth="1"/>
    <col min="11025" max="11025" width="4" style="1559" customWidth="1"/>
    <col min="11026" max="11026" width="4.375" style="1559" customWidth="1"/>
    <col min="11027" max="11027" width="4.5" style="1559" customWidth="1"/>
    <col min="11028" max="11028" width="3.875" style="1559" customWidth="1"/>
    <col min="11029" max="11029" width="16.125" style="1559" customWidth="1"/>
    <col min="11030" max="11030" width="19.875" style="1559" customWidth="1"/>
    <col min="11031" max="11262" width="9" style="1559"/>
    <col min="11263" max="11263" width="4.25" style="1559" customWidth="1"/>
    <col min="11264" max="11264" width="29.5" style="1559" customWidth="1"/>
    <col min="11265" max="11279" width="4.5" style="1559" customWidth="1"/>
    <col min="11280" max="11280" width="3.875" style="1559" customWidth="1"/>
    <col min="11281" max="11281" width="4" style="1559" customWidth="1"/>
    <col min="11282" max="11282" width="4.375" style="1559" customWidth="1"/>
    <col min="11283" max="11283" width="4.5" style="1559" customWidth="1"/>
    <col min="11284" max="11284" width="3.875" style="1559" customWidth="1"/>
    <col min="11285" max="11285" width="16.125" style="1559" customWidth="1"/>
    <col min="11286" max="11286" width="19.875" style="1559" customWidth="1"/>
    <col min="11287" max="11518" width="9" style="1559"/>
    <col min="11519" max="11519" width="4.25" style="1559" customWidth="1"/>
    <col min="11520" max="11520" width="29.5" style="1559" customWidth="1"/>
    <col min="11521" max="11535" width="4.5" style="1559" customWidth="1"/>
    <col min="11536" max="11536" width="3.875" style="1559" customWidth="1"/>
    <col min="11537" max="11537" width="4" style="1559" customWidth="1"/>
    <col min="11538" max="11538" width="4.375" style="1559" customWidth="1"/>
    <col min="11539" max="11539" width="4.5" style="1559" customWidth="1"/>
    <col min="11540" max="11540" width="3.875" style="1559" customWidth="1"/>
    <col min="11541" max="11541" width="16.125" style="1559" customWidth="1"/>
    <col min="11542" max="11542" width="19.875" style="1559" customWidth="1"/>
    <col min="11543" max="11774" width="9" style="1559"/>
    <col min="11775" max="11775" width="4.25" style="1559" customWidth="1"/>
    <col min="11776" max="11776" width="29.5" style="1559" customWidth="1"/>
    <col min="11777" max="11791" width="4.5" style="1559" customWidth="1"/>
    <col min="11792" max="11792" width="3.875" style="1559" customWidth="1"/>
    <col min="11793" max="11793" width="4" style="1559" customWidth="1"/>
    <col min="11794" max="11794" width="4.375" style="1559" customWidth="1"/>
    <col min="11795" max="11795" width="4.5" style="1559" customWidth="1"/>
    <col min="11796" max="11796" width="3.875" style="1559" customWidth="1"/>
    <col min="11797" max="11797" width="16.125" style="1559" customWidth="1"/>
    <col min="11798" max="11798" width="19.875" style="1559" customWidth="1"/>
    <col min="11799" max="12030" width="9" style="1559"/>
    <col min="12031" max="12031" width="4.25" style="1559" customWidth="1"/>
    <col min="12032" max="12032" width="29.5" style="1559" customWidth="1"/>
    <col min="12033" max="12047" width="4.5" style="1559" customWidth="1"/>
    <col min="12048" max="12048" width="3.875" style="1559" customWidth="1"/>
    <col min="12049" max="12049" width="4" style="1559" customWidth="1"/>
    <col min="12050" max="12050" width="4.375" style="1559" customWidth="1"/>
    <col min="12051" max="12051" width="4.5" style="1559" customWidth="1"/>
    <col min="12052" max="12052" width="3.875" style="1559" customWidth="1"/>
    <col min="12053" max="12053" width="16.125" style="1559" customWidth="1"/>
    <col min="12054" max="12054" width="19.875" style="1559" customWidth="1"/>
    <col min="12055" max="12286" width="9" style="1559"/>
    <col min="12287" max="12287" width="4.25" style="1559" customWidth="1"/>
    <col min="12288" max="12288" width="29.5" style="1559" customWidth="1"/>
    <col min="12289" max="12303" width="4.5" style="1559" customWidth="1"/>
    <col min="12304" max="12304" width="3.875" style="1559" customWidth="1"/>
    <col min="12305" max="12305" width="4" style="1559" customWidth="1"/>
    <col min="12306" max="12306" width="4.375" style="1559" customWidth="1"/>
    <col min="12307" max="12307" width="4.5" style="1559" customWidth="1"/>
    <col min="12308" max="12308" width="3.875" style="1559" customWidth="1"/>
    <col min="12309" max="12309" width="16.125" style="1559" customWidth="1"/>
    <col min="12310" max="12310" width="19.875" style="1559" customWidth="1"/>
    <col min="12311" max="12542" width="9" style="1559"/>
    <col min="12543" max="12543" width="4.25" style="1559" customWidth="1"/>
    <col min="12544" max="12544" width="29.5" style="1559" customWidth="1"/>
    <col min="12545" max="12559" width="4.5" style="1559" customWidth="1"/>
    <col min="12560" max="12560" width="3.875" style="1559" customWidth="1"/>
    <col min="12561" max="12561" width="4" style="1559" customWidth="1"/>
    <col min="12562" max="12562" width="4.375" style="1559" customWidth="1"/>
    <col min="12563" max="12563" width="4.5" style="1559" customWidth="1"/>
    <col min="12564" max="12564" width="3.875" style="1559" customWidth="1"/>
    <col min="12565" max="12565" width="16.125" style="1559" customWidth="1"/>
    <col min="12566" max="12566" width="19.875" style="1559" customWidth="1"/>
    <col min="12567" max="12798" width="9" style="1559"/>
    <col min="12799" max="12799" width="4.25" style="1559" customWidth="1"/>
    <col min="12800" max="12800" width="29.5" style="1559" customWidth="1"/>
    <col min="12801" max="12815" width="4.5" style="1559" customWidth="1"/>
    <col min="12816" max="12816" width="3.875" style="1559" customWidth="1"/>
    <col min="12817" max="12817" width="4" style="1559" customWidth="1"/>
    <col min="12818" max="12818" width="4.375" style="1559" customWidth="1"/>
    <col min="12819" max="12819" width="4.5" style="1559" customWidth="1"/>
    <col min="12820" max="12820" width="3.875" style="1559" customWidth="1"/>
    <col min="12821" max="12821" width="16.125" style="1559" customWidth="1"/>
    <col min="12822" max="12822" width="19.875" style="1559" customWidth="1"/>
    <col min="12823" max="13054" width="9" style="1559"/>
    <col min="13055" max="13055" width="4.25" style="1559" customWidth="1"/>
    <col min="13056" max="13056" width="29.5" style="1559" customWidth="1"/>
    <col min="13057" max="13071" width="4.5" style="1559" customWidth="1"/>
    <col min="13072" max="13072" width="3.875" style="1559" customWidth="1"/>
    <col min="13073" max="13073" width="4" style="1559" customWidth="1"/>
    <col min="13074" max="13074" width="4.375" style="1559" customWidth="1"/>
    <col min="13075" max="13075" width="4.5" style="1559" customWidth="1"/>
    <col min="13076" max="13076" width="3.875" style="1559" customWidth="1"/>
    <col min="13077" max="13077" width="16.125" style="1559" customWidth="1"/>
    <col min="13078" max="13078" width="19.875" style="1559" customWidth="1"/>
    <col min="13079" max="13310" width="9" style="1559"/>
    <col min="13311" max="13311" width="4.25" style="1559" customWidth="1"/>
    <col min="13312" max="13312" width="29.5" style="1559" customWidth="1"/>
    <col min="13313" max="13327" width="4.5" style="1559" customWidth="1"/>
    <col min="13328" max="13328" width="3.875" style="1559" customWidth="1"/>
    <col min="13329" max="13329" width="4" style="1559" customWidth="1"/>
    <col min="13330" max="13330" width="4.375" style="1559" customWidth="1"/>
    <col min="13331" max="13331" width="4.5" style="1559" customWidth="1"/>
    <col min="13332" max="13332" width="3.875" style="1559" customWidth="1"/>
    <col min="13333" max="13333" width="16.125" style="1559" customWidth="1"/>
    <col min="13334" max="13334" width="19.875" style="1559" customWidth="1"/>
    <col min="13335" max="13566" width="9" style="1559"/>
    <col min="13567" max="13567" width="4.25" style="1559" customWidth="1"/>
    <col min="13568" max="13568" width="29.5" style="1559" customWidth="1"/>
    <col min="13569" max="13583" width="4.5" style="1559" customWidth="1"/>
    <col min="13584" max="13584" width="3.875" style="1559" customWidth="1"/>
    <col min="13585" max="13585" width="4" style="1559" customWidth="1"/>
    <col min="13586" max="13586" width="4.375" style="1559" customWidth="1"/>
    <col min="13587" max="13587" width="4.5" style="1559" customWidth="1"/>
    <col min="13588" max="13588" width="3.875" style="1559" customWidth="1"/>
    <col min="13589" max="13589" width="16.125" style="1559" customWidth="1"/>
    <col min="13590" max="13590" width="19.875" style="1559" customWidth="1"/>
    <col min="13591" max="13822" width="9" style="1559"/>
    <col min="13823" max="13823" width="4.25" style="1559" customWidth="1"/>
    <col min="13824" max="13824" width="29.5" style="1559" customWidth="1"/>
    <col min="13825" max="13839" width="4.5" style="1559" customWidth="1"/>
    <col min="13840" max="13840" width="3.875" style="1559" customWidth="1"/>
    <col min="13841" max="13841" width="4" style="1559" customWidth="1"/>
    <col min="13842" max="13842" width="4.375" style="1559" customWidth="1"/>
    <col min="13843" max="13843" width="4.5" style="1559" customWidth="1"/>
    <col min="13844" max="13844" width="3.875" style="1559" customWidth="1"/>
    <col min="13845" max="13845" width="16.125" style="1559" customWidth="1"/>
    <col min="13846" max="13846" width="19.875" style="1559" customWidth="1"/>
    <col min="13847" max="14078" width="9" style="1559"/>
    <col min="14079" max="14079" width="4.25" style="1559" customWidth="1"/>
    <col min="14080" max="14080" width="29.5" style="1559" customWidth="1"/>
    <col min="14081" max="14095" width="4.5" style="1559" customWidth="1"/>
    <col min="14096" max="14096" width="3.875" style="1559" customWidth="1"/>
    <col min="14097" max="14097" width="4" style="1559" customWidth="1"/>
    <col min="14098" max="14098" width="4.375" style="1559" customWidth="1"/>
    <col min="14099" max="14099" width="4.5" style="1559" customWidth="1"/>
    <col min="14100" max="14100" width="3.875" style="1559" customWidth="1"/>
    <col min="14101" max="14101" width="16.125" style="1559" customWidth="1"/>
    <col min="14102" max="14102" width="19.875" style="1559" customWidth="1"/>
    <col min="14103" max="14334" width="9" style="1559"/>
    <col min="14335" max="14335" width="4.25" style="1559" customWidth="1"/>
    <col min="14336" max="14336" width="29.5" style="1559" customWidth="1"/>
    <col min="14337" max="14351" width="4.5" style="1559" customWidth="1"/>
    <col min="14352" max="14352" width="3.875" style="1559" customWidth="1"/>
    <col min="14353" max="14353" width="4" style="1559" customWidth="1"/>
    <col min="14354" max="14354" width="4.375" style="1559" customWidth="1"/>
    <col min="14355" max="14355" width="4.5" style="1559" customWidth="1"/>
    <col min="14356" max="14356" width="3.875" style="1559" customWidth="1"/>
    <col min="14357" max="14357" width="16.125" style="1559" customWidth="1"/>
    <col min="14358" max="14358" width="19.875" style="1559" customWidth="1"/>
    <col min="14359" max="14590" width="9" style="1559"/>
    <col min="14591" max="14591" width="4.25" style="1559" customWidth="1"/>
    <col min="14592" max="14592" width="29.5" style="1559" customWidth="1"/>
    <col min="14593" max="14607" width="4.5" style="1559" customWidth="1"/>
    <col min="14608" max="14608" width="3.875" style="1559" customWidth="1"/>
    <col min="14609" max="14609" width="4" style="1559" customWidth="1"/>
    <col min="14610" max="14610" width="4.375" style="1559" customWidth="1"/>
    <col min="14611" max="14611" width="4.5" style="1559" customWidth="1"/>
    <col min="14612" max="14612" width="3.875" style="1559" customWidth="1"/>
    <col min="14613" max="14613" width="16.125" style="1559" customWidth="1"/>
    <col min="14614" max="14614" width="19.875" style="1559" customWidth="1"/>
    <col min="14615" max="14846" width="9" style="1559"/>
    <col min="14847" max="14847" width="4.25" style="1559" customWidth="1"/>
    <col min="14848" max="14848" width="29.5" style="1559" customWidth="1"/>
    <col min="14849" max="14863" width="4.5" style="1559" customWidth="1"/>
    <col min="14864" max="14864" width="3.875" style="1559" customWidth="1"/>
    <col min="14865" max="14865" width="4" style="1559" customWidth="1"/>
    <col min="14866" max="14866" width="4.375" style="1559" customWidth="1"/>
    <col min="14867" max="14867" width="4.5" style="1559" customWidth="1"/>
    <col min="14868" max="14868" width="3.875" style="1559" customWidth="1"/>
    <col min="14869" max="14869" width="16.125" style="1559" customWidth="1"/>
    <col min="14870" max="14870" width="19.875" style="1559" customWidth="1"/>
    <col min="14871" max="15102" width="9" style="1559"/>
    <col min="15103" max="15103" width="4.25" style="1559" customWidth="1"/>
    <col min="15104" max="15104" width="29.5" style="1559" customWidth="1"/>
    <col min="15105" max="15119" width="4.5" style="1559" customWidth="1"/>
    <col min="15120" max="15120" width="3.875" style="1559" customWidth="1"/>
    <col min="15121" max="15121" width="4" style="1559" customWidth="1"/>
    <col min="15122" max="15122" width="4.375" style="1559" customWidth="1"/>
    <col min="15123" max="15123" width="4.5" style="1559" customWidth="1"/>
    <col min="15124" max="15124" width="3.875" style="1559" customWidth="1"/>
    <col min="15125" max="15125" width="16.125" style="1559" customWidth="1"/>
    <col min="15126" max="15126" width="19.875" style="1559" customWidth="1"/>
    <col min="15127" max="15358" width="9" style="1559"/>
    <col min="15359" max="15359" width="4.25" style="1559" customWidth="1"/>
    <col min="15360" max="15360" width="29.5" style="1559" customWidth="1"/>
    <col min="15361" max="15375" width="4.5" style="1559" customWidth="1"/>
    <col min="15376" max="15376" width="3.875" style="1559" customWidth="1"/>
    <col min="15377" max="15377" width="4" style="1559" customWidth="1"/>
    <col min="15378" max="15378" width="4.375" style="1559" customWidth="1"/>
    <col min="15379" max="15379" width="4.5" style="1559" customWidth="1"/>
    <col min="15380" max="15380" width="3.875" style="1559" customWidth="1"/>
    <col min="15381" max="15381" width="16.125" style="1559" customWidth="1"/>
    <col min="15382" max="15382" width="19.875" style="1559" customWidth="1"/>
    <col min="15383" max="15614" width="9" style="1559"/>
    <col min="15615" max="15615" width="4.25" style="1559" customWidth="1"/>
    <col min="15616" max="15616" width="29.5" style="1559" customWidth="1"/>
    <col min="15617" max="15631" width="4.5" style="1559" customWidth="1"/>
    <col min="15632" max="15632" width="3.875" style="1559" customWidth="1"/>
    <col min="15633" max="15633" width="4" style="1559" customWidth="1"/>
    <col min="15634" max="15634" width="4.375" style="1559" customWidth="1"/>
    <col min="15635" max="15635" width="4.5" style="1559" customWidth="1"/>
    <col min="15636" max="15636" width="3.875" style="1559" customWidth="1"/>
    <col min="15637" max="15637" width="16.125" style="1559" customWidth="1"/>
    <col min="15638" max="15638" width="19.875" style="1559" customWidth="1"/>
    <col min="15639" max="15870" width="9" style="1559"/>
    <col min="15871" max="15871" width="4.25" style="1559" customWidth="1"/>
    <col min="15872" max="15872" width="29.5" style="1559" customWidth="1"/>
    <col min="15873" max="15887" width="4.5" style="1559" customWidth="1"/>
    <col min="15888" max="15888" width="3.875" style="1559" customWidth="1"/>
    <col min="15889" max="15889" width="4" style="1559" customWidth="1"/>
    <col min="15890" max="15890" width="4.375" style="1559" customWidth="1"/>
    <col min="15891" max="15891" width="4.5" style="1559" customWidth="1"/>
    <col min="15892" max="15892" width="3.875" style="1559" customWidth="1"/>
    <col min="15893" max="15893" width="16.125" style="1559" customWidth="1"/>
    <col min="15894" max="15894" width="19.875" style="1559" customWidth="1"/>
    <col min="15895" max="16126" width="9" style="1559"/>
    <col min="16127" max="16127" width="4.25" style="1559" customWidth="1"/>
    <col min="16128" max="16128" width="29.5" style="1559" customWidth="1"/>
    <col min="16129" max="16143" width="4.5" style="1559" customWidth="1"/>
    <col min="16144" max="16144" width="3.875" style="1559" customWidth="1"/>
    <col min="16145" max="16145" width="4" style="1559" customWidth="1"/>
    <col min="16146" max="16146" width="4.375" style="1559" customWidth="1"/>
    <col min="16147" max="16147" width="4.5" style="1559" customWidth="1"/>
    <col min="16148" max="16148" width="3.875" style="1559" customWidth="1"/>
    <col min="16149" max="16149" width="16.125" style="1559" customWidth="1"/>
    <col min="16150" max="16150" width="19.875" style="1559" customWidth="1"/>
    <col min="16151" max="16384" width="9" style="1559"/>
  </cols>
  <sheetData>
    <row r="1" spans="1:22" ht="20.100000000000001" customHeight="1">
      <c r="A1" s="2199"/>
      <c r="B1" s="2199"/>
      <c r="C1" s="2199"/>
      <c r="D1" s="2199"/>
      <c r="E1" s="2199"/>
      <c r="F1" s="2199"/>
      <c r="G1" s="2199"/>
      <c r="H1" s="2199"/>
      <c r="I1" s="2199"/>
      <c r="J1" s="2199"/>
      <c r="K1" s="2199"/>
      <c r="L1" s="2199"/>
      <c r="M1" s="2199"/>
      <c r="N1" s="2199"/>
      <c r="O1" s="2199"/>
      <c r="P1" s="2199"/>
      <c r="Q1" s="2199"/>
      <c r="R1" s="2199"/>
      <c r="S1" s="2199"/>
      <c r="T1" s="2199"/>
      <c r="U1" s="2199"/>
    </row>
    <row r="2" spans="1:22" s="1591" customFormat="1" ht="16.5" customHeight="1">
      <c r="A2" s="3289" t="s">
        <v>6666</v>
      </c>
      <c r="B2" s="3289"/>
      <c r="C2" s="3289"/>
      <c r="D2" s="3289"/>
      <c r="E2" s="3289"/>
      <c r="F2" s="3289"/>
      <c r="G2" s="3289"/>
      <c r="H2" s="3289"/>
      <c r="I2" s="3289"/>
      <c r="J2" s="3289"/>
      <c r="K2" s="3289"/>
      <c r="L2" s="3289"/>
      <c r="M2" s="3289"/>
      <c r="N2" s="3289"/>
      <c r="O2" s="3289"/>
      <c r="P2" s="3289"/>
      <c r="Q2" s="3289"/>
      <c r="R2" s="3289"/>
      <c r="S2" s="3289"/>
      <c r="T2" s="3289"/>
      <c r="U2" s="3290"/>
    </row>
    <row r="3" spans="1:22" s="1564" customFormat="1" ht="33" customHeight="1">
      <c r="A3" s="3291" t="s">
        <v>1994</v>
      </c>
      <c r="B3" s="3299" t="s">
        <v>5523</v>
      </c>
      <c r="C3" s="3300"/>
      <c r="D3" s="3294" t="s">
        <v>5524</v>
      </c>
      <c r="E3" s="3295"/>
      <c r="F3" s="3296" t="s">
        <v>5525</v>
      </c>
      <c r="G3" s="3297"/>
      <c r="H3" s="3296" t="s">
        <v>5526</v>
      </c>
      <c r="I3" s="3297"/>
      <c r="J3" s="3296" t="s">
        <v>5527</v>
      </c>
      <c r="K3" s="3297"/>
      <c r="L3" s="3296" t="s">
        <v>1281</v>
      </c>
      <c r="M3" s="3297"/>
      <c r="N3" s="3296" t="s">
        <v>6996</v>
      </c>
      <c r="O3" s="3297"/>
      <c r="P3" s="3294" t="s">
        <v>7000</v>
      </c>
      <c r="Q3" s="3298"/>
      <c r="R3" s="3298"/>
      <c r="S3" s="3298"/>
      <c r="T3" s="3298"/>
      <c r="U3" s="3295"/>
    </row>
    <row r="4" spans="1:22" s="1564" customFormat="1" ht="16.5" customHeight="1">
      <c r="A4" s="3292"/>
      <c r="B4" s="3301"/>
      <c r="C4" s="3302"/>
      <c r="D4" s="3285" t="s">
        <v>5528</v>
      </c>
      <c r="E4" s="3286" t="s">
        <v>6998</v>
      </c>
      <c r="F4" s="3285" t="s">
        <v>5528</v>
      </c>
      <c r="G4" s="3286" t="s">
        <v>6999</v>
      </c>
      <c r="H4" s="3287" t="s">
        <v>5528</v>
      </c>
      <c r="I4" s="3286" t="s">
        <v>6999</v>
      </c>
      <c r="J4" s="3287" t="s">
        <v>5528</v>
      </c>
      <c r="K4" s="3286" t="s">
        <v>6999</v>
      </c>
      <c r="L4" s="3287" t="s">
        <v>5528</v>
      </c>
      <c r="M4" s="3286" t="s">
        <v>6999</v>
      </c>
      <c r="N4" s="3287" t="s">
        <v>6997</v>
      </c>
      <c r="O4" s="3286" t="s">
        <v>6999</v>
      </c>
      <c r="P4" s="3287" t="s">
        <v>5528</v>
      </c>
      <c r="Q4" s="3288" t="s">
        <v>7001</v>
      </c>
      <c r="R4" s="3288" t="s">
        <v>7002</v>
      </c>
      <c r="S4" s="3288" t="s">
        <v>7003</v>
      </c>
      <c r="T4" s="3288" t="s">
        <v>7004</v>
      </c>
      <c r="U4" s="3286" t="s">
        <v>7005</v>
      </c>
    </row>
    <row r="5" spans="1:22" s="1564" customFormat="1" ht="16.5" customHeight="1">
      <c r="A5" s="3292"/>
      <c r="B5" s="3301"/>
      <c r="C5" s="3302"/>
      <c r="D5" s="3285"/>
      <c r="E5" s="3286"/>
      <c r="F5" s="3285"/>
      <c r="G5" s="3286"/>
      <c r="H5" s="3287"/>
      <c r="I5" s="3286"/>
      <c r="J5" s="3287"/>
      <c r="K5" s="3286"/>
      <c r="L5" s="3287"/>
      <c r="M5" s="3286"/>
      <c r="N5" s="3287"/>
      <c r="O5" s="3286"/>
      <c r="P5" s="3287"/>
      <c r="Q5" s="3288"/>
      <c r="R5" s="3288"/>
      <c r="S5" s="3288"/>
      <c r="T5" s="3288"/>
      <c r="U5" s="3286"/>
    </row>
    <row r="6" spans="1:22" s="1564" customFormat="1" ht="16.5" customHeight="1">
      <c r="A6" s="3293"/>
      <c r="B6" s="3303"/>
      <c r="C6" s="3304"/>
      <c r="D6" s="2286">
        <v>1</v>
      </c>
      <c r="E6" s="2287">
        <v>2</v>
      </c>
      <c r="F6" s="2286">
        <v>3</v>
      </c>
      <c r="G6" s="2287">
        <v>4</v>
      </c>
      <c r="H6" s="2295">
        <v>5</v>
      </c>
      <c r="I6" s="2287">
        <v>6</v>
      </c>
      <c r="J6" s="2295">
        <v>7</v>
      </c>
      <c r="K6" s="2287">
        <v>8</v>
      </c>
      <c r="L6" s="2295">
        <v>9</v>
      </c>
      <c r="M6" s="2287">
        <v>10</v>
      </c>
      <c r="N6" s="2295">
        <v>11</v>
      </c>
      <c r="O6" s="2287">
        <v>12</v>
      </c>
      <c r="P6" s="2295">
        <v>13</v>
      </c>
      <c r="Q6" s="2296">
        <v>14</v>
      </c>
      <c r="R6" s="2296">
        <v>15</v>
      </c>
      <c r="S6" s="2296">
        <v>16</v>
      </c>
      <c r="T6" s="2296">
        <v>17</v>
      </c>
      <c r="U6" s="2287">
        <v>18</v>
      </c>
    </row>
    <row r="7" spans="1:22" s="1564" customFormat="1" ht="16.5" customHeight="1">
      <c r="A7" s="2288">
        <v>1</v>
      </c>
      <c r="B7" s="3305" t="s">
        <v>7006</v>
      </c>
      <c r="C7" s="3306"/>
      <c r="D7" s="2302">
        <f>固定资产加速折旧审核表!D7</f>
        <v>0</v>
      </c>
      <c r="E7" s="2315">
        <f>固定资产加速折旧审核表!E7</f>
        <v>0</v>
      </c>
      <c r="F7" s="2302">
        <f>固定资产加速折旧审核表!F7</f>
        <v>0</v>
      </c>
      <c r="G7" s="2315">
        <f>固定资产加速折旧审核表!G7</f>
        <v>0</v>
      </c>
      <c r="H7" s="2302">
        <f>固定资产加速折旧审核表!H7</f>
        <v>0</v>
      </c>
      <c r="I7" s="2315">
        <f>固定资产加速折旧审核表!I7</f>
        <v>0</v>
      </c>
      <c r="J7" s="2302">
        <f>固定资产加速折旧审核表!J7</f>
        <v>0</v>
      </c>
      <c r="K7" s="2315">
        <f>固定资产加速折旧审核表!K7</f>
        <v>0</v>
      </c>
      <c r="L7" s="2302">
        <f>固定资产加速折旧审核表!L7</f>
        <v>0</v>
      </c>
      <c r="M7" s="2315">
        <f>固定资产加速折旧审核表!M7</f>
        <v>0</v>
      </c>
      <c r="N7" s="2302">
        <f>固定资产加速折旧审核表!N7</f>
        <v>0</v>
      </c>
      <c r="O7" s="2315">
        <f>固定资产加速折旧审核表!O7</f>
        <v>0</v>
      </c>
      <c r="P7" s="2302">
        <f>固定资产加速折旧审核表!P7</f>
        <v>0</v>
      </c>
      <c r="Q7" s="2319">
        <f>固定资产加速折旧审核表!Q7</f>
        <v>0</v>
      </c>
      <c r="R7" s="2319">
        <f>固定资产加速折旧审核表!R7</f>
        <v>0</v>
      </c>
      <c r="S7" s="2319">
        <f>固定资产加速折旧审核表!S7</f>
        <v>0</v>
      </c>
      <c r="T7" s="2319">
        <f>固定资产加速折旧审核表!T7</f>
        <v>0</v>
      </c>
      <c r="U7" s="2315">
        <f>固定资产加速折旧审核表!U7</f>
        <v>0</v>
      </c>
      <c r="V7" s="1592"/>
    </row>
    <row r="8" spans="1:22" s="1564" customFormat="1" ht="16.5" customHeight="1">
      <c r="A8" s="2289">
        <v>2</v>
      </c>
      <c r="B8" s="3920">
        <f>固定资产加速折旧审核表!B8</f>
        <v>0</v>
      </c>
      <c r="C8" s="2290" t="s">
        <v>7007</v>
      </c>
      <c r="D8" s="2310">
        <f>固定资产加速折旧审核表!D8</f>
        <v>0</v>
      </c>
      <c r="E8" s="2316">
        <f>固定资产加速折旧审核表!E8</f>
        <v>0</v>
      </c>
      <c r="F8" s="2310">
        <f>固定资产加速折旧审核表!F8</f>
        <v>0</v>
      </c>
      <c r="G8" s="2316">
        <f>固定资产加速折旧审核表!G8</f>
        <v>0</v>
      </c>
      <c r="H8" s="2310">
        <f>固定资产加速折旧审核表!H8</f>
        <v>0</v>
      </c>
      <c r="I8" s="2316">
        <f>固定资产加速折旧审核表!I8</f>
        <v>0</v>
      </c>
      <c r="J8" s="2310">
        <f>固定资产加速折旧审核表!J8</f>
        <v>0</v>
      </c>
      <c r="K8" s="2316">
        <f>固定资产加速折旧审核表!K8</f>
        <v>0</v>
      </c>
      <c r="L8" s="2310">
        <f>固定资产加速折旧审核表!L8</f>
        <v>0</v>
      </c>
      <c r="M8" s="2316">
        <f>固定资产加速折旧审核表!M8</f>
        <v>0</v>
      </c>
      <c r="N8" s="2310">
        <f>固定资产加速折旧审核表!N8</f>
        <v>0</v>
      </c>
      <c r="O8" s="2316">
        <f>固定资产加速折旧审核表!O8</f>
        <v>0</v>
      </c>
      <c r="P8" s="2310">
        <f>固定资产加速折旧审核表!P8</f>
        <v>0</v>
      </c>
      <c r="Q8" s="2320" t="str">
        <f>固定资产加速折旧审核表!Q8</f>
        <v>*</v>
      </c>
      <c r="R8" s="2320">
        <f>固定资产加速折旧审核表!R8</f>
        <v>0</v>
      </c>
      <c r="S8" s="2320">
        <f>固定资产加速折旧审核表!S8</f>
        <v>0</v>
      </c>
      <c r="T8" s="2320" t="str">
        <f>固定资产加速折旧审核表!T8</f>
        <v>*</v>
      </c>
      <c r="U8" s="2316">
        <f>固定资产加速折旧审核表!U8</f>
        <v>0</v>
      </c>
    </row>
    <row r="9" spans="1:22" s="1564" customFormat="1" ht="16.5" customHeight="1">
      <c r="A9" s="2289">
        <v>3</v>
      </c>
      <c r="B9" s="3920"/>
      <c r="C9" s="2290" t="s">
        <v>7008</v>
      </c>
      <c r="D9" s="2310">
        <f>固定资产加速折旧审核表!D9</f>
        <v>0</v>
      </c>
      <c r="E9" s="2316">
        <f>固定资产加速折旧审核表!E9</f>
        <v>0</v>
      </c>
      <c r="F9" s="2310">
        <f>固定资产加速折旧审核表!F9</f>
        <v>0</v>
      </c>
      <c r="G9" s="2316">
        <f>固定资产加速折旧审核表!G9</f>
        <v>0</v>
      </c>
      <c r="H9" s="2310">
        <f>固定资产加速折旧审核表!H9</f>
        <v>0</v>
      </c>
      <c r="I9" s="2316">
        <f>固定资产加速折旧审核表!I9</f>
        <v>0</v>
      </c>
      <c r="J9" s="2310">
        <f>固定资产加速折旧审核表!J9</f>
        <v>0</v>
      </c>
      <c r="K9" s="2316">
        <f>固定资产加速折旧审核表!K9</f>
        <v>0</v>
      </c>
      <c r="L9" s="2310">
        <f>固定资产加速折旧审核表!L9</f>
        <v>0</v>
      </c>
      <c r="M9" s="2316">
        <f>固定资产加速折旧审核表!M9</f>
        <v>0</v>
      </c>
      <c r="N9" s="2310">
        <f>固定资产加速折旧审核表!N9</f>
        <v>0</v>
      </c>
      <c r="O9" s="2316">
        <f>固定资产加速折旧审核表!O9</f>
        <v>0</v>
      </c>
      <c r="P9" s="2310">
        <f>固定资产加速折旧审核表!P9</f>
        <v>0</v>
      </c>
      <c r="Q9" s="2320">
        <f>固定资产加速折旧审核表!Q9</f>
        <v>0</v>
      </c>
      <c r="R9" s="2320" t="str">
        <f>固定资产加速折旧审核表!R9</f>
        <v>*</v>
      </c>
      <c r="S9" s="2320">
        <f>固定资产加速折旧审核表!S9</f>
        <v>0</v>
      </c>
      <c r="T9" s="2320">
        <f>固定资产加速折旧审核表!T9</f>
        <v>0</v>
      </c>
      <c r="U9" s="2316" t="str">
        <f>固定资产加速折旧审核表!U9</f>
        <v>*</v>
      </c>
    </row>
    <row r="10" spans="1:22" s="1564" customFormat="1" ht="16.5" customHeight="1">
      <c r="A10" s="2289">
        <v>4</v>
      </c>
      <c r="B10" s="3288" t="s">
        <v>7009</v>
      </c>
      <c r="C10" s="3286"/>
      <c r="D10" s="2310">
        <f>固定资产加速折旧审核表!D10</f>
        <v>0</v>
      </c>
      <c r="E10" s="2316">
        <f>固定资产加速折旧审核表!E10</f>
        <v>0</v>
      </c>
      <c r="F10" s="2310">
        <f>固定资产加速折旧审核表!F10</f>
        <v>0</v>
      </c>
      <c r="G10" s="2316">
        <f>固定资产加速折旧审核表!G10</f>
        <v>0</v>
      </c>
      <c r="H10" s="2310">
        <f>固定资产加速折旧审核表!H10</f>
        <v>0</v>
      </c>
      <c r="I10" s="2316">
        <f>固定资产加速折旧审核表!I10</f>
        <v>0</v>
      </c>
      <c r="J10" s="2310">
        <f>固定资产加速折旧审核表!J10</f>
        <v>0</v>
      </c>
      <c r="K10" s="2316">
        <f>固定资产加速折旧审核表!K10</f>
        <v>0</v>
      </c>
      <c r="L10" s="2310">
        <f>固定资产加速折旧审核表!L10</f>
        <v>0</v>
      </c>
      <c r="M10" s="2316">
        <f>固定资产加速折旧审核表!M10</f>
        <v>0</v>
      </c>
      <c r="N10" s="2310">
        <f>固定资产加速折旧审核表!N10</f>
        <v>0</v>
      </c>
      <c r="O10" s="2316">
        <f>固定资产加速折旧审核表!O10</f>
        <v>0</v>
      </c>
      <c r="P10" s="2310">
        <f>固定资产加速折旧审核表!P10</f>
        <v>0</v>
      </c>
      <c r="Q10" s="2320">
        <f>固定资产加速折旧审核表!Q10</f>
        <v>0</v>
      </c>
      <c r="R10" s="2320">
        <f>固定资产加速折旧审核表!R10</f>
        <v>0</v>
      </c>
      <c r="S10" s="2320">
        <f>固定资产加速折旧审核表!S10</f>
        <v>0</v>
      </c>
      <c r="T10" s="2320">
        <f>固定资产加速折旧审核表!T10</f>
        <v>0</v>
      </c>
      <c r="U10" s="2316">
        <f>固定资产加速折旧审核表!U10</f>
        <v>0</v>
      </c>
      <c r="V10" s="1702" t="s">
        <v>574</v>
      </c>
    </row>
    <row r="11" spans="1:22" s="1564" customFormat="1" ht="16.5" customHeight="1">
      <c r="A11" s="2289">
        <v>5</v>
      </c>
      <c r="B11" s="3288" t="s">
        <v>7010</v>
      </c>
      <c r="C11" s="2290" t="s">
        <v>7007</v>
      </c>
      <c r="D11" s="2310">
        <f>固定资产加速折旧审核表!D11</f>
        <v>0</v>
      </c>
      <c r="E11" s="2316">
        <f>固定资产加速折旧审核表!E11</f>
        <v>0</v>
      </c>
      <c r="F11" s="2310">
        <f>固定资产加速折旧审核表!F11</f>
        <v>0</v>
      </c>
      <c r="G11" s="2316">
        <f>固定资产加速折旧审核表!G11</f>
        <v>0</v>
      </c>
      <c r="H11" s="2310">
        <f>固定资产加速折旧审核表!H11</f>
        <v>0</v>
      </c>
      <c r="I11" s="2316">
        <f>固定资产加速折旧审核表!I11</f>
        <v>0</v>
      </c>
      <c r="J11" s="2310">
        <f>固定资产加速折旧审核表!J11</f>
        <v>0</v>
      </c>
      <c r="K11" s="2316">
        <f>固定资产加速折旧审核表!K11</f>
        <v>0</v>
      </c>
      <c r="L11" s="2310">
        <f>固定资产加速折旧审核表!L11</f>
        <v>0</v>
      </c>
      <c r="M11" s="2316">
        <f>固定资产加速折旧审核表!M11</f>
        <v>0</v>
      </c>
      <c r="N11" s="2310">
        <f>固定资产加速折旧审核表!N11</f>
        <v>0</v>
      </c>
      <c r="O11" s="2316">
        <f>固定资产加速折旧审核表!O11</f>
        <v>0</v>
      </c>
      <c r="P11" s="2310">
        <f>固定资产加速折旧审核表!P11</f>
        <v>0</v>
      </c>
      <c r="Q11" s="2320" t="str">
        <f>固定资产加速折旧审核表!Q11</f>
        <v>*</v>
      </c>
      <c r="R11" s="2320">
        <f>固定资产加速折旧审核表!R11</f>
        <v>0</v>
      </c>
      <c r="S11" s="2320">
        <f>固定资产加速折旧审核表!S11</f>
        <v>0</v>
      </c>
      <c r="T11" s="2320" t="str">
        <f>固定资产加速折旧审核表!T11</f>
        <v>*</v>
      </c>
      <c r="U11" s="2316">
        <f>固定资产加速折旧审核表!U11</f>
        <v>0</v>
      </c>
    </row>
    <row r="12" spans="1:22" s="1564" customFormat="1" ht="16.5" customHeight="1">
      <c r="A12" s="2289">
        <v>6</v>
      </c>
      <c r="B12" s="3288"/>
      <c r="C12" s="2290" t="s">
        <v>7008</v>
      </c>
      <c r="D12" s="2310">
        <f>固定资产加速折旧审核表!D12</f>
        <v>0</v>
      </c>
      <c r="E12" s="2316">
        <f>固定资产加速折旧审核表!E12</f>
        <v>0</v>
      </c>
      <c r="F12" s="2310">
        <f>固定资产加速折旧审核表!F12</f>
        <v>0</v>
      </c>
      <c r="G12" s="2316">
        <f>固定资产加速折旧审核表!G12</f>
        <v>0</v>
      </c>
      <c r="H12" s="2310">
        <f>固定资产加速折旧审核表!H12</f>
        <v>0</v>
      </c>
      <c r="I12" s="2316">
        <f>固定资产加速折旧审核表!I12</f>
        <v>0</v>
      </c>
      <c r="J12" s="2310">
        <f>固定资产加速折旧审核表!J12</f>
        <v>0</v>
      </c>
      <c r="K12" s="2316">
        <f>固定资产加速折旧审核表!K12</f>
        <v>0</v>
      </c>
      <c r="L12" s="2310">
        <f>固定资产加速折旧审核表!L12</f>
        <v>0</v>
      </c>
      <c r="M12" s="2316">
        <f>固定资产加速折旧审核表!M12</f>
        <v>0</v>
      </c>
      <c r="N12" s="2310">
        <f>固定资产加速折旧审核表!N12</f>
        <v>0</v>
      </c>
      <c r="O12" s="2316">
        <f>固定资产加速折旧审核表!O12</f>
        <v>0</v>
      </c>
      <c r="P12" s="2310">
        <f>固定资产加速折旧审核表!P12</f>
        <v>0</v>
      </c>
      <c r="Q12" s="2320">
        <f>固定资产加速折旧审核表!Q12</f>
        <v>0</v>
      </c>
      <c r="R12" s="2320" t="str">
        <f>固定资产加速折旧审核表!R12</f>
        <v>*</v>
      </c>
      <c r="S12" s="2320">
        <f>固定资产加速折旧审核表!S12</f>
        <v>0</v>
      </c>
      <c r="T12" s="2320">
        <f>固定资产加速折旧审核表!T12</f>
        <v>0</v>
      </c>
      <c r="U12" s="2316" t="str">
        <f>固定资产加速折旧审核表!U12</f>
        <v>*</v>
      </c>
      <c r="V12" s="1702" t="s">
        <v>6621</v>
      </c>
    </row>
    <row r="13" spans="1:22" s="1564" customFormat="1" ht="16.5" customHeight="1">
      <c r="A13" s="2289">
        <v>7</v>
      </c>
      <c r="B13" s="3288" t="s">
        <v>7011</v>
      </c>
      <c r="C13" s="3286"/>
      <c r="D13" s="2310">
        <f>固定资产加速折旧审核表!D13</f>
        <v>0</v>
      </c>
      <c r="E13" s="2316">
        <f>固定资产加速折旧审核表!E13</f>
        <v>0</v>
      </c>
      <c r="F13" s="2310">
        <f>固定资产加速折旧审核表!F13</f>
        <v>0</v>
      </c>
      <c r="G13" s="2316">
        <f>固定资产加速折旧审核表!G13</f>
        <v>0</v>
      </c>
      <c r="H13" s="2310">
        <f>固定资产加速折旧审核表!H13</f>
        <v>0</v>
      </c>
      <c r="I13" s="2316">
        <f>固定资产加速折旧审核表!I13</f>
        <v>0</v>
      </c>
      <c r="J13" s="2310">
        <f>固定资产加速折旧审核表!J13</f>
        <v>0</v>
      </c>
      <c r="K13" s="2316">
        <f>固定资产加速折旧审核表!K13</f>
        <v>0</v>
      </c>
      <c r="L13" s="2310">
        <f>固定资产加速折旧审核表!L13</f>
        <v>0</v>
      </c>
      <c r="M13" s="2316">
        <f>固定资产加速折旧审核表!M13</f>
        <v>0</v>
      </c>
      <c r="N13" s="2310">
        <f>固定资产加速折旧审核表!N13</f>
        <v>0</v>
      </c>
      <c r="O13" s="2316">
        <f>固定资产加速折旧审核表!O13</f>
        <v>0</v>
      </c>
      <c r="P13" s="2310">
        <f>固定资产加速折旧审核表!P13</f>
        <v>0</v>
      </c>
      <c r="Q13" s="2320">
        <f>固定资产加速折旧审核表!Q13</f>
        <v>0</v>
      </c>
      <c r="R13" s="2320">
        <f>固定资产加速折旧审核表!R13</f>
        <v>0</v>
      </c>
      <c r="S13" s="2320">
        <f>固定资产加速折旧审核表!S13</f>
        <v>0</v>
      </c>
      <c r="T13" s="2320">
        <f>固定资产加速折旧审核表!T13</f>
        <v>0</v>
      </c>
      <c r="U13" s="2316">
        <f>固定资产加速折旧审核表!U13</f>
        <v>0</v>
      </c>
    </row>
    <row r="14" spans="1:22" s="1564" customFormat="1" ht="16.5" customHeight="1">
      <c r="A14" s="2289">
        <v>8</v>
      </c>
      <c r="B14" s="3308" t="s">
        <v>7012</v>
      </c>
      <c r="C14" s="3309"/>
      <c r="D14" s="2310">
        <f>固定资产加速折旧审核表!D14</f>
        <v>0</v>
      </c>
      <c r="E14" s="2316">
        <f>固定资产加速折旧审核表!E14</f>
        <v>0</v>
      </c>
      <c r="F14" s="2310">
        <f>固定资产加速折旧审核表!F14</f>
        <v>0</v>
      </c>
      <c r="G14" s="2316">
        <f>固定资产加速折旧审核表!G14</f>
        <v>0</v>
      </c>
      <c r="H14" s="2310">
        <f>固定资产加速折旧审核表!H14</f>
        <v>0</v>
      </c>
      <c r="I14" s="2316">
        <f>固定资产加速折旧审核表!I14</f>
        <v>0</v>
      </c>
      <c r="J14" s="2310">
        <f>固定资产加速折旧审核表!J14</f>
        <v>0</v>
      </c>
      <c r="K14" s="2316">
        <f>固定资产加速折旧审核表!K14</f>
        <v>0</v>
      </c>
      <c r="L14" s="2310">
        <f>固定资产加速折旧审核表!L14</f>
        <v>0</v>
      </c>
      <c r="M14" s="2316">
        <f>固定资产加速折旧审核表!M14</f>
        <v>0</v>
      </c>
      <c r="N14" s="2310">
        <f>固定资产加速折旧审核表!N14</f>
        <v>0</v>
      </c>
      <c r="O14" s="2316">
        <f>固定资产加速折旧审核表!O14</f>
        <v>0</v>
      </c>
      <c r="P14" s="2310">
        <f>固定资产加速折旧审核表!P14</f>
        <v>0</v>
      </c>
      <c r="Q14" s="2320">
        <f>固定资产加速折旧审核表!Q14</f>
        <v>0</v>
      </c>
      <c r="R14" s="2320">
        <f>固定资产加速折旧审核表!R14</f>
        <v>0</v>
      </c>
      <c r="S14" s="2320">
        <f>固定资产加速折旧审核表!S14</f>
        <v>0</v>
      </c>
      <c r="T14" s="2320">
        <f>固定资产加速折旧审核表!T14</f>
        <v>0</v>
      </c>
      <c r="U14" s="2316">
        <f>固定资产加速折旧审核表!U14</f>
        <v>0</v>
      </c>
      <c r="V14" s="1702" t="s">
        <v>6620</v>
      </c>
    </row>
    <row r="15" spans="1:22" s="1564" customFormat="1" ht="16.5" customHeight="1">
      <c r="A15" s="2289">
        <v>9</v>
      </c>
      <c r="B15" s="3920"/>
      <c r="C15" s="2290" t="s">
        <v>7007</v>
      </c>
      <c r="D15" s="2310">
        <f>固定资产加速折旧审核表!D15</f>
        <v>0</v>
      </c>
      <c r="E15" s="2316">
        <f>固定资产加速折旧审核表!E15</f>
        <v>0</v>
      </c>
      <c r="F15" s="2310">
        <f>固定资产加速折旧审核表!F15</f>
        <v>0</v>
      </c>
      <c r="G15" s="2316">
        <f>固定资产加速折旧审核表!G15</f>
        <v>0</v>
      </c>
      <c r="H15" s="2310">
        <f>固定资产加速折旧审核表!H15</f>
        <v>0</v>
      </c>
      <c r="I15" s="2316">
        <f>固定资产加速折旧审核表!I15</f>
        <v>0</v>
      </c>
      <c r="J15" s="2310">
        <f>固定资产加速折旧审核表!J15</f>
        <v>0</v>
      </c>
      <c r="K15" s="2316">
        <f>固定资产加速折旧审核表!K15</f>
        <v>0</v>
      </c>
      <c r="L15" s="2310">
        <f>固定资产加速折旧审核表!L15</f>
        <v>0</v>
      </c>
      <c r="M15" s="2316">
        <f>固定资产加速折旧审核表!M15</f>
        <v>0</v>
      </c>
      <c r="N15" s="2310">
        <f>固定资产加速折旧审核表!N15</f>
        <v>0</v>
      </c>
      <c r="O15" s="2316">
        <f>固定资产加速折旧审核表!O15</f>
        <v>0</v>
      </c>
      <c r="P15" s="2310">
        <f>固定资产加速折旧审核表!P15</f>
        <v>0</v>
      </c>
      <c r="Q15" s="2320" t="str">
        <f>固定资产加速折旧审核表!Q15</f>
        <v>*</v>
      </c>
      <c r="R15" s="2320">
        <f>固定资产加速折旧审核表!R15</f>
        <v>0</v>
      </c>
      <c r="S15" s="2320">
        <f>固定资产加速折旧审核表!S15</f>
        <v>0</v>
      </c>
      <c r="T15" s="2320" t="str">
        <f>固定资产加速折旧审核表!T15</f>
        <v>*</v>
      </c>
      <c r="U15" s="2316">
        <f>固定资产加速折旧审核表!U15</f>
        <v>0</v>
      </c>
    </row>
    <row r="16" spans="1:22" s="1564" customFormat="1" ht="16.5" customHeight="1">
      <c r="A16" s="2289">
        <v>10</v>
      </c>
      <c r="B16" s="3920"/>
      <c r="C16" s="2290" t="s">
        <v>7008</v>
      </c>
      <c r="D16" s="2310">
        <f>固定资产加速折旧审核表!D16</f>
        <v>0</v>
      </c>
      <c r="E16" s="2316">
        <f>固定资产加速折旧审核表!E16</f>
        <v>0</v>
      </c>
      <c r="F16" s="2310">
        <f>固定资产加速折旧审核表!F16</f>
        <v>0</v>
      </c>
      <c r="G16" s="2316">
        <f>固定资产加速折旧审核表!G16</f>
        <v>0</v>
      </c>
      <c r="H16" s="2310">
        <f>固定资产加速折旧审核表!H16</f>
        <v>0</v>
      </c>
      <c r="I16" s="2316">
        <f>固定资产加速折旧审核表!I16</f>
        <v>0</v>
      </c>
      <c r="J16" s="2310">
        <f>固定资产加速折旧审核表!J16</f>
        <v>0</v>
      </c>
      <c r="K16" s="2316">
        <f>固定资产加速折旧审核表!K16</f>
        <v>0</v>
      </c>
      <c r="L16" s="2310">
        <f>固定资产加速折旧审核表!L16</f>
        <v>0</v>
      </c>
      <c r="M16" s="2316">
        <f>固定资产加速折旧审核表!M16</f>
        <v>0</v>
      </c>
      <c r="N16" s="2310">
        <f>固定资产加速折旧审核表!N16</f>
        <v>0</v>
      </c>
      <c r="O16" s="2316">
        <f>固定资产加速折旧审核表!O16</f>
        <v>0</v>
      </c>
      <c r="P16" s="2310">
        <f>固定资产加速折旧审核表!P16</f>
        <v>0</v>
      </c>
      <c r="Q16" s="2320">
        <f>固定资产加速折旧审核表!Q16</f>
        <v>0</v>
      </c>
      <c r="R16" s="2320" t="str">
        <f>固定资产加速折旧审核表!R16</f>
        <v>*</v>
      </c>
      <c r="S16" s="2320">
        <f>固定资产加速折旧审核表!S16</f>
        <v>0</v>
      </c>
      <c r="T16" s="2320">
        <f>固定资产加速折旧审核表!T16</f>
        <v>0</v>
      </c>
      <c r="U16" s="2316" t="str">
        <f>固定资产加速折旧审核表!U16</f>
        <v>*</v>
      </c>
    </row>
    <row r="17" spans="1:21" s="1564" customFormat="1" ht="16.5" customHeight="1">
      <c r="A17" s="2289">
        <v>11</v>
      </c>
      <c r="B17" s="3311" t="s">
        <v>7013</v>
      </c>
      <c r="C17" s="3312"/>
      <c r="D17" s="2310">
        <f>固定资产加速折旧审核表!D17</f>
        <v>0</v>
      </c>
      <c r="E17" s="2316">
        <f>固定资产加速折旧审核表!E17</f>
        <v>0</v>
      </c>
      <c r="F17" s="2310">
        <f>固定资产加速折旧审核表!F17</f>
        <v>0</v>
      </c>
      <c r="G17" s="2316">
        <f>固定资产加速折旧审核表!G17</f>
        <v>0</v>
      </c>
      <c r="H17" s="2310">
        <f>固定资产加速折旧审核表!H17</f>
        <v>0</v>
      </c>
      <c r="I17" s="2316">
        <f>固定资产加速折旧审核表!I17</f>
        <v>0</v>
      </c>
      <c r="J17" s="2310">
        <f>固定资产加速折旧审核表!J17</f>
        <v>0</v>
      </c>
      <c r="K17" s="2316">
        <f>固定资产加速折旧审核表!K17</f>
        <v>0</v>
      </c>
      <c r="L17" s="2310">
        <f>固定资产加速折旧审核表!L17</f>
        <v>0</v>
      </c>
      <c r="M17" s="2316">
        <f>固定资产加速折旧审核表!M17</f>
        <v>0</v>
      </c>
      <c r="N17" s="2310">
        <f>固定资产加速折旧审核表!N17</f>
        <v>0</v>
      </c>
      <c r="O17" s="2316">
        <f>固定资产加速折旧审核表!O17</f>
        <v>0</v>
      </c>
      <c r="P17" s="2310">
        <f>固定资产加速折旧审核表!P17</f>
        <v>0</v>
      </c>
      <c r="Q17" s="2320">
        <f>固定资产加速折旧审核表!Q17</f>
        <v>0</v>
      </c>
      <c r="R17" s="2320">
        <f>固定资产加速折旧审核表!R17</f>
        <v>0</v>
      </c>
      <c r="S17" s="2320">
        <f>固定资产加速折旧审核表!S17</f>
        <v>0</v>
      </c>
      <c r="T17" s="2320">
        <f>固定资产加速折旧审核表!T17</f>
        <v>0</v>
      </c>
      <c r="U17" s="2316">
        <f>固定资产加速折旧审核表!U17</f>
        <v>0</v>
      </c>
    </row>
    <row r="18" spans="1:21" s="1564" customFormat="1" ht="16.5" customHeight="1">
      <c r="A18" s="2289">
        <v>12</v>
      </c>
      <c r="B18" s="3308" t="s">
        <v>7014</v>
      </c>
      <c r="C18" s="2290" t="s">
        <v>7007</v>
      </c>
      <c r="D18" s="2310">
        <f>固定资产加速折旧审核表!D18</f>
        <v>0</v>
      </c>
      <c r="E18" s="2316">
        <f>固定资产加速折旧审核表!E18</f>
        <v>0</v>
      </c>
      <c r="F18" s="2310">
        <f>固定资产加速折旧审核表!F18</f>
        <v>0</v>
      </c>
      <c r="G18" s="2316">
        <f>固定资产加速折旧审核表!G18</f>
        <v>0</v>
      </c>
      <c r="H18" s="2310">
        <f>固定资产加速折旧审核表!H18</f>
        <v>0</v>
      </c>
      <c r="I18" s="2316">
        <f>固定资产加速折旧审核表!I18</f>
        <v>0</v>
      </c>
      <c r="J18" s="2310">
        <f>固定资产加速折旧审核表!J18</f>
        <v>0</v>
      </c>
      <c r="K18" s="2316">
        <f>固定资产加速折旧审核表!K18</f>
        <v>0</v>
      </c>
      <c r="L18" s="2310">
        <f>固定资产加速折旧审核表!L18</f>
        <v>0</v>
      </c>
      <c r="M18" s="2316">
        <f>固定资产加速折旧审核表!M18</f>
        <v>0</v>
      </c>
      <c r="N18" s="2310">
        <f>固定资产加速折旧审核表!N18</f>
        <v>0</v>
      </c>
      <c r="O18" s="2316">
        <f>固定资产加速折旧审核表!O18</f>
        <v>0</v>
      </c>
      <c r="P18" s="2310">
        <f>固定资产加速折旧审核表!P18</f>
        <v>0</v>
      </c>
      <c r="Q18" s="2320" t="str">
        <f>固定资产加速折旧审核表!Q18</f>
        <v>*</v>
      </c>
      <c r="R18" s="2320">
        <f>固定资产加速折旧审核表!R18</f>
        <v>0</v>
      </c>
      <c r="S18" s="2320">
        <f>固定资产加速折旧审核表!S18</f>
        <v>0</v>
      </c>
      <c r="T18" s="2320" t="str">
        <f>固定资产加速折旧审核表!T18</f>
        <v>*</v>
      </c>
      <c r="U18" s="2316">
        <f>固定资产加速折旧审核表!U18</f>
        <v>0</v>
      </c>
    </row>
    <row r="19" spans="1:21" s="1564" customFormat="1" ht="16.5" customHeight="1">
      <c r="A19" s="2289">
        <v>13</v>
      </c>
      <c r="B19" s="3308"/>
      <c r="C19" s="2290" t="s">
        <v>7008</v>
      </c>
      <c r="D19" s="2310">
        <f>固定资产加速折旧审核表!D19</f>
        <v>0</v>
      </c>
      <c r="E19" s="2316">
        <f>固定资产加速折旧审核表!E19</f>
        <v>0</v>
      </c>
      <c r="F19" s="2310">
        <f>固定资产加速折旧审核表!F19</f>
        <v>0</v>
      </c>
      <c r="G19" s="2316">
        <f>固定资产加速折旧审核表!G19</f>
        <v>0</v>
      </c>
      <c r="H19" s="2310">
        <f>固定资产加速折旧审核表!H19</f>
        <v>0</v>
      </c>
      <c r="I19" s="2316">
        <f>固定资产加速折旧审核表!I19</f>
        <v>0</v>
      </c>
      <c r="J19" s="2310">
        <f>固定资产加速折旧审核表!J19</f>
        <v>0</v>
      </c>
      <c r="K19" s="2316">
        <f>固定资产加速折旧审核表!K19</f>
        <v>0</v>
      </c>
      <c r="L19" s="2310">
        <f>固定资产加速折旧审核表!L19</f>
        <v>0</v>
      </c>
      <c r="M19" s="2316">
        <f>固定资产加速折旧审核表!M19</f>
        <v>0</v>
      </c>
      <c r="N19" s="2310">
        <f>固定资产加速折旧审核表!N19</f>
        <v>0</v>
      </c>
      <c r="O19" s="2316">
        <f>固定资产加速折旧审核表!O19</f>
        <v>0</v>
      </c>
      <c r="P19" s="2310">
        <f>固定资产加速折旧审核表!P19</f>
        <v>0</v>
      </c>
      <c r="Q19" s="2320">
        <f>固定资产加速折旧审核表!Q19</f>
        <v>0</v>
      </c>
      <c r="R19" s="2320" t="str">
        <f>固定资产加速折旧审核表!R19</f>
        <v>*</v>
      </c>
      <c r="S19" s="2320">
        <f>固定资产加速折旧审核表!S19</f>
        <v>0</v>
      </c>
      <c r="T19" s="2320">
        <f>固定资产加速折旧审核表!T19</f>
        <v>0</v>
      </c>
      <c r="U19" s="2316" t="str">
        <f>固定资产加速折旧审核表!U19</f>
        <v>*</v>
      </c>
    </row>
    <row r="20" spans="1:21" ht="18" customHeight="1">
      <c r="A20" s="2286">
        <v>14</v>
      </c>
      <c r="B20" s="3313" t="s">
        <v>7015</v>
      </c>
      <c r="C20" s="3314"/>
      <c r="D20" s="2317">
        <f>固定资产加速折旧审核表!D20</f>
        <v>0</v>
      </c>
      <c r="E20" s="2318">
        <f>固定资产加速折旧审核表!E20</f>
        <v>0</v>
      </c>
      <c r="F20" s="2317">
        <f>固定资产加速折旧审核表!F20</f>
        <v>0</v>
      </c>
      <c r="G20" s="2318">
        <f>固定资产加速折旧审核表!G20</f>
        <v>0</v>
      </c>
      <c r="H20" s="2317">
        <f>固定资产加速折旧审核表!H20</f>
        <v>0</v>
      </c>
      <c r="I20" s="2318">
        <f>固定资产加速折旧审核表!I20</f>
        <v>0</v>
      </c>
      <c r="J20" s="2317">
        <f>固定资产加速折旧审核表!J20</f>
        <v>0</v>
      </c>
      <c r="K20" s="2318">
        <f>固定资产加速折旧审核表!K20</f>
        <v>0</v>
      </c>
      <c r="L20" s="2317">
        <f>固定资产加速折旧审核表!L20</f>
        <v>0</v>
      </c>
      <c r="M20" s="2318">
        <f>固定资产加速折旧审核表!M20</f>
        <v>0</v>
      </c>
      <c r="N20" s="2317">
        <f>固定资产加速折旧审核表!N20</f>
        <v>0</v>
      </c>
      <c r="O20" s="2318">
        <f>固定资产加速折旧审核表!O20</f>
        <v>0</v>
      </c>
      <c r="P20" s="2317">
        <f>固定资产加速折旧审核表!P20</f>
        <v>0</v>
      </c>
      <c r="Q20" s="2321">
        <f>固定资产加速折旧审核表!Q20</f>
        <v>0</v>
      </c>
      <c r="R20" s="2321">
        <f>固定资产加速折旧审核表!R20</f>
        <v>0</v>
      </c>
      <c r="S20" s="2321">
        <f>固定资产加速折旧审核表!S20</f>
        <v>0</v>
      </c>
      <c r="T20" s="2321">
        <f>固定资产加速折旧审核表!T20</f>
        <v>0</v>
      </c>
      <c r="U20" s="2318">
        <f>固定资产加速折旧审核表!U20</f>
        <v>0</v>
      </c>
    </row>
    <row r="21" spans="1:21">
      <c r="A21" s="2277">
        <v>15</v>
      </c>
      <c r="B21" s="3315" t="s">
        <v>7016</v>
      </c>
      <c r="C21" s="3316"/>
      <c r="D21" s="3316"/>
      <c r="E21" s="3316"/>
      <c r="F21" s="3316"/>
      <c r="G21" s="3316"/>
      <c r="H21" s="3316"/>
      <c r="I21" s="3316"/>
      <c r="J21" s="3316"/>
      <c r="K21" s="3316"/>
      <c r="L21" s="3316"/>
      <c r="M21" s="3316"/>
      <c r="N21" s="3316"/>
      <c r="O21" s="3316"/>
      <c r="P21" s="3317"/>
      <c r="Q21" s="3317"/>
      <c r="R21" s="3317"/>
      <c r="S21" s="3317"/>
      <c r="T21" s="3317"/>
      <c r="U21" s="3318"/>
    </row>
    <row r="22" spans="1:21" ht="16.5" customHeight="1">
      <c r="A22" s="2288">
        <v>16</v>
      </c>
      <c r="B22" s="3319" t="s">
        <v>7017</v>
      </c>
      <c r="C22" s="3320"/>
      <c r="D22" s="2302">
        <f>固定资产加速折旧审核表!D22</f>
        <v>0</v>
      </c>
      <c r="E22" s="2315">
        <f>固定资产加速折旧审核表!E22</f>
        <v>0</v>
      </c>
      <c r="F22" s="2302">
        <f>固定资产加速折旧审核表!F22</f>
        <v>0</v>
      </c>
      <c r="G22" s="2315">
        <f>固定资产加速折旧审核表!G22</f>
        <v>0</v>
      </c>
      <c r="H22" s="2302">
        <f>固定资产加速折旧审核表!H22</f>
        <v>0</v>
      </c>
      <c r="I22" s="2315">
        <f>固定资产加速折旧审核表!I22</f>
        <v>0</v>
      </c>
      <c r="J22" s="2302">
        <f>固定资产加速折旧审核表!J22</f>
        <v>0</v>
      </c>
      <c r="K22" s="2315">
        <f>固定资产加速折旧审核表!K22</f>
        <v>0</v>
      </c>
      <c r="L22" s="2302">
        <f>固定资产加速折旧审核表!L22</f>
        <v>0</v>
      </c>
      <c r="M22" s="2315">
        <f>固定资产加速折旧审核表!M22</f>
        <v>0</v>
      </c>
      <c r="N22" s="2302">
        <f>固定资产加速折旧审核表!N22</f>
        <v>0</v>
      </c>
      <c r="O22" s="2315">
        <f>固定资产加速折旧审核表!O22</f>
        <v>0</v>
      </c>
      <c r="P22" s="2302">
        <f>固定资产加速折旧审核表!P22</f>
        <v>0</v>
      </c>
      <c r="Q22" s="2319">
        <f>固定资产加速折旧审核表!Q22</f>
        <v>0</v>
      </c>
      <c r="R22" s="2319">
        <f>固定资产加速折旧审核表!R22</f>
        <v>0</v>
      </c>
      <c r="S22" s="2319">
        <f>固定资产加速折旧审核表!S22</f>
        <v>0</v>
      </c>
      <c r="T22" s="2319">
        <f>固定资产加速折旧审核表!T22</f>
        <v>0</v>
      </c>
      <c r="U22" s="2315">
        <f>固定资产加速折旧审核表!U22</f>
        <v>0</v>
      </c>
    </row>
    <row r="23" spans="1:21" ht="16.5" customHeight="1">
      <c r="A23" s="2289">
        <v>17</v>
      </c>
      <c r="B23" s="3308" t="s">
        <v>7018</v>
      </c>
      <c r="C23" s="2290" t="s">
        <v>7007</v>
      </c>
      <c r="D23" s="2310">
        <f>固定资产加速折旧审核表!D23</f>
        <v>0</v>
      </c>
      <c r="E23" s="2316">
        <f>固定资产加速折旧审核表!E23</f>
        <v>0</v>
      </c>
      <c r="F23" s="2310">
        <f>固定资产加速折旧审核表!F23</f>
        <v>0</v>
      </c>
      <c r="G23" s="2316">
        <f>固定资产加速折旧审核表!G23</f>
        <v>0</v>
      </c>
      <c r="H23" s="2310">
        <f>固定资产加速折旧审核表!H23</f>
        <v>0</v>
      </c>
      <c r="I23" s="2316">
        <f>固定资产加速折旧审核表!I23</f>
        <v>0</v>
      </c>
      <c r="J23" s="2310">
        <f>固定资产加速折旧审核表!J23</f>
        <v>0</v>
      </c>
      <c r="K23" s="2316">
        <f>固定资产加速折旧审核表!K23</f>
        <v>0</v>
      </c>
      <c r="L23" s="2310">
        <f>固定资产加速折旧审核表!L23</f>
        <v>0</v>
      </c>
      <c r="M23" s="2316">
        <f>固定资产加速折旧审核表!M23</f>
        <v>0</v>
      </c>
      <c r="N23" s="2310">
        <f>固定资产加速折旧审核表!N23</f>
        <v>0</v>
      </c>
      <c r="O23" s="2316">
        <f>固定资产加速折旧审核表!O23</f>
        <v>0</v>
      </c>
      <c r="P23" s="2310">
        <f>固定资产加速折旧审核表!P23</f>
        <v>0</v>
      </c>
      <c r="Q23" s="2320" t="str">
        <f>固定资产加速折旧审核表!Q23</f>
        <v>*</v>
      </c>
      <c r="R23" s="2320">
        <f>固定资产加速折旧审核表!R23</f>
        <v>0</v>
      </c>
      <c r="S23" s="2320">
        <f>固定资产加速折旧审核表!S23</f>
        <v>0</v>
      </c>
      <c r="T23" s="2320" t="str">
        <f>固定资产加速折旧审核表!T23</f>
        <v>*</v>
      </c>
      <c r="U23" s="2316">
        <f>固定资产加速折旧审核表!U23</f>
        <v>0</v>
      </c>
    </row>
    <row r="24" spans="1:21" ht="16.5" customHeight="1">
      <c r="A24" s="2289">
        <v>18</v>
      </c>
      <c r="B24" s="3308"/>
      <c r="C24" s="2290" t="s">
        <v>7008</v>
      </c>
      <c r="D24" s="2310">
        <f>固定资产加速折旧审核表!D24</f>
        <v>0</v>
      </c>
      <c r="E24" s="2316">
        <f>固定资产加速折旧审核表!E24</f>
        <v>0</v>
      </c>
      <c r="F24" s="2310">
        <f>固定资产加速折旧审核表!F24</f>
        <v>0</v>
      </c>
      <c r="G24" s="2316">
        <f>固定资产加速折旧审核表!G24</f>
        <v>0</v>
      </c>
      <c r="H24" s="2310">
        <f>固定资产加速折旧审核表!H24</f>
        <v>0</v>
      </c>
      <c r="I24" s="2316">
        <f>固定资产加速折旧审核表!I24</f>
        <v>0</v>
      </c>
      <c r="J24" s="2310">
        <f>固定资产加速折旧审核表!J24</f>
        <v>0</v>
      </c>
      <c r="K24" s="2316">
        <f>固定资产加速折旧审核表!K24</f>
        <v>0</v>
      </c>
      <c r="L24" s="2310">
        <f>固定资产加速折旧审核表!L24</f>
        <v>0</v>
      </c>
      <c r="M24" s="2316">
        <f>固定资产加速折旧审核表!M24</f>
        <v>0</v>
      </c>
      <c r="N24" s="2310">
        <f>固定资产加速折旧审核表!N24</f>
        <v>0</v>
      </c>
      <c r="O24" s="2316">
        <f>固定资产加速折旧审核表!O24</f>
        <v>0</v>
      </c>
      <c r="P24" s="2310">
        <f>固定资产加速折旧审核表!P24</f>
        <v>0</v>
      </c>
      <c r="Q24" s="2320">
        <f>固定资产加速折旧审核表!Q24</f>
        <v>0</v>
      </c>
      <c r="R24" s="2320" t="str">
        <f>固定资产加速折旧审核表!R24</f>
        <v>*</v>
      </c>
      <c r="S24" s="2320">
        <f>固定资产加速折旧审核表!S24</f>
        <v>0</v>
      </c>
      <c r="T24" s="2320">
        <f>固定资产加速折旧审核表!T24</f>
        <v>0</v>
      </c>
      <c r="U24" s="2316" t="str">
        <f>固定资产加速折旧审核表!U24</f>
        <v>*</v>
      </c>
    </row>
    <row r="25" spans="1:21" ht="16.5" customHeight="1">
      <c r="A25" s="2289">
        <v>19</v>
      </c>
      <c r="B25" s="3311" t="s">
        <v>7019</v>
      </c>
      <c r="C25" s="3312"/>
      <c r="D25" s="2310">
        <f>固定资产加速折旧审核表!D25</f>
        <v>0</v>
      </c>
      <c r="E25" s="2316">
        <f>固定资产加速折旧审核表!E25</f>
        <v>0</v>
      </c>
      <c r="F25" s="2310">
        <f>固定资产加速折旧审核表!F25</f>
        <v>0</v>
      </c>
      <c r="G25" s="2316">
        <f>固定资产加速折旧审核表!G25</f>
        <v>0</v>
      </c>
      <c r="H25" s="2310">
        <f>固定资产加速折旧审核表!H25</f>
        <v>0</v>
      </c>
      <c r="I25" s="2316">
        <f>固定资产加速折旧审核表!I25</f>
        <v>0</v>
      </c>
      <c r="J25" s="2310">
        <f>固定资产加速折旧审核表!J25</f>
        <v>0</v>
      </c>
      <c r="K25" s="2316">
        <f>固定资产加速折旧审核表!K25</f>
        <v>0</v>
      </c>
      <c r="L25" s="2310">
        <f>固定资产加速折旧审核表!L25</f>
        <v>0</v>
      </c>
      <c r="M25" s="2316">
        <f>固定资产加速折旧审核表!M25</f>
        <v>0</v>
      </c>
      <c r="N25" s="2310">
        <f>固定资产加速折旧审核表!N25</f>
        <v>0</v>
      </c>
      <c r="O25" s="2316">
        <f>固定资产加速折旧审核表!O25</f>
        <v>0</v>
      </c>
      <c r="P25" s="2310">
        <f>固定资产加速折旧审核表!P25</f>
        <v>0</v>
      </c>
      <c r="Q25" s="2320">
        <f>固定资产加速折旧审核表!Q25</f>
        <v>0</v>
      </c>
      <c r="R25" s="2320">
        <f>固定资产加速折旧审核表!R25</f>
        <v>0</v>
      </c>
      <c r="S25" s="2320">
        <f>固定资产加速折旧审核表!S25</f>
        <v>0</v>
      </c>
      <c r="T25" s="2320">
        <f>固定资产加速折旧审核表!T25</f>
        <v>0</v>
      </c>
      <c r="U25" s="2316">
        <f>固定资产加速折旧审核表!U25</f>
        <v>0</v>
      </c>
    </row>
    <row r="26" spans="1:21" ht="16.5" customHeight="1">
      <c r="A26" s="2289">
        <v>20</v>
      </c>
      <c r="B26" s="3308" t="s">
        <v>7018</v>
      </c>
      <c r="C26" s="2290" t="s">
        <v>7007</v>
      </c>
      <c r="D26" s="2310">
        <f>固定资产加速折旧审核表!D26</f>
        <v>0</v>
      </c>
      <c r="E26" s="2316">
        <f>固定资产加速折旧审核表!E26</f>
        <v>0</v>
      </c>
      <c r="F26" s="2310">
        <f>固定资产加速折旧审核表!F26</f>
        <v>0</v>
      </c>
      <c r="G26" s="2316">
        <f>固定资产加速折旧审核表!G26</f>
        <v>0</v>
      </c>
      <c r="H26" s="2310">
        <f>固定资产加速折旧审核表!H26</f>
        <v>0</v>
      </c>
      <c r="I26" s="2316">
        <f>固定资产加速折旧审核表!I26</f>
        <v>0</v>
      </c>
      <c r="J26" s="2310">
        <f>固定资产加速折旧审核表!J26</f>
        <v>0</v>
      </c>
      <c r="K26" s="2316">
        <f>固定资产加速折旧审核表!K26</f>
        <v>0</v>
      </c>
      <c r="L26" s="2310">
        <f>固定资产加速折旧审核表!L26</f>
        <v>0</v>
      </c>
      <c r="M26" s="2316">
        <f>固定资产加速折旧审核表!M26</f>
        <v>0</v>
      </c>
      <c r="N26" s="2310">
        <f>固定资产加速折旧审核表!N26</f>
        <v>0</v>
      </c>
      <c r="O26" s="2316">
        <f>固定资产加速折旧审核表!O26</f>
        <v>0</v>
      </c>
      <c r="P26" s="2310">
        <f>固定资产加速折旧审核表!P26</f>
        <v>0</v>
      </c>
      <c r="Q26" s="2320" t="str">
        <f>固定资产加速折旧审核表!Q26</f>
        <v>*</v>
      </c>
      <c r="R26" s="2320">
        <f>固定资产加速折旧审核表!R26</f>
        <v>0</v>
      </c>
      <c r="S26" s="2320">
        <f>固定资产加速折旧审核表!S26</f>
        <v>0</v>
      </c>
      <c r="T26" s="2320" t="str">
        <f>固定资产加速折旧审核表!T26</f>
        <v>*</v>
      </c>
      <c r="U26" s="2316">
        <f>固定资产加速折旧审核表!U26</f>
        <v>0</v>
      </c>
    </row>
    <row r="27" spans="1:21" ht="16.5" customHeight="1">
      <c r="A27" s="2289">
        <v>21</v>
      </c>
      <c r="B27" s="3308"/>
      <c r="C27" s="2290" t="s">
        <v>7008</v>
      </c>
      <c r="D27" s="2310">
        <f>固定资产加速折旧审核表!D27</f>
        <v>0</v>
      </c>
      <c r="E27" s="2316">
        <f>固定资产加速折旧审核表!E27</f>
        <v>0</v>
      </c>
      <c r="F27" s="2310">
        <f>固定资产加速折旧审核表!F27</f>
        <v>0</v>
      </c>
      <c r="G27" s="2316">
        <f>固定资产加速折旧审核表!G27</f>
        <v>0</v>
      </c>
      <c r="H27" s="2310">
        <f>固定资产加速折旧审核表!H27</f>
        <v>0</v>
      </c>
      <c r="I27" s="2316">
        <f>固定资产加速折旧审核表!I27</f>
        <v>0</v>
      </c>
      <c r="J27" s="2310">
        <f>固定资产加速折旧审核表!J27</f>
        <v>0</v>
      </c>
      <c r="K27" s="2316">
        <f>固定资产加速折旧审核表!K27</f>
        <v>0</v>
      </c>
      <c r="L27" s="2310">
        <f>固定资产加速折旧审核表!L27</f>
        <v>0</v>
      </c>
      <c r="M27" s="2316">
        <f>固定资产加速折旧审核表!M27</f>
        <v>0</v>
      </c>
      <c r="N27" s="2310">
        <f>固定资产加速折旧审核表!N27</f>
        <v>0</v>
      </c>
      <c r="O27" s="2316">
        <f>固定资产加速折旧审核表!O27</f>
        <v>0</v>
      </c>
      <c r="P27" s="2310">
        <f>固定资产加速折旧审核表!P27</f>
        <v>0</v>
      </c>
      <c r="Q27" s="2320">
        <f>固定资产加速折旧审核表!Q27</f>
        <v>0</v>
      </c>
      <c r="R27" s="2320" t="str">
        <f>固定资产加速折旧审核表!R27</f>
        <v>*</v>
      </c>
      <c r="S27" s="2320">
        <f>固定资产加速折旧审核表!S27</f>
        <v>0</v>
      </c>
      <c r="T27" s="2320">
        <f>固定资产加速折旧审核表!T27</f>
        <v>0</v>
      </c>
      <c r="U27" s="2316" t="str">
        <f>固定资产加速折旧审核表!U27</f>
        <v>*</v>
      </c>
    </row>
    <row r="28" spans="1:21" ht="16.5" customHeight="1">
      <c r="A28" s="2289">
        <v>22</v>
      </c>
      <c r="B28" s="3311" t="s">
        <v>7020</v>
      </c>
      <c r="C28" s="3312"/>
      <c r="D28" s="2310">
        <f>固定资产加速折旧审核表!D28</f>
        <v>0</v>
      </c>
      <c r="E28" s="2316">
        <f>固定资产加速折旧审核表!E28</f>
        <v>0</v>
      </c>
      <c r="F28" s="2310">
        <f>固定资产加速折旧审核表!F28</f>
        <v>0</v>
      </c>
      <c r="G28" s="2316">
        <f>固定资产加速折旧审核表!G28</f>
        <v>0</v>
      </c>
      <c r="H28" s="2310">
        <f>固定资产加速折旧审核表!H28</f>
        <v>0</v>
      </c>
      <c r="I28" s="2316">
        <f>固定资产加速折旧审核表!I28</f>
        <v>0</v>
      </c>
      <c r="J28" s="2310">
        <f>固定资产加速折旧审核表!J28</f>
        <v>0</v>
      </c>
      <c r="K28" s="2316">
        <f>固定资产加速折旧审核表!K28</f>
        <v>0</v>
      </c>
      <c r="L28" s="2310">
        <f>固定资产加速折旧审核表!L28</f>
        <v>0</v>
      </c>
      <c r="M28" s="2316">
        <f>固定资产加速折旧审核表!M28</f>
        <v>0</v>
      </c>
      <c r="N28" s="2310">
        <f>固定资产加速折旧审核表!N28</f>
        <v>0</v>
      </c>
      <c r="O28" s="2316">
        <f>固定资产加速折旧审核表!O28</f>
        <v>0</v>
      </c>
      <c r="P28" s="2310">
        <f>固定资产加速折旧审核表!P28</f>
        <v>0</v>
      </c>
      <c r="Q28" s="2320">
        <f>固定资产加速折旧审核表!Q28</f>
        <v>0</v>
      </c>
      <c r="R28" s="2320">
        <f>固定资产加速折旧审核表!R28</f>
        <v>0</v>
      </c>
      <c r="S28" s="2320">
        <f>固定资产加速折旧审核表!S28</f>
        <v>0</v>
      </c>
      <c r="T28" s="2320">
        <f>固定资产加速折旧审核表!T28</f>
        <v>0</v>
      </c>
      <c r="U28" s="2316">
        <f>固定资产加速折旧审核表!U28</f>
        <v>0</v>
      </c>
    </row>
    <row r="29" spans="1:21" ht="16.5" customHeight="1">
      <c r="A29" s="2289">
        <v>23</v>
      </c>
      <c r="B29" s="3308" t="s">
        <v>7018</v>
      </c>
      <c r="C29" s="2290" t="s">
        <v>7007</v>
      </c>
      <c r="D29" s="2310">
        <f>固定资产加速折旧审核表!D29</f>
        <v>0</v>
      </c>
      <c r="E29" s="2316">
        <f>固定资产加速折旧审核表!E29</f>
        <v>0</v>
      </c>
      <c r="F29" s="2310">
        <f>固定资产加速折旧审核表!F29</f>
        <v>0</v>
      </c>
      <c r="G29" s="2316">
        <f>固定资产加速折旧审核表!G29</f>
        <v>0</v>
      </c>
      <c r="H29" s="2310">
        <f>固定资产加速折旧审核表!H29</f>
        <v>0</v>
      </c>
      <c r="I29" s="2316">
        <f>固定资产加速折旧审核表!I29</f>
        <v>0</v>
      </c>
      <c r="J29" s="2310">
        <f>固定资产加速折旧审核表!J29</f>
        <v>0</v>
      </c>
      <c r="K29" s="2316">
        <f>固定资产加速折旧审核表!K29</f>
        <v>0</v>
      </c>
      <c r="L29" s="2310">
        <f>固定资产加速折旧审核表!L29</f>
        <v>0</v>
      </c>
      <c r="M29" s="2316">
        <f>固定资产加速折旧审核表!M29</f>
        <v>0</v>
      </c>
      <c r="N29" s="2310">
        <f>固定资产加速折旧审核表!N29</f>
        <v>0</v>
      </c>
      <c r="O29" s="2316">
        <f>固定资产加速折旧审核表!O29</f>
        <v>0</v>
      </c>
      <c r="P29" s="2310">
        <f>固定资产加速折旧审核表!P29</f>
        <v>0</v>
      </c>
      <c r="Q29" s="2320" t="str">
        <f>固定资产加速折旧审核表!Q29</f>
        <v>*</v>
      </c>
      <c r="R29" s="2320">
        <f>固定资产加速折旧审核表!R29</f>
        <v>0</v>
      </c>
      <c r="S29" s="2320">
        <f>固定资产加速折旧审核表!S29</f>
        <v>0</v>
      </c>
      <c r="T29" s="2320" t="str">
        <f>固定资产加速折旧审核表!T29</f>
        <v>*</v>
      </c>
      <c r="U29" s="2316">
        <f>固定资产加速折旧审核表!U29</f>
        <v>0</v>
      </c>
    </row>
    <row r="30" spans="1:21" ht="16.5" customHeight="1">
      <c r="A30" s="2289">
        <v>24</v>
      </c>
      <c r="B30" s="3308"/>
      <c r="C30" s="2290" t="s">
        <v>7008</v>
      </c>
      <c r="D30" s="2310">
        <f>固定资产加速折旧审核表!D30</f>
        <v>0</v>
      </c>
      <c r="E30" s="2316">
        <f>固定资产加速折旧审核表!E30</f>
        <v>0</v>
      </c>
      <c r="F30" s="2310">
        <f>固定资产加速折旧审核表!F30</f>
        <v>0</v>
      </c>
      <c r="G30" s="2316">
        <f>固定资产加速折旧审核表!G30</f>
        <v>0</v>
      </c>
      <c r="H30" s="2310">
        <f>固定资产加速折旧审核表!H30</f>
        <v>0</v>
      </c>
      <c r="I30" s="2316">
        <f>固定资产加速折旧审核表!I30</f>
        <v>0</v>
      </c>
      <c r="J30" s="2310">
        <f>固定资产加速折旧审核表!J30</f>
        <v>0</v>
      </c>
      <c r="K30" s="2316">
        <f>固定资产加速折旧审核表!K30</f>
        <v>0</v>
      </c>
      <c r="L30" s="2310">
        <f>固定资产加速折旧审核表!L30</f>
        <v>0</v>
      </c>
      <c r="M30" s="2316">
        <f>固定资产加速折旧审核表!M30</f>
        <v>0</v>
      </c>
      <c r="N30" s="2310">
        <f>固定资产加速折旧审核表!N30</f>
        <v>0</v>
      </c>
      <c r="O30" s="2316">
        <f>固定资产加速折旧审核表!O30</f>
        <v>0</v>
      </c>
      <c r="P30" s="2310">
        <f>固定资产加速折旧审核表!P30</f>
        <v>0</v>
      </c>
      <c r="Q30" s="2320">
        <f>固定资产加速折旧审核表!Q30</f>
        <v>0</v>
      </c>
      <c r="R30" s="2320" t="str">
        <f>固定资产加速折旧审核表!R30</f>
        <v>*</v>
      </c>
      <c r="S30" s="2320">
        <f>固定资产加速折旧审核表!S30</f>
        <v>0</v>
      </c>
      <c r="T30" s="2320">
        <f>固定资产加速折旧审核表!T30</f>
        <v>0</v>
      </c>
      <c r="U30" s="2316" t="str">
        <f>固定资产加速折旧审核表!U30</f>
        <v>*</v>
      </c>
    </row>
    <row r="31" spans="1:21" ht="16.5" customHeight="1">
      <c r="A31" s="2289">
        <v>25</v>
      </c>
      <c r="B31" s="3311" t="s">
        <v>7021</v>
      </c>
      <c r="C31" s="3312"/>
      <c r="D31" s="2310">
        <f>固定资产加速折旧审核表!D31</f>
        <v>0</v>
      </c>
      <c r="E31" s="2316">
        <f>固定资产加速折旧审核表!E31</f>
        <v>0</v>
      </c>
      <c r="F31" s="2310">
        <f>固定资产加速折旧审核表!F31</f>
        <v>0</v>
      </c>
      <c r="G31" s="2316">
        <f>固定资产加速折旧审核表!G31</f>
        <v>0</v>
      </c>
      <c r="H31" s="2310">
        <f>固定资产加速折旧审核表!H31</f>
        <v>0</v>
      </c>
      <c r="I31" s="2316">
        <f>固定资产加速折旧审核表!I31</f>
        <v>0</v>
      </c>
      <c r="J31" s="2310">
        <f>固定资产加速折旧审核表!J31</f>
        <v>0</v>
      </c>
      <c r="K31" s="2316">
        <f>固定资产加速折旧审核表!K31</f>
        <v>0</v>
      </c>
      <c r="L31" s="2310">
        <f>固定资产加速折旧审核表!L31</f>
        <v>0</v>
      </c>
      <c r="M31" s="2316">
        <f>固定资产加速折旧审核表!M31</f>
        <v>0</v>
      </c>
      <c r="N31" s="2310">
        <f>固定资产加速折旧审核表!N31</f>
        <v>0</v>
      </c>
      <c r="O31" s="2316">
        <f>固定资产加速折旧审核表!O31</f>
        <v>0</v>
      </c>
      <c r="P31" s="2310">
        <f>固定资产加速折旧审核表!P31</f>
        <v>0</v>
      </c>
      <c r="Q31" s="2320">
        <f>固定资产加速折旧审核表!Q31</f>
        <v>0</v>
      </c>
      <c r="R31" s="2320">
        <f>固定资产加速折旧审核表!R31</f>
        <v>0</v>
      </c>
      <c r="S31" s="2320">
        <f>固定资产加速折旧审核表!S31</f>
        <v>0</v>
      </c>
      <c r="T31" s="2320">
        <f>固定资产加速折旧审核表!T31</f>
        <v>0</v>
      </c>
      <c r="U31" s="2316">
        <f>固定资产加速折旧审核表!U31</f>
        <v>0</v>
      </c>
    </row>
    <row r="32" spans="1:21" ht="16.5" customHeight="1">
      <c r="A32" s="2289">
        <v>26</v>
      </c>
      <c r="B32" s="3308" t="s">
        <v>7018</v>
      </c>
      <c r="C32" s="2290" t="s">
        <v>7007</v>
      </c>
      <c r="D32" s="2310">
        <f>固定资产加速折旧审核表!D32</f>
        <v>0</v>
      </c>
      <c r="E32" s="2316">
        <f>固定资产加速折旧审核表!E32</f>
        <v>0</v>
      </c>
      <c r="F32" s="2310">
        <f>固定资产加速折旧审核表!F32</f>
        <v>0</v>
      </c>
      <c r="G32" s="2316">
        <f>固定资产加速折旧审核表!G32</f>
        <v>0</v>
      </c>
      <c r="H32" s="2310">
        <f>固定资产加速折旧审核表!H32</f>
        <v>0</v>
      </c>
      <c r="I32" s="2316">
        <f>固定资产加速折旧审核表!I32</f>
        <v>0</v>
      </c>
      <c r="J32" s="2310">
        <f>固定资产加速折旧审核表!J32</f>
        <v>0</v>
      </c>
      <c r="K32" s="2316">
        <f>固定资产加速折旧审核表!K32</f>
        <v>0</v>
      </c>
      <c r="L32" s="2310">
        <f>固定资产加速折旧审核表!L32</f>
        <v>0</v>
      </c>
      <c r="M32" s="2316">
        <f>固定资产加速折旧审核表!M32</f>
        <v>0</v>
      </c>
      <c r="N32" s="2310">
        <f>固定资产加速折旧审核表!N32</f>
        <v>0</v>
      </c>
      <c r="O32" s="2316">
        <f>固定资产加速折旧审核表!O32</f>
        <v>0</v>
      </c>
      <c r="P32" s="2310">
        <f>固定资产加速折旧审核表!P32</f>
        <v>0</v>
      </c>
      <c r="Q32" s="2320" t="str">
        <f>固定资产加速折旧审核表!Q32</f>
        <v>*</v>
      </c>
      <c r="R32" s="2320">
        <f>固定资产加速折旧审核表!R32</f>
        <v>0</v>
      </c>
      <c r="S32" s="2320">
        <f>固定资产加速折旧审核表!S32</f>
        <v>0</v>
      </c>
      <c r="T32" s="2320" t="str">
        <f>固定资产加速折旧审核表!T32</f>
        <v>*</v>
      </c>
      <c r="U32" s="2316">
        <f>固定资产加速折旧审核表!U32</f>
        <v>0</v>
      </c>
    </row>
    <row r="33" spans="1:21" ht="16.5" customHeight="1">
      <c r="A33" s="2289">
        <v>27</v>
      </c>
      <c r="B33" s="3308"/>
      <c r="C33" s="2290" t="s">
        <v>7008</v>
      </c>
      <c r="D33" s="2310">
        <f>固定资产加速折旧审核表!D33</f>
        <v>0</v>
      </c>
      <c r="E33" s="2316">
        <f>固定资产加速折旧审核表!E33</f>
        <v>0</v>
      </c>
      <c r="F33" s="2310">
        <f>固定资产加速折旧审核表!F33</f>
        <v>0</v>
      </c>
      <c r="G33" s="2316">
        <f>固定资产加速折旧审核表!G33</f>
        <v>0</v>
      </c>
      <c r="H33" s="2310">
        <f>固定资产加速折旧审核表!H33</f>
        <v>0</v>
      </c>
      <c r="I33" s="2316">
        <f>固定资产加速折旧审核表!I33</f>
        <v>0</v>
      </c>
      <c r="J33" s="2310">
        <f>固定资产加速折旧审核表!J33</f>
        <v>0</v>
      </c>
      <c r="K33" s="2316">
        <f>固定资产加速折旧审核表!K33</f>
        <v>0</v>
      </c>
      <c r="L33" s="2310">
        <f>固定资产加速折旧审核表!L33</f>
        <v>0</v>
      </c>
      <c r="M33" s="2316">
        <f>固定资产加速折旧审核表!M33</f>
        <v>0</v>
      </c>
      <c r="N33" s="2310">
        <f>固定资产加速折旧审核表!N33</f>
        <v>0</v>
      </c>
      <c r="O33" s="2316">
        <f>固定资产加速折旧审核表!O33</f>
        <v>0</v>
      </c>
      <c r="P33" s="2310">
        <f>固定资产加速折旧审核表!P33</f>
        <v>0</v>
      </c>
      <c r="Q33" s="2320">
        <f>固定资产加速折旧审核表!Q33</f>
        <v>0</v>
      </c>
      <c r="R33" s="2320" t="str">
        <f>固定资产加速折旧审核表!R33</f>
        <v>*</v>
      </c>
      <c r="S33" s="2320">
        <f>固定资产加速折旧审核表!S33</f>
        <v>0</v>
      </c>
      <c r="T33" s="2320">
        <f>固定资产加速折旧审核表!T33</f>
        <v>0</v>
      </c>
      <c r="U33" s="2316" t="str">
        <f>固定资产加速折旧审核表!U33</f>
        <v>*</v>
      </c>
    </row>
    <row r="34" spans="1:21" ht="18" customHeight="1">
      <c r="A34" s="2286">
        <v>35</v>
      </c>
      <c r="B34" s="3313" t="s">
        <v>7022</v>
      </c>
      <c r="C34" s="3314"/>
      <c r="D34" s="2317">
        <f>固定资产加速折旧审核表!D34</f>
        <v>0</v>
      </c>
      <c r="E34" s="2318">
        <f>固定资产加速折旧审核表!E34</f>
        <v>0</v>
      </c>
      <c r="F34" s="2317">
        <f>固定资产加速折旧审核表!F34</f>
        <v>0</v>
      </c>
      <c r="G34" s="2318">
        <f>固定资产加速折旧审核表!G34</f>
        <v>0</v>
      </c>
      <c r="H34" s="2317">
        <f>固定资产加速折旧审核表!H34</f>
        <v>0</v>
      </c>
      <c r="I34" s="2318">
        <f>固定资产加速折旧审核表!I34</f>
        <v>0</v>
      </c>
      <c r="J34" s="2317">
        <f>固定资产加速折旧审核表!J34</f>
        <v>0</v>
      </c>
      <c r="K34" s="2318">
        <f>固定资产加速折旧审核表!K34</f>
        <v>0</v>
      </c>
      <c r="L34" s="2317">
        <f>固定资产加速折旧审核表!L34</f>
        <v>0</v>
      </c>
      <c r="M34" s="2318">
        <f>固定资产加速折旧审核表!M34</f>
        <v>0</v>
      </c>
      <c r="N34" s="2317">
        <f>固定资产加速折旧审核表!N34</f>
        <v>0</v>
      </c>
      <c r="O34" s="2318">
        <f>固定资产加速折旧审核表!O34</f>
        <v>0</v>
      </c>
      <c r="P34" s="2317">
        <f>固定资产加速折旧审核表!P34</f>
        <v>0</v>
      </c>
      <c r="Q34" s="2321">
        <f>固定资产加速折旧审核表!Q34</f>
        <v>0</v>
      </c>
      <c r="R34" s="2321">
        <f>固定资产加速折旧审核表!R34</f>
        <v>0</v>
      </c>
      <c r="S34" s="2321">
        <f>固定资产加速折旧审核表!S34</f>
        <v>0</v>
      </c>
      <c r="T34" s="2321">
        <f>固定资产加速折旧审核表!T34</f>
        <v>0</v>
      </c>
      <c r="U34" s="2318">
        <f>固定资产加速折旧审核表!U34</f>
        <v>0</v>
      </c>
    </row>
    <row r="35" spans="1:21">
      <c r="A35" s="2030"/>
    </row>
  </sheetData>
  <mergeCells count="48">
    <mergeCell ref="B17:C17"/>
    <mergeCell ref="B18:B19"/>
    <mergeCell ref="B20:C20"/>
    <mergeCell ref="B10:C10"/>
    <mergeCell ref="B11:B12"/>
    <mergeCell ref="B13:C13"/>
    <mergeCell ref="B14:C14"/>
    <mergeCell ref="B15:B16"/>
    <mergeCell ref="A2:U2"/>
    <mergeCell ref="B3:C6"/>
    <mergeCell ref="D3:E3"/>
    <mergeCell ref="F3:G3"/>
    <mergeCell ref="H3:I3"/>
    <mergeCell ref="J3:K3"/>
    <mergeCell ref="L3:M3"/>
    <mergeCell ref="N3:O3"/>
    <mergeCell ref="P3:U3"/>
    <mergeCell ref="U4:U5"/>
    <mergeCell ref="A3:A6"/>
    <mergeCell ref="L4:L5"/>
    <mergeCell ref="M4:M5"/>
    <mergeCell ref="N4:N5"/>
    <mergeCell ref="O4:O5"/>
    <mergeCell ref="P4:P5"/>
    <mergeCell ref="T4:T5"/>
    <mergeCell ref="R4:R5"/>
    <mergeCell ref="S4:S5"/>
    <mergeCell ref="B21:U21"/>
    <mergeCell ref="B22:C22"/>
    <mergeCell ref="Q4:Q5"/>
    <mergeCell ref="D4:D5"/>
    <mergeCell ref="E4:E5"/>
    <mergeCell ref="F4:F5"/>
    <mergeCell ref="G4:G5"/>
    <mergeCell ref="H4:H5"/>
    <mergeCell ref="I4:I5"/>
    <mergeCell ref="J4:J5"/>
    <mergeCell ref="K4:K5"/>
    <mergeCell ref="B7:C7"/>
    <mergeCell ref="B8:B9"/>
    <mergeCell ref="B31:C31"/>
    <mergeCell ref="B32:B33"/>
    <mergeCell ref="B34:C34"/>
    <mergeCell ref="B23:B24"/>
    <mergeCell ref="B25:C25"/>
    <mergeCell ref="B26:B27"/>
    <mergeCell ref="B28:C28"/>
    <mergeCell ref="B29:B30"/>
  </mergeCells>
  <phoneticPr fontId="59" type="noConversion"/>
  <hyperlinks>
    <hyperlink ref="V10" location="固资折旧!A1" display="固资折旧!A1"/>
    <hyperlink ref="V12" location="折旧测算!A1" display="折旧测算!A1"/>
    <hyperlink ref="V14" location="固定资产加速折旧审核表!A1" display="固定资产加速折旧审核表!A1"/>
  </hyperlinks>
  <printOptions horizontalCentered="1"/>
  <pageMargins left="0.74803149606299213" right="0.74803149606299213" top="0.98425196850393704" bottom="0.51181102362204722" header="0.51181102362204722" footer="0.51181102362204722"/>
  <pageSetup paperSize="9" scale="90" orientation="landscape" useFirstPageNumber="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73441" r:id="rId4" name="Button 1">
              <controlPr defaultSize="0" print="0" autoFill="0" autoPict="0" macro="[0]!ThisWorkbook.返回">
                <anchor moveWithCells="1">
                  <from>
                    <xdr:col>21</xdr:col>
                    <xdr:colOff>57150</xdr:colOff>
                    <xdr:row>5</xdr:row>
                    <xdr:rowOff>0</xdr:rowOff>
                  </from>
                  <to>
                    <xdr:col>21</xdr:col>
                    <xdr:colOff>876300</xdr:colOff>
                    <xdr:row>6</xdr:row>
                    <xdr:rowOff>161925</xdr:rowOff>
                  </to>
                </anchor>
              </controlPr>
            </control>
          </mc:Choice>
        </mc:AlternateContent>
      </controls>
    </mc:Choice>
  </mc:AlternateContent>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3">
    <tabColor rgb="FFFFFF00"/>
  </sheetPr>
  <dimension ref="A1:I18"/>
  <sheetViews>
    <sheetView workbookViewId="0">
      <selection sqref="A1:E1"/>
    </sheetView>
  </sheetViews>
  <sheetFormatPr defaultRowHeight="14.25"/>
  <cols>
    <col min="1" max="1" width="5.25" style="1585" customWidth="1"/>
    <col min="2" max="2" width="46.5" style="1585" customWidth="1"/>
    <col min="3" max="5" width="12.25" style="1585" customWidth="1"/>
    <col min="6" max="6" width="17.25" style="1585" customWidth="1"/>
    <col min="7" max="8" width="9" style="1585"/>
    <col min="9" max="9" width="42" style="1585" customWidth="1"/>
    <col min="10" max="256" width="9" style="1585"/>
    <col min="257" max="257" width="5.25" style="1585" customWidth="1"/>
    <col min="258" max="258" width="46.5" style="1585" customWidth="1"/>
    <col min="259" max="260" width="9.375" style="1585" customWidth="1"/>
    <col min="261" max="261" width="10.25" style="1585" customWidth="1"/>
    <col min="262" max="262" width="23.5" style="1585" customWidth="1"/>
    <col min="263" max="264" width="9" style="1585"/>
    <col min="265" max="265" width="42" style="1585" customWidth="1"/>
    <col min="266" max="512" width="9" style="1585"/>
    <col min="513" max="513" width="5.25" style="1585" customWidth="1"/>
    <col min="514" max="514" width="46.5" style="1585" customWidth="1"/>
    <col min="515" max="516" width="9.375" style="1585" customWidth="1"/>
    <col min="517" max="517" width="10.25" style="1585" customWidth="1"/>
    <col min="518" max="518" width="23.5" style="1585" customWidth="1"/>
    <col min="519" max="520" width="9" style="1585"/>
    <col min="521" max="521" width="42" style="1585" customWidth="1"/>
    <col min="522" max="768" width="9" style="1585"/>
    <col min="769" max="769" width="5.25" style="1585" customWidth="1"/>
    <col min="770" max="770" width="46.5" style="1585" customWidth="1"/>
    <col min="771" max="772" width="9.375" style="1585" customWidth="1"/>
    <col min="773" max="773" width="10.25" style="1585" customWidth="1"/>
    <col min="774" max="774" width="23.5" style="1585" customWidth="1"/>
    <col min="775" max="776" width="9" style="1585"/>
    <col min="777" max="777" width="42" style="1585" customWidth="1"/>
    <col min="778" max="1024" width="9" style="1585"/>
    <col min="1025" max="1025" width="5.25" style="1585" customWidth="1"/>
    <col min="1026" max="1026" width="46.5" style="1585" customWidth="1"/>
    <col min="1027" max="1028" width="9.375" style="1585" customWidth="1"/>
    <col min="1029" max="1029" width="10.25" style="1585" customWidth="1"/>
    <col min="1030" max="1030" width="23.5" style="1585" customWidth="1"/>
    <col min="1031" max="1032" width="9" style="1585"/>
    <col min="1033" max="1033" width="42" style="1585" customWidth="1"/>
    <col min="1034" max="1280" width="9" style="1585"/>
    <col min="1281" max="1281" width="5.25" style="1585" customWidth="1"/>
    <col min="1282" max="1282" width="46.5" style="1585" customWidth="1"/>
    <col min="1283" max="1284" width="9.375" style="1585" customWidth="1"/>
    <col min="1285" max="1285" width="10.25" style="1585" customWidth="1"/>
    <col min="1286" max="1286" width="23.5" style="1585" customWidth="1"/>
    <col min="1287" max="1288" width="9" style="1585"/>
    <col min="1289" max="1289" width="42" style="1585" customWidth="1"/>
    <col min="1290" max="1536" width="9" style="1585"/>
    <col min="1537" max="1537" width="5.25" style="1585" customWidth="1"/>
    <col min="1538" max="1538" width="46.5" style="1585" customWidth="1"/>
    <col min="1539" max="1540" width="9.375" style="1585" customWidth="1"/>
    <col min="1541" max="1541" width="10.25" style="1585" customWidth="1"/>
    <col min="1542" max="1542" width="23.5" style="1585" customWidth="1"/>
    <col min="1543" max="1544" width="9" style="1585"/>
    <col min="1545" max="1545" width="42" style="1585" customWidth="1"/>
    <col min="1546" max="1792" width="9" style="1585"/>
    <col min="1793" max="1793" width="5.25" style="1585" customWidth="1"/>
    <col min="1794" max="1794" width="46.5" style="1585" customWidth="1"/>
    <col min="1795" max="1796" width="9.375" style="1585" customWidth="1"/>
    <col min="1797" max="1797" width="10.25" style="1585" customWidth="1"/>
    <col min="1798" max="1798" width="23.5" style="1585" customWidth="1"/>
    <col min="1799" max="1800" width="9" style="1585"/>
    <col min="1801" max="1801" width="42" style="1585" customWidth="1"/>
    <col min="1802" max="2048" width="9" style="1585"/>
    <col min="2049" max="2049" width="5.25" style="1585" customWidth="1"/>
    <col min="2050" max="2050" width="46.5" style="1585" customWidth="1"/>
    <col min="2051" max="2052" width="9.375" style="1585" customWidth="1"/>
    <col min="2053" max="2053" width="10.25" style="1585" customWidth="1"/>
    <col min="2054" max="2054" width="23.5" style="1585" customWidth="1"/>
    <col min="2055" max="2056" width="9" style="1585"/>
    <col min="2057" max="2057" width="42" style="1585" customWidth="1"/>
    <col min="2058" max="2304" width="9" style="1585"/>
    <col min="2305" max="2305" width="5.25" style="1585" customWidth="1"/>
    <col min="2306" max="2306" width="46.5" style="1585" customWidth="1"/>
    <col min="2307" max="2308" width="9.375" style="1585" customWidth="1"/>
    <col min="2309" max="2309" width="10.25" style="1585" customWidth="1"/>
    <col min="2310" max="2310" width="23.5" style="1585" customWidth="1"/>
    <col min="2311" max="2312" width="9" style="1585"/>
    <col min="2313" max="2313" width="42" style="1585" customWidth="1"/>
    <col min="2314" max="2560" width="9" style="1585"/>
    <col min="2561" max="2561" width="5.25" style="1585" customWidth="1"/>
    <col min="2562" max="2562" width="46.5" style="1585" customWidth="1"/>
    <col min="2563" max="2564" width="9.375" style="1585" customWidth="1"/>
    <col min="2565" max="2565" width="10.25" style="1585" customWidth="1"/>
    <col min="2566" max="2566" width="23.5" style="1585" customWidth="1"/>
    <col min="2567" max="2568" width="9" style="1585"/>
    <col min="2569" max="2569" width="42" style="1585" customWidth="1"/>
    <col min="2570" max="2816" width="9" style="1585"/>
    <col min="2817" max="2817" width="5.25" style="1585" customWidth="1"/>
    <col min="2818" max="2818" width="46.5" style="1585" customWidth="1"/>
    <col min="2819" max="2820" width="9.375" style="1585" customWidth="1"/>
    <col min="2821" max="2821" width="10.25" style="1585" customWidth="1"/>
    <col min="2822" max="2822" width="23.5" style="1585" customWidth="1"/>
    <col min="2823" max="2824" width="9" style="1585"/>
    <col min="2825" max="2825" width="42" style="1585" customWidth="1"/>
    <col min="2826" max="3072" width="9" style="1585"/>
    <col min="3073" max="3073" width="5.25" style="1585" customWidth="1"/>
    <col min="3074" max="3074" width="46.5" style="1585" customWidth="1"/>
    <col min="3075" max="3076" width="9.375" style="1585" customWidth="1"/>
    <col min="3077" max="3077" width="10.25" style="1585" customWidth="1"/>
    <col min="3078" max="3078" width="23.5" style="1585" customWidth="1"/>
    <col min="3079" max="3080" width="9" style="1585"/>
    <col min="3081" max="3081" width="42" style="1585" customWidth="1"/>
    <col min="3082" max="3328" width="9" style="1585"/>
    <col min="3329" max="3329" width="5.25" style="1585" customWidth="1"/>
    <col min="3330" max="3330" width="46.5" style="1585" customWidth="1"/>
    <col min="3331" max="3332" width="9.375" style="1585" customWidth="1"/>
    <col min="3333" max="3333" width="10.25" style="1585" customWidth="1"/>
    <col min="3334" max="3334" width="23.5" style="1585" customWidth="1"/>
    <col min="3335" max="3336" width="9" style="1585"/>
    <col min="3337" max="3337" width="42" style="1585" customWidth="1"/>
    <col min="3338" max="3584" width="9" style="1585"/>
    <col min="3585" max="3585" width="5.25" style="1585" customWidth="1"/>
    <col min="3586" max="3586" width="46.5" style="1585" customWidth="1"/>
    <col min="3587" max="3588" width="9.375" style="1585" customWidth="1"/>
    <col min="3589" max="3589" width="10.25" style="1585" customWidth="1"/>
    <col min="3590" max="3590" width="23.5" style="1585" customWidth="1"/>
    <col min="3591" max="3592" width="9" style="1585"/>
    <col min="3593" max="3593" width="42" style="1585" customWidth="1"/>
    <col min="3594" max="3840" width="9" style="1585"/>
    <col min="3841" max="3841" width="5.25" style="1585" customWidth="1"/>
    <col min="3842" max="3842" width="46.5" style="1585" customWidth="1"/>
    <col min="3843" max="3844" width="9.375" style="1585" customWidth="1"/>
    <col min="3845" max="3845" width="10.25" style="1585" customWidth="1"/>
    <col min="3846" max="3846" width="23.5" style="1585" customWidth="1"/>
    <col min="3847" max="3848" width="9" style="1585"/>
    <col min="3849" max="3849" width="42" style="1585" customWidth="1"/>
    <col min="3850" max="4096" width="9" style="1585"/>
    <col min="4097" max="4097" width="5.25" style="1585" customWidth="1"/>
    <col min="4098" max="4098" width="46.5" style="1585" customWidth="1"/>
    <col min="4099" max="4100" width="9.375" style="1585" customWidth="1"/>
    <col min="4101" max="4101" width="10.25" style="1585" customWidth="1"/>
    <col min="4102" max="4102" width="23.5" style="1585" customWidth="1"/>
    <col min="4103" max="4104" width="9" style="1585"/>
    <col min="4105" max="4105" width="42" style="1585" customWidth="1"/>
    <col min="4106" max="4352" width="9" style="1585"/>
    <col min="4353" max="4353" width="5.25" style="1585" customWidth="1"/>
    <col min="4354" max="4354" width="46.5" style="1585" customWidth="1"/>
    <col min="4355" max="4356" width="9.375" style="1585" customWidth="1"/>
    <col min="4357" max="4357" width="10.25" style="1585" customWidth="1"/>
    <col min="4358" max="4358" width="23.5" style="1585" customWidth="1"/>
    <col min="4359" max="4360" width="9" style="1585"/>
    <col min="4361" max="4361" width="42" style="1585" customWidth="1"/>
    <col min="4362" max="4608" width="9" style="1585"/>
    <col min="4609" max="4609" width="5.25" style="1585" customWidth="1"/>
    <col min="4610" max="4610" width="46.5" style="1585" customWidth="1"/>
    <col min="4611" max="4612" width="9.375" style="1585" customWidth="1"/>
    <col min="4613" max="4613" width="10.25" style="1585" customWidth="1"/>
    <col min="4614" max="4614" width="23.5" style="1585" customWidth="1"/>
    <col min="4615" max="4616" width="9" style="1585"/>
    <col min="4617" max="4617" width="42" style="1585" customWidth="1"/>
    <col min="4618" max="4864" width="9" style="1585"/>
    <col min="4865" max="4865" width="5.25" style="1585" customWidth="1"/>
    <col min="4866" max="4866" width="46.5" style="1585" customWidth="1"/>
    <col min="4867" max="4868" width="9.375" style="1585" customWidth="1"/>
    <col min="4869" max="4869" width="10.25" style="1585" customWidth="1"/>
    <col min="4870" max="4870" width="23.5" style="1585" customWidth="1"/>
    <col min="4871" max="4872" width="9" style="1585"/>
    <col min="4873" max="4873" width="42" style="1585" customWidth="1"/>
    <col min="4874" max="5120" width="9" style="1585"/>
    <col min="5121" max="5121" width="5.25" style="1585" customWidth="1"/>
    <col min="5122" max="5122" width="46.5" style="1585" customWidth="1"/>
    <col min="5123" max="5124" width="9.375" style="1585" customWidth="1"/>
    <col min="5125" max="5125" width="10.25" style="1585" customWidth="1"/>
    <col min="5126" max="5126" width="23.5" style="1585" customWidth="1"/>
    <col min="5127" max="5128" width="9" style="1585"/>
    <col min="5129" max="5129" width="42" style="1585" customWidth="1"/>
    <col min="5130" max="5376" width="9" style="1585"/>
    <col min="5377" max="5377" width="5.25" style="1585" customWidth="1"/>
    <col min="5378" max="5378" width="46.5" style="1585" customWidth="1"/>
    <col min="5379" max="5380" width="9.375" style="1585" customWidth="1"/>
    <col min="5381" max="5381" width="10.25" style="1585" customWidth="1"/>
    <col min="5382" max="5382" width="23.5" style="1585" customWidth="1"/>
    <col min="5383" max="5384" width="9" style="1585"/>
    <col min="5385" max="5385" width="42" style="1585" customWidth="1"/>
    <col min="5386" max="5632" width="9" style="1585"/>
    <col min="5633" max="5633" width="5.25" style="1585" customWidth="1"/>
    <col min="5634" max="5634" width="46.5" style="1585" customWidth="1"/>
    <col min="5635" max="5636" width="9.375" style="1585" customWidth="1"/>
    <col min="5637" max="5637" width="10.25" style="1585" customWidth="1"/>
    <col min="5638" max="5638" width="23.5" style="1585" customWidth="1"/>
    <col min="5639" max="5640" width="9" style="1585"/>
    <col min="5641" max="5641" width="42" style="1585" customWidth="1"/>
    <col min="5642" max="5888" width="9" style="1585"/>
    <col min="5889" max="5889" width="5.25" style="1585" customWidth="1"/>
    <col min="5890" max="5890" width="46.5" style="1585" customWidth="1"/>
    <col min="5891" max="5892" width="9.375" style="1585" customWidth="1"/>
    <col min="5893" max="5893" width="10.25" style="1585" customWidth="1"/>
    <col min="5894" max="5894" width="23.5" style="1585" customWidth="1"/>
    <col min="5895" max="5896" width="9" style="1585"/>
    <col min="5897" max="5897" width="42" style="1585" customWidth="1"/>
    <col min="5898" max="6144" width="9" style="1585"/>
    <col min="6145" max="6145" width="5.25" style="1585" customWidth="1"/>
    <col min="6146" max="6146" width="46.5" style="1585" customWidth="1"/>
    <col min="6147" max="6148" width="9.375" style="1585" customWidth="1"/>
    <col min="6149" max="6149" width="10.25" style="1585" customWidth="1"/>
    <col min="6150" max="6150" width="23.5" style="1585" customWidth="1"/>
    <col min="6151" max="6152" width="9" style="1585"/>
    <col min="6153" max="6153" width="42" style="1585" customWidth="1"/>
    <col min="6154" max="6400" width="9" style="1585"/>
    <col min="6401" max="6401" width="5.25" style="1585" customWidth="1"/>
    <col min="6402" max="6402" width="46.5" style="1585" customWidth="1"/>
    <col min="6403" max="6404" width="9.375" style="1585" customWidth="1"/>
    <col min="6405" max="6405" width="10.25" style="1585" customWidth="1"/>
    <col min="6406" max="6406" width="23.5" style="1585" customWidth="1"/>
    <col min="6407" max="6408" width="9" style="1585"/>
    <col min="6409" max="6409" width="42" style="1585" customWidth="1"/>
    <col min="6410" max="6656" width="9" style="1585"/>
    <col min="6657" max="6657" width="5.25" style="1585" customWidth="1"/>
    <col min="6658" max="6658" width="46.5" style="1585" customWidth="1"/>
    <col min="6659" max="6660" width="9.375" style="1585" customWidth="1"/>
    <col min="6661" max="6661" width="10.25" style="1585" customWidth="1"/>
    <col min="6662" max="6662" width="23.5" style="1585" customWidth="1"/>
    <col min="6663" max="6664" width="9" style="1585"/>
    <col min="6665" max="6665" width="42" style="1585" customWidth="1"/>
    <col min="6666" max="6912" width="9" style="1585"/>
    <col min="6913" max="6913" width="5.25" style="1585" customWidth="1"/>
    <col min="6914" max="6914" width="46.5" style="1585" customWidth="1"/>
    <col min="6915" max="6916" width="9.375" style="1585" customWidth="1"/>
    <col min="6917" max="6917" width="10.25" style="1585" customWidth="1"/>
    <col min="6918" max="6918" width="23.5" style="1585" customWidth="1"/>
    <col min="6919" max="6920" width="9" style="1585"/>
    <col min="6921" max="6921" width="42" style="1585" customWidth="1"/>
    <col min="6922" max="7168" width="9" style="1585"/>
    <col min="7169" max="7169" width="5.25" style="1585" customWidth="1"/>
    <col min="7170" max="7170" width="46.5" style="1585" customWidth="1"/>
    <col min="7171" max="7172" width="9.375" style="1585" customWidth="1"/>
    <col min="7173" max="7173" width="10.25" style="1585" customWidth="1"/>
    <col min="7174" max="7174" width="23.5" style="1585" customWidth="1"/>
    <col min="7175" max="7176" width="9" style="1585"/>
    <col min="7177" max="7177" width="42" style="1585" customWidth="1"/>
    <col min="7178" max="7424" width="9" style="1585"/>
    <col min="7425" max="7425" width="5.25" style="1585" customWidth="1"/>
    <col min="7426" max="7426" width="46.5" style="1585" customWidth="1"/>
    <col min="7427" max="7428" width="9.375" style="1585" customWidth="1"/>
    <col min="7429" max="7429" width="10.25" style="1585" customWidth="1"/>
    <col min="7430" max="7430" width="23.5" style="1585" customWidth="1"/>
    <col min="7431" max="7432" width="9" style="1585"/>
    <col min="7433" max="7433" width="42" style="1585" customWidth="1"/>
    <col min="7434" max="7680" width="9" style="1585"/>
    <col min="7681" max="7681" width="5.25" style="1585" customWidth="1"/>
    <col min="7682" max="7682" width="46.5" style="1585" customWidth="1"/>
    <col min="7683" max="7684" width="9.375" style="1585" customWidth="1"/>
    <col min="7685" max="7685" width="10.25" style="1585" customWidth="1"/>
    <col min="7686" max="7686" width="23.5" style="1585" customWidth="1"/>
    <col min="7687" max="7688" width="9" style="1585"/>
    <col min="7689" max="7689" width="42" style="1585" customWidth="1"/>
    <col min="7690" max="7936" width="9" style="1585"/>
    <col min="7937" max="7937" width="5.25" style="1585" customWidth="1"/>
    <col min="7938" max="7938" width="46.5" style="1585" customWidth="1"/>
    <col min="7939" max="7940" width="9.375" style="1585" customWidth="1"/>
    <col min="7941" max="7941" width="10.25" style="1585" customWidth="1"/>
    <col min="7942" max="7942" width="23.5" style="1585" customWidth="1"/>
    <col min="7943" max="7944" width="9" style="1585"/>
    <col min="7945" max="7945" width="42" style="1585" customWidth="1"/>
    <col min="7946" max="8192" width="9" style="1585"/>
    <col min="8193" max="8193" width="5.25" style="1585" customWidth="1"/>
    <col min="8194" max="8194" width="46.5" style="1585" customWidth="1"/>
    <col min="8195" max="8196" width="9.375" style="1585" customWidth="1"/>
    <col min="8197" max="8197" width="10.25" style="1585" customWidth="1"/>
    <col min="8198" max="8198" width="23.5" style="1585" customWidth="1"/>
    <col min="8199" max="8200" width="9" style="1585"/>
    <col min="8201" max="8201" width="42" style="1585" customWidth="1"/>
    <col min="8202" max="8448" width="9" style="1585"/>
    <col min="8449" max="8449" width="5.25" style="1585" customWidth="1"/>
    <col min="8450" max="8450" width="46.5" style="1585" customWidth="1"/>
    <col min="8451" max="8452" width="9.375" style="1585" customWidth="1"/>
    <col min="8453" max="8453" width="10.25" style="1585" customWidth="1"/>
    <col min="8454" max="8454" width="23.5" style="1585" customWidth="1"/>
    <col min="8455" max="8456" width="9" style="1585"/>
    <col min="8457" max="8457" width="42" style="1585" customWidth="1"/>
    <col min="8458" max="8704" width="9" style="1585"/>
    <col min="8705" max="8705" width="5.25" style="1585" customWidth="1"/>
    <col min="8706" max="8706" width="46.5" style="1585" customWidth="1"/>
    <col min="8707" max="8708" width="9.375" style="1585" customWidth="1"/>
    <col min="8709" max="8709" width="10.25" style="1585" customWidth="1"/>
    <col min="8710" max="8710" width="23.5" style="1585" customWidth="1"/>
    <col min="8711" max="8712" width="9" style="1585"/>
    <col min="8713" max="8713" width="42" style="1585" customWidth="1"/>
    <col min="8714" max="8960" width="9" style="1585"/>
    <col min="8961" max="8961" width="5.25" style="1585" customWidth="1"/>
    <col min="8962" max="8962" width="46.5" style="1585" customWidth="1"/>
    <col min="8963" max="8964" width="9.375" style="1585" customWidth="1"/>
    <col min="8965" max="8965" width="10.25" style="1585" customWidth="1"/>
    <col min="8966" max="8966" width="23.5" style="1585" customWidth="1"/>
    <col min="8967" max="8968" width="9" style="1585"/>
    <col min="8969" max="8969" width="42" style="1585" customWidth="1"/>
    <col min="8970" max="9216" width="9" style="1585"/>
    <col min="9217" max="9217" width="5.25" style="1585" customWidth="1"/>
    <col min="9218" max="9218" width="46.5" style="1585" customWidth="1"/>
    <col min="9219" max="9220" width="9.375" style="1585" customWidth="1"/>
    <col min="9221" max="9221" width="10.25" style="1585" customWidth="1"/>
    <col min="9222" max="9222" width="23.5" style="1585" customWidth="1"/>
    <col min="9223" max="9224" width="9" style="1585"/>
    <col min="9225" max="9225" width="42" style="1585" customWidth="1"/>
    <col min="9226" max="9472" width="9" style="1585"/>
    <col min="9473" max="9473" width="5.25" style="1585" customWidth="1"/>
    <col min="9474" max="9474" width="46.5" style="1585" customWidth="1"/>
    <col min="9475" max="9476" width="9.375" style="1585" customWidth="1"/>
    <col min="9477" max="9477" width="10.25" style="1585" customWidth="1"/>
    <col min="9478" max="9478" width="23.5" style="1585" customWidth="1"/>
    <col min="9479" max="9480" width="9" style="1585"/>
    <col min="9481" max="9481" width="42" style="1585" customWidth="1"/>
    <col min="9482" max="9728" width="9" style="1585"/>
    <col min="9729" max="9729" width="5.25" style="1585" customWidth="1"/>
    <col min="9730" max="9730" width="46.5" style="1585" customWidth="1"/>
    <col min="9731" max="9732" width="9.375" style="1585" customWidth="1"/>
    <col min="9733" max="9733" width="10.25" style="1585" customWidth="1"/>
    <col min="9734" max="9734" width="23.5" style="1585" customWidth="1"/>
    <col min="9735" max="9736" width="9" style="1585"/>
    <col min="9737" max="9737" width="42" style="1585" customWidth="1"/>
    <col min="9738" max="9984" width="9" style="1585"/>
    <col min="9985" max="9985" width="5.25" style="1585" customWidth="1"/>
    <col min="9986" max="9986" width="46.5" style="1585" customWidth="1"/>
    <col min="9987" max="9988" width="9.375" style="1585" customWidth="1"/>
    <col min="9989" max="9989" width="10.25" style="1585" customWidth="1"/>
    <col min="9990" max="9990" width="23.5" style="1585" customWidth="1"/>
    <col min="9991" max="9992" width="9" style="1585"/>
    <col min="9993" max="9993" width="42" style="1585" customWidth="1"/>
    <col min="9994" max="10240" width="9" style="1585"/>
    <col min="10241" max="10241" width="5.25" style="1585" customWidth="1"/>
    <col min="10242" max="10242" width="46.5" style="1585" customWidth="1"/>
    <col min="10243" max="10244" width="9.375" style="1585" customWidth="1"/>
    <col min="10245" max="10245" width="10.25" style="1585" customWidth="1"/>
    <col min="10246" max="10246" width="23.5" style="1585" customWidth="1"/>
    <col min="10247" max="10248" width="9" style="1585"/>
    <col min="10249" max="10249" width="42" style="1585" customWidth="1"/>
    <col min="10250" max="10496" width="9" style="1585"/>
    <col min="10497" max="10497" width="5.25" style="1585" customWidth="1"/>
    <col min="10498" max="10498" width="46.5" style="1585" customWidth="1"/>
    <col min="10499" max="10500" width="9.375" style="1585" customWidth="1"/>
    <col min="10501" max="10501" width="10.25" style="1585" customWidth="1"/>
    <col min="10502" max="10502" width="23.5" style="1585" customWidth="1"/>
    <col min="10503" max="10504" width="9" style="1585"/>
    <col min="10505" max="10505" width="42" style="1585" customWidth="1"/>
    <col min="10506" max="10752" width="9" style="1585"/>
    <col min="10753" max="10753" width="5.25" style="1585" customWidth="1"/>
    <col min="10754" max="10754" width="46.5" style="1585" customWidth="1"/>
    <col min="10755" max="10756" width="9.375" style="1585" customWidth="1"/>
    <col min="10757" max="10757" width="10.25" style="1585" customWidth="1"/>
    <col min="10758" max="10758" width="23.5" style="1585" customWidth="1"/>
    <col min="10759" max="10760" width="9" style="1585"/>
    <col min="10761" max="10761" width="42" style="1585" customWidth="1"/>
    <col min="10762" max="11008" width="9" style="1585"/>
    <col min="11009" max="11009" width="5.25" style="1585" customWidth="1"/>
    <col min="11010" max="11010" width="46.5" style="1585" customWidth="1"/>
    <col min="11011" max="11012" width="9.375" style="1585" customWidth="1"/>
    <col min="11013" max="11013" width="10.25" style="1585" customWidth="1"/>
    <col min="11014" max="11014" width="23.5" style="1585" customWidth="1"/>
    <col min="11015" max="11016" width="9" style="1585"/>
    <col min="11017" max="11017" width="42" style="1585" customWidth="1"/>
    <col min="11018" max="11264" width="9" style="1585"/>
    <col min="11265" max="11265" width="5.25" style="1585" customWidth="1"/>
    <col min="11266" max="11266" width="46.5" style="1585" customWidth="1"/>
    <col min="11267" max="11268" width="9.375" style="1585" customWidth="1"/>
    <col min="11269" max="11269" width="10.25" style="1585" customWidth="1"/>
    <col min="11270" max="11270" width="23.5" style="1585" customWidth="1"/>
    <col min="11271" max="11272" width="9" style="1585"/>
    <col min="11273" max="11273" width="42" style="1585" customWidth="1"/>
    <col min="11274" max="11520" width="9" style="1585"/>
    <col min="11521" max="11521" width="5.25" style="1585" customWidth="1"/>
    <col min="11522" max="11522" width="46.5" style="1585" customWidth="1"/>
    <col min="11523" max="11524" width="9.375" style="1585" customWidth="1"/>
    <col min="11525" max="11525" width="10.25" style="1585" customWidth="1"/>
    <col min="11526" max="11526" width="23.5" style="1585" customWidth="1"/>
    <col min="11527" max="11528" width="9" style="1585"/>
    <col min="11529" max="11529" width="42" style="1585" customWidth="1"/>
    <col min="11530" max="11776" width="9" style="1585"/>
    <col min="11777" max="11777" width="5.25" style="1585" customWidth="1"/>
    <col min="11778" max="11778" width="46.5" style="1585" customWidth="1"/>
    <col min="11779" max="11780" width="9.375" style="1585" customWidth="1"/>
    <col min="11781" max="11781" width="10.25" style="1585" customWidth="1"/>
    <col min="11782" max="11782" width="23.5" style="1585" customWidth="1"/>
    <col min="11783" max="11784" width="9" style="1585"/>
    <col min="11785" max="11785" width="42" style="1585" customWidth="1"/>
    <col min="11786" max="12032" width="9" style="1585"/>
    <col min="12033" max="12033" width="5.25" style="1585" customWidth="1"/>
    <col min="12034" max="12034" width="46.5" style="1585" customWidth="1"/>
    <col min="12035" max="12036" width="9.375" style="1585" customWidth="1"/>
    <col min="12037" max="12037" width="10.25" style="1585" customWidth="1"/>
    <col min="12038" max="12038" width="23.5" style="1585" customWidth="1"/>
    <col min="12039" max="12040" width="9" style="1585"/>
    <col min="12041" max="12041" width="42" style="1585" customWidth="1"/>
    <col min="12042" max="12288" width="9" style="1585"/>
    <col min="12289" max="12289" width="5.25" style="1585" customWidth="1"/>
    <col min="12290" max="12290" width="46.5" style="1585" customWidth="1"/>
    <col min="12291" max="12292" width="9.375" style="1585" customWidth="1"/>
    <col min="12293" max="12293" width="10.25" style="1585" customWidth="1"/>
    <col min="12294" max="12294" width="23.5" style="1585" customWidth="1"/>
    <col min="12295" max="12296" width="9" style="1585"/>
    <col min="12297" max="12297" width="42" style="1585" customWidth="1"/>
    <col min="12298" max="12544" width="9" style="1585"/>
    <col min="12545" max="12545" width="5.25" style="1585" customWidth="1"/>
    <col min="12546" max="12546" width="46.5" style="1585" customWidth="1"/>
    <col min="12547" max="12548" width="9.375" style="1585" customWidth="1"/>
    <col min="12549" max="12549" width="10.25" style="1585" customWidth="1"/>
    <col min="12550" max="12550" width="23.5" style="1585" customWidth="1"/>
    <col min="12551" max="12552" width="9" style="1585"/>
    <col min="12553" max="12553" width="42" style="1585" customWidth="1"/>
    <col min="12554" max="12800" width="9" style="1585"/>
    <col min="12801" max="12801" width="5.25" style="1585" customWidth="1"/>
    <col min="12802" max="12802" width="46.5" style="1585" customWidth="1"/>
    <col min="12803" max="12804" width="9.375" style="1585" customWidth="1"/>
    <col min="12805" max="12805" width="10.25" style="1585" customWidth="1"/>
    <col min="12806" max="12806" width="23.5" style="1585" customWidth="1"/>
    <col min="12807" max="12808" width="9" style="1585"/>
    <col min="12809" max="12809" width="42" style="1585" customWidth="1"/>
    <col min="12810" max="13056" width="9" style="1585"/>
    <col min="13057" max="13057" width="5.25" style="1585" customWidth="1"/>
    <col min="13058" max="13058" width="46.5" style="1585" customWidth="1"/>
    <col min="13059" max="13060" width="9.375" style="1585" customWidth="1"/>
    <col min="13061" max="13061" width="10.25" style="1585" customWidth="1"/>
    <col min="13062" max="13062" width="23.5" style="1585" customWidth="1"/>
    <col min="13063" max="13064" width="9" style="1585"/>
    <col min="13065" max="13065" width="42" style="1585" customWidth="1"/>
    <col min="13066" max="13312" width="9" style="1585"/>
    <col min="13313" max="13313" width="5.25" style="1585" customWidth="1"/>
    <col min="13314" max="13314" width="46.5" style="1585" customWidth="1"/>
    <col min="13315" max="13316" width="9.375" style="1585" customWidth="1"/>
    <col min="13317" max="13317" width="10.25" style="1585" customWidth="1"/>
    <col min="13318" max="13318" width="23.5" style="1585" customWidth="1"/>
    <col min="13319" max="13320" width="9" style="1585"/>
    <col min="13321" max="13321" width="42" style="1585" customWidth="1"/>
    <col min="13322" max="13568" width="9" style="1585"/>
    <col min="13569" max="13569" width="5.25" style="1585" customWidth="1"/>
    <col min="13570" max="13570" width="46.5" style="1585" customWidth="1"/>
    <col min="13571" max="13572" width="9.375" style="1585" customWidth="1"/>
    <col min="13573" max="13573" width="10.25" style="1585" customWidth="1"/>
    <col min="13574" max="13574" width="23.5" style="1585" customWidth="1"/>
    <col min="13575" max="13576" width="9" style="1585"/>
    <col min="13577" max="13577" width="42" style="1585" customWidth="1"/>
    <col min="13578" max="13824" width="9" style="1585"/>
    <col min="13825" max="13825" width="5.25" style="1585" customWidth="1"/>
    <col min="13826" max="13826" width="46.5" style="1585" customWidth="1"/>
    <col min="13827" max="13828" width="9.375" style="1585" customWidth="1"/>
    <col min="13829" max="13829" width="10.25" style="1585" customWidth="1"/>
    <col min="13830" max="13830" width="23.5" style="1585" customWidth="1"/>
    <col min="13831" max="13832" width="9" style="1585"/>
    <col min="13833" max="13833" width="42" style="1585" customWidth="1"/>
    <col min="13834" max="14080" width="9" style="1585"/>
    <col min="14081" max="14081" width="5.25" style="1585" customWidth="1"/>
    <col min="14082" max="14082" width="46.5" style="1585" customWidth="1"/>
    <col min="14083" max="14084" width="9.375" style="1585" customWidth="1"/>
    <col min="14085" max="14085" width="10.25" style="1585" customWidth="1"/>
    <col min="14086" max="14086" width="23.5" style="1585" customWidth="1"/>
    <col min="14087" max="14088" width="9" style="1585"/>
    <col min="14089" max="14089" width="42" style="1585" customWidth="1"/>
    <col min="14090" max="14336" width="9" style="1585"/>
    <col min="14337" max="14337" width="5.25" style="1585" customWidth="1"/>
    <col min="14338" max="14338" width="46.5" style="1585" customWidth="1"/>
    <col min="14339" max="14340" width="9.375" style="1585" customWidth="1"/>
    <col min="14341" max="14341" width="10.25" style="1585" customWidth="1"/>
    <col min="14342" max="14342" width="23.5" style="1585" customWidth="1"/>
    <col min="14343" max="14344" width="9" style="1585"/>
    <col min="14345" max="14345" width="42" style="1585" customWidth="1"/>
    <col min="14346" max="14592" width="9" style="1585"/>
    <col min="14593" max="14593" width="5.25" style="1585" customWidth="1"/>
    <col min="14594" max="14594" width="46.5" style="1585" customWidth="1"/>
    <col min="14595" max="14596" width="9.375" style="1585" customWidth="1"/>
    <col min="14597" max="14597" width="10.25" style="1585" customWidth="1"/>
    <col min="14598" max="14598" width="23.5" style="1585" customWidth="1"/>
    <col min="14599" max="14600" width="9" style="1585"/>
    <col min="14601" max="14601" width="42" style="1585" customWidth="1"/>
    <col min="14602" max="14848" width="9" style="1585"/>
    <col min="14849" max="14849" width="5.25" style="1585" customWidth="1"/>
    <col min="14850" max="14850" width="46.5" style="1585" customWidth="1"/>
    <col min="14851" max="14852" width="9.375" style="1585" customWidth="1"/>
    <col min="14853" max="14853" width="10.25" style="1585" customWidth="1"/>
    <col min="14854" max="14854" width="23.5" style="1585" customWidth="1"/>
    <col min="14855" max="14856" width="9" style="1585"/>
    <col min="14857" max="14857" width="42" style="1585" customWidth="1"/>
    <col min="14858" max="15104" width="9" style="1585"/>
    <col min="15105" max="15105" width="5.25" style="1585" customWidth="1"/>
    <col min="15106" max="15106" width="46.5" style="1585" customWidth="1"/>
    <col min="15107" max="15108" width="9.375" style="1585" customWidth="1"/>
    <col min="15109" max="15109" width="10.25" style="1585" customWidth="1"/>
    <col min="15110" max="15110" width="23.5" style="1585" customWidth="1"/>
    <col min="15111" max="15112" width="9" style="1585"/>
    <col min="15113" max="15113" width="42" style="1585" customWidth="1"/>
    <col min="15114" max="15360" width="9" style="1585"/>
    <col min="15361" max="15361" width="5.25" style="1585" customWidth="1"/>
    <col min="15362" max="15362" width="46.5" style="1585" customWidth="1"/>
    <col min="15363" max="15364" width="9.375" style="1585" customWidth="1"/>
    <col min="15365" max="15365" width="10.25" style="1585" customWidth="1"/>
    <col min="15366" max="15366" width="23.5" style="1585" customWidth="1"/>
    <col min="15367" max="15368" width="9" style="1585"/>
    <col min="15369" max="15369" width="42" style="1585" customWidth="1"/>
    <col min="15370" max="15616" width="9" style="1585"/>
    <col min="15617" max="15617" width="5.25" style="1585" customWidth="1"/>
    <col min="15618" max="15618" width="46.5" style="1585" customWidth="1"/>
    <col min="15619" max="15620" width="9.375" style="1585" customWidth="1"/>
    <col min="15621" max="15621" width="10.25" style="1585" customWidth="1"/>
    <col min="15622" max="15622" width="23.5" style="1585" customWidth="1"/>
    <col min="15623" max="15624" width="9" style="1585"/>
    <col min="15625" max="15625" width="42" style="1585" customWidth="1"/>
    <col min="15626" max="15872" width="9" style="1585"/>
    <col min="15873" max="15873" width="5.25" style="1585" customWidth="1"/>
    <col min="15874" max="15874" width="46.5" style="1585" customWidth="1"/>
    <col min="15875" max="15876" width="9.375" style="1585" customWidth="1"/>
    <col min="15877" max="15877" width="10.25" style="1585" customWidth="1"/>
    <col min="15878" max="15878" width="23.5" style="1585" customWidth="1"/>
    <col min="15879" max="15880" width="9" style="1585"/>
    <col min="15881" max="15881" width="42" style="1585" customWidth="1"/>
    <col min="15882" max="16128" width="9" style="1585"/>
    <col min="16129" max="16129" width="5.25" style="1585" customWidth="1"/>
    <col min="16130" max="16130" width="46.5" style="1585" customWidth="1"/>
    <col min="16131" max="16132" width="9.375" style="1585" customWidth="1"/>
    <col min="16133" max="16133" width="10.25" style="1585" customWidth="1"/>
    <col min="16134" max="16134" width="23.5" style="1585" customWidth="1"/>
    <col min="16135" max="16136" width="9" style="1585"/>
    <col min="16137" max="16137" width="42" style="1585" customWidth="1"/>
    <col min="16138" max="16384" width="9" style="1585"/>
  </cols>
  <sheetData>
    <row r="1" spans="1:9" s="1593" customFormat="1" ht="20.100000000000001" customHeight="1">
      <c r="A1" s="3321" t="s">
        <v>5530</v>
      </c>
      <c r="B1" s="3321"/>
      <c r="C1" s="3321"/>
      <c r="D1" s="3321"/>
      <c r="E1" s="3321"/>
      <c r="F1" s="2044"/>
    </row>
    <row r="2" spans="1:9" s="1594" customFormat="1" ht="25.5" customHeight="1">
      <c r="A2" s="3262" t="s">
        <v>5531</v>
      </c>
      <c r="B2" s="3262"/>
      <c r="C2" s="3262"/>
      <c r="D2" s="3262"/>
      <c r="E2" s="3322"/>
      <c r="F2" s="1963"/>
    </row>
    <row r="3" spans="1:9" s="1587" customFormat="1" ht="14.25" customHeight="1">
      <c r="A3" s="3260" t="s">
        <v>1994</v>
      </c>
      <c r="B3" s="3260" t="s">
        <v>5532</v>
      </c>
      <c r="C3" s="1873" t="s">
        <v>1990</v>
      </c>
      <c r="D3" s="1873" t="s">
        <v>1991</v>
      </c>
      <c r="E3" s="1869" t="s">
        <v>5324</v>
      </c>
      <c r="F3" s="3260" t="s">
        <v>5325</v>
      </c>
    </row>
    <row r="4" spans="1:9" s="1587" customFormat="1" ht="14.25" customHeight="1">
      <c r="A4" s="3260"/>
      <c r="B4" s="3260"/>
      <c r="C4" s="1869">
        <v>1</v>
      </c>
      <c r="D4" s="1869" t="s">
        <v>5533</v>
      </c>
      <c r="E4" s="1852" t="s">
        <v>5534</v>
      </c>
      <c r="F4" s="3260"/>
    </row>
    <row r="5" spans="1:9" s="1587" customFormat="1" ht="14.25" customHeight="1">
      <c r="A5" s="1853">
        <v>1</v>
      </c>
      <c r="B5" s="1848" t="s">
        <v>5535</v>
      </c>
      <c r="C5" s="2103">
        <f>资产损失税前扣除审核表!C5</f>
        <v>0</v>
      </c>
      <c r="D5" s="2103">
        <f>资产损失税前扣除审核表!D5</f>
        <v>0</v>
      </c>
      <c r="E5" s="2103">
        <f>资产损失税前扣除审核表!E5</f>
        <v>0</v>
      </c>
      <c r="F5" s="2001"/>
    </row>
    <row r="6" spans="1:9" s="1587" customFormat="1" ht="26.25" customHeight="1">
      <c r="A6" s="1854">
        <v>2</v>
      </c>
      <c r="B6" s="1842" t="s">
        <v>5536</v>
      </c>
      <c r="C6" s="2103">
        <f>资产损失税前扣除审核表!C6</f>
        <v>0</v>
      </c>
      <c r="D6" s="2103">
        <f>资产损失税前扣除审核表!D6</f>
        <v>0</v>
      </c>
      <c r="E6" s="2103">
        <f>资产损失税前扣除审核表!E6</f>
        <v>0</v>
      </c>
      <c r="F6" s="2001"/>
      <c r="I6" s="1595" t="s">
        <v>5537</v>
      </c>
    </row>
    <row r="7" spans="1:9" s="1587" customFormat="1" ht="14.25" customHeight="1">
      <c r="A7" s="1853">
        <v>3</v>
      </c>
      <c r="B7" s="1848" t="s">
        <v>5538</v>
      </c>
      <c r="C7" s="2103">
        <f>资产损失税前扣除审核表!C7</f>
        <v>0</v>
      </c>
      <c r="D7" s="2103">
        <f>资产损失税前扣除审核表!D7</f>
        <v>0</v>
      </c>
      <c r="E7" s="2103">
        <f>资产损失税前扣除审核表!E7</f>
        <v>0</v>
      </c>
      <c r="F7" s="2002"/>
    </row>
    <row r="8" spans="1:9" s="1587" customFormat="1" ht="14.25" customHeight="1">
      <c r="A8" s="1853">
        <v>4</v>
      </c>
      <c r="B8" s="1848" t="s">
        <v>5539</v>
      </c>
      <c r="C8" s="2103">
        <f>资产损失税前扣除审核表!C8</f>
        <v>0</v>
      </c>
      <c r="D8" s="2103">
        <f>资产损失税前扣除审核表!D8</f>
        <v>0</v>
      </c>
      <c r="E8" s="2103">
        <f>资产损失税前扣除审核表!E8</f>
        <v>0</v>
      </c>
      <c r="F8" s="2001"/>
    </row>
    <row r="9" spans="1:9" s="1587" customFormat="1" ht="27" customHeight="1">
      <c r="A9" s="1854">
        <v>5</v>
      </c>
      <c r="B9" s="1842" t="s">
        <v>5540</v>
      </c>
      <c r="C9" s="2103">
        <f>资产损失税前扣除审核表!C9</f>
        <v>0</v>
      </c>
      <c r="D9" s="2103">
        <f>资产损失税前扣除审核表!D9</f>
        <v>0</v>
      </c>
      <c r="E9" s="2103">
        <f>资产损失税前扣除审核表!E9</f>
        <v>0</v>
      </c>
      <c r="F9" s="2001"/>
    </row>
    <row r="10" spans="1:9" s="1587" customFormat="1" ht="27" customHeight="1">
      <c r="A10" s="1854">
        <v>6</v>
      </c>
      <c r="B10" s="1842" t="s">
        <v>5541</v>
      </c>
      <c r="C10" s="2103">
        <f>资产损失税前扣除审核表!C10</f>
        <v>0</v>
      </c>
      <c r="D10" s="2103">
        <f>资产损失税前扣除审核表!D10</f>
        <v>0</v>
      </c>
      <c r="E10" s="2103">
        <f>资产损失税前扣除审核表!E10</f>
        <v>0</v>
      </c>
      <c r="F10" s="2001"/>
      <c r="G10" s="1702" t="s">
        <v>6623</v>
      </c>
    </row>
    <row r="11" spans="1:9" s="1587" customFormat="1" ht="14.25" customHeight="1">
      <c r="A11" s="1853">
        <v>7</v>
      </c>
      <c r="B11" s="1848" t="s">
        <v>5542</v>
      </c>
      <c r="C11" s="2103">
        <f>资产损失税前扣除审核表!C11</f>
        <v>0</v>
      </c>
      <c r="D11" s="2103">
        <f>资产损失税前扣除审核表!D11</f>
        <v>0</v>
      </c>
      <c r="E11" s="2103">
        <f>资产损失税前扣除审核表!E11</f>
        <v>0</v>
      </c>
      <c r="F11" s="2001"/>
    </row>
    <row r="12" spans="1:9" s="1587" customFormat="1" ht="14.25" customHeight="1">
      <c r="A12" s="1853">
        <v>8</v>
      </c>
      <c r="B12" s="1848" t="s">
        <v>5543</v>
      </c>
      <c r="C12" s="2103">
        <f>资产损失税前扣除审核表!C12</f>
        <v>0</v>
      </c>
      <c r="D12" s="2103">
        <f>资产损失税前扣除审核表!D12</f>
        <v>0</v>
      </c>
      <c r="E12" s="2103">
        <f>资产损失税前扣除审核表!E12</f>
        <v>0</v>
      </c>
      <c r="F12" s="2001"/>
      <c r="G12" s="1798" t="s">
        <v>6625</v>
      </c>
    </row>
    <row r="13" spans="1:9" s="1587" customFormat="1" ht="89.25" customHeight="1">
      <c r="A13" s="1853">
        <v>9</v>
      </c>
      <c r="B13" s="1848" t="s">
        <v>5544</v>
      </c>
      <c r="C13" s="2103">
        <f>资产损失税前扣除审核表!C13</f>
        <v>0</v>
      </c>
      <c r="D13" s="2103">
        <f>资产损失税前扣除审核表!D13</f>
        <v>0</v>
      </c>
      <c r="E13" s="2103">
        <f>资产损失税前扣除审核表!E13</f>
        <v>0</v>
      </c>
      <c r="F13" s="2003" t="s">
        <v>5545</v>
      </c>
      <c r="I13" s="1595"/>
    </row>
    <row r="14" spans="1:9" s="1587" customFormat="1" ht="93" customHeight="1">
      <c r="A14" s="1873">
        <v>10</v>
      </c>
      <c r="B14" s="1847" t="s">
        <v>5546</v>
      </c>
      <c r="C14" s="2103">
        <f>资产损失税前扣除审核表!C14</f>
        <v>0</v>
      </c>
      <c r="D14" s="2103">
        <f>资产损失税前扣除审核表!D14</f>
        <v>0</v>
      </c>
      <c r="E14" s="2103">
        <f>资产损失税前扣除审核表!E14</f>
        <v>0</v>
      </c>
      <c r="F14" s="2003" t="s">
        <v>5547</v>
      </c>
      <c r="I14" s="1595"/>
    </row>
    <row r="15" spans="1:9" s="1587" customFormat="1" ht="82.5" customHeight="1">
      <c r="A15" s="1873">
        <v>11</v>
      </c>
      <c r="B15" s="1838" t="s">
        <v>5548</v>
      </c>
      <c r="C15" s="2103">
        <f>资产损失税前扣除审核表!C15</f>
        <v>0</v>
      </c>
      <c r="D15" s="2103">
        <f>资产损失税前扣除审核表!D15</f>
        <v>0</v>
      </c>
      <c r="E15" s="2103">
        <f>资产损失税前扣除审核表!E15</f>
        <v>0</v>
      </c>
      <c r="F15" s="2003" t="s">
        <v>5549</v>
      </c>
      <c r="I15" s="1595"/>
    </row>
    <row r="16" spans="1:9" s="1587" customFormat="1" ht="87.75" customHeight="1">
      <c r="A16" s="1873">
        <v>12</v>
      </c>
      <c r="B16" s="1847" t="s">
        <v>5550</v>
      </c>
      <c r="C16" s="2103">
        <f>资产损失税前扣除审核表!C16</f>
        <v>0</v>
      </c>
      <c r="D16" s="2103">
        <f>资产损失税前扣除审核表!D16</f>
        <v>0</v>
      </c>
      <c r="E16" s="2103">
        <f>资产损失税前扣除审核表!E16</f>
        <v>0</v>
      </c>
      <c r="F16" s="2003" t="s">
        <v>5551</v>
      </c>
      <c r="I16" s="1595"/>
    </row>
    <row r="17" spans="1:9" s="1587" customFormat="1" ht="87" customHeight="1">
      <c r="A17" s="1873">
        <v>13</v>
      </c>
      <c r="B17" s="1847" t="s">
        <v>5552</v>
      </c>
      <c r="C17" s="2103">
        <f>资产损失税前扣除审核表!C17</f>
        <v>0</v>
      </c>
      <c r="D17" s="2103">
        <f>资产损失税前扣除审核表!D17</f>
        <v>0</v>
      </c>
      <c r="E17" s="2103">
        <f>资产损失税前扣除审核表!E17</f>
        <v>0</v>
      </c>
      <c r="F17" s="2003" t="s">
        <v>5553</v>
      </c>
      <c r="I17" s="1595"/>
    </row>
    <row r="18" spans="1:9" s="1587" customFormat="1" ht="110.25" customHeight="1">
      <c r="A18" s="1853">
        <v>14</v>
      </c>
      <c r="B18" s="1847" t="s">
        <v>5554</v>
      </c>
      <c r="C18" s="2103">
        <f>资产损失税前扣除审核表!C18</f>
        <v>0</v>
      </c>
      <c r="D18" s="2103">
        <f>资产损失税前扣除审核表!D18</f>
        <v>0</v>
      </c>
      <c r="E18" s="2103">
        <f>资产损失税前扣除审核表!E18</f>
        <v>0</v>
      </c>
      <c r="F18" s="2003" t="s">
        <v>5555</v>
      </c>
      <c r="I18" s="1595"/>
    </row>
  </sheetData>
  <mergeCells count="5">
    <mergeCell ref="A1:E1"/>
    <mergeCell ref="A2:E2"/>
    <mergeCell ref="A3:A4"/>
    <mergeCell ref="B3:B4"/>
    <mergeCell ref="F3:F4"/>
  </mergeCells>
  <phoneticPr fontId="59" type="noConversion"/>
  <hyperlinks>
    <hyperlink ref="G10" location="资产损失税前扣除审核表!A1" display="资产损失税前扣除审核表!A1"/>
    <hyperlink ref="G12" location="'资产损失（专项申报）税前扣除审核表'!A1" display="'资产损失（专项申报）税前扣除审核表'!A1"/>
  </hyperlinks>
  <printOptions horizontalCentered="1"/>
  <pageMargins left="0.74791666666666667" right="0.74791666666666667" top="0.98402777777777772" bottom="0.98402777777777772" header="0.51180555555555551" footer="0.51180555555555551"/>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74465" r:id="rId4" name="Button 1">
              <controlPr defaultSize="0" print="0" autoFill="0" autoPict="0" macro="[0]!ThisWorkbook.返回">
                <anchor moveWithCells="1">
                  <from>
                    <xdr:col>8</xdr:col>
                    <xdr:colOff>0</xdr:colOff>
                    <xdr:row>1</xdr:row>
                    <xdr:rowOff>9525</xdr:rowOff>
                  </from>
                  <to>
                    <xdr:col>8</xdr:col>
                    <xdr:colOff>819150</xdr:colOff>
                    <xdr:row>2</xdr:row>
                    <xdr:rowOff>0</xdr:rowOff>
                  </to>
                </anchor>
              </controlPr>
            </control>
          </mc:Choice>
        </mc:AlternateContent>
      </controls>
    </mc:Choice>
  </mc:AlternateContent>
</worksheet>
</file>

<file path=xl/worksheets/sheet1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4">
    <tabColor rgb="FFFFFF00"/>
  </sheetPr>
  <dimension ref="A1:J25"/>
  <sheetViews>
    <sheetView workbookViewId="0">
      <selection activeCell="B3" sqref="B3:B4"/>
    </sheetView>
  </sheetViews>
  <sheetFormatPr defaultRowHeight="14.25"/>
  <cols>
    <col min="1" max="1" width="5.25" style="1597" customWidth="1"/>
    <col min="2" max="2" width="24.5" style="1603" customWidth="1"/>
    <col min="3" max="3" width="11.125" style="1597" customWidth="1"/>
    <col min="4" max="4" width="11" style="1597" customWidth="1"/>
    <col min="5" max="6" width="10.625" style="1597" customWidth="1"/>
    <col min="7" max="7" width="10.5" style="1597" customWidth="1"/>
    <col min="8" max="8" width="12.375" style="1597" customWidth="1"/>
    <col min="9" max="9" width="23.875" style="1597" customWidth="1"/>
    <col min="10" max="10" width="46.875" style="1597" customWidth="1"/>
    <col min="11" max="256" width="9" style="1597"/>
    <col min="257" max="257" width="5.25" style="1597" customWidth="1"/>
    <col min="258" max="258" width="24.5" style="1597" customWidth="1"/>
    <col min="259" max="259" width="11.125" style="1597" customWidth="1"/>
    <col min="260" max="260" width="11" style="1597" customWidth="1"/>
    <col min="261" max="262" width="10.625" style="1597" customWidth="1"/>
    <col min="263" max="263" width="10.5" style="1597" customWidth="1"/>
    <col min="264" max="264" width="12.375" style="1597" customWidth="1"/>
    <col min="265" max="265" width="23.875" style="1597" customWidth="1"/>
    <col min="266" max="266" width="46.875" style="1597" customWidth="1"/>
    <col min="267" max="512" width="9" style="1597"/>
    <col min="513" max="513" width="5.25" style="1597" customWidth="1"/>
    <col min="514" max="514" width="24.5" style="1597" customWidth="1"/>
    <col min="515" max="515" width="11.125" style="1597" customWidth="1"/>
    <col min="516" max="516" width="11" style="1597" customWidth="1"/>
    <col min="517" max="518" width="10.625" style="1597" customWidth="1"/>
    <col min="519" max="519" width="10.5" style="1597" customWidth="1"/>
    <col min="520" max="520" width="12.375" style="1597" customWidth="1"/>
    <col min="521" max="521" width="23.875" style="1597" customWidth="1"/>
    <col min="522" max="522" width="46.875" style="1597" customWidth="1"/>
    <col min="523" max="768" width="9" style="1597"/>
    <col min="769" max="769" width="5.25" style="1597" customWidth="1"/>
    <col min="770" max="770" width="24.5" style="1597" customWidth="1"/>
    <col min="771" max="771" width="11.125" style="1597" customWidth="1"/>
    <col min="772" max="772" width="11" style="1597" customWidth="1"/>
    <col min="773" max="774" width="10.625" style="1597" customWidth="1"/>
    <col min="775" max="775" width="10.5" style="1597" customWidth="1"/>
    <col min="776" max="776" width="12.375" style="1597" customWidth="1"/>
    <col min="777" max="777" width="23.875" style="1597" customWidth="1"/>
    <col min="778" max="778" width="46.875" style="1597" customWidth="1"/>
    <col min="779" max="1024" width="9" style="1597"/>
    <col min="1025" max="1025" width="5.25" style="1597" customWidth="1"/>
    <col min="1026" max="1026" width="24.5" style="1597" customWidth="1"/>
    <col min="1027" max="1027" width="11.125" style="1597" customWidth="1"/>
    <col min="1028" max="1028" width="11" style="1597" customWidth="1"/>
    <col min="1029" max="1030" width="10.625" style="1597" customWidth="1"/>
    <col min="1031" max="1031" width="10.5" style="1597" customWidth="1"/>
    <col min="1032" max="1032" width="12.375" style="1597" customWidth="1"/>
    <col min="1033" max="1033" width="23.875" style="1597" customWidth="1"/>
    <col min="1034" max="1034" width="46.875" style="1597" customWidth="1"/>
    <col min="1035" max="1280" width="9" style="1597"/>
    <col min="1281" max="1281" width="5.25" style="1597" customWidth="1"/>
    <col min="1282" max="1282" width="24.5" style="1597" customWidth="1"/>
    <col min="1283" max="1283" width="11.125" style="1597" customWidth="1"/>
    <col min="1284" max="1284" width="11" style="1597" customWidth="1"/>
    <col min="1285" max="1286" width="10.625" style="1597" customWidth="1"/>
    <col min="1287" max="1287" width="10.5" style="1597" customWidth="1"/>
    <col min="1288" max="1288" width="12.375" style="1597" customWidth="1"/>
    <col min="1289" max="1289" width="23.875" style="1597" customWidth="1"/>
    <col min="1290" max="1290" width="46.875" style="1597" customWidth="1"/>
    <col min="1291" max="1536" width="9" style="1597"/>
    <col min="1537" max="1537" width="5.25" style="1597" customWidth="1"/>
    <col min="1538" max="1538" width="24.5" style="1597" customWidth="1"/>
    <col min="1539" max="1539" width="11.125" style="1597" customWidth="1"/>
    <col min="1540" max="1540" width="11" style="1597" customWidth="1"/>
    <col min="1541" max="1542" width="10.625" style="1597" customWidth="1"/>
    <col min="1543" max="1543" width="10.5" style="1597" customWidth="1"/>
    <col min="1544" max="1544" width="12.375" style="1597" customWidth="1"/>
    <col min="1545" max="1545" width="23.875" style="1597" customWidth="1"/>
    <col min="1546" max="1546" width="46.875" style="1597" customWidth="1"/>
    <col min="1547" max="1792" width="9" style="1597"/>
    <col min="1793" max="1793" width="5.25" style="1597" customWidth="1"/>
    <col min="1794" max="1794" width="24.5" style="1597" customWidth="1"/>
    <col min="1795" max="1795" width="11.125" style="1597" customWidth="1"/>
    <col min="1796" max="1796" width="11" style="1597" customWidth="1"/>
    <col min="1797" max="1798" width="10.625" style="1597" customWidth="1"/>
    <col min="1799" max="1799" width="10.5" style="1597" customWidth="1"/>
    <col min="1800" max="1800" width="12.375" style="1597" customWidth="1"/>
    <col min="1801" max="1801" width="23.875" style="1597" customWidth="1"/>
    <col min="1802" max="1802" width="46.875" style="1597" customWidth="1"/>
    <col min="1803" max="2048" width="9" style="1597"/>
    <col min="2049" max="2049" width="5.25" style="1597" customWidth="1"/>
    <col min="2050" max="2050" width="24.5" style="1597" customWidth="1"/>
    <col min="2051" max="2051" width="11.125" style="1597" customWidth="1"/>
    <col min="2052" max="2052" width="11" style="1597" customWidth="1"/>
    <col min="2053" max="2054" width="10.625" style="1597" customWidth="1"/>
    <col min="2055" max="2055" width="10.5" style="1597" customWidth="1"/>
    <col min="2056" max="2056" width="12.375" style="1597" customWidth="1"/>
    <col min="2057" max="2057" width="23.875" style="1597" customWidth="1"/>
    <col min="2058" max="2058" width="46.875" style="1597" customWidth="1"/>
    <col min="2059" max="2304" width="9" style="1597"/>
    <col min="2305" max="2305" width="5.25" style="1597" customWidth="1"/>
    <col min="2306" max="2306" width="24.5" style="1597" customWidth="1"/>
    <col min="2307" max="2307" width="11.125" style="1597" customWidth="1"/>
    <col min="2308" max="2308" width="11" style="1597" customWidth="1"/>
    <col min="2309" max="2310" width="10.625" style="1597" customWidth="1"/>
    <col min="2311" max="2311" width="10.5" style="1597" customWidth="1"/>
    <col min="2312" max="2312" width="12.375" style="1597" customWidth="1"/>
    <col min="2313" max="2313" width="23.875" style="1597" customWidth="1"/>
    <col min="2314" max="2314" width="46.875" style="1597" customWidth="1"/>
    <col min="2315" max="2560" width="9" style="1597"/>
    <col min="2561" max="2561" width="5.25" style="1597" customWidth="1"/>
    <col min="2562" max="2562" width="24.5" style="1597" customWidth="1"/>
    <col min="2563" max="2563" width="11.125" style="1597" customWidth="1"/>
    <col min="2564" max="2564" width="11" style="1597" customWidth="1"/>
    <col min="2565" max="2566" width="10.625" style="1597" customWidth="1"/>
    <col min="2567" max="2567" width="10.5" style="1597" customWidth="1"/>
    <col min="2568" max="2568" width="12.375" style="1597" customWidth="1"/>
    <col min="2569" max="2569" width="23.875" style="1597" customWidth="1"/>
    <col min="2570" max="2570" width="46.875" style="1597" customWidth="1"/>
    <col min="2571" max="2816" width="9" style="1597"/>
    <col min="2817" max="2817" width="5.25" style="1597" customWidth="1"/>
    <col min="2818" max="2818" width="24.5" style="1597" customWidth="1"/>
    <col min="2819" max="2819" width="11.125" style="1597" customWidth="1"/>
    <col min="2820" max="2820" width="11" style="1597" customWidth="1"/>
    <col min="2821" max="2822" width="10.625" style="1597" customWidth="1"/>
    <col min="2823" max="2823" width="10.5" style="1597" customWidth="1"/>
    <col min="2824" max="2824" width="12.375" style="1597" customWidth="1"/>
    <col min="2825" max="2825" width="23.875" style="1597" customWidth="1"/>
    <col min="2826" max="2826" width="46.875" style="1597" customWidth="1"/>
    <col min="2827" max="3072" width="9" style="1597"/>
    <col min="3073" max="3073" width="5.25" style="1597" customWidth="1"/>
    <col min="3074" max="3074" width="24.5" style="1597" customWidth="1"/>
    <col min="3075" max="3075" width="11.125" style="1597" customWidth="1"/>
    <col min="3076" max="3076" width="11" style="1597" customWidth="1"/>
    <col min="3077" max="3078" width="10.625" style="1597" customWidth="1"/>
    <col min="3079" max="3079" width="10.5" style="1597" customWidth="1"/>
    <col min="3080" max="3080" width="12.375" style="1597" customWidth="1"/>
    <col min="3081" max="3081" width="23.875" style="1597" customWidth="1"/>
    <col min="3082" max="3082" width="46.875" style="1597" customWidth="1"/>
    <col min="3083" max="3328" width="9" style="1597"/>
    <col min="3329" max="3329" width="5.25" style="1597" customWidth="1"/>
    <col min="3330" max="3330" width="24.5" style="1597" customWidth="1"/>
    <col min="3331" max="3331" width="11.125" style="1597" customWidth="1"/>
    <col min="3332" max="3332" width="11" style="1597" customWidth="1"/>
    <col min="3333" max="3334" width="10.625" style="1597" customWidth="1"/>
    <col min="3335" max="3335" width="10.5" style="1597" customWidth="1"/>
    <col min="3336" max="3336" width="12.375" style="1597" customWidth="1"/>
    <col min="3337" max="3337" width="23.875" style="1597" customWidth="1"/>
    <col min="3338" max="3338" width="46.875" style="1597" customWidth="1"/>
    <col min="3339" max="3584" width="9" style="1597"/>
    <col min="3585" max="3585" width="5.25" style="1597" customWidth="1"/>
    <col min="3586" max="3586" width="24.5" style="1597" customWidth="1"/>
    <col min="3587" max="3587" width="11.125" style="1597" customWidth="1"/>
    <col min="3588" max="3588" width="11" style="1597" customWidth="1"/>
    <col min="3589" max="3590" width="10.625" style="1597" customWidth="1"/>
    <col min="3591" max="3591" width="10.5" style="1597" customWidth="1"/>
    <col min="3592" max="3592" width="12.375" style="1597" customWidth="1"/>
    <col min="3593" max="3593" width="23.875" style="1597" customWidth="1"/>
    <col min="3594" max="3594" width="46.875" style="1597" customWidth="1"/>
    <col min="3595" max="3840" width="9" style="1597"/>
    <col min="3841" max="3841" width="5.25" style="1597" customWidth="1"/>
    <col min="3842" max="3842" width="24.5" style="1597" customWidth="1"/>
    <col min="3843" max="3843" width="11.125" style="1597" customWidth="1"/>
    <col min="3844" max="3844" width="11" style="1597" customWidth="1"/>
    <col min="3845" max="3846" width="10.625" style="1597" customWidth="1"/>
    <col min="3847" max="3847" width="10.5" style="1597" customWidth="1"/>
    <col min="3848" max="3848" width="12.375" style="1597" customWidth="1"/>
    <col min="3849" max="3849" width="23.875" style="1597" customWidth="1"/>
    <col min="3850" max="3850" width="46.875" style="1597" customWidth="1"/>
    <col min="3851" max="4096" width="9" style="1597"/>
    <col min="4097" max="4097" width="5.25" style="1597" customWidth="1"/>
    <col min="4098" max="4098" width="24.5" style="1597" customWidth="1"/>
    <col min="4099" max="4099" width="11.125" style="1597" customWidth="1"/>
    <col min="4100" max="4100" width="11" style="1597" customWidth="1"/>
    <col min="4101" max="4102" width="10.625" style="1597" customWidth="1"/>
    <col min="4103" max="4103" width="10.5" style="1597" customWidth="1"/>
    <col min="4104" max="4104" width="12.375" style="1597" customWidth="1"/>
    <col min="4105" max="4105" width="23.875" style="1597" customWidth="1"/>
    <col min="4106" max="4106" width="46.875" style="1597" customWidth="1"/>
    <col min="4107" max="4352" width="9" style="1597"/>
    <col min="4353" max="4353" width="5.25" style="1597" customWidth="1"/>
    <col min="4354" max="4354" width="24.5" style="1597" customWidth="1"/>
    <col min="4355" max="4355" width="11.125" style="1597" customWidth="1"/>
    <col min="4356" max="4356" width="11" style="1597" customWidth="1"/>
    <col min="4357" max="4358" width="10.625" style="1597" customWidth="1"/>
    <col min="4359" max="4359" width="10.5" style="1597" customWidth="1"/>
    <col min="4360" max="4360" width="12.375" style="1597" customWidth="1"/>
    <col min="4361" max="4361" width="23.875" style="1597" customWidth="1"/>
    <col min="4362" max="4362" width="46.875" style="1597" customWidth="1"/>
    <col min="4363" max="4608" width="9" style="1597"/>
    <col min="4609" max="4609" width="5.25" style="1597" customWidth="1"/>
    <col min="4610" max="4610" width="24.5" style="1597" customWidth="1"/>
    <col min="4611" max="4611" width="11.125" style="1597" customWidth="1"/>
    <col min="4612" max="4612" width="11" style="1597" customWidth="1"/>
    <col min="4613" max="4614" width="10.625" style="1597" customWidth="1"/>
    <col min="4615" max="4615" width="10.5" style="1597" customWidth="1"/>
    <col min="4616" max="4616" width="12.375" style="1597" customWidth="1"/>
    <col min="4617" max="4617" width="23.875" style="1597" customWidth="1"/>
    <col min="4618" max="4618" width="46.875" style="1597" customWidth="1"/>
    <col min="4619" max="4864" width="9" style="1597"/>
    <col min="4865" max="4865" width="5.25" style="1597" customWidth="1"/>
    <col min="4866" max="4866" width="24.5" style="1597" customWidth="1"/>
    <col min="4867" max="4867" width="11.125" style="1597" customWidth="1"/>
    <col min="4868" max="4868" width="11" style="1597" customWidth="1"/>
    <col min="4869" max="4870" width="10.625" style="1597" customWidth="1"/>
    <col min="4871" max="4871" width="10.5" style="1597" customWidth="1"/>
    <col min="4872" max="4872" width="12.375" style="1597" customWidth="1"/>
    <col min="4873" max="4873" width="23.875" style="1597" customWidth="1"/>
    <col min="4874" max="4874" width="46.875" style="1597" customWidth="1"/>
    <col min="4875" max="5120" width="9" style="1597"/>
    <col min="5121" max="5121" width="5.25" style="1597" customWidth="1"/>
    <col min="5122" max="5122" width="24.5" style="1597" customWidth="1"/>
    <col min="5123" max="5123" width="11.125" style="1597" customWidth="1"/>
    <col min="5124" max="5124" width="11" style="1597" customWidth="1"/>
    <col min="5125" max="5126" width="10.625" style="1597" customWidth="1"/>
    <col min="5127" max="5127" width="10.5" style="1597" customWidth="1"/>
    <col min="5128" max="5128" width="12.375" style="1597" customWidth="1"/>
    <col min="5129" max="5129" width="23.875" style="1597" customWidth="1"/>
    <col min="5130" max="5130" width="46.875" style="1597" customWidth="1"/>
    <col min="5131" max="5376" width="9" style="1597"/>
    <col min="5377" max="5377" width="5.25" style="1597" customWidth="1"/>
    <col min="5378" max="5378" width="24.5" style="1597" customWidth="1"/>
    <col min="5379" max="5379" width="11.125" style="1597" customWidth="1"/>
    <col min="5380" max="5380" width="11" style="1597" customWidth="1"/>
    <col min="5381" max="5382" width="10.625" style="1597" customWidth="1"/>
    <col min="5383" max="5383" width="10.5" style="1597" customWidth="1"/>
    <col min="5384" max="5384" width="12.375" style="1597" customWidth="1"/>
    <col min="5385" max="5385" width="23.875" style="1597" customWidth="1"/>
    <col min="5386" max="5386" width="46.875" style="1597" customWidth="1"/>
    <col min="5387" max="5632" width="9" style="1597"/>
    <col min="5633" max="5633" width="5.25" style="1597" customWidth="1"/>
    <col min="5634" max="5634" width="24.5" style="1597" customWidth="1"/>
    <col min="5635" max="5635" width="11.125" style="1597" customWidth="1"/>
    <col min="5636" max="5636" width="11" style="1597" customWidth="1"/>
    <col min="5637" max="5638" width="10.625" style="1597" customWidth="1"/>
    <col min="5639" max="5639" width="10.5" style="1597" customWidth="1"/>
    <col min="5640" max="5640" width="12.375" style="1597" customWidth="1"/>
    <col min="5641" max="5641" width="23.875" style="1597" customWidth="1"/>
    <col min="5642" max="5642" width="46.875" style="1597" customWidth="1"/>
    <col min="5643" max="5888" width="9" style="1597"/>
    <col min="5889" max="5889" width="5.25" style="1597" customWidth="1"/>
    <col min="5890" max="5890" width="24.5" style="1597" customWidth="1"/>
    <col min="5891" max="5891" width="11.125" style="1597" customWidth="1"/>
    <col min="5892" max="5892" width="11" style="1597" customWidth="1"/>
    <col min="5893" max="5894" width="10.625" style="1597" customWidth="1"/>
    <col min="5895" max="5895" width="10.5" style="1597" customWidth="1"/>
    <col min="5896" max="5896" width="12.375" style="1597" customWidth="1"/>
    <col min="5897" max="5897" width="23.875" style="1597" customWidth="1"/>
    <col min="5898" max="5898" width="46.875" style="1597" customWidth="1"/>
    <col min="5899" max="6144" width="9" style="1597"/>
    <col min="6145" max="6145" width="5.25" style="1597" customWidth="1"/>
    <col min="6146" max="6146" width="24.5" style="1597" customWidth="1"/>
    <col min="6147" max="6147" width="11.125" style="1597" customWidth="1"/>
    <col min="6148" max="6148" width="11" style="1597" customWidth="1"/>
    <col min="6149" max="6150" width="10.625" style="1597" customWidth="1"/>
    <col min="6151" max="6151" width="10.5" style="1597" customWidth="1"/>
    <col min="6152" max="6152" width="12.375" style="1597" customWidth="1"/>
    <col min="6153" max="6153" width="23.875" style="1597" customWidth="1"/>
    <col min="6154" max="6154" width="46.875" style="1597" customWidth="1"/>
    <col min="6155" max="6400" width="9" style="1597"/>
    <col min="6401" max="6401" width="5.25" style="1597" customWidth="1"/>
    <col min="6402" max="6402" width="24.5" style="1597" customWidth="1"/>
    <col min="6403" max="6403" width="11.125" style="1597" customWidth="1"/>
    <col min="6404" max="6404" width="11" style="1597" customWidth="1"/>
    <col min="6405" max="6406" width="10.625" style="1597" customWidth="1"/>
    <col min="6407" max="6407" width="10.5" style="1597" customWidth="1"/>
    <col min="6408" max="6408" width="12.375" style="1597" customWidth="1"/>
    <col min="6409" max="6409" width="23.875" style="1597" customWidth="1"/>
    <col min="6410" max="6410" width="46.875" style="1597" customWidth="1"/>
    <col min="6411" max="6656" width="9" style="1597"/>
    <col min="6657" max="6657" width="5.25" style="1597" customWidth="1"/>
    <col min="6658" max="6658" width="24.5" style="1597" customWidth="1"/>
    <col min="6659" max="6659" width="11.125" style="1597" customWidth="1"/>
    <col min="6660" max="6660" width="11" style="1597" customWidth="1"/>
    <col min="6661" max="6662" width="10.625" style="1597" customWidth="1"/>
    <col min="6663" max="6663" width="10.5" style="1597" customWidth="1"/>
    <col min="6664" max="6664" width="12.375" style="1597" customWidth="1"/>
    <col min="6665" max="6665" width="23.875" style="1597" customWidth="1"/>
    <col min="6666" max="6666" width="46.875" style="1597" customWidth="1"/>
    <col min="6667" max="6912" width="9" style="1597"/>
    <col min="6913" max="6913" width="5.25" style="1597" customWidth="1"/>
    <col min="6914" max="6914" width="24.5" style="1597" customWidth="1"/>
    <col min="6915" max="6915" width="11.125" style="1597" customWidth="1"/>
    <col min="6916" max="6916" width="11" style="1597" customWidth="1"/>
    <col min="6917" max="6918" width="10.625" style="1597" customWidth="1"/>
    <col min="6919" max="6919" width="10.5" style="1597" customWidth="1"/>
    <col min="6920" max="6920" width="12.375" style="1597" customWidth="1"/>
    <col min="6921" max="6921" width="23.875" style="1597" customWidth="1"/>
    <col min="6922" max="6922" width="46.875" style="1597" customWidth="1"/>
    <col min="6923" max="7168" width="9" style="1597"/>
    <col min="7169" max="7169" width="5.25" style="1597" customWidth="1"/>
    <col min="7170" max="7170" width="24.5" style="1597" customWidth="1"/>
    <col min="7171" max="7171" width="11.125" style="1597" customWidth="1"/>
    <col min="7172" max="7172" width="11" style="1597" customWidth="1"/>
    <col min="7173" max="7174" width="10.625" style="1597" customWidth="1"/>
    <col min="7175" max="7175" width="10.5" style="1597" customWidth="1"/>
    <col min="7176" max="7176" width="12.375" style="1597" customWidth="1"/>
    <col min="7177" max="7177" width="23.875" style="1597" customWidth="1"/>
    <col min="7178" max="7178" width="46.875" style="1597" customWidth="1"/>
    <col min="7179" max="7424" width="9" style="1597"/>
    <col min="7425" max="7425" width="5.25" style="1597" customWidth="1"/>
    <col min="7426" max="7426" width="24.5" style="1597" customWidth="1"/>
    <col min="7427" max="7427" width="11.125" style="1597" customWidth="1"/>
    <col min="7428" max="7428" width="11" style="1597" customWidth="1"/>
    <col min="7429" max="7430" width="10.625" style="1597" customWidth="1"/>
    <col min="7431" max="7431" width="10.5" style="1597" customWidth="1"/>
    <col min="7432" max="7432" width="12.375" style="1597" customWidth="1"/>
    <col min="7433" max="7433" width="23.875" style="1597" customWidth="1"/>
    <col min="7434" max="7434" width="46.875" style="1597" customWidth="1"/>
    <col min="7435" max="7680" width="9" style="1597"/>
    <col min="7681" max="7681" width="5.25" style="1597" customWidth="1"/>
    <col min="7682" max="7682" width="24.5" style="1597" customWidth="1"/>
    <col min="7683" max="7683" width="11.125" style="1597" customWidth="1"/>
    <col min="7684" max="7684" width="11" style="1597" customWidth="1"/>
    <col min="7685" max="7686" width="10.625" style="1597" customWidth="1"/>
    <col min="7687" max="7687" width="10.5" style="1597" customWidth="1"/>
    <col min="7688" max="7688" width="12.375" style="1597" customWidth="1"/>
    <col min="7689" max="7689" width="23.875" style="1597" customWidth="1"/>
    <col min="7690" max="7690" width="46.875" style="1597" customWidth="1"/>
    <col min="7691" max="7936" width="9" style="1597"/>
    <col min="7937" max="7937" width="5.25" style="1597" customWidth="1"/>
    <col min="7938" max="7938" width="24.5" style="1597" customWidth="1"/>
    <col min="7939" max="7939" width="11.125" style="1597" customWidth="1"/>
    <col min="7940" max="7940" width="11" style="1597" customWidth="1"/>
    <col min="7941" max="7942" width="10.625" style="1597" customWidth="1"/>
    <col min="7943" max="7943" width="10.5" style="1597" customWidth="1"/>
    <col min="7944" max="7944" width="12.375" style="1597" customWidth="1"/>
    <col min="7945" max="7945" width="23.875" style="1597" customWidth="1"/>
    <col min="7946" max="7946" width="46.875" style="1597" customWidth="1"/>
    <col min="7947" max="8192" width="9" style="1597"/>
    <col min="8193" max="8193" width="5.25" style="1597" customWidth="1"/>
    <col min="8194" max="8194" width="24.5" style="1597" customWidth="1"/>
    <col min="8195" max="8195" width="11.125" style="1597" customWidth="1"/>
    <col min="8196" max="8196" width="11" style="1597" customWidth="1"/>
    <col min="8197" max="8198" width="10.625" style="1597" customWidth="1"/>
    <col min="8199" max="8199" width="10.5" style="1597" customWidth="1"/>
    <col min="8200" max="8200" width="12.375" style="1597" customWidth="1"/>
    <col min="8201" max="8201" width="23.875" style="1597" customWidth="1"/>
    <col min="8202" max="8202" width="46.875" style="1597" customWidth="1"/>
    <col min="8203" max="8448" width="9" style="1597"/>
    <col min="8449" max="8449" width="5.25" style="1597" customWidth="1"/>
    <col min="8450" max="8450" width="24.5" style="1597" customWidth="1"/>
    <col min="8451" max="8451" width="11.125" style="1597" customWidth="1"/>
    <col min="8452" max="8452" width="11" style="1597" customWidth="1"/>
    <col min="8453" max="8454" width="10.625" style="1597" customWidth="1"/>
    <col min="8455" max="8455" width="10.5" style="1597" customWidth="1"/>
    <col min="8456" max="8456" width="12.375" style="1597" customWidth="1"/>
    <col min="8457" max="8457" width="23.875" style="1597" customWidth="1"/>
    <col min="8458" max="8458" width="46.875" style="1597" customWidth="1"/>
    <col min="8459" max="8704" width="9" style="1597"/>
    <col min="8705" max="8705" width="5.25" style="1597" customWidth="1"/>
    <col min="8706" max="8706" width="24.5" style="1597" customWidth="1"/>
    <col min="8707" max="8707" width="11.125" style="1597" customWidth="1"/>
    <col min="8708" max="8708" width="11" style="1597" customWidth="1"/>
    <col min="8709" max="8710" width="10.625" style="1597" customWidth="1"/>
    <col min="8711" max="8711" width="10.5" style="1597" customWidth="1"/>
    <col min="8712" max="8712" width="12.375" style="1597" customWidth="1"/>
    <col min="8713" max="8713" width="23.875" style="1597" customWidth="1"/>
    <col min="8714" max="8714" width="46.875" style="1597" customWidth="1"/>
    <col min="8715" max="8960" width="9" style="1597"/>
    <col min="8961" max="8961" width="5.25" style="1597" customWidth="1"/>
    <col min="8962" max="8962" width="24.5" style="1597" customWidth="1"/>
    <col min="8963" max="8963" width="11.125" style="1597" customWidth="1"/>
    <col min="8964" max="8964" width="11" style="1597" customWidth="1"/>
    <col min="8965" max="8966" width="10.625" style="1597" customWidth="1"/>
    <col min="8967" max="8967" width="10.5" style="1597" customWidth="1"/>
    <col min="8968" max="8968" width="12.375" style="1597" customWidth="1"/>
    <col min="8969" max="8969" width="23.875" style="1597" customWidth="1"/>
    <col min="8970" max="8970" width="46.875" style="1597" customWidth="1"/>
    <col min="8971" max="9216" width="9" style="1597"/>
    <col min="9217" max="9217" width="5.25" style="1597" customWidth="1"/>
    <col min="9218" max="9218" width="24.5" style="1597" customWidth="1"/>
    <col min="9219" max="9219" width="11.125" style="1597" customWidth="1"/>
    <col min="9220" max="9220" width="11" style="1597" customWidth="1"/>
    <col min="9221" max="9222" width="10.625" style="1597" customWidth="1"/>
    <col min="9223" max="9223" width="10.5" style="1597" customWidth="1"/>
    <col min="9224" max="9224" width="12.375" style="1597" customWidth="1"/>
    <col min="9225" max="9225" width="23.875" style="1597" customWidth="1"/>
    <col min="9226" max="9226" width="46.875" style="1597" customWidth="1"/>
    <col min="9227" max="9472" width="9" style="1597"/>
    <col min="9473" max="9473" width="5.25" style="1597" customWidth="1"/>
    <col min="9474" max="9474" width="24.5" style="1597" customWidth="1"/>
    <col min="9475" max="9475" width="11.125" style="1597" customWidth="1"/>
    <col min="9476" max="9476" width="11" style="1597" customWidth="1"/>
    <col min="9477" max="9478" width="10.625" style="1597" customWidth="1"/>
    <col min="9479" max="9479" width="10.5" style="1597" customWidth="1"/>
    <col min="9480" max="9480" width="12.375" style="1597" customWidth="1"/>
    <col min="9481" max="9481" width="23.875" style="1597" customWidth="1"/>
    <col min="9482" max="9482" width="46.875" style="1597" customWidth="1"/>
    <col min="9483" max="9728" width="9" style="1597"/>
    <col min="9729" max="9729" width="5.25" style="1597" customWidth="1"/>
    <col min="9730" max="9730" width="24.5" style="1597" customWidth="1"/>
    <col min="9731" max="9731" width="11.125" style="1597" customWidth="1"/>
    <col min="9732" max="9732" width="11" style="1597" customWidth="1"/>
    <col min="9733" max="9734" width="10.625" style="1597" customWidth="1"/>
    <col min="9735" max="9735" width="10.5" style="1597" customWidth="1"/>
    <col min="9736" max="9736" width="12.375" style="1597" customWidth="1"/>
    <col min="9737" max="9737" width="23.875" style="1597" customWidth="1"/>
    <col min="9738" max="9738" width="46.875" style="1597" customWidth="1"/>
    <col min="9739" max="9984" width="9" style="1597"/>
    <col min="9985" max="9985" width="5.25" style="1597" customWidth="1"/>
    <col min="9986" max="9986" width="24.5" style="1597" customWidth="1"/>
    <col min="9987" max="9987" width="11.125" style="1597" customWidth="1"/>
    <col min="9988" max="9988" width="11" style="1597" customWidth="1"/>
    <col min="9989" max="9990" width="10.625" style="1597" customWidth="1"/>
    <col min="9991" max="9991" width="10.5" style="1597" customWidth="1"/>
    <col min="9992" max="9992" width="12.375" style="1597" customWidth="1"/>
    <col min="9993" max="9993" width="23.875" style="1597" customWidth="1"/>
    <col min="9994" max="9994" width="46.875" style="1597" customWidth="1"/>
    <col min="9995" max="10240" width="9" style="1597"/>
    <col min="10241" max="10241" width="5.25" style="1597" customWidth="1"/>
    <col min="10242" max="10242" width="24.5" style="1597" customWidth="1"/>
    <col min="10243" max="10243" width="11.125" style="1597" customWidth="1"/>
    <col min="10244" max="10244" width="11" style="1597" customWidth="1"/>
    <col min="10245" max="10246" width="10.625" style="1597" customWidth="1"/>
    <col min="10247" max="10247" width="10.5" style="1597" customWidth="1"/>
    <col min="10248" max="10248" width="12.375" style="1597" customWidth="1"/>
    <col min="10249" max="10249" width="23.875" style="1597" customWidth="1"/>
    <col min="10250" max="10250" width="46.875" style="1597" customWidth="1"/>
    <col min="10251" max="10496" width="9" style="1597"/>
    <col min="10497" max="10497" width="5.25" style="1597" customWidth="1"/>
    <col min="10498" max="10498" width="24.5" style="1597" customWidth="1"/>
    <col min="10499" max="10499" width="11.125" style="1597" customWidth="1"/>
    <col min="10500" max="10500" width="11" style="1597" customWidth="1"/>
    <col min="10501" max="10502" width="10.625" style="1597" customWidth="1"/>
    <col min="10503" max="10503" width="10.5" style="1597" customWidth="1"/>
    <col min="10504" max="10504" width="12.375" style="1597" customWidth="1"/>
    <col min="10505" max="10505" width="23.875" style="1597" customWidth="1"/>
    <col min="10506" max="10506" width="46.875" style="1597" customWidth="1"/>
    <col min="10507" max="10752" width="9" style="1597"/>
    <col min="10753" max="10753" width="5.25" style="1597" customWidth="1"/>
    <col min="10754" max="10754" width="24.5" style="1597" customWidth="1"/>
    <col min="10755" max="10755" width="11.125" style="1597" customWidth="1"/>
    <col min="10756" max="10756" width="11" style="1597" customWidth="1"/>
    <col min="10757" max="10758" width="10.625" style="1597" customWidth="1"/>
    <col min="10759" max="10759" width="10.5" style="1597" customWidth="1"/>
    <col min="10760" max="10760" width="12.375" style="1597" customWidth="1"/>
    <col min="10761" max="10761" width="23.875" style="1597" customWidth="1"/>
    <col min="10762" max="10762" width="46.875" style="1597" customWidth="1"/>
    <col min="10763" max="11008" width="9" style="1597"/>
    <col min="11009" max="11009" width="5.25" style="1597" customWidth="1"/>
    <col min="11010" max="11010" width="24.5" style="1597" customWidth="1"/>
    <col min="11011" max="11011" width="11.125" style="1597" customWidth="1"/>
    <col min="11012" max="11012" width="11" style="1597" customWidth="1"/>
    <col min="11013" max="11014" width="10.625" style="1597" customWidth="1"/>
    <col min="11015" max="11015" width="10.5" style="1597" customWidth="1"/>
    <col min="11016" max="11016" width="12.375" style="1597" customWidth="1"/>
    <col min="11017" max="11017" width="23.875" style="1597" customWidth="1"/>
    <col min="11018" max="11018" width="46.875" style="1597" customWidth="1"/>
    <col min="11019" max="11264" width="9" style="1597"/>
    <col min="11265" max="11265" width="5.25" style="1597" customWidth="1"/>
    <col min="11266" max="11266" width="24.5" style="1597" customWidth="1"/>
    <col min="11267" max="11267" width="11.125" style="1597" customWidth="1"/>
    <col min="11268" max="11268" width="11" style="1597" customWidth="1"/>
    <col min="11269" max="11270" width="10.625" style="1597" customWidth="1"/>
    <col min="11271" max="11271" width="10.5" style="1597" customWidth="1"/>
    <col min="11272" max="11272" width="12.375" style="1597" customWidth="1"/>
    <col min="11273" max="11273" width="23.875" style="1597" customWidth="1"/>
    <col min="11274" max="11274" width="46.875" style="1597" customWidth="1"/>
    <col min="11275" max="11520" width="9" style="1597"/>
    <col min="11521" max="11521" width="5.25" style="1597" customWidth="1"/>
    <col min="11522" max="11522" width="24.5" style="1597" customWidth="1"/>
    <col min="11523" max="11523" width="11.125" style="1597" customWidth="1"/>
    <col min="11524" max="11524" width="11" style="1597" customWidth="1"/>
    <col min="11525" max="11526" width="10.625" style="1597" customWidth="1"/>
    <col min="11527" max="11527" width="10.5" style="1597" customWidth="1"/>
    <col min="11528" max="11528" width="12.375" style="1597" customWidth="1"/>
    <col min="11529" max="11529" width="23.875" style="1597" customWidth="1"/>
    <col min="11530" max="11530" width="46.875" style="1597" customWidth="1"/>
    <col min="11531" max="11776" width="9" style="1597"/>
    <col min="11777" max="11777" width="5.25" style="1597" customWidth="1"/>
    <col min="11778" max="11778" width="24.5" style="1597" customWidth="1"/>
    <col min="11779" max="11779" width="11.125" style="1597" customWidth="1"/>
    <col min="11780" max="11780" width="11" style="1597" customWidth="1"/>
    <col min="11781" max="11782" width="10.625" style="1597" customWidth="1"/>
    <col min="11783" max="11783" width="10.5" style="1597" customWidth="1"/>
    <col min="11784" max="11784" width="12.375" style="1597" customWidth="1"/>
    <col min="11785" max="11785" width="23.875" style="1597" customWidth="1"/>
    <col min="11786" max="11786" width="46.875" style="1597" customWidth="1"/>
    <col min="11787" max="12032" width="9" style="1597"/>
    <col min="12033" max="12033" width="5.25" style="1597" customWidth="1"/>
    <col min="12034" max="12034" width="24.5" style="1597" customWidth="1"/>
    <col min="12035" max="12035" width="11.125" style="1597" customWidth="1"/>
    <col min="12036" max="12036" width="11" style="1597" customWidth="1"/>
    <col min="12037" max="12038" width="10.625" style="1597" customWidth="1"/>
    <col min="12039" max="12039" width="10.5" style="1597" customWidth="1"/>
    <col min="12040" max="12040" width="12.375" style="1597" customWidth="1"/>
    <col min="12041" max="12041" width="23.875" style="1597" customWidth="1"/>
    <col min="12042" max="12042" width="46.875" style="1597" customWidth="1"/>
    <col min="12043" max="12288" width="9" style="1597"/>
    <col min="12289" max="12289" width="5.25" style="1597" customWidth="1"/>
    <col min="12290" max="12290" width="24.5" style="1597" customWidth="1"/>
    <col min="12291" max="12291" width="11.125" style="1597" customWidth="1"/>
    <col min="12292" max="12292" width="11" style="1597" customWidth="1"/>
    <col min="12293" max="12294" width="10.625" style="1597" customWidth="1"/>
    <col min="12295" max="12295" width="10.5" style="1597" customWidth="1"/>
    <col min="12296" max="12296" width="12.375" style="1597" customWidth="1"/>
    <col min="12297" max="12297" width="23.875" style="1597" customWidth="1"/>
    <col min="12298" max="12298" width="46.875" style="1597" customWidth="1"/>
    <col min="12299" max="12544" width="9" style="1597"/>
    <col min="12545" max="12545" width="5.25" style="1597" customWidth="1"/>
    <col min="12546" max="12546" width="24.5" style="1597" customWidth="1"/>
    <col min="12547" max="12547" width="11.125" style="1597" customWidth="1"/>
    <col min="12548" max="12548" width="11" style="1597" customWidth="1"/>
    <col min="12549" max="12550" width="10.625" style="1597" customWidth="1"/>
    <col min="12551" max="12551" width="10.5" style="1597" customWidth="1"/>
    <col min="12552" max="12552" width="12.375" style="1597" customWidth="1"/>
    <col min="12553" max="12553" width="23.875" style="1597" customWidth="1"/>
    <col min="12554" max="12554" width="46.875" style="1597" customWidth="1"/>
    <col min="12555" max="12800" width="9" style="1597"/>
    <col min="12801" max="12801" width="5.25" style="1597" customWidth="1"/>
    <col min="12802" max="12802" width="24.5" style="1597" customWidth="1"/>
    <col min="12803" max="12803" width="11.125" style="1597" customWidth="1"/>
    <col min="12804" max="12804" width="11" style="1597" customWidth="1"/>
    <col min="12805" max="12806" width="10.625" style="1597" customWidth="1"/>
    <col min="12807" max="12807" width="10.5" style="1597" customWidth="1"/>
    <col min="12808" max="12808" width="12.375" style="1597" customWidth="1"/>
    <col min="12809" max="12809" width="23.875" style="1597" customWidth="1"/>
    <col min="12810" max="12810" width="46.875" style="1597" customWidth="1"/>
    <col min="12811" max="13056" width="9" style="1597"/>
    <col min="13057" max="13057" width="5.25" style="1597" customWidth="1"/>
    <col min="13058" max="13058" width="24.5" style="1597" customWidth="1"/>
    <col min="13059" max="13059" width="11.125" style="1597" customWidth="1"/>
    <col min="13060" max="13060" width="11" style="1597" customWidth="1"/>
    <col min="13061" max="13062" width="10.625" style="1597" customWidth="1"/>
    <col min="13063" max="13063" width="10.5" style="1597" customWidth="1"/>
    <col min="13064" max="13064" width="12.375" style="1597" customWidth="1"/>
    <col min="13065" max="13065" width="23.875" style="1597" customWidth="1"/>
    <col min="13066" max="13066" width="46.875" style="1597" customWidth="1"/>
    <col min="13067" max="13312" width="9" style="1597"/>
    <col min="13313" max="13313" width="5.25" style="1597" customWidth="1"/>
    <col min="13314" max="13314" width="24.5" style="1597" customWidth="1"/>
    <col min="13315" max="13315" width="11.125" style="1597" customWidth="1"/>
    <col min="13316" max="13316" width="11" style="1597" customWidth="1"/>
    <col min="13317" max="13318" width="10.625" style="1597" customWidth="1"/>
    <col min="13319" max="13319" width="10.5" style="1597" customWidth="1"/>
    <col min="13320" max="13320" width="12.375" style="1597" customWidth="1"/>
    <col min="13321" max="13321" width="23.875" style="1597" customWidth="1"/>
    <col min="13322" max="13322" width="46.875" style="1597" customWidth="1"/>
    <col min="13323" max="13568" width="9" style="1597"/>
    <col min="13569" max="13569" width="5.25" style="1597" customWidth="1"/>
    <col min="13570" max="13570" width="24.5" style="1597" customWidth="1"/>
    <col min="13571" max="13571" width="11.125" style="1597" customWidth="1"/>
    <col min="13572" max="13572" width="11" style="1597" customWidth="1"/>
    <col min="13573" max="13574" width="10.625" style="1597" customWidth="1"/>
    <col min="13575" max="13575" width="10.5" style="1597" customWidth="1"/>
    <col min="13576" max="13576" width="12.375" style="1597" customWidth="1"/>
    <col min="13577" max="13577" width="23.875" style="1597" customWidth="1"/>
    <col min="13578" max="13578" width="46.875" style="1597" customWidth="1"/>
    <col min="13579" max="13824" width="9" style="1597"/>
    <col min="13825" max="13825" width="5.25" style="1597" customWidth="1"/>
    <col min="13826" max="13826" width="24.5" style="1597" customWidth="1"/>
    <col min="13827" max="13827" width="11.125" style="1597" customWidth="1"/>
    <col min="13828" max="13828" width="11" style="1597" customWidth="1"/>
    <col min="13829" max="13830" width="10.625" style="1597" customWidth="1"/>
    <col min="13831" max="13831" width="10.5" style="1597" customWidth="1"/>
    <col min="13832" max="13832" width="12.375" style="1597" customWidth="1"/>
    <col min="13833" max="13833" width="23.875" style="1597" customWidth="1"/>
    <col min="13834" max="13834" width="46.875" style="1597" customWidth="1"/>
    <col min="13835" max="14080" width="9" style="1597"/>
    <col min="14081" max="14081" width="5.25" style="1597" customWidth="1"/>
    <col min="14082" max="14082" width="24.5" style="1597" customWidth="1"/>
    <col min="14083" max="14083" width="11.125" style="1597" customWidth="1"/>
    <col min="14084" max="14084" width="11" style="1597" customWidth="1"/>
    <col min="14085" max="14086" width="10.625" style="1597" customWidth="1"/>
    <col min="14087" max="14087" width="10.5" style="1597" customWidth="1"/>
    <col min="14088" max="14088" width="12.375" style="1597" customWidth="1"/>
    <col min="14089" max="14089" width="23.875" style="1597" customWidth="1"/>
    <col min="14090" max="14090" width="46.875" style="1597" customWidth="1"/>
    <col min="14091" max="14336" width="9" style="1597"/>
    <col min="14337" max="14337" width="5.25" style="1597" customWidth="1"/>
    <col min="14338" max="14338" width="24.5" style="1597" customWidth="1"/>
    <col min="14339" max="14339" width="11.125" style="1597" customWidth="1"/>
    <col min="14340" max="14340" width="11" style="1597" customWidth="1"/>
    <col min="14341" max="14342" width="10.625" style="1597" customWidth="1"/>
    <col min="14343" max="14343" width="10.5" style="1597" customWidth="1"/>
    <col min="14344" max="14344" width="12.375" style="1597" customWidth="1"/>
    <col min="14345" max="14345" width="23.875" style="1597" customWidth="1"/>
    <col min="14346" max="14346" width="46.875" style="1597" customWidth="1"/>
    <col min="14347" max="14592" width="9" style="1597"/>
    <col min="14593" max="14593" width="5.25" style="1597" customWidth="1"/>
    <col min="14594" max="14594" width="24.5" style="1597" customWidth="1"/>
    <col min="14595" max="14595" width="11.125" style="1597" customWidth="1"/>
    <col min="14596" max="14596" width="11" style="1597" customWidth="1"/>
    <col min="14597" max="14598" width="10.625" style="1597" customWidth="1"/>
    <col min="14599" max="14599" width="10.5" style="1597" customWidth="1"/>
    <col min="14600" max="14600" width="12.375" style="1597" customWidth="1"/>
    <col min="14601" max="14601" width="23.875" style="1597" customWidth="1"/>
    <col min="14602" max="14602" width="46.875" style="1597" customWidth="1"/>
    <col min="14603" max="14848" width="9" style="1597"/>
    <col min="14849" max="14849" width="5.25" style="1597" customWidth="1"/>
    <col min="14850" max="14850" width="24.5" style="1597" customWidth="1"/>
    <col min="14851" max="14851" width="11.125" style="1597" customWidth="1"/>
    <col min="14852" max="14852" width="11" style="1597" customWidth="1"/>
    <col min="14853" max="14854" width="10.625" style="1597" customWidth="1"/>
    <col min="14855" max="14855" width="10.5" style="1597" customWidth="1"/>
    <col min="14856" max="14856" width="12.375" style="1597" customWidth="1"/>
    <col min="14857" max="14857" width="23.875" style="1597" customWidth="1"/>
    <col min="14858" max="14858" width="46.875" style="1597" customWidth="1"/>
    <col min="14859" max="15104" width="9" style="1597"/>
    <col min="15105" max="15105" width="5.25" style="1597" customWidth="1"/>
    <col min="15106" max="15106" width="24.5" style="1597" customWidth="1"/>
    <col min="15107" max="15107" width="11.125" style="1597" customWidth="1"/>
    <col min="15108" max="15108" width="11" style="1597" customWidth="1"/>
    <col min="15109" max="15110" width="10.625" style="1597" customWidth="1"/>
    <col min="15111" max="15111" width="10.5" style="1597" customWidth="1"/>
    <col min="15112" max="15112" width="12.375" style="1597" customWidth="1"/>
    <col min="15113" max="15113" width="23.875" style="1597" customWidth="1"/>
    <col min="15114" max="15114" width="46.875" style="1597" customWidth="1"/>
    <col min="15115" max="15360" width="9" style="1597"/>
    <col min="15361" max="15361" width="5.25" style="1597" customWidth="1"/>
    <col min="15362" max="15362" width="24.5" style="1597" customWidth="1"/>
    <col min="15363" max="15363" width="11.125" style="1597" customWidth="1"/>
    <col min="15364" max="15364" width="11" style="1597" customWidth="1"/>
    <col min="15365" max="15366" width="10.625" style="1597" customWidth="1"/>
    <col min="15367" max="15367" width="10.5" style="1597" customWidth="1"/>
    <col min="15368" max="15368" width="12.375" style="1597" customWidth="1"/>
    <col min="15369" max="15369" width="23.875" style="1597" customWidth="1"/>
    <col min="15370" max="15370" width="46.875" style="1597" customWidth="1"/>
    <col min="15371" max="15616" width="9" style="1597"/>
    <col min="15617" max="15617" width="5.25" style="1597" customWidth="1"/>
    <col min="15618" max="15618" width="24.5" style="1597" customWidth="1"/>
    <col min="15619" max="15619" width="11.125" style="1597" customWidth="1"/>
    <col min="15620" max="15620" width="11" style="1597" customWidth="1"/>
    <col min="15621" max="15622" width="10.625" style="1597" customWidth="1"/>
    <col min="15623" max="15623" width="10.5" style="1597" customWidth="1"/>
    <col min="15624" max="15624" width="12.375" style="1597" customWidth="1"/>
    <col min="15625" max="15625" width="23.875" style="1597" customWidth="1"/>
    <col min="15626" max="15626" width="46.875" style="1597" customWidth="1"/>
    <col min="15627" max="15872" width="9" style="1597"/>
    <col min="15873" max="15873" width="5.25" style="1597" customWidth="1"/>
    <col min="15874" max="15874" width="24.5" style="1597" customWidth="1"/>
    <col min="15875" max="15875" width="11.125" style="1597" customWidth="1"/>
    <col min="15876" max="15876" width="11" style="1597" customWidth="1"/>
    <col min="15877" max="15878" width="10.625" style="1597" customWidth="1"/>
    <col min="15879" max="15879" width="10.5" style="1597" customWidth="1"/>
    <col min="15880" max="15880" width="12.375" style="1597" customWidth="1"/>
    <col min="15881" max="15881" width="23.875" style="1597" customWidth="1"/>
    <col min="15882" max="15882" width="46.875" style="1597" customWidth="1"/>
    <col min="15883" max="16128" width="9" style="1597"/>
    <col min="16129" max="16129" width="5.25" style="1597" customWidth="1"/>
    <col min="16130" max="16130" width="24.5" style="1597" customWidth="1"/>
    <col min="16131" max="16131" width="11.125" style="1597" customWidth="1"/>
    <col min="16132" max="16132" width="11" style="1597" customWidth="1"/>
    <col min="16133" max="16134" width="10.625" style="1597" customWidth="1"/>
    <col min="16135" max="16135" width="10.5" style="1597" customWidth="1"/>
    <col min="16136" max="16136" width="12.375" style="1597" customWidth="1"/>
    <col min="16137" max="16137" width="23.875" style="1597" customWidth="1"/>
    <col min="16138" max="16138" width="46.875" style="1597" customWidth="1"/>
    <col min="16139" max="16384" width="9" style="1597"/>
  </cols>
  <sheetData>
    <row r="1" spans="1:10" ht="20.100000000000001" customHeight="1">
      <c r="A1" s="3324" t="s">
        <v>5556</v>
      </c>
      <c r="B1" s="3324"/>
      <c r="C1" s="3324"/>
      <c r="D1" s="3324"/>
      <c r="E1" s="3324"/>
      <c r="F1" s="3324"/>
      <c r="G1" s="3324"/>
      <c r="H1" s="3324"/>
      <c r="I1" s="2045"/>
    </row>
    <row r="2" spans="1:10" ht="25.5" customHeight="1">
      <c r="A2" s="3289" t="s">
        <v>5557</v>
      </c>
      <c r="B2" s="3289"/>
      <c r="C2" s="3289"/>
      <c r="D2" s="3289"/>
      <c r="E2" s="3289"/>
      <c r="F2" s="3289"/>
      <c r="G2" s="3289"/>
      <c r="H2" s="3289"/>
      <c r="I2" s="1863"/>
    </row>
    <row r="3" spans="1:10" ht="14.25" customHeight="1">
      <c r="A3" s="3325" t="s">
        <v>658</v>
      </c>
      <c r="B3" s="3328" t="s">
        <v>5558</v>
      </c>
      <c r="C3" s="3323" t="s">
        <v>1655</v>
      </c>
      <c r="D3" s="3323" t="s">
        <v>5559</v>
      </c>
      <c r="E3" s="3323" t="s">
        <v>5560</v>
      </c>
      <c r="F3" s="3323" t="s">
        <v>1274</v>
      </c>
      <c r="G3" s="3323" t="s">
        <v>1321</v>
      </c>
      <c r="H3" s="3323" t="s">
        <v>5561</v>
      </c>
      <c r="I3" s="3323" t="s">
        <v>5562</v>
      </c>
    </row>
    <row r="4" spans="1:10" ht="14.25" customHeight="1">
      <c r="A4" s="3326"/>
      <c r="B4" s="3328"/>
      <c r="C4" s="3323"/>
      <c r="D4" s="3323"/>
      <c r="E4" s="3323"/>
      <c r="F4" s="3323"/>
      <c r="G4" s="3323"/>
      <c r="H4" s="3323"/>
      <c r="I4" s="3323"/>
    </row>
    <row r="5" spans="1:10" ht="14.25" customHeight="1">
      <c r="A5" s="3327"/>
      <c r="B5" s="1875">
        <v>1</v>
      </c>
      <c r="C5" s="1875">
        <v>2</v>
      </c>
      <c r="D5" s="1875">
        <v>3</v>
      </c>
      <c r="E5" s="1875">
        <v>4</v>
      </c>
      <c r="F5" s="1875">
        <v>5</v>
      </c>
      <c r="G5" s="1877" t="s">
        <v>5563</v>
      </c>
      <c r="H5" s="1877" t="s">
        <v>5564</v>
      </c>
      <c r="I5" s="2004"/>
    </row>
    <row r="6" spans="1:10" ht="84">
      <c r="A6" s="1875">
        <v>1</v>
      </c>
      <c r="B6" s="1858" t="s">
        <v>5565</v>
      </c>
      <c r="C6" s="2103">
        <f>'资产损失（专项申报）税前扣除审核表'!C6</f>
        <v>0</v>
      </c>
      <c r="D6" s="2103">
        <f>'资产损失（专项申报）税前扣除审核表'!D6</f>
        <v>0</v>
      </c>
      <c r="E6" s="2103">
        <f>'资产损失（专项申报）税前扣除审核表'!E6</f>
        <v>0</v>
      </c>
      <c r="F6" s="2103">
        <f>'资产损失（专项申报）税前扣除审核表'!F6</f>
        <v>0</v>
      </c>
      <c r="G6" s="2103">
        <f>'资产损失（专项申报）税前扣除审核表'!G6</f>
        <v>0</v>
      </c>
      <c r="H6" s="2103">
        <f>'资产损失（专项申报）税前扣除审核表'!H6</f>
        <v>0</v>
      </c>
      <c r="I6" s="2000" t="s">
        <v>5566</v>
      </c>
      <c r="J6" s="1599"/>
    </row>
    <row r="7" spans="1:10" ht="14.25" customHeight="1">
      <c r="A7" s="1875">
        <v>2</v>
      </c>
      <c r="B7" s="1964">
        <f>'资产损失（专项申报）税前扣除审核表'!B7</f>
        <v>0</v>
      </c>
      <c r="C7" s="2103">
        <f>'资产损失（专项申报）税前扣除审核表'!C7</f>
        <v>0</v>
      </c>
      <c r="D7" s="2103">
        <f>'资产损失（专项申报）税前扣除审核表'!D7</f>
        <v>0</v>
      </c>
      <c r="E7" s="2103">
        <f>'资产损失（专项申报）税前扣除审核表'!E7</f>
        <v>0</v>
      </c>
      <c r="F7" s="2103">
        <f>'资产损失（专项申报）税前扣除审核表'!F7</f>
        <v>0</v>
      </c>
      <c r="G7" s="2103">
        <f>'资产损失（专项申报）税前扣除审核表'!G7</f>
        <v>0</v>
      </c>
      <c r="H7" s="2103">
        <f>'资产损失（专项申报）税前扣除审核表'!H7</f>
        <v>0</v>
      </c>
      <c r="I7" s="2000"/>
      <c r="J7" s="1702" t="s">
        <v>6623</v>
      </c>
    </row>
    <row r="8" spans="1:10" ht="14.25" customHeight="1">
      <c r="A8" s="1875">
        <v>3</v>
      </c>
      <c r="B8" s="1964">
        <f>'资产损失（专项申报）税前扣除审核表'!B8</f>
        <v>0</v>
      </c>
      <c r="C8" s="2103">
        <f>'资产损失（专项申报）税前扣除审核表'!C8</f>
        <v>0</v>
      </c>
      <c r="D8" s="2103">
        <f>'资产损失（专项申报）税前扣除审核表'!D8</f>
        <v>0</v>
      </c>
      <c r="E8" s="2103">
        <f>'资产损失（专项申报）税前扣除审核表'!E8</f>
        <v>0</v>
      </c>
      <c r="F8" s="2103">
        <f>'资产损失（专项申报）税前扣除审核表'!F8</f>
        <v>0</v>
      </c>
      <c r="G8" s="2103">
        <f>'资产损失（专项申报）税前扣除审核表'!G8</f>
        <v>0</v>
      </c>
      <c r="H8" s="2103">
        <f>'资产损失（专项申报）税前扣除审核表'!H8</f>
        <v>0</v>
      </c>
      <c r="I8" s="2000"/>
    </row>
    <row r="9" spans="1:10" ht="14.25" customHeight="1">
      <c r="A9" s="1875">
        <v>4</v>
      </c>
      <c r="B9" s="1964">
        <f>'资产损失（专项申报）税前扣除审核表'!B9</f>
        <v>0</v>
      </c>
      <c r="C9" s="2103">
        <f>'资产损失（专项申报）税前扣除审核表'!C9</f>
        <v>0</v>
      </c>
      <c r="D9" s="2103">
        <f>'资产损失（专项申报）税前扣除审核表'!D9</f>
        <v>0</v>
      </c>
      <c r="E9" s="2103">
        <f>'资产损失（专项申报）税前扣除审核表'!E9</f>
        <v>0</v>
      </c>
      <c r="F9" s="2103">
        <f>'资产损失（专项申报）税前扣除审核表'!F9</f>
        <v>0</v>
      </c>
      <c r="G9" s="2103">
        <f>'资产损失（专项申报）税前扣除审核表'!G9</f>
        <v>0</v>
      </c>
      <c r="H9" s="2103">
        <f>'资产损失（专项申报）税前扣除审核表'!H9</f>
        <v>0</v>
      </c>
      <c r="I9" s="2000"/>
      <c r="J9" s="1798" t="s">
        <v>6625</v>
      </c>
    </row>
    <row r="10" spans="1:10" ht="14.25" customHeight="1">
      <c r="A10" s="1875">
        <v>5</v>
      </c>
      <c r="B10" s="1964">
        <f>'资产损失（专项申报）税前扣除审核表'!B10</f>
        <v>0</v>
      </c>
      <c r="C10" s="2103">
        <f>'资产损失（专项申报）税前扣除审核表'!C10</f>
        <v>0</v>
      </c>
      <c r="D10" s="2103">
        <f>'资产损失（专项申报）税前扣除审核表'!D10</f>
        <v>0</v>
      </c>
      <c r="E10" s="2103">
        <f>'资产损失（专项申报）税前扣除审核表'!E10</f>
        <v>0</v>
      </c>
      <c r="F10" s="2103">
        <f>'资产损失（专项申报）税前扣除审核表'!F10</f>
        <v>0</v>
      </c>
      <c r="G10" s="2103">
        <f>'资产损失（专项申报）税前扣除审核表'!G10</f>
        <v>0</v>
      </c>
      <c r="H10" s="2103">
        <f>'资产损失（专项申报）税前扣除审核表'!H10</f>
        <v>0</v>
      </c>
      <c r="I10" s="2000"/>
    </row>
    <row r="11" spans="1:10" ht="88.5" customHeight="1">
      <c r="A11" s="1875">
        <v>6</v>
      </c>
      <c r="B11" s="2025" t="s">
        <v>5567</v>
      </c>
      <c r="C11" s="2103">
        <f>'资产损失（专项申报）税前扣除审核表'!C11</f>
        <v>0</v>
      </c>
      <c r="D11" s="2103">
        <f>'资产损失（专项申报）税前扣除审核表'!D11</f>
        <v>0</v>
      </c>
      <c r="E11" s="2103">
        <f>'资产损失（专项申报）税前扣除审核表'!E11</f>
        <v>0</v>
      </c>
      <c r="F11" s="2103">
        <f>'资产损失（专项申报）税前扣除审核表'!F11</f>
        <v>0</v>
      </c>
      <c r="G11" s="2103">
        <f>'资产损失（专项申报）税前扣除审核表'!G11</f>
        <v>0</v>
      </c>
      <c r="H11" s="2103">
        <f>'资产损失（专项申报）税前扣除审核表'!H11</f>
        <v>0</v>
      </c>
      <c r="I11" s="2000" t="s">
        <v>5568</v>
      </c>
      <c r="J11" s="1602"/>
    </row>
    <row r="12" spans="1:10" ht="14.25" customHeight="1">
      <c r="A12" s="1875">
        <v>7</v>
      </c>
      <c r="B12" s="1964">
        <f>'资产损失（专项申报）税前扣除审核表'!B12</f>
        <v>0</v>
      </c>
      <c r="C12" s="2103">
        <f>'资产损失（专项申报）税前扣除审核表'!C12</f>
        <v>0</v>
      </c>
      <c r="D12" s="2103">
        <f>'资产损失（专项申报）税前扣除审核表'!D12</f>
        <v>0</v>
      </c>
      <c r="E12" s="2103">
        <f>'资产损失（专项申报）税前扣除审核表'!E12</f>
        <v>0</v>
      </c>
      <c r="F12" s="2103">
        <f>'资产损失（专项申报）税前扣除审核表'!F12</f>
        <v>0</v>
      </c>
      <c r="G12" s="2103">
        <f>'资产损失（专项申报）税前扣除审核表'!G12</f>
        <v>0</v>
      </c>
      <c r="H12" s="2103">
        <f>'资产损失（专项申报）税前扣除审核表'!H12</f>
        <v>0</v>
      </c>
      <c r="I12" s="2000"/>
    </row>
    <row r="13" spans="1:10" ht="14.25" customHeight="1">
      <c r="A13" s="1875">
        <v>8</v>
      </c>
      <c r="B13" s="1964">
        <f>'资产损失（专项申报）税前扣除审核表'!B13</f>
        <v>0</v>
      </c>
      <c r="C13" s="2103">
        <f>'资产损失（专项申报）税前扣除审核表'!C13</f>
        <v>0</v>
      </c>
      <c r="D13" s="2103">
        <f>'资产损失（专项申报）税前扣除审核表'!D13</f>
        <v>0</v>
      </c>
      <c r="E13" s="2103">
        <f>'资产损失（专项申报）税前扣除审核表'!E13</f>
        <v>0</v>
      </c>
      <c r="F13" s="2103">
        <f>'资产损失（专项申报）税前扣除审核表'!F13</f>
        <v>0</v>
      </c>
      <c r="G13" s="2103">
        <f>'资产损失（专项申报）税前扣除审核表'!G13</f>
        <v>0</v>
      </c>
      <c r="H13" s="2103">
        <f>'资产损失（专项申报）税前扣除审核表'!H13</f>
        <v>0</v>
      </c>
      <c r="I13" s="2000"/>
    </row>
    <row r="14" spans="1:10" ht="14.25" customHeight="1">
      <c r="A14" s="1875">
        <v>9</v>
      </c>
      <c r="B14" s="1964">
        <f>'资产损失（专项申报）税前扣除审核表'!B14</f>
        <v>0</v>
      </c>
      <c r="C14" s="2103">
        <f>'资产损失（专项申报）税前扣除审核表'!C14</f>
        <v>0</v>
      </c>
      <c r="D14" s="2103">
        <f>'资产损失（专项申报）税前扣除审核表'!D14</f>
        <v>0</v>
      </c>
      <c r="E14" s="2103">
        <f>'资产损失（专项申报）税前扣除审核表'!E14</f>
        <v>0</v>
      </c>
      <c r="F14" s="2103">
        <f>'资产损失（专项申报）税前扣除审核表'!F14</f>
        <v>0</v>
      </c>
      <c r="G14" s="2103">
        <f>'资产损失（专项申报）税前扣除审核表'!G14</f>
        <v>0</v>
      </c>
      <c r="H14" s="2103">
        <f>'资产损失（专项申报）税前扣除审核表'!H14</f>
        <v>0</v>
      </c>
      <c r="I14" s="2000"/>
    </row>
    <row r="15" spans="1:10" ht="14.25" customHeight="1">
      <c r="A15" s="1875">
        <v>10</v>
      </c>
      <c r="B15" s="1964">
        <f>'资产损失（专项申报）税前扣除审核表'!B15</f>
        <v>0</v>
      </c>
      <c r="C15" s="2103">
        <f>'资产损失（专项申报）税前扣除审核表'!C15</f>
        <v>0</v>
      </c>
      <c r="D15" s="2103">
        <f>'资产损失（专项申报）税前扣除审核表'!D15</f>
        <v>0</v>
      </c>
      <c r="E15" s="2103">
        <f>'资产损失（专项申报）税前扣除审核表'!E15</f>
        <v>0</v>
      </c>
      <c r="F15" s="2103">
        <f>'资产损失（专项申报）税前扣除审核表'!F15</f>
        <v>0</v>
      </c>
      <c r="G15" s="2103">
        <f>'资产损失（专项申报）税前扣除审核表'!G15</f>
        <v>0</v>
      </c>
      <c r="H15" s="2103">
        <f>'资产损失（专项申报）税前扣除审核表'!H15</f>
        <v>0</v>
      </c>
      <c r="I15" s="2000"/>
    </row>
    <row r="16" spans="1:10" ht="91.5" customHeight="1">
      <c r="A16" s="1875">
        <v>11</v>
      </c>
      <c r="B16" s="2025" t="s">
        <v>5569</v>
      </c>
      <c r="C16" s="2103">
        <f>'资产损失（专项申报）税前扣除审核表'!C16</f>
        <v>0</v>
      </c>
      <c r="D16" s="2103">
        <f>'资产损失（专项申报）税前扣除审核表'!D16</f>
        <v>0</v>
      </c>
      <c r="E16" s="2103">
        <f>'资产损失（专项申报）税前扣除审核表'!E16</f>
        <v>0</v>
      </c>
      <c r="F16" s="2103">
        <f>'资产损失（专项申报）税前扣除审核表'!F16</f>
        <v>0</v>
      </c>
      <c r="G16" s="2103">
        <f>'资产损失（专项申报）税前扣除审核表'!G16</f>
        <v>0</v>
      </c>
      <c r="H16" s="2103">
        <f>'资产损失（专项申报）税前扣除审核表'!H16</f>
        <v>0</v>
      </c>
      <c r="I16" s="2000" t="s">
        <v>5570</v>
      </c>
      <c r="J16" s="1602"/>
    </row>
    <row r="17" spans="1:10" ht="14.25" customHeight="1">
      <c r="A17" s="1875">
        <v>12</v>
      </c>
      <c r="B17" s="1964">
        <f>'资产损失（专项申报）税前扣除审核表'!B17</f>
        <v>0</v>
      </c>
      <c r="C17" s="2103">
        <f>'资产损失（专项申报）税前扣除审核表'!C17</f>
        <v>0</v>
      </c>
      <c r="D17" s="2103">
        <f>'资产损失（专项申报）税前扣除审核表'!D17</f>
        <v>0</v>
      </c>
      <c r="E17" s="2103">
        <f>'资产损失（专项申报）税前扣除审核表'!E17</f>
        <v>0</v>
      </c>
      <c r="F17" s="2103">
        <f>'资产损失（专项申报）税前扣除审核表'!F17</f>
        <v>0</v>
      </c>
      <c r="G17" s="2103">
        <f>'资产损失（专项申报）税前扣除审核表'!G17</f>
        <v>0</v>
      </c>
      <c r="H17" s="2103">
        <f>'资产损失（专项申报）税前扣除审核表'!H17</f>
        <v>0</v>
      </c>
      <c r="I17" s="2000"/>
    </row>
    <row r="18" spans="1:10" ht="14.25" customHeight="1">
      <c r="A18" s="1875">
        <v>13</v>
      </c>
      <c r="B18" s="1964">
        <f>'资产损失（专项申报）税前扣除审核表'!B18</f>
        <v>0</v>
      </c>
      <c r="C18" s="2103">
        <f>'资产损失（专项申报）税前扣除审核表'!C18</f>
        <v>0</v>
      </c>
      <c r="D18" s="2103">
        <f>'资产损失（专项申报）税前扣除审核表'!D18</f>
        <v>0</v>
      </c>
      <c r="E18" s="2103">
        <f>'资产损失（专项申报）税前扣除审核表'!E18</f>
        <v>0</v>
      </c>
      <c r="F18" s="2103">
        <f>'资产损失（专项申报）税前扣除审核表'!F18</f>
        <v>0</v>
      </c>
      <c r="G18" s="2103">
        <f>'资产损失（专项申报）税前扣除审核表'!G18</f>
        <v>0</v>
      </c>
      <c r="H18" s="2103">
        <f>'资产损失（专项申报）税前扣除审核表'!H18</f>
        <v>0</v>
      </c>
      <c r="I18" s="2000"/>
    </row>
    <row r="19" spans="1:10" ht="14.25" customHeight="1">
      <c r="A19" s="1875">
        <v>14</v>
      </c>
      <c r="B19" s="1964">
        <f>'资产损失（专项申报）税前扣除审核表'!B19</f>
        <v>0</v>
      </c>
      <c r="C19" s="2103">
        <f>'资产损失（专项申报）税前扣除审核表'!C19</f>
        <v>0</v>
      </c>
      <c r="D19" s="2103">
        <f>'资产损失（专项申报）税前扣除审核表'!D19</f>
        <v>0</v>
      </c>
      <c r="E19" s="2103">
        <f>'资产损失（专项申报）税前扣除审核表'!E19</f>
        <v>0</v>
      </c>
      <c r="F19" s="2103">
        <f>'资产损失（专项申报）税前扣除审核表'!F19</f>
        <v>0</v>
      </c>
      <c r="G19" s="2103">
        <f>'资产损失（专项申报）税前扣除审核表'!G19</f>
        <v>0</v>
      </c>
      <c r="H19" s="2103">
        <f>'资产损失（专项申报）税前扣除审核表'!H19</f>
        <v>0</v>
      </c>
      <c r="I19" s="2000"/>
    </row>
    <row r="20" spans="1:10" ht="14.25" customHeight="1">
      <c r="A20" s="1875">
        <v>15</v>
      </c>
      <c r="B20" s="1964">
        <f>'资产损失（专项申报）税前扣除审核表'!B20</f>
        <v>0</v>
      </c>
      <c r="C20" s="2103">
        <f>'资产损失（专项申报）税前扣除审核表'!C20</f>
        <v>0</v>
      </c>
      <c r="D20" s="2103">
        <f>'资产损失（专项申报）税前扣除审核表'!D20</f>
        <v>0</v>
      </c>
      <c r="E20" s="2103">
        <f>'资产损失（专项申报）税前扣除审核表'!E20</f>
        <v>0</v>
      </c>
      <c r="F20" s="2103">
        <f>'资产损失（专项申报）税前扣除审核表'!F20</f>
        <v>0</v>
      </c>
      <c r="G20" s="2103">
        <f>'资产损失（专项申报）税前扣除审核表'!G20</f>
        <v>0</v>
      </c>
      <c r="H20" s="2103">
        <f>'资产损失（专项申报）税前扣除审核表'!H20</f>
        <v>0</v>
      </c>
      <c r="I20" s="2000"/>
    </row>
    <row r="21" spans="1:10" ht="86.25" customHeight="1">
      <c r="A21" s="1875">
        <v>16</v>
      </c>
      <c r="B21" s="2025" t="s">
        <v>5571</v>
      </c>
      <c r="C21" s="2103">
        <f>'资产损失（专项申报）税前扣除审核表'!C21</f>
        <v>0</v>
      </c>
      <c r="D21" s="2103">
        <f>'资产损失（专项申报）税前扣除审核表'!D21</f>
        <v>0</v>
      </c>
      <c r="E21" s="2103">
        <f>'资产损失（专项申报）税前扣除审核表'!E21</f>
        <v>0</v>
      </c>
      <c r="F21" s="2103">
        <f>'资产损失（专项申报）税前扣除审核表'!F21</f>
        <v>0</v>
      </c>
      <c r="G21" s="2103">
        <f>'资产损失（专项申报）税前扣除审核表'!G21</f>
        <v>0</v>
      </c>
      <c r="H21" s="2103">
        <f>'资产损失（专项申报）税前扣除审核表'!H21</f>
        <v>0</v>
      </c>
      <c r="I21" s="2000" t="s">
        <v>5572</v>
      </c>
      <c r="J21" s="1602"/>
    </row>
    <row r="22" spans="1:10" ht="14.25" customHeight="1">
      <c r="A22" s="1875">
        <v>17</v>
      </c>
      <c r="B22" s="1964">
        <f>'资产损失（专项申报）税前扣除审核表'!B22</f>
        <v>0</v>
      </c>
      <c r="C22" s="2103">
        <f>'资产损失（专项申报）税前扣除审核表'!C22</f>
        <v>0</v>
      </c>
      <c r="D22" s="2103">
        <f>'资产损失（专项申报）税前扣除审核表'!D22</f>
        <v>0</v>
      </c>
      <c r="E22" s="2103">
        <f>'资产损失（专项申报）税前扣除审核表'!E22</f>
        <v>0</v>
      </c>
      <c r="F22" s="2103">
        <f>'资产损失（专项申报）税前扣除审核表'!F22</f>
        <v>0</v>
      </c>
      <c r="G22" s="2103">
        <f>'资产损失（专项申报）税前扣除审核表'!G22</f>
        <v>0</v>
      </c>
      <c r="H22" s="2103">
        <f>'资产损失（专项申报）税前扣除审核表'!H22</f>
        <v>0</v>
      </c>
      <c r="I22" s="2000"/>
    </row>
    <row r="23" spans="1:10" ht="14.25" customHeight="1">
      <c r="A23" s="1875">
        <v>18</v>
      </c>
      <c r="B23" s="1964">
        <f>'资产损失（专项申报）税前扣除审核表'!B23</f>
        <v>0</v>
      </c>
      <c r="C23" s="2103">
        <f>'资产损失（专项申报）税前扣除审核表'!C23</f>
        <v>0</v>
      </c>
      <c r="D23" s="2103">
        <f>'资产损失（专项申报）税前扣除审核表'!D23</f>
        <v>0</v>
      </c>
      <c r="E23" s="2103">
        <f>'资产损失（专项申报）税前扣除审核表'!E23</f>
        <v>0</v>
      </c>
      <c r="F23" s="2103">
        <f>'资产损失（专项申报）税前扣除审核表'!F23</f>
        <v>0</v>
      </c>
      <c r="G23" s="2103">
        <f>'资产损失（专项申报）税前扣除审核表'!G23</f>
        <v>0</v>
      </c>
      <c r="H23" s="2103">
        <f>'资产损失（专项申报）税前扣除审核表'!H23</f>
        <v>0</v>
      </c>
      <c r="I23" s="2000"/>
    </row>
    <row r="24" spans="1:10" ht="14.25" customHeight="1">
      <c r="A24" s="1875">
        <v>19</v>
      </c>
      <c r="B24" s="1964">
        <f>'资产损失（专项申报）税前扣除审核表'!B24</f>
        <v>0</v>
      </c>
      <c r="C24" s="2103">
        <f>'资产损失（专项申报）税前扣除审核表'!C24</f>
        <v>0</v>
      </c>
      <c r="D24" s="2103">
        <f>'资产损失（专项申报）税前扣除审核表'!D24</f>
        <v>0</v>
      </c>
      <c r="E24" s="2103">
        <f>'资产损失（专项申报）税前扣除审核表'!E24</f>
        <v>0</v>
      </c>
      <c r="F24" s="2103">
        <f>'资产损失（专项申报）税前扣除审核表'!F24</f>
        <v>0</v>
      </c>
      <c r="G24" s="2103">
        <f>'资产损失（专项申报）税前扣除审核表'!G24</f>
        <v>0</v>
      </c>
      <c r="H24" s="2103">
        <f>'资产损失（专项申报）税前扣除审核表'!H24</f>
        <v>0</v>
      </c>
      <c r="I24" s="2000"/>
    </row>
    <row r="25" spans="1:10" ht="87.75" customHeight="1">
      <c r="A25" s="1875">
        <v>20</v>
      </c>
      <c r="B25" s="1858" t="s">
        <v>5573</v>
      </c>
      <c r="C25" s="2103">
        <f>'资产损失（专项申报）税前扣除审核表'!C25</f>
        <v>0</v>
      </c>
      <c r="D25" s="2103">
        <f>'资产损失（专项申报）税前扣除审核表'!D25</f>
        <v>0</v>
      </c>
      <c r="E25" s="2103">
        <f>'资产损失（专项申报）税前扣除审核表'!E25</f>
        <v>0</v>
      </c>
      <c r="F25" s="2103">
        <f>'资产损失（专项申报）税前扣除审核表'!F25</f>
        <v>0</v>
      </c>
      <c r="G25" s="2103">
        <f>'资产损失（专项申报）税前扣除审核表'!G25</f>
        <v>0</v>
      </c>
      <c r="H25" s="2103">
        <f>'资产损失（专项申报）税前扣除审核表'!H25</f>
        <v>0</v>
      </c>
      <c r="I25" s="2000" t="s">
        <v>5574</v>
      </c>
      <c r="J25" s="1602"/>
    </row>
  </sheetData>
  <mergeCells count="11">
    <mergeCell ref="I3:I4"/>
    <mergeCell ref="A1:H1"/>
    <mergeCell ref="A2:H2"/>
    <mergeCell ref="A3:A5"/>
    <mergeCell ref="B3:B4"/>
    <mergeCell ref="C3:C4"/>
    <mergeCell ref="D3:D4"/>
    <mergeCell ref="E3:E4"/>
    <mergeCell ref="F3:F4"/>
    <mergeCell ref="G3:G4"/>
    <mergeCell ref="H3:H4"/>
  </mergeCells>
  <phoneticPr fontId="59" type="noConversion"/>
  <hyperlinks>
    <hyperlink ref="J7" location="资产损失税前扣除审核表!A1" display="资产损失税前扣除审核表!A1"/>
    <hyperlink ref="J9" location="'资产损失（专项申报）税前扣除审核表'!A1" display="'资产损失（专项申报）税前扣除审核表'!A1"/>
  </hyperlinks>
  <printOptions horizontalCentered="1"/>
  <pageMargins left="0.74803149606299213" right="0.74803149606299213" top="0.98425196850393704" bottom="0.98425196850393704" header="0.51181102362204722" footer="0.51181102362204722"/>
  <pageSetup paperSize="9" orientation="landscape"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75489" r:id="rId4" name="Button 1">
              <controlPr defaultSize="0" print="0" autoFill="0" autoPict="0" macro="[0]!ThisWorkbook.返回">
                <anchor moveWithCells="1">
                  <from>
                    <xdr:col>9</xdr:col>
                    <xdr:colOff>228600</xdr:colOff>
                    <xdr:row>5</xdr:row>
                    <xdr:rowOff>228600</xdr:rowOff>
                  </from>
                  <to>
                    <xdr:col>9</xdr:col>
                    <xdr:colOff>1047750</xdr:colOff>
                    <xdr:row>5</xdr:row>
                    <xdr:rowOff>542925</xdr:rowOff>
                  </to>
                </anchor>
              </controlPr>
            </control>
          </mc:Choice>
        </mc:AlternateContent>
      </controls>
    </mc:Choice>
  </mc:AlternateContent>
</worksheet>
</file>

<file path=xl/worksheets/sheet1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5">
    <tabColor rgb="FFFFFF00"/>
  </sheetPr>
  <dimension ref="A1:K19"/>
  <sheetViews>
    <sheetView workbookViewId="0">
      <selection activeCell="D20" sqref="D20"/>
    </sheetView>
  </sheetViews>
  <sheetFormatPr defaultRowHeight="14.25"/>
  <cols>
    <col min="1" max="1" width="5.25" style="1585" customWidth="1"/>
    <col min="2" max="2" width="27.25" style="1585" customWidth="1"/>
    <col min="3" max="9" width="12.375" style="1585" customWidth="1"/>
    <col min="10" max="10" width="9.75" style="1585" customWidth="1"/>
    <col min="11" max="11" width="15.25" style="1585" customWidth="1"/>
    <col min="12" max="256" width="9" style="1585"/>
    <col min="257" max="257" width="5.25" style="1585" customWidth="1"/>
    <col min="258" max="258" width="34.75" style="1585" customWidth="1"/>
    <col min="259" max="259" width="8.75" style="1585" customWidth="1"/>
    <col min="260" max="260" width="9" style="1585"/>
    <col min="261" max="261" width="9.875" style="1585" customWidth="1"/>
    <col min="262" max="263" width="8.25" style="1585" customWidth="1"/>
    <col min="264" max="264" width="9.875" style="1585" customWidth="1"/>
    <col min="265" max="265" width="7.5" style="1585" customWidth="1"/>
    <col min="266" max="266" width="14.5" style="1585" customWidth="1"/>
    <col min="267" max="267" width="15.25" style="1585" customWidth="1"/>
    <col min="268" max="512" width="9" style="1585"/>
    <col min="513" max="513" width="5.25" style="1585" customWidth="1"/>
    <col min="514" max="514" width="34.75" style="1585" customWidth="1"/>
    <col min="515" max="515" width="8.75" style="1585" customWidth="1"/>
    <col min="516" max="516" width="9" style="1585"/>
    <col min="517" max="517" width="9.875" style="1585" customWidth="1"/>
    <col min="518" max="519" width="8.25" style="1585" customWidth="1"/>
    <col min="520" max="520" width="9.875" style="1585" customWidth="1"/>
    <col min="521" max="521" width="7.5" style="1585" customWidth="1"/>
    <col min="522" max="522" width="14.5" style="1585" customWidth="1"/>
    <col min="523" max="523" width="15.25" style="1585" customWidth="1"/>
    <col min="524" max="768" width="9" style="1585"/>
    <col min="769" max="769" width="5.25" style="1585" customWidth="1"/>
    <col min="770" max="770" width="34.75" style="1585" customWidth="1"/>
    <col min="771" max="771" width="8.75" style="1585" customWidth="1"/>
    <col min="772" max="772" width="9" style="1585"/>
    <col min="773" max="773" width="9.875" style="1585" customWidth="1"/>
    <col min="774" max="775" width="8.25" style="1585" customWidth="1"/>
    <col min="776" max="776" width="9.875" style="1585" customWidth="1"/>
    <col min="777" max="777" width="7.5" style="1585" customWidth="1"/>
    <col min="778" max="778" width="14.5" style="1585" customWidth="1"/>
    <col min="779" max="779" width="15.25" style="1585" customWidth="1"/>
    <col min="780" max="1024" width="9" style="1585"/>
    <col min="1025" max="1025" width="5.25" style="1585" customWidth="1"/>
    <col min="1026" max="1026" width="34.75" style="1585" customWidth="1"/>
    <col min="1027" max="1027" width="8.75" style="1585" customWidth="1"/>
    <col min="1028" max="1028" width="9" style="1585"/>
    <col min="1029" max="1029" width="9.875" style="1585" customWidth="1"/>
    <col min="1030" max="1031" width="8.25" style="1585" customWidth="1"/>
    <col min="1032" max="1032" width="9.875" style="1585" customWidth="1"/>
    <col min="1033" max="1033" width="7.5" style="1585" customWidth="1"/>
    <col min="1034" max="1034" width="14.5" style="1585" customWidth="1"/>
    <col min="1035" max="1035" width="15.25" style="1585" customWidth="1"/>
    <col min="1036" max="1280" width="9" style="1585"/>
    <col min="1281" max="1281" width="5.25" style="1585" customWidth="1"/>
    <col min="1282" max="1282" width="34.75" style="1585" customWidth="1"/>
    <col min="1283" max="1283" width="8.75" style="1585" customWidth="1"/>
    <col min="1284" max="1284" width="9" style="1585"/>
    <col min="1285" max="1285" width="9.875" style="1585" customWidth="1"/>
    <col min="1286" max="1287" width="8.25" style="1585" customWidth="1"/>
    <col min="1288" max="1288" width="9.875" style="1585" customWidth="1"/>
    <col min="1289" max="1289" width="7.5" style="1585" customWidth="1"/>
    <col min="1290" max="1290" width="14.5" style="1585" customWidth="1"/>
    <col min="1291" max="1291" width="15.25" style="1585" customWidth="1"/>
    <col min="1292" max="1536" width="9" style="1585"/>
    <col min="1537" max="1537" width="5.25" style="1585" customWidth="1"/>
    <col min="1538" max="1538" width="34.75" style="1585" customWidth="1"/>
    <col min="1539" max="1539" width="8.75" style="1585" customWidth="1"/>
    <col min="1540" max="1540" width="9" style="1585"/>
    <col min="1541" max="1541" width="9.875" style="1585" customWidth="1"/>
    <col min="1542" max="1543" width="8.25" style="1585" customWidth="1"/>
    <col min="1544" max="1544" width="9.875" style="1585" customWidth="1"/>
    <col min="1545" max="1545" width="7.5" style="1585" customWidth="1"/>
    <col min="1546" max="1546" width="14.5" style="1585" customWidth="1"/>
    <col min="1547" max="1547" width="15.25" style="1585" customWidth="1"/>
    <col min="1548" max="1792" width="9" style="1585"/>
    <col min="1793" max="1793" width="5.25" style="1585" customWidth="1"/>
    <col min="1794" max="1794" width="34.75" style="1585" customWidth="1"/>
    <col min="1795" max="1795" width="8.75" style="1585" customWidth="1"/>
    <col min="1796" max="1796" width="9" style="1585"/>
    <col min="1797" max="1797" width="9.875" style="1585" customWidth="1"/>
    <col min="1798" max="1799" width="8.25" style="1585" customWidth="1"/>
    <col min="1800" max="1800" width="9.875" style="1585" customWidth="1"/>
    <col min="1801" max="1801" width="7.5" style="1585" customWidth="1"/>
    <col min="1802" max="1802" width="14.5" style="1585" customWidth="1"/>
    <col min="1803" max="1803" width="15.25" style="1585" customWidth="1"/>
    <col min="1804" max="2048" width="9" style="1585"/>
    <col min="2049" max="2049" width="5.25" style="1585" customWidth="1"/>
    <col min="2050" max="2050" width="34.75" style="1585" customWidth="1"/>
    <col min="2051" max="2051" width="8.75" style="1585" customWidth="1"/>
    <col min="2052" max="2052" width="9" style="1585"/>
    <col min="2053" max="2053" width="9.875" style="1585" customWidth="1"/>
    <col min="2054" max="2055" width="8.25" style="1585" customWidth="1"/>
    <col min="2056" max="2056" width="9.875" style="1585" customWidth="1"/>
    <col min="2057" max="2057" width="7.5" style="1585" customWidth="1"/>
    <col min="2058" max="2058" width="14.5" style="1585" customWidth="1"/>
    <col min="2059" max="2059" width="15.25" style="1585" customWidth="1"/>
    <col min="2060" max="2304" width="9" style="1585"/>
    <col min="2305" max="2305" width="5.25" style="1585" customWidth="1"/>
    <col min="2306" max="2306" width="34.75" style="1585" customWidth="1"/>
    <col min="2307" max="2307" width="8.75" style="1585" customWidth="1"/>
    <col min="2308" max="2308" width="9" style="1585"/>
    <col min="2309" max="2309" width="9.875" style="1585" customWidth="1"/>
    <col min="2310" max="2311" width="8.25" style="1585" customWidth="1"/>
    <col min="2312" max="2312" width="9.875" style="1585" customWidth="1"/>
    <col min="2313" max="2313" width="7.5" style="1585" customWidth="1"/>
    <col min="2314" max="2314" width="14.5" style="1585" customWidth="1"/>
    <col min="2315" max="2315" width="15.25" style="1585" customWidth="1"/>
    <col min="2316" max="2560" width="9" style="1585"/>
    <col min="2561" max="2561" width="5.25" style="1585" customWidth="1"/>
    <col min="2562" max="2562" width="34.75" style="1585" customWidth="1"/>
    <col min="2563" max="2563" width="8.75" style="1585" customWidth="1"/>
    <col min="2564" max="2564" width="9" style="1585"/>
    <col min="2565" max="2565" width="9.875" style="1585" customWidth="1"/>
    <col min="2566" max="2567" width="8.25" style="1585" customWidth="1"/>
    <col min="2568" max="2568" width="9.875" style="1585" customWidth="1"/>
    <col min="2569" max="2569" width="7.5" style="1585" customWidth="1"/>
    <col min="2570" max="2570" width="14.5" style="1585" customWidth="1"/>
    <col min="2571" max="2571" width="15.25" style="1585" customWidth="1"/>
    <col min="2572" max="2816" width="9" style="1585"/>
    <col min="2817" max="2817" width="5.25" style="1585" customWidth="1"/>
    <col min="2818" max="2818" width="34.75" style="1585" customWidth="1"/>
    <col min="2819" max="2819" width="8.75" style="1585" customWidth="1"/>
    <col min="2820" max="2820" width="9" style="1585"/>
    <col min="2821" max="2821" width="9.875" style="1585" customWidth="1"/>
    <col min="2822" max="2823" width="8.25" style="1585" customWidth="1"/>
    <col min="2824" max="2824" width="9.875" style="1585" customWidth="1"/>
    <col min="2825" max="2825" width="7.5" style="1585" customWidth="1"/>
    <col min="2826" max="2826" width="14.5" style="1585" customWidth="1"/>
    <col min="2827" max="2827" width="15.25" style="1585" customWidth="1"/>
    <col min="2828" max="3072" width="9" style="1585"/>
    <col min="3073" max="3073" width="5.25" style="1585" customWidth="1"/>
    <col min="3074" max="3074" width="34.75" style="1585" customWidth="1"/>
    <col min="3075" max="3075" width="8.75" style="1585" customWidth="1"/>
    <col min="3076" max="3076" width="9" style="1585"/>
    <col min="3077" max="3077" width="9.875" style="1585" customWidth="1"/>
    <col min="3078" max="3079" width="8.25" style="1585" customWidth="1"/>
    <col min="3080" max="3080" width="9.875" style="1585" customWidth="1"/>
    <col min="3081" max="3081" width="7.5" style="1585" customWidth="1"/>
    <col min="3082" max="3082" width="14.5" style="1585" customWidth="1"/>
    <col min="3083" max="3083" width="15.25" style="1585" customWidth="1"/>
    <col min="3084" max="3328" width="9" style="1585"/>
    <col min="3329" max="3329" width="5.25" style="1585" customWidth="1"/>
    <col min="3330" max="3330" width="34.75" style="1585" customWidth="1"/>
    <col min="3331" max="3331" width="8.75" style="1585" customWidth="1"/>
    <col min="3332" max="3332" width="9" style="1585"/>
    <col min="3333" max="3333" width="9.875" style="1585" customWidth="1"/>
    <col min="3334" max="3335" width="8.25" style="1585" customWidth="1"/>
    <col min="3336" max="3336" width="9.875" style="1585" customWidth="1"/>
    <col min="3337" max="3337" width="7.5" style="1585" customWidth="1"/>
    <col min="3338" max="3338" width="14.5" style="1585" customWidth="1"/>
    <col min="3339" max="3339" width="15.25" style="1585" customWidth="1"/>
    <col min="3340" max="3584" width="9" style="1585"/>
    <col min="3585" max="3585" width="5.25" style="1585" customWidth="1"/>
    <col min="3586" max="3586" width="34.75" style="1585" customWidth="1"/>
    <col min="3587" max="3587" width="8.75" style="1585" customWidth="1"/>
    <col min="3588" max="3588" width="9" style="1585"/>
    <col min="3589" max="3589" width="9.875" style="1585" customWidth="1"/>
    <col min="3590" max="3591" width="8.25" style="1585" customWidth="1"/>
    <col min="3592" max="3592" width="9.875" style="1585" customWidth="1"/>
    <col min="3593" max="3593" width="7.5" style="1585" customWidth="1"/>
    <col min="3594" max="3594" width="14.5" style="1585" customWidth="1"/>
    <col min="3595" max="3595" width="15.25" style="1585" customWidth="1"/>
    <col min="3596" max="3840" width="9" style="1585"/>
    <col min="3841" max="3841" width="5.25" style="1585" customWidth="1"/>
    <col min="3842" max="3842" width="34.75" style="1585" customWidth="1"/>
    <col min="3843" max="3843" width="8.75" style="1585" customWidth="1"/>
    <col min="3844" max="3844" width="9" style="1585"/>
    <col min="3845" max="3845" width="9.875" style="1585" customWidth="1"/>
    <col min="3846" max="3847" width="8.25" style="1585" customWidth="1"/>
    <col min="3848" max="3848" width="9.875" style="1585" customWidth="1"/>
    <col min="3849" max="3849" width="7.5" style="1585" customWidth="1"/>
    <col min="3850" max="3850" width="14.5" style="1585" customWidth="1"/>
    <col min="3851" max="3851" width="15.25" style="1585" customWidth="1"/>
    <col min="3852" max="4096" width="9" style="1585"/>
    <col min="4097" max="4097" width="5.25" style="1585" customWidth="1"/>
    <col min="4098" max="4098" width="34.75" style="1585" customWidth="1"/>
    <col min="4099" max="4099" width="8.75" style="1585" customWidth="1"/>
    <col min="4100" max="4100" width="9" style="1585"/>
    <col min="4101" max="4101" width="9.875" style="1585" customWidth="1"/>
    <col min="4102" max="4103" width="8.25" style="1585" customWidth="1"/>
    <col min="4104" max="4104" width="9.875" style="1585" customWidth="1"/>
    <col min="4105" max="4105" width="7.5" style="1585" customWidth="1"/>
    <col min="4106" max="4106" width="14.5" style="1585" customWidth="1"/>
    <col min="4107" max="4107" width="15.25" style="1585" customWidth="1"/>
    <col min="4108" max="4352" width="9" style="1585"/>
    <col min="4353" max="4353" width="5.25" style="1585" customWidth="1"/>
    <col min="4354" max="4354" width="34.75" style="1585" customWidth="1"/>
    <col min="4355" max="4355" width="8.75" style="1585" customWidth="1"/>
    <col min="4356" max="4356" width="9" style="1585"/>
    <col min="4357" max="4357" width="9.875" style="1585" customWidth="1"/>
    <col min="4358" max="4359" width="8.25" style="1585" customWidth="1"/>
    <col min="4360" max="4360" width="9.875" style="1585" customWidth="1"/>
    <col min="4361" max="4361" width="7.5" style="1585" customWidth="1"/>
    <col min="4362" max="4362" width="14.5" style="1585" customWidth="1"/>
    <col min="4363" max="4363" width="15.25" style="1585" customWidth="1"/>
    <col min="4364" max="4608" width="9" style="1585"/>
    <col min="4609" max="4609" width="5.25" style="1585" customWidth="1"/>
    <col min="4610" max="4610" width="34.75" style="1585" customWidth="1"/>
    <col min="4611" max="4611" width="8.75" style="1585" customWidth="1"/>
    <col min="4612" max="4612" width="9" style="1585"/>
    <col min="4613" max="4613" width="9.875" style="1585" customWidth="1"/>
    <col min="4614" max="4615" width="8.25" style="1585" customWidth="1"/>
    <col min="4616" max="4616" width="9.875" style="1585" customWidth="1"/>
    <col min="4617" max="4617" width="7.5" style="1585" customWidth="1"/>
    <col min="4618" max="4618" width="14.5" style="1585" customWidth="1"/>
    <col min="4619" max="4619" width="15.25" style="1585" customWidth="1"/>
    <col min="4620" max="4864" width="9" style="1585"/>
    <col min="4865" max="4865" width="5.25" style="1585" customWidth="1"/>
    <col min="4866" max="4866" width="34.75" style="1585" customWidth="1"/>
    <col min="4867" max="4867" width="8.75" style="1585" customWidth="1"/>
    <col min="4868" max="4868" width="9" style="1585"/>
    <col min="4869" max="4869" width="9.875" style="1585" customWidth="1"/>
    <col min="4870" max="4871" width="8.25" style="1585" customWidth="1"/>
    <col min="4872" max="4872" width="9.875" style="1585" customWidth="1"/>
    <col min="4873" max="4873" width="7.5" style="1585" customWidth="1"/>
    <col min="4874" max="4874" width="14.5" style="1585" customWidth="1"/>
    <col min="4875" max="4875" width="15.25" style="1585" customWidth="1"/>
    <col min="4876" max="5120" width="9" style="1585"/>
    <col min="5121" max="5121" width="5.25" style="1585" customWidth="1"/>
    <col min="5122" max="5122" width="34.75" style="1585" customWidth="1"/>
    <col min="5123" max="5123" width="8.75" style="1585" customWidth="1"/>
    <col min="5124" max="5124" width="9" style="1585"/>
    <col min="5125" max="5125" width="9.875" style="1585" customWidth="1"/>
    <col min="5126" max="5127" width="8.25" style="1585" customWidth="1"/>
    <col min="5128" max="5128" width="9.875" style="1585" customWidth="1"/>
    <col min="5129" max="5129" width="7.5" style="1585" customWidth="1"/>
    <col min="5130" max="5130" width="14.5" style="1585" customWidth="1"/>
    <col min="5131" max="5131" width="15.25" style="1585" customWidth="1"/>
    <col min="5132" max="5376" width="9" style="1585"/>
    <col min="5377" max="5377" width="5.25" style="1585" customWidth="1"/>
    <col min="5378" max="5378" width="34.75" style="1585" customWidth="1"/>
    <col min="5379" max="5379" width="8.75" style="1585" customWidth="1"/>
    <col min="5380" max="5380" width="9" style="1585"/>
    <col min="5381" max="5381" width="9.875" style="1585" customWidth="1"/>
    <col min="5382" max="5383" width="8.25" style="1585" customWidth="1"/>
    <col min="5384" max="5384" width="9.875" style="1585" customWidth="1"/>
    <col min="5385" max="5385" width="7.5" style="1585" customWidth="1"/>
    <col min="5386" max="5386" width="14.5" style="1585" customWidth="1"/>
    <col min="5387" max="5387" width="15.25" style="1585" customWidth="1"/>
    <col min="5388" max="5632" width="9" style="1585"/>
    <col min="5633" max="5633" width="5.25" style="1585" customWidth="1"/>
    <col min="5634" max="5634" width="34.75" style="1585" customWidth="1"/>
    <col min="5635" max="5635" width="8.75" style="1585" customWidth="1"/>
    <col min="5636" max="5636" width="9" style="1585"/>
    <col min="5637" max="5637" width="9.875" style="1585" customWidth="1"/>
    <col min="5638" max="5639" width="8.25" style="1585" customWidth="1"/>
    <col min="5640" max="5640" width="9.875" style="1585" customWidth="1"/>
    <col min="5641" max="5641" width="7.5" style="1585" customWidth="1"/>
    <col min="5642" max="5642" width="14.5" style="1585" customWidth="1"/>
    <col min="5643" max="5643" width="15.25" style="1585" customWidth="1"/>
    <col min="5644" max="5888" width="9" style="1585"/>
    <col min="5889" max="5889" width="5.25" style="1585" customWidth="1"/>
    <col min="5890" max="5890" width="34.75" style="1585" customWidth="1"/>
    <col min="5891" max="5891" width="8.75" style="1585" customWidth="1"/>
    <col min="5892" max="5892" width="9" style="1585"/>
    <col min="5893" max="5893" width="9.875" style="1585" customWidth="1"/>
    <col min="5894" max="5895" width="8.25" style="1585" customWidth="1"/>
    <col min="5896" max="5896" width="9.875" style="1585" customWidth="1"/>
    <col min="5897" max="5897" width="7.5" style="1585" customWidth="1"/>
    <col min="5898" max="5898" width="14.5" style="1585" customWidth="1"/>
    <col min="5899" max="5899" width="15.25" style="1585" customWidth="1"/>
    <col min="5900" max="6144" width="9" style="1585"/>
    <col min="6145" max="6145" width="5.25" style="1585" customWidth="1"/>
    <col min="6146" max="6146" width="34.75" style="1585" customWidth="1"/>
    <col min="6147" max="6147" width="8.75" style="1585" customWidth="1"/>
    <col min="6148" max="6148" width="9" style="1585"/>
    <col min="6149" max="6149" width="9.875" style="1585" customWidth="1"/>
    <col min="6150" max="6151" width="8.25" style="1585" customWidth="1"/>
    <col min="6152" max="6152" width="9.875" style="1585" customWidth="1"/>
    <col min="6153" max="6153" width="7.5" style="1585" customWidth="1"/>
    <col min="6154" max="6154" width="14.5" style="1585" customWidth="1"/>
    <col min="6155" max="6155" width="15.25" style="1585" customWidth="1"/>
    <col min="6156" max="6400" width="9" style="1585"/>
    <col min="6401" max="6401" width="5.25" style="1585" customWidth="1"/>
    <col min="6402" max="6402" width="34.75" style="1585" customWidth="1"/>
    <col min="6403" max="6403" width="8.75" style="1585" customWidth="1"/>
    <col min="6404" max="6404" width="9" style="1585"/>
    <col min="6405" max="6405" width="9.875" style="1585" customWidth="1"/>
    <col min="6406" max="6407" width="8.25" style="1585" customWidth="1"/>
    <col min="6408" max="6408" width="9.875" style="1585" customWidth="1"/>
    <col min="6409" max="6409" width="7.5" style="1585" customWidth="1"/>
    <col min="6410" max="6410" width="14.5" style="1585" customWidth="1"/>
    <col min="6411" max="6411" width="15.25" style="1585" customWidth="1"/>
    <col min="6412" max="6656" width="9" style="1585"/>
    <col min="6657" max="6657" width="5.25" style="1585" customWidth="1"/>
    <col min="6658" max="6658" width="34.75" style="1585" customWidth="1"/>
    <col min="6659" max="6659" width="8.75" style="1585" customWidth="1"/>
    <col min="6660" max="6660" width="9" style="1585"/>
    <col min="6661" max="6661" width="9.875" style="1585" customWidth="1"/>
    <col min="6662" max="6663" width="8.25" style="1585" customWidth="1"/>
    <col min="6664" max="6664" width="9.875" style="1585" customWidth="1"/>
    <col min="6665" max="6665" width="7.5" style="1585" customWidth="1"/>
    <col min="6666" max="6666" width="14.5" style="1585" customWidth="1"/>
    <col min="6667" max="6667" width="15.25" style="1585" customWidth="1"/>
    <col min="6668" max="6912" width="9" style="1585"/>
    <col min="6913" max="6913" width="5.25" style="1585" customWidth="1"/>
    <col min="6914" max="6914" width="34.75" style="1585" customWidth="1"/>
    <col min="6915" max="6915" width="8.75" style="1585" customWidth="1"/>
    <col min="6916" max="6916" width="9" style="1585"/>
    <col min="6917" max="6917" width="9.875" style="1585" customWidth="1"/>
    <col min="6918" max="6919" width="8.25" style="1585" customWidth="1"/>
    <col min="6920" max="6920" width="9.875" style="1585" customWidth="1"/>
    <col min="6921" max="6921" width="7.5" style="1585" customWidth="1"/>
    <col min="6922" max="6922" width="14.5" style="1585" customWidth="1"/>
    <col min="6923" max="6923" width="15.25" style="1585" customWidth="1"/>
    <col min="6924" max="7168" width="9" style="1585"/>
    <col min="7169" max="7169" width="5.25" style="1585" customWidth="1"/>
    <col min="7170" max="7170" width="34.75" style="1585" customWidth="1"/>
    <col min="7171" max="7171" width="8.75" style="1585" customWidth="1"/>
    <col min="7172" max="7172" width="9" style="1585"/>
    <col min="7173" max="7173" width="9.875" style="1585" customWidth="1"/>
    <col min="7174" max="7175" width="8.25" style="1585" customWidth="1"/>
    <col min="7176" max="7176" width="9.875" style="1585" customWidth="1"/>
    <col min="7177" max="7177" width="7.5" style="1585" customWidth="1"/>
    <col min="7178" max="7178" width="14.5" style="1585" customWidth="1"/>
    <col min="7179" max="7179" width="15.25" style="1585" customWidth="1"/>
    <col min="7180" max="7424" width="9" style="1585"/>
    <col min="7425" max="7425" width="5.25" style="1585" customWidth="1"/>
    <col min="7426" max="7426" width="34.75" style="1585" customWidth="1"/>
    <col min="7427" max="7427" width="8.75" style="1585" customWidth="1"/>
    <col min="7428" max="7428" width="9" style="1585"/>
    <col min="7429" max="7429" width="9.875" style="1585" customWidth="1"/>
    <col min="7430" max="7431" width="8.25" style="1585" customWidth="1"/>
    <col min="7432" max="7432" width="9.875" style="1585" customWidth="1"/>
    <col min="7433" max="7433" width="7.5" style="1585" customWidth="1"/>
    <col min="7434" max="7434" width="14.5" style="1585" customWidth="1"/>
    <col min="7435" max="7435" width="15.25" style="1585" customWidth="1"/>
    <col min="7436" max="7680" width="9" style="1585"/>
    <col min="7681" max="7681" width="5.25" style="1585" customWidth="1"/>
    <col min="7682" max="7682" width="34.75" style="1585" customWidth="1"/>
    <col min="7683" max="7683" width="8.75" style="1585" customWidth="1"/>
    <col min="7684" max="7684" width="9" style="1585"/>
    <col min="7685" max="7685" width="9.875" style="1585" customWidth="1"/>
    <col min="7686" max="7687" width="8.25" style="1585" customWidth="1"/>
    <col min="7688" max="7688" width="9.875" style="1585" customWidth="1"/>
    <col min="7689" max="7689" width="7.5" style="1585" customWidth="1"/>
    <col min="7690" max="7690" width="14.5" style="1585" customWidth="1"/>
    <col min="7691" max="7691" width="15.25" style="1585" customWidth="1"/>
    <col min="7692" max="7936" width="9" style="1585"/>
    <col min="7937" max="7937" width="5.25" style="1585" customWidth="1"/>
    <col min="7938" max="7938" width="34.75" style="1585" customWidth="1"/>
    <col min="7939" max="7939" width="8.75" style="1585" customWidth="1"/>
    <col min="7940" max="7940" width="9" style="1585"/>
    <col min="7941" max="7941" width="9.875" style="1585" customWidth="1"/>
    <col min="7942" max="7943" width="8.25" style="1585" customWidth="1"/>
    <col min="7944" max="7944" width="9.875" style="1585" customWidth="1"/>
    <col min="7945" max="7945" width="7.5" style="1585" customWidth="1"/>
    <col min="7946" max="7946" width="14.5" style="1585" customWidth="1"/>
    <col min="7947" max="7947" width="15.25" style="1585" customWidth="1"/>
    <col min="7948" max="8192" width="9" style="1585"/>
    <col min="8193" max="8193" width="5.25" style="1585" customWidth="1"/>
    <col min="8194" max="8194" width="34.75" style="1585" customWidth="1"/>
    <col min="8195" max="8195" width="8.75" style="1585" customWidth="1"/>
    <col min="8196" max="8196" width="9" style="1585"/>
    <col min="8197" max="8197" width="9.875" style="1585" customWidth="1"/>
    <col min="8198" max="8199" width="8.25" style="1585" customWidth="1"/>
    <col min="8200" max="8200" width="9.875" style="1585" customWidth="1"/>
    <col min="8201" max="8201" width="7.5" style="1585" customWidth="1"/>
    <col min="8202" max="8202" width="14.5" style="1585" customWidth="1"/>
    <col min="8203" max="8203" width="15.25" style="1585" customWidth="1"/>
    <col min="8204" max="8448" width="9" style="1585"/>
    <col min="8449" max="8449" width="5.25" style="1585" customWidth="1"/>
    <col min="8450" max="8450" width="34.75" style="1585" customWidth="1"/>
    <col min="8451" max="8451" width="8.75" style="1585" customWidth="1"/>
    <col min="8452" max="8452" width="9" style="1585"/>
    <col min="8453" max="8453" width="9.875" style="1585" customWidth="1"/>
    <col min="8454" max="8455" width="8.25" style="1585" customWidth="1"/>
    <col min="8456" max="8456" width="9.875" style="1585" customWidth="1"/>
    <col min="8457" max="8457" width="7.5" style="1585" customWidth="1"/>
    <col min="8458" max="8458" width="14.5" style="1585" customWidth="1"/>
    <col min="8459" max="8459" width="15.25" style="1585" customWidth="1"/>
    <col min="8460" max="8704" width="9" style="1585"/>
    <col min="8705" max="8705" width="5.25" style="1585" customWidth="1"/>
    <col min="8706" max="8706" width="34.75" style="1585" customWidth="1"/>
    <col min="8707" max="8707" width="8.75" style="1585" customWidth="1"/>
    <col min="8708" max="8708" width="9" style="1585"/>
    <col min="8709" max="8709" width="9.875" style="1585" customWidth="1"/>
    <col min="8710" max="8711" width="8.25" style="1585" customWidth="1"/>
    <col min="8712" max="8712" width="9.875" style="1585" customWidth="1"/>
    <col min="8713" max="8713" width="7.5" style="1585" customWidth="1"/>
    <col min="8714" max="8714" width="14.5" style="1585" customWidth="1"/>
    <col min="8715" max="8715" width="15.25" style="1585" customWidth="1"/>
    <col min="8716" max="8960" width="9" style="1585"/>
    <col min="8961" max="8961" width="5.25" style="1585" customWidth="1"/>
    <col min="8962" max="8962" width="34.75" style="1585" customWidth="1"/>
    <col min="8963" max="8963" width="8.75" style="1585" customWidth="1"/>
    <col min="8964" max="8964" width="9" style="1585"/>
    <col min="8965" max="8965" width="9.875" style="1585" customWidth="1"/>
    <col min="8966" max="8967" width="8.25" style="1585" customWidth="1"/>
    <col min="8968" max="8968" width="9.875" style="1585" customWidth="1"/>
    <col min="8969" max="8969" width="7.5" style="1585" customWidth="1"/>
    <col min="8970" max="8970" width="14.5" style="1585" customWidth="1"/>
    <col min="8971" max="8971" width="15.25" style="1585" customWidth="1"/>
    <col min="8972" max="9216" width="9" style="1585"/>
    <col min="9217" max="9217" width="5.25" style="1585" customWidth="1"/>
    <col min="9218" max="9218" width="34.75" style="1585" customWidth="1"/>
    <col min="9219" max="9219" width="8.75" style="1585" customWidth="1"/>
    <col min="9220" max="9220" width="9" style="1585"/>
    <col min="9221" max="9221" width="9.875" style="1585" customWidth="1"/>
    <col min="9222" max="9223" width="8.25" style="1585" customWidth="1"/>
    <col min="9224" max="9224" width="9.875" style="1585" customWidth="1"/>
    <col min="9225" max="9225" width="7.5" style="1585" customWidth="1"/>
    <col min="9226" max="9226" width="14.5" style="1585" customWidth="1"/>
    <col min="9227" max="9227" width="15.25" style="1585" customWidth="1"/>
    <col min="9228" max="9472" width="9" style="1585"/>
    <col min="9473" max="9473" width="5.25" style="1585" customWidth="1"/>
    <col min="9474" max="9474" width="34.75" style="1585" customWidth="1"/>
    <col min="9475" max="9475" width="8.75" style="1585" customWidth="1"/>
    <col min="9476" max="9476" width="9" style="1585"/>
    <col min="9477" max="9477" width="9.875" style="1585" customWidth="1"/>
    <col min="9478" max="9479" width="8.25" style="1585" customWidth="1"/>
    <col min="9480" max="9480" width="9.875" style="1585" customWidth="1"/>
    <col min="9481" max="9481" width="7.5" style="1585" customWidth="1"/>
    <col min="9482" max="9482" width="14.5" style="1585" customWidth="1"/>
    <col min="9483" max="9483" width="15.25" style="1585" customWidth="1"/>
    <col min="9484" max="9728" width="9" style="1585"/>
    <col min="9729" max="9729" width="5.25" style="1585" customWidth="1"/>
    <col min="9730" max="9730" width="34.75" style="1585" customWidth="1"/>
    <col min="9731" max="9731" width="8.75" style="1585" customWidth="1"/>
    <col min="9732" max="9732" width="9" style="1585"/>
    <col min="9733" max="9733" width="9.875" style="1585" customWidth="1"/>
    <col min="9734" max="9735" width="8.25" style="1585" customWidth="1"/>
    <col min="9736" max="9736" width="9.875" style="1585" customWidth="1"/>
    <col min="9737" max="9737" width="7.5" style="1585" customWidth="1"/>
    <col min="9738" max="9738" width="14.5" style="1585" customWidth="1"/>
    <col min="9739" max="9739" width="15.25" style="1585" customWidth="1"/>
    <col min="9740" max="9984" width="9" style="1585"/>
    <col min="9985" max="9985" width="5.25" style="1585" customWidth="1"/>
    <col min="9986" max="9986" width="34.75" style="1585" customWidth="1"/>
    <col min="9987" max="9987" width="8.75" style="1585" customWidth="1"/>
    <col min="9988" max="9988" width="9" style="1585"/>
    <col min="9989" max="9989" width="9.875" style="1585" customWidth="1"/>
    <col min="9990" max="9991" width="8.25" style="1585" customWidth="1"/>
    <col min="9992" max="9992" width="9.875" style="1585" customWidth="1"/>
    <col min="9993" max="9993" width="7.5" style="1585" customWidth="1"/>
    <col min="9994" max="9994" width="14.5" style="1585" customWidth="1"/>
    <col min="9995" max="9995" width="15.25" style="1585" customWidth="1"/>
    <col min="9996" max="10240" width="9" style="1585"/>
    <col min="10241" max="10241" width="5.25" style="1585" customWidth="1"/>
    <col min="10242" max="10242" width="34.75" style="1585" customWidth="1"/>
    <col min="10243" max="10243" width="8.75" style="1585" customWidth="1"/>
    <col min="10244" max="10244" width="9" style="1585"/>
    <col min="10245" max="10245" width="9.875" style="1585" customWidth="1"/>
    <col min="10246" max="10247" width="8.25" style="1585" customWidth="1"/>
    <col min="10248" max="10248" width="9.875" style="1585" customWidth="1"/>
    <col min="10249" max="10249" width="7.5" style="1585" customWidth="1"/>
    <col min="10250" max="10250" width="14.5" style="1585" customWidth="1"/>
    <col min="10251" max="10251" width="15.25" style="1585" customWidth="1"/>
    <col min="10252" max="10496" width="9" style="1585"/>
    <col min="10497" max="10497" width="5.25" style="1585" customWidth="1"/>
    <col min="10498" max="10498" width="34.75" style="1585" customWidth="1"/>
    <col min="10499" max="10499" width="8.75" style="1585" customWidth="1"/>
    <col min="10500" max="10500" width="9" style="1585"/>
    <col min="10501" max="10501" width="9.875" style="1585" customWidth="1"/>
    <col min="10502" max="10503" width="8.25" style="1585" customWidth="1"/>
    <col min="10504" max="10504" width="9.875" style="1585" customWidth="1"/>
    <col min="10505" max="10505" width="7.5" style="1585" customWidth="1"/>
    <col min="10506" max="10506" width="14.5" style="1585" customWidth="1"/>
    <col min="10507" max="10507" width="15.25" style="1585" customWidth="1"/>
    <col min="10508" max="10752" width="9" style="1585"/>
    <col min="10753" max="10753" width="5.25" style="1585" customWidth="1"/>
    <col min="10754" max="10754" width="34.75" style="1585" customWidth="1"/>
    <col min="10755" max="10755" width="8.75" style="1585" customWidth="1"/>
    <col min="10756" max="10756" width="9" style="1585"/>
    <col min="10757" max="10757" width="9.875" style="1585" customWidth="1"/>
    <col min="10758" max="10759" width="8.25" style="1585" customWidth="1"/>
    <col min="10760" max="10760" width="9.875" style="1585" customWidth="1"/>
    <col min="10761" max="10761" width="7.5" style="1585" customWidth="1"/>
    <col min="10762" max="10762" width="14.5" style="1585" customWidth="1"/>
    <col min="10763" max="10763" width="15.25" style="1585" customWidth="1"/>
    <col min="10764" max="11008" width="9" style="1585"/>
    <col min="11009" max="11009" width="5.25" style="1585" customWidth="1"/>
    <col min="11010" max="11010" width="34.75" style="1585" customWidth="1"/>
    <col min="11011" max="11011" width="8.75" style="1585" customWidth="1"/>
    <col min="11012" max="11012" width="9" style="1585"/>
    <col min="11013" max="11013" width="9.875" style="1585" customWidth="1"/>
    <col min="11014" max="11015" width="8.25" style="1585" customWidth="1"/>
    <col min="11016" max="11016" width="9.875" style="1585" customWidth="1"/>
    <col min="11017" max="11017" width="7.5" style="1585" customWidth="1"/>
    <col min="11018" max="11018" width="14.5" style="1585" customWidth="1"/>
    <col min="11019" max="11019" width="15.25" style="1585" customWidth="1"/>
    <col min="11020" max="11264" width="9" style="1585"/>
    <col min="11265" max="11265" width="5.25" style="1585" customWidth="1"/>
    <col min="11266" max="11266" width="34.75" style="1585" customWidth="1"/>
    <col min="11267" max="11267" width="8.75" style="1585" customWidth="1"/>
    <col min="11268" max="11268" width="9" style="1585"/>
    <col min="11269" max="11269" width="9.875" style="1585" customWidth="1"/>
    <col min="11270" max="11271" width="8.25" style="1585" customWidth="1"/>
    <col min="11272" max="11272" width="9.875" style="1585" customWidth="1"/>
    <col min="11273" max="11273" width="7.5" style="1585" customWidth="1"/>
    <col min="11274" max="11274" width="14.5" style="1585" customWidth="1"/>
    <col min="11275" max="11275" width="15.25" style="1585" customWidth="1"/>
    <col min="11276" max="11520" width="9" style="1585"/>
    <col min="11521" max="11521" width="5.25" style="1585" customWidth="1"/>
    <col min="11522" max="11522" width="34.75" style="1585" customWidth="1"/>
    <col min="11523" max="11523" width="8.75" style="1585" customWidth="1"/>
    <col min="11524" max="11524" width="9" style="1585"/>
    <col min="11525" max="11525" width="9.875" style="1585" customWidth="1"/>
    <col min="11526" max="11527" width="8.25" style="1585" customWidth="1"/>
    <col min="11528" max="11528" width="9.875" style="1585" customWidth="1"/>
    <col min="11529" max="11529" width="7.5" style="1585" customWidth="1"/>
    <col min="11530" max="11530" width="14.5" style="1585" customWidth="1"/>
    <col min="11531" max="11531" width="15.25" style="1585" customWidth="1"/>
    <col min="11532" max="11776" width="9" style="1585"/>
    <col min="11777" max="11777" width="5.25" style="1585" customWidth="1"/>
    <col min="11778" max="11778" width="34.75" style="1585" customWidth="1"/>
    <col min="11779" max="11779" width="8.75" style="1585" customWidth="1"/>
    <col min="11780" max="11780" width="9" style="1585"/>
    <col min="11781" max="11781" width="9.875" style="1585" customWidth="1"/>
    <col min="11782" max="11783" width="8.25" style="1585" customWidth="1"/>
    <col min="11784" max="11784" width="9.875" style="1585" customWidth="1"/>
    <col min="11785" max="11785" width="7.5" style="1585" customWidth="1"/>
    <col min="11786" max="11786" width="14.5" style="1585" customWidth="1"/>
    <col min="11787" max="11787" width="15.25" style="1585" customWidth="1"/>
    <col min="11788" max="12032" width="9" style="1585"/>
    <col min="12033" max="12033" width="5.25" style="1585" customWidth="1"/>
    <col min="12034" max="12034" width="34.75" style="1585" customWidth="1"/>
    <col min="12035" max="12035" width="8.75" style="1585" customWidth="1"/>
    <col min="12036" max="12036" width="9" style="1585"/>
    <col min="12037" max="12037" width="9.875" style="1585" customWidth="1"/>
    <col min="12038" max="12039" width="8.25" style="1585" customWidth="1"/>
    <col min="12040" max="12040" width="9.875" style="1585" customWidth="1"/>
    <col min="12041" max="12041" width="7.5" style="1585" customWidth="1"/>
    <col min="12042" max="12042" width="14.5" style="1585" customWidth="1"/>
    <col min="12043" max="12043" width="15.25" style="1585" customWidth="1"/>
    <col min="12044" max="12288" width="9" style="1585"/>
    <col min="12289" max="12289" width="5.25" style="1585" customWidth="1"/>
    <col min="12290" max="12290" width="34.75" style="1585" customWidth="1"/>
    <col min="12291" max="12291" width="8.75" style="1585" customWidth="1"/>
    <col min="12292" max="12292" width="9" style="1585"/>
    <col min="12293" max="12293" width="9.875" style="1585" customWidth="1"/>
    <col min="12294" max="12295" width="8.25" style="1585" customWidth="1"/>
    <col min="12296" max="12296" width="9.875" style="1585" customWidth="1"/>
    <col min="12297" max="12297" width="7.5" style="1585" customWidth="1"/>
    <col min="12298" max="12298" width="14.5" style="1585" customWidth="1"/>
    <col min="12299" max="12299" width="15.25" style="1585" customWidth="1"/>
    <col min="12300" max="12544" width="9" style="1585"/>
    <col min="12545" max="12545" width="5.25" style="1585" customWidth="1"/>
    <col min="12546" max="12546" width="34.75" style="1585" customWidth="1"/>
    <col min="12547" max="12547" width="8.75" style="1585" customWidth="1"/>
    <col min="12548" max="12548" width="9" style="1585"/>
    <col min="12549" max="12549" width="9.875" style="1585" customWidth="1"/>
    <col min="12550" max="12551" width="8.25" style="1585" customWidth="1"/>
    <col min="12552" max="12552" width="9.875" style="1585" customWidth="1"/>
    <col min="12553" max="12553" width="7.5" style="1585" customWidth="1"/>
    <col min="12554" max="12554" width="14.5" style="1585" customWidth="1"/>
    <col min="12555" max="12555" width="15.25" style="1585" customWidth="1"/>
    <col min="12556" max="12800" width="9" style="1585"/>
    <col min="12801" max="12801" width="5.25" style="1585" customWidth="1"/>
    <col min="12802" max="12802" width="34.75" style="1585" customWidth="1"/>
    <col min="12803" max="12803" width="8.75" style="1585" customWidth="1"/>
    <col min="12804" max="12804" width="9" style="1585"/>
    <col min="12805" max="12805" width="9.875" style="1585" customWidth="1"/>
    <col min="12806" max="12807" width="8.25" style="1585" customWidth="1"/>
    <col min="12808" max="12808" width="9.875" style="1585" customWidth="1"/>
    <col min="12809" max="12809" width="7.5" style="1585" customWidth="1"/>
    <col min="12810" max="12810" width="14.5" style="1585" customWidth="1"/>
    <col min="12811" max="12811" width="15.25" style="1585" customWidth="1"/>
    <col min="12812" max="13056" width="9" style="1585"/>
    <col min="13057" max="13057" width="5.25" style="1585" customWidth="1"/>
    <col min="13058" max="13058" width="34.75" style="1585" customWidth="1"/>
    <col min="13059" max="13059" width="8.75" style="1585" customWidth="1"/>
    <col min="13060" max="13060" width="9" style="1585"/>
    <col min="13061" max="13061" width="9.875" style="1585" customWidth="1"/>
    <col min="13062" max="13063" width="8.25" style="1585" customWidth="1"/>
    <col min="13064" max="13064" width="9.875" style="1585" customWidth="1"/>
    <col min="13065" max="13065" width="7.5" style="1585" customWidth="1"/>
    <col min="13066" max="13066" width="14.5" style="1585" customWidth="1"/>
    <col min="13067" max="13067" width="15.25" style="1585" customWidth="1"/>
    <col min="13068" max="13312" width="9" style="1585"/>
    <col min="13313" max="13313" width="5.25" style="1585" customWidth="1"/>
    <col min="13314" max="13314" width="34.75" style="1585" customWidth="1"/>
    <col min="13315" max="13315" width="8.75" style="1585" customWidth="1"/>
    <col min="13316" max="13316" width="9" style="1585"/>
    <col min="13317" max="13317" width="9.875" style="1585" customWidth="1"/>
    <col min="13318" max="13319" width="8.25" style="1585" customWidth="1"/>
    <col min="13320" max="13320" width="9.875" style="1585" customWidth="1"/>
    <col min="13321" max="13321" width="7.5" style="1585" customWidth="1"/>
    <col min="13322" max="13322" width="14.5" style="1585" customWidth="1"/>
    <col min="13323" max="13323" width="15.25" style="1585" customWidth="1"/>
    <col min="13324" max="13568" width="9" style="1585"/>
    <col min="13569" max="13569" width="5.25" style="1585" customWidth="1"/>
    <col min="13570" max="13570" width="34.75" style="1585" customWidth="1"/>
    <col min="13571" max="13571" width="8.75" style="1585" customWidth="1"/>
    <col min="13572" max="13572" width="9" style="1585"/>
    <col min="13573" max="13573" width="9.875" style="1585" customWidth="1"/>
    <col min="13574" max="13575" width="8.25" style="1585" customWidth="1"/>
    <col min="13576" max="13576" width="9.875" style="1585" customWidth="1"/>
    <col min="13577" max="13577" width="7.5" style="1585" customWidth="1"/>
    <col min="13578" max="13578" width="14.5" style="1585" customWidth="1"/>
    <col min="13579" max="13579" width="15.25" style="1585" customWidth="1"/>
    <col min="13580" max="13824" width="9" style="1585"/>
    <col min="13825" max="13825" width="5.25" style="1585" customWidth="1"/>
    <col min="13826" max="13826" width="34.75" style="1585" customWidth="1"/>
    <col min="13827" max="13827" width="8.75" style="1585" customWidth="1"/>
    <col min="13828" max="13828" width="9" style="1585"/>
    <col min="13829" max="13829" width="9.875" style="1585" customWidth="1"/>
    <col min="13830" max="13831" width="8.25" style="1585" customWidth="1"/>
    <col min="13832" max="13832" width="9.875" style="1585" customWidth="1"/>
    <col min="13833" max="13833" width="7.5" style="1585" customWidth="1"/>
    <col min="13834" max="13834" width="14.5" style="1585" customWidth="1"/>
    <col min="13835" max="13835" width="15.25" style="1585" customWidth="1"/>
    <col min="13836" max="14080" width="9" style="1585"/>
    <col min="14081" max="14081" width="5.25" style="1585" customWidth="1"/>
    <col min="14082" max="14082" width="34.75" style="1585" customWidth="1"/>
    <col min="14083" max="14083" width="8.75" style="1585" customWidth="1"/>
    <col min="14084" max="14084" width="9" style="1585"/>
    <col min="14085" max="14085" width="9.875" style="1585" customWidth="1"/>
    <col min="14086" max="14087" width="8.25" style="1585" customWidth="1"/>
    <col min="14088" max="14088" width="9.875" style="1585" customWidth="1"/>
    <col min="14089" max="14089" width="7.5" style="1585" customWidth="1"/>
    <col min="14090" max="14090" width="14.5" style="1585" customWidth="1"/>
    <col min="14091" max="14091" width="15.25" style="1585" customWidth="1"/>
    <col min="14092" max="14336" width="9" style="1585"/>
    <col min="14337" max="14337" width="5.25" style="1585" customWidth="1"/>
    <col min="14338" max="14338" width="34.75" style="1585" customWidth="1"/>
    <col min="14339" max="14339" width="8.75" style="1585" customWidth="1"/>
    <col min="14340" max="14340" width="9" style="1585"/>
    <col min="14341" max="14341" width="9.875" style="1585" customWidth="1"/>
    <col min="14342" max="14343" width="8.25" style="1585" customWidth="1"/>
    <col min="14344" max="14344" width="9.875" style="1585" customWidth="1"/>
    <col min="14345" max="14345" width="7.5" style="1585" customWidth="1"/>
    <col min="14346" max="14346" width="14.5" style="1585" customWidth="1"/>
    <col min="14347" max="14347" width="15.25" style="1585" customWidth="1"/>
    <col min="14348" max="14592" width="9" style="1585"/>
    <col min="14593" max="14593" width="5.25" style="1585" customWidth="1"/>
    <col min="14594" max="14594" width="34.75" style="1585" customWidth="1"/>
    <col min="14595" max="14595" width="8.75" style="1585" customWidth="1"/>
    <col min="14596" max="14596" width="9" style="1585"/>
    <col min="14597" max="14597" width="9.875" style="1585" customWidth="1"/>
    <col min="14598" max="14599" width="8.25" style="1585" customWidth="1"/>
    <col min="14600" max="14600" width="9.875" style="1585" customWidth="1"/>
    <col min="14601" max="14601" width="7.5" style="1585" customWidth="1"/>
    <col min="14602" max="14602" width="14.5" style="1585" customWidth="1"/>
    <col min="14603" max="14603" width="15.25" style="1585" customWidth="1"/>
    <col min="14604" max="14848" width="9" style="1585"/>
    <col min="14849" max="14849" width="5.25" style="1585" customWidth="1"/>
    <col min="14850" max="14850" width="34.75" style="1585" customWidth="1"/>
    <col min="14851" max="14851" width="8.75" style="1585" customWidth="1"/>
    <col min="14852" max="14852" width="9" style="1585"/>
    <col min="14853" max="14853" width="9.875" style="1585" customWidth="1"/>
    <col min="14854" max="14855" width="8.25" style="1585" customWidth="1"/>
    <col min="14856" max="14856" width="9.875" style="1585" customWidth="1"/>
    <col min="14857" max="14857" width="7.5" style="1585" customWidth="1"/>
    <col min="14858" max="14858" width="14.5" style="1585" customWidth="1"/>
    <col min="14859" max="14859" width="15.25" style="1585" customWidth="1"/>
    <col min="14860" max="15104" width="9" style="1585"/>
    <col min="15105" max="15105" width="5.25" style="1585" customWidth="1"/>
    <col min="15106" max="15106" width="34.75" style="1585" customWidth="1"/>
    <col min="15107" max="15107" width="8.75" style="1585" customWidth="1"/>
    <col min="15108" max="15108" width="9" style="1585"/>
    <col min="15109" max="15109" width="9.875" style="1585" customWidth="1"/>
    <col min="15110" max="15111" width="8.25" style="1585" customWidth="1"/>
    <col min="15112" max="15112" width="9.875" style="1585" customWidth="1"/>
    <col min="15113" max="15113" width="7.5" style="1585" customWidth="1"/>
    <col min="15114" max="15114" width="14.5" style="1585" customWidth="1"/>
    <col min="15115" max="15115" width="15.25" style="1585" customWidth="1"/>
    <col min="15116" max="15360" width="9" style="1585"/>
    <col min="15361" max="15361" width="5.25" style="1585" customWidth="1"/>
    <col min="15362" max="15362" width="34.75" style="1585" customWidth="1"/>
    <col min="15363" max="15363" width="8.75" style="1585" customWidth="1"/>
    <col min="15364" max="15364" width="9" style="1585"/>
    <col min="15365" max="15365" width="9.875" style="1585" customWidth="1"/>
    <col min="15366" max="15367" width="8.25" style="1585" customWidth="1"/>
    <col min="15368" max="15368" width="9.875" style="1585" customWidth="1"/>
    <col min="15369" max="15369" width="7.5" style="1585" customWidth="1"/>
    <col min="15370" max="15370" width="14.5" style="1585" customWidth="1"/>
    <col min="15371" max="15371" width="15.25" style="1585" customWidth="1"/>
    <col min="15372" max="15616" width="9" style="1585"/>
    <col min="15617" max="15617" width="5.25" style="1585" customWidth="1"/>
    <col min="15618" max="15618" width="34.75" style="1585" customWidth="1"/>
    <col min="15619" max="15619" width="8.75" style="1585" customWidth="1"/>
    <col min="15620" max="15620" width="9" style="1585"/>
    <col min="15621" max="15621" width="9.875" style="1585" customWidth="1"/>
    <col min="15622" max="15623" width="8.25" style="1585" customWidth="1"/>
    <col min="15624" max="15624" width="9.875" style="1585" customWidth="1"/>
    <col min="15625" max="15625" width="7.5" style="1585" customWidth="1"/>
    <col min="15626" max="15626" width="14.5" style="1585" customWidth="1"/>
    <col min="15627" max="15627" width="15.25" style="1585" customWidth="1"/>
    <col min="15628" max="15872" width="9" style="1585"/>
    <col min="15873" max="15873" width="5.25" style="1585" customWidth="1"/>
    <col min="15874" max="15874" width="34.75" style="1585" customWidth="1"/>
    <col min="15875" max="15875" width="8.75" style="1585" customWidth="1"/>
    <col min="15876" max="15876" width="9" style="1585"/>
    <col min="15877" max="15877" width="9.875" style="1585" customWidth="1"/>
    <col min="15878" max="15879" width="8.25" style="1585" customWidth="1"/>
    <col min="15880" max="15880" width="9.875" style="1585" customWidth="1"/>
    <col min="15881" max="15881" width="7.5" style="1585" customWidth="1"/>
    <col min="15882" max="15882" width="14.5" style="1585" customWidth="1"/>
    <col min="15883" max="15883" width="15.25" style="1585" customWidth="1"/>
    <col min="15884" max="16128" width="9" style="1585"/>
    <col min="16129" max="16129" width="5.25" style="1585" customWidth="1"/>
    <col min="16130" max="16130" width="34.75" style="1585" customWidth="1"/>
    <col min="16131" max="16131" width="8.75" style="1585" customWidth="1"/>
    <col min="16132" max="16132" width="9" style="1585"/>
    <col min="16133" max="16133" width="9.875" style="1585" customWidth="1"/>
    <col min="16134" max="16135" width="8.25" style="1585" customWidth="1"/>
    <col min="16136" max="16136" width="9.875" style="1585" customWidth="1"/>
    <col min="16137" max="16137" width="7.5" style="1585" customWidth="1"/>
    <col min="16138" max="16138" width="14.5" style="1585" customWidth="1"/>
    <col min="16139" max="16139" width="15.25" style="1585" customWidth="1"/>
    <col min="16140" max="16384" width="9" style="1585"/>
  </cols>
  <sheetData>
    <row r="1" spans="1:11" ht="20.100000000000001" customHeight="1">
      <c r="A1" s="3330" t="s">
        <v>5575</v>
      </c>
      <c r="B1" s="3330"/>
      <c r="C1" s="3330"/>
      <c r="D1" s="3330"/>
      <c r="E1" s="3330"/>
      <c r="F1" s="3330"/>
      <c r="G1" s="3330"/>
      <c r="H1" s="3330"/>
      <c r="I1" s="3330"/>
      <c r="J1" s="2022"/>
    </row>
    <row r="2" spans="1:11" ht="25.5" customHeight="1">
      <c r="A2" s="3262" t="s">
        <v>5576</v>
      </c>
      <c r="B2" s="3262"/>
      <c r="C2" s="3262"/>
      <c r="D2" s="3262"/>
      <c r="E2" s="3262"/>
      <c r="F2" s="3262"/>
      <c r="G2" s="3262"/>
      <c r="H2" s="3262"/>
      <c r="I2" s="3262"/>
      <c r="J2" s="1886"/>
    </row>
    <row r="3" spans="1:11" ht="14.25" customHeight="1">
      <c r="A3" s="3263" t="s">
        <v>1994</v>
      </c>
      <c r="B3" s="3263" t="s">
        <v>1092</v>
      </c>
      <c r="C3" s="3260" t="s">
        <v>5577</v>
      </c>
      <c r="D3" s="3260"/>
      <c r="E3" s="3260"/>
      <c r="F3" s="3260" t="s">
        <v>5578</v>
      </c>
      <c r="G3" s="3260"/>
      <c r="H3" s="3260"/>
      <c r="I3" s="3266" t="s">
        <v>5324</v>
      </c>
      <c r="J3" s="3266" t="s">
        <v>5325</v>
      </c>
    </row>
    <row r="4" spans="1:11" ht="14.25" customHeight="1">
      <c r="A4" s="3264"/>
      <c r="B4" s="3264"/>
      <c r="C4" s="1869" t="s">
        <v>2483</v>
      </c>
      <c r="D4" s="1869" t="s">
        <v>1991</v>
      </c>
      <c r="E4" s="1869" t="s">
        <v>5324</v>
      </c>
      <c r="F4" s="1869" t="s">
        <v>2483</v>
      </c>
      <c r="G4" s="1869" t="s">
        <v>1991</v>
      </c>
      <c r="H4" s="1869" t="s">
        <v>5324</v>
      </c>
      <c r="I4" s="3267"/>
      <c r="J4" s="3267"/>
    </row>
    <row r="5" spans="1:11" ht="14.25" customHeight="1">
      <c r="A5" s="3265"/>
      <c r="B5" s="3265"/>
      <c r="C5" s="1869">
        <v>1</v>
      </c>
      <c r="D5" s="1869">
        <v>2</v>
      </c>
      <c r="E5" s="1869" t="s">
        <v>5579</v>
      </c>
      <c r="F5" s="1869">
        <v>4</v>
      </c>
      <c r="G5" s="1869">
        <v>5</v>
      </c>
      <c r="H5" s="1869" t="s">
        <v>5580</v>
      </c>
      <c r="I5" s="1869" t="s">
        <v>5581</v>
      </c>
      <c r="J5" s="1999"/>
    </row>
    <row r="6" spans="1:11" ht="14.25" customHeight="1">
      <c r="A6" s="1869">
        <v>1</v>
      </c>
      <c r="B6" s="1848" t="s">
        <v>5582</v>
      </c>
      <c r="C6" s="2103">
        <f>企业重组审核表!C6</f>
        <v>0</v>
      </c>
      <c r="D6" s="2103">
        <f>企业重组审核表!D6</f>
        <v>0</v>
      </c>
      <c r="E6" s="2103">
        <f>企业重组审核表!E6</f>
        <v>0</v>
      </c>
      <c r="F6" s="2103">
        <f>企业重组审核表!F6</f>
        <v>0</v>
      </c>
      <c r="G6" s="2103">
        <f>企业重组审核表!G6</f>
        <v>0</v>
      </c>
      <c r="H6" s="2103">
        <f>企业重组审核表!H6</f>
        <v>0</v>
      </c>
      <c r="I6" s="2103">
        <f>企业重组审核表!I6</f>
        <v>0</v>
      </c>
      <c r="J6" s="1999"/>
    </row>
    <row r="7" spans="1:11" ht="14.25" customHeight="1">
      <c r="A7" s="1869">
        <v>2</v>
      </c>
      <c r="B7" s="1848" t="s">
        <v>5583</v>
      </c>
      <c r="C7" s="2103">
        <f>企业重组审核表!C7</f>
        <v>0</v>
      </c>
      <c r="D7" s="2103">
        <f>企业重组审核表!D7</f>
        <v>0</v>
      </c>
      <c r="E7" s="2103">
        <f>企业重组审核表!E7</f>
        <v>0</v>
      </c>
      <c r="F7" s="2103">
        <f>企业重组审核表!F7</f>
        <v>0</v>
      </c>
      <c r="G7" s="2103">
        <f>企业重组审核表!G7</f>
        <v>0</v>
      </c>
      <c r="H7" s="2103">
        <f>企业重组审核表!H7</f>
        <v>0</v>
      </c>
      <c r="I7" s="2103">
        <f>企业重组审核表!I7</f>
        <v>0</v>
      </c>
      <c r="J7" s="1999"/>
    </row>
    <row r="8" spans="1:11" ht="14.25" customHeight="1">
      <c r="A8" s="1869">
        <v>3</v>
      </c>
      <c r="B8" s="1848" t="s">
        <v>5584</v>
      </c>
      <c r="C8" s="2103">
        <f>企业重组审核表!C8</f>
        <v>0</v>
      </c>
      <c r="D8" s="2103">
        <f>企业重组审核表!D8</f>
        <v>0</v>
      </c>
      <c r="E8" s="2103">
        <f>企业重组审核表!E8</f>
        <v>0</v>
      </c>
      <c r="F8" s="2103">
        <f>企业重组审核表!F8</f>
        <v>0</v>
      </c>
      <c r="G8" s="2103">
        <f>企业重组审核表!G8</f>
        <v>0</v>
      </c>
      <c r="H8" s="2103">
        <f>企业重组审核表!H8</f>
        <v>0</v>
      </c>
      <c r="I8" s="2103">
        <f>企业重组审核表!I8</f>
        <v>0</v>
      </c>
      <c r="J8" s="1999"/>
    </row>
    <row r="9" spans="1:11" ht="14.25" customHeight="1">
      <c r="A9" s="1869">
        <v>4</v>
      </c>
      <c r="B9" s="1848" t="s">
        <v>5585</v>
      </c>
      <c r="C9" s="2103">
        <f>企业重组审核表!C9</f>
        <v>0</v>
      </c>
      <c r="D9" s="2103">
        <f>企业重组审核表!D9</f>
        <v>0</v>
      </c>
      <c r="E9" s="2103">
        <f>企业重组审核表!E9</f>
        <v>0</v>
      </c>
      <c r="F9" s="2103">
        <f>企业重组审核表!F9</f>
        <v>0</v>
      </c>
      <c r="G9" s="2103">
        <f>企业重组审核表!G9</f>
        <v>0</v>
      </c>
      <c r="H9" s="2103">
        <f>企业重组审核表!H9</f>
        <v>0</v>
      </c>
      <c r="I9" s="2103">
        <f>企业重组审核表!I9</f>
        <v>0</v>
      </c>
      <c r="J9" s="1999"/>
    </row>
    <row r="10" spans="1:11" ht="14.25" customHeight="1">
      <c r="A10" s="1869">
        <v>5</v>
      </c>
      <c r="B10" s="1848" t="s">
        <v>5586</v>
      </c>
      <c r="C10" s="2103">
        <f>企业重组审核表!C10</f>
        <v>0</v>
      </c>
      <c r="D10" s="2103">
        <f>企业重组审核表!D10</f>
        <v>0</v>
      </c>
      <c r="E10" s="2103">
        <f>企业重组审核表!E10</f>
        <v>0</v>
      </c>
      <c r="F10" s="2103">
        <f>企业重组审核表!F10</f>
        <v>0</v>
      </c>
      <c r="G10" s="2103">
        <f>企业重组审核表!G10</f>
        <v>0</v>
      </c>
      <c r="H10" s="2103">
        <f>企业重组审核表!H10</f>
        <v>0</v>
      </c>
      <c r="I10" s="2103">
        <f>企业重组审核表!I10</f>
        <v>0</v>
      </c>
      <c r="J10" s="1999"/>
    </row>
    <row r="11" spans="1:11" ht="14.25" customHeight="1">
      <c r="A11" s="1869">
        <v>6</v>
      </c>
      <c r="B11" s="1848" t="s">
        <v>5587</v>
      </c>
      <c r="C11" s="2103">
        <f>企业重组审核表!C11</f>
        <v>0</v>
      </c>
      <c r="D11" s="2103">
        <f>企业重组审核表!D11</f>
        <v>0</v>
      </c>
      <c r="E11" s="2103">
        <f>企业重组审核表!E11</f>
        <v>0</v>
      </c>
      <c r="F11" s="2103">
        <f>企业重组审核表!F11</f>
        <v>0</v>
      </c>
      <c r="G11" s="2103">
        <f>企业重组审核表!G11</f>
        <v>0</v>
      </c>
      <c r="H11" s="2103">
        <f>企业重组审核表!H11</f>
        <v>0</v>
      </c>
      <c r="I11" s="2103">
        <f>企业重组审核表!I11</f>
        <v>0</v>
      </c>
      <c r="J11" s="1999"/>
    </row>
    <row r="12" spans="1:11" ht="14.25" customHeight="1">
      <c r="A12" s="1869">
        <v>7</v>
      </c>
      <c r="B12" s="1848" t="s">
        <v>5588</v>
      </c>
      <c r="C12" s="2103">
        <f>企业重组审核表!C12</f>
        <v>0</v>
      </c>
      <c r="D12" s="2103">
        <f>企业重组审核表!D12</f>
        <v>0</v>
      </c>
      <c r="E12" s="2103">
        <f>企业重组审核表!E12</f>
        <v>0</v>
      </c>
      <c r="F12" s="2103">
        <f>企业重组审核表!F12</f>
        <v>0</v>
      </c>
      <c r="G12" s="2103">
        <f>企业重组审核表!G12</f>
        <v>0</v>
      </c>
      <c r="H12" s="2103">
        <f>企业重组审核表!H12</f>
        <v>0</v>
      </c>
      <c r="I12" s="2103">
        <f>企业重组审核表!I12</f>
        <v>0</v>
      </c>
      <c r="J12" s="1999"/>
    </row>
    <row r="13" spans="1:11" ht="14.25" customHeight="1">
      <c r="A13" s="1869">
        <v>8</v>
      </c>
      <c r="B13" s="1848" t="s">
        <v>5589</v>
      </c>
      <c r="C13" s="2103">
        <f>企业重组审核表!C13</f>
        <v>0</v>
      </c>
      <c r="D13" s="2103">
        <f>企业重组审核表!D13</f>
        <v>0</v>
      </c>
      <c r="E13" s="2103">
        <f>企业重组审核表!E13</f>
        <v>0</v>
      </c>
      <c r="F13" s="2103">
        <f>企业重组审核表!F13</f>
        <v>0</v>
      </c>
      <c r="G13" s="2103">
        <f>企业重组审核表!G13</f>
        <v>0</v>
      </c>
      <c r="H13" s="2103">
        <f>企业重组审核表!H13</f>
        <v>0</v>
      </c>
      <c r="I13" s="2103">
        <f>企业重组审核表!I13</f>
        <v>0</v>
      </c>
      <c r="J13" s="1999"/>
    </row>
    <row r="14" spans="1:11" ht="14.25" customHeight="1">
      <c r="A14" s="1869">
        <v>9</v>
      </c>
      <c r="B14" s="1848" t="s">
        <v>5590</v>
      </c>
      <c r="C14" s="2103">
        <f>企业重组审核表!C14</f>
        <v>0</v>
      </c>
      <c r="D14" s="2103">
        <f>企业重组审核表!D14</f>
        <v>0</v>
      </c>
      <c r="E14" s="2103">
        <f>企业重组审核表!E14</f>
        <v>0</v>
      </c>
      <c r="F14" s="2103">
        <f>企业重组审核表!F14</f>
        <v>0</v>
      </c>
      <c r="G14" s="2103">
        <f>企业重组审核表!G14</f>
        <v>0</v>
      </c>
      <c r="H14" s="2103">
        <f>企业重组审核表!H14</f>
        <v>0</v>
      </c>
      <c r="I14" s="2103">
        <f>企业重组审核表!I14</f>
        <v>0</v>
      </c>
      <c r="J14" s="1999"/>
    </row>
    <row r="15" spans="1:11" ht="14.25" customHeight="1">
      <c r="A15" s="1869">
        <v>10</v>
      </c>
      <c r="B15" s="1848" t="s">
        <v>5591</v>
      </c>
      <c r="C15" s="2103">
        <f>企业重组审核表!C15</f>
        <v>0</v>
      </c>
      <c r="D15" s="2103">
        <f>企业重组审核表!D15</f>
        <v>0</v>
      </c>
      <c r="E15" s="2103">
        <f>企业重组审核表!E15</f>
        <v>0</v>
      </c>
      <c r="F15" s="2103">
        <f>企业重组审核表!F15</f>
        <v>0</v>
      </c>
      <c r="G15" s="2103">
        <f>企业重组审核表!G15</f>
        <v>0</v>
      </c>
      <c r="H15" s="2103">
        <f>企业重组审核表!H15</f>
        <v>0</v>
      </c>
      <c r="I15" s="2103">
        <f>企业重组审核表!I15</f>
        <v>0</v>
      </c>
      <c r="J15" s="1999"/>
    </row>
    <row r="16" spans="1:11" ht="14.25" customHeight="1">
      <c r="A16" s="1869">
        <v>11</v>
      </c>
      <c r="B16" s="1848" t="s">
        <v>5592</v>
      </c>
      <c r="C16" s="2103">
        <f>企业重组审核表!C16</f>
        <v>0</v>
      </c>
      <c r="D16" s="2103">
        <f>企业重组审核表!D16</f>
        <v>0</v>
      </c>
      <c r="E16" s="2103">
        <f>企业重组审核表!E16</f>
        <v>0</v>
      </c>
      <c r="F16" s="2103">
        <f>企业重组审核表!F16</f>
        <v>0</v>
      </c>
      <c r="G16" s="2103">
        <f>企业重组审核表!G16</f>
        <v>0</v>
      </c>
      <c r="H16" s="2103">
        <f>企业重组审核表!H16</f>
        <v>0</v>
      </c>
      <c r="I16" s="2103">
        <f>企业重组审核表!I16</f>
        <v>0</v>
      </c>
      <c r="J16" s="1999"/>
      <c r="K16" s="1702" t="s">
        <v>6628</v>
      </c>
    </row>
    <row r="17" spans="1:11" ht="14.25" customHeight="1">
      <c r="A17" s="1869">
        <v>12</v>
      </c>
      <c r="B17" s="1848" t="s">
        <v>5593</v>
      </c>
      <c r="C17" s="2103">
        <f>企业重组审核表!C17</f>
        <v>0</v>
      </c>
      <c r="D17" s="2103">
        <f>企业重组审核表!D17</f>
        <v>0</v>
      </c>
      <c r="E17" s="2103">
        <f>企业重组审核表!E17</f>
        <v>0</v>
      </c>
      <c r="F17" s="2103">
        <f>企业重组审核表!F17</f>
        <v>0</v>
      </c>
      <c r="G17" s="2103">
        <f>企业重组审核表!G17</f>
        <v>0</v>
      </c>
      <c r="H17" s="2103">
        <f>企业重组审核表!H17</f>
        <v>0</v>
      </c>
      <c r="I17" s="2103">
        <f>企业重组审核表!I17</f>
        <v>0</v>
      </c>
      <c r="J17" s="1999"/>
    </row>
    <row r="18" spans="1:11" s="1596" customFormat="1" ht="14.25" customHeight="1">
      <c r="A18" s="1869">
        <v>13</v>
      </c>
      <c r="B18" s="1848" t="s">
        <v>5594</v>
      </c>
      <c r="C18" s="2103">
        <f>企业重组审核表!C18</f>
        <v>0</v>
      </c>
      <c r="D18" s="2103">
        <f>企业重组审核表!D18</f>
        <v>0</v>
      </c>
      <c r="E18" s="2103">
        <f>企业重组审核表!E18</f>
        <v>0</v>
      </c>
      <c r="F18" s="2103">
        <f>企业重组审核表!F18</f>
        <v>0</v>
      </c>
      <c r="G18" s="2103">
        <f>企业重组审核表!G18</f>
        <v>0</v>
      </c>
      <c r="H18" s="2103">
        <f>企业重组审核表!H18</f>
        <v>0</v>
      </c>
      <c r="I18" s="2103">
        <f>企业重组审核表!I18</f>
        <v>0</v>
      </c>
      <c r="J18" s="2005"/>
    </row>
    <row r="19" spans="1:11" ht="35.25" customHeight="1">
      <c r="A19" s="1869">
        <v>14</v>
      </c>
      <c r="B19" s="1848" t="s">
        <v>5595</v>
      </c>
      <c r="C19" s="2103">
        <f>企业重组审核表!C19</f>
        <v>0</v>
      </c>
      <c r="D19" s="2103">
        <f>企业重组审核表!D19</f>
        <v>0</v>
      </c>
      <c r="E19" s="2103">
        <f>企业重组审核表!E19</f>
        <v>0</v>
      </c>
      <c r="F19" s="2103">
        <f>企业重组审核表!F19</f>
        <v>0</v>
      </c>
      <c r="G19" s="2103">
        <f>企业重组审核表!G19</f>
        <v>0</v>
      </c>
      <c r="H19" s="2103">
        <f>企业重组审核表!H19</f>
        <v>0</v>
      </c>
      <c r="I19" s="2103">
        <f>企业重组审核表!I19</f>
        <v>0</v>
      </c>
      <c r="J19" s="1848" t="s">
        <v>5596</v>
      </c>
      <c r="K19" s="1595"/>
    </row>
  </sheetData>
  <mergeCells count="8">
    <mergeCell ref="J3:J4"/>
    <mergeCell ref="A1:I1"/>
    <mergeCell ref="A2:I2"/>
    <mergeCell ref="A3:A5"/>
    <mergeCell ref="B3:B5"/>
    <mergeCell ref="C3:E3"/>
    <mergeCell ref="F3:H3"/>
    <mergeCell ref="I3:I4"/>
  </mergeCells>
  <phoneticPr fontId="59" type="noConversion"/>
  <hyperlinks>
    <hyperlink ref="K16" location="企业重组审核表!A1" display="企业重组审核表!A1"/>
  </hyperlinks>
  <printOptions horizontalCentered="1"/>
  <pageMargins left="0.74803149606299213" right="0.74803149606299213" top="0.98425196850393704" bottom="0.98425196850393704"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76513" r:id="rId4" name="Button 1">
              <controlPr defaultSize="0" print="0" autoFill="0" autoPict="0" macro="[0]!ThisWorkbook.返回">
                <anchor moveWithCells="1">
                  <from>
                    <xdr:col>10</xdr:col>
                    <xdr:colOff>95250</xdr:colOff>
                    <xdr:row>9</xdr:row>
                    <xdr:rowOff>57150</xdr:rowOff>
                  </from>
                  <to>
                    <xdr:col>10</xdr:col>
                    <xdr:colOff>914400</xdr:colOff>
                    <xdr:row>11</xdr:row>
                    <xdr:rowOff>28575</xdr:rowOff>
                  </to>
                </anchor>
              </controlPr>
            </control>
          </mc:Choice>
        </mc:AlternateContent>
      </controls>
    </mc:Choice>
  </mc:AlternateContent>
</worksheet>
</file>

<file path=xl/worksheets/sheet1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6">
    <tabColor rgb="FFFFFF00"/>
  </sheetPr>
  <dimension ref="A1:F27"/>
  <sheetViews>
    <sheetView workbookViewId="0">
      <selection sqref="A1:C1"/>
    </sheetView>
  </sheetViews>
  <sheetFormatPr defaultRowHeight="14.25"/>
  <cols>
    <col min="1" max="1" width="5.25" style="1582" customWidth="1"/>
    <col min="2" max="2" width="47.625" style="1604" customWidth="1"/>
    <col min="3" max="3" width="12.375" style="1582" customWidth="1"/>
    <col min="4" max="4" width="18" style="1582" customWidth="1"/>
    <col min="5" max="5" width="29.125" style="1582" customWidth="1"/>
    <col min="6" max="256" width="9" style="1582"/>
    <col min="257" max="257" width="5.25" style="1582" customWidth="1"/>
    <col min="258" max="258" width="47.625" style="1582" customWidth="1"/>
    <col min="259" max="259" width="8.125" style="1582" customWidth="1"/>
    <col min="260" max="260" width="18" style="1582" customWidth="1"/>
    <col min="261" max="261" width="29.125" style="1582" customWidth="1"/>
    <col min="262" max="512" width="9" style="1582"/>
    <col min="513" max="513" width="5.25" style="1582" customWidth="1"/>
    <col min="514" max="514" width="47.625" style="1582" customWidth="1"/>
    <col min="515" max="515" width="8.125" style="1582" customWidth="1"/>
    <col min="516" max="516" width="18" style="1582" customWidth="1"/>
    <col min="517" max="517" width="29.125" style="1582" customWidth="1"/>
    <col min="518" max="768" width="9" style="1582"/>
    <col min="769" max="769" width="5.25" style="1582" customWidth="1"/>
    <col min="770" max="770" width="47.625" style="1582" customWidth="1"/>
    <col min="771" max="771" width="8.125" style="1582" customWidth="1"/>
    <col min="772" max="772" width="18" style="1582" customWidth="1"/>
    <col min="773" max="773" width="29.125" style="1582" customWidth="1"/>
    <col min="774" max="1024" width="9" style="1582"/>
    <col min="1025" max="1025" width="5.25" style="1582" customWidth="1"/>
    <col min="1026" max="1026" width="47.625" style="1582" customWidth="1"/>
    <col min="1027" max="1027" width="8.125" style="1582" customWidth="1"/>
    <col min="1028" max="1028" width="18" style="1582" customWidth="1"/>
    <col min="1029" max="1029" width="29.125" style="1582" customWidth="1"/>
    <col min="1030" max="1280" width="9" style="1582"/>
    <col min="1281" max="1281" width="5.25" style="1582" customWidth="1"/>
    <col min="1282" max="1282" width="47.625" style="1582" customWidth="1"/>
    <col min="1283" max="1283" width="8.125" style="1582" customWidth="1"/>
    <col min="1284" max="1284" width="18" style="1582" customWidth="1"/>
    <col min="1285" max="1285" width="29.125" style="1582" customWidth="1"/>
    <col min="1286" max="1536" width="9" style="1582"/>
    <col min="1537" max="1537" width="5.25" style="1582" customWidth="1"/>
    <col min="1538" max="1538" width="47.625" style="1582" customWidth="1"/>
    <col min="1539" max="1539" width="8.125" style="1582" customWidth="1"/>
    <col min="1540" max="1540" width="18" style="1582" customWidth="1"/>
    <col min="1541" max="1541" width="29.125" style="1582" customWidth="1"/>
    <col min="1542" max="1792" width="9" style="1582"/>
    <col min="1793" max="1793" width="5.25" style="1582" customWidth="1"/>
    <col min="1794" max="1794" width="47.625" style="1582" customWidth="1"/>
    <col min="1795" max="1795" width="8.125" style="1582" customWidth="1"/>
    <col min="1796" max="1796" width="18" style="1582" customWidth="1"/>
    <col min="1797" max="1797" width="29.125" style="1582" customWidth="1"/>
    <col min="1798" max="2048" width="9" style="1582"/>
    <col min="2049" max="2049" width="5.25" style="1582" customWidth="1"/>
    <col min="2050" max="2050" width="47.625" style="1582" customWidth="1"/>
    <col min="2051" max="2051" width="8.125" style="1582" customWidth="1"/>
    <col min="2052" max="2052" width="18" style="1582" customWidth="1"/>
    <col min="2053" max="2053" width="29.125" style="1582" customWidth="1"/>
    <col min="2054" max="2304" width="9" style="1582"/>
    <col min="2305" max="2305" width="5.25" style="1582" customWidth="1"/>
    <col min="2306" max="2306" width="47.625" style="1582" customWidth="1"/>
    <col min="2307" max="2307" width="8.125" style="1582" customWidth="1"/>
    <col min="2308" max="2308" width="18" style="1582" customWidth="1"/>
    <col min="2309" max="2309" width="29.125" style="1582" customWidth="1"/>
    <col min="2310" max="2560" width="9" style="1582"/>
    <col min="2561" max="2561" width="5.25" style="1582" customWidth="1"/>
    <col min="2562" max="2562" width="47.625" style="1582" customWidth="1"/>
    <col min="2563" max="2563" width="8.125" style="1582" customWidth="1"/>
    <col min="2564" max="2564" width="18" style="1582" customWidth="1"/>
    <col min="2565" max="2565" width="29.125" style="1582" customWidth="1"/>
    <col min="2566" max="2816" width="9" style="1582"/>
    <col min="2817" max="2817" width="5.25" style="1582" customWidth="1"/>
    <col min="2818" max="2818" width="47.625" style="1582" customWidth="1"/>
    <col min="2819" max="2819" width="8.125" style="1582" customWidth="1"/>
    <col min="2820" max="2820" width="18" style="1582" customWidth="1"/>
    <col min="2821" max="2821" width="29.125" style="1582" customWidth="1"/>
    <col min="2822" max="3072" width="9" style="1582"/>
    <col min="3073" max="3073" width="5.25" style="1582" customWidth="1"/>
    <col min="3074" max="3074" width="47.625" style="1582" customWidth="1"/>
    <col min="3075" max="3075" width="8.125" style="1582" customWidth="1"/>
    <col min="3076" max="3076" width="18" style="1582" customWidth="1"/>
    <col min="3077" max="3077" width="29.125" style="1582" customWidth="1"/>
    <col min="3078" max="3328" width="9" style="1582"/>
    <col min="3329" max="3329" width="5.25" style="1582" customWidth="1"/>
    <col min="3330" max="3330" width="47.625" style="1582" customWidth="1"/>
    <col min="3331" max="3331" width="8.125" style="1582" customWidth="1"/>
    <col min="3332" max="3332" width="18" style="1582" customWidth="1"/>
    <col min="3333" max="3333" width="29.125" style="1582" customWidth="1"/>
    <col min="3334" max="3584" width="9" style="1582"/>
    <col min="3585" max="3585" width="5.25" style="1582" customWidth="1"/>
    <col min="3586" max="3586" width="47.625" style="1582" customWidth="1"/>
    <col min="3587" max="3587" width="8.125" style="1582" customWidth="1"/>
    <col min="3588" max="3588" width="18" style="1582" customWidth="1"/>
    <col min="3589" max="3589" width="29.125" style="1582" customWidth="1"/>
    <col min="3590" max="3840" width="9" style="1582"/>
    <col min="3841" max="3841" width="5.25" style="1582" customWidth="1"/>
    <col min="3842" max="3842" width="47.625" style="1582" customWidth="1"/>
    <col min="3843" max="3843" width="8.125" style="1582" customWidth="1"/>
    <col min="3844" max="3844" width="18" style="1582" customWidth="1"/>
    <col min="3845" max="3845" width="29.125" style="1582" customWidth="1"/>
    <col min="3846" max="4096" width="9" style="1582"/>
    <col min="4097" max="4097" width="5.25" style="1582" customWidth="1"/>
    <col min="4098" max="4098" width="47.625" style="1582" customWidth="1"/>
    <col min="4099" max="4099" width="8.125" style="1582" customWidth="1"/>
    <col min="4100" max="4100" width="18" style="1582" customWidth="1"/>
    <col min="4101" max="4101" width="29.125" style="1582" customWidth="1"/>
    <col min="4102" max="4352" width="9" style="1582"/>
    <col min="4353" max="4353" width="5.25" style="1582" customWidth="1"/>
    <col min="4354" max="4354" width="47.625" style="1582" customWidth="1"/>
    <col min="4355" max="4355" width="8.125" style="1582" customWidth="1"/>
    <col min="4356" max="4356" width="18" style="1582" customWidth="1"/>
    <col min="4357" max="4357" width="29.125" style="1582" customWidth="1"/>
    <col min="4358" max="4608" width="9" style="1582"/>
    <col min="4609" max="4609" width="5.25" style="1582" customWidth="1"/>
    <col min="4610" max="4610" width="47.625" style="1582" customWidth="1"/>
    <col min="4611" max="4611" width="8.125" style="1582" customWidth="1"/>
    <col min="4612" max="4612" width="18" style="1582" customWidth="1"/>
    <col min="4613" max="4613" width="29.125" style="1582" customWidth="1"/>
    <col min="4614" max="4864" width="9" style="1582"/>
    <col min="4865" max="4865" width="5.25" style="1582" customWidth="1"/>
    <col min="4866" max="4866" width="47.625" style="1582" customWidth="1"/>
    <col min="4867" max="4867" width="8.125" style="1582" customWidth="1"/>
    <col min="4868" max="4868" width="18" style="1582" customWidth="1"/>
    <col min="4869" max="4869" width="29.125" style="1582" customWidth="1"/>
    <col min="4870" max="5120" width="9" style="1582"/>
    <col min="5121" max="5121" width="5.25" style="1582" customWidth="1"/>
    <col min="5122" max="5122" width="47.625" style="1582" customWidth="1"/>
    <col min="5123" max="5123" width="8.125" style="1582" customWidth="1"/>
    <col min="5124" max="5124" width="18" style="1582" customWidth="1"/>
    <col min="5125" max="5125" width="29.125" style="1582" customWidth="1"/>
    <col min="5126" max="5376" width="9" style="1582"/>
    <col min="5377" max="5377" width="5.25" style="1582" customWidth="1"/>
    <col min="5378" max="5378" width="47.625" style="1582" customWidth="1"/>
    <col min="5379" max="5379" width="8.125" style="1582" customWidth="1"/>
    <col min="5380" max="5380" width="18" style="1582" customWidth="1"/>
    <col min="5381" max="5381" width="29.125" style="1582" customWidth="1"/>
    <col min="5382" max="5632" width="9" style="1582"/>
    <col min="5633" max="5633" width="5.25" style="1582" customWidth="1"/>
    <col min="5634" max="5634" width="47.625" style="1582" customWidth="1"/>
    <col min="5635" max="5635" width="8.125" style="1582" customWidth="1"/>
    <col min="5636" max="5636" width="18" style="1582" customWidth="1"/>
    <col min="5637" max="5637" width="29.125" style="1582" customWidth="1"/>
    <col min="5638" max="5888" width="9" style="1582"/>
    <col min="5889" max="5889" width="5.25" style="1582" customWidth="1"/>
    <col min="5890" max="5890" width="47.625" style="1582" customWidth="1"/>
    <col min="5891" max="5891" width="8.125" style="1582" customWidth="1"/>
    <col min="5892" max="5892" width="18" style="1582" customWidth="1"/>
    <col min="5893" max="5893" width="29.125" style="1582" customWidth="1"/>
    <col min="5894" max="6144" width="9" style="1582"/>
    <col min="6145" max="6145" width="5.25" style="1582" customWidth="1"/>
    <col min="6146" max="6146" width="47.625" style="1582" customWidth="1"/>
    <col min="6147" max="6147" width="8.125" style="1582" customWidth="1"/>
    <col min="6148" max="6148" width="18" style="1582" customWidth="1"/>
    <col min="6149" max="6149" width="29.125" style="1582" customWidth="1"/>
    <col min="6150" max="6400" width="9" style="1582"/>
    <col min="6401" max="6401" width="5.25" style="1582" customWidth="1"/>
    <col min="6402" max="6402" width="47.625" style="1582" customWidth="1"/>
    <col min="6403" max="6403" width="8.125" style="1582" customWidth="1"/>
    <col min="6404" max="6404" width="18" style="1582" customWidth="1"/>
    <col min="6405" max="6405" width="29.125" style="1582" customWidth="1"/>
    <col min="6406" max="6656" width="9" style="1582"/>
    <col min="6657" max="6657" width="5.25" style="1582" customWidth="1"/>
    <col min="6658" max="6658" width="47.625" style="1582" customWidth="1"/>
    <col min="6659" max="6659" width="8.125" style="1582" customWidth="1"/>
    <col min="6660" max="6660" width="18" style="1582" customWidth="1"/>
    <col min="6661" max="6661" width="29.125" style="1582" customWidth="1"/>
    <col min="6662" max="6912" width="9" style="1582"/>
    <col min="6913" max="6913" width="5.25" style="1582" customWidth="1"/>
    <col min="6914" max="6914" width="47.625" style="1582" customWidth="1"/>
    <col min="6915" max="6915" width="8.125" style="1582" customWidth="1"/>
    <col min="6916" max="6916" width="18" style="1582" customWidth="1"/>
    <col min="6917" max="6917" width="29.125" style="1582" customWidth="1"/>
    <col min="6918" max="7168" width="9" style="1582"/>
    <col min="7169" max="7169" width="5.25" style="1582" customWidth="1"/>
    <col min="7170" max="7170" width="47.625" style="1582" customWidth="1"/>
    <col min="7171" max="7171" width="8.125" style="1582" customWidth="1"/>
    <col min="7172" max="7172" width="18" style="1582" customWidth="1"/>
    <col min="7173" max="7173" width="29.125" style="1582" customWidth="1"/>
    <col min="7174" max="7424" width="9" style="1582"/>
    <col min="7425" max="7425" width="5.25" style="1582" customWidth="1"/>
    <col min="7426" max="7426" width="47.625" style="1582" customWidth="1"/>
    <col min="7427" max="7427" width="8.125" style="1582" customWidth="1"/>
    <col min="7428" max="7428" width="18" style="1582" customWidth="1"/>
    <col min="7429" max="7429" width="29.125" style="1582" customWidth="1"/>
    <col min="7430" max="7680" width="9" style="1582"/>
    <col min="7681" max="7681" width="5.25" style="1582" customWidth="1"/>
    <col min="7682" max="7682" width="47.625" style="1582" customWidth="1"/>
    <col min="7683" max="7683" width="8.125" style="1582" customWidth="1"/>
    <col min="7684" max="7684" width="18" style="1582" customWidth="1"/>
    <col min="7685" max="7685" width="29.125" style="1582" customWidth="1"/>
    <col min="7686" max="7936" width="9" style="1582"/>
    <col min="7937" max="7937" width="5.25" style="1582" customWidth="1"/>
    <col min="7938" max="7938" width="47.625" style="1582" customWidth="1"/>
    <col min="7939" max="7939" width="8.125" style="1582" customWidth="1"/>
    <col min="7940" max="7940" width="18" style="1582" customWidth="1"/>
    <col min="7941" max="7941" width="29.125" style="1582" customWidth="1"/>
    <col min="7942" max="8192" width="9" style="1582"/>
    <col min="8193" max="8193" width="5.25" style="1582" customWidth="1"/>
    <col min="8194" max="8194" width="47.625" style="1582" customWidth="1"/>
    <col min="8195" max="8195" width="8.125" style="1582" customWidth="1"/>
    <col min="8196" max="8196" width="18" style="1582" customWidth="1"/>
    <col min="8197" max="8197" width="29.125" style="1582" customWidth="1"/>
    <col min="8198" max="8448" width="9" style="1582"/>
    <col min="8449" max="8449" width="5.25" style="1582" customWidth="1"/>
    <col min="8450" max="8450" width="47.625" style="1582" customWidth="1"/>
    <col min="8451" max="8451" width="8.125" style="1582" customWidth="1"/>
    <col min="8452" max="8452" width="18" style="1582" customWidth="1"/>
    <col min="8453" max="8453" width="29.125" style="1582" customWidth="1"/>
    <col min="8454" max="8704" width="9" style="1582"/>
    <col min="8705" max="8705" width="5.25" style="1582" customWidth="1"/>
    <col min="8706" max="8706" width="47.625" style="1582" customWidth="1"/>
    <col min="8707" max="8707" width="8.125" style="1582" customWidth="1"/>
    <col min="8708" max="8708" width="18" style="1582" customWidth="1"/>
    <col min="8709" max="8709" width="29.125" style="1582" customWidth="1"/>
    <col min="8710" max="8960" width="9" style="1582"/>
    <col min="8961" max="8961" width="5.25" style="1582" customWidth="1"/>
    <col min="8962" max="8962" width="47.625" style="1582" customWidth="1"/>
    <col min="8963" max="8963" width="8.125" style="1582" customWidth="1"/>
    <col min="8964" max="8964" width="18" style="1582" customWidth="1"/>
    <col min="8965" max="8965" width="29.125" style="1582" customWidth="1"/>
    <col min="8966" max="9216" width="9" style="1582"/>
    <col min="9217" max="9217" width="5.25" style="1582" customWidth="1"/>
    <col min="9218" max="9218" width="47.625" style="1582" customWidth="1"/>
    <col min="9219" max="9219" width="8.125" style="1582" customWidth="1"/>
    <col min="9220" max="9220" width="18" style="1582" customWidth="1"/>
    <col min="9221" max="9221" width="29.125" style="1582" customWidth="1"/>
    <col min="9222" max="9472" width="9" style="1582"/>
    <col min="9473" max="9473" width="5.25" style="1582" customWidth="1"/>
    <col min="9474" max="9474" width="47.625" style="1582" customWidth="1"/>
    <col min="9475" max="9475" width="8.125" style="1582" customWidth="1"/>
    <col min="9476" max="9476" width="18" style="1582" customWidth="1"/>
    <col min="9477" max="9477" width="29.125" style="1582" customWidth="1"/>
    <col min="9478" max="9728" width="9" style="1582"/>
    <col min="9729" max="9729" width="5.25" style="1582" customWidth="1"/>
    <col min="9730" max="9730" width="47.625" style="1582" customWidth="1"/>
    <col min="9731" max="9731" width="8.125" style="1582" customWidth="1"/>
    <col min="9732" max="9732" width="18" style="1582" customWidth="1"/>
    <col min="9733" max="9733" width="29.125" style="1582" customWidth="1"/>
    <col min="9734" max="9984" width="9" style="1582"/>
    <col min="9985" max="9985" width="5.25" style="1582" customWidth="1"/>
    <col min="9986" max="9986" width="47.625" style="1582" customWidth="1"/>
    <col min="9987" max="9987" width="8.125" style="1582" customWidth="1"/>
    <col min="9988" max="9988" width="18" style="1582" customWidth="1"/>
    <col min="9989" max="9989" width="29.125" style="1582" customWidth="1"/>
    <col min="9990" max="10240" width="9" style="1582"/>
    <col min="10241" max="10241" width="5.25" style="1582" customWidth="1"/>
    <col min="10242" max="10242" width="47.625" style="1582" customWidth="1"/>
    <col min="10243" max="10243" width="8.125" style="1582" customWidth="1"/>
    <col min="10244" max="10244" width="18" style="1582" customWidth="1"/>
    <col min="10245" max="10245" width="29.125" style="1582" customWidth="1"/>
    <col min="10246" max="10496" width="9" style="1582"/>
    <col min="10497" max="10497" width="5.25" style="1582" customWidth="1"/>
    <col min="10498" max="10498" width="47.625" style="1582" customWidth="1"/>
    <col min="10499" max="10499" width="8.125" style="1582" customWidth="1"/>
    <col min="10500" max="10500" width="18" style="1582" customWidth="1"/>
    <col min="10501" max="10501" width="29.125" style="1582" customWidth="1"/>
    <col min="10502" max="10752" width="9" style="1582"/>
    <col min="10753" max="10753" width="5.25" style="1582" customWidth="1"/>
    <col min="10754" max="10754" width="47.625" style="1582" customWidth="1"/>
    <col min="10755" max="10755" width="8.125" style="1582" customWidth="1"/>
    <col min="10756" max="10756" width="18" style="1582" customWidth="1"/>
    <col min="10757" max="10757" width="29.125" style="1582" customWidth="1"/>
    <col min="10758" max="11008" width="9" style="1582"/>
    <col min="11009" max="11009" width="5.25" style="1582" customWidth="1"/>
    <col min="11010" max="11010" width="47.625" style="1582" customWidth="1"/>
    <col min="11011" max="11011" width="8.125" style="1582" customWidth="1"/>
    <col min="11012" max="11012" width="18" style="1582" customWidth="1"/>
    <col min="11013" max="11013" width="29.125" style="1582" customWidth="1"/>
    <col min="11014" max="11264" width="9" style="1582"/>
    <col min="11265" max="11265" width="5.25" style="1582" customWidth="1"/>
    <col min="11266" max="11266" width="47.625" style="1582" customWidth="1"/>
    <col min="11267" max="11267" width="8.125" style="1582" customWidth="1"/>
    <col min="11268" max="11268" width="18" style="1582" customWidth="1"/>
    <col min="11269" max="11269" width="29.125" style="1582" customWidth="1"/>
    <col min="11270" max="11520" width="9" style="1582"/>
    <col min="11521" max="11521" width="5.25" style="1582" customWidth="1"/>
    <col min="11522" max="11522" width="47.625" style="1582" customWidth="1"/>
    <col min="11523" max="11523" width="8.125" style="1582" customWidth="1"/>
    <col min="11524" max="11524" width="18" style="1582" customWidth="1"/>
    <col min="11525" max="11525" width="29.125" style="1582" customWidth="1"/>
    <col min="11526" max="11776" width="9" style="1582"/>
    <col min="11777" max="11777" width="5.25" style="1582" customWidth="1"/>
    <col min="11778" max="11778" width="47.625" style="1582" customWidth="1"/>
    <col min="11779" max="11779" width="8.125" style="1582" customWidth="1"/>
    <col min="11780" max="11780" width="18" style="1582" customWidth="1"/>
    <col min="11781" max="11781" width="29.125" style="1582" customWidth="1"/>
    <col min="11782" max="12032" width="9" style="1582"/>
    <col min="12033" max="12033" width="5.25" style="1582" customWidth="1"/>
    <col min="12034" max="12034" width="47.625" style="1582" customWidth="1"/>
    <col min="12035" max="12035" width="8.125" style="1582" customWidth="1"/>
    <col min="12036" max="12036" width="18" style="1582" customWidth="1"/>
    <col min="12037" max="12037" width="29.125" style="1582" customWidth="1"/>
    <col min="12038" max="12288" width="9" style="1582"/>
    <col min="12289" max="12289" width="5.25" style="1582" customWidth="1"/>
    <col min="12290" max="12290" width="47.625" style="1582" customWidth="1"/>
    <col min="12291" max="12291" width="8.125" style="1582" customWidth="1"/>
    <col min="12292" max="12292" width="18" style="1582" customWidth="1"/>
    <col min="12293" max="12293" width="29.125" style="1582" customWidth="1"/>
    <col min="12294" max="12544" width="9" style="1582"/>
    <col min="12545" max="12545" width="5.25" style="1582" customWidth="1"/>
    <col min="12546" max="12546" width="47.625" style="1582" customWidth="1"/>
    <col min="12547" max="12547" width="8.125" style="1582" customWidth="1"/>
    <col min="12548" max="12548" width="18" style="1582" customWidth="1"/>
    <col min="12549" max="12549" width="29.125" style="1582" customWidth="1"/>
    <col min="12550" max="12800" width="9" style="1582"/>
    <col min="12801" max="12801" width="5.25" style="1582" customWidth="1"/>
    <col min="12802" max="12802" width="47.625" style="1582" customWidth="1"/>
    <col min="12803" max="12803" width="8.125" style="1582" customWidth="1"/>
    <col min="12804" max="12804" width="18" style="1582" customWidth="1"/>
    <col min="12805" max="12805" width="29.125" style="1582" customWidth="1"/>
    <col min="12806" max="13056" width="9" style="1582"/>
    <col min="13057" max="13057" width="5.25" style="1582" customWidth="1"/>
    <col min="13058" max="13058" width="47.625" style="1582" customWidth="1"/>
    <col min="13059" max="13059" width="8.125" style="1582" customWidth="1"/>
    <col min="13060" max="13060" width="18" style="1582" customWidth="1"/>
    <col min="13061" max="13061" width="29.125" style="1582" customWidth="1"/>
    <col min="13062" max="13312" width="9" style="1582"/>
    <col min="13313" max="13313" width="5.25" style="1582" customWidth="1"/>
    <col min="13314" max="13314" width="47.625" style="1582" customWidth="1"/>
    <col min="13315" max="13315" width="8.125" style="1582" customWidth="1"/>
    <col min="13316" max="13316" width="18" style="1582" customWidth="1"/>
    <col min="13317" max="13317" width="29.125" style="1582" customWidth="1"/>
    <col min="13318" max="13568" width="9" style="1582"/>
    <col min="13569" max="13569" width="5.25" style="1582" customWidth="1"/>
    <col min="13570" max="13570" width="47.625" style="1582" customWidth="1"/>
    <col min="13571" max="13571" width="8.125" style="1582" customWidth="1"/>
    <col min="13572" max="13572" width="18" style="1582" customWidth="1"/>
    <col min="13573" max="13573" width="29.125" style="1582" customWidth="1"/>
    <col min="13574" max="13824" width="9" style="1582"/>
    <col min="13825" max="13825" width="5.25" style="1582" customWidth="1"/>
    <col min="13826" max="13826" width="47.625" style="1582" customWidth="1"/>
    <col min="13827" max="13827" width="8.125" style="1582" customWidth="1"/>
    <col min="13828" max="13828" width="18" style="1582" customWidth="1"/>
    <col min="13829" max="13829" width="29.125" style="1582" customWidth="1"/>
    <col min="13830" max="14080" width="9" style="1582"/>
    <col min="14081" max="14081" width="5.25" style="1582" customWidth="1"/>
    <col min="14082" max="14082" width="47.625" style="1582" customWidth="1"/>
    <col min="14083" max="14083" width="8.125" style="1582" customWidth="1"/>
    <col min="14084" max="14084" width="18" style="1582" customWidth="1"/>
    <col min="14085" max="14085" width="29.125" style="1582" customWidth="1"/>
    <col min="14086" max="14336" width="9" style="1582"/>
    <col min="14337" max="14337" width="5.25" style="1582" customWidth="1"/>
    <col min="14338" max="14338" width="47.625" style="1582" customWidth="1"/>
    <col min="14339" max="14339" width="8.125" style="1582" customWidth="1"/>
    <col min="14340" max="14340" width="18" style="1582" customWidth="1"/>
    <col min="14341" max="14341" width="29.125" style="1582" customWidth="1"/>
    <col min="14342" max="14592" width="9" style="1582"/>
    <col min="14593" max="14593" width="5.25" style="1582" customWidth="1"/>
    <col min="14594" max="14594" width="47.625" style="1582" customWidth="1"/>
    <col min="14595" max="14595" width="8.125" style="1582" customWidth="1"/>
    <col min="14596" max="14596" width="18" style="1582" customWidth="1"/>
    <col min="14597" max="14597" width="29.125" style="1582" customWidth="1"/>
    <col min="14598" max="14848" width="9" style="1582"/>
    <col min="14849" max="14849" width="5.25" style="1582" customWidth="1"/>
    <col min="14850" max="14850" width="47.625" style="1582" customWidth="1"/>
    <col min="14851" max="14851" width="8.125" style="1582" customWidth="1"/>
    <col min="14852" max="14852" width="18" style="1582" customWidth="1"/>
    <col min="14853" max="14853" width="29.125" style="1582" customWidth="1"/>
    <col min="14854" max="15104" width="9" style="1582"/>
    <col min="15105" max="15105" width="5.25" style="1582" customWidth="1"/>
    <col min="15106" max="15106" width="47.625" style="1582" customWidth="1"/>
    <col min="15107" max="15107" width="8.125" style="1582" customWidth="1"/>
    <col min="15108" max="15108" width="18" style="1582" customWidth="1"/>
    <col min="15109" max="15109" width="29.125" style="1582" customWidth="1"/>
    <col min="15110" max="15360" width="9" style="1582"/>
    <col min="15361" max="15361" width="5.25" style="1582" customWidth="1"/>
    <col min="15362" max="15362" width="47.625" style="1582" customWidth="1"/>
    <col min="15363" max="15363" width="8.125" style="1582" customWidth="1"/>
    <col min="15364" max="15364" width="18" style="1582" customWidth="1"/>
    <col min="15365" max="15365" width="29.125" style="1582" customWidth="1"/>
    <col min="15366" max="15616" width="9" style="1582"/>
    <col min="15617" max="15617" width="5.25" style="1582" customWidth="1"/>
    <col min="15618" max="15618" width="47.625" style="1582" customWidth="1"/>
    <col min="15619" max="15619" width="8.125" style="1582" customWidth="1"/>
    <col min="15620" max="15620" width="18" style="1582" customWidth="1"/>
    <col min="15621" max="15621" width="29.125" style="1582" customWidth="1"/>
    <col min="15622" max="15872" width="9" style="1582"/>
    <col min="15873" max="15873" width="5.25" style="1582" customWidth="1"/>
    <col min="15874" max="15874" width="47.625" style="1582" customWidth="1"/>
    <col min="15875" max="15875" width="8.125" style="1582" customWidth="1"/>
    <col min="15876" max="15876" width="18" style="1582" customWidth="1"/>
    <col min="15877" max="15877" width="29.125" style="1582" customWidth="1"/>
    <col min="15878" max="16128" width="9" style="1582"/>
    <col min="16129" max="16129" width="5.25" style="1582" customWidth="1"/>
    <col min="16130" max="16130" width="47.625" style="1582" customWidth="1"/>
    <col min="16131" max="16131" width="8.125" style="1582" customWidth="1"/>
    <col min="16132" max="16132" width="18" style="1582" customWidth="1"/>
    <col min="16133" max="16133" width="29.125" style="1582" customWidth="1"/>
    <col min="16134" max="16384" width="9" style="1582"/>
  </cols>
  <sheetData>
    <row r="1" spans="1:6" s="1604" customFormat="1" ht="20.100000000000001" customHeight="1">
      <c r="A1" s="3261" t="s">
        <v>5597</v>
      </c>
      <c r="B1" s="3261"/>
      <c r="C1" s="3261"/>
      <c r="D1" s="2047"/>
    </row>
    <row r="2" spans="1:6" ht="25.5" customHeight="1">
      <c r="A2" s="3331" t="s">
        <v>5598</v>
      </c>
      <c r="B2" s="3331"/>
      <c r="C2" s="3331"/>
      <c r="D2" s="1860"/>
    </row>
    <row r="3" spans="1:6" ht="14.25" customHeight="1">
      <c r="A3" s="1870" t="s">
        <v>1994</v>
      </c>
      <c r="B3" s="1870" t="s">
        <v>5599</v>
      </c>
      <c r="C3" s="1869" t="s">
        <v>570</v>
      </c>
      <c r="D3" s="1869" t="s">
        <v>5325</v>
      </c>
    </row>
    <row r="4" spans="1:6" ht="14.25" customHeight="1">
      <c r="A4" s="1869">
        <v>1</v>
      </c>
      <c r="B4" s="1847" t="s">
        <v>5600</v>
      </c>
      <c r="C4" s="2103">
        <f>政策性搬迁审核表!C4</f>
        <v>0</v>
      </c>
      <c r="D4" s="1996"/>
    </row>
    <row r="5" spans="1:6" ht="14.25" customHeight="1">
      <c r="A5" s="1869">
        <v>2</v>
      </c>
      <c r="B5" s="1847" t="s">
        <v>5601</v>
      </c>
      <c r="C5" s="2103">
        <f>政策性搬迁审核表!C5</f>
        <v>0</v>
      </c>
      <c r="D5" s="1996"/>
      <c r="F5" s="1605"/>
    </row>
    <row r="6" spans="1:6" ht="14.25" customHeight="1">
      <c r="A6" s="1869">
        <v>3</v>
      </c>
      <c r="B6" s="1847" t="s">
        <v>5602</v>
      </c>
      <c r="C6" s="2103">
        <f>政策性搬迁审核表!C6</f>
        <v>0</v>
      </c>
      <c r="D6" s="1996"/>
    </row>
    <row r="7" spans="1:6" ht="14.25" customHeight="1">
      <c r="A7" s="1869">
        <v>4</v>
      </c>
      <c r="B7" s="1847" t="s">
        <v>5603</v>
      </c>
      <c r="C7" s="2103">
        <f>政策性搬迁审核表!C7</f>
        <v>0</v>
      </c>
      <c r="D7" s="1996"/>
    </row>
    <row r="8" spans="1:6" ht="14.25" customHeight="1">
      <c r="A8" s="1869">
        <v>5</v>
      </c>
      <c r="B8" s="1847" t="s">
        <v>5604</v>
      </c>
      <c r="C8" s="2103">
        <f>政策性搬迁审核表!C8</f>
        <v>0</v>
      </c>
      <c r="D8" s="1996"/>
    </row>
    <row r="9" spans="1:6" ht="14.25" customHeight="1">
      <c r="A9" s="1869">
        <v>6</v>
      </c>
      <c r="B9" s="1847" t="s">
        <v>5605</v>
      </c>
      <c r="C9" s="2103">
        <f>政策性搬迁审核表!C9</f>
        <v>0</v>
      </c>
      <c r="D9" s="1996"/>
    </row>
    <row r="10" spans="1:6" ht="14.25" customHeight="1">
      <c r="A10" s="1869">
        <v>7</v>
      </c>
      <c r="B10" s="1847" t="s">
        <v>5606</v>
      </c>
      <c r="C10" s="2103">
        <f>政策性搬迁审核表!C10</f>
        <v>0</v>
      </c>
      <c r="D10" s="1996"/>
    </row>
    <row r="11" spans="1:6" ht="14.25" customHeight="1">
      <c r="A11" s="1869">
        <v>8</v>
      </c>
      <c r="B11" s="1847" t="s">
        <v>5607</v>
      </c>
      <c r="C11" s="2103">
        <f>政策性搬迁审核表!C11</f>
        <v>0</v>
      </c>
      <c r="D11" s="1996"/>
    </row>
    <row r="12" spans="1:6" ht="14.25" customHeight="1">
      <c r="A12" s="1869">
        <v>9</v>
      </c>
      <c r="B12" s="1847" t="s">
        <v>5608</v>
      </c>
      <c r="C12" s="2103">
        <f>政策性搬迁审核表!C12</f>
        <v>0</v>
      </c>
      <c r="D12" s="1996"/>
    </row>
    <row r="13" spans="1:6" ht="14.25" customHeight="1">
      <c r="A13" s="1869">
        <v>10</v>
      </c>
      <c r="B13" s="1847" t="s">
        <v>5609</v>
      </c>
      <c r="C13" s="2103">
        <f>政策性搬迁审核表!C13</f>
        <v>0</v>
      </c>
      <c r="D13" s="1996"/>
    </row>
    <row r="14" spans="1:6" ht="14.25" customHeight="1">
      <c r="A14" s="1869">
        <v>11</v>
      </c>
      <c r="B14" s="1847" t="s">
        <v>5610</v>
      </c>
      <c r="C14" s="2103">
        <f>政策性搬迁审核表!C14</f>
        <v>0</v>
      </c>
      <c r="D14" s="1996"/>
    </row>
    <row r="15" spans="1:6" ht="14.25" customHeight="1">
      <c r="A15" s="1869">
        <v>12</v>
      </c>
      <c r="B15" s="1847" t="s">
        <v>5611</v>
      </c>
      <c r="C15" s="2103">
        <f>政策性搬迁审核表!C15</f>
        <v>0</v>
      </c>
      <c r="D15" s="1996"/>
    </row>
    <row r="16" spans="1:6" ht="14.25" customHeight="1">
      <c r="A16" s="1869">
        <v>13</v>
      </c>
      <c r="B16" s="1847" t="s">
        <v>5612</v>
      </c>
      <c r="C16" s="2103">
        <f>政策性搬迁审核表!C16</f>
        <v>0</v>
      </c>
      <c r="D16" s="1996"/>
      <c r="E16" s="1702" t="s">
        <v>6630</v>
      </c>
    </row>
    <row r="17" spans="1:5" ht="14.25" customHeight="1">
      <c r="A17" s="1869">
        <v>14</v>
      </c>
      <c r="B17" s="1847" t="s">
        <v>5613</v>
      </c>
      <c r="C17" s="2103">
        <f>政策性搬迁审核表!C17</f>
        <v>0</v>
      </c>
      <c r="D17" s="1996"/>
    </row>
    <row r="18" spans="1:5" ht="14.25" customHeight="1">
      <c r="A18" s="1869">
        <v>15</v>
      </c>
      <c r="B18" s="1847" t="s">
        <v>5614</v>
      </c>
      <c r="C18" s="2103">
        <f>政策性搬迁审核表!C18</f>
        <v>0</v>
      </c>
      <c r="D18" s="1996"/>
    </row>
    <row r="19" spans="1:5" ht="14.25" customHeight="1">
      <c r="A19" s="1869">
        <v>16</v>
      </c>
      <c r="B19" s="1847" t="s">
        <v>5615</v>
      </c>
      <c r="C19" s="2103">
        <f>政策性搬迁审核表!C19</f>
        <v>0</v>
      </c>
      <c r="D19" s="1996"/>
    </row>
    <row r="20" spans="1:5" ht="14.25" customHeight="1">
      <c r="A20" s="1869">
        <v>17</v>
      </c>
      <c r="B20" s="1847" t="s">
        <v>5616</v>
      </c>
      <c r="C20" s="2103">
        <f>政策性搬迁审核表!C20</f>
        <v>0</v>
      </c>
      <c r="D20" s="1996"/>
    </row>
    <row r="21" spans="1:5" ht="14.25" customHeight="1">
      <c r="A21" s="1869">
        <v>18</v>
      </c>
      <c r="B21" s="1847" t="s">
        <v>5617</v>
      </c>
      <c r="C21" s="2103">
        <f>政策性搬迁审核表!C21</f>
        <v>0</v>
      </c>
      <c r="D21" s="1996"/>
    </row>
    <row r="22" spans="1:5" s="1606" customFormat="1" ht="14.25" customHeight="1">
      <c r="A22" s="1869">
        <v>19</v>
      </c>
      <c r="B22" s="1847" t="s">
        <v>5618</v>
      </c>
      <c r="C22" s="2103">
        <f>政策性搬迁审核表!C22</f>
        <v>0</v>
      </c>
      <c r="D22" s="1996"/>
    </row>
    <row r="23" spans="1:5" s="1606" customFormat="1" ht="14.25" customHeight="1">
      <c r="A23" s="1869">
        <v>20</v>
      </c>
      <c r="B23" s="1848" t="s">
        <v>5619</v>
      </c>
      <c r="C23" s="2103">
        <f>政策性搬迁审核表!C23</f>
        <v>0</v>
      </c>
      <c r="D23" s="1996"/>
    </row>
    <row r="24" spans="1:5" s="1606" customFormat="1" ht="14.25" customHeight="1">
      <c r="A24" s="1869">
        <v>21</v>
      </c>
      <c r="B24" s="1848" t="s">
        <v>5620</v>
      </c>
      <c r="C24" s="2103">
        <f>政策性搬迁审核表!C24</f>
        <v>0</v>
      </c>
      <c r="D24" s="1996"/>
    </row>
    <row r="25" spans="1:5" s="1606" customFormat="1" ht="14.25" customHeight="1">
      <c r="A25" s="1869">
        <v>22</v>
      </c>
      <c r="B25" s="1847" t="s">
        <v>5621</v>
      </c>
      <c r="C25" s="2103">
        <f>政策性搬迁审核表!C25</f>
        <v>0</v>
      </c>
      <c r="D25" s="1996"/>
    </row>
    <row r="26" spans="1:5" s="1606" customFormat="1" ht="14.25" customHeight="1">
      <c r="A26" s="1869">
        <v>23</v>
      </c>
      <c r="B26" s="1847" t="s">
        <v>5622</v>
      </c>
      <c r="C26" s="2103">
        <f>政策性搬迁审核表!C26</f>
        <v>0</v>
      </c>
      <c r="D26" s="1996"/>
    </row>
    <row r="27" spans="1:5" s="1606" customFormat="1" ht="55.5" customHeight="1">
      <c r="A27" s="1869">
        <v>24</v>
      </c>
      <c r="B27" s="1847" t="s">
        <v>5623</v>
      </c>
      <c r="C27" s="2103">
        <f>政策性搬迁审核表!C27</f>
        <v>0</v>
      </c>
      <c r="D27" s="1848" t="s">
        <v>5624</v>
      </c>
      <c r="E27" s="1607"/>
    </row>
  </sheetData>
  <mergeCells count="2">
    <mergeCell ref="A1:C1"/>
    <mergeCell ref="A2:C2"/>
  </mergeCells>
  <phoneticPr fontId="59" type="noConversion"/>
  <hyperlinks>
    <hyperlink ref="E16" location="政策性搬迁审核表!A1" display="政策性搬迁审核表!A1"/>
  </hyperlinks>
  <printOptions horizontalCentered="1"/>
  <pageMargins left="0.74803149606299213" right="0.74803149606299213" top="0.98425196850393704" bottom="0.98425196850393704" header="0.51181102362204722" footer="0.51181102362204722"/>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77537" r:id="rId4" name="Button 1">
              <controlPr defaultSize="0" print="0" autoFill="0" autoPict="0" macro="[0]!ThisWorkbook.返回">
                <anchor moveWithCells="1">
                  <from>
                    <xdr:col>4</xdr:col>
                    <xdr:colOff>104775</xdr:colOff>
                    <xdr:row>9</xdr:row>
                    <xdr:rowOff>47625</xdr:rowOff>
                  </from>
                  <to>
                    <xdr:col>4</xdr:col>
                    <xdr:colOff>933450</xdr:colOff>
                    <xdr:row>11</xdr:row>
                    <xdr:rowOff>19050</xdr:rowOff>
                  </to>
                </anchor>
              </controlPr>
            </control>
          </mc:Choice>
        </mc:AlternateContent>
      </controls>
    </mc:Choice>
  </mc:AlternateContent>
</worksheet>
</file>

<file path=xl/worksheets/sheet1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7">
    <tabColor rgb="FFFFFF00"/>
  </sheetPr>
  <dimension ref="A1:J34"/>
  <sheetViews>
    <sheetView workbookViewId="0">
      <selection sqref="A1:E1"/>
    </sheetView>
  </sheetViews>
  <sheetFormatPr defaultRowHeight="14.25"/>
  <cols>
    <col min="1" max="1" width="5.25" style="1578" customWidth="1"/>
    <col min="2" max="2" width="34.125" style="1578" customWidth="1"/>
    <col min="3" max="5" width="12.375" style="1578" customWidth="1"/>
    <col min="6" max="6" width="13.125" style="1578" customWidth="1"/>
    <col min="7" max="256" width="9" style="1578"/>
    <col min="257" max="257" width="5.25" style="1578" customWidth="1"/>
    <col min="258" max="258" width="34.125" style="1578" customWidth="1"/>
    <col min="259" max="259" width="8.625" style="1578" customWidth="1"/>
    <col min="260" max="260" width="8.5" style="1578" customWidth="1"/>
    <col min="261" max="261" width="8.75" style="1578" customWidth="1"/>
    <col min="262" max="262" width="13.125" style="1578" customWidth="1"/>
    <col min="263" max="512" width="9" style="1578"/>
    <col min="513" max="513" width="5.25" style="1578" customWidth="1"/>
    <col min="514" max="514" width="34.125" style="1578" customWidth="1"/>
    <col min="515" max="515" width="8.625" style="1578" customWidth="1"/>
    <col min="516" max="516" width="8.5" style="1578" customWidth="1"/>
    <col min="517" max="517" width="8.75" style="1578" customWidth="1"/>
    <col min="518" max="518" width="13.125" style="1578" customWidth="1"/>
    <col min="519" max="768" width="9" style="1578"/>
    <col min="769" max="769" width="5.25" style="1578" customWidth="1"/>
    <col min="770" max="770" width="34.125" style="1578" customWidth="1"/>
    <col min="771" max="771" width="8.625" style="1578" customWidth="1"/>
    <col min="772" max="772" width="8.5" style="1578" customWidth="1"/>
    <col min="773" max="773" width="8.75" style="1578" customWidth="1"/>
    <col min="774" max="774" width="13.125" style="1578" customWidth="1"/>
    <col min="775" max="1024" width="9" style="1578"/>
    <col min="1025" max="1025" width="5.25" style="1578" customWidth="1"/>
    <col min="1026" max="1026" width="34.125" style="1578" customWidth="1"/>
    <col min="1027" max="1027" width="8.625" style="1578" customWidth="1"/>
    <col min="1028" max="1028" width="8.5" style="1578" customWidth="1"/>
    <col min="1029" max="1029" width="8.75" style="1578" customWidth="1"/>
    <col min="1030" max="1030" width="13.125" style="1578" customWidth="1"/>
    <col min="1031" max="1280" width="9" style="1578"/>
    <col min="1281" max="1281" width="5.25" style="1578" customWidth="1"/>
    <col min="1282" max="1282" width="34.125" style="1578" customWidth="1"/>
    <col min="1283" max="1283" width="8.625" style="1578" customWidth="1"/>
    <col min="1284" max="1284" width="8.5" style="1578" customWidth="1"/>
    <col min="1285" max="1285" width="8.75" style="1578" customWidth="1"/>
    <col min="1286" max="1286" width="13.125" style="1578" customWidth="1"/>
    <col min="1287" max="1536" width="9" style="1578"/>
    <col min="1537" max="1537" width="5.25" style="1578" customWidth="1"/>
    <col min="1538" max="1538" width="34.125" style="1578" customWidth="1"/>
    <col min="1539" max="1539" width="8.625" style="1578" customWidth="1"/>
    <col min="1540" max="1540" width="8.5" style="1578" customWidth="1"/>
    <col min="1541" max="1541" width="8.75" style="1578" customWidth="1"/>
    <col min="1542" max="1542" width="13.125" style="1578" customWidth="1"/>
    <col min="1543" max="1792" width="9" style="1578"/>
    <col min="1793" max="1793" width="5.25" style="1578" customWidth="1"/>
    <col min="1794" max="1794" width="34.125" style="1578" customWidth="1"/>
    <col min="1795" max="1795" width="8.625" style="1578" customWidth="1"/>
    <col min="1796" max="1796" width="8.5" style="1578" customWidth="1"/>
    <col min="1797" max="1797" width="8.75" style="1578" customWidth="1"/>
    <col min="1798" max="1798" width="13.125" style="1578" customWidth="1"/>
    <col min="1799" max="2048" width="9" style="1578"/>
    <col min="2049" max="2049" width="5.25" style="1578" customWidth="1"/>
    <col min="2050" max="2050" width="34.125" style="1578" customWidth="1"/>
    <col min="2051" max="2051" width="8.625" style="1578" customWidth="1"/>
    <col min="2052" max="2052" width="8.5" style="1578" customWidth="1"/>
    <col min="2053" max="2053" width="8.75" style="1578" customWidth="1"/>
    <col min="2054" max="2054" width="13.125" style="1578" customWidth="1"/>
    <col min="2055" max="2304" width="9" style="1578"/>
    <col min="2305" max="2305" width="5.25" style="1578" customWidth="1"/>
    <col min="2306" max="2306" width="34.125" style="1578" customWidth="1"/>
    <col min="2307" max="2307" width="8.625" style="1578" customWidth="1"/>
    <col min="2308" max="2308" width="8.5" style="1578" customWidth="1"/>
    <col min="2309" max="2309" width="8.75" style="1578" customWidth="1"/>
    <col min="2310" max="2310" width="13.125" style="1578" customWidth="1"/>
    <col min="2311" max="2560" width="9" style="1578"/>
    <col min="2561" max="2561" width="5.25" style="1578" customWidth="1"/>
    <col min="2562" max="2562" width="34.125" style="1578" customWidth="1"/>
    <col min="2563" max="2563" width="8.625" style="1578" customWidth="1"/>
    <col min="2564" max="2564" width="8.5" style="1578" customWidth="1"/>
    <col min="2565" max="2565" width="8.75" style="1578" customWidth="1"/>
    <col min="2566" max="2566" width="13.125" style="1578" customWidth="1"/>
    <col min="2567" max="2816" width="9" style="1578"/>
    <col min="2817" max="2817" width="5.25" style="1578" customWidth="1"/>
    <col min="2818" max="2818" width="34.125" style="1578" customWidth="1"/>
    <col min="2819" max="2819" width="8.625" style="1578" customWidth="1"/>
    <col min="2820" max="2820" width="8.5" style="1578" customWidth="1"/>
    <col min="2821" max="2821" width="8.75" style="1578" customWidth="1"/>
    <col min="2822" max="2822" width="13.125" style="1578" customWidth="1"/>
    <col min="2823" max="3072" width="9" style="1578"/>
    <col min="3073" max="3073" width="5.25" style="1578" customWidth="1"/>
    <col min="3074" max="3074" width="34.125" style="1578" customWidth="1"/>
    <col min="3075" max="3075" width="8.625" style="1578" customWidth="1"/>
    <col min="3076" max="3076" width="8.5" style="1578" customWidth="1"/>
    <col min="3077" max="3077" width="8.75" style="1578" customWidth="1"/>
    <col min="3078" max="3078" width="13.125" style="1578" customWidth="1"/>
    <col min="3079" max="3328" width="9" style="1578"/>
    <col min="3329" max="3329" width="5.25" style="1578" customWidth="1"/>
    <col min="3330" max="3330" width="34.125" style="1578" customWidth="1"/>
    <col min="3331" max="3331" width="8.625" style="1578" customWidth="1"/>
    <col min="3332" max="3332" width="8.5" style="1578" customWidth="1"/>
    <col min="3333" max="3333" width="8.75" style="1578" customWidth="1"/>
    <col min="3334" max="3334" width="13.125" style="1578" customWidth="1"/>
    <col min="3335" max="3584" width="9" style="1578"/>
    <col min="3585" max="3585" width="5.25" style="1578" customWidth="1"/>
    <col min="3586" max="3586" width="34.125" style="1578" customWidth="1"/>
    <col min="3587" max="3587" width="8.625" style="1578" customWidth="1"/>
    <col min="3588" max="3588" width="8.5" style="1578" customWidth="1"/>
    <col min="3589" max="3589" width="8.75" style="1578" customWidth="1"/>
    <col min="3590" max="3590" width="13.125" style="1578" customWidth="1"/>
    <col min="3591" max="3840" width="9" style="1578"/>
    <col min="3841" max="3841" width="5.25" style="1578" customWidth="1"/>
    <col min="3842" max="3842" width="34.125" style="1578" customWidth="1"/>
    <col min="3843" max="3843" width="8.625" style="1578" customWidth="1"/>
    <col min="3844" max="3844" width="8.5" style="1578" customWidth="1"/>
    <col min="3845" max="3845" width="8.75" style="1578" customWidth="1"/>
    <col min="3846" max="3846" width="13.125" style="1578" customWidth="1"/>
    <col min="3847" max="4096" width="9" style="1578"/>
    <col min="4097" max="4097" width="5.25" style="1578" customWidth="1"/>
    <col min="4098" max="4098" width="34.125" style="1578" customWidth="1"/>
    <col min="4099" max="4099" width="8.625" style="1578" customWidth="1"/>
    <col min="4100" max="4100" width="8.5" style="1578" customWidth="1"/>
    <col min="4101" max="4101" width="8.75" style="1578" customWidth="1"/>
    <col min="4102" max="4102" width="13.125" style="1578" customWidth="1"/>
    <col min="4103" max="4352" width="9" style="1578"/>
    <col min="4353" max="4353" width="5.25" style="1578" customWidth="1"/>
    <col min="4354" max="4354" width="34.125" style="1578" customWidth="1"/>
    <col min="4355" max="4355" width="8.625" style="1578" customWidth="1"/>
    <col min="4356" max="4356" width="8.5" style="1578" customWidth="1"/>
    <col min="4357" max="4357" width="8.75" style="1578" customWidth="1"/>
    <col min="4358" max="4358" width="13.125" style="1578" customWidth="1"/>
    <col min="4359" max="4608" width="9" style="1578"/>
    <col min="4609" max="4609" width="5.25" style="1578" customWidth="1"/>
    <col min="4610" max="4610" width="34.125" style="1578" customWidth="1"/>
    <col min="4611" max="4611" width="8.625" style="1578" customWidth="1"/>
    <col min="4612" max="4612" width="8.5" style="1578" customWidth="1"/>
    <col min="4613" max="4613" width="8.75" style="1578" customWidth="1"/>
    <col min="4614" max="4614" width="13.125" style="1578" customWidth="1"/>
    <col min="4615" max="4864" width="9" style="1578"/>
    <col min="4865" max="4865" width="5.25" style="1578" customWidth="1"/>
    <col min="4866" max="4866" width="34.125" style="1578" customWidth="1"/>
    <col min="4867" max="4867" width="8.625" style="1578" customWidth="1"/>
    <col min="4868" max="4868" width="8.5" style="1578" customWidth="1"/>
    <col min="4869" max="4869" width="8.75" style="1578" customWidth="1"/>
    <col min="4870" max="4870" width="13.125" style="1578" customWidth="1"/>
    <col min="4871" max="5120" width="9" style="1578"/>
    <col min="5121" max="5121" width="5.25" style="1578" customWidth="1"/>
    <col min="5122" max="5122" width="34.125" style="1578" customWidth="1"/>
    <col min="5123" max="5123" width="8.625" style="1578" customWidth="1"/>
    <col min="5124" max="5124" width="8.5" style="1578" customWidth="1"/>
    <col min="5125" max="5125" width="8.75" style="1578" customWidth="1"/>
    <col min="5126" max="5126" width="13.125" style="1578" customWidth="1"/>
    <col min="5127" max="5376" width="9" style="1578"/>
    <col min="5377" max="5377" width="5.25" style="1578" customWidth="1"/>
    <col min="5378" max="5378" width="34.125" style="1578" customWidth="1"/>
    <col min="5379" max="5379" width="8.625" style="1578" customWidth="1"/>
    <col min="5380" max="5380" width="8.5" style="1578" customWidth="1"/>
    <col min="5381" max="5381" width="8.75" style="1578" customWidth="1"/>
    <col min="5382" max="5382" width="13.125" style="1578" customWidth="1"/>
    <col min="5383" max="5632" width="9" style="1578"/>
    <col min="5633" max="5633" width="5.25" style="1578" customWidth="1"/>
    <col min="5634" max="5634" width="34.125" style="1578" customWidth="1"/>
    <col min="5635" max="5635" width="8.625" style="1578" customWidth="1"/>
    <col min="5636" max="5636" width="8.5" style="1578" customWidth="1"/>
    <col min="5637" max="5637" width="8.75" style="1578" customWidth="1"/>
    <col min="5638" max="5638" width="13.125" style="1578" customWidth="1"/>
    <col min="5639" max="5888" width="9" style="1578"/>
    <col min="5889" max="5889" width="5.25" style="1578" customWidth="1"/>
    <col min="5890" max="5890" width="34.125" style="1578" customWidth="1"/>
    <col min="5891" max="5891" width="8.625" style="1578" customWidth="1"/>
    <col min="5892" max="5892" width="8.5" style="1578" customWidth="1"/>
    <col min="5893" max="5893" width="8.75" style="1578" customWidth="1"/>
    <col min="5894" max="5894" width="13.125" style="1578" customWidth="1"/>
    <col min="5895" max="6144" width="9" style="1578"/>
    <col min="6145" max="6145" width="5.25" style="1578" customWidth="1"/>
    <col min="6146" max="6146" width="34.125" style="1578" customWidth="1"/>
    <col min="6147" max="6147" width="8.625" style="1578" customWidth="1"/>
    <col min="6148" max="6148" width="8.5" style="1578" customWidth="1"/>
    <col min="6149" max="6149" width="8.75" style="1578" customWidth="1"/>
    <col min="6150" max="6150" width="13.125" style="1578" customWidth="1"/>
    <col min="6151" max="6400" width="9" style="1578"/>
    <col min="6401" max="6401" width="5.25" style="1578" customWidth="1"/>
    <col min="6402" max="6402" width="34.125" style="1578" customWidth="1"/>
    <col min="6403" max="6403" width="8.625" style="1578" customWidth="1"/>
    <col min="6404" max="6404" width="8.5" style="1578" customWidth="1"/>
    <col min="6405" max="6405" width="8.75" style="1578" customWidth="1"/>
    <col min="6406" max="6406" width="13.125" style="1578" customWidth="1"/>
    <col min="6407" max="6656" width="9" style="1578"/>
    <col min="6657" max="6657" width="5.25" style="1578" customWidth="1"/>
    <col min="6658" max="6658" width="34.125" style="1578" customWidth="1"/>
    <col min="6659" max="6659" width="8.625" style="1578" customWidth="1"/>
    <col min="6660" max="6660" width="8.5" style="1578" customWidth="1"/>
    <col min="6661" max="6661" width="8.75" style="1578" customWidth="1"/>
    <col min="6662" max="6662" width="13.125" style="1578" customWidth="1"/>
    <col min="6663" max="6912" width="9" style="1578"/>
    <col min="6913" max="6913" width="5.25" style="1578" customWidth="1"/>
    <col min="6914" max="6914" width="34.125" style="1578" customWidth="1"/>
    <col min="6915" max="6915" width="8.625" style="1578" customWidth="1"/>
    <col min="6916" max="6916" width="8.5" style="1578" customWidth="1"/>
    <col min="6917" max="6917" width="8.75" style="1578" customWidth="1"/>
    <col min="6918" max="6918" width="13.125" style="1578" customWidth="1"/>
    <col min="6919" max="7168" width="9" style="1578"/>
    <col min="7169" max="7169" width="5.25" style="1578" customWidth="1"/>
    <col min="7170" max="7170" width="34.125" style="1578" customWidth="1"/>
    <col min="7171" max="7171" width="8.625" style="1578" customWidth="1"/>
    <col min="7172" max="7172" width="8.5" style="1578" customWidth="1"/>
    <col min="7173" max="7173" width="8.75" style="1578" customWidth="1"/>
    <col min="7174" max="7174" width="13.125" style="1578" customWidth="1"/>
    <col min="7175" max="7424" width="9" style="1578"/>
    <col min="7425" max="7425" width="5.25" style="1578" customWidth="1"/>
    <col min="7426" max="7426" width="34.125" style="1578" customWidth="1"/>
    <col min="7427" max="7427" width="8.625" style="1578" customWidth="1"/>
    <col min="7428" max="7428" width="8.5" style="1578" customWidth="1"/>
    <col min="7429" max="7429" width="8.75" style="1578" customWidth="1"/>
    <col min="7430" max="7430" width="13.125" style="1578" customWidth="1"/>
    <col min="7431" max="7680" width="9" style="1578"/>
    <col min="7681" max="7681" width="5.25" style="1578" customWidth="1"/>
    <col min="7682" max="7682" width="34.125" style="1578" customWidth="1"/>
    <col min="7683" max="7683" width="8.625" style="1578" customWidth="1"/>
    <col min="7684" max="7684" width="8.5" style="1578" customWidth="1"/>
    <col min="7685" max="7685" width="8.75" style="1578" customWidth="1"/>
    <col min="7686" max="7686" width="13.125" style="1578" customWidth="1"/>
    <col min="7687" max="7936" width="9" style="1578"/>
    <col min="7937" max="7937" width="5.25" style="1578" customWidth="1"/>
    <col min="7938" max="7938" width="34.125" style="1578" customWidth="1"/>
    <col min="7939" max="7939" width="8.625" style="1578" customWidth="1"/>
    <col min="7940" max="7940" width="8.5" style="1578" customWidth="1"/>
    <col min="7941" max="7941" width="8.75" style="1578" customWidth="1"/>
    <col min="7942" max="7942" width="13.125" style="1578" customWidth="1"/>
    <col min="7943" max="8192" width="9" style="1578"/>
    <col min="8193" max="8193" width="5.25" style="1578" customWidth="1"/>
    <col min="8194" max="8194" width="34.125" style="1578" customWidth="1"/>
    <col min="8195" max="8195" width="8.625" style="1578" customWidth="1"/>
    <col min="8196" max="8196" width="8.5" style="1578" customWidth="1"/>
    <col min="8197" max="8197" width="8.75" style="1578" customWidth="1"/>
    <col min="8198" max="8198" width="13.125" style="1578" customWidth="1"/>
    <col min="8199" max="8448" width="9" style="1578"/>
    <col min="8449" max="8449" width="5.25" style="1578" customWidth="1"/>
    <col min="8450" max="8450" width="34.125" style="1578" customWidth="1"/>
    <col min="8451" max="8451" width="8.625" style="1578" customWidth="1"/>
    <col min="8452" max="8452" width="8.5" style="1578" customWidth="1"/>
    <col min="8453" max="8453" width="8.75" style="1578" customWidth="1"/>
    <col min="8454" max="8454" width="13.125" style="1578" customWidth="1"/>
    <col min="8455" max="8704" width="9" style="1578"/>
    <col min="8705" max="8705" width="5.25" style="1578" customWidth="1"/>
    <col min="8706" max="8706" width="34.125" style="1578" customWidth="1"/>
    <col min="8707" max="8707" width="8.625" style="1578" customWidth="1"/>
    <col min="8708" max="8708" width="8.5" style="1578" customWidth="1"/>
    <col min="8709" max="8709" width="8.75" style="1578" customWidth="1"/>
    <col min="8710" max="8710" width="13.125" style="1578" customWidth="1"/>
    <col min="8711" max="8960" width="9" style="1578"/>
    <col min="8961" max="8961" width="5.25" style="1578" customWidth="1"/>
    <col min="8962" max="8962" width="34.125" style="1578" customWidth="1"/>
    <col min="8963" max="8963" width="8.625" style="1578" customWidth="1"/>
    <col min="8964" max="8964" width="8.5" style="1578" customWidth="1"/>
    <col min="8965" max="8965" width="8.75" style="1578" customWidth="1"/>
    <col min="8966" max="8966" width="13.125" style="1578" customWidth="1"/>
    <col min="8967" max="9216" width="9" style="1578"/>
    <col min="9217" max="9217" width="5.25" style="1578" customWidth="1"/>
    <col min="9218" max="9218" width="34.125" style="1578" customWidth="1"/>
    <col min="9219" max="9219" width="8.625" style="1578" customWidth="1"/>
    <col min="9220" max="9220" width="8.5" style="1578" customWidth="1"/>
    <col min="9221" max="9221" width="8.75" style="1578" customWidth="1"/>
    <col min="9222" max="9222" width="13.125" style="1578" customWidth="1"/>
    <col min="9223" max="9472" width="9" style="1578"/>
    <col min="9473" max="9473" width="5.25" style="1578" customWidth="1"/>
    <col min="9474" max="9474" width="34.125" style="1578" customWidth="1"/>
    <col min="9475" max="9475" width="8.625" style="1578" customWidth="1"/>
    <col min="9476" max="9476" width="8.5" style="1578" customWidth="1"/>
    <col min="9477" max="9477" width="8.75" style="1578" customWidth="1"/>
    <col min="9478" max="9478" width="13.125" style="1578" customWidth="1"/>
    <col min="9479" max="9728" width="9" style="1578"/>
    <col min="9729" max="9729" width="5.25" style="1578" customWidth="1"/>
    <col min="9730" max="9730" width="34.125" style="1578" customWidth="1"/>
    <col min="9731" max="9731" width="8.625" style="1578" customWidth="1"/>
    <col min="9732" max="9732" width="8.5" style="1578" customWidth="1"/>
    <col min="9733" max="9733" width="8.75" style="1578" customWidth="1"/>
    <col min="9734" max="9734" width="13.125" style="1578" customWidth="1"/>
    <col min="9735" max="9984" width="9" style="1578"/>
    <col min="9985" max="9985" width="5.25" style="1578" customWidth="1"/>
    <col min="9986" max="9986" width="34.125" style="1578" customWidth="1"/>
    <col min="9987" max="9987" width="8.625" style="1578" customWidth="1"/>
    <col min="9988" max="9988" width="8.5" style="1578" customWidth="1"/>
    <col min="9989" max="9989" width="8.75" style="1578" customWidth="1"/>
    <col min="9990" max="9990" width="13.125" style="1578" customWidth="1"/>
    <col min="9991" max="10240" width="9" style="1578"/>
    <col min="10241" max="10241" width="5.25" style="1578" customWidth="1"/>
    <col min="10242" max="10242" width="34.125" style="1578" customWidth="1"/>
    <col min="10243" max="10243" width="8.625" style="1578" customWidth="1"/>
    <col min="10244" max="10244" width="8.5" style="1578" customWidth="1"/>
    <col min="10245" max="10245" width="8.75" style="1578" customWidth="1"/>
    <col min="10246" max="10246" width="13.125" style="1578" customWidth="1"/>
    <col min="10247" max="10496" width="9" style="1578"/>
    <col min="10497" max="10497" width="5.25" style="1578" customWidth="1"/>
    <col min="10498" max="10498" width="34.125" style="1578" customWidth="1"/>
    <col min="10499" max="10499" width="8.625" style="1578" customWidth="1"/>
    <col min="10500" max="10500" width="8.5" style="1578" customWidth="1"/>
    <col min="10501" max="10501" width="8.75" style="1578" customWidth="1"/>
    <col min="10502" max="10502" width="13.125" style="1578" customWidth="1"/>
    <col min="10503" max="10752" width="9" style="1578"/>
    <col min="10753" max="10753" width="5.25" style="1578" customWidth="1"/>
    <col min="10754" max="10754" width="34.125" style="1578" customWidth="1"/>
    <col min="10755" max="10755" width="8.625" style="1578" customWidth="1"/>
    <col min="10756" max="10756" width="8.5" style="1578" customWidth="1"/>
    <col min="10757" max="10757" width="8.75" style="1578" customWidth="1"/>
    <col min="10758" max="10758" width="13.125" style="1578" customWidth="1"/>
    <col min="10759" max="11008" width="9" style="1578"/>
    <col min="11009" max="11009" width="5.25" style="1578" customWidth="1"/>
    <col min="11010" max="11010" width="34.125" style="1578" customWidth="1"/>
    <col min="11011" max="11011" width="8.625" style="1578" customWidth="1"/>
    <col min="11012" max="11012" width="8.5" style="1578" customWidth="1"/>
    <col min="11013" max="11013" width="8.75" style="1578" customWidth="1"/>
    <col min="11014" max="11014" width="13.125" style="1578" customWidth="1"/>
    <col min="11015" max="11264" width="9" style="1578"/>
    <col min="11265" max="11265" width="5.25" style="1578" customWidth="1"/>
    <col min="11266" max="11266" width="34.125" style="1578" customWidth="1"/>
    <col min="11267" max="11267" width="8.625" style="1578" customWidth="1"/>
    <col min="11268" max="11268" width="8.5" style="1578" customWidth="1"/>
    <col min="11269" max="11269" width="8.75" style="1578" customWidth="1"/>
    <col min="11270" max="11270" width="13.125" style="1578" customWidth="1"/>
    <col min="11271" max="11520" width="9" style="1578"/>
    <col min="11521" max="11521" width="5.25" style="1578" customWidth="1"/>
    <col min="11522" max="11522" width="34.125" style="1578" customWidth="1"/>
    <col min="11523" max="11523" width="8.625" style="1578" customWidth="1"/>
    <col min="11524" max="11524" width="8.5" style="1578" customWidth="1"/>
    <col min="11525" max="11525" width="8.75" style="1578" customWidth="1"/>
    <col min="11526" max="11526" width="13.125" style="1578" customWidth="1"/>
    <col min="11527" max="11776" width="9" style="1578"/>
    <col min="11777" max="11777" width="5.25" style="1578" customWidth="1"/>
    <col min="11778" max="11778" width="34.125" style="1578" customWidth="1"/>
    <col min="11779" max="11779" width="8.625" style="1578" customWidth="1"/>
    <col min="11780" max="11780" width="8.5" style="1578" customWidth="1"/>
    <col min="11781" max="11781" width="8.75" style="1578" customWidth="1"/>
    <col min="11782" max="11782" width="13.125" style="1578" customWidth="1"/>
    <col min="11783" max="12032" width="9" style="1578"/>
    <col min="12033" max="12033" width="5.25" style="1578" customWidth="1"/>
    <col min="12034" max="12034" width="34.125" style="1578" customWidth="1"/>
    <col min="12035" max="12035" width="8.625" style="1578" customWidth="1"/>
    <col min="12036" max="12036" width="8.5" style="1578" customWidth="1"/>
    <col min="12037" max="12037" width="8.75" style="1578" customWidth="1"/>
    <col min="12038" max="12038" width="13.125" style="1578" customWidth="1"/>
    <col min="12039" max="12288" width="9" style="1578"/>
    <col min="12289" max="12289" width="5.25" style="1578" customWidth="1"/>
    <col min="12290" max="12290" width="34.125" style="1578" customWidth="1"/>
    <col min="12291" max="12291" width="8.625" style="1578" customWidth="1"/>
    <col min="12292" max="12292" width="8.5" style="1578" customWidth="1"/>
    <col min="12293" max="12293" width="8.75" style="1578" customWidth="1"/>
    <col min="12294" max="12294" width="13.125" style="1578" customWidth="1"/>
    <col min="12295" max="12544" width="9" style="1578"/>
    <col min="12545" max="12545" width="5.25" style="1578" customWidth="1"/>
    <col min="12546" max="12546" width="34.125" style="1578" customWidth="1"/>
    <col min="12547" max="12547" width="8.625" style="1578" customWidth="1"/>
    <col min="12548" max="12548" width="8.5" style="1578" customWidth="1"/>
    <col min="12549" max="12549" width="8.75" style="1578" customWidth="1"/>
    <col min="12550" max="12550" width="13.125" style="1578" customWidth="1"/>
    <col min="12551" max="12800" width="9" style="1578"/>
    <col min="12801" max="12801" width="5.25" style="1578" customWidth="1"/>
    <col min="12802" max="12802" width="34.125" style="1578" customWidth="1"/>
    <col min="12803" max="12803" width="8.625" style="1578" customWidth="1"/>
    <col min="12804" max="12804" width="8.5" style="1578" customWidth="1"/>
    <col min="12805" max="12805" width="8.75" style="1578" customWidth="1"/>
    <col min="12806" max="12806" width="13.125" style="1578" customWidth="1"/>
    <col min="12807" max="13056" width="9" style="1578"/>
    <col min="13057" max="13057" width="5.25" style="1578" customWidth="1"/>
    <col min="13058" max="13058" width="34.125" style="1578" customWidth="1"/>
    <col min="13059" max="13059" width="8.625" style="1578" customWidth="1"/>
    <col min="13060" max="13060" width="8.5" style="1578" customWidth="1"/>
    <col min="13061" max="13061" width="8.75" style="1578" customWidth="1"/>
    <col min="13062" max="13062" width="13.125" style="1578" customWidth="1"/>
    <col min="13063" max="13312" width="9" style="1578"/>
    <col min="13313" max="13313" width="5.25" style="1578" customWidth="1"/>
    <col min="13314" max="13314" width="34.125" style="1578" customWidth="1"/>
    <col min="13315" max="13315" width="8.625" style="1578" customWidth="1"/>
    <col min="13316" max="13316" width="8.5" style="1578" customWidth="1"/>
    <col min="13317" max="13317" width="8.75" style="1578" customWidth="1"/>
    <col min="13318" max="13318" width="13.125" style="1578" customWidth="1"/>
    <col min="13319" max="13568" width="9" style="1578"/>
    <col min="13569" max="13569" width="5.25" style="1578" customWidth="1"/>
    <col min="13570" max="13570" width="34.125" style="1578" customWidth="1"/>
    <col min="13571" max="13571" width="8.625" style="1578" customWidth="1"/>
    <col min="13572" max="13572" width="8.5" style="1578" customWidth="1"/>
    <col min="13573" max="13573" width="8.75" style="1578" customWidth="1"/>
    <col min="13574" max="13574" width="13.125" style="1578" customWidth="1"/>
    <col min="13575" max="13824" width="9" style="1578"/>
    <col min="13825" max="13825" width="5.25" style="1578" customWidth="1"/>
    <col min="13826" max="13826" width="34.125" style="1578" customWidth="1"/>
    <col min="13827" max="13827" width="8.625" style="1578" customWidth="1"/>
    <col min="13828" max="13828" width="8.5" style="1578" customWidth="1"/>
    <col min="13829" max="13829" width="8.75" style="1578" customWidth="1"/>
    <col min="13830" max="13830" width="13.125" style="1578" customWidth="1"/>
    <col min="13831" max="14080" width="9" style="1578"/>
    <col min="14081" max="14081" width="5.25" style="1578" customWidth="1"/>
    <col min="14082" max="14082" width="34.125" style="1578" customWidth="1"/>
    <col min="14083" max="14083" width="8.625" style="1578" customWidth="1"/>
    <col min="14084" max="14084" width="8.5" style="1578" customWidth="1"/>
    <col min="14085" max="14085" width="8.75" style="1578" customWidth="1"/>
    <col min="14086" max="14086" width="13.125" style="1578" customWidth="1"/>
    <col min="14087" max="14336" width="9" style="1578"/>
    <col min="14337" max="14337" width="5.25" style="1578" customWidth="1"/>
    <col min="14338" max="14338" width="34.125" style="1578" customWidth="1"/>
    <col min="14339" max="14339" width="8.625" style="1578" customWidth="1"/>
    <col min="14340" max="14340" width="8.5" style="1578" customWidth="1"/>
    <col min="14341" max="14341" width="8.75" style="1578" customWidth="1"/>
    <col min="14342" max="14342" width="13.125" style="1578" customWidth="1"/>
    <col min="14343" max="14592" width="9" style="1578"/>
    <col min="14593" max="14593" width="5.25" style="1578" customWidth="1"/>
    <col min="14594" max="14594" width="34.125" style="1578" customWidth="1"/>
    <col min="14595" max="14595" width="8.625" style="1578" customWidth="1"/>
    <col min="14596" max="14596" width="8.5" style="1578" customWidth="1"/>
    <col min="14597" max="14597" width="8.75" style="1578" customWidth="1"/>
    <col min="14598" max="14598" width="13.125" style="1578" customWidth="1"/>
    <col min="14599" max="14848" width="9" style="1578"/>
    <col min="14849" max="14849" width="5.25" style="1578" customWidth="1"/>
    <col min="14850" max="14850" width="34.125" style="1578" customWidth="1"/>
    <col min="14851" max="14851" width="8.625" style="1578" customWidth="1"/>
    <col min="14852" max="14852" width="8.5" style="1578" customWidth="1"/>
    <col min="14853" max="14853" width="8.75" style="1578" customWidth="1"/>
    <col min="14854" max="14854" width="13.125" style="1578" customWidth="1"/>
    <col min="14855" max="15104" width="9" style="1578"/>
    <col min="15105" max="15105" width="5.25" style="1578" customWidth="1"/>
    <col min="15106" max="15106" width="34.125" style="1578" customWidth="1"/>
    <col min="15107" max="15107" width="8.625" style="1578" customWidth="1"/>
    <col min="15108" max="15108" width="8.5" style="1578" customWidth="1"/>
    <col min="15109" max="15109" width="8.75" style="1578" customWidth="1"/>
    <col min="15110" max="15110" width="13.125" style="1578" customWidth="1"/>
    <col min="15111" max="15360" width="9" style="1578"/>
    <col min="15361" max="15361" width="5.25" style="1578" customWidth="1"/>
    <col min="15362" max="15362" width="34.125" style="1578" customWidth="1"/>
    <col min="15363" max="15363" width="8.625" style="1578" customWidth="1"/>
    <col min="15364" max="15364" width="8.5" style="1578" customWidth="1"/>
    <col min="15365" max="15365" width="8.75" style="1578" customWidth="1"/>
    <col min="15366" max="15366" width="13.125" style="1578" customWidth="1"/>
    <col min="15367" max="15616" width="9" style="1578"/>
    <col min="15617" max="15617" width="5.25" style="1578" customWidth="1"/>
    <col min="15618" max="15618" width="34.125" style="1578" customWidth="1"/>
    <col min="15619" max="15619" width="8.625" style="1578" customWidth="1"/>
    <col min="15620" max="15620" width="8.5" style="1578" customWidth="1"/>
    <col min="15621" max="15621" width="8.75" style="1578" customWidth="1"/>
    <col min="15622" max="15622" width="13.125" style="1578" customWidth="1"/>
    <col min="15623" max="15872" width="9" style="1578"/>
    <col min="15873" max="15873" width="5.25" style="1578" customWidth="1"/>
    <col min="15874" max="15874" width="34.125" style="1578" customWidth="1"/>
    <col min="15875" max="15875" width="8.625" style="1578" customWidth="1"/>
    <col min="15876" max="15876" width="8.5" style="1578" customWidth="1"/>
    <col min="15877" max="15877" width="8.75" style="1578" customWidth="1"/>
    <col min="15878" max="15878" width="13.125" style="1578" customWidth="1"/>
    <col min="15879" max="16128" width="9" style="1578"/>
    <col min="16129" max="16129" width="5.25" style="1578" customWidth="1"/>
    <col min="16130" max="16130" width="34.125" style="1578" customWidth="1"/>
    <col min="16131" max="16131" width="8.625" style="1578" customWidth="1"/>
    <col min="16132" max="16132" width="8.5" style="1578" customWidth="1"/>
    <col min="16133" max="16133" width="8.75" style="1578" customWidth="1"/>
    <col min="16134" max="16134" width="13.125" style="1578" customWidth="1"/>
    <col min="16135" max="16384" width="9" style="1578"/>
  </cols>
  <sheetData>
    <row r="1" spans="1:10" ht="20.100000000000001" customHeight="1">
      <c r="A1" s="3261" t="s">
        <v>5625</v>
      </c>
      <c r="B1" s="3261"/>
      <c r="C1" s="3261"/>
      <c r="D1" s="3261"/>
      <c r="E1" s="3261"/>
      <c r="F1" s="1831"/>
    </row>
    <row r="2" spans="1:10" ht="25.5" customHeight="1">
      <c r="A2" s="3262" t="s">
        <v>5626</v>
      </c>
      <c r="B2" s="3262"/>
      <c r="C2" s="3262"/>
      <c r="D2" s="3262"/>
      <c r="E2" s="3262"/>
      <c r="F2" s="1862"/>
    </row>
    <row r="3" spans="1:10" ht="14.25" customHeight="1">
      <c r="A3" s="3266" t="s">
        <v>2500</v>
      </c>
      <c r="B3" s="3263" t="s">
        <v>5253</v>
      </c>
      <c r="C3" s="1872" t="s">
        <v>1990</v>
      </c>
      <c r="D3" s="1872" t="s">
        <v>1991</v>
      </c>
      <c r="E3" s="1872" t="s">
        <v>5433</v>
      </c>
      <c r="F3" s="3260" t="s">
        <v>5325</v>
      </c>
    </row>
    <row r="4" spans="1:10" ht="14.25" customHeight="1">
      <c r="A4" s="3333"/>
      <c r="B4" s="3334"/>
      <c r="C4" s="1869">
        <v>1</v>
      </c>
      <c r="D4" s="1871">
        <v>2</v>
      </c>
      <c r="E4" s="1871" t="s">
        <v>5534</v>
      </c>
      <c r="F4" s="3260"/>
      <c r="J4" s="1608"/>
    </row>
    <row r="5" spans="1:10" ht="14.25" customHeight="1">
      <c r="A5" s="1869">
        <v>1</v>
      </c>
      <c r="B5" s="1832" t="s">
        <v>5627</v>
      </c>
      <c r="C5" s="2103">
        <f>特殊行业准备金审核表!C5</f>
        <v>0</v>
      </c>
      <c r="D5" s="2103">
        <f>特殊行业准备金审核表!D5</f>
        <v>0</v>
      </c>
      <c r="E5" s="2103">
        <f>特殊行业准备金审核表!E5</f>
        <v>0</v>
      </c>
      <c r="F5" s="1998"/>
    </row>
    <row r="6" spans="1:10" ht="14.25" customHeight="1">
      <c r="A6" s="1869">
        <v>2</v>
      </c>
      <c r="B6" s="1846" t="s">
        <v>5628</v>
      </c>
      <c r="C6" s="2103">
        <f>特殊行业准备金审核表!C6</f>
        <v>0</v>
      </c>
      <c r="D6" s="2103">
        <f>特殊行业准备金审核表!D6</f>
        <v>0</v>
      </c>
      <c r="E6" s="2103">
        <f>特殊行业准备金审核表!E6</f>
        <v>0</v>
      </c>
      <c r="F6" s="1998"/>
    </row>
    <row r="7" spans="1:10" ht="14.25" customHeight="1">
      <c r="A7" s="1869">
        <v>3</v>
      </c>
      <c r="B7" s="1838" t="s">
        <v>5629</v>
      </c>
      <c r="C7" s="2103">
        <f>特殊行业准备金审核表!C7</f>
        <v>0</v>
      </c>
      <c r="D7" s="2103">
        <f>特殊行业准备金审核表!D7</f>
        <v>0</v>
      </c>
      <c r="E7" s="2103">
        <f>特殊行业准备金审核表!E7</f>
        <v>0</v>
      </c>
      <c r="F7" s="1998"/>
    </row>
    <row r="8" spans="1:10" ht="14.25" customHeight="1">
      <c r="A8" s="1869">
        <v>4</v>
      </c>
      <c r="B8" s="1838" t="s">
        <v>5630</v>
      </c>
      <c r="C8" s="2103">
        <f>特殊行业准备金审核表!C8</f>
        <v>0</v>
      </c>
      <c r="D8" s="2103">
        <f>特殊行业准备金审核表!D8</f>
        <v>0</v>
      </c>
      <c r="E8" s="2103">
        <f>特殊行业准备金审核表!E8</f>
        <v>0</v>
      </c>
      <c r="F8" s="1998"/>
    </row>
    <row r="9" spans="1:10" ht="14.25" customHeight="1">
      <c r="A9" s="1869">
        <v>5</v>
      </c>
      <c r="B9" s="1838" t="s">
        <v>5631</v>
      </c>
      <c r="C9" s="2103">
        <f>特殊行业准备金审核表!C9</f>
        <v>0</v>
      </c>
      <c r="D9" s="2103">
        <f>特殊行业准备金审核表!D9</f>
        <v>0</v>
      </c>
      <c r="E9" s="2103">
        <f>特殊行业准备金审核表!E9</f>
        <v>0</v>
      </c>
      <c r="F9" s="1998"/>
    </row>
    <row r="10" spans="1:10" ht="14.25" customHeight="1">
      <c r="A10" s="1869">
        <v>6</v>
      </c>
      <c r="B10" s="1838" t="s">
        <v>5632</v>
      </c>
      <c r="C10" s="2103">
        <f>特殊行业准备金审核表!C10</f>
        <v>0</v>
      </c>
      <c r="D10" s="2103">
        <f>特殊行业准备金审核表!D10</f>
        <v>0</v>
      </c>
      <c r="E10" s="2103">
        <f>特殊行业准备金审核表!E10</f>
        <v>0</v>
      </c>
      <c r="F10" s="1998"/>
    </row>
    <row r="11" spans="1:10" ht="14.25" customHeight="1">
      <c r="A11" s="1869">
        <v>7</v>
      </c>
      <c r="B11" s="1838" t="s">
        <v>5633</v>
      </c>
      <c r="C11" s="2103">
        <f>特殊行业准备金审核表!C11</f>
        <v>0</v>
      </c>
      <c r="D11" s="2103">
        <f>特殊行业准备金审核表!D11</f>
        <v>0</v>
      </c>
      <c r="E11" s="2103">
        <f>特殊行业准备金审核表!E11</f>
        <v>0</v>
      </c>
      <c r="F11" s="1998"/>
    </row>
    <row r="12" spans="1:10" ht="14.25" customHeight="1">
      <c r="A12" s="1869">
        <v>8</v>
      </c>
      <c r="B12" s="1838" t="s">
        <v>5634</v>
      </c>
      <c r="C12" s="2103">
        <f>特殊行业准备金审核表!C12</f>
        <v>0</v>
      </c>
      <c r="D12" s="2103">
        <f>特殊行业准备金审核表!D12</f>
        <v>0</v>
      </c>
      <c r="E12" s="2103">
        <f>特殊行业准备金审核表!E12</f>
        <v>0</v>
      </c>
      <c r="F12" s="1998"/>
    </row>
    <row r="13" spans="1:10" ht="14.25" customHeight="1">
      <c r="A13" s="1869">
        <v>9</v>
      </c>
      <c r="B13" s="1838" t="s">
        <v>5635</v>
      </c>
      <c r="C13" s="2103">
        <f>特殊行业准备金审核表!C13</f>
        <v>0</v>
      </c>
      <c r="D13" s="2103">
        <f>特殊行业准备金审核表!D13</f>
        <v>0</v>
      </c>
      <c r="E13" s="2103">
        <f>特殊行业准备金审核表!E13</f>
        <v>0</v>
      </c>
      <c r="F13" s="1998"/>
      <c r="G13" s="1702" t="s">
        <v>6631</v>
      </c>
    </row>
    <row r="14" spans="1:10" ht="14.25" customHeight="1">
      <c r="A14" s="1869">
        <v>10</v>
      </c>
      <c r="B14" s="1838" t="s">
        <v>5543</v>
      </c>
      <c r="C14" s="2103">
        <f>特殊行业准备金审核表!C14</f>
        <v>0</v>
      </c>
      <c r="D14" s="2103">
        <f>特殊行业准备金审核表!D14</f>
        <v>0</v>
      </c>
      <c r="E14" s="2103">
        <f>特殊行业准备金审核表!E14</f>
        <v>0</v>
      </c>
      <c r="F14" s="1998"/>
    </row>
    <row r="15" spans="1:10" ht="14.25" customHeight="1">
      <c r="A15" s="1869">
        <v>11</v>
      </c>
      <c r="B15" s="1838" t="s">
        <v>5636</v>
      </c>
      <c r="C15" s="2103">
        <f>特殊行业准备金审核表!C15</f>
        <v>0</v>
      </c>
      <c r="D15" s="2103">
        <f>特殊行业准备金审核表!D15</f>
        <v>0</v>
      </c>
      <c r="E15" s="2103">
        <f>特殊行业准备金审核表!E15</f>
        <v>0</v>
      </c>
      <c r="F15" s="1998"/>
    </row>
    <row r="16" spans="1:10" ht="14.25" customHeight="1">
      <c r="A16" s="1869">
        <v>12</v>
      </c>
      <c r="B16" s="1838" t="s">
        <v>5637</v>
      </c>
      <c r="C16" s="2103">
        <f>特殊行业准备金审核表!C16</f>
        <v>0</v>
      </c>
      <c r="D16" s="2103">
        <f>特殊行业准备金审核表!D16</f>
        <v>0</v>
      </c>
      <c r="E16" s="2103">
        <f>特殊行业准备金审核表!E16</f>
        <v>0</v>
      </c>
      <c r="F16" s="1998"/>
    </row>
    <row r="17" spans="1:6" ht="14.25" customHeight="1">
      <c r="A17" s="1869">
        <v>13</v>
      </c>
      <c r="B17" s="1838" t="s">
        <v>5638</v>
      </c>
      <c r="C17" s="2103">
        <f>特殊行业准备金审核表!C17</f>
        <v>0</v>
      </c>
      <c r="D17" s="2103">
        <f>特殊行业准备金审核表!D17</f>
        <v>0</v>
      </c>
      <c r="E17" s="2103">
        <f>特殊行业准备金审核表!E17</f>
        <v>0</v>
      </c>
      <c r="F17" s="1998"/>
    </row>
    <row r="18" spans="1:6" ht="14.25" customHeight="1">
      <c r="A18" s="1869">
        <v>14</v>
      </c>
      <c r="B18" s="1838" t="s">
        <v>5639</v>
      </c>
      <c r="C18" s="2103">
        <f>特殊行业准备金审核表!C18</f>
        <v>0</v>
      </c>
      <c r="D18" s="2103">
        <f>特殊行业准备金审核表!D18</f>
        <v>0</v>
      </c>
      <c r="E18" s="2103">
        <f>特殊行业准备金审核表!E18</f>
        <v>0</v>
      </c>
      <c r="F18" s="1998"/>
    </row>
    <row r="19" spans="1:6" ht="14.25" customHeight="1">
      <c r="A19" s="1869">
        <v>15</v>
      </c>
      <c r="B19" s="1838" t="s">
        <v>274</v>
      </c>
      <c r="C19" s="2103">
        <f>特殊行业准备金审核表!C19</f>
        <v>0</v>
      </c>
      <c r="D19" s="2103">
        <f>特殊行业准备金审核表!D19</f>
        <v>0</v>
      </c>
      <c r="E19" s="2103">
        <f>特殊行业准备金审核表!E19</f>
        <v>0</v>
      </c>
      <c r="F19" s="1998"/>
    </row>
    <row r="20" spans="1:6" ht="14.25" customHeight="1">
      <c r="A20" s="1869">
        <v>16</v>
      </c>
      <c r="B20" s="1838" t="s">
        <v>5640</v>
      </c>
      <c r="C20" s="2103">
        <f>特殊行业准备金审核表!C20</f>
        <v>0</v>
      </c>
      <c r="D20" s="2103">
        <f>特殊行业准备金审核表!D20</f>
        <v>0</v>
      </c>
      <c r="E20" s="2103">
        <f>特殊行业准备金审核表!E20</f>
        <v>0</v>
      </c>
      <c r="F20" s="1998"/>
    </row>
    <row r="21" spans="1:6" ht="14.25" customHeight="1">
      <c r="A21" s="1869">
        <v>17</v>
      </c>
      <c r="B21" s="1838" t="s">
        <v>5641</v>
      </c>
      <c r="C21" s="2103">
        <f>特殊行业准备金审核表!C21</f>
        <v>0</v>
      </c>
      <c r="D21" s="2103">
        <f>特殊行业准备金审核表!D21</f>
        <v>0</v>
      </c>
      <c r="E21" s="2103">
        <f>特殊行业准备金审核表!E21</f>
        <v>0</v>
      </c>
      <c r="F21" s="1998"/>
    </row>
    <row r="22" spans="1:6" ht="14.25" customHeight="1">
      <c r="A22" s="1869">
        <v>18</v>
      </c>
      <c r="B22" s="1838" t="s">
        <v>5642</v>
      </c>
      <c r="C22" s="2103">
        <f>特殊行业准备金审核表!C22</f>
        <v>0</v>
      </c>
      <c r="D22" s="2103">
        <f>特殊行业准备金审核表!D22</f>
        <v>0</v>
      </c>
      <c r="E22" s="2103">
        <f>特殊行业准备金审核表!E22</f>
        <v>0</v>
      </c>
      <c r="F22" s="1998"/>
    </row>
    <row r="23" spans="1:6" ht="14.25" customHeight="1">
      <c r="A23" s="1869">
        <v>19</v>
      </c>
      <c r="B23" s="1838" t="s">
        <v>5643</v>
      </c>
      <c r="C23" s="2103">
        <f>特殊行业准备金审核表!C23</f>
        <v>0</v>
      </c>
      <c r="D23" s="2103">
        <f>特殊行业准备金审核表!D23</f>
        <v>0</v>
      </c>
      <c r="E23" s="2103">
        <f>特殊行业准备金审核表!E23</f>
        <v>0</v>
      </c>
      <c r="F23" s="1998"/>
    </row>
    <row r="24" spans="1:6" ht="14.25" customHeight="1">
      <c r="A24" s="1869">
        <v>20</v>
      </c>
      <c r="B24" s="1838" t="s">
        <v>274</v>
      </c>
      <c r="C24" s="2103">
        <f>特殊行业准备金审核表!C24</f>
        <v>0</v>
      </c>
      <c r="D24" s="2103">
        <f>特殊行业准备金审核表!D24</f>
        <v>0</v>
      </c>
      <c r="E24" s="2103">
        <f>特殊行业准备金审核表!E24</f>
        <v>0</v>
      </c>
      <c r="F24" s="1998"/>
    </row>
    <row r="25" spans="1:6" ht="14.25" customHeight="1">
      <c r="A25" s="1869">
        <v>21</v>
      </c>
      <c r="B25" s="1838" t="s">
        <v>5644</v>
      </c>
      <c r="C25" s="2103">
        <f>特殊行业准备金审核表!C25</f>
        <v>0</v>
      </c>
      <c r="D25" s="2103">
        <f>特殊行业准备金审核表!D25</f>
        <v>0</v>
      </c>
      <c r="E25" s="2103">
        <f>特殊行业准备金审核表!E25</f>
        <v>0</v>
      </c>
      <c r="F25" s="1998"/>
    </row>
    <row r="26" spans="1:6" ht="14.25" customHeight="1">
      <c r="A26" s="1869">
        <v>22</v>
      </c>
      <c r="B26" s="1838" t="s">
        <v>5645</v>
      </c>
      <c r="C26" s="2103">
        <f>特殊行业准备金审核表!C26</f>
        <v>0</v>
      </c>
      <c r="D26" s="2103">
        <f>特殊行业准备金审核表!D26</f>
        <v>0</v>
      </c>
      <c r="E26" s="2103">
        <f>特殊行业准备金审核表!E26</f>
        <v>0</v>
      </c>
      <c r="F26" s="1998"/>
    </row>
    <row r="27" spans="1:6" ht="14.25" customHeight="1">
      <c r="A27" s="1869">
        <v>23</v>
      </c>
      <c r="B27" s="1838" t="s">
        <v>5646</v>
      </c>
      <c r="C27" s="2103">
        <f>特殊行业准备金审核表!C27</f>
        <v>0</v>
      </c>
      <c r="D27" s="2103">
        <f>特殊行业准备金审核表!D27</f>
        <v>0</v>
      </c>
      <c r="E27" s="2103">
        <f>特殊行业准备金审核表!E27</f>
        <v>0</v>
      </c>
      <c r="F27" s="1998"/>
    </row>
    <row r="28" spans="1:6" ht="14.25" customHeight="1">
      <c r="A28" s="1869">
        <v>24</v>
      </c>
      <c r="B28" s="1838" t="s">
        <v>5376</v>
      </c>
      <c r="C28" s="2103">
        <f>特殊行业准备金审核表!C28</f>
        <v>0</v>
      </c>
      <c r="D28" s="2103">
        <f>特殊行业准备金审核表!D28</f>
        <v>0</v>
      </c>
      <c r="E28" s="2103">
        <f>特殊行业准备金审核表!E28</f>
        <v>0</v>
      </c>
      <c r="F28" s="1998"/>
    </row>
    <row r="29" spans="1:6" ht="14.25" customHeight="1">
      <c r="A29" s="1869">
        <v>25</v>
      </c>
      <c r="B29" s="1838" t="s">
        <v>5647</v>
      </c>
      <c r="C29" s="2103">
        <f>特殊行业准备金审核表!C29</f>
        <v>0</v>
      </c>
      <c r="D29" s="2103">
        <f>特殊行业准备金审核表!D29</f>
        <v>0</v>
      </c>
      <c r="E29" s="2103">
        <f>特殊行业准备金审核表!E29</f>
        <v>0</v>
      </c>
      <c r="F29" s="1998"/>
    </row>
    <row r="30" spans="1:6" ht="14.25" customHeight="1">
      <c r="A30" s="1869">
        <v>26</v>
      </c>
      <c r="B30" s="1840" t="s">
        <v>5648</v>
      </c>
      <c r="C30" s="2103">
        <f>特殊行业准备金审核表!C30</f>
        <v>0</v>
      </c>
      <c r="D30" s="2103">
        <f>特殊行业准备金审核表!D30</f>
        <v>0</v>
      </c>
      <c r="E30" s="2103">
        <f>特殊行业准备金审核表!E30</f>
        <v>0</v>
      </c>
      <c r="F30" s="1998"/>
    </row>
    <row r="31" spans="1:6" ht="14.25" customHeight="1">
      <c r="A31" s="1869">
        <v>27</v>
      </c>
      <c r="B31" s="1838" t="s">
        <v>5649</v>
      </c>
      <c r="C31" s="2103">
        <f>特殊行业准备金审核表!C31</f>
        <v>0</v>
      </c>
      <c r="D31" s="2103">
        <f>特殊行业准备金审核表!D31</f>
        <v>0</v>
      </c>
      <c r="E31" s="2103">
        <f>特殊行业准备金审核表!E31</f>
        <v>0</v>
      </c>
      <c r="F31" s="1998"/>
    </row>
    <row r="32" spans="1:6" ht="14.25" customHeight="1">
      <c r="A32" s="1869">
        <v>28</v>
      </c>
      <c r="B32" s="1840" t="s">
        <v>5376</v>
      </c>
      <c r="C32" s="2103">
        <f>特殊行业准备金审核表!C32</f>
        <v>0</v>
      </c>
      <c r="D32" s="2103">
        <f>特殊行业准备金审核表!D32</f>
        <v>0</v>
      </c>
      <c r="E32" s="2103">
        <f>特殊行业准备金审核表!E32</f>
        <v>0</v>
      </c>
      <c r="F32" s="1998"/>
    </row>
    <row r="33" spans="1:8" ht="14.25" customHeight="1">
      <c r="A33" s="1869">
        <v>29</v>
      </c>
      <c r="B33" s="1838" t="s">
        <v>5593</v>
      </c>
      <c r="C33" s="2103">
        <f>特殊行业准备金审核表!C33</f>
        <v>0</v>
      </c>
      <c r="D33" s="2103">
        <f>特殊行业准备金审核表!D33</f>
        <v>0</v>
      </c>
      <c r="E33" s="2103">
        <f>特殊行业准备金审核表!E33</f>
        <v>0</v>
      </c>
      <c r="F33" s="1998"/>
    </row>
    <row r="34" spans="1:8" ht="168.75" customHeight="1">
      <c r="A34" s="1869">
        <v>30</v>
      </c>
      <c r="B34" s="1847" t="s">
        <v>5650</v>
      </c>
      <c r="C34" s="2103">
        <f>特殊行业准备金审核表!C34</f>
        <v>0</v>
      </c>
      <c r="D34" s="2103">
        <f>特殊行业准备金审核表!D34</f>
        <v>0</v>
      </c>
      <c r="E34" s="2103">
        <f>特殊行业准备金审核表!E34</f>
        <v>0</v>
      </c>
      <c r="F34" s="1848" t="s">
        <v>5651</v>
      </c>
      <c r="H34" s="1608"/>
    </row>
  </sheetData>
  <mergeCells count="5">
    <mergeCell ref="F3:F4"/>
    <mergeCell ref="A1:E1"/>
    <mergeCell ref="A2:E2"/>
    <mergeCell ref="A3:A4"/>
    <mergeCell ref="B3:B4"/>
  </mergeCells>
  <phoneticPr fontId="59" type="noConversion"/>
  <hyperlinks>
    <hyperlink ref="G13" location="特殊行业准备金审核表!A1" display="特殊行业准备金审核表!A1"/>
  </hyperlinks>
  <printOptions horizontalCentered="1"/>
  <pageMargins left="0.74791666666666667" right="0.74791666666666667" top="0.98402777777777772" bottom="0.98402777777777772" header="0.51180555555555551" footer="0.5118055555555555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78561" r:id="rId4" name="Button 1">
              <controlPr defaultSize="0" print="0" autoFill="0" autoPict="0" macro="[0]!ThisWorkbook.返回">
                <anchor moveWithCells="1">
                  <from>
                    <xdr:col>8</xdr:col>
                    <xdr:colOff>19050</xdr:colOff>
                    <xdr:row>1</xdr:row>
                    <xdr:rowOff>19050</xdr:rowOff>
                  </from>
                  <to>
                    <xdr:col>9</xdr:col>
                    <xdr:colOff>285750</xdr:colOff>
                    <xdr:row>2</xdr:row>
                    <xdr:rowOff>19050</xdr:rowOff>
                  </to>
                </anchor>
              </controlPr>
            </control>
          </mc:Choice>
        </mc:AlternateContent>
      </controls>
    </mc:Choice>
  </mc:AlternateContent>
</worksheet>
</file>

<file path=xl/worksheets/sheet1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8"/>
  <dimension ref="A1:O12"/>
  <sheetViews>
    <sheetView workbookViewId="0">
      <selection sqref="A1:M1"/>
    </sheetView>
  </sheetViews>
  <sheetFormatPr defaultColWidth="12.375" defaultRowHeight="14.25"/>
  <cols>
    <col min="1" max="1" width="4" style="1559" customWidth="1"/>
    <col min="2" max="2" width="7.25" style="1559" customWidth="1"/>
    <col min="3" max="3" width="6.125" style="1559" customWidth="1"/>
    <col min="4" max="13" width="11.5" style="1559" customWidth="1"/>
    <col min="14" max="14" width="14.75" style="1559" customWidth="1"/>
    <col min="15" max="256" width="12.375" style="1559"/>
    <col min="257" max="257" width="5.125" style="1559" customWidth="1"/>
    <col min="258" max="258" width="8" style="1559" customWidth="1"/>
    <col min="259" max="259" width="6.25" style="1559" customWidth="1"/>
    <col min="260" max="260" width="8.875" style="1559" customWidth="1"/>
    <col min="261" max="261" width="9.875" style="1559" customWidth="1"/>
    <col min="262" max="262" width="8.75" style="1559" customWidth="1"/>
    <col min="263" max="263" width="8.625" style="1559" customWidth="1"/>
    <col min="264" max="264" width="8.5" style="1559" customWidth="1"/>
    <col min="265" max="265" width="8.125" style="1559" customWidth="1"/>
    <col min="266" max="266" width="8.375" style="1559" customWidth="1"/>
    <col min="267" max="267" width="7" style="1559" customWidth="1"/>
    <col min="268" max="269" width="9.875" style="1559" customWidth="1"/>
    <col min="270" max="270" width="14.75" style="1559" customWidth="1"/>
    <col min="271" max="512" width="12.375" style="1559"/>
    <col min="513" max="513" width="5.125" style="1559" customWidth="1"/>
    <col min="514" max="514" width="8" style="1559" customWidth="1"/>
    <col min="515" max="515" width="6.25" style="1559" customWidth="1"/>
    <col min="516" max="516" width="8.875" style="1559" customWidth="1"/>
    <col min="517" max="517" width="9.875" style="1559" customWidth="1"/>
    <col min="518" max="518" width="8.75" style="1559" customWidth="1"/>
    <col min="519" max="519" width="8.625" style="1559" customWidth="1"/>
    <col min="520" max="520" width="8.5" style="1559" customWidth="1"/>
    <col min="521" max="521" width="8.125" style="1559" customWidth="1"/>
    <col min="522" max="522" width="8.375" style="1559" customWidth="1"/>
    <col min="523" max="523" width="7" style="1559" customWidth="1"/>
    <col min="524" max="525" width="9.875" style="1559" customWidth="1"/>
    <col min="526" max="526" width="14.75" style="1559" customWidth="1"/>
    <col min="527" max="768" width="12.375" style="1559"/>
    <col min="769" max="769" width="5.125" style="1559" customWidth="1"/>
    <col min="770" max="770" width="8" style="1559" customWidth="1"/>
    <col min="771" max="771" width="6.25" style="1559" customWidth="1"/>
    <col min="772" max="772" width="8.875" style="1559" customWidth="1"/>
    <col min="773" max="773" width="9.875" style="1559" customWidth="1"/>
    <col min="774" max="774" width="8.75" style="1559" customWidth="1"/>
    <col min="775" max="775" width="8.625" style="1559" customWidth="1"/>
    <col min="776" max="776" width="8.5" style="1559" customWidth="1"/>
    <col min="777" max="777" width="8.125" style="1559" customWidth="1"/>
    <col min="778" max="778" width="8.375" style="1559" customWidth="1"/>
    <col min="779" max="779" width="7" style="1559" customWidth="1"/>
    <col min="780" max="781" width="9.875" style="1559" customWidth="1"/>
    <col min="782" max="782" width="14.75" style="1559" customWidth="1"/>
    <col min="783" max="1024" width="12.375" style="1559"/>
    <col min="1025" max="1025" width="5.125" style="1559" customWidth="1"/>
    <col min="1026" max="1026" width="8" style="1559" customWidth="1"/>
    <col min="1027" max="1027" width="6.25" style="1559" customWidth="1"/>
    <col min="1028" max="1028" width="8.875" style="1559" customWidth="1"/>
    <col min="1029" max="1029" width="9.875" style="1559" customWidth="1"/>
    <col min="1030" max="1030" width="8.75" style="1559" customWidth="1"/>
    <col min="1031" max="1031" width="8.625" style="1559" customWidth="1"/>
    <col min="1032" max="1032" width="8.5" style="1559" customWidth="1"/>
    <col min="1033" max="1033" width="8.125" style="1559" customWidth="1"/>
    <col min="1034" max="1034" width="8.375" style="1559" customWidth="1"/>
    <col min="1035" max="1035" width="7" style="1559" customWidth="1"/>
    <col min="1036" max="1037" width="9.875" style="1559" customWidth="1"/>
    <col min="1038" max="1038" width="14.75" style="1559" customWidth="1"/>
    <col min="1039" max="1280" width="12.375" style="1559"/>
    <col min="1281" max="1281" width="5.125" style="1559" customWidth="1"/>
    <col min="1282" max="1282" width="8" style="1559" customWidth="1"/>
    <col min="1283" max="1283" width="6.25" style="1559" customWidth="1"/>
    <col min="1284" max="1284" width="8.875" style="1559" customWidth="1"/>
    <col min="1285" max="1285" width="9.875" style="1559" customWidth="1"/>
    <col min="1286" max="1286" width="8.75" style="1559" customWidth="1"/>
    <col min="1287" max="1287" width="8.625" style="1559" customWidth="1"/>
    <col min="1288" max="1288" width="8.5" style="1559" customWidth="1"/>
    <col min="1289" max="1289" width="8.125" style="1559" customWidth="1"/>
    <col min="1290" max="1290" width="8.375" style="1559" customWidth="1"/>
    <col min="1291" max="1291" width="7" style="1559" customWidth="1"/>
    <col min="1292" max="1293" width="9.875" style="1559" customWidth="1"/>
    <col min="1294" max="1294" width="14.75" style="1559" customWidth="1"/>
    <col min="1295" max="1536" width="12.375" style="1559"/>
    <col min="1537" max="1537" width="5.125" style="1559" customWidth="1"/>
    <col min="1538" max="1538" width="8" style="1559" customWidth="1"/>
    <col min="1539" max="1539" width="6.25" style="1559" customWidth="1"/>
    <col min="1540" max="1540" width="8.875" style="1559" customWidth="1"/>
    <col min="1541" max="1541" width="9.875" style="1559" customWidth="1"/>
    <col min="1542" max="1542" width="8.75" style="1559" customWidth="1"/>
    <col min="1543" max="1543" width="8.625" style="1559" customWidth="1"/>
    <col min="1544" max="1544" width="8.5" style="1559" customWidth="1"/>
    <col min="1545" max="1545" width="8.125" style="1559" customWidth="1"/>
    <col min="1546" max="1546" width="8.375" style="1559" customWidth="1"/>
    <col min="1547" max="1547" width="7" style="1559" customWidth="1"/>
    <col min="1548" max="1549" width="9.875" style="1559" customWidth="1"/>
    <col min="1550" max="1550" width="14.75" style="1559" customWidth="1"/>
    <col min="1551" max="1792" width="12.375" style="1559"/>
    <col min="1793" max="1793" width="5.125" style="1559" customWidth="1"/>
    <col min="1794" max="1794" width="8" style="1559" customWidth="1"/>
    <col min="1795" max="1795" width="6.25" style="1559" customWidth="1"/>
    <col min="1796" max="1796" width="8.875" style="1559" customWidth="1"/>
    <col min="1797" max="1797" width="9.875" style="1559" customWidth="1"/>
    <col min="1798" max="1798" width="8.75" style="1559" customWidth="1"/>
    <col min="1799" max="1799" width="8.625" style="1559" customWidth="1"/>
    <col min="1800" max="1800" width="8.5" style="1559" customWidth="1"/>
    <col min="1801" max="1801" width="8.125" style="1559" customWidth="1"/>
    <col min="1802" max="1802" width="8.375" style="1559" customWidth="1"/>
    <col min="1803" max="1803" width="7" style="1559" customWidth="1"/>
    <col min="1804" max="1805" width="9.875" style="1559" customWidth="1"/>
    <col min="1806" max="1806" width="14.75" style="1559" customWidth="1"/>
    <col min="1807" max="2048" width="12.375" style="1559"/>
    <col min="2049" max="2049" width="5.125" style="1559" customWidth="1"/>
    <col min="2050" max="2050" width="8" style="1559" customWidth="1"/>
    <col min="2051" max="2051" width="6.25" style="1559" customWidth="1"/>
    <col min="2052" max="2052" width="8.875" style="1559" customWidth="1"/>
    <col min="2053" max="2053" width="9.875" style="1559" customWidth="1"/>
    <col min="2054" max="2054" width="8.75" style="1559" customWidth="1"/>
    <col min="2055" max="2055" width="8.625" style="1559" customWidth="1"/>
    <col min="2056" max="2056" width="8.5" style="1559" customWidth="1"/>
    <col min="2057" max="2057" width="8.125" style="1559" customWidth="1"/>
    <col min="2058" max="2058" width="8.375" style="1559" customWidth="1"/>
    <col min="2059" max="2059" width="7" style="1559" customWidth="1"/>
    <col min="2060" max="2061" width="9.875" style="1559" customWidth="1"/>
    <col min="2062" max="2062" width="14.75" style="1559" customWidth="1"/>
    <col min="2063" max="2304" width="12.375" style="1559"/>
    <col min="2305" max="2305" width="5.125" style="1559" customWidth="1"/>
    <col min="2306" max="2306" width="8" style="1559" customWidth="1"/>
    <col min="2307" max="2307" width="6.25" style="1559" customWidth="1"/>
    <col min="2308" max="2308" width="8.875" style="1559" customWidth="1"/>
    <col min="2309" max="2309" width="9.875" style="1559" customWidth="1"/>
    <col min="2310" max="2310" width="8.75" style="1559" customWidth="1"/>
    <col min="2311" max="2311" width="8.625" style="1559" customWidth="1"/>
    <col min="2312" max="2312" width="8.5" style="1559" customWidth="1"/>
    <col min="2313" max="2313" width="8.125" style="1559" customWidth="1"/>
    <col min="2314" max="2314" width="8.375" style="1559" customWidth="1"/>
    <col min="2315" max="2315" width="7" style="1559" customWidth="1"/>
    <col min="2316" max="2317" width="9.875" style="1559" customWidth="1"/>
    <col min="2318" max="2318" width="14.75" style="1559" customWidth="1"/>
    <col min="2319" max="2560" width="12.375" style="1559"/>
    <col min="2561" max="2561" width="5.125" style="1559" customWidth="1"/>
    <col min="2562" max="2562" width="8" style="1559" customWidth="1"/>
    <col min="2563" max="2563" width="6.25" style="1559" customWidth="1"/>
    <col min="2564" max="2564" width="8.875" style="1559" customWidth="1"/>
    <col min="2565" max="2565" width="9.875" style="1559" customWidth="1"/>
    <col min="2566" max="2566" width="8.75" style="1559" customWidth="1"/>
    <col min="2567" max="2567" width="8.625" style="1559" customWidth="1"/>
    <col min="2568" max="2568" width="8.5" style="1559" customWidth="1"/>
    <col min="2569" max="2569" width="8.125" style="1559" customWidth="1"/>
    <col min="2570" max="2570" width="8.375" style="1559" customWidth="1"/>
    <col min="2571" max="2571" width="7" style="1559" customWidth="1"/>
    <col min="2572" max="2573" width="9.875" style="1559" customWidth="1"/>
    <col min="2574" max="2574" width="14.75" style="1559" customWidth="1"/>
    <col min="2575" max="2816" width="12.375" style="1559"/>
    <col min="2817" max="2817" width="5.125" style="1559" customWidth="1"/>
    <col min="2818" max="2818" width="8" style="1559" customWidth="1"/>
    <col min="2819" max="2819" width="6.25" style="1559" customWidth="1"/>
    <col min="2820" max="2820" width="8.875" style="1559" customWidth="1"/>
    <col min="2821" max="2821" width="9.875" style="1559" customWidth="1"/>
    <col min="2822" max="2822" width="8.75" style="1559" customWidth="1"/>
    <col min="2823" max="2823" width="8.625" style="1559" customWidth="1"/>
    <col min="2824" max="2824" width="8.5" style="1559" customWidth="1"/>
    <col min="2825" max="2825" width="8.125" style="1559" customWidth="1"/>
    <col min="2826" max="2826" width="8.375" style="1559" customWidth="1"/>
    <col min="2827" max="2827" width="7" style="1559" customWidth="1"/>
    <col min="2828" max="2829" width="9.875" style="1559" customWidth="1"/>
    <col min="2830" max="2830" width="14.75" style="1559" customWidth="1"/>
    <col min="2831" max="3072" width="12.375" style="1559"/>
    <col min="3073" max="3073" width="5.125" style="1559" customWidth="1"/>
    <col min="3074" max="3074" width="8" style="1559" customWidth="1"/>
    <col min="3075" max="3075" width="6.25" style="1559" customWidth="1"/>
    <col min="3076" max="3076" width="8.875" style="1559" customWidth="1"/>
    <col min="3077" max="3077" width="9.875" style="1559" customWidth="1"/>
    <col min="3078" max="3078" width="8.75" style="1559" customWidth="1"/>
    <col min="3079" max="3079" width="8.625" style="1559" customWidth="1"/>
    <col min="3080" max="3080" width="8.5" style="1559" customWidth="1"/>
    <col min="3081" max="3081" width="8.125" style="1559" customWidth="1"/>
    <col min="3082" max="3082" width="8.375" style="1559" customWidth="1"/>
    <col min="3083" max="3083" width="7" style="1559" customWidth="1"/>
    <col min="3084" max="3085" width="9.875" style="1559" customWidth="1"/>
    <col min="3086" max="3086" width="14.75" style="1559" customWidth="1"/>
    <col min="3087" max="3328" width="12.375" style="1559"/>
    <col min="3329" max="3329" width="5.125" style="1559" customWidth="1"/>
    <col min="3330" max="3330" width="8" style="1559" customWidth="1"/>
    <col min="3331" max="3331" width="6.25" style="1559" customWidth="1"/>
    <col min="3332" max="3332" width="8.875" style="1559" customWidth="1"/>
    <col min="3333" max="3333" width="9.875" style="1559" customWidth="1"/>
    <col min="3334" max="3334" width="8.75" style="1559" customWidth="1"/>
    <col min="3335" max="3335" width="8.625" style="1559" customWidth="1"/>
    <col min="3336" max="3336" width="8.5" style="1559" customWidth="1"/>
    <col min="3337" max="3337" width="8.125" style="1559" customWidth="1"/>
    <col min="3338" max="3338" width="8.375" style="1559" customWidth="1"/>
    <col min="3339" max="3339" width="7" style="1559" customWidth="1"/>
    <col min="3340" max="3341" width="9.875" style="1559" customWidth="1"/>
    <col min="3342" max="3342" width="14.75" style="1559" customWidth="1"/>
    <col min="3343" max="3584" width="12.375" style="1559"/>
    <col min="3585" max="3585" width="5.125" style="1559" customWidth="1"/>
    <col min="3586" max="3586" width="8" style="1559" customWidth="1"/>
    <col min="3587" max="3587" width="6.25" style="1559" customWidth="1"/>
    <col min="3588" max="3588" width="8.875" style="1559" customWidth="1"/>
    <col min="3589" max="3589" width="9.875" style="1559" customWidth="1"/>
    <col min="3590" max="3590" width="8.75" style="1559" customWidth="1"/>
    <col min="3591" max="3591" width="8.625" style="1559" customWidth="1"/>
    <col min="3592" max="3592" width="8.5" style="1559" customWidth="1"/>
    <col min="3593" max="3593" width="8.125" style="1559" customWidth="1"/>
    <col min="3594" max="3594" width="8.375" style="1559" customWidth="1"/>
    <col min="3595" max="3595" width="7" style="1559" customWidth="1"/>
    <col min="3596" max="3597" width="9.875" style="1559" customWidth="1"/>
    <col min="3598" max="3598" width="14.75" style="1559" customWidth="1"/>
    <col min="3599" max="3840" width="12.375" style="1559"/>
    <col min="3841" max="3841" width="5.125" style="1559" customWidth="1"/>
    <col min="3842" max="3842" width="8" style="1559" customWidth="1"/>
    <col min="3843" max="3843" width="6.25" style="1559" customWidth="1"/>
    <col min="3844" max="3844" width="8.875" style="1559" customWidth="1"/>
    <col min="3845" max="3845" width="9.875" style="1559" customWidth="1"/>
    <col min="3846" max="3846" width="8.75" style="1559" customWidth="1"/>
    <col min="3847" max="3847" width="8.625" style="1559" customWidth="1"/>
    <col min="3848" max="3848" width="8.5" style="1559" customWidth="1"/>
    <col min="3849" max="3849" width="8.125" style="1559" customWidth="1"/>
    <col min="3850" max="3850" width="8.375" style="1559" customWidth="1"/>
    <col min="3851" max="3851" width="7" style="1559" customWidth="1"/>
    <col min="3852" max="3853" width="9.875" style="1559" customWidth="1"/>
    <col min="3854" max="3854" width="14.75" style="1559" customWidth="1"/>
    <col min="3855" max="4096" width="12.375" style="1559"/>
    <col min="4097" max="4097" width="5.125" style="1559" customWidth="1"/>
    <col min="4098" max="4098" width="8" style="1559" customWidth="1"/>
    <col min="4099" max="4099" width="6.25" style="1559" customWidth="1"/>
    <col min="4100" max="4100" width="8.875" style="1559" customWidth="1"/>
    <col min="4101" max="4101" width="9.875" style="1559" customWidth="1"/>
    <col min="4102" max="4102" width="8.75" style="1559" customWidth="1"/>
    <col min="4103" max="4103" width="8.625" style="1559" customWidth="1"/>
    <col min="4104" max="4104" width="8.5" style="1559" customWidth="1"/>
    <col min="4105" max="4105" width="8.125" style="1559" customWidth="1"/>
    <col min="4106" max="4106" width="8.375" style="1559" customWidth="1"/>
    <col min="4107" max="4107" width="7" style="1559" customWidth="1"/>
    <col min="4108" max="4109" width="9.875" style="1559" customWidth="1"/>
    <col min="4110" max="4110" width="14.75" style="1559" customWidth="1"/>
    <col min="4111" max="4352" width="12.375" style="1559"/>
    <col min="4353" max="4353" width="5.125" style="1559" customWidth="1"/>
    <col min="4354" max="4354" width="8" style="1559" customWidth="1"/>
    <col min="4355" max="4355" width="6.25" style="1559" customWidth="1"/>
    <col min="4356" max="4356" width="8.875" style="1559" customWidth="1"/>
    <col min="4357" max="4357" width="9.875" style="1559" customWidth="1"/>
    <col min="4358" max="4358" width="8.75" style="1559" customWidth="1"/>
    <col min="4359" max="4359" width="8.625" style="1559" customWidth="1"/>
    <col min="4360" max="4360" width="8.5" style="1559" customWidth="1"/>
    <col min="4361" max="4361" width="8.125" style="1559" customWidth="1"/>
    <col min="4362" max="4362" width="8.375" style="1559" customWidth="1"/>
    <col min="4363" max="4363" width="7" style="1559" customWidth="1"/>
    <col min="4364" max="4365" width="9.875" style="1559" customWidth="1"/>
    <col min="4366" max="4366" width="14.75" style="1559" customWidth="1"/>
    <col min="4367" max="4608" width="12.375" style="1559"/>
    <col min="4609" max="4609" width="5.125" style="1559" customWidth="1"/>
    <col min="4610" max="4610" width="8" style="1559" customWidth="1"/>
    <col min="4611" max="4611" width="6.25" style="1559" customWidth="1"/>
    <col min="4612" max="4612" width="8.875" style="1559" customWidth="1"/>
    <col min="4613" max="4613" width="9.875" style="1559" customWidth="1"/>
    <col min="4614" max="4614" width="8.75" style="1559" customWidth="1"/>
    <col min="4615" max="4615" width="8.625" style="1559" customWidth="1"/>
    <col min="4616" max="4616" width="8.5" style="1559" customWidth="1"/>
    <col min="4617" max="4617" width="8.125" style="1559" customWidth="1"/>
    <col min="4618" max="4618" width="8.375" style="1559" customWidth="1"/>
    <col min="4619" max="4619" width="7" style="1559" customWidth="1"/>
    <col min="4620" max="4621" width="9.875" style="1559" customWidth="1"/>
    <col min="4622" max="4622" width="14.75" style="1559" customWidth="1"/>
    <col min="4623" max="4864" width="12.375" style="1559"/>
    <col min="4865" max="4865" width="5.125" style="1559" customWidth="1"/>
    <col min="4866" max="4866" width="8" style="1559" customWidth="1"/>
    <col min="4867" max="4867" width="6.25" style="1559" customWidth="1"/>
    <col min="4868" max="4868" width="8.875" style="1559" customWidth="1"/>
    <col min="4869" max="4869" width="9.875" style="1559" customWidth="1"/>
    <col min="4870" max="4870" width="8.75" style="1559" customWidth="1"/>
    <col min="4871" max="4871" width="8.625" style="1559" customWidth="1"/>
    <col min="4872" max="4872" width="8.5" style="1559" customWidth="1"/>
    <col min="4873" max="4873" width="8.125" style="1559" customWidth="1"/>
    <col min="4874" max="4874" width="8.375" style="1559" customWidth="1"/>
    <col min="4875" max="4875" width="7" style="1559" customWidth="1"/>
    <col min="4876" max="4877" width="9.875" style="1559" customWidth="1"/>
    <col min="4878" max="4878" width="14.75" style="1559" customWidth="1"/>
    <col min="4879" max="5120" width="12.375" style="1559"/>
    <col min="5121" max="5121" width="5.125" style="1559" customWidth="1"/>
    <col min="5122" max="5122" width="8" style="1559" customWidth="1"/>
    <col min="5123" max="5123" width="6.25" style="1559" customWidth="1"/>
    <col min="5124" max="5124" width="8.875" style="1559" customWidth="1"/>
    <col min="5125" max="5125" width="9.875" style="1559" customWidth="1"/>
    <col min="5126" max="5126" width="8.75" style="1559" customWidth="1"/>
    <col min="5127" max="5127" width="8.625" style="1559" customWidth="1"/>
    <col min="5128" max="5128" width="8.5" style="1559" customWidth="1"/>
    <col min="5129" max="5129" width="8.125" style="1559" customWidth="1"/>
    <col min="5130" max="5130" width="8.375" style="1559" customWidth="1"/>
    <col min="5131" max="5131" width="7" style="1559" customWidth="1"/>
    <col min="5132" max="5133" width="9.875" style="1559" customWidth="1"/>
    <col min="5134" max="5134" width="14.75" style="1559" customWidth="1"/>
    <col min="5135" max="5376" width="12.375" style="1559"/>
    <col min="5377" max="5377" width="5.125" style="1559" customWidth="1"/>
    <col min="5378" max="5378" width="8" style="1559" customWidth="1"/>
    <col min="5379" max="5379" width="6.25" style="1559" customWidth="1"/>
    <col min="5380" max="5380" width="8.875" style="1559" customWidth="1"/>
    <col min="5381" max="5381" width="9.875" style="1559" customWidth="1"/>
    <col min="5382" max="5382" width="8.75" style="1559" customWidth="1"/>
    <col min="5383" max="5383" width="8.625" style="1559" customWidth="1"/>
    <col min="5384" max="5384" width="8.5" style="1559" customWidth="1"/>
    <col min="5385" max="5385" width="8.125" style="1559" customWidth="1"/>
    <col min="5386" max="5386" width="8.375" style="1559" customWidth="1"/>
    <col min="5387" max="5387" width="7" style="1559" customWidth="1"/>
    <col min="5388" max="5389" width="9.875" style="1559" customWidth="1"/>
    <col min="5390" max="5390" width="14.75" style="1559" customWidth="1"/>
    <col min="5391" max="5632" width="12.375" style="1559"/>
    <col min="5633" max="5633" width="5.125" style="1559" customWidth="1"/>
    <col min="5634" max="5634" width="8" style="1559" customWidth="1"/>
    <col min="5635" max="5635" width="6.25" style="1559" customWidth="1"/>
    <col min="5636" max="5636" width="8.875" style="1559" customWidth="1"/>
    <col min="5637" max="5637" width="9.875" style="1559" customWidth="1"/>
    <col min="5638" max="5638" width="8.75" style="1559" customWidth="1"/>
    <col min="5639" max="5639" width="8.625" style="1559" customWidth="1"/>
    <col min="5640" max="5640" width="8.5" style="1559" customWidth="1"/>
    <col min="5641" max="5641" width="8.125" style="1559" customWidth="1"/>
    <col min="5642" max="5642" width="8.375" style="1559" customWidth="1"/>
    <col min="5643" max="5643" width="7" style="1559" customWidth="1"/>
    <col min="5644" max="5645" width="9.875" style="1559" customWidth="1"/>
    <col min="5646" max="5646" width="14.75" style="1559" customWidth="1"/>
    <col min="5647" max="5888" width="12.375" style="1559"/>
    <col min="5889" max="5889" width="5.125" style="1559" customWidth="1"/>
    <col min="5890" max="5890" width="8" style="1559" customWidth="1"/>
    <col min="5891" max="5891" width="6.25" style="1559" customWidth="1"/>
    <col min="5892" max="5892" width="8.875" style="1559" customWidth="1"/>
    <col min="5893" max="5893" width="9.875" style="1559" customWidth="1"/>
    <col min="5894" max="5894" width="8.75" style="1559" customWidth="1"/>
    <col min="5895" max="5895" width="8.625" style="1559" customWidth="1"/>
    <col min="5896" max="5896" width="8.5" style="1559" customWidth="1"/>
    <col min="5897" max="5897" width="8.125" style="1559" customWidth="1"/>
    <col min="5898" max="5898" width="8.375" style="1559" customWidth="1"/>
    <col min="5899" max="5899" width="7" style="1559" customWidth="1"/>
    <col min="5900" max="5901" width="9.875" style="1559" customWidth="1"/>
    <col min="5902" max="5902" width="14.75" style="1559" customWidth="1"/>
    <col min="5903" max="6144" width="12.375" style="1559"/>
    <col min="6145" max="6145" width="5.125" style="1559" customWidth="1"/>
    <col min="6146" max="6146" width="8" style="1559" customWidth="1"/>
    <col min="6147" max="6147" width="6.25" style="1559" customWidth="1"/>
    <col min="6148" max="6148" width="8.875" style="1559" customWidth="1"/>
    <col min="6149" max="6149" width="9.875" style="1559" customWidth="1"/>
    <col min="6150" max="6150" width="8.75" style="1559" customWidth="1"/>
    <col min="6151" max="6151" width="8.625" style="1559" customWidth="1"/>
    <col min="6152" max="6152" width="8.5" style="1559" customWidth="1"/>
    <col min="6153" max="6153" width="8.125" style="1559" customWidth="1"/>
    <col min="6154" max="6154" width="8.375" style="1559" customWidth="1"/>
    <col min="6155" max="6155" width="7" style="1559" customWidth="1"/>
    <col min="6156" max="6157" width="9.875" style="1559" customWidth="1"/>
    <col min="6158" max="6158" width="14.75" style="1559" customWidth="1"/>
    <col min="6159" max="6400" width="12.375" style="1559"/>
    <col min="6401" max="6401" width="5.125" style="1559" customWidth="1"/>
    <col min="6402" max="6402" width="8" style="1559" customWidth="1"/>
    <col min="6403" max="6403" width="6.25" style="1559" customWidth="1"/>
    <col min="6404" max="6404" width="8.875" style="1559" customWidth="1"/>
    <col min="6405" max="6405" width="9.875" style="1559" customWidth="1"/>
    <col min="6406" max="6406" width="8.75" style="1559" customWidth="1"/>
    <col min="6407" max="6407" width="8.625" style="1559" customWidth="1"/>
    <col min="6408" max="6408" width="8.5" style="1559" customWidth="1"/>
    <col min="6409" max="6409" width="8.125" style="1559" customWidth="1"/>
    <col min="6410" max="6410" width="8.375" style="1559" customWidth="1"/>
    <col min="6411" max="6411" width="7" style="1559" customWidth="1"/>
    <col min="6412" max="6413" width="9.875" style="1559" customWidth="1"/>
    <col min="6414" max="6414" width="14.75" style="1559" customWidth="1"/>
    <col min="6415" max="6656" width="12.375" style="1559"/>
    <col min="6657" max="6657" width="5.125" style="1559" customWidth="1"/>
    <col min="6658" max="6658" width="8" style="1559" customWidth="1"/>
    <col min="6659" max="6659" width="6.25" style="1559" customWidth="1"/>
    <col min="6660" max="6660" width="8.875" style="1559" customWidth="1"/>
    <col min="6661" max="6661" width="9.875" style="1559" customWidth="1"/>
    <col min="6662" max="6662" width="8.75" style="1559" customWidth="1"/>
    <col min="6663" max="6663" width="8.625" style="1559" customWidth="1"/>
    <col min="6664" max="6664" width="8.5" style="1559" customWidth="1"/>
    <col min="6665" max="6665" width="8.125" style="1559" customWidth="1"/>
    <col min="6666" max="6666" width="8.375" style="1559" customWidth="1"/>
    <col min="6667" max="6667" width="7" style="1559" customWidth="1"/>
    <col min="6668" max="6669" width="9.875" style="1559" customWidth="1"/>
    <col min="6670" max="6670" width="14.75" style="1559" customWidth="1"/>
    <col min="6671" max="6912" width="12.375" style="1559"/>
    <col min="6913" max="6913" width="5.125" style="1559" customWidth="1"/>
    <col min="6914" max="6914" width="8" style="1559" customWidth="1"/>
    <col min="6915" max="6915" width="6.25" style="1559" customWidth="1"/>
    <col min="6916" max="6916" width="8.875" style="1559" customWidth="1"/>
    <col min="6917" max="6917" width="9.875" style="1559" customWidth="1"/>
    <col min="6918" max="6918" width="8.75" style="1559" customWidth="1"/>
    <col min="6919" max="6919" width="8.625" style="1559" customWidth="1"/>
    <col min="6920" max="6920" width="8.5" style="1559" customWidth="1"/>
    <col min="6921" max="6921" width="8.125" style="1559" customWidth="1"/>
    <col min="6922" max="6922" width="8.375" style="1559" customWidth="1"/>
    <col min="6923" max="6923" width="7" style="1559" customWidth="1"/>
    <col min="6924" max="6925" width="9.875" style="1559" customWidth="1"/>
    <col min="6926" max="6926" width="14.75" style="1559" customWidth="1"/>
    <col min="6927" max="7168" width="12.375" style="1559"/>
    <col min="7169" max="7169" width="5.125" style="1559" customWidth="1"/>
    <col min="7170" max="7170" width="8" style="1559" customWidth="1"/>
    <col min="7171" max="7171" width="6.25" style="1559" customWidth="1"/>
    <col min="7172" max="7172" width="8.875" style="1559" customWidth="1"/>
    <col min="7173" max="7173" width="9.875" style="1559" customWidth="1"/>
    <col min="7174" max="7174" width="8.75" style="1559" customWidth="1"/>
    <col min="7175" max="7175" width="8.625" style="1559" customWidth="1"/>
    <col min="7176" max="7176" width="8.5" style="1559" customWidth="1"/>
    <col min="7177" max="7177" width="8.125" style="1559" customWidth="1"/>
    <col min="7178" max="7178" width="8.375" style="1559" customWidth="1"/>
    <col min="7179" max="7179" width="7" style="1559" customWidth="1"/>
    <col min="7180" max="7181" width="9.875" style="1559" customWidth="1"/>
    <col min="7182" max="7182" width="14.75" style="1559" customWidth="1"/>
    <col min="7183" max="7424" width="12.375" style="1559"/>
    <col min="7425" max="7425" width="5.125" style="1559" customWidth="1"/>
    <col min="7426" max="7426" width="8" style="1559" customWidth="1"/>
    <col min="7427" max="7427" width="6.25" style="1559" customWidth="1"/>
    <col min="7428" max="7428" width="8.875" style="1559" customWidth="1"/>
    <col min="7429" max="7429" width="9.875" style="1559" customWidth="1"/>
    <col min="7430" max="7430" width="8.75" style="1559" customWidth="1"/>
    <col min="7431" max="7431" width="8.625" style="1559" customWidth="1"/>
    <col min="7432" max="7432" width="8.5" style="1559" customWidth="1"/>
    <col min="7433" max="7433" width="8.125" style="1559" customWidth="1"/>
    <col min="7434" max="7434" width="8.375" style="1559" customWidth="1"/>
    <col min="7435" max="7435" width="7" style="1559" customWidth="1"/>
    <col min="7436" max="7437" width="9.875" style="1559" customWidth="1"/>
    <col min="7438" max="7438" width="14.75" style="1559" customWidth="1"/>
    <col min="7439" max="7680" width="12.375" style="1559"/>
    <col min="7681" max="7681" width="5.125" style="1559" customWidth="1"/>
    <col min="7682" max="7682" width="8" style="1559" customWidth="1"/>
    <col min="7683" max="7683" width="6.25" style="1559" customWidth="1"/>
    <col min="7684" max="7684" width="8.875" style="1559" customWidth="1"/>
    <col min="7685" max="7685" width="9.875" style="1559" customWidth="1"/>
    <col min="7686" max="7686" width="8.75" style="1559" customWidth="1"/>
    <col min="7687" max="7687" width="8.625" style="1559" customWidth="1"/>
    <col min="7688" max="7688" width="8.5" style="1559" customWidth="1"/>
    <col min="7689" max="7689" width="8.125" style="1559" customWidth="1"/>
    <col min="7690" max="7690" width="8.375" style="1559" customWidth="1"/>
    <col min="7691" max="7691" width="7" style="1559" customWidth="1"/>
    <col min="7692" max="7693" width="9.875" style="1559" customWidth="1"/>
    <col min="7694" max="7694" width="14.75" style="1559" customWidth="1"/>
    <col min="7695" max="7936" width="12.375" style="1559"/>
    <col min="7937" max="7937" width="5.125" style="1559" customWidth="1"/>
    <col min="7938" max="7938" width="8" style="1559" customWidth="1"/>
    <col min="7939" max="7939" width="6.25" style="1559" customWidth="1"/>
    <col min="7940" max="7940" width="8.875" style="1559" customWidth="1"/>
    <col min="7941" max="7941" width="9.875" style="1559" customWidth="1"/>
    <col min="7942" max="7942" width="8.75" style="1559" customWidth="1"/>
    <col min="7943" max="7943" width="8.625" style="1559" customWidth="1"/>
    <col min="7944" max="7944" width="8.5" style="1559" customWidth="1"/>
    <col min="7945" max="7945" width="8.125" style="1559" customWidth="1"/>
    <col min="7946" max="7946" width="8.375" style="1559" customWidth="1"/>
    <col min="7947" max="7947" width="7" style="1559" customWidth="1"/>
    <col min="7948" max="7949" width="9.875" style="1559" customWidth="1"/>
    <col min="7950" max="7950" width="14.75" style="1559" customWidth="1"/>
    <col min="7951" max="8192" width="12.375" style="1559"/>
    <col min="8193" max="8193" width="5.125" style="1559" customWidth="1"/>
    <col min="8194" max="8194" width="8" style="1559" customWidth="1"/>
    <col min="8195" max="8195" width="6.25" style="1559" customWidth="1"/>
    <col min="8196" max="8196" width="8.875" style="1559" customWidth="1"/>
    <col min="8197" max="8197" width="9.875" style="1559" customWidth="1"/>
    <col min="8198" max="8198" width="8.75" style="1559" customWidth="1"/>
    <col min="8199" max="8199" width="8.625" style="1559" customWidth="1"/>
    <col min="8200" max="8200" width="8.5" style="1559" customWidth="1"/>
    <col min="8201" max="8201" width="8.125" style="1559" customWidth="1"/>
    <col min="8202" max="8202" width="8.375" style="1559" customWidth="1"/>
    <col min="8203" max="8203" width="7" style="1559" customWidth="1"/>
    <col min="8204" max="8205" width="9.875" style="1559" customWidth="1"/>
    <col min="8206" max="8206" width="14.75" style="1559" customWidth="1"/>
    <col min="8207" max="8448" width="12.375" style="1559"/>
    <col min="8449" max="8449" width="5.125" style="1559" customWidth="1"/>
    <col min="8450" max="8450" width="8" style="1559" customWidth="1"/>
    <col min="8451" max="8451" width="6.25" style="1559" customWidth="1"/>
    <col min="8452" max="8452" width="8.875" style="1559" customWidth="1"/>
    <col min="8453" max="8453" width="9.875" style="1559" customWidth="1"/>
    <col min="8454" max="8454" width="8.75" style="1559" customWidth="1"/>
    <col min="8455" max="8455" width="8.625" style="1559" customWidth="1"/>
    <col min="8456" max="8456" width="8.5" style="1559" customWidth="1"/>
    <col min="8457" max="8457" width="8.125" style="1559" customWidth="1"/>
    <col min="8458" max="8458" width="8.375" style="1559" customWidth="1"/>
    <col min="8459" max="8459" width="7" style="1559" customWidth="1"/>
    <col min="8460" max="8461" width="9.875" style="1559" customWidth="1"/>
    <col min="8462" max="8462" width="14.75" style="1559" customWidth="1"/>
    <col min="8463" max="8704" width="12.375" style="1559"/>
    <col min="8705" max="8705" width="5.125" style="1559" customWidth="1"/>
    <col min="8706" max="8706" width="8" style="1559" customWidth="1"/>
    <col min="8707" max="8707" width="6.25" style="1559" customWidth="1"/>
    <col min="8708" max="8708" width="8.875" style="1559" customWidth="1"/>
    <col min="8709" max="8709" width="9.875" style="1559" customWidth="1"/>
    <col min="8710" max="8710" width="8.75" style="1559" customWidth="1"/>
    <col min="8711" max="8711" width="8.625" style="1559" customWidth="1"/>
    <col min="8712" max="8712" width="8.5" style="1559" customWidth="1"/>
    <col min="8713" max="8713" width="8.125" style="1559" customWidth="1"/>
    <col min="8714" max="8714" width="8.375" style="1559" customWidth="1"/>
    <col min="8715" max="8715" width="7" style="1559" customWidth="1"/>
    <col min="8716" max="8717" width="9.875" style="1559" customWidth="1"/>
    <col min="8718" max="8718" width="14.75" style="1559" customWidth="1"/>
    <col min="8719" max="8960" width="12.375" style="1559"/>
    <col min="8961" max="8961" width="5.125" style="1559" customWidth="1"/>
    <col min="8962" max="8962" width="8" style="1559" customWidth="1"/>
    <col min="8963" max="8963" width="6.25" style="1559" customWidth="1"/>
    <col min="8964" max="8964" width="8.875" style="1559" customWidth="1"/>
    <col min="8965" max="8965" width="9.875" style="1559" customWidth="1"/>
    <col min="8966" max="8966" width="8.75" style="1559" customWidth="1"/>
    <col min="8967" max="8967" width="8.625" style="1559" customWidth="1"/>
    <col min="8968" max="8968" width="8.5" style="1559" customWidth="1"/>
    <col min="8969" max="8969" width="8.125" style="1559" customWidth="1"/>
    <col min="8970" max="8970" width="8.375" style="1559" customWidth="1"/>
    <col min="8971" max="8971" width="7" style="1559" customWidth="1"/>
    <col min="8972" max="8973" width="9.875" style="1559" customWidth="1"/>
    <col min="8974" max="8974" width="14.75" style="1559" customWidth="1"/>
    <col min="8975" max="9216" width="12.375" style="1559"/>
    <col min="9217" max="9217" width="5.125" style="1559" customWidth="1"/>
    <col min="9218" max="9218" width="8" style="1559" customWidth="1"/>
    <col min="9219" max="9219" width="6.25" style="1559" customWidth="1"/>
    <col min="9220" max="9220" width="8.875" style="1559" customWidth="1"/>
    <col min="9221" max="9221" width="9.875" style="1559" customWidth="1"/>
    <col min="9222" max="9222" width="8.75" style="1559" customWidth="1"/>
    <col min="9223" max="9223" width="8.625" style="1559" customWidth="1"/>
    <col min="9224" max="9224" width="8.5" style="1559" customWidth="1"/>
    <col min="9225" max="9225" width="8.125" style="1559" customWidth="1"/>
    <col min="9226" max="9226" width="8.375" style="1559" customWidth="1"/>
    <col min="9227" max="9227" width="7" style="1559" customWidth="1"/>
    <col min="9228" max="9229" width="9.875" style="1559" customWidth="1"/>
    <col min="9230" max="9230" width="14.75" style="1559" customWidth="1"/>
    <col min="9231" max="9472" width="12.375" style="1559"/>
    <col min="9473" max="9473" width="5.125" style="1559" customWidth="1"/>
    <col min="9474" max="9474" width="8" style="1559" customWidth="1"/>
    <col min="9475" max="9475" width="6.25" style="1559" customWidth="1"/>
    <col min="9476" max="9476" width="8.875" style="1559" customWidth="1"/>
    <col min="9477" max="9477" width="9.875" style="1559" customWidth="1"/>
    <col min="9478" max="9478" width="8.75" style="1559" customWidth="1"/>
    <col min="9479" max="9479" width="8.625" style="1559" customWidth="1"/>
    <col min="9480" max="9480" width="8.5" style="1559" customWidth="1"/>
    <col min="9481" max="9481" width="8.125" style="1559" customWidth="1"/>
    <col min="9482" max="9482" width="8.375" style="1559" customWidth="1"/>
    <col min="9483" max="9483" width="7" style="1559" customWidth="1"/>
    <col min="9484" max="9485" width="9.875" style="1559" customWidth="1"/>
    <col min="9486" max="9486" width="14.75" style="1559" customWidth="1"/>
    <col min="9487" max="9728" width="12.375" style="1559"/>
    <col min="9729" max="9729" width="5.125" style="1559" customWidth="1"/>
    <col min="9730" max="9730" width="8" style="1559" customWidth="1"/>
    <col min="9731" max="9731" width="6.25" style="1559" customWidth="1"/>
    <col min="9732" max="9732" width="8.875" style="1559" customWidth="1"/>
    <col min="9733" max="9733" width="9.875" style="1559" customWidth="1"/>
    <col min="9734" max="9734" width="8.75" style="1559" customWidth="1"/>
    <col min="9735" max="9735" width="8.625" style="1559" customWidth="1"/>
    <col min="9736" max="9736" width="8.5" style="1559" customWidth="1"/>
    <col min="9737" max="9737" width="8.125" style="1559" customWidth="1"/>
    <col min="9738" max="9738" width="8.375" style="1559" customWidth="1"/>
    <col min="9739" max="9739" width="7" style="1559" customWidth="1"/>
    <col min="9740" max="9741" width="9.875" style="1559" customWidth="1"/>
    <col min="9742" max="9742" width="14.75" style="1559" customWidth="1"/>
    <col min="9743" max="9984" width="12.375" style="1559"/>
    <col min="9985" max="9985" width="5.125" style="1559" customWidth="1"/>
    <col min="9986" max="9986" width="8" style="1559" customWidth="1"/>
    <col min="9987" max="9987" width="6.25" style="1559" customWidth="1"/>
    <col min="9988" max="9988" width="8.875" style="1559" customWidth="1"/>
    <col min="9989" max="9989" width="9.875" style="1559" customWidth="1"/>
    <col min="9990" max="9990" width="8.75" style="1559" customWidth="1"/>
    <col min="9991" max="9991" width="8.625" style="1559" customWidth="1"/>
    <col min="9992" max="9992" width="8.5" style="1559" customWidth="1"/>
    <col min="9993" max="9993" width="8.125" style="1559" customWidth="1"/>
    <col min="9994" max="9994" width="8.375" style="1559" customWidth="1"/>
    <col min="9995" max="9995" width="7" style="1559" customWidth="1"/>
    <col min="9996" max="9997" width="9.875" style="1559" customWidth="1"/>
    <col min="9998" max="9998" width="14.75" style="1559" customWidth="1"/>
    <col min="9999" max="10240" width="12.375" style="1559"/>
    <col min="10241" max="10241" width="5.125" style="1559" customWidth="1"/>
    <col min="10242" max="10242" width="8" style="1559" customWidth="1"/>
    <col min="10243" max="10243" width="6.25" style="1559" customWidth="1"/>
    <col min="10244" max="10244" width="8.875" style="1559" customWidth="1"/>
    <col min="10245" max="10245" width="9.875" style="1559" customWidth="1"/>
    <col min="10246" max="10246" width="8.75" style="1559" customWidth="1"/>
    <col min="10247" max="10247" width="8.625" style="1559" customWidth="1"/>
    <col min="10248" max="10248" width="8.5" style="1559" customWidth="1"/>
    <col min="10249" max="10249" width="8.125" style="1559" customWidth="1"/>
    <col min="10250" max="10250" width="8.375" style="1559" customWidth="1"/>
    <col min="10251" max="10251" width="7" style="1559" customWidth="1"/>
    <col min="10252" max="10253" width="9.875" style="1559" customWidth="1"/>
    <col min="10254" max="10254" width="14.75" style="1559" customWidth="1"/>
    <col min="10255" max="10496" width="12.375" style="1559"/>
    <col min="10497" max="10497" width="5.125" style="1559" customWidth="1"/>
    <col min="10498" max="10498" width="8" style="1559" customWidth="1"/>
    <col min="10499" max="10499" width="6.25" style="1559" customWidth="1"/>
    <col min="10500" max="10500" width="8.875" style="1559" customWidth="1"/>
    <col min="10501" max="10501" width="9.875" style="1559" customWidth="1"/>
    <col min="10502" max="10502" width="8.75" style="1559" customWidth="1"/>
    <col min="10503" max="10503" width="8.625" style="1559" customWidth="1"/>
    <col min="10504" max="10504" width="8.5" style="1559" customWidth="1"/>
    <col min="10505" max="10505" width="8.125" style="1559" customWidth="1"/>
    <col min="10506" max="10506" width="8.375" style="1559" customWidth="1"/>
    <col min="10507" max="10507" width="7" style="1559" customWidth="1"/>
    <col min="10508" max="10509" width="9.875" style="1559" customWidth="1"/>
    <col min="10510" max="10510" width="14.75" style="1559" customWidth="1"/>
    <col min="10511" max="10752" width="12.375" style="1559"/>
    <col min="10753" max="10753" width="5.125" style="1559" customWidth="1"/>
    <col min="10754" max="10754" width="8" style="1559" customWidth="1"/>
    <col min="10755" max="10755" width="6.25" style="1559" customWidth="1"/>
    <col min="10756" max="10756" width="8.875" style="1559" customWidth="1"/>
    <col min="10757" max="10757" width="9.875" style="1559" customWidth="1"/>
    <col min="10758" max="10758" width="8.75" style="1559" customWidth="1"/>
    <col min="10759" max="10759" width="8.625" style="1559" customWidth="1"/>
    <col min="10760" max="10760" width="8.5" style="1559" customWidth="1"/>
    <col min="10761" max="10761" width="8.125" style="1559" customWidth="1"/>
    <col min="10762" max="10762" width="8.375" style="1559" customWidth="1"/>
    <col min="10763" max="10763" width="7" style="1559" customWidth="1"/>
    <col min="10764" max="10765" width="9.875" style="1559" customWidth="1"/>
    <col min="10766" max="10766" width="14.75" style="1559" customWidth="1"/>
    <col min="10767" max="11008" width="12.375" style="1559"/>
    <col min="11009" max="11009" width="5.125" style="1559" customWidth="1"/>
    <col min="11010" max="11010" width="8" style="1559" customWidth="1"/>
    <col min="11011" max="11011" width="6.25" style="1559" customWidth="1"/>
    <col min="11012" max="11012" width="8.875" style="1559" customWidth="1"/>
    <col min="11013" max="11013" width="9.875" style="1559" customWidth="1"/>
    <col min="11014" max="11014" width="8.75" style="1559" customWidth="1"/>
    <col min="11015" max="11015" width="8.625" style="1559" customWidth="1"/>
    <col min="11016" max="11016" width="8.5" style="1559" customWidth="1"/>
    <col min="11017" max="11017" width="8.125" style="1559" customWidth="1"/>
    <col min="11018" max="11018" width="8.375" style="1559" customWidth="1"/>
    <col min="11019" max="11019" width="7" style="1559" customWidth="1"/>
    <col min="11020" max="11021" width="9.875" style="1559" customWidth="1"/>
    <col min="11022" max="11022" width="14.75" style="1559" customWidth="1"/>
    <col min="11023" max="11264" width="12.375" style="1559"/>
    <col min="11265" max="11265" width="5.125" style="1559" customWidth="1"/>
    <col min="11266" max="11266" width="8" style="1559" customWidth="1"/>
    <col min="11267" max="11267" width="6.25" style="1559" customWidth="1"/>
    <col min="11268" max="11268" width="8.875" style="1559" customWidth="1"/>
    <col min="11269" max="11269" width="9.875" style="1559" customWidth="1"/>
    <col min="11270" max="11270" width="8.75" style="1559" customWidth="1"/>
    <col min="11271" max="11271" width="8.625" style="1559" customWidth="1"/>
    <col min="11272" max="11272" width="8.5" style="1559" customWidth="1"/>
    <col min="11273" max="11273" width="8.125" style="1559" customWidth="1"/>
    <col min="11274" max="11274" width="8.375" style="1559" customWidth="1"/>
    <col min="11275" max="11275" width="7" style="1559" customWidth="1"/>
    <col min="11276" max="11277" width="9.875" style="1559" customWidth="1"/>
    <col min="11278" max="11278" width="14.75" style="1559" customWidth="1"/>
    <col min="11279" max="11520" width="12.375" style="1559"/>
    <col min="11521" max="11521" width="5.125" style="1559" customWidth="1"/>
    <col min="11522" max="11522" width="8" style="1559" customWidth="1"/>
    <col min="11523" max="11523" width="6.25" style="1559" customWidth="1"/>
    <col min="11524" max="11524" width="8.875" style="1559" customWidth="1"/>
    <col min="11525" max="11525" width="9.875" style="1559" customWidth="1"/>
    <col min="11526" max="11526" width="8.75" style="1559" customWidth="1"/>
    <col min="11527" max="11527" width="8.625" style="1559" customWidth="1"/>
    <col min="11528" max="11528" width="8.5" style="1559" customWidth="1"/>
    <col min="11529" max="11529" width="8.125" style="1559" customWidth="1"/>
    <col min="11530" max="11530" width="8.375" style="1559" customWidth="1"/>
    <col min="11531" max="11531" width="7" style="1559" customWidth="1"/>
    <col min="11532" max="11533" width="9.875" style="1559" customWidth="1"/>
    <col min="11534" max="11534" width="14.75" style="1559" customWidth="1"/>
    <col min="11535" max="11776" width="12.375" style="1559"/>
    <col min="11777" max="11777" width="5.125" style="1559" customWidth="1"/>
    <col min="11778" max="11778" width="8" style="1559" customWidth="1"/>
    <col min="11779" max="11779" width="6.25" style="1559" customWidth="1"/>
    <col min="11780" max="11780" width="8.875" style="1559" customWidth="1"/>
    <col min="11781" max="11781" width="9.875" style="1559" customWidth="1"/>
    <col min="11782" max="11782" width="8.75" style="1559" customWidth="1"/>
    <col min="11783" max="11783" width="8.625" style="1559" customWidth="1"/>
    <col min="11784" max="11784" width="8.5" style="1559" customWidth="1"/>
    <col min="11785" max="11785" width="8.125" style="1559" customWidth="1"/>
    <col min="11786" max="11786" width="8.375" style="1559" customWidth="1"/>
    <col min="11787" max="11787" width="7" style="1559" customWidth="1"/>
    <col min="11788" max="11789" width="9.875" style="1559" customWidth="1"/>
    <col min="11790" max="11790" width="14.75" style="1559" customWidth="1"/>
    <col min="11791" max="12032" width="12.375" style="1559"/>
    <col min="12033" max="12033" width="5.125" style="1559" customWidth="1"/>
    <col min="12034" max="12034" width="8" style="1559" customWidth="1"/>
    <col min="12035" max="12035" width="6.25" style="1559" customWidth="1"/>
    <col min="12036" max="12036" width="8.875" style="1559" customWidth="1"/>
    <col min="12037" max="12037" width="9.875" style="1559" customWidth="1"/>
    <col min="12038" max="12038" width="8.75" style="1559" customWidth="1"/>
    <col min="12039" max="12039" width="8.625" style="1559" customWidth="1"/>
    <col min="12040" max="12040" width="8.5" style="1559" customWidth="1"/>
    <col min="12041" max="12041" width="8.125" style="1559" customWidth="1"/>
    <col min="12042" max="12042" width="8.375" style="1559" customWidth="1"/>
    <col min="12043" max="12043" width="7" style="1559" customWidth="1"/>
    <col min="12044" max="12045" width="9.875" style="1559" customWidth="1"/>
    <col min="12046" max="12046" width="14.75" style="1559" customWidth="1"/>
    <col min="12047" max="12288" width="12.375" style="1559"/>
    <col min="12289" max="12289" width="5.125" style="1559" customWidth="1"/>
    <col min="12290" max="12290" width="8" style="1559" customWidth="1"/>
    <col min="12291" max="12291" width="6.25" style="1559" customWidth="1"/>
    <col min="12292" max="12292" width="8.875" style="1559" customWidth="1"/>
    <col min="12293" max="12293" width="9.875" style="1559" customWidth="1"/>
    <col min="12294" max="12294" width="8.75" style="1559" customWidth="1"/>
    <col min="12295" max="12295" width="8.625" style="1559" customWidth="1"/>
    <col min="12296" max="12296" width="8.5" style="1559" customWidth="1"/>
    <col min="12297" max="12297" width="8.125" style="1559" customWidth="1"/>
    <col min="12298" max="12298" width="8.375" style="1559" customWidth="1"/>
    <col min="12299" max="12299" width="7" style="1559" customWidth="1"/>
    <col min="12300" max="12301" width="9.875" style="1559" customWidth="1"/>
    <col min="12302" max="12302" width="14.75" style="1559" customWidth="1"/>
    <col min="12303" max="12544" width="12.375" style="1559"/>
    <col min="12545" max="12545" width="5.125" style="1559" customWidth="1"/>
    <col min="12546" max="12546" width="8" style="1559" customWidth="1"/>
    <col min="12547" max="12547" width="6.25" style="1559" customWidth="1"/>
    <col min="12548" max="12548" width="8.875" style="1559" customWidth="1"/>
    <col min="12549" max="12549" width="9.875" style="1559" customWidth="1"/>
    <col min="12550" max="12550" width="8.75" style="1559" customWidth="1"/>
    <col min="12551" max="12551" width="8.625" style="1559" customWidth="1"/>
    <col min="12552" max="12552" width="8.5" style="1559" customWidth="1"/>
    <col min="12553" max="12553" width="8.125" style="1559" customWidth="1"/>
    <col min="12554" max="12554" width="8.375" style="1559" customWidth="1"/>
    <col min="12555" max="12555" width="7" style="1559" customWidth="1"/>
    <col min="12556" max="12557" width="9.875" style="1559" customWidth="1"/>
    <col min="12558" max="12558" width="14.75" style="1559" customWidth="1"/>
    <col min="12559" max="12800" width="12.375" style="1559"/>
    <col min="12801" max="12801" width="5.125" style="1559" customWidth="1"/>
    <col min="12802" max="12802" width="8" style="1559" customWidth="1"/>
    <col min="12803" max="12803" width="6.25" style="1559" customWidth="1"/>
    <col min="12804" max="12804" width="8.875" style="1559" customWidth="1"/>
    <col min="12805" max="12805" width="9.875" style="1559" customWidth="1"/>
    <col min="12806" max="12806" width="8.75" style="1559" customWidth="1"/>
    <col min="12807" max="12807" width="8.625" style="1559" customWidth="1"/>
    <col min="12808" max="12808" width="8.5" style="1559" customWidth="1"/>
    <col min="12809" max="12809" width="8.125" style="1559" customWidth="1"/>
    <col min="12810" max="12810" width="8.375" style="1559" customWidth="1"/>
    <col min="12811" max="12811" width="7" style="1559" customWidth="1"/>
    <col min="12812" max="12813" width="9.875" style="1559" customWidth="1"/>
    <col min="12814" max="12814" width="14.75" style="1559" customWidth="1"/>
    <col min="12815" max="13056" width="12.375" style="1559"/>
    <col min="13057" max="13057" width="5.125" style="1559" customWidth="1"/>
    <col min="13058" max="13058" width="8" style="1559" customWidth="1"/>
    <col min="13059" max="13059" width="6.25" style="1559" customWidth="1"/>
    <col min="13060" max="13060" width="8.875" style="1559" customWidth="1"/>
    <col min="13061" max="13061" width="9.875" style="1559" customWidth="1"/>
    <col min="13062" max="13062" width="8.75" style="1559" customWidth="1"/>
    <col min="13063" max="13063" width="8.625" style="1559" customWidth="1"/>
    <col min="13064" max="13064" width="8.5" style="1559" customWidth="1"/>
    <col min="13065" max="13065" width="8.125" style="1559" customWidth="1"/>
    <col min="13066" max="13066" width="8.375" style="1559" customWidth="1"/>
    <col min="13067" max="13067" width="7" style="1559" customWidth="1"/>
    <col min="13068" max="13069" width="9.875" style="1559" customWidth="1"/>
    <col min="13070" max="13070" width="14.75" style="1559" customWidth="1"/>
    <col min="13071" max="13312" width="12.375" style="1559"/>
    <col min="13313" max="13313" width="5.125" style="1559" customWidth="1"/>
    <col min="13314" max="13314" width="8" style="1559" customWidth="1"/>
    <col min="13315" max="13315" width="6.25" style="1559" customWidth="1"/>
    <col min="13316" max="13316" width="8.875" style="1559" customWidth="1"/>
    <col min="13317" max="13317" width="9.875" style="1559" customWidth="1"/>
    <col min="13318" max="13318" width="8.75" style="1559" customWidth="1"/>
    <col min="13319" max="13319" width="8.625" style="1559" customWidth="1"/>
    <col min="13320" max="13320" width="8.5" style="1559" customWidth="1"/>
    <col min="13321" max="13321" width="8.125" style="1559" customWidth="1"/>
    <col min="13322" max="13322" width="8.375" style="1559" customWidth="1"/>
    <col min="13323" max="13323" width="7" style="1559" customWidth="1"/>
    <col min="13324" max="13325" width="9.875" style="1559" customWidth="1"/>
    <col min="13326" max="13326" width="14.75" style="1559" customWidth="1"/>
    <col min="13327" max="13568" width="12.375" style="1559"/>
    <col min="13569" max="13569" width="5.125" style="1559" customWidth="1"/>
    <col min="13570" max="13570" width="8" style="1559" customWidth="1"/>
    <col min="13571" max="13571" width="6.25" style="1559" customWidth="1"/>
    <col min="13572" max="13572" width="8.875" style="1559" customWidth="1"/>
    <col min="13573" max="13573" width="9.875" style="1559" customWidth="1"/>
    <col min="13574" max="13574" width="8.75" style="1559" customWidth="1"/>
    <col min="13575" max="13575" width="8.625" style="1559" customWidth="1"/>
    <col min="13576" max="13576" width="8.5" style="1559" customWidth="1"/>
    <col min="13577" max="13577" width="8.125" style="1559" customWidth="1"/>
    <col min="13578" max="13578" width="8.375" style="1559" customWidth="1"/>
    <col min="13579" max="13579" width="7" style="1559" customWidth="1"/>
    <col min="13580" max="13581" width="9.875" style="1559" customWidth="1"/>
    <col min="13582" max="13582" width="14.75" style="1559" customWidth="1"/>
    <col min="13583" max="13824" width="12.375" style="1559"/>
    <col min="13825" max="13825" width="5.125" style="1559" customWidth="1"/>
    <col min="13826" max="13826" width="8" style="1559" customWidth="1"/>
    <col min="13827" max="13827" width="6.25" style="1559" customWidth="1"/>
    <col min="13828" max="13828" width="8.875" style="1559" customWidth="1"/>
    <col min="13829" max="13829" width="9.875" style="1559" customWidth="1"/>
    <col min="13830" max="13830" width="8.75" style="1559" customWidth="1"/>
    <col min="13831" max="13831" width="8.625" style="1559" customWidth="1"/>
    <col min="13832" max="13832" width="8.5" style="1559" customWidth="1"/>
    <col min="13833" max="13833" width="8.125" style="1559" customWidth="1"/>
    <col min="13834" max="13834" width="8.375" style="1559" customWidth="1"/>
    <col min="13835" max="13835" width="7" style="1559" customWidth="1"/>
    <col min="13836" max="13837" width="9.875" style="1559" customWidth="1"/>
    <col min="13838" max="13838" width="14.75" style="1559" customWidth="1"/>
    <col min="13839" max="14080" width="12.375" style="1559"/>
    <col min="14081" max="14081" width="5.125" style="1559" customWidth="1"/>
    <col min="14082" max="14082" width="8" style="1559" customWidth="1"/>
    <col min="14083" max="14083" width="6.25" style="1559" customWidth="1"/>
    <col min="14084" max="14084" width="8.875" style="1559" customWidth="1"/>
    <col min="14085" max="14085" width="9.875" style="1559" customWidth="1"/>
    <col min="14086" max="14086" width="8.75" style="1559" customWidth="1"/>
    <col min="14087" max="14087" width="8.625" style="1559" customWidth="1"/>
    <col min="14088" max="14088" width="8.5" style="1559" customWidth="1"/>
    <col min="14089" max="14089" width="8.125" style="1559" customWidth="1"/>
    <col min="14090" max="14090" width="8.375" style="1559" customWidth="1"/>
    <col min="14091" max="14091" width="7" style="1559" customWidth="1"/>
    <col min="14092" max="14093" width="9.875" style="1559" customWidth="1"/>
    <col min="14094" max="14094" width="14.75" style="1559" customWidth="1"/>
    <col min="14095" max="14336" width="12.375" style="1559"/>
    <col min="14337" max="14337" width="5.125" style="1559" customWidth="1"/>
    <col min="14338" max="14338" width="8" style="1559" customWidth="1"/>
    <col min="14339" max="14339" width="6.25" style="1559" customWidth="1"/>
    <col min="14340" max="14340" width="8.875" style="1559" customWidth="1"/>
    <col min="14341" max="14341" width="9.875" style="1559" customWidth="1"/>
    <col min="14342" max="14342" width="8.75" style="1559" customWidth="1"/>
    <col min="14343" max="14343" width="8.625" style="1559" customWidth="1"/>
    <col min="14344" max="14344" width="8.5" style="1559" customWidth="1"/>
    <col min="14345" max="14345" width="8.125" style="1559" customWidth="1"/>
    <col min="14346" max="14346" width="8.375" style="1559" customWidth="1"/>
    <col min="14347" max="14347" width="7" style="1559" customWidth="1"/>
    <col min="14348" max="14349" width="9.875" style="1559" customWidth="1"/>
    <col min="14350" max="14350" width="14.75" style="1559" customWidth="1"/>
    <col min="14351" max="14592" width="12.375" style="1559"/>
    <col min="14593" max="14593" width="5.125" style="1559" customWidth="1"/>
    <col min="14594" max="14594" width="8" style="1559" customWidth="1"/>
    <col min="14595" max="14595" width="6.25" style="1559" customWidth="1"/>
    <col min="14596" max="14596" width="8.875" style="1559" customWidth="1"/>
    <col min="14597" max="14597" width="9.875" style="1559" customWidth="1"/>
    <col min="14598" max="14598" width="8.75" style="1559" customWidth="1"/>
    <col min="14599" max="14599" width="8.625" style="1559" customWidth="1"/>
    <col min="14600" max="14600" width="8.5" style="1559" customWidth="1"/>
    <col min="14601" max="14601" width="8.125" style="1559" customWidth="1"/>
    <col min="14602" max="14602" width="8.375" style="1559" customWidth="1"/>
    <col min="14603" max="14603" width="7" style="1559" customWidth="1"/>
    <col min="14604" max="14605" width="9.875" style="1559" customWidth="1"/>
    <col min="14606" max="14606" width="14.75" style="1559" customWidth="1"/>
    <col min="14607" max="14848" width="12.375" style="1559"/>
    <col min="14849" max="14849" width="5.125" style="1559" customWidth="1"/>
    <col min="14850" max="14850" width="8" style="1559" customWidth="1"/>
    <col min="14851" max="14851" width="6.25" style="1559" customWidth="1"/>
    <col min="14852" max="14852" width="8.875" style="1559" customWidth="1"/>
    <col min="14853" max="14853" width="9.875" style="1559" customWidth="1"/>
    <col min="14854" max="14854" width="8.75" style="1559" customWidth="1"/>
    <col min="14855" max="14855" width="8.625" style="1559" customWidth="1"/>
    <col min="14856" max="14856" width="8.5" style="1559" customWidth="1"/>
    <col min="14857" max="14857" width="8.125" style="1559" customWidth="1"/>
    <col min="14858" max="14858" width="8.375" style="1559" customWidth="1"/>
    <col min="14859" max="14859" width="7" style="1559" customWidth="1"/>
    <col min="14860" max="14861" width="9.875" style="1559" customWidth="1"/>
    <col min="14862" max="14862" width="14.75" style="1559" customWidth="1"/>
    <col min="14863" max="15104" width="12.375" style="1559"/>
    <col min="15105" max="15105" width="5.125" style="1559" customWidth="1"/>
    <col min="15106" max="15106" width="8" style="1559" customWidth="1"/>
    <col min="15107" max="15107" width="6.25" style="1559" customWidth="1"/>
    <col min="15108" max="15108" width="8.875" style="1559" customWidth="1"/>
    <col min="15109" max="15109" width="9.875" style="1559" customWidth="1"/>
    <col min="15110" max="15110" width="8.75" style="1559" customWidth="1"/>
    <col min="15111" max="15111" width="8.625" style="1559" customWidth="1"/>
    <col min="15112" max="15112" width="8.5" style="1559" customWidth="1"/>
    <col min="15113" max="15113" width="8.125" style="1559" customWidth="1"/>
    <col min="15114" max="15114" width="8.375" style="1559" customWidth="1"/>
    <col min="15115" max="15115" width="7" style="1559" customWidth="1"/>
    <col min="15116" max="15117" width="9.875" style="1559" customWidth="1"/>
    <col min="15118" max="15118" width="14.75" style="1559" customWidth="1"/>
    <col min="15119" max="15360" width="12.375" style="1559"/>
    <col min="15361" max="15361" width="5.125" style="1559" customWidth="1"/>
    <col min="15362" max="15362" width="8" style="1559" customWidth="1"/>
    <col min="15363" max="15363" width="6.25" style="1559" customWidth="1"/>
    <col min="15364" max="15364" width="8.875" style="1559" customWidth="1"/>
    <col min="15365" max="15365" width="9.875" style="1559" customWidth="1"/>
    <col min="15366" max="15366" width="8.75" style="1559" customWidth="1"/>
    <col min="15367" max="15367" width="8.625" style="1559" customWidth="1"/>
    <col min="15368" max="15368" width="8.5" style="1559" customWidth="1"/>
    <col min="15369" max="15369" width="8.125" style="1559" customWidth="1"/>
    <col min="15370" max="15370" width="8.375" style="1559" customWidth="1"/>
    <col min="15371" max="15371" width="7" style="1559" customWidth="1"/>
    <col min="15372" max="15373" width="9.875" style="1559" customWidth="1"/>
    <col min="15374" max="15374" width="14.75" style="1559" customWidth="1"/>
    <col min="15375" max="15616" width="12.375" style="1559"/>
    <col min="15617" max="15617" width="5.125" style="1559" customWidth="1"/>
    <col min="15618" max="15618" width="8" style="1559" customWidth="1"/>
    <col min="15619" max="15619" width="6.25" style="1559" customWidth="1"/>
    <col min="15620" max="15620" width="8.875" style="1559" customWidth="1"/>
    <col min="15621" max="15621" width="9.875" style="1559" customWidth="1"/>
    <col min="15622" max="15622" width="8.75" style="1559" customWidth="1"/>
    <col min="15623" max="15623" width="8.625" style="1559" customWidth="1"/>
    <col min="15624" max="15624" width="8.5" style="1559" customWidth="1"/>
    <col min="15625" max="15625" width="8.125" style="1559" customWidth="1"/>
    <col min="15626" max="15626" width="8.375" style="1559" customWidth="1"/>
    <col min="15627" max="15627" width="7" style="1559" customWidth="1"/>
    <col min="15628" max="15629" width="9.875" style="1559" customWidth="1"/>
    <col min="15630" max="15630" width="14.75" style="1559" customWidth="1"/>
    <col min="15631" max="15872" width="12.375" style="1559"/>
    <col min="15873" max="15873" width="5.125" style="1559" customWidth="1"/>
    <col min="15874" max="15874" width="8" style="1559" customWidth="1"/>
    <col min="15875" max="15875" width="6.25" style="1559" customWidth="1"/>
    <col min="15876" max="15876" width="8.875" style="1559" customWidth="1"/>
    <col min="15877" max="15877" width="9.875" style="1559" customWidth="1"/>
    <col min="15878" max="15878" width="8.75" style="1559" customWidth="1"/>
    <col min="15879" max="15879" width="8.625" style="1559" customWidth="1"/>
    <col min="15880" max="15880" width="8.5" style="1559" customWidth="1"/>
    <col min="15881" max="15881" width="8.125" style="1559" customWidth="1"/>
    <col min="15882" max="15882" width="8.375" style="1559" customWidth="1"/>
    <col min="15883" max="15883" width="7" style="1559" customWidth="1"/>
    <col min="15884" max="15885" width="9.875" style="1559" customWidth="1"/>
    <col min="15886" max="15886" width="14.75" style="1559" customWidth="1"/>
    <col min="15887" max="16128" width="12.375" style="1559"/>
    <col min="16129" max="16129" width="5.125" style="1559" customWidth="1"/>
    <col min="16130" max="16130" width="8" style="1559" customWidth="1"/>
    <col min="16131" max="16131" width="6.25" style="1559" customWidth="1"/>
    <col min="16132" max="16132" width="8.875" style="1559" customWidth="1"/>
    <col min="16133" max="16133" width="9.875" style="1559" customWidth="1"/>
    <col min="16134" max="16134" width="8.75" style="1559" customWidth="1"/>
    <col min="16135" max="16135" width="8.625" style="1559" customWidth="1"/>
    <col min="16136" max="16136" width="8.5" style="1559" customWidth="1"/>
    <col min="16137" max="16137" width="8.125" style="1559" customWidth="1"/>
    <col min="16138" max="16138" width="8.375" style="1559" customWidth="1"/>
    <col min="16139" max="16139" width="7" style="1559" customWidth="1"/>
    <col min="16140" max="16141" width="9.875" style="1559" customWidth="1"/>
    <col min="16142" max="16142" width="14.75" style="1559" customWidth="1"/>
    <col min="16143" max="16384" width="12.375" style="1559"/>
  </cols>
  <sheetData>
    <row r="1" spans="1:15" s="1560" customFormat="1" ht="20.100000000000001" customHeight="1">
      <c r="A1" s="3324" t="s">
        <v>5652</v>
      </c>
      <c r="B1" s="3324"/>
      <c r="C1" s="3324"/>
      <c r="D1" s="3324"/>
      <c r="E1" s="3324"/>
      <c r="F1" s="3324"/>
      <c r="G1" s="3324"/>
      <c r="H1" s="3324"/>
      <c r="I1" s="3324"/>
      <c r="J1" s="3324"/>
      <c r="K1" s="3324"/>
      <c r="L1" s="3324"/>
      <c r="M1" s="3324"/>
      <c r="N1" s="2048"/>
    </row>
    <row r="2" spans="1:15" s="1563" customFormat="1" ht="25.5" customHeight="1">
      <c r="A2" s="3289" t="s">
        <v>1372</v>
      </c>
      <c r="B2" s="3289"/>
      <c r="C2" s="3289"/>
      <c r="D2" s="3289"/>
      <c r="E2" s="3289"/>
      <c r="F2" s="3289"/>
      <c r="G2" s="3289"/>
      <c r="H2" s="3289"/>
      <c r="I2" s="3289"/>
      <c r="J2" s="3289"/>
      <c r="K2" s="3289"/>
      <c r="L2" s="3289"/>
      <c r="M2" s="3289"/>
      <c r="N2" s="1965"/>
    </row>
    <row r="3" spans="1:15" s="1564" customFormat="1" ht="14.25" customHeight="1">
      <c r="A3" s="3325" t="s">
        <v>1994</v>
      </c>
      <c r="B3" s="3325" t="s">
        <v>678</v>
      </c>
      <c r="C3" s="3325" t="s">
        <v>16</v>
      </c>
      <c r="D3" s="3921" t="s">
        <v>1648</v>
      </c>
      <c r="E3" s="3921" t="s">
        <v>5653</v>
      </c>
      <c r="F3" s="3921" t="s">
        <v>5654</v>
      </c>
      <c r="G3" s="3328" t="s">
        <v>5655</v>
      </c>
      <c r="H3" s="3328"/>
      <c r="I3" s="3328"/>
      <c r="J3" s="3328"/>
      <c r="K3" s="3328"/>
      <c r="L3" s="3342" t="s">
        <v>2002</v>
      </c>
      <c r="M3" s="3342" t="s">
        <v>2003</v>
      </c>
      <c r="N3" s="3921" t="s">
        <v>5073</v>
      </c>
    </row>
    <row r="4" spans="1:15" s="1564" customFormat="1" ht="41.25" customHeight="1">
      <c r="A4" s="3326"/>
      <c r="B4" s="3326"/>
      <c r="C4" s="3326"/>
      <c r="D4" s="3922"/>
      <c r="E4" s="3922"/>
      <c r="F4" s="3922"/>
      <c r="G4" s="1875" t="s">
        <v>1373</v>
      </c>
      <c r="H4" s="1875" t="s">
        <v>1374</v>
      </c>
      <c r="I4" s="1875" t="s">
        <v>1375</v>
      </c>
      <c r="J4" s="1875" t="s">
        <v>1376</v>
      </c>
      <c r="K4" s="1875" t="s">
        <v>5656</v>
      </c>
      <c r="L4" s="3351"/>
      <c r="M4" s="3351"/>
      <c r="N4" s="3922"/>
    </row>
    <row r="5" spans="1:15" s="1564" customFormat="1" ht="33.75" customHeight="1">
      <c r="A5" s="3327"/>
      <c r="B5" s="3327"/>
      <c r="C5" s="1875">
        <v>1</v>
      </c>
      <c r="D5" s="1875">
        <v>2</v>
      </c>
      <c r="E5" s="1875">
        <v>3</v>
      </c>
      <c r="F5" s="2220">
        <v>4</v>
      </c>
      <c r="G5" s="1875">
        <v>5</v>
      </c>
      <c r="H5" s="1875">
        <v>6</v>
      </c>
      <c r="I5" s="1875">
        <v>7</v>
      </c>
      <c r="J5" s="1875">
        <v>8</v>
      </c>
      <c r="K5" s="1875">
        <v>9</v>
      </c>
      <c r="L5" s="1875">
        <v>10</v>
      </c>
      <c r="M5" s="1875">
        <v>11</v>
      </c>
      <c r="N5" s="1858"/>
    </row>
    <row r="6" spans="1:15" s="1564" customFormat="1" ht="14.25" customHeight="1">
      <c r="A6" s="1875">
        <v>1</v>
      </c>
      <c r="B6" s="1875" t="s">
        <v>6820</v>
      </c>
      <c r="C6" s="1884">
        <f>C7-1</f>
        <v>2010</v>
      </c>
      <c r="D6" s="2103">
        <f>补亏!C12-补亏!D12</f>
        <v>0</v>
      </c>
      <c r="E6" s="2103">
        <f>补亏!E12</f>
        <v>0</v>
      </c>
      <c r="F6" s="2103">
        <f>IF(D6&gt;0,E6,补亏!F12)</f>
        <v>0</v>
      </c>
      <c r="G6" s="2106">
        <f>IF(补亏!F12&gt;=0,0,IF(补亏!F13&lt;=0,0,IF((补亏!F13+补亏!F12)&gt;=0,-补亏!F12,补亏!F13)))</f>
        <v>0</v>
      </c>
      <c r="H6" s="2106">
        <f>IF(补亏!F14&lt;=0,0,IF(补亏!F12&gt;=0,0,IF(-补亏!F12-G6-补亏!F14&gt;=0,补亏!F14,-补亏!F12-G6)))</f>
        <v>0</v>
      </c>
      <c r="I6" s="2106">
        <f>IF(补亏!F15&lt;=0,0,IF(补亏!F12&gt;=0,0,IF(补亏!F15-(-补亏!F12-G6-H6)&gt;0,(-补亏!F12-G6-H6),补亏!F15)))</f>
        <v>0</v>
      </c>
      <c r="J6" s="2106">
        <f>IF(补亏!F16&lt;=0,0,IF(补亏!F12&gt;=0,0,IF(-SUMIF(补亏!F13:F16,"&lt;0")-G6-H6-I6-H7-I7-I8&gt;0,IF(补亏!F16&gt;-补亏!F12-G6-H6-I6,-补亏!F12-G6-H6-I6,补亏!F16),0)))</f>
        <v>0</v>
      </c>
      <c r="K6" s="2106">
        <f>SUM(G6:J6)</f>
        <v>0</v>
      </c>
      <c r="L6" s="2106">
        <f ca="1">IF(补亏!F17&lt;0,0,IF(补亏!F12&gt;0,0,IF((ABS(补亏!F12)-K6)&gt;'A100000中华人民共和国企业所得税年度纳税申报表（A类）'!D22,'A100000中华人民共和国企业所得税年度纳税申报表（A类）'!D22,ABS(补亏!F12)-K6)))</f>
        <v>0</v>
      </c>
      <c r="M6" s="1984" t="s">
        <v>2000</v>
      </c>
      <c r="N6" s="1858"/>
    </row>
    <row r="7" spans="1:15" s="1564" customFormat="1" ht="14.25" customHeight="1">
      <c r="A7" s="1875">
        <v>2</v>
      </c>
      <c r="B7" s="1875" t="s">
        <v>1373</v>
      </c>
      <c r="C7" s="1884">
        <f>C8-1</f>
        <v>2011</v>
      </c>
      <c r="D7" s="2103">
        <f>补亏!C13-补亏!D13</f>
        <v>0</v>
      </c>
      <c r="E7" s="2103">
        <f>补亏!E13</f>
        <v>0</v>
      </c>
      <c r="F7" s="2221">
        <f>IF(D7&gt;0,E7,补亏!F13)</f>
        <v>0</v>
      </c>
      <c r="G7" s="1984" t="s">
        <v>2000</v>
      </c>
      <c r="H7" s="2106">
        <f>IF(补亏!F14&lt;=0,0,IF(补亏!F13&gt;=0,0,IF(补亏!F14-H6+补亏!F13&gt;0,-补亏!F13,补亏!F14-H6)))</f>
        <v>0</v>
      </c>
      <c r="I7" s="2106">
        <f>IF(补亏!F15&lt;=0,0,IF(补亏!F13&gt;=0,0,IF(-SUMIF(一至三年,"&lt;0")-G6-H6-I6-H7&gt;=0,IF(补亏!F15-I6-(-补亏!F13-H7)&gt;=0,-补亏!F13-H7,补亏!F15-I6),0)))</f>
        <v>0</v>
      </c>
      <c r="J7" s="2106">
        <f>IF(补亏!F16&lt;=0,0,IF(补亏!F13&gt;=0,0,IF(-SUMIF(补亏!F13:F16,"&lt;0")-K6-I7-I8-H7&gt;0,IF(补亏!F16-J6&gt;-补亏!F13-H7-I7,-补亏!F13-H7-I7,补亏!F16-J6),0)))</f>
        <v>0</v>
      </c>
      <c r="K7" s="2106">
        <f>SUM(G7:J7)</f>
        <v>0</v>
      </c>
      <c r="L7" s="2106">
        <f ca="1">IF(补亏!F17-L6&lt;0,0,IF(补亏!F13&gt;0,0,IF((补亏!F17-L6)&gt;(-补亏!F13-K7),-补亏!F13-K7,补亏!F17-L6)))</f>
        <v>0</v>
      </c>
      <c r="M7" s="2106">
        <f ca="1">IF(补亏!F13&gt;0,0,ABS(补亏!F13)-K7-L7)</f>
        <v>0</v>
      </c>
      <c r="N7" s="1858"/>
    </row>
    <row r="8" spans="1:15" s="1564" customFormat="1" ht="14.25" customHeight="1">
      <c r="A8" s="1875">
        <v>3</v>
      </c>
      <c r="B8" s="1875" t="s">
        <v>1374</v>
      </c>
      <c r="C8" s="1884">
        <f>C9-1</f>
        <v>2012</v>
      </c>
      <c r="D8" s="2103">
        <f>补亏!C14-补亏!D14</f>
        <v>0</v>
      </c>
      <c r="E8" s="2103">
        <f>补亏!E14</f>
        <v>0</v>
      </c>
      <c r="F8" s="2221">
        <f>IF(D8&gt;0,E8,补亏!F14)</f>
        <v>0</v>
      </c>
      <c r="G8" s="1984" t="s">
        <v>2000</v>
      </c>
      <c r="H8" s="1984" t="s">
        <v>2000</v>
      </c>
      <c r="I8" s="2106">
        <f>IF(补亏!F15&lt;=0,0,IF(补亏!F14&gt;=0,0,IF(-SUMIF(一至三年,"&lt;0")-G6-H6-I6-H7-I7&gt;0,IF(补亏!F15-I6-I7+补亏!F14&gt;0,-补亏!F14,补亏!F15-I6-I7),0)))</f>
        <v>0</v>
      </c>
      <c r="J8" s="2106">
        <f>IF(补亏!F16&lt;=0,0,IF(补亏!F14&gt;=0,0,IF(-SUMIF(补亏!F13:F16,"&lt;0")&gt;K6+K7+I8,IF(补亏!F16-J6-J7&gt;-补亏!F14-I8,-补亏!F14-I8,补亏!F16-J6-J7),0)))</f>
        <v>0</v>
      </c>
      <c r="K8" s="2106">
        <f>SUM(G8:J8)</f>
        <v>0</v>
      </c>
      <c r="L8" s="2106">
        <f ca="1">IF(补亏!F17-L6-L7&lt;0,0,IF(补亏!F14&gt;0,0,IF(-补亏!F14-K8&gt;补亏!F17-L6-L7,补亏!F17-L6-L7,-补亏!F14-K8)))</f>
        <v>0</v>
      </c>
      <c r="M8" s="2106">
        <f ca="1">IF(补亏!F14&gt;0,0,ABS(补亏!F14)-K8-L8)</f>
        <v>0</v>
      </c>
      <c r="N8" s="1858"/>
    </row>
    <row r="9" spans="1:15" s="1564" customFormat="1" ht="14.25" customHeight="1">
      <c r="A9" s="1875">
        <v>4</v>
      </c>
      <c r="B9" s="1875" t="s">
        <v>1375</v>
      </c>
      <c r="C9" s="1884">
        <f>C10-1</f>
        <v>2013</v>
      </c>
      <c r="D9" s="2103">
        <f>补亏!C15-补亏!D15</f>
        <v>0</v>
      </c>
      <c r="E9" s="2103">
        <f>补亏!E15</f>
        <v>0</v>
      </c>
      <c r="F9" s="2221">
        <f>IF(D9&gt;0,E9,补亏!F15)</f>
        <v>0</v>
      </c>
      <c r="G9" s="1984" t="s">
        <v>2000</v>
      </c>
      <c r="H9" s="1984" t="s">
        <v>2000</v>
      </c>
      <c r="I9" s="1984" t="s">
        <v>2000</v>
      </c>
      <c r="J9" s="2106">
        <f>IF(补亏!F16&lt;=0,0,IF(补亏!F15&gt;=0,0,IF(-SUMIF(补亏!F13:F16,"&lt;0")-K6-K7-K8&gt;0,IF(补亏!F16-J6-J7-J8&gt;-补亏!F15,-补亏!F15,补亏!F16-J6-J7-J8),0)))</f>
        <v>0</v>
      </c>
      <c r="K9" s="2106">
        <f>SUM(G9:J9)</f>
        <v>0</v>
      </c>
      <c r="L9" s="2106">
        <f ca="1">IF(补亏!F17-L6-L7-L8&lt;0,0,IF(补亏!F15&gt;0,0,IF((补亏!F17-L6-L7-L8)&gt;-补亏!F15-K9,-补亏!F15-K9,补亏!F17-L6-L7-L8)))</f>
        <v>0</v>
      </c>
      <c r="M9" s="2106">
        <f ca="1">IF(补亏!F15&gt;0,0,ABS(补亏!F15)-K9-L9)</f>
        <v>0</v>
      </c>
      <c r="N9" s="1858"/>
    </row>
    <row r="10" spans="1:15" s="1564" customFormat="1" ht="14.25" customHeight="1">
      <c r="A10" s="1875">
        <v>5</v>
      </c>
      <c r="B10" s="1875" t="s">
        <v>1376</v>
      </c>
      <c r="C10" s="1884">
        <f>C11-1</f>
        <v>2014</v>
      </c>
      <c r="D10" s="2103">
        <f>补亏!C16-补亏!D16</f>
        <v>0</v>
      </c>
      <c r="E10" s="2103">
        <f>补亏!E16</f>
        <v>0</v>
      </c>
      <c r="F10" s="2221">
        <f>IF(D10&gt;0,E10,补亏!F16)</f>
        <v>0</v>
      </c>
      <c r="G10" s="1984" t="s">
        <v>2000</v>
      </c>
      <c r="H10" s="1984" t="s">
        <v>2000</v>
      </c>
      <c r="I10" s="1984" t="s">
        <v>2000</v>
      </c>
      <c r="J10" s="1984" t="s">
        <v>2000</v>
      </c>
      <c r="K10" s="2106">
        <f>SUM(G10:J10)</f>
        <v>0</v>
      </c>
      <c r="L10" s="2106">
        <f ca="1">IF(补亏!F17-L6-L7-L8-L9&lt;0,0,IF(补亏!F16&gt;0,0,IF((-补亏!F16-K10)&gt;(补亏!F17-L6-L7-L8-L9),(补亏!F17-L6-L7-L8-L9),-补亏!F16-K10)))</f>
        <v>0</v>
      </c>
      <c r="M10" s="2106">
        <f ca="1">IF(补亏!F16&gt;0,0,ABS(补亏!F16)-K10-L10)</f>
        <v>0</v>
      </c>
      <c r="N10" s="1858"/>
    </row>
    <row r="11" spans="1:15" s="1564" customFormat="1" ht="14.25" customHeight="1">
      <c r="A11" s="1875">
        <v>6</v>
      </c>
      <c r="B11" s="1875" t="s">
        <v>5657</v>
      </c>
      <c r="C11" s="1884">
        <f>基本情况!B4</f>
        <v>2015</v>
      </c>
      <c r="D11" s="2103">
        <f ca="1">'A100000中华人民共和国企业所得税年度纳税申报表（A类）'!D22</f>
        <v>0</v>
      </c>
      <c r="E11" s="2103">
        <f>补亏!E17</f>
        <v>0</v>
      </c>
      <c r="F11" s="2106">
        <f ca="1">IF(D11&lt;0,D11+E11,E11)</f>
        <v>0</v>
      </c>
      <c r="G11" s="1984" t="s">
        <v>2000</v>
      </c>
      <c r="H11" s="1984" t="s">
        <v>2000</v>
      </c>
      <c r="I11" s="1984" t="s">
        <v>2000</v>
      </c>
      <c r="J11" s="1984" t="s">
        <v>2000</v>
      </c>
      <c r="K11" s="1984" t="s">
        <v>2000</v>
      </c>
      <c r="L11" s="2106">
        <f ca="1">SUM(L6:L10)</f>
        <v>0</v>
      </c>
      <c r="M11" s="2106">
        <f ca="1">IF(补亏!F17&gt;0,0,ABS(补亏!F17)-L11)</f>
        <v>0</v>
      </c>
      <c r="N11" s="1858"/>
    </row>
    <row r="12" spans="1:15" s="1564" customFormat="1" ht="225" customHeight="1">
      <c r="A12" s="1984">
        <v>7</v>
      </c>
      <c r="B12" s="3923" t="s">
        <v>5658</v>
      </c>
      <c r="C12" s="3370"/>
      <c r="D12" s="3370"/>
      <c r="E12" s="3370"/>
      <c r="F12" s="3370"/>
      <c r="G12" s="3370"/>
      <c r="H12" s="3370"/>
      <c r="I12" s="3370"/>
      <c r="J12" s="3370"/>
      <c r="K12" s="3370"/>
      <c r="L12" s="3911"/>
      <c r="M12" s="2106">
        <f ca="1">SUM(M7:M11)</f>
        <v>0</v>
      </c>
      <c r="N12" s="2026" t="s">
        <v>5659</v>
      </c>
      <c r="O12" s="1592"/>
    </row>
  </sheetData>
  <mergeCells count="13">
    <mergeCell ref="N3:N4"/>
    <mergeCell ref="B12:L12"/>
    <mergeCell ref="M3:M4"/>
    <mergeCell ref="A1:M1"/>
    <mergeCell ref="A2:M2"/>
    <mergeCell ref="A3:A5"/>
    <mergeCell ref="B3:B5"/>
    <mergeCell ref="C3:C4"/>
    <mergeCell ref="D3:D4"/>
    <mergeCell ref="E3:E4"/>
    <mergeCell ref="F3:F4"/>
    <mergeCell ref="G3:K3"/>
    <mergeCell ref="L3:L4"/>
  </mergeCells>
  <phoneticPr fontId="59" type="noConversion"/>
  <printOptions horizontalCentered="1"/>
  <pageMargins left="0.74803149606299213" right="0.74803149606299213" top="0.98425196850393704" bottom="0.98425196850393704" header="0.51181102362204722" footer="0.51181102362204722"/>
  <pageSetup paperSize="9" orientation="landscape" cellComments="asDisplayed" r:id="rId1"/>
  <drawing r:id="rId2"/>
  <legacyDrawing r:id="rId3"/>
  <mc:AlternateContent xmlns:mc="http://schemas.openxmlformats.org/markup-compatibility/2006">
    <mc:Choice Requires="x14">
      <controls>
        <mc:AlternateContent xmlns:mc="http://schemas.openxmlformats.org/markup-compatibility/2006">
          <mc:Choice Requires="x14">
            <control shapeId="579585" r:id="rId4" name="Button 1">
              <controlPr defaultSize="0" print="0" autoFill="0" autoPict="0" macro="[0]!ThisWorkbook.返回">
                <anchor moveWithCells="1">
                  <from>
                    <xdr:col>14</xdr:col>
                    <xdr:colOff>57150</xdr:colOff>
                    <xdr:row>4</xdr:row>
                    <xdr:rowOff>19050</xdr:rowOff>
                  </from>
                  <to>
                    <xdr:col>15</xdr:col>
                    <xdr:colOff>133350</xdr:colOff>
                    <xdr:row>4</xdr:row>
                    <xdr:rowOff>361950</xdr:rowOff>
                  </to>
                </anchor>
              </controlPr>
            </control>
          </mc:Choice>
        </mc:AlternateContent>
      </controls>
    </mc:Choice>
  </mc:AlternateContent>
</worksheet>
</file>

<file path=xl/worksheets/sheet1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9">
    <tabColor rgb="FFFFFF00"/>
  </sheetPr>
  <dimension ref="A1:E30"/>
  <sheetViews>
    <sheetView workbookViewId="0">
      <selection sqref="A1:C1"/>
    </sheetView>
  </sheetViews>
  <sheetFormatPr defaultColWidth="56.375" defaultRowHeight="14.25"/>
  <cols>
    <col min="1" max="1" width="4.125" style="1597" customWidth="1"/>
    <col min="2" max="2" width="55.5" style="1597" customWidth="1"/>
    <col min="3" max="3" width="12.375" style="1597" customWidth="1"/>
    <col min="4" max="4" width="15" style="1597" customWidth="1"/>
    <col min="5" max="256" width="56.375" style="1597"/>
    <col min="257" max="257" width="4.125" style="1597" customWidth="1"/>
    <col min="258" max="258" width="55.5" style="1597" customWidth="1"/>
    <col min="259" max="259" width="6.375" style="1597" customWidth="1"/>
    <col min="260" max="260" width="15" style="1597" customWidth="1"/>
    <col min="261" max="512" width="56.375" style="1597"/>
    <col min="513" max="513" width="4.125" style="1597" customWidth="1"/>
    <col min="514" max="514" width="55.5" style="1597" customWidth="1"/>
    <col min="515" max="515" width="6.375" style="1597" customWidth="1"/>
    <col min="516" max="516" width="15" style="1597" customWidth="1"/>
    <col min="517" max="768" width="56.375" style="1597"/>
    <col min="769" max="769" width="4.125" style="1597" customWidth="1"/>
    <col min="770" max="770" width="55.5" style="1597" customWidth="1"/>
    <col min="771" max="771" width="6.375" style="1597" customWidth="1"/>
    <col min="772" max="772" width="15" style="1597" customWidth="1"/>
    <col min="773" max="1024" width="56.375" style="1597"/>
    <col min="1025" max="1025" width="4.125" style="1597" customWidth="1"/>
    <col min="1026" max="1026" width="55.5" style="1597" customWidth="1"/>
    <col min="1027" max="1027" width="6.375" style="1597" customWidth="1"/>
    <col min="1028" max="1028" width="15" style="1597" customWidth="1"/>
    <col min="1029" max="1280" width="56.375" style="1597"/>
    <col min="1281" max="1281" width="4.125" style="1597" customWidth="1"/>
    <col min="1282" max="1282" width="55.5" style="1597" customWidth="1"/>
    <col min="1283" max="1283" width="6.375" style="1597" customWidth="1"/>
    <col min="1284" max="1284" width="15" style="1597" customWidth="1"/>
    <col min="1285" max="1536" width="56.375" style="1597"/>
    <col min="1537" max="1537" width="4.125" style="1597" customWidth="1"/>
    <col min="1538" max="1538" width="55.5" style="1597" customWidth="1"/>
    <col min="1539" max="1539" width="6.375" style="1597" customWidth="1"/>
    <col min="1540" max="1540" width="15" style="1597" customWidth="1"/>
    <col min="1541" max="1792" width="56.375" style="1597"/>
    <col min="1793" max="1793" width="4.125" style="1597" customWidth="1"/>
    <col min="1794" max="1794" width="55.5" style="1597" customWidth="1"/>
    <col min="1795" max="1795" width="6.375" style="1597" customWidth="1"/>
    <col min="1796" max="1796" width="15" style="1597" customWidth="1"/>
    <col min="1797" max="2048" width="56.375" style="1597"/>
    <col min="2049" max="2049" width="4.125" style="1597" customWidth="1"/>
    <col min="2050" max="2050" width="55.5" style="1597" customWidth="1"/>
    <col min="2051" max="2051" width="6.375" style="1597" customWidth="1"/>
    <col min="2052" max="2052" width="15" style="1597" customWidth="1"/>
    <col min="2053" max="2304" width="56.375" style="1597"/>
    <col min="2305" max="2305" width="4.125" style="1597" customWidth="1"/>
    <col min="2306" max="2306" width="55.5" style="1597" customWidth="1"/>
    <col min="2307" max="2307" width="6.375" style="1597" customWidth="1"/>
    <col min="2308" max="2308" width="15" style="1597" customWidth="1"/>
    <col min="2309" max="2560" width="56.375" style="1597"/>
    <col min="2561" max="2561" width="4.125" style="1597" customWidth="1"/>
    <col min="2562" max="2562" width="55.5" style="1597" customWidth="1"/>
    <col min="2563" max="2563" width="6.375" style="1597" customWidth="1"/>
    <col min="2564" max="2564" width="15" style="1597" customWidth="1"/>
    <col min="2565" max="2816" width="56.375" style="1597"/>
    <col min="2817" max="2817" width="4.125" style="1597" customWidth="1"/>
    <col min="2818" max="2818" width="55.5" style="1597" customWidth="1"/>
    <col min="2819" max="2819" width="6.375" style="1597" customWidth="1"/>
    <col min="2820" max="2820" width="15" style="1597" customWidth="1"/>
    <col min="2821" max="3072" width="56.375" style="1597"/>
    <col min="3073" max="3073" width="4.125" style="1597" customWidth="1"/>
    <col min="3074" max="3074" width="55.5" style="1597" customWidth="1"/>
    <col min="3075" max="3075" width="6.375" style="1597" customWidth="1"/>
    <col min="3076" max="3076" width="15" style="1597" customWidth="1"/>
    <col min="3077" max="3328" width="56.375" style="1597"/>
    <col min="3329" max="3329" width="4.125" style="1597" customWidth="1"/>
    <col min="3330" max="3330" width="55.5" style="1597" customWidth="1"/>
    <col min="3331" max="3331" width="6.375" style="1597" customWidth="1"/>
    <col min="3332" max="3332" width="15" style="1597" customWidth="1"/>
    <col min="3333" max="3584" width="56.375" style="1597"/>
    <col min="3585" max="3585" width="4.125" style="1597" customWidth="1"/>
    <col min="3586" max="3586" width="55.5" style="1597" customWidth="1"/>
    <col min="3587" max="3587" width="6.375" style="1597" customWidth="1"/>
    <col min="3588" max="3588" width="15" style="1597" customWidth="1"/>
    <col min="3589" max="3840" width="56.375" style="1597"/>
    <col min="3841" max="3841" width="4.125" style="1597" customWidth="1"/>
    <col min="3842" max="3842" width="55.5" style="1597" customWidth="1"/>
    <col min="3843" max="3843" width="6.375" style="1597" customWidth="1"/>
    <col min="3844" max="3844" width="15" style="1597" customWidth="1"/>
    <col min="3845" max="4096" width="56.375" style="1597"/>
    <col min="4097" max="4097" width="4.125" style="1597" customWidth="1"/>
    <col min="4098" max="4098" width="55.5" style="1597" customWidth="1"/>
    <col min="4099" max="4099" width="6.375" style="1597" customWidth="1"/>
    <col min="4100" max="4100" width="15" style="1597" customWidth="1"/>
    <col min="4101" max="4352" width="56.375" style="1597"/>
    <col min="4353" max="4353" width="4.125" style="1597" customWidth="1"/>
    <col min="4354" max="4354" width="55.5" style="1597" customWidth="1"/>
    <col min="4355" max="4355" width="6.375" style="1597" customWidth="1"/>
    <col min="4356" max="4356" width="15" style="1597" customWidth="1"/>
    <col min="4357" max="4608" width="56.375" style="1597"/>
    <col min="4609" max="4609" width="4.125" style="1597" customWidth="1"/>
    <col min="4610" max="4610" width="55.5" style="1597" customWidth="1"/>
    <col min="4611" max="4611" width="6.375" style="1597" customWidth="1"/>
    <col min="4612" max="4612" width="15" style="1597" customWidth="1"/>
    <col min="4613" max="4864" width="56.375" style="1597"/>
    <col min="4865" max="4865" width="4.125" style="1597" customWidth="1"/>
    <col min="4866" max="4866" width="55.5" style="1597" customWidth="1"/>
    <col min="4867" max="4867" width="6.375" style="1597" customWidth="1"/>
    <col min="4868" max="4868" width="15" style="1597" customWidth="1"/>
    <col min="4869" max="5120" width="56.375" style="1597"/>
    <col min="5121" max="5121" width="4.125" style="1597" customWidth="1"/>
    <col min="5122" max="5122" width="55.5" style="1597" customWidth="1"/>
    <col min="5123" max="5123" width="6.375" style="1597" customWidth="1"/>
    <col min="5124" max="5124" width="15" style="1597" customWidth="1"/>
    <col min="5125" max="5376" width="56.375" style="1597"/>
    <col min="5377" max="5377" width="4.125" style="1597" customWidth="1"/>
    <col min="5378" max="5378" width="55.5" style="1597" customWidth="1"/>
    <col min="5379" max="5379" width="6.375" style="1597" customWidth="1"/>
    <col min="5380" max="5380" width="15" style="1597" customWidth="1"/>
    <col min="5381" max="5632" width="56.375" style="1597"/>
    <col min="5633" max="5633" width="4.125" style="1597" customWidth="1"/>
    <col min="5634" max="5634" width="55.5" style="1597" customWidth="1"/>
    <col min="5635" max="5635" width="6.375" style="1597" customWidth="1"/>
    <col min="5636" max="5636" width="15" style="1597" customWidth="1"/>
    <col min="5637" max="5888" width="56.375" style="1597"/>
    <col min="5889" max="5889" width="4.125" style="1597" customWidth="1"/>
    <col min="5890" max="5890" width="55.5" style="1597" customWidth="1"/>
    <col min="5891" max="5891" width="6.375" style="1597" customWidth="1"/>
    <col min="5892" max="5892" width="15" style="1597" customWidth="1"/>
    <col min="5893" max="6144" width="56.375" style="1597"/>
    <col min="6145" max="6145" width="4.125" style="1597" customWidth="1"/>
    <col min="6146" max="6146" width="55.5" style="1597" customWidth="1"/>
    <col min="6147" max="6147" width="6.375" style="1597" customWidth="1"/>
    <col min="6148" max="6148" width="15" style="1597" customWidth="1"/>
    <col min="6149" max="6400" width="56.375" style="1597"/>
    <col min="6401" max="6401" width="4.125" style="1597" customWidth="1"/>
    <col min="6402" max="6402" width="55.5" style="1597" customWidth="1"/>
    <col min="6403" max="6403" width="6.375" style="1597" customWidth="1"/>
    <col min="6404" max="6404" width="15" style="1597" customWidth="1"/>
    <col min="6405" max="6656" width="56.375" style="1597"/>
    <col min="6657" max="6657" width="4.125" style="1597" customWidth="1"/>
    <col min="6658" max="6658" width="55.5" style="1597" customWidth="1"/>
    <col min="6659" max="6659" width="6.375" style="1597" customWidth="1"/>
    <col min="6660" max="6660" width="15" style="1597" customWidth="1"/>
    <col min="6661" max="6912" width="56.375" style="1597"/>
    <col min="6913" max="6913" width="4.125" style="1597" customWidth="1"/>
    <col min="6914" max="6914" width="55.5" style="1597" customWidth="1"/>
    <col min="6915" max="6915" width="6.375" style="1597" customWidth="1"/>
    <col min="6916" max="6916" width="15" style="1597" customWidth="1"/>
    <col min="6917" max="7168" width="56.375" style="1597"/>
    <col min="7169" max="7169" width="4.125" style="1597" customWidth="1"/>
    <col min="7170" max="7170" width="55.5" style="1597" customWidth="1"/>
    <col min="7171" max="7171" width="6.375" style="1597" customWidth="1"/>
    <col min="7172" max="7172" width="15" style="1597" customWidth="1"/>
    <col min="7173" max="7424" width="56.375" style="1597"/>
    <col min="7425" max="7425" width="4.125" style="1597" customWidth="1"/>
    <col min="7426" max="7426" width="55.5" style="1597" customWidth="1"/>
    <col min="7427" max="7427" width="6.375" style="1597" customWidth="1"/>
    <col min="7428" max="7428" width="15" style="1597" customWidth="1"/>
    <col min="7429" max="7680" width="56.375" style="1597"/>
    <col min="7681" max="7681" width="4.125" style="1597" customWidth="1"/>
    <col min="7682" max="7682" width="55.5" style="1597" customWidth="1"/>
    <col min="7683" max="7683" width="6.375" style="1597" customWidth="1"/>
    <col min="7684" max="7684" width="15" style="1597" customWidth="1"/>
    <col min="7685" max="7936" width="56.375" style="1597"/>
    <col min="7937" max="7937" width="4.125" style="1597" customWidth="1"/>
    <col min="7938" max="7938" width="55.5" style="1597" customWidth="1"/>
    <col min="7939" max="7939" width="6.375" style="1597" customWidth="1"/>
    <col min="7940" max="7940" width="15" style="1597" customWidth="1"/>
    <col min="7941" max="8192" width="56.375" style="1597"/>
    <col min="8193" max="8193" width="4.125" style="1597" customWidth="1"/>
    <col min="8194" max="8194" width="55.5" style="1597" customWidth="1"/>
    <col min="8195" max="8195" width="6.375" style="1597" customWidth="1"/>
    <col min="8196" max="8196" width="15" style="1597" customWidth="1"/>
    <col min="8197" max="8448" width="56.375" style="1597"/>
    <col min="8449" max="8449" width="4.125" style="1597" customWidth="1"/>
    <col min="8450" max="8450" width="55.5" style="1597" customWidth="1"/>
    <col min="8451" max="8451" width="6.375" style="1597" customWidth="1"/>
    <col min="8452" max="8452" width="15" style="1597" customWidth="1"/>
    <col min="8453" max="8704" width="56.375" style="1597"/>
    <col min="8705" max="8705" width="4.125" style="1597" customWidth="1"/>
    <col min="8706" max="8706" width="55.5" style="1597" customWidth="1"/>
    <col min="8707" max="8707" width="6.375" style="1597" customWidth="1"/>
    <col min="8708" max="8708" width="15" style="1597" customWidth="1"/>
    <col min="8709" max="8960" width="56.375" style="1597"/>
    <col min="8961" max="8961" width="4.125" style="1597" customWidth="1"/>
    <col min="8962" max="8962" width="55.5" style="1597" customWidth="1"/>
    <col min="8963" max="8963" width="6.375" style="1597" customWidth="1"/>
    <col min="8964" max="8964" width="15" style="1597" customWidth="1"/>
    <col min="8965" max="9216" width="56.375" style="1597"/>
    <col min="9217" max="9217" width="4.125" style="1597" customWidth="1"/>
    <col min="9218" max="9218" width="55.5" style="1597" customWidth="1"/>
    <col min="9219" max="9219" width="6.375" style="1597" customWidth="1"/>
    <col min="9220" max="9220" width="15" style="1597" customWidth="1"/>
    <col min="9221" max="9472" width="56.375" style="1597"/>
    <col min="9473" max="9473" width="4.125" style="1597" customWidth="1"/>
    <col min="9474" max="9474" width="55.5" style="1597" customWidth="1"/>
    <col min="9475" max="9475" width="6.375" style="1597" customWidth="1"/>
    <col min="9476" max="9476" width="15" style="1597" customWidth="1"/>
    <col min="9477" max="9728" width="56.375" style="1597"/>
    <col min="9729" max="9729" width="4.125" style="1597" customWidth="1"/>
    <col min="9730" max="9730" width="55.5" style="1597" customWidth="1"/>
    <col min="9731" max="9731" width="6.375" style="1597" customWidth="1"/>
    <col min="9732" max="9732" width="15" style="1597" customWidth="1"/>
    <col min="9733" max="9984" width="56.375" style="1597"/>
    <col min="9985" max="9985" width="4.125" style="1597" customWidth="1"/>
    <col min="9986" max="9986" width="55.5" style="1597" customWidth="1"/>
    <col min="9987" max="9987" width="6.375" style="1597" customWidth="1"/>
    <col min="9988" max="9988" width="15" style="1597" customWidth="1"/>
    <col min="9989" max="10240" width="56.375" style="1597"/>
    <col min="10241" max="10241" width="4.125" style="1597" customWidth="1"/>
    <col min="10242" max="10242" width="55.5" style="1597" customWidth="1"/>
    <col min="10243" max="10243" width="6.375" style="1597" customWidth="1"/>
    <col min="10244" max="10244" width="15" style="1597" customWidth="1"/>
    <col min="10245" max="10496" width="56.375" style="1597"/>
    <col min="10497" max="10497" width="4.125" style="1597" customWidth="1"/>
    <col min="10498" max="10498" width="55.5" style="1597" customWidth="1"/>
    <col min="10499" max="10499" width="6.375" style="1597" customWidth="1"/>
    <col min="10500" max="10500" width="15" style="1597" customWidth="1"/>
    <col min="10501" max="10752" width="56.375" style="1597"/>
    <col min="10753" max="10753" width="4.125" style="1597" customWidth="1"/>
    <col min="10754" max="10754" width="55.5" style="1597" customWidth="1"/>
    <col min="10755" max="10755" width="6.375" style="1597" customWidth="1"/>
    <col min="10756" max="10756" width="15" style="1597" customWidth="1"/>
    <col min="10757" max="11008" width="56.375" style="1597"/>
    <col min="11009" max="11009" width="4.125" style="1597" customWidth="1"/>
    <col min="11010" max="11010" width="55.5" style="1597" customWidth="1"/>
    <col min="11011" max="11011" width="6.375" style="1597" customWidth="1"/>
    <col min="11012" max="11012" width="15" style="1597" customWidth="1"/>
    <col min="11013" max="11264" width="56.375" style="1597"/>
    <col min="11265" max="11265" width="4.125" style="1597" customWidth="1"/>
    <col min="11266" max="11266" width="55.5" style="1597" customWidth="1"/>
    <col min="11267" max="11267" width="6.375" style="1597" customWidth="1"/>
    <col min="11268" max="11268" width="15" style="1597" customWidth="1"/>
    <col min="11269" max="11520" width="56.375" style="1597"/>
    <col min="11521" max="11521" width="4.125" style="1597" customWidth="1"/>
    <col min="11522" max="11522" width="55.5" style="1597" customWidth="1"/>
    <col min="11523" max="11523" width="6.375" style="1597" customWidth="1"/>
    <col min="11524" max="11524" width="15" style="1597" customWidth="1"/>
    <col min="11525" max="11776" width="56.375" style="1597"/>
    <col min="11777" max="11777" width="4.125" style="1597" customWidth="1"/>
    <col min="11778" max="11778" width="55.5" style="1597" customWidth="1"/>
    <col min="11779" max="11779" width="6.375" style="1597" customWidth="1"/>
    <col min="11780" max="11780" width="15" style="1597" customWidth="1"/>
    <col min="11781" max="12032" width="56.375" style="1597"/>
    <col min="12033" max="12033" width="4.125" style="1597" customWidth="1"/>
    <col min="12034" max="12034" width="55.5" style="1597" customWidth="1"/>
    <col min="12035" max="12035" width="6.375" style="1597" customWidth="1"/>
    <col min="12036" max="12036" width="15" style="1597" customWidth="1"/>
    <col min="12037" max="12288" width="56.375" style="1597"/>
    <col min="12289" max="12289" width="4.125" style="1597" customWidth="1"/>
    <col min="12290" max="12290" width="55.5" style="1597" customWidth="1"/>
    <col min="12291" max="12291" width="6.375" style="1597" customWidth="1"/>
    <col min="12292" max="12292" width="15" style="1597" customWidth="1"/>
    <col min="12293" max="12544" width="56.375" style="1597"/>
    <col min="12545" max="12545" width="4.125" style="1597" customWidth="1"/>
    <col min="12546" max="12546" width="55.5" style="1597" customWidth="1"/>
    <col min="12547" max="12547" width="6.375" style="1597" customWidth="1"/>
    <col min="12548" max="12548" width="15" style="1597" customWidth="1"/>
    <col min="12549" max="12800" width="56.375" style="1597"/>
    <col min="12801" max="12801" width="4.125" style="1597" customWidth="1"/>
    <col min="12802" max="12802" width="55.5" style="1597" customWidth="1"/>
    <col min="12803" max="12803" width="6.375" style="1597" customWidth="1"/>
    <col min="12804" max="12804" width="15" style="1597" customWidth="1"/>
    <col min="12805" max="13056" width="56.375" style="1597"/>
    <col min="13057" max="13057" width="4.125" style="1597" customWidth="1"/>
    <col min="13058" max="13058" width="55.5" style="1597" customWidth="1"/>
    <col min="13059" max="13059" width="6.375" style="1597" customWidth="1"/>
    <col min="13060" max="13060" width="15" style="1597" customWidth="1"/>
    <col min="13061" max="13312" width="56.375" style="1597"/>
    <col min="13313" max="13313" width="4.125" style="1597" customWidth="1"/>
    <col min="13314" max="13314" width="55.5" style="1597" customWidth="1"/>
    <col min="13315" max="13315" width="6.375" style="1597" customWidth="1"/>
    <col min="13316" max="13316" width="15" style="1597" customWidth="1"/>
    <col min="13317" max="13568" width="56.375" style="1597"/>
    <col min="13569" max="13569" width="4.125" style="1597" customWidth="1"/>
    <col min="13570" max="13570" width="55.5" style="1597" customWidth="1"/>
    <col min="13571" max="13571" width="6.375" style="1597" customWidth="1"/>
    <col min="13572" max="13572" width="15" style="1597" customWidth="1"/>
    <col min="13573" max="13824" width="56.375" style="1597"/>
    <col min="13825" max="13825" width="4.125" style="1597" customWidth="1"/>
    <col min="13826" max="13826" width="55.5" style="1597" customWidth="1"/>
    <col min="13827" max="13827" width="6.375" style="1597" customWidth="1"/>
    <col min="13828" max="13828" width="15" style="1597" customWidth="1"/>
    <col min="13829" max="14080" width="56.375" style="1597"/>
    <col min="14081" max="14081" width="4.125" style="1597" customWidth="1"/>
    <col min="14082" max="14082" width="55.5" style="1597" customWidth="1"/>
    <col min="14083" max="14083" width="6.375" style="1597" customWidth="1"/>
    <col min="14084" max="14084" width="15" style="1597" customWidth="1"/>
    <col min="14085" max="14336" width="56.375" style="1597"/>
    <col min="14337" max="14337" width="4.125" style="1597" customWidth="1"/>
    <col min="14338" max="14338" width="55.5" style="1597" customWidth="1"/>
    <col min="14339" max="14339" width="6.375" style="1597" customWidth="1"/>
    <col min="14340" max="14340" width="15" style="1597" customWidth="1"/>
    <col min="14341" max="14592" width="56.375" style="1597"/>
    <col min="14593" max="14593" width="4.125" style="1597" customWidth="1"/>
    <col min="14594" max="14594" width="55.5" style="1597" customWidth="1"/>
    <col min="14595" max="14595" width="6.375" style="1597" customWidth="1"/>
    <col min="14596" max="14596" width="15" style="1597" customWidth="1"/>
    <col min="14597" max="14848" width="56.375" style="1597"/>
    <col min="14849" max="14849" width="4.125" style="1597" customWidth="1"/>
    <col min="14850" max="14850" width="55.5" style="1597" customWidth="1"/>
    <col min="14851" max="14851" width="6.375" style="1597" customWidth="1"/>
    <col min="14852" max="14852" width="15" style="1597" customWidth="1"/>
    <col min="14853" max="15104" width="56.375" style="1597"/>
    <col min="15105" max="15105" width="4.125" style="1597" customWidth="1"/>
    <col min="15106" max="15106" width="55.5" style="1597" customWidth="1"/>
    <col min="15107" max="15107" width="6.375" style="1597" customWidth="1"/>
    <col min="15108" max="15108" width="15" style="1597" customWidth="1"/>
    <col min="15109" max="15360" width="56.375" style="1597"/>
    <col min="15361" max="15361" width="4.125" style="1597" customWidth="1"/>
    <col min="15362" max="15362" width="55.5" style="1597" customWidth="1"/>
    <col min="15363" max="15363" width="6.375" style="1597" customWidth="1"/>
    <col min="15364" max="15364" width="15" style="1597" customWidth="1"/>
    <col min="15365" max="15616" width="56.375" style="1597"/>
    <col min="15617" max="15617" width="4.125" style="1597" customWidth="1"/>
    <col min="15618" max="15618" width="55.5" style="1597" customWidth="1"/>
    <col min="15619" max="15619" width="6.375" style="1597" customWidth="1"/>
    <col min="15620" max="15620" width="15" style="1597" customWidth="1"/>
    <col min="15621" max="15872" width="56.375" style="1597"/>
    <col min="15873" max="15873" width="4.125" style="1597" customWidth="1"/>
    <col min="15874" max="15874" width="55.5" style="1597" customWidth="1"/>
    <col min="15875" max="15875" width="6.375" style="1597" customWidth="1"/>
    <col min="15876" max="15876" width="15" style="1597" customWidth="1"/>
    <col min="15877" max="16128" width="56.375" style="1597"/>
    <col min="16129" max="16129" width="4.125" style="1597" customWidth="1"/>
    <col min="16130" max="16130" width="55.5" style="1597" customWidth="1"/>
    <col min="16131" max="16131" width="6.375" style="1597" customWidth="1"/>
    <col min="16132" max="16132" width="15" style="1597" customWidth="1"/>
    <col min="16133" max="16384" width="56.375" style="1597"/>
  </cols>
  <sheetData>
    <row r="1" spans="1:5" ht="20.100000000000001" customHeight="1">
      <c r="A1" s="3335" t="s">
        <v>5660</v>
      </c>
      <c r="B1" s="3335"/>
      <c r="C1" s="3335"/>
      <c r="D1" s="2045"/>
    </row>
    <row r="2" spans="1:5" ht="25.5" customHeight="1">
      <c r="A2" s="3336" t="s">
        <v>5661</v>
      </c>
      <c r="B2" s="3336"/>
      <c r="C2" s="3336"/>
      <c r="D2" s="1863"/>
    </row>
    <row r="3" spans="1:5">
      <c r="A3" s="1864" t="s">
        <v>1994</v>
      </c>
      <c r="B3" s="1864" t="s">
        <v>1654</v>
      </c>
      <c r="C3" s="1864" t="s">
        <v>5188</v>
      </c>
      <c r="D3" s="1864" t="s">
        <v>5662</v>
      </c>
    </row>
    <row r="4" spans="1:5">
      <c r="A4" s="1864">
        <v>1</v>
      </c>
      <c r="B4" s="1865" t="s">
        <v>5663</v>
      </c>
      <c r="C4" s="2103">
        <f>免税、减计收入及加计扣除优惠审核表!C4</f>
        <v>0</v>
      </c>
      <c r="D4" s="2004"/>
      <c r="E4" s="1602"/>
    </row>
    <row r="5" spans="1:5">
      <c r="A5" s="1864">
        <v>2</v>
      </c>
      <c r="B5" s="1865" t="s">
        <v>5664</v>
      </c>
      <c r="C5" s="2103">
        <f>免税、减计收入及加计扣除优惠审核表!C5</f>
        <v>0</v>
      </c>
      <c r="D5" s="2004"/>
      <c r="E5" s="1602"/>
    </row>
    <row r="6" spans="1:5" ht="32.25" customHeight="1">
      <c r="A6" s="1866">
        <v>3</v>
      </c>
      <c r="B6" s="1867" t="s">
        <v>5665</v>
      </c>
      <c r="C6" s="2103">
        <f>免税、减计收入及加计扣除优惠审核表!C6</f>
        <v>0</v>
      </c>
      <c r="D6" s="2006" t="s">
        <v>5666</v>
      </c>
    </row>
    <row r="7" spans="1:5">
      <c r="A7" s="1864">
        <v>4</v>
      </c>
      <c r="B7" s="1865" t="s">
        <v>5667</v>
      </c>
      <c r="C7" s="2103">
        <f>免税、减计收入及加计扣除优惠审核表!C7</f>
        <v>0</v>
      </c>
      <c r="D7" s="2007"/>
    </row>
    <row r="8" spans="1:5">
      <c r="A8" s="1864">
        <v>5</v>
      </c>
      <c r="B8" s="1865" t="s">
        <v>5668</v>
      </c>
      <c r="C8" s="2103">
        <f>免税、减计收入及加计扣除优惠审核表!C8</f>
        <v>0</v>
      </c>
      <c r="D8" s="2007"/>
    </row>
    <row r="9" spans="1:5">
      <c r="A9" s="1864">
        <v>6</v>
      </c>
      <c r="B9" s="1865" t="s">
        <v>5669</v>
      </c>
      <c r="C9" s="2103">
        <f>免税、减计收入及加计扣除优惠审核表!C9</f>
        <v>0</v>
      </c>
      <c r="D9" s="2007"/>
    </row>
    <row r="10" spans="1:5">
      <c r="A10" s="1864">
        <v>7</v>
      </c>
      <c r="B10" s="1865" t="s">
        <v>5670</v>
      </c>
      <c r="C10" s="2103">
        <f>免税、减计收入及加计扣除优惠审核表!C10</f>
        <v>0</v>
      </c>
      <c r="D10" s="2007"/>
    </row>
    <row r="11" spans="1:5">
      <c r="A11" s="1864">
        <v>8</v>
      </c>
      <c r="B11" s="1865" t="s">
        <v>5671</v>
      </c>
      <c r="C11" s="2103">
        <f>免税、减计收入及加计扣除优惠审核表!C11</f>
        <v>0</v>
      </c>
      <c r="D11" s="2007"/>
    </row>
    <row r="12" spans="1:5">
      <c r="A12" s="1864">
        <v>9</v>
      </c>
      <c r="B12" s="1865" t="s">
        <v>5672</v>
      </c>
      <c r="C12" s="2103">
        <f>免税、减计收入及加计扣除优惠审核表!C12</f>
        <v>0</v>
      </c>
      <c r="D12" s="2007"/>
      <c r="E12" s="1702" t="s">
        <v>6633</v>
      </c>
    </row>
    <row r="13" spans="1:5">
      <c r="A13" s="1864">
        <v>10</v>
      </c>
      <c r="B13" s="1865" t="s">
        <v>5673</v>
      </c>
      <c r="C13" s="2103">
        <f>免税、减计收入及加计扣除优惠审核表!C13</f>
        <v>0</v>
      </c>
      <c r="D13" s="2007"/>
    </row>
    <row r="14" spans="1:5">
      <c r="A14" s="1864">
        <v>11</v>
      </c>
      <c r="B14" s="1865" t="s">
        <v>5674</v>
      </c>
      <c r="C14" s="2103">
        <f>免税、减计收入及加计扣除优惠审核表!C14</f>
        <v>0</v>
      </c>
      <c r="D14" s="2007"/>
    </row>
    <row r="15" spans="1:5">
      <c r="A15" s="1864">
        <v>12</v>
      </c>
      <c r="B15" s="1865" t="s">
        <v>5675</v>
      </c>
      <c r="C15" s="2103">
        <f>免税、减计收入及加计扣除优惠审核表!C15</f>
        <v>0</v>
      </c>
      <c r="D15" s="2007"/>
    </row>
    <row r="16" spans="1:5">
      <c r="A16" s="1864">
        <v>13</v>
      </c>
      <c r="B16" s="1865" t="s">
        <v>5676</v>
      </c>
      <c r="C16" s="2103">
        <f>免税、减计收入及加计扣除优惠审核表!C16</f>
        <v>0</v>
      </c>
      <c r="D16" s="2007"/>
    </row>
    <row r="17" spans="1:4">
      <c r="A17" s="1864">
        <v>14</v>
      </c>
      <c r="B17" s="1865" t="s">
        <v>5677</v>
      </c>
      <c r="C17" s="2103">
        <f>免税、减计收入及加计扣除优惠审核表!C17</f>
        <v>0</v>
      </c>
      <c r="D17" s="2007"/>
    </row>
    <row r="18" spans="1:4">
      <c r="A18" s="1864">
        <v>15</v>
      </c>
      <c r="B18" s="1865" t="s">
        <v>5678</v>
      </c>
      <c r="C18" s="2103">
        <f>免税、减计收入及加计扣除优惠审核表!C18</f>
        <v>0</v>
      </c>
      <c r="D18" s="2007"/>
    </row>
    <row r="19" spans="1:4" ht="27.75" customHeight="1">
      <c r="A19" s="1864">
        <v>16</v>
      </c>
      <c r="B19" s="1865" t="s">
        <v>5679</v>
      </c>
      <c r="C19" s="2103">
        <f>免税、减计收入及加计扣除优惠审核表!C19</f>
        <v>0</v>
      </c>
      <c r="D19" s="2006" t="s">
        <v>5680</v>
      </c>
    </row>
    <row r="20" spans="1:4">
      <c r="A20" s="1864">
        <v>17</v>
      </c>
      <c r="B20" s="1865" t="s">
        <v>5681</v>
      </c>
      <c r="C20" s="2103">
        <f>免税、减计收入及加计扣除优惠审核表!C20</f>
        <v>0</v>
      </c>
      <c r="D20" s="2008"/>
    </row>
    <row r="21" spans="1:4" ht="24">
      <c r="A21" s="1864">
        <v>18</v>
      </c>
      <c r="B21" s="1865" t="s">
        <v>5682</v>
      </c>
      <c r="C21" s="2103">
        <f>免税、减计收入及加计扣除优惠审核表!C21</f>
        <v>0</v>
      </c>
      <c r="D21" s="2006" t="s">
        <v>5683</v>
      </c>
    </row>
    <row r="22" spans="1:4">
      <c r="A22" s="1864">
        <v>19</v>
      </c>
      <c r="B22" s="1865" t="s">
        <v>5684</v>
      </c>
      <c r="C22" s="2103">
        <f>免税、减计收入及加计扣除优惠审核表!C22</f>
        <v>0</v>
      </c>
      <c r="D22" s="2007"/>
    </row>
    <row r="23" spans="1:4">
      <c r="A23" s="1864">
        <v>20</v>
      </c>
      <c r="B23" s="1865" t="s">
        <v>5685</v>
      </c>
      <c r="C23" s="2103">
        <f>免税、减计收入及加计扣除优惠审核表!C23</f>
        <v>0</v>
      </c>
      <c r="D23" s="2007"/>
    </row>
    <row r="24" spans="1:4">
      <c r="A24" s="1864">
        <v>21</v>
      </c>
      <c r="B24" s="1865" t="s">
        <v>5686</v>
      </c>
      <c r="C24" s="2103">
        <f>免税、减计收入及加计扣除优惠审核表!C24</f>
        <v>0</v>
      </c>
      <c r="D24" s="2007"/>
    </row>
    <row r="25" spans="1:4" ht="24">
      <c r="A25" s="1866">
        <v>22</v>
      </c>
      <c r="B25" s="1867" t="s">
        <v>5687</v>
      </c>
      <c r="C25" s="2103">
        <f>免税、减计收入及加计扣除优惠审核表!C25</f>
        <v>0</v>
      </c>
      <c r="D25" s="2006" t="s">
        <v>5688</v>
      </c>
    </row>
    <row r="26" spans="1:4" ht="24">
      <c r="A26" s="1864">
        <v>23</v>
      </c>
      <c r="B26" s="1868" t="s">
        <v>5689</v>
      </c>
      <c r="C26" s="2103">
        <f>免税、减计收入及加计扣除优惠审核表!C26</f>
        <v>0</v>
      </c>
      <c r="D26" s="2007"/>
    </row>
    <row r="27" spans="1:4">
      <c r="A27" s="1864">
        <v>24</v>
      </c>
      <c r="B27" s="1865" t="s">
        <v>5690</v>
      </c>
      <c r="C27" s="2103">
        <f>免税、减计收入及加计扣除优惠审核表!C27</f>
        <v>0</v>
      </c>
      <c r="D27" s="2007"/>
    </row>
    <row r="28" spans="1:4">
      <c r="A28" s="1864">
        <v>25</v>
      </c>
      <c r="B28" s="1865" t="s">
        <v>5691</v>
      </c>
      <c r="C28" s="2103">
        <f>免税、减计收入及加计扣除优惠审核表!C28</f>
        <v>0</v>
      </c>
      <c r="D28" s="2007"/>
    </row>
    <row r="29" spans="1:4">
      <c r="A29" s="1864">
        <v>26</v>
      </c>
      <c r="B29" s="1865" t="s">
        <v>5692</v>
      </c>
      <c r="C29" s="2103">
        <f>免税、减计收入及加计扣除优惠审核表!C29</f>
        <v>0</v>
      </c>
      <c r="D29" s="2007"/>
    </row>
    <row r="30" spans="1:4" ht="24">
      <c r="A30" s="1864">
        <v>27</v>
      </c>
      <c r="B30" s="1865" t="s">
        <v>5693</v>
      </c>
      <c r="C30" s="2103">
        <f>免税、减计收入及加计扣除优惠审核表!C30</f>
        <v>0</v>
      </c>
      <c r="D30" s="2008" t="s">
        <v>5694</v>
      </c>
    </row>
  </sheetData>
  <mergeCells count="2">
    <mergeCell ref="A1:C1"/>
    <mergeCell ref="A2:C2"/>
  </mergeCells>
  <phoneticPr fontId="59" type="noConversion"/>
  <hyperlinks>
    <hyperlink ref="E12" location="免税、减计收入及加计扣除优惠审核表!A1" display="免税、减计收入及加计扣除优惠审核表!A1"/>
  </hyperlinks>
  <printOptions horizontalCentered="1"/>
  <pageMargins left="0.74803149606299213" right="0.74803149606299213" top="0.98425196850393704" bottom="0.98425196850393704" header="0.51181102362204722" footer="0.5118110236220472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0609" r:id="rId4" name="Button 1">
              <controlPr defaultSize="0" print="0" autoFill="0" autoPict="0" macro="[0]!ThisWorkbook.返回">
                <anchor moveWithCells="1">
                  <from>
                    <xdr:col>4</xdr:col>
                    <xdr:colOff>1190625</xdr:colOff>
                    <xdr:row>0</xdr:row>
                    <xdr:rowOff>171450</xdr:rowOff>
                  </from>
                  <to>
                    <xdr:col>4</xdr:col>
                    <xdr:colOff>2009775</xdr:colOff>
                    <xdr:row>1</xdr:row>
                    <xdr:rowOff>247650</xdr:rowOff>
                  </to>
                </anchor>
              </controlPr>
            </control>
          </mc:Choice>
        </mc:AlternateContent>
      </controls>
    </mc:Choice>
  </mc:AlternateContent>
</worksheet>
</file>

<file path=xl/worksheets/sheet1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0">
    <tabColor rgb="FFFFFF00"/>
  </sheetPr>
  <dimension ref="A1:S15"/>
  <sheetViews>
    <sheetView topLeftCell="B1" workbookViewId="0">
      <selection activeCell="I8" sqref="I8"/>
    </sheetView>
  </sheetViews>
  <sheetFormatPr defaultRowHeight="14.25"/>
  <cols>
    <col min="1" max="1" width="4.25" style="1611" hidden="1" customWidth="1"/>
    <col min="2" max="2" width="18.375" style="1611" customWidth="1"/>
    <col min="3" max="3" width="6.5" style="1611" customWidth="1"/>
    <col min="4" max="4" width="10.25" style="1611" customWidth="1"/>
    <col min="5" max="5" width="5.375" style="1611" customWidth="1"/>
    <col min="6" max="6" width="9.5" style="1611" customWidth="1"/>
    <col min="7" max="11" width="10.25" style="1611" customWidth="1"/>
    <col min="12" max="12" width="6.375" style="1611" customWidth="1"/>
    <col min="13" max="17" width="10.25" style="1611" customWidth="1"/>
    <col min="18" max="18" width="8.375" style="1611" customWidth="1"/>
    <col min="19" max="256" width="9" style="1611"/>
    <col min="257" max="257" width="0" style="1611" hidden="1" customWidth="1"/>
    <col min="258" max="258" width="6.125" style="1611" customWidth="1"/>
    <col min="259" max="260" width="5.125" style="1611" customWidth="1"/>
    <col min="261" max="261" width="5.375" style="1611" customWidth="1"/>
    <col min="262" max="263" width="9.5" style="1611" customWidth="1"/>
    <col min="264" max="264" width="6.375" style="1611" customWidth="1"/>
    <col min="265" max="265" width="8.625" style="1611" customWidth="1"/>
    <col min="266" max="266" width="7.5" style="1611" customWidth="1"/>
    <col min="267" max="267" width="8.375" style="1611" customWidth="1"/>
    <col min="268" max="268" width="6.375" style="1611" customWidth="1"/>
    <col min="269" max="269" width="6.125" style="1611" customWidth="1"/>
    <col min="270" max="270" width="7.25" style="1611" customWidth="1"/>
    <col min="271" max="271" width="9" style="1611"/>
    <col min="272" max="272" width="6.5" style="1611" customWidth="1"/>
    <col min="273" max="273" width="9.375" style="1611" customWidth="1"/>
    <col min="274" max="274" width="8.375" style="1611" customWidth="1"/>
    <col min="275" max="512" width="9" style="1611"/>
    <col min="513" max="513" width="0" style="1611" hidden="1" customWidth="1"/>
    <col min="514" max="514" width="6.125" style="1611" customWidth="1"/>
    <col min="515" max="516" width="5.125" style="1611" customWidth="1"/>
    <col min="517" max="517" width="5.375" style="1611" customWidth="1"/>
    <col min="518" max="519" width="9.5" style="1611" customWidth="1"/>
    <col min="520" max="520" width="6.375" style="1611" customWidth="1"/>
    <col min="521" max="521" width="8.625" style="1611" customWidth="1"/>
    <col min="522" max="522" width="7.5" style="1611" customWidth="1"/>
    <col min="523" max="523" width="8.375" style="1611" customWidth="1"/>
    <col min="524" max="524" width="6.375" style="1611" customWidth="1"/>
    <col min="525" max="525" width="6.125" style="1611" customWidth="1"/>
    <col min="526" max="526" width="7.25" style="1611" customWidth="1"/>
    <col min="527" max="527" width="9" style="1611"/>
    <col min="528" max="528" width="6.5" style="1611" customWidth="1"/>
    <col min="529" max="529" width="9.375" style="1611" customWidth="1"/>
    <col min="530" max="530" width="8.375" style="1611" customWidth="1"/>
    <col min="531" max="768" width="9" style="1611"/>
    <col min="769" max="769" width="0" style="1611" hidden="1" customWidth="1"/>
    <col min="770" max="770" width="6.125" style="1611" customWidth="1"/>
    <col min="771" max="772" width="5.125" style="1611" customWidth="1"/>
    <col min="773" max="773" width="5.375" style="1611" customWidth="1"/>
    <col min="774" max="775" width="9.5" style="1611" customWidth="1"/>
    <col min="776" max="776" width="6.375" style="1611" customWidth="1"/>
    <col min="777" max="777" width="8.625" style="1611" customWidth="1"/>
    <col min="778" max="778" width="7.5" style="1611" customWidth="1"/>
    <col min="779" max="779" width="8.375" style="1611" customWidth="1"/>
    <col min="780" max="780" width="6.375" style="1611" customWidth="1"/>
    <col min="781" max="781" width="6.125" style="1611" customWidth="1"/>
    <col min="782" max="782" width="7.25" style="1611" customWidth="1"/>
    <col min="783" max="783" width="9" style="1611"/>
    <col min="784" max="784" width="6.5" style="1611" customWidth="1"/>
    <col min="785" max="785" width="9.375" style="1611" customWidth="1"/>
    <col min="786" max="786" width="8.375" style="1611" customWidth="1"/>
    <col min="787" max="1024" width="9" style="1611"/>
    <col min="1025" max="1025" width="0" style="1611" hidden="1" customWidth="1"/>
    <col min="1026" max="1026" width="6.125" style="1611" customWidth="1"/>
    <col min="1027" max="1028" width="5.125" style="1611" customWidth="1"/>
    <col min="1029" max="1029" width="5.375" style="1611" customWidth="1"/>
    <col min="1030" max="1031" width="9.5" style="1611" customWidth="1"/>
    <col min="1032" max="1032" width="6.375" style="1611" customWidth="1"/>
    <col min="1033" max="1033" width="8.625" style="1611" customWidth="1"/>
    <col min="1034" max="1034" width="7.5" style="1611" customWidth="1"/>
    <col min="1035" max="1035" width="8.375" style="1611" customWidth="1"/>
    <col min="1036" max="1036" width="6.375" style="1611" customWidth="1"/>
    <col min="1037" max="1037" width="6.125" style="1611" customWidth="1"/>
    <col min="1038" max="1038" width="7.25" style="1611" customWidth="1"/>
    <col min="1039" max="1039" width="9" style="1611"/>
    <col min="1040" max="1040" width="6.5" style="1611" customWidth="1"/>
    <col min="1041" max="1041" width="9.375" style="1611" customWidth="1"/>
    <col min="1042" max="1042" width="8.375" style="1611" customWidth="1"/>
    <col min="1043" max="1280" width="9" style="1611"/>
    <col min="1281" max="1281" width="0" style="1611" hidden="1" customWidth="1"/>
    <col min="1282" max="1282" width="6.125" style="1611" customWidth="1"/>
    <col min="1283" max="1284" width="5.125" style="1611" customWidth="1"/>
    <col min="1285" max="1285" width="5.375" style="1611" customWidth="1"/>
    <col min="1286" max="1287" width="9.5" style="1611" customWidth="1"/>
    <col min="1288" max="1288" width="6.375" style="1611" customWidth="1"/>
    <col min="1289" max="1289" width="8.625" style="1611" customWidth="1"/>
    <col min="1290" max="1290" width="7.5" style="1611" customWidth="1"/>
    <col min="1291" max="1291" width="8.375" style="1611" customWidth="1"/>
    <col min="1292" max="1292" width="6.375" style="1611" customWidth="1"/>
    <col min="1293" max="1293" width="6.125" style="1611" customWidth="1"/>
    <col min="1294" max="1294" width="7.25" style="1611" customWidth="1"/>
    <col min="1295" max="1295" width="9" style="1611"/>
    <col min="1296" max="1296" width="6.5" style="1611" customWidth="1"/>
    <col min="1297" max="1297" width="9.375" style="1611" customWidth="1"/>
    <col min="1298" max="1298" width="8.375" style="1611" customWidth="1"/>
    <col min="1299" max="1536" width="9" style="1611"/>
    <col min="1537" max="1537" width="0" style="1611" hidden="1" customWidth="1"/>
    <col min="1538" max="1538" width="6.125" style="1611" customWidth="1"/>
    <col min="1539" max="1540" width="5.125" style="1611" customWidth="1"/>
    <col min="1541" max="1541" width="5.375" style="1611" customWidth="1"/>
    <col min="1542" max="1543" width="9.5" style="1611" customWidth="1"/>
    <col min="1544" max="1544" width="6.375" style="1611" customWidth="1"/>
    <col min="1545" max="1545" width="8.625" style="1611" customWidth="1"/>
    <col min="1546" max="1546" width="7.5" style="1611" customWidth="1"/>
    <col min="1547" max="1547" width="8.375" style="1611" customWidth="1"/>
    <col min="1548" max="1548" width="6.375" style="1611" customWidth="1"/>
    <col min="1549" max="1549" width="6.125" style="1611" customWidth="1"/>
    <col min="1550" max="1550" width="7.25" style="1611" customWidth="1"/>
    <col min="1551" max="1551" width="9" style="1611"/>
    <col min="1552" max="1552" width="6.5" style="1611" customWidth="1"/>
    <col min="1553" max="1553" width="9.375" style="1611" customWidth="1"/>
    <col min="1554" max="1554" width="8.375" style="1611" customWidth="1"/>
    <col min="1555" max="1792" width="9" style="1611"/>
    <col min="1793" max="1793" width="0" style="1611" hidden="1" customWidth="1"/>
    <col min="1794" max="1794" width="6.125" style="1611" customWidth="1"/>
    <col min="1795" max="1796" width="5.125" style="1611" customWidth="1"/>
    <col min="1797" max="1797" width="5.375" style="1611" customWidth="1"/>
    <col min="1798" max="1799" width="9.5" style="1611" customWidth="1"/>
    <col min="1800" max="1800" width="6.375" style="1611" customWidth="1"/>
    <col min="1801" max="1801" width="8.625" style="1611" customWidth="1"/>
    <col min="1802" max="1802" width="7.5" style="1611" customWidth="1"/>
    <col min="1803" max="1803" width="8.375" style="1611" customWidth="1"/>
    <col min="1804" max="1804" width="6.375" style="1611" customWidth="1"/>
    <col min="1805" max="1805" width="6.125" style="1611" customWidth="1"/>
    <col min="1806" max="1806" width="7.25" style="1611" customWidth="1"/>
    <col min="1807" max="1807" width="9" style="1611"/>
    <col min="1808" max="1808" width="6.5" style="1611" customWidth="1"/>
    <col min="1809" max="1809" width="9.375" style="1611" customWidth="1"/>
    <col min="1810" max="1810" width="8.375" style="1611" customWidth="1"/>
    <col min="1811" max="2048" width="9" style="1611"/>
    <col min="2049" max="2049" width="0" style="1611" hidden="1" customWidth="1"/>
    <col min="2050" max="2050" width="6.125" style="1611" customWidth="1"/>
    <col min="2051" max="2052" width="5.125" style="1611" customWidth="1"/>
    <col min="2053" max="2053" width="5.375" style="1611" customWidth="1"/>
    <col min="2054" max="2055" width="9.5" style="1611" customWidth="1"/>
    <col min="2056" max="2056" width="6.375" style="1611" customWidth="1"/>
    <col min="2057" max="2057" width="8.625" style="1611" customWidth="1"/>
    <col min="2058" max="2058" width="7.5" style="1611" customWidth="1"/>
    <col min="2059" max="2059" width="8.375" style="1611" customWidth="1"/>
    <col min="2060" max="2060" width="6.375" style="1611" customWidth="1"/>
    <col min="2061" max="2061" width="6.125" style="1611" customWidth="1"/>
    <col min="2062" max="2062" width="7.25" style="1611" customWidth="1"/>
    <col min="2063" max="2063" width="9" style="1611"/>
    <col min="2064" max="2064" width="6.5" style="1611" customWidth="1"/>
    <col min="2065" max="2065" width="9.375" style="1611" customWidth="1"/>
    <col min="2066" max="2066" width="8.375" style="1611" customWidth="1"/>
    <col min="2067" max="2304" width="9" style="1611"/>
    <col min="2305" max="2305" width="0" style="1611" hidden="1" customWidth="1"/>
    <col min="2306" max="2306" width="6.125" style="1611" customWidth="1"/>
    <col min="2307" max="2308" width="5.125" style="1611" customWidth="1"/>
    <col min="2309" max="2309" width="5.375" style="1611" customWidth="1"/>
    <col min="2310" max="2311" width="9.5" style="1611" customWidth="1"/>
    <col min="2312" max="2312" width="6.375" style="1611" customWidth="1"/>
    <col min="2313" max="2313" width="8.625" style="1611" customWidth="1"/>
    <col min="2314" max="2314" width="7.5" style="1611" customWidth="1"/>
    <col min="2315" max="2315" width="8.375" style="1611" customWidth="1"/>
    <col min="2316" max="2316" width="6.375" style="1611" customWidth="1"/>
    <col min="2317" max="2317" width="6.125" style="1611" customWidth="1"/>
    <col min="2318" max="2318" width="7.25" style="1611" customWidth="1"/>
    <col min="2319" max="2319" width="9" style="1611"/>
    <col min="2320" max="2320" width="6.5" style="1611" customWidth="1"/>
    <col min="2321" max="2321" width="9.375" style="1611" customWidth="1"/>
    <col min="2322" max="2322" width="8.375" style="1611" customWidth="1"/>
    <col min="2323" max="2560" width="9" style="1611"/>
    <col min="2561" max="2561" width="0" style="1611" hidden="1" customWidth="1"/>
    <col min="2562" max="2562" width="6.125" style="1611" customWidth="1"/>
    <col min="2563" max="2564" width="5.125" style="1611" customWidth="1"/>
    <col min="2565" max="2565" width="5.375" style="1611" customWidth="1"/>
    <col min="2566" max="2567" width="9.5" style="1611" customWidth="1"/>
    <col min="2568" max="2568" width="6.375" style="1611" customWidth="1"/>
    <col min="2569" max="2569" width="8.625" style="1611" customWidth="1"/>
    <col min="2570" max="2570" width="7.5" style="1611" customWidth="1"/>
    <col min="2571" max="2571" width="8.375" style="1611" customWidth="1"/>
    <col min="2572" max="2572" width="6.375" style="1611" customWidth="1"/>
    <col min="2573" max="2573" width="6.125" style="1611" customWidth="1"/>
    <col min="2574" max="2574" width="7.25" style="1611" customWidth="1"/>
    <col min="2575" max="2575" width="9" style="1611"/>
    <col min="2576" max="2576" width="6.5" style="1611" customWidth="1"/>
    <col min="2577" max="2577" width="9.375" style="1611" customWidth="1"/>
    <col min="2578" max="2578" width="8.375" style="1611" customWidth="1"/>
    <col min="2579" max="2816" width="9" style="1611"/>
    <col min="2817" max="2817" width="0" style="1611" hidden="1" customWidth="1"/>
    <col min="2818" max="2818" width="6.125" style="1611" customWidth="1"/>
    <col min="2819" max="2820" width="5.125" style="1611" customWidth="1"/>
    <col min="2821" max="2821" width="5.375" style="1611" customWidth="1"/>
    <col min="2822" max="2823" width="9.5" style="1611" customWidth="1"/>
    <col min="2824" max="2824" width="6.375" style="1611" customWidth="1"/>
    <col min="2825" max="2825" width="8.625" style="1611" customWidth="1"/>
    <col min="2826" max="2826" width="7.5" style="1611" customWidth="1"/>
    <col min="2827" max="2827" width="8.375" style="1611" customWidth="1"/>
    <col min="2828" max="2828" width="6.375" style="1611" customWidth="1"/>
    <col min="2829" max="2829" width="6.125" style="1611" customWidth="1"/>
    <col min="2830" max="2830" width="7.25" style="1611" customWidth="1"/>
    <col min="2831" max="2831" width="9" style="1611"/>
    <col min="2832" max="2832" width="6.5" style="1611" customWidth="1"/>
    <col min="2833" max="2833" width="9.375" style="1611" customWidth="1"/>
    <col min="2834" max="2834" width="8.375" style="1611" customWidth="1"/>
    <col min="2835" max="3072" width="9" style="1611"/>
    <col min="3073" max="3073" width="0" style="1611" hidden="1" customWidth="1"/>
    <col min="3074" max="3074" width="6.125" style="1611" customWidth="1"/>
    <col min="3075" max="3076" width="5.125" style="1611" customWidth="1"/>
    <col min="3077" max="3077" width="5.375" style="1611" customWidth="1"/>
    <col min="3078" max="3079" width="9.5" style="1611" customWidth="1"/>
    <col min="3080" max="3080" width="6.375" style="1611" customWidth="1"/>
    <col min="3081" max="3081" width="8.625" style="1611" customWidth="1"/>
    <col min="3082" max="3082" width="7.5" style="1611" customWidth="1"/>
    <col min="3083" max="3083" width="8.375" style="1611" customWidth="1"/>
    <col min="3084" max="3084" width="6.375" style="1611" customWidth="1"/>
    <col min="3085" max="3085" width="6.125" style="1611" customWidth="1"/>
    <col min="3086" max="3086" width="7.25" style="1611" customWidth="1"/>
    <col min="3087" max="3087" width="9" style="1611"/>
    <col min="3088" max="3088" width="6.5" style="1611" customWidth="1"/>
    <col min="3089" max="3089" width="9.375" style="1611" customWidth="1"/>
    <col min="3090" max="3090" width="8.375" style="1611" customWidth="1"/>
    <col min="3091" max="3328" width="9" style="1611"/>
    <col min="3329" max="3329" width="0" style="1611" hidden="1" customWidth="1"/>
    <col min="3330" max="3330" width="6.125" style="1611" customWidth="1"/>
    <col min="3331" max="3332" width="5.125" style="1611" customWidth="1"/>
    <col min="3333" max="3333" width="5.375" style="1611" customWidth="1"/>
    <col min="3334" max="3335" width="9.5" style="1611" customWidth="1"/>
    <col min="3336" max="3336" width="6.375" style="1611" customWidth="1"/>
    <col min="3337" max="3337" width="8.625" style="1611" customWidth="1"/>
    <col min="3338" max="3338" width="7.5" style="1611" customWidth="1"/>
    <col min="3339" max="3339" width="8.375" style="1611" customWidth="1"/>
    <col min="3340" max="3340" width="6.375" style="1611" customWidth="1"/>
    <col min="3341" max="3341" width="6.125" style="1611" customWidth="1"/>
    <col min="3342" max="3342" width="7.25" style="1611" customWidth="1"/>
    <col min="3343" max="3343" width="9" style="1611"/>
    <col min="3344" max="3344" width="6.5" style="1611" customWidth="1"/>
    <col min="3345" max="3345" width="9.375" style="1611" customWidth="1"/>
    <col min="3346" max="3346" width="8.375" style="1611" customWidth="1"/>
    <col min="3347" max="3584" width="9" style="1611"/>
    <col min="3585" max="3585" width="0" style="1611" hidden="1" customWidth="1"/>
    <col min="3586" max="3586" width="6.125" style="1611" customWidth="1"/>
    <col min="3587" max="3588" width="5.125" style="1611" customWidth="1"/>
    <col min="3589" max="3589" width="5.375" style="1611" customWidth="1"/>
    <col min="3590" max="3591" width="9.5" style="1611" customWidth="1"/>
    <col min="3592" max="3592" width="6.375" style="1611" customWidth="1"/>
    <col min="3593" max="3593" width="8.625" style="1611" customWidth="1"/>
    <col min="3594" max="3594" width="7.5" style="1611" customWidth="1"/>
    <col min="3595" max="3595" width="8.375" style="1611" customWidth="1"/>
    <col min="3596" max="3596" width="6.375" style="1611" customWidth="1"/>
    <col min="3597" max="3597" width="6.125" style="1611" customWidth="1"/>
    <col min="3598" max="3598" width="7.25" style="1611" customWidth="1"/>
    <col min="3599" max="3599" width="9" style="1611"/>
    <col min="3600" max="3600" width="6.5" style="1611" customWidth="1"/>
    <col min="3601" max="3601" width="9.375" style="1611" customWidth="1"/>
    <col min="3602" max="3602" width="8.375" style="1611" customWidth="1"/>
    <col min="3603" max="3840" width="9" style="1611"/>
    <col min="3841" max="3841" width="0" style="1611" hidden="1" customWidth="1"/>
    <col min="3842" max="3842" width="6.125" style="1611" customWidth="1"/>
    <col min="3843" max="3844" width="5.125" style="1611" customWidth="1"/>
    <col min="3845" max="3845" width="5.375" style="1611" customWidth="1"/>
    <col min="3846" max="3847" width="9.5" style="1611" customWidth="1"/>
    <col min="3848" max="3848" width="6.375" style="1611" customWidth="1"/>
    <col min="3849" max="3849" width="8.625" style="1611" customWidth="1"/>
    <col min="3850" max="3850" width="7.5" style="1611" customWidth="1"/>
    <col min="3851" max="3851" width="8.375" style="1611" customWidth="1"/>
    <col min="3852" max="3852" width="6.375" style="1611" customWidth="1"/>
    <col min="3853" max="3853" width="6.125" style="1611" customWidth="1"/>
    <col min="3854" max="3854" width="7.25" style="1611" customWidth="1"/>
    <col min="3855" max="3855" width="9" style="1611"/>
    <col min="3856" max="3856" width="6.5" style="1611" customWidth="1"/>
    <col min="3857" max="3857" width="9.375" style="1611" customWidth="1"/>
    <col min="3858" max="3858" width="8.375" style="1611" customWidth="1"/>
    <col min="3859" max="4096" width="9" style="1611"/>
    <col min="4097" max="4097" width="0" style="1611" hidden="1" customWidth="1"/>
    <col min="4098" max="4098" width="6.125" style="1611" customWidth="1"/>
    <col min="4099" max="4100" width="5.125" style="1611" customWidth="1"/>
    <col min="4101" max="4101" width="5.375" style="1611" customWidth="1"/>
    <col min="4102" max="4103" width="9.5" style="1611" customWidth="1"/>
    <col min="4104" max="4104" width="6.375" style="1611" customWidth="1"/>
    <col min="4105" max="4105" width="8.625" style="1611" customWidth="1"/>
    <col min="4106" max="4106" width="7.5" style="1611" customWidth="1"/>
    <col min="4107" max="4107" width="8.375" style="1611" customWidth="1"/>
    <col min="4108" max="4108" width="6.375" style="1611" customWidth="1"/>
    <col min="4109" max="4109" width="6.125" style="1611" customWidth="1"/>
    <col min="4110" max="4110" width="7.25" style="1611" customWidth="1"/>
    <col min="4111" max="4111" width="9" style="1611"/>
    <col min="4112" max="4112" width="6.5" style="1611" customWidth="1"/>
    <col min="4113" max="4113" width="9.375" style="1611" customWidth="1"/>
    <col min="4114" max="4114" width="8.375" style="1611" customWidth="1"/>
    <col min="4115" max="4352" width="9" style="1611"/>
    <col min="4353" max="4353" width="0" style="1611" hidden="1" customWidth="1"/>
    <col min="4354" max="4354" width="6.125" style="1611" customWidth="1"/>
    <col min="4355" max="4356" width="5.125" style="1611" customWidth="1"/>
    <col min="4357" max="4357" width="5.375" style="1611" customWidth="1"/>
    <col min="4358" max="4359" width="9.5" style="1611" customWidth="1"/>
    <col min="4360" max="4360" width="6.375" style="1611" customWidth="1"/>
    <col min="4361" max="4361" width="8.625" style="1611" customWidth="1"/>
    <col min="4362" max="4362" width="7.5" style="1611" customWidth="1"/>
    <col min="4363" max="4363" width="8.375" style="1611" customWidth="1"/>
    <col min="4364" max="4364" width="6.375" style="1611" customWidth="1"/>
    <col min="4365" max="4365" width="6.125" style="1611" customWidth="1"/>
    <col min="4366" max="4366" width="7.25" style="1611" customWidth="1"/>
    <col min="4367" max="4367" width="9" style="1611"/>
    <col min="4368" max="4368" width="6.5" style="1611" customWidth="1"/>
    <col min="4369" max="4369" width="9.375" style="1611" customWidth="1"/>
    <col min="4370" max="4370" width="8.375" style="1611" customWidth="1"/>
    <col min="4371" max="4608" width="9" style="1611"/>
    <col min="4609" max="4609" width="0" style="1611" hidden="1" customWidth="1"/>
    <col min="4610" max="4610" width="6.125" style="1611" customWidth="1"/>
    <col min="4611" max="4612" width="5.125" style="1611" customWidth="1"/>
    <col min="4613" max="4613" width="5.375" style="1611" customWidth="1"/>
    <col min="4614" max="4615" width="9.5" style="1611" customWidth="1"/>
    <col min="4616" max="4616" width="6.375" style="1611" customWidth="1"/>
    <col min="4617" max="4617" width="8.625" style="1611" customWidth="1"/>
    <col min="4618" max="4618" width="7.5" style="1611" customWidth="1"/>
    <col min="4619" max="4619" width="8.375" style="1611" customWidth="1"/>
    <col min="4620" max="4620" width="6.375" style="1611" customWidth="1"/>
    <col min="4621" max="4621" width="6.125" style="1611" customWidth="1"/>
    <col min="4622" max="4622" width="7.25" style="1611" customWidth="1"/>
    <col min="4623" max="4623" width="9" style="1611"/>
    <col min="4624" max="4624" width="6.5" style="1611" customWidth="1"/>
    <col min="4625" max="4625" width="9.375" style="1611" customWidth="1"/>
    <col min="4626" max="4626" width="8.375" style="1611" customWidth="1"/>
    <col min="4627" max="4864" width="9" style="1611"/>
    <col min="4865" max="4865" width="0" style="1611" hidden="1" customWidth="1"/>
    <col min="4866" max="4866" width="6.125" style="1611" customWidth="1"/>
    <col min="4867" max="4868" width="5.125" style="1611" customWidth="1"/>
    <col min="4869" max="4869" width="5.375" style="1611" customWidth="1"/>
    <col min="4870" max="4871" width="9.5" style="1611" customWidth="1"/>
    <col min="4872" max="4872" width="6.375" style="1611" customWidth="1"/>
    <col min="4873" max="4873" width="8.625" style="1611" customWidth="1"/>
    <col min="4874" max="4874" width="7.5" style="1611" customWidth="1"/>
    <col min="4875" max="4875" width="8.375" style="1611" customWidth="1"/>
    <col min="4876" max="4876" width="6.375" style="1611" customWidth="1"/>
    <col min="4877" max="4877" width="6.125" style="1611" customWidth="1"/>
    <col min="4878" max="4878" width="7.25" style="1611" customWidth="1"/>
    <col min="4879" max="4879" width="9" style="1611"/>
    <col min="4880" max="4880" width="6.5" style="1611" customWidth="1"/>
    <col min="4881" max="4881" width="9.375" style="1611" customWidth="1"/>
    <col min="4882" max="4882" width="8.375" style="1611" customWidth="1"/>
    <col min="4883" max="5120" width="9" style="1611"/>
    <col min="5121" max="5121" width="0" style="1611" hidden="1" customWidth="1"/>
    <col min="5122" max="5122" width="6.125" style="1611" customWidth="1"/>
    <col min="5123" max="5124" width="5.125" style="1611" customWidth="1"/>
    <col min="5125" max="5125" width="5.375" style="1611" customWidth="1"/>
    <col min="5126" max="5127" width="9.5" style="1611" customWidth="1"/>
    <col min="5128" max="5128" width="6.375" style="1611" customWidth="1"/>
    <col min="5129" max="5129" width="8.625" style="1611" customWidth="1"/>
    <col min="5130" max="5130" width="7.5" style="1611" customWidth="1"/>
    <col min="5131" max="5131" width="8.375" style="1611" customWidth="1"/>
    <col min="5132" max="5132" width="6.375" style="1611" customWidth="1"/>
    <col min="5133" max="5133" width="6.125" style="1611" customWidth="1"/>
    <col min="5134" max="5134" width="7.25" style="1611" customWidth="1"/>
    <col min="5135" max="5135" width="9" style="1611"/>
    <col min="5136" max="5136" width="6.5" style="1611" customWidth="1"/>
    <col min="5137" max="5137" width="9.375" style="1611" customWidth="1"/>
    <col min="5138" max="5138" width="8.375" style="1611" customWidth="1"/>
    <col min="5139" max="5376" width="9" style="1611"/>
    <col min="5377" max="5377" width="0" style="1611" hidden="1" customWidth="1"/>
    <col min="5378" max="5378" width="6.125" style="1611" customWidth="1"/>
    <col min="5379" max="5380" width="5.125" style="1611" customWidth="1"/>
    <col min="5381" max="5381" width="5.375" style="1611" customWidth="1"/>
    <col min="5382" max="5383" width="9.5" style="1611" customWidth="1"/>
    <col min="5384" max="5384" width="6.375" style="1611" customWidth="1"/>
    <col min="5385" max="5385" width="8.625" style="1611" customWidth="1"/>
    <col min="5386" max="5386" width="7.5" style="1611" customWidth="1"/>
    <col min="5387" max="5387" width="8.375" style="1611" customWidth="1"/>
    <col min="5388" max="5388" width="6.375" style="1611" customWidth="1"/>
    <col min="5389" max="5389" width="6.125" style="1611" customWidth="1"/>
    <col min="5390" max="5390" width="7.25" style="1611" customWidth="1"/>
    <col min="5391" max="5391" width="9" style="1611"/>
    <col min="5392" max="5392" width="6.5" style="1611" customWidth="1"/>
    <col min="5393" max="5393" width="9.375" style="1611" customWidth="1"/>
    <col min="5394" max="5394" width="8.375" style="1611" customWidth="1"/>
    <col min="5395" max="5632" width="9" style="1611"/>
    <col min="5633" max="5633" width="0" style="1611" hidden="1" customWidth="1"/>
    <col min="5634" max="5634" width="6.125" style="1611" customWidth="1"/>
    <col min="5635" max="5636" width="5.125" style="1611" customWidth="1"/>
    <col min="5637" max="5637" width="5.375" style="1611" customWidth="1"/>
    <col min="5638" max="5639" width="9.5" style="1611" customWidth="1"/>
    <col min="5640" max="5640" width="6.375" style="1611" customWidth="1"/>
    <col min="5641" max="5641" width="8.625" style="1611" customWidth="1"/>
    <col min="5642" max="5642" width="7.5" style="1611" customWidth="1"/>
    <col min="5643" max="5643" width="8.375" style="1611" customWidth="1"/>
    <col min="5644" max="5644" width="6.375" style="1611" customWidth="1"/>
    <col min="5645" max="5645" width="6.125" style="1611" customWidth="1"/>
    <col min="5646" max="5646" width="7.25" style="1611" customWidth="1"/>
    <col min="5647" max="5647" width="9" style="1611"/>
    <col min="5648" max="5648" width="6.5" style="1611" customWidth="1"/>
    <col min="5649" max="5649" width="9.375" style="1611" customWidth="1"/>
    <col min="5650" max="5650" width="8.375" style="1611" customWidth="1"/>
    <col min="5651" max="5888" width="9" style="1611"/>
    <col min="5889" max="5889" width="0" style="1611" hidden="1" customWidth="1"/>
    <col min="5890" max="5890" width="6.125" style="1611" customWidth="1"/>
    <col min="5891" max="5892" width="5.125" style="1611" customWidth="1"/>
    <col min="5893" max="5893" width="5.375" style="1611" customWidth="1"/>
    <col min="5894" max="5895" width="9.5" style="1611" customWidth="1"/>
    <col min="5896" max="5896" width="6.375" style="1611" customWidth="1"/>
    <col min="5897" max="5897" width="8.625" style="1611" customWidth="1"/>
    <col min="5898" max="5898" width="7.5" style="1611" customWidth="1"/>
    <col min="5899" max="5899" width="8.375" style="1611" customWidth="1"/>
    <col min="5900" max="5900" width="6.375" style="1611" customWidth="1"/>
    <col min="5901" max="5901" width="6.125" style="1611" customWidth="1"/>
    <col min="5902" max="5902" width="7.25" style="1611" customWidth="1"/>
    <col min="5903" max="5903" width="9" style="1611"/>
    <col min="5904" max="5904" width="6.5" style="1611" customWidth="1"/>
    <col min="5905" max="5905" width="9.375" style="1611" customWidth="1"/>
    <col min="5906" max="5906" width="8.375" style="1611" customWidth="1"/>
    <col min="5907" max="6144" width="9" style="1611"/>
    <col min="6145" max="6145" width="0" style="1611" hidden="1" customWidth="1"/>
    <col min="6146" max="6146" width="6.125" style="1611" customWidth="1"/>
    <col min="6147" max="6148" width="5.125" style="1611" customWidth="1"/>
    <col min="6149" max="6149" width="5.375" style="1611" customWidth="1"/>
    <col min="6150" max="6151" width="9.5" style="1611" customWidth="1"/>
    <col min="6152" max="6152" width="6.375" style="1611" customWidth="1"/>
    <col min="6153" max="6153" width="8.625" style="1611" customWidth="1"/>
    <col min="6154" max="6154" width="7.5" style="1611" customWidth="1"/>
    <col min="6155" max="6155" width="8.375" style="1611" customWidth="1"/>
    <col min="6156" max="6156" width="6.375" style="1611" customWidth="1"/>
    <col min="6157" max="6157" width="6.125" style="1611" customWidth="1"/>
    <col min="6158" max="6158" width="7.25" style="1611" customWidth="1"/>
    <col min="6159" max="6159" width="9" style="1611"/>
    <col min="6160" max="6160" width="6.5" style="1611" customWidth="1"/>
    <col min="6161" max="6161" width="9.375" style="1611" customWidth="1"/>
    <col min="6162" max="6162" width="8.375" style="1611" customWidth="1"/>
    <col min="6163" max="6400" width="9" style="1611"/>
    <col min="6401" max="6401" width="0" style="1611" hidden="1" customWidth="1"/>
    <col min="6402" max="6402" width="6.125" style="1611" customWidth="1"/>
    <col min="6403" max="6404" width="5.125" style="1611" customWidth="1"/>
    <col min="6405" max="6405" width="5.375" style="1611" customWidth="1"/>
    <col min="6406" max="6407" width="9.5" style="1611" customWidth="1"/>
    <col min="6408" max="6408" width="6.375" style="1611" customWidth="1"/>
    <col min="6409" max="6409" width="8.625" style="1611" customWidth="1"/>
    <col min="6410" max="6410" width="7.5" style="1611" customWidth="1"/>
    <col min="6411" max="6411" width="8.375" style="1611" customWidth="1"/>
    <col min="6412" max="6412" width="6.375" style="1611" customWidth="1"/>
    <col min="6413" max="6413" width="6.125" style="1611" customWidth="1"/>
    <col min="6414" max="6414" width="7.25" style="1611" customWidth="1"/>
    <col min="6415" max="6415" width="9" style="1611"/>
    <col min="6416" max="6416" width="6.5" style="1611" customWidth="1"/>
    <col min="6417" max="6417" width="9.375" style="1611" customWidth="1"/>
    <col min="6418" max="6418" width="8.375" style="1611" customWidth="1"/>
    <col min="6419" max="6656" width="9" style="1611"/>
    <col min="6657" max="6657" width="0" style="1611" hidden="1" customWidth="1"/>
    <col min="6658" max="6658" width="6.125" style="1611" customWidth="1"/>
    <col min="6659" max="6660" width="5.125" style="1611" customWidth="1"/>
    <col min="6661" max="6661" width="5.375" style="1611" customWidth="1"/>
    <col min="6662" max="6663" width="9.5" style="1611" customWidth="1"/>
    <col min="6664" max="6664" width="6.375" style="1611" customWidth="1"/>
    <col min="6665" max="6665" width="8.625" style="1611" customWidth="1"/>
    <col min="6666" max="6666" width="7.5" style="1611" customWidth="1"/>
    <col min="6667" max="6667" width="8.375" style="1611" customWidth="1"/>
    <col min="6668" max="6668" width="6.375" style="1611" customWidth="1"/>
    <col min="6669" max="6669" width="6.125" style="1611" customWidth="1"/>
    <col min="6670" max="6670" width="7.25" style="1611" customWidth="1"/>
    <col min="6671" max="6671" width="9" style="1611"/>
    <col min="6672" max="6672" width="6.5" style="1611" customWidth="1"/>
    <col min="6673" max="6673" width="9.375" style="1611" customWidth="1"/>
    <col min="6674" max="6674" width="8.375" style="1611" customWidth="1"/>
    <col min="6675" max="6912" width="9" style="1611"/>
    <col min="6913" max="6913" width="0" style="1611" hidden="1" customWidth="1"/>
    <col min="6914" max="6914" width="6.125" style="1611" customWidth="1"/>
    <col min="6915" max="6916" width="5.125" style="1611" customWidth="1"/>
    <col min="6917" max="6917" width="5.375" style="1611" customWidth="1"/>
    <col min="6918" max="6919" width="9.5" style="1611" customWidth="1"/>
    <col min="6920" max="6920" width="6.375" style="1611" customWidth="1"/>
    <col min="6921" max="6921" width="8.625" style="1611" customWidth="1"/>
    <col min="6922" max="6922" width="7.5" style="1611" customWidth="1"/>
    <col min="6923" max="6923" width="8.375" style="1611" customWidth="1"/>
    <col min="6924" max="6924" width="6.375" style="1611" customWidth="1"/>
    <col min="6925" max="6925" width="6.125" style="1611" customWidth="1"/>
    <col min="6926" max="6926" width="7.25" style="1611" customWidth="1"/>
    <col min="6927" max="6927" width="9" style="1611"/>
    <col min="6928" max="6928" width="6.5" style="1611" customWidth="1"/>
    <col min="6929" max="6929" width="9.375" style="1611" customWidth="1"/>
    <col min="6930" max="6930" width="8.375" style="1611" customWidth="1"/>
    <col min="6931" max="7168" width="9" style="1611"/>
    <col min="7169" max="7169" width="0" style="1611" hidden="1" customWidth="1"/>
    <col min="7170" max="7170" width="6.125" style="1611" customWidth="1"/>
    <col min="7171" max="7172" width="5.125" style="1611" customWidth="1"/>
    <col min="7173" max="7173" width="5.375" style="1611" customWidth="1"/>
    <col min="7174" max="7175" width="9.5" style="1611" customWidth="1"/>
    <col min="7176" max="7176" width="6.375" style="1611" customWidth="1"/>
    <col min="7177" max="7177" width="8.625" style="1611" customWidth="1"/>
    <col min="7178" max="7178" width="7.5" style="1611" customWidth="1"/>
    <col min="7179" max="7179" width="8.375" style="1611" customWidth="1"/>
    <col min="7180" max="7180" width="6.375" style="1611" customWidth="1"/>
    <col min="7181" max="7181" width="6.125" style="1611" customWidth="1"/>
    <col min="7182" max="7182" width="7.25" style="1611" customWidth="1"/>
    <col min="7183" max="7183" width="9" style="1611"/>
    <col min="7184" max="7184" width="6.5" style="1611" customWidth="1"/>
    <col min="7185" max="7185" width="9.375" style="1611" customWidth="1"/>
    <col min="7186" max="7186" width="8.375" style="1611" customWidth="1"/>
    <col min="7187" max="7424" width="9" style="1611"/>
    <col min="7425" max="7425" width="0" style="1611" hidden="1" customWidth="1"/>
    <col min="7426" max="7426" width="6.125" style="1611" customWidth="1"/>
    <col min="7427" max="7428" width="5.125" style="1611" customWidth="1"/>
    <col min="7429" max="7429" width="5.375" style="1611" customWidth="1"/>
    <col min="7430" max="7431" width="9.5" style="1611" customWidth="1"/>
    <col min="7432" max="7432" width="6.375" style="1611" customWidth="1"/>
    <col min="7433" max="7433" width="8.625" style="1611" customWidth="1"/>
    <col min="7434" max="7434" width="7.5" style="1611" customWidth="1"/>
    <col min="7435" max="7435" width="8.375" style="1611" customWidth="1"/>
    <col min="7436" max="7436" width="6.375" style="1611" customWidth="1"/>
    <col min="7437" max="7437" width="6.125" style="1611" customWidth="1"/>
    <col min="7438" max="7438" width="7.25" style="1611" customWidth="1"/>
    <col min="7439" max="7439" width="9" style="1611"/>
    <col min="7440" max="7440" width="6.5" style="1611" customWidth="1"/>
    <col min="7441" max="7441" width="9.375" style="1611" customWidth="1"/>
    <col min="7442" max="7442" width="8.375" style="1611" customWidth="1"/>
    <col min="7443" max="7680" width="9" style="1611"/>
    <col min="7681" max="7681" width="0" style="1611" hidden="1" customWidth="1"/>
    <col min="7682" max="7682" width="6.125" style="1611" customWidth="1"/>
    <col min="7683" max="7684" width="5.125" style="1611" customWidth="1"/>
    <col min="7685" max="7685" width="5.375" style="1611" customWidth="1"/>
    <col min="7686" max="7687" width="9.5" style="1611" customWidth="1"/>
    <col min="7688" max="7688" width="6.375" style="1611" customWidth="1"/>
    <col min="7689" max="7689" width="8.625" style="1611" customWidth="1"/>
    <col min="7690" max="7690" width="7.5" style="1611" customWidth="1"/>
    <col min="7691" max="7691" width="8.375" style="1611" customWidth="1"/>
    <col min="7692" max="7692" width="6.375" style="1611" customWidth="1"/>
    <col min="7693" max="7693" width="6.125" style="1611" customWidth="1"/>
    <col min="7694" max="7694" width="7.25" style="1611" customWidth="1"/>
    <col min="7695" max="7695" width="9" style="1611"/>
    <col min="7696" max="7696" width="6.5" style="1611" customWidth="1"/>
    <col min="7697" max="7697" width="9.375" style="1611" customWidth="1"/>
    <col min="7698" max="7698" width="8.375" style="1611" customWidth="1"/>
    <col min="7699" max="7936" width="9" style="1611"/>
    <col min="7937" max="7937" width="0" style="1611" hidden="1" customWidth="1"/>
    <col min="7938" max="7938" width="6.125" style="1611" customWidth="1"/>
    <col min="7939" max="7940" width="5.125" style="1611" customWidth="1"/>
    <col min="7941" max="7941" width="5.375" style="1611" customWidth="1"/>
    <col min="7942" max="7943" width="9.5" style="1611" customWidth="1"/>
    <col min="7944" max="7944" width="6.375" style="1611" customWidth="1"/>
    <col min="7945" max="7945" width="8.625" style="1611" customWidth="1"/>
    <col min="7946" max="7946" width="7.5" style="1611" customWidth="1"/>
    <col min="7947" max="7947" width="8.375" style="1611" customWidth="1"/>
    <col min="7948" max="7948" width="6.375" style="1611" customWidth="1"/>
    <col min="7949" max="7949" width="6.125" style="1611" customWidth="1"/>
    <col min="7950" max="7950" width="7.25" style="1611" customWidth="1"/>
    <col min="7951" max="7951" width="9" style="1611"/>
    <col min="7952" max="7952" width="6.5" style="1611" customWidth="1"/>
    <col min="7953" max="7953" width="9.375" style="1611" customWidth="1"/>
    <col min="7954" max="7954" width="8.375" style="1611" customWidth="1"/>
    <col min="7955" max="8192" width="9" style="1611"/>
    <col min="8193" max="8193" width="0" style="1611" hidden="1" customWidth="1"/>
    <col min="8194" max="8194" width="6.125" style="1611" customWidth="1"/>
    <col min="8195" max="8196" width="5.125" style="1611" customWidth="1"/>
    <col min="8197" max="8197" width="5.375" style="1611" customWidth="1"/>
    <col min="8198" max="8199" width="9.5" style="1611" customWidth="1"/>
    <col min="8200" max="8200" width="6.375" style="1611" customWidth="1"/>
    <col min="8201" max="8201" width="8.625" style="1611" customWidth="1"/>
    <col min="8202" max="8202" width="7.5" style="1611" customWidth="1"/>
    <col min="8203" max="8203" width="8.375" style="1611" customWidth="1"/>
    <col min="8204" max="8204" width="6.375" style="1611" customWidth="1"/>
    <col min="8205" max="8205" width="6.125" style="1611" customWidth="1"/>
    <col min="8206" max="8206" width="7.25" style="1611" customWidth="1"/>
    <col min="8207" max="8207" width="9" style="1611"/>
    <col min="8208" max="8208" width="6.5" style="1611" customWidth="1"/>
    <col min="8209" max="8209" width="9.375" style="1611" customWidth="1"/>
    <col min="8210" max="8210" width="8.375" style="1611" customWidth="1"/>
    <col min="8211" max="8448" width="9" style="1611"/>
    <col min="8449" max="8449" width="0" style="1611" hidden="1" customWidth="1"/>
    <col min="8450" max="8450" width="6.125" style="1611" customWidth="1"/>
    <col min="8451" max="8452" width="5.125" style="1611" customWidth="1"/>
    <col min="8453" max="8453" width="5.375" style="1611" customWidth="1"/>
    <col min="8454" max="8455" width="9.5" style="1611" customWidth="1"/>
    <col min="8456" max="8456" width="6.375" style="1611" customWidth="1"/>
    <col min="8457" max="8457" width="8.625" style="1611" customWidth="1"/>
    <col min="8458" max="8458" width="7.5" style="1611" customWidth="1"/>
    <col min="8459" max="8459" width="8.375" style="1611" customWidth="1"/>
    <col min="8460" max="8460" width="6.375" style="1611" customWidth="1"/>
    <col min="8461" max="8461" width="6.125" style="1611" customWidth="1"/>
    <col min="8462" max="8462" width="7.25" style="1611" customWidth="1"/>
    <col min="8463" max="8463" width="9" style="1611"/>
    <col min="8464" max="8464" width="6.5" style="1611" customWidth="1"/>
    <col min="8465" max="8465" width="9.375" style="1611" customWidth="1"/>
    <col min="8466" max="8466" width="8.375" style="1611" customWidth="1"/>
    <col min="8467" max="8704" width="9" style="1611"/>
    <col min="8705" max="8705" width="0" style="1611" hidden="1" customWidth="1"/>
    <col min="8706" max="8706" width="6.125" style="1611" customWidth="1"/>
    <col min="8707" max="8708" width="5.125" style="1611" customWidth="1"/>
    <col min="8709" max="8709" width="5.375" style="1611" customWidth="1"/>
    <col min="8710" max="8711" width="9.5" style="1611" customWidth="1"/>
    <col min="8712" max="8712" width="6.375" style="1611" customWidth="1"/>
    <col min="8713" max="8713" width="8.625" style="1611" customWidth="1"/>
    <col min="8714" max="8714" width="7.5" style="1611" customWidth="1"/>
    <col min="8715" max="8715" width="8.375" style="1611" customWidth="1"/>
    <col min="8716" max="8716" width="6.375" style="1611" customWidth="1"/>
    <col min="8717" max="8717" width="6.125" style="1611" customWidth="1"/>
    <col min="8718" max="8718" width="7.25" style="1611" customWidth="1"/>
    <col min="8719" max="8719" width="9" style="1611"/>
    <col min="8720" max="8720" width="6.5" style="1611" customWidth="1"/>
    <col min="8721" max="8721" width="9.375" style="1611" customWidth="1"/>
    <col min="8722" max="8722" width="8.375" style="1611" customWidth="1"/>
    <col min="8723" max="8960" width="9" style="1611"/>
    <col min="8961" max="8961" width="0" style="1611" hidden="1" customWidth="1"/>
    <col min="8962" max="8962" width="6.125" style="1611" customWidth="1"/>
    <col min="8963" max="8964" width="5.125" style="1611" customWidth="1"/>
    <col min="8965" max="8965" width="5.375" style="1611" customWidth="1"/>
    <col min="8966" max="8967" width="9.5" style="1611" customWidth="1"/>
    <col min="8968" max="8968" width="6.375" style="1611" customWidth="1"/>
    <col min="8969" max="8969" width="8.625" style="1611" customWidth="1"/>
    <col min="8970" max="8970" width="7.5" style="1611" customWidth="1"/>
    <col min="8971" max="8971" width="8.375" style="1611" customWidth="1"/>
    <col min="8972" max="8972" width="6.375" style="1611" customWidth="1"/>
    <col min="8973" max="8973" width="6.125" style="1611" customWidth="1"/>
    <col min="8974" max="8974" width="7.25" style="1611" customWidth="1"/>
    <col min="8975" max="8975" width="9" style="1611"/>
    <col min="8976" max="8976" width="6.5" style="1611" customWidth="1"/>
    <col min="8977" max="8977" width="9.375" style="1611" customWidth="1"/>
    <col min="8978" max="8978" width="8.375" style="1611" customWidth="1"/>
    <col min="8979" max="9216" width="9" style="1611"/>
    <col min="9217" max="9217" width="0" style="1611" hidden="1" customWidth="1"/>
    <col min="9218" max="9218" width="6.125" style="1611" customWidth="1"/>
    <col min="9219" max="9220" width="5.125" style="1611" customWidth="1"/>
    <col min="9221" max="9221" width="5.375" style="1611" customWidth="1"/>
    <col min="9222" max="9223" width="9.5" style="1611" customWidth="1"/>
    <col min="9224" max="9224" width="6.375" style="1611" customWidth="1"/>
    <col min="9225" max="9225" width="8.625" style="1611" customWidth="1"/>
    <col min="9226" max="9226" width="7.5" style="1611" customWidth="1"/>
    <col min="9227" max="9227" width="8.375" style="1611" customWidth="1"/>
    <col min="9228" max="9228" width="6.375" style="1611" customWidth="1"/>
    <col min="9229" max="9229" width="6.125" style="1611" customWidth="1"/>
    <col min="9230" max="9230" width="7.25" style="1611" customWidth="1"/>
    <col min="9231" max="9231" width="9" style="1611"/>
    <col min="9232" max="9232" width="6.5" style="1611" customWidth="1"/>
    <col min="9233" max="9233" width="9.375" style="1611" customWidth="1"/>
    <col min="9234" max="9234" width="8.375" style="1611" customWidth="1"/>
    <col min="9235" max="9472" width="9" style="1611"/>
    <col min="9473" max="9473" width="0" style="1611" hidden="1" customWidth="1"/>
    <col min="9474" max="9474" width="6.125" style="1611" customWidth="1"/>
    <col min="9475" max="9476" width="5.125" style="1611" customWidth="1"/>
    <col min="9477" max="9477" width="5.375" style="1611" customWidth="1"/>
    <col min="9478" max="9479" width="9.5" style="1611" customWidth="1"/>
    <col min="9480" max="9480" width="6.375" style="1611" customWidth="1"/>
    <col min="9481" max="9481" width="8.625" style="1611" customWidth="1"/>
    <col min="9482" max="9482" width="7.5" style="1611" customWidth="1"/>
    <col min="9483" max="9483" width="8.375" style="1611" customWidth="1"/>
    <col min="9484" max="9484" width="6.375" style="1611" customWidth="1"/>
    <col min="9485" max="9485" width="6.125" style="1611" customWidth="1"/>
    <col min="9486" max="9486" width="7.25" style="1611" customWidth="1"/>
    <col min="9487" max="9487" width="9" style="1611"/>
    <col min="9488" max="9488" width="6.5" style="1611" customWidth="1"/>
    <col min="9489" max="9489" width="9.375" style="1611" customWidth="1"/>
    <col min="9490" max="9490" width="8.375" style="1611" customWidth="1"/>
    <col min="9491" max="9728" width="9" style="1611"/>
    <col min="9729" max="9729" width="0" style="1611" hidden="1" customWidth="1"/>
    <col min="9730" max="9730" width="6.125" style="1611" customWidth="1"/>
    <col min="9731" max="9732" width="5.125" style="1611" customWidth="1"/>
    <col min="9733" max="9733" width="5.375" style="1611" customWidth="1"/>
    <col min="9734" max="9735" width="9.5" style="1611" customWidth="1"/>
    <col min="9736" max="9736" width="6.375" style="1611" customWidth="1"/>
    <col min="9737" max="9737" width="8.625" style="1611" customWidth="1"/>
    <col min="9738" max="9738" width="7.5" style="1611" customWidth="1"/>
    <col min="9739" max="9739" width="8.375" style="1611" customWidth="1"/>
    <col min="9740" max="9740" width="6.375" style="1611" customWidth="1"/>
    <col min="9741" max="9741" width="6.125" style="1611" customWidth="1"/>
    <col min="9742" max="9742" width="7.25" style="1611" customWidth="1"/>
    <col min="9743" max="9743" width="9" style="1611"/>
    <col min="9744" max="9744" width="6.5" style="1611" customWidth="1"/>
    <col min="9745" max="9745" width="9.375" style="1611" customWidth="1"/>
    <col min="9746" max="9746" width="8.375" style="1611" customWidth="1"/>
    <col min="9747" max="9984" width="9" style="1611"/>
    <col min="9985" max="9985" width="0" style="1611" hidden="1" customWidth="1"/>
    <col min="9986" max="9986" width="6.125" style="1611" customWidth="1"/>
    <col min="9987" max="9988" width="5.125" style="1611" customWidth="1"/>
    <col min="9989" max="9989" width="5.375" style="1611" customWidth="1"/>
    <col min="9990" max="9991" width="9.5" style="1611" customWidth="1"/>
    <col min="9992" max="9992" width="6.375" style="1611" customWidth="1"/>
    <col min="9993" max="9993" width="8.625" style="1611" customWidth="1"/>
    <col min="9994" max="9994" width="7.5" style="1611" customWidth="1"/>
    <col min="9995" max="9995" width="8.375" style="1611" customWidth="1"/>
    <col min="9996" max="9996" width="6.375" style="1611" customWidth="1"/>
    <col min="9997" max="9997" width="6.125" style="1611" customWidth="1"/>
    <col min="9998" max="9998" width="7.25" style="1611" customWidth="1"/>
    <col min="9999" max="9999" width="9" style="1611"/>
    <col min="10000" max="10000" width="6.5" style="1611" customWidth="1"/>
    <col min="10001" max="10001" width="9.375" style="1611" customWidth="1"/>
    <col min="10002" max="10002" width="8.375" style="1611" customWidth="1"/>
    <col min="10003" max="10240" width="9" style="1611"/>
    <col min="10241" max="10241" width="0" style="1611" hidden="1" customWidth="1"/>
    <col min="10242" max="10242" width="6.125" style="1611" customWidth="1"/>
    <col min="10243" max="10244" width="5.125" style="1611" customWidth="1"/>
    <col min="10245" max="10245" width="5.375" style="1611" customWidth="1"/>
    <col min="10246" max="10247" width="9.5" style="1611" customWidth="1"/>
    <col min="10248" max="10248" width="6.375" style="1611" customWidth="1"/>
    <col min="10249" max="10249" width="8.625" style="1611" customWidth="1"/>
    <col min="10250" max="10250" width="7.5" style="1611" customWidth="1"/>
    <col min="10251" max="10251" width="8.375" style="1611" customWidth="1"/>
    <col min="10252" max="10252" width="6.375" style="1611" customWidth="1"/>
    <col min="10253" max="10253" width="6.125" style="1611" customWidth="1"/>
    <col min="10254" max="10254" width="7.25" style="1611" customWidth="1"/>
    <col min="10255" max="10255" width="9" style="1611"/>
    <col min="10256" max="10256" width="6.5" style="1611" customWidth="1"/>
    <col min="10257" max="10257" width="9.375" style="1611" customWidth="1"/>
    <col min="10258" max="10258" width="8.375" style="1611" customWidth="1"/>
    <col min="10259" max="10496" width="9" style="1611"/>
    <col min="10497" max="10497" width="0" style="1611" hidden="1" customWidth="1"/>
    <col min="10498" max="10498" width="6.125" style="1611" customWidth="1"/>
    <col min="10499" max="10500" width="5.125" style="1611" customWidth="1"/>
    <col min="10501" max="10501" width="5.375" style="1611" customWidth="1"/>
    <col min="10502" max="10503" width="9.5" style="1611" customWidth="1"/>
    <col min="10504" max="10504" width="6.375" style="1611" customWidth="1"/>
    <col min="10505" max="10505" width="8.625" style="1611" customWidth="1"/>
    <col min="10506" max="10506" width="7.5" style="1611" customWidth="1"/>
    <col min="10507" max="10507" width="8.375" style="1611" customWidth="1"/>
    <col min="10508" max="10508" width="6.375" style="1611" customWidth="1"/>
    <col min="10509" max="10509" width="6.125" style="1611" customWidth="1"/>
    <col min="10510" max="10510" width="7.25" style="1611" customWidth="1"/>
    <col min="10511" max="10511" width="9" style="1611"/>
    <col min="10512" max="10512" width="6.5" style="1611" customWidth="1"/>
    <col min="10513" max="10513" width="9.375" style="1611" customWidth="1"/>
    <col min="10514" max="10514" width="8.375" style="1611" customWidth="1"/>
    <col min="10515" max="10752" width="9" style="1611"/>
    <col min="10753" max="10753" width="0" style="1611" hidden="1" customWidth="1"/>
    <col min="10754" max="10754" width="6.125" style="1611" customWidth="1"/>
    <col min="10755" max="10756" width="5.125" style="1611" customWidth="1"/>
    <col min="10757" max="10757" width="5.375" style="1611" customWidth="1"/>
    <col min="10758" max="10759" width="9.5" style="1611" customWidth="1"/>
    <col min="10760" max="10760" width="6.375" style="1611" customWidth="1"/>
    <col min="10761" max="10761" width="8.625" style="1611" customWidth="1"/>
    <col min="10762" max="10762" width="7.5" style="1611" customWidth="1"/>
    <col min="10763" max="10763" width="8.375" style="1611" customWidth="1"/>
    <col min="10764" max="10764" width="6.375" style="1611" customWidth="1"/>
    <col min="10765" max="10765" width="6.125" style="1611" customWidth="1"/>
    <col min="10766" max="10766" width="7.25" style="1611" customWidth="1"/>
    <col min="10767" max="10767" width="9" style="1611"/>
    <col min="10768" max="10768" width="6.5" style="1611" customWidth="1"/>
    <col min="10769" max="10769" width="9.375" style="1611" customWidth="1"/>
    <col min="10770" max="10770" width="8.375" style="1611" customWidth="1"/>
    <col min="10771" max="11008" width="9" style="1611"/>
    <col min="11009" max="11009" width="0" style="1611" hidden="1" customWidth="1"/>
    <col min="11010" max="11010" width="6.125" style="1611" customWidth="1"/>
    <col min="11011" max="11012" width="5.125" style="1611" customWidth="1"/>
    <col min="11013" max="11013" width="5.375" style="1611" customWidth="1"/>
    <col min="11014" max="11015" width="9.5" style="1611" customWidth="1"/>
    <col min="11016" max="11016" width="6.375" style="1611" customWidth="1"/>
    <col min="11017" max="11017" width="8.625" style="1611" customWidth="1"/>
    <col min="11018" max="11018" width="7.5" style="1611" customWidth="1"/>
    <col min="11019" max="11019" width="8.375" style="1611" customWidth="1"/>
    <col min="11020" max="11020" width="6.375" style="1611" customWidth="1"/>
    <col min="11021" max="11021" width="6.125" style="1611" customWidth="1"/>
    <col min="11022" max="11022" width="7.25" style="1611" customWidth="1"/>
    <col min="11023" max="11023" width="9" style="1611"/>
    <col min="11024" max="11024" width="6.5" style="1611" customWidth="1"/>
    <col min="11025" max="11025" width="9.375" style="1611" customWidth="1"/>
    <col min="11026" max="11026" width="8.375" style="1611" customWidth="1"/>
    <col min="11027" max="11264" width="9" style="1611"/>
    <col min="11265" max="11265" width="0" style="1611" hidden="1" customWidth="1"/>
    <col min="11266" max="11266" width="6.125" style="1611" customWidth="1"/>
    <col min="11267" max="11268" width="5.125" style="1611" customWidth="1"/>
    <col min="11269" max="11269" width="5.375" style="1611" customWidth="1"/>
    <col min="11270" max="11271" width="9.5" style="1611" customWidth="1"/>
    <col min="11272" max="11272" width="6.375" style="1611" customWidth="1"/>
    <col min="11273" max="11273" width="8.625" style="1611" customWidth="1"/>
    <col min="11274" max="11274" width="7.5" style="1611" customWidth="1"/>
    <col min="11275" max="11275" width="8.375" style="1611" customWidth="1"/>
    <col min="11276" max="11276" width="6.375" style="1611" customWidth="1"/>
    <col min="11277" max="11277" width="6.125" style="1611" customWidth="1"/>
    <col min="11278" max="11278" width="7.25" style="1611" customWidth="1"/>
    <col min="11279" max="11279" width="9" style="1611"/>
    <col min="11280" max="11280" width="6.5" style="1611" customWidth="1"/>
    <col min="11281" max="11281" width="9.375" style="1611" customWidth="1"/>
    <col min="11282" max="11282" width="8.375" style="1611" customWidth="1"/>
    <col min="11283" max="11520" width="9" style="1611"/>
    <col min="11521" max="11521" width="0" style="1611" hidden="1" customWidth="1"/>
    <col min="11522" max="11522" width="6.125" style="1611" customWidth="1"/>
    <col min="11523" max="11524" width="5.125" style="1611" customWidth="1"/>
    <col min="11525" max="11525" width="5.375" style="1611" customWidth="1"/>
    <col min="11526" max="11527" width="9.5" style="1611" customWidth="1"/>
    <col min="11528" max="11528" width="6.375" style="1611" customWidth="1"/>
    <col min="11529" max="11529" width="8.625" style="1611" customWidth="1"/>
    <col min="11530" max="11530" width="7.5" style="1611" customWidth="1"/>
    <col min="11531" max="11531" width="8.375" style="1611" customWidth="1"/>
    <col min="11532" max="11532" width="6.375" style="1611" customWidth="1"/>
    <col min="11533" max="11533" width="6.125" style="1611" customWidth="1"/>
    <col min="11534" max="11534" width="7.25" style="1611" customWidth="1"/>
    <col min="11535" max="11535" width="9" style="1611"/>
    <col min="11536" max="11536" width="6.5" style="1611" customWidth="1"/>
    <col min="11537" max="11537" width="9.375" style="1611" customWidth="1"/>
    <col min="11538" max="11538" width="8.375" style="1611" customWidth="1"/>
    <col min="11539" max="11776" width="9" style="1611"/>
    <col min="11777" max="11777" width="0" style="1611" hidden="1" customWidth="1"/>
    <col min="11778" max="11778" width="6.125" style="1611" customWidth="1"/>
    <col min="11779" max="11780" width="5.125" style="1611" customWidth="1"/>
    <col min="11781" max="11781" width="5.375" style="1611" customWidth="1"/>
    <col min="11782" max="11783" width="9.5" style="1611" customWidth="1"/>
    <col min="11784" max="11784" width="6.375" style="1611" customWidth="1"/>
    <col min="11785" max="11785" width="8.625" style="1611" customWidth="1"/>
    <col min="11786" max="11786" width="7.5" style="1611" customWidth="1"/>
    <col min="11787" max="11787" width="8.375" style="1611" customWidth="1"/>
    <col min="11788" max="11788" width="6.375" style="1611" customWidth="1"/>
    <col min="11789" max="11789" width="6.125" style="1611" customWidth="1"/>
    <col min="11790" max="11790" width="7.25" style="1611" customWidth="1"/>
    <col min="11791" max="11791" width="9" style="1611"/>
    <col min="11792" max="11792" width="6.5" style="1611" customWidth="1"/>
    <col min="11793" max="11793" width="9.375" style="1611" customWidth="1"/>
    <col min="11794" max="11794" width="8.375" style="1611" customWidth="1"/>
    <col min="11795" max="12032" width="9" style="1611"/>
    <col min="12033" max="12033" width="0" style="1611" hidden="1" customWidth="1"/>
    <col min="12034" max="12034" width="6.125" style="1611" customWidth="1"/>
    <col min="12035" max="12036" width="5.125" style="1611" customWidth="1"/>
    <col min="12037" max="12037" width="5.375" style="1611" customWidth="1"/>
    <col min="12038" max="12039" width="9.5" style="1611" customWidth="1"/>
    <col min="12040" max="12040" width="6.375" style="1611" customWidth="1"/>
    <col min="12041" max="12041" width="8.625" style="1611" customWidth="1"/>
    <col min="12042" max="12042" width="7.5" style="1611" customWidth="1"/>
    <col min="12043" max="12043" width="8.375" style="1611" customWidth="1"/>
    <col min="12044" max="12044" width="6.375" style="1611" customWidth="1"/>
    <col min="12045" max="12045" width="6.125" style="1611" customWidth="1"/>
    <col min="12046" max="12046" width="7.25" style="1611" customWidth="1"/>
    <col min="12047" max="12047" width="9" style="1611"/>
    <col min="12048" max="12048" width="6.5" style="1611" customWidth="1"/>
    <col min="12049" max="12049" width="9.375" style="1611" customWidth="1"/>
    <col min="12050" max="12050" width="8.375" style="1611" customWidth="1"/>
    <col min="12051" max="12288" width="9" style="1611"/>
    <col min="12289" max="12289" width="0" style="1611" hidden="1" customWidth="1"/>
    <col min="12290" max="12290" width="6.125" style="1611" customWidth="1"/>
    <col min="12291" max="12292" width="5.125" style="1611" customWidth="1"/>
    <col min="12293" max="12293" width="5.375" style="1611" customWidth="1"/>
    <col min="12294" max="12295" width="9.5" style="1611" customWidth="1"/>
    <col min="12296" max="12296" width="6.375" style="1611" customWidth="1"/>
    <col min="12297" max="12297" width="8.625" style="1611" customWidth="1"/>
    <col min="12298" max="12298" width="7.5" style="1611" customWidth="1"/>
    <col min="12299" max="12299" width="8.375" style="1611" customWidth="1"/>
    <col min="12300" max="12300" width="6.375" style="1611" customWidth="1"/>
    <col min="12301" max="12301" width="6.125" style="1611" customWidth="1"/>
    <col min="12302" max="12302" width="7.25" style="1611" customWidth="1"/>
    <col min="12303" max="12303" width="9" style="1611"/>
    <col min="12304" max="12304" width="6.5" style="1611" customWidth="1"/>
    <col min="12305" max="12305" width="9.375" style="1611" customWidth="1"/>
    <col min="12306" max="12306" width="8.375" style="1611" customWidth="1"/>
    <col min="12307" max="12544" width="9" style="1611"/>
    <col min="12545" max="12545" width="0" style="1611" hidden="1" customWidth="1"/>
    <col min="12546" max="12546" width="6.125" style="1611" customWidth="1"/>
    <col min="12547" max="12548" width="5.125" style="1611" customWidth="1"/>
    <col min="12549" max="12549" width="5.375" style="1611" customWidth="1"/>
    <col min="12550" max="12551" width="9.5" style="1611" customWidth="1"/>
    <col min="12552" max="12552" width="6.375" style="1611" customWidth="1"/>
    <col min="12553" max="12553" width="8.625" style="1611" customWidth="1"/>
    <col min="12554" max="12554" width="7.5" style="1611" customWidth="1"/>
    <col min="12555" max="12555" width="8.375" style="1611" customWidth="1"/>
    <col min="12556" max="12556" width="6.375" style="1611" customWidth="1"/>
    <col min="12557" max="12557" width="6.125" style="1611" customWidth="1"/>
    <col min="12558" max="12558" width="7.25" style="1611" customWidth="1"/>
    <col min="12559" max="12559" width="9" style="1611"/>
    <col min="12560" max="12560" width="6.5" style="1611" customWidth="1"/>
    <col min="12561" max="12561" width="9.375" style="1611" customWidth="1"/>
    <col min="12562" max="12562" width="8.375" style="1611" customWidth="1"/>
    <col min="12563" max="12800" width="9" style="1611"/>
    <col min="12801" max="12801" width="0" style="1611" hidden="1" customWidth="1"/>
    <col min="12802" max="12802" width="6.125" style="1611" customWidth="1"/>
    <col min="12803" max="12804" width="5.125" style="1611" customWidth="1"/>
    <col min="12805" max="12805" width="5.375" style="1611" customWidth="1"/>
    <col min="12806" max="12807" width="9.5" style="1611" customWidth="1"/>
    <col min="12808" max="12808" width="6.375" style="1611" customWidth="1"/>
    <col min="12809" max="12809" width="8.625" style="1611" customWidth="1"/>
    <col min="12810" max="12810" width="7.5" style="1611" customWidth="1"/>
    <col min="12811" max="12811" width="8.375" style="1611" customWidth="1"/>
    <col min="12812" max="12812" width="6.375" style="1611" customWidth="1"/>
    <col min="12813" max="12813" width="6.125" style="1611" customWidth="1"/>
    <col min="12814" max="12814" width="7.25" style="1611" customWidth="1"/>
    <col min="12815" max="12815" width="9" style="1611"/>
    <col min="12816" max="12816" width="6.5" style="1611" customWidth="1"/>
    <col min="12817" max="12817" width="9.375" style="1611" customWidth="1"/>
    <col min="12818" max="12818" width="8.375" style="1611" customWidth="1"/>
    <col min="12819" max="13056" width="9" style="1611"/>
    <col min="13057" max="13057" width="0" style="1611" hidden="1" customWidth="1"/>
    <col min="13058" max="13058" width="6.125" style="1611" customWidth="1"/>
    <col min="13059" max="13060" width="5.125" style="1611" customWidth="1"/>
    <col min="13061" max="13061" width="5.375" style="1611" customWidth="1"/>
    <col min="13062" max="13063" width="9.5" style="1611" customWidth="1"/>
    <col min="13064" max="13064" width="6.375" style="1611" customWidth="1"/>
    <col min="13065" max="13065" width="8.625" style="1611" customWidth="1"/>
    <col min="13066" max="13066" width="7.5" style="1611" customWidth="1"/>
    <col min="13067" max="13067" width="8.375" style="1611" customWidth="1"/>
    <col min="13068" max="13068" width="6.375" style="1611" customWidth="1"/>
    <col min="13069" max="13069" width="6.125" style="1611" customWidth="1"/>
    <col min="13070" max="13070" width="7.25" style="1611" customWidth="1"/>
    <col min="13071" max="13071" width="9" style="1611"/>
    <col min="13072" max="13072" width="6.5" style="1611" customWidth="1"/>
    <col min="13073" max="13073" width="9.375" style="1611" customWidth="1"/>
    <col min="13074" max="13074" width="8.375" style="1611" customWidth="1"/>
    <col min="13075" max="13312" width="9" style="1611"/>
    <col min="13313" max="13313" width="0" style="1611" hidden="1" customWidth="1"/>
    <col min="13314" max="13314" width="6.125" style="1611" customWidth="1"/>
    <col min="13315" max="13316" width="5.125" style="1611" customWidth="1"/>
    <col min="13317" max="13317" width="5.375" style="1611" customWidth="1"/>
    <col min="13318" max="13319" width="9.5" style="1611" customWidth="1"/>
    <col min="13320" max="13320" width="6.375" style="1611" customWidth="1"/>
    <col min="13321" max="13321" width="8.625" style="1611" customWidth="1"/>
    <col min="13322" max="13322" width="7.5" style="1611" customWidth="1"/>
    <col min="13323" max="13323" width="8.375" style="1611" customWidth="1"/>
    <col min="13324" max="13324" width="6.375" style="1611" customWidth="1"/>
    <col min="13325" max="13325" width="6.125" style="1611" customWidth="1"/>
    <col min="13326" max="13326" width="7.25" style="1611" customWidth="1"/>
    <col min="13327" max="13327" width="9" style="1611"/>
    <col min="13328" max="13328" width="6.5" style="1611" customWidth="1"/>
    <col min="13329" max="13329" width="9.375" style="1611" customWidth="1"/>
    <col min="13330" max="13330" width="8.375" style="1611" customWidth="1"/>
    <col min="13331" max="13568" width="9" style="1611"/>
    <col min="13569" max="13569" width="0" style="1611" hidden="1" customWidth="1"/>
    <col min="13570" max="13570" width="6.125" style="1611" customWidth="1"/>
    <col min="13571" max="13572" width="5.125" style="1611" customWidth="1"/>
    <col min="13573" max="13573" width="5.375" style="1611" customWidth="1"/>
    <col min="13574" max="13575" width="9.5" style="1611" customWidth="1"/>
    <col min="13576" max="13576" width="6.375" style="1611" customWidth="1"/>
    <col min="13577" max="13577" width="8.625" style="1611" customWidth="1"/>
    <col min="13578" max="13578" width="7.5" style="1611" customWidth="1"/>
    <col min="13579" max="13579" width="8.375" style="1611" customWidth="1"/>
    <col min="13580" max="13580" width="6.375" style="1611" customWidth="1"/>
    <col min="13581" max="13581" width="6.125" style="1611" customWidth="1"/>
    <col min="13582" max="13582" width="7.25" style="1611" customWidth="1"/>
    <col min="13583" max="13583" width="9" style="1611"/>
    <col min="13584" max="13584" width="6.5" style="1611" customWidth="1"/>
    <col min="13585" max="13585" width="9.375" style="1611" customWidth="1"/>
    <col min="13586" max="13586" width="8.375" style="1611" customWidth="1"/>
    <col min="13587" max="13824" width="9" style="1611"/>
    <col min="13825" max="13825" width="0" style="1611" hidden="1" customWidth="1"/>
    <col min="13826" max="13826" width="6.125" style="1611" customWidth="1"/>
    <col min="13827" max="13828" width="5.125" style="1611" customWidth="1"/>
    <col min="13829" max="13829" width="5.375" style="1611" customWidth="1"/>
    <col min="13830" max="13831" width="9.5" style="1611" customWidth="1"/>
    <col min="13832" max="13832" width="6.375" style="1611" customWidth="1"/>
    <col min="13833" max="13833" width="8.625" style="1611" customWidth="1"/>
    <col min="13834" max="13834" width="7.5" style="1611" customWidth="1"/>
    <col min="13835" max="13835" width="8.375" style="1611" customWidth="1"/>
    <col min="13836" max="13836" width="6.375" style="1611" customWidth="1"/>
    <col min="13837" max="13837" width="6.125" style="1611" customWidth="1"/>
    <col min="13838" max="13838" width="7.25" style="1611" customWidth="1"/>
    <col min="13839" max="13839" width="9" style="1611"/>
    <col min="13840" max="13840" width="6.5" style="1611" customWidth="1"/>
    <col min="13841" max="13841" width="9.375" style="1611" customWidth="1"/>
    <col min="13842" max="13842" width="8.375" style="1611" customWidth="1"/>
    <col min="13843" max="14080" width="9" style="1611"/>
    <col min="14081" max="14081" width="0" style="1611" hidden="1" customWidth="1"/>
    <col min="14082" max="14082" width="6.125" style="1611" customWidth="1"/>
    <col min="14083" max="14084" width="5.125" style="1611" customWidth="1"/>
    <col min="14085" max="14085" width="5.375" style="1611" customWidth="1"/>
    <col min="14086" max="14087" width="9.5" style="1611" customWidth="1"/>
    <col min="14088" max="14088" width="6.375" style="1611" customWidth="1"/>
    <col min="14089" max="14089" width="8.625" style="1611" customWidth="1"/>
    <col min="14090" max="14090" width="7.5" style="1611" customWidth="1"/>
    <col min="14091" max="14091" width="8.375" style="1611" customWidth="1"/>
    <col min="14092" max="14092" width="6.375" style="1611" customWidth="1"/>
    <col min="14093" max="14093" width="6.125" style="1611" customWidth="1"/>
    <col min="14094" max="14094" width="7.25" style="1611" customWidth="1"/>
    <col min="14095" max="14095" width="9" style="1611"/>
    <col min="14096" max="14096" width="6.5" style="1611" customWidth="1"/>
    <col min="14097" max="14097" width="9.375" style="1611" customWidth="1"/>
    <col min="14098" max="14098" width="8.375" style="1611" customWidth="1"/>
    <col min="14099" max="14336" width="9" style="1611"/>
    <col min="14337" max="14337" width="0" style="1611" hidden="1" customWidth="1"/>
    <col min="14338" max="14338" width="6.125" style="1611" customWidth="1"/>
    <col min="14339" max="14340" width="5.125" style="1611" customWidth="1"/>
    <col min="14341" max="14341" width="5.375" style="1611" customWidth="1"/>
    <col min="14342" max="14343" width="9.5" style="1611" customWidth="1"/>
    <col min="14344" max="14344" width="6.375" style="1611" customWidth="1"/>
    <col min="14345" max="14345" width="8.625" style="1611" customWidth="1"/>
    <col min="14346" max="14346" width="7.5" style="1611" customWidth="1"/>
    <col min="14347" max="14347" width="8.375" style="1611" customWidth="1"/>
    <col min="14348" max="14348" width="6.375" style="1611" customWidth="1"/>
    <col min="14349" max="14349" width="6.125" style="1611" customWidth="1"/>
    <col min="14350" max="14350" width="7.25" style="1611" customWidth="1"/>
    <col min="14351" max="14351" width="9" style="1611"/>
    <col min="14352" max="14352" width="6.5" style="1611" customWidth="1"/>
    <col min="14353" max="14353" width="9.375" style="1611" customWidth="1"/>
    <col min="14354" max="14354" width="8.375" style="1611" customWidth="1"/>
    <col min="14355" max="14592" width="9" style="1611"/>
    <col min="14593" max="14593" width="0" style="1611" hidden="1" customWidth="1"/>
    <col min="14594" max="14594" width="6.125" style="1611" customWidth="1"/>
    <col min="14595" max="14596" width="5.125" style="1611" customWidth="1"/>
    <col min="14597" max="14597" width="5.375" style="1611" customWidth="1"/>
    <col min="14598" max="14599" width="9.5" style="1611" customWidth="1"/>
    <col min="14600" max="14600" width="6.375" style="1611" customWidth="1"/>
    <col min="14601" max="14601" width="8.625" style="1611" customWidth="1"/>
    <col min="14602" max="14602" width="7.5" style="1611" customWidth="1"/>
    <col min="14603" max="14603" width="8.375" style="1611" customWidth="1"/>
    <col min="14604" max="14604" width="6.375" style="1611" customWidth="1"/>
    <col min="14605" max="14605" width="6.125" style="1611" customWidth="1"/>
    <col min="14606" max="14606" width="7.25" style="1611" customWidth="1"/>
    <col min="14607" max="14607" width="9" style="1611"/>
    <col min="14608" max="14608" width="6.5" style="1611" customWidth="1"/>
    <col min="14609" max="14609" width="9.375" style="1611" customWidth="1"/>
    <col min="14610" max="14610" width="8.375" style="1611" customWidth="1"/>
    <col min="14611" max="14848" width="9" style="1611"/>
    <col min="14849" max="14849" width="0" style="1611" hidden="1" customWidth="1"/>
    <col min="14850" max="14850" width="6.125" style="1611" customWidth="1"/>
    <col min="14851" max="14852" width="5.125" style="1611" customWidth="1"/>
    <col min="14853" max="14853" width="5.375" style="1611" customWidth="1"/>
    <col min="14854" max="14855" width="9.5" style="1611" customWidth="1"/>
    <col min="14856" max="14856" width="6.375" style="1611" customWidth="1"/>
    <col min="14857" max="14857" width="8.625" style="1611" customWidth="1"/>
    <col min="14858" max="14858" width="7.5" style="1611" customWidth="1"/>
    <col min="14859" max="14859" width="8.375" style="1611" customWidth="1"/>
    <col min="14860" max="14860" width="6.375" style="1611" customWidth="1"/>
    <col min="14861" max="14861" width="6.125" style="1611" customWidth="1"/>
    <col min="14862" max="14862" width="7.25" style="1611" customWidth="1"/>
    <col min="14863" max="14863" width="9" style="1611"/>
    <col min="14864" max="14864" width="6.5" style="1611" customWidth="1"/>
    <col min="14865" max="14865" width="9.375" style="1611" customWidth="1"/>
    <col min="14866" max="14866" width="8.375" style="1611" customWidth="1"/>
    <col min="14867" max="15104" width="9" style="1611"/>
    <col min="15105" max="15105" width="0" style="1611" hidden="1" customWidth="1"/>
    <col min="15106" max="15106" width="6.125" style="1611" customWidth="1"/>
    <col min="15107" max="15108" width="5.125" style="1611" customWidth="1"/>
    <col min="15109" max="15109" width="5.375" style="1611" customWidth="1"/>
    <col min="15110" max="15111" width="9.5" style="1611" customWidth="1"/>
    <col min="15112" max="15112" width="6.375" style="1611" customWidth="1"/>
    <col min="15113" max="15113" width="8.625" style="1611" customWidth="1"/>
    <col min="15114" max="15114" width="7.5" style="1611" customWidth="1"/>
    <col min="15115" max="15115" width="8.375" style="1611" customWidth="1"/>
    <col min="15116" max="15116" width="6.375" style="1611" customWidth="1"/>
    <col min="15117" max="15117" width="6.125" style="1611" customWidth="1"/>
    <col min="15118" max="15118" width="7.25" style="1611" customWidth="1"/>
    <col min="15119" max="15119" width="9" style="1611"/>
    <col min="15120" max="15120" width="6.5" style="1611" customWidth="1"/>
    <col min="15121" max="15121" width="9.375" style="1611" customWidth="1"/>
    <col min="15122" max="15122" width="8.375" style="1611" customWidth="1"/>
    <col min="15123" max="15360" width="9" style="1611"/>
    <col min="15361" max="15361" width="0" style="1611" hidden="1" customWidth="1"/>
    <col min="15362" max="15362" width="6.125" style="1611" customWidth="1"/>
    <col min="15363" max="15364" width="5.125" style="1611" customWidth="1"/>
    <col min="15365" max="15365" width="5.375" style="1611" customWidth="1"/>
    <col min="15366" max="15367" width="9.5" style="1611" customWidth="1"/>
    <col min="15368" max="15368" width="6.375" style="1611" customWidth="1"/>
    <col min="15369" max="15369" width="8.625" style="1611" customWidth="1"/>
    <col min="15370" max="15370" width="7.5" style="1611" customWidth="1"/>
    <col min="15371" max="15371" width="8.375" style="1611" customWidth="1"/>
    <col min="15372" max="15372" width="6.375" style="1611" customWidth="1"/>
    <col min="15373" max="15373" width="6.125" style="1611" customWidth="1"/>
    <col min="15374" max="15374" width="7.25" style="1611" customWidth="1"/>
    <col min="15375" max="15375" width="9" style="1611"/>
    <col min="15376" max="15376" width="6.5" style="1611" customWidth="1"/>
    <col min="15377" max="15377" width="9.375" style="1611" customWidth="1"/>
    <col min="15378" max="15378" width="8.375" style="1611" customWidth="1"/>
    <col min="15379" max="15616" width="9" style="1611"/>
    <col min="15617" max="15617" width="0" style="1611" hidden="1" customWidth="1"/>
    <col min="15618" max="15618" width="6.125" style="1611" customWidth="1"/>
    <col min="15619" max="15620" width="5.125" style="1611" customWidth="1"/>
    <col min="15621" max="15621" width="5.375" style="1611" customWidth="1"/>
    <col min="15622" max="15623" width="9.5" style="1611" customWidth="1"/>
    <col min="15624" max="15624" width="6.375" style="1611" customWidth="1"/>
    <col min="15625" max="15625" width="8.625" style="1611" customWidth="1"/>
    <col min="15626" max="15626" width="7.5" style="1611" customWidth="1"/>
    <col min="15627" max="15627" width="8.375" style="1611" customWidth="1"/>
    <col min="15628" max="15628" width="6.375" style="1611" customWidth="1"/>
    <col min="15629" max="15629" width="6.125" style="1611" customWidth="1"/>
    <col min="15630" max="15630" width="7.25" style="1611" customWidth="1"/>
    <col min="15631" max="15631" width="9" style="1611"/>
    <col min="15632" max="15632" width="6.5" style="1611" customWidth="1"/>
    <col min="15633" max="15633" width="9.375" style="1611" customWidth="1"/>
    <col min="15634" max="15634" width="8.375" style="1611" customWidth="1"/>
    <col min="15635" max="15872" width="9" style="1611"/>
    <col min="15873" max="15873" width="0" style="1611" hidden="1" customWidth="1"/>
    <col min="15874" max="15874" width="6.125" style="1611" customWidth="1"/>
    <col min="15875" max="15876" width="5.125" style="1611" customWidth="1"/>
    <col min="15877" max="15877" width="5.375" style="1611" customWidth="1"/>
    <col min="15878" max="15879" width="9.5" style="1611" customWidth="1"/>
    <col min="15880" max="15880" width="6.375" style="1611" customWidth="1"/>
    <col min="15881" max="15881" width="8.625" style="1611" customWidth="1"/>
    <col min="15882" max="15882" width="7.5" style="1611" customWidth="1"/>
    <col min="15883" max="15883" width="8.375" style="1611" customWidth="1"/>
    <col min="15884" max="15884" width="6.375" style="1611" customWidth="1"/>
    <col min="15885" max="15885" width="6.125" style="1611" customWidth="1"/>
    <col min="15886" max="15886" width="7.25" style="1611" customWidth="1"/>
    <col min="15887" max="15887" width="9" style="1611"/>
    <col min="15888" max="15888" width="6.5" style="1611" customWidth="1"/>
    <col min="15889" max="15889" width="9.375" style="1611" customWidth="1"/>
    <col min="15890" max="15890" width="8.375" style="1611" customWidth="1"/>
    <col min="15891" max="16128" width="9" style="1611"/>
    <col min="16129" max="16129" width="0" style="1611" hidden="1" customWidth="1"/>
    <col min="16130" max="16130" width="6.125" style="1611" customWidth="1"/>
    <col min="16131" max="16132" width="5.125" style="1611" customWidth="1"/>
    <col min="16133" max="16133" width="5.375" style="1611" customWidth="1"/>
    <col min="16134" max="16135" width="9.5" style="1611" customWidth="1"/>
    <col min="16136" max="16136" width="6.375" style="1611" customWidth="1"/>
    <col min="16137" max="16137" width="8.625" style="1611" customWidth="1"/>
    <col min="16138" max="16138" width="7.5" style="1611" customWidth="1"/>
    <col min="16139" max="16139" width="8.375" style="1611" customWidth="1"/>
    <col min="16140" max="16140" width="6.375" style="1611" customWidth="1"/>
    <col min="16141" max="16141" width="6.125" style="1611" customWidth="1"/>
    <col min="16142" max="16142" width="7.25" style="1611" customWidth="1"/>
    <col min="16143" max="16143" width="9" style="1611"/>
    <col min="16144" max="16144" width="6.5" style="1611" customWidth="1"/>
    <col min="16145" max="16145" width="9.375" style="1611" customWidth="1"/>
    <col min="16146" max="16146" width="8.375" style="1611" customWidth="1"/>
    <col min="16147" max="16384" width="9" style="1611"/>
  </cols>
  <sheetData>
    <row r="1" spans="1:19" s="1610" customFormat="1" ht="17.25" customHeight="1">
      <c r="A1" s="3335" t="s">
        <v>5695</v>
      </c>
      <c r="B1" s="3335"/>
      <c r="C1" s="3335"/>
      <c r="D1" s="3335"/>
      <c r="E1" s="3335"/>
      <c r="F1" s="3335"/>
      <c r="G1" s="3335"/>
      <c r="H1" s="3335"/>
      <c r="I1" s="3335"/>
      <c r="J1" s="3335"/>
      <c r="K1" s="3335"/>
      <c r="L1" s="3335"/>
      <c r="M1" s="3335"/>
      <c r="N1" s="3335"/>
      <c r="O1" s="3335"/>
      <c r="P1" s="3335"/>
      <c r="Q1" s="3335"/>
      <c r="R1" s="3924"/>
    </row>
    <row r="2" spans="1:19" ht="36.75" customHeight="1">
      <c r="A2" s="3336" t="s">
        <v>5696</v>
      </c>
      <c r="B2" s="3336"/>
      <c r="C2" s="3336"/>
      <c r="D2" s="3336"/>
      <c r="E2" s="3336"/>
      <c r="F2" s="3336"/>
      <c r="G2" s="3336"/>
      <c r="H2" s="3336"/>
      <c r="I2" s="3336"/>
      <c r="J2" s="3336"/>
      <c r="K2" s="3336"/>
      <c r="L2" s="3336"/>
      <c r="M2" s="3336"/>
      <c r="N2" s="3336"/>
      <c r="O2" s="3336"/>
      <c r="P2" s="3336"/>
      <c r="Q2" s="3336"/>
      <c r="R2" s="3339"/>
    </row>
    <row r="3" spans="1:19" s="1612" customFormat="1" ht="42.75" customHeight="1">
      <c r="A3" s="3340" t="s">
        <v>658</v>
      </c>
      <c r="B3" s="3323" t="s">
        <v>966</v>
      </c>
      <c r="C3" s="3323" t="s">
        <v>5697</v>
      </c>
      <c r="D3" s="3323" t="s">
        <v>967</v>
      </c>
      <c r="E3" s="3323" t="s">
        <v>5698</v>
      </c>
      <c r="F3" s="3323" t="s">
        <v>5699</v>
      </c>
      <c r="G3" s="3323"/>
      <c r="H3" s="3323" t="s">
        <v>5700</v>
      </c>
      <c r="I3" s="3323"/>
      <c r="J3" s="3323"/>
      <c r="K3" s="3323" t="s">
        <v>5701</v>
      </c>
      <c r="L3" s="3323"/>
      <c r="M3" s="3323"/>
      <c r="N3" s="3323"/>
      <c r="O3" s="3323"/>
      <c r="P3" s="3323"/>
      <c r="Q3" s="3342" t="s">
        <v>5656</v>
      </c>
      <c r="R3" s="3323" t="s">
        <v>5073</v>
      </c>
    </row>
    <row r="4" spans="1:19" s="1612" customFormat="1" ht="78" customHeight="1">
      <c r="A4" s="3341"/>
      <c r="B4" s="3323"/>
      <c r="C4" s="3323"/>
      <c r="D4" s="3323"/>
      <c r="E4" s="3323"/>
      <c r="F4" s="1877" t="s">
        <v>5702</v>
      </c>
      <c r="G4" s="1877" t="s">
        <v>5703</v>
      </c>
      <c r="H4" s="1877" t="s">
        <v>5704</v>
      </c>
      <c r="I4" s="1877" t="s">
        <v>5705</v>
      </c>
      <c r="J4" s="1877" t="s">
        <v>5706</v>
      </c>
      <c r="K4" s="1877" t="s">
        <v>5707</v>
      </c>
      <c r="L4" s="1877" t="s">
        <v>5708</v>
      </c>
      <c r="M4" s="1877" t="s">
        <v>5709</v>
      </c>
      <c r="N4" s="1877" t="s">
        <v>5710</v>
      </c>
      <c r="O4" s="1877" t="s">
        <v>5711</v>
      </c>
      <c r="P4" s="1877" t="s">
        <v>5706</v>
      </c>
      <c r="Q4" s="3343"/>
      <c r="R4" s="3323"/>
    </row>
    <row r="5" spans="1:19" ht="46.5" customHeight="1">
      <c r="A5" s="3341"/>
      <c r="B5" s="1866">
        <v>1</v>
      </c>
      <c r="C5" s="1893">
        <v>2</v>
      </c>
      <c r="D5" s="1893">
        <v>3</v>
      </c>
      <c r="E5" s="1893">
        <v>4</v>
      </c>
      <c r="F5" s="1893">
        <v>5</v>
      </c>
      <c r="G5" s="1893">
        <v>6</v>
      </c>
      <c r="H5" s="1893">
        <v>7</v>
      </c>
      <c r="I5" s="1893">
        <v>8</v>
      </c>
      <c r="J5" s="1893" t="s">
        <v>5712</v>
      </c>
      <c r="K5" s="1893">
        <v>10</v>
      </c>
      <c r="L5" s="1893">
        <v>11</v>
      </c>
      <c r="M5" s="1893" t="s">
        <v>5713</v>
      </c>
      <c r="N5" s="1893" t="s">
        <v>5714</v>
      </c>
      <c r="O5" s="1893">
        <v>14</v>
      </c>
      <c r="P5" s="1893" t="s">
        <v>5715</v>
      </c>
      <c r="Q5" s="1894" t="s">
        <v>5716</v>
      </c>
      <c r="R5" s="1988"/>
      <c r="S5" s="1613"/>
    </row>
    <row r="6" spans="1:19" ht="14.25" customHeight="1">
      <c r="A6" s="1609">
        <v>1</v>
      </c>
      <c r="B6" s="1899" t="str">
        <f>IF(股息红利优惠审核表!B6=0,"",股息红利优惠审核表!B6)</f>
        <v/>
      </c>
      <c r="C6" s="1899" t="str">
        <f>IF(股息红利优惠审核表!C6=0,"",股息红利优惠审核表!C6)</f>
        <v/>
      </c>
      <c r="D6" s="2103">
        <f>股息红利优惠审核表!D6</f>
        <v>0</v>
      </c>
      <c r="E6" s="2103">
        <f>股息红利优惠审核表!E6</f>
        <v>0</v>
      </c>
      <c r="F6" s="1899" t="str">
        <f>IF(股息红利优惠审核表!F6=0,"",股息红利优惠审核表!F6)</f>
        <v/>
      </c>
      <c r="G6" s="2103">
        <f>股息红利优惠审核表!G6</f>
        <v>0</v>
      </c>
      <c r="H6" s="2103">
        <f>股息红利优惠审核表!H6</f>
        <v>0</v>
      </c>
      <c r="I6" s="2103">
        <f>股息红利优惠审核表!I6</f>
        <v>0</v>
      </c>
      <c r="J6" s="2103">
        <f>股息红利优惠审核表!J6</f>
        <v>0</v>
      </c>
      <c r="K6" s="2103">
        <f>股息红利优惠审核表!K6</f>
        <v>0</v>
      </c>
      <c r="L6" s="2103">
        <f>股息红利优惠审核表!L6</f>
        <v>0</v>
      </c>
      <c r="M6" s="2103">
        <f>股息红利优惠审核表!M6</f>
        <v>0</v>
      </c>
      <c r="N6" s="2103">
        <f>股息红利优惠审核表!N6</f>
        <v>0</v>
      </c>
      <c r="O6" s="2103">
        <f>股息红利优惠审核表!O6</f>
        <v>0</v>
      </c>
      <c r="P6" s="2103">
        <f>股息红利优惠审核表!P6</f>
        <v>0</v>
      </c>
      <c r="Q6" s="2103">
        <f>股息红利优惠审核表!Q6</f>
        <v>0</v>
      </c>
      <c r="R6" s="2009"/>
    </row>
    <row r="7" spans="1:19" ht="14.25" customHeight="1">
      <c r="A7" s="1609">
        <v>2</v>
      </c>
      <c r="B7" s="1899" t="str">
        <f>IF(股息红利优惠审核表!B7=0,"",股息红利优惠审核表!B7)</f>
        <v/>
      </c>
      <c r="C7" s="1899" t="str">
        <f>IF(股息红利优惠审核表!C7=0,"",股息红利优惠审核表!C7)</f>
        <v/>
      </c>
      <c r="D7" s="2103">
        <f>股息红利优惠审核表!D7</f>
        <v>0</v>
      </c>
      <c r="E7" s="2103">
        <f>股息红利优惠审核表!E7</f>
        <v>0</v>
      </c>
      <c r="F7" s="1899" t="str">
        <f>IF(股息红利优惠审核表!F7=0,"",股息红利优惠审核表!F7)</f>
        <v/>
      </c>
      <c r="G7" s="2103">
        <f>股息红利优惠审核表!G7</f>
        <v>0</v>
      </c>
      <c r="H7" s="2103">
        <f>股息红利优惠审核表!H7</f>
        <v>0</v>
      </c>
      <c r="I7" s="2103">
        <f>股息红利优惠审核表!I7</f>
        <v>0</v>
      </c>
      <c r="J7" s="2103">
        <f>股息红利优惠审核表!J7</f>
        <v>0</v>
      </c>
      <c r="K7" s="2103">
        <f>股息红利优惠审核表!K7</f>
        <v>0</v>
      </c>
      <c r="L7" s="2103">
        <f>股息红利优惠审核表!L7</f>
        <v>0</v>
      </c>
      <c r="M7" s="2103">
        <f>股息红利优惠审核表!M7</f>
        <v>0</v>
      </c>
      <c r="N7" s="2103">
        <f>股息红利优惠审核表!N7</f>
        <v>0</v>
      </c>
      <c r="O7" s="2103">
        <f>股息红利优惠审核表!O7</f>
        <v>0</v>
      </c>
      <c r="P7" s="2103">
        <f>股息红利优惠审核表!P7</f>
        <v>0</v>
      </c>
      <c r="Q7" s="2103">
        <f>股息红利优惠审核表!Q7</f>
        <v>0</v>
      </c>
      <c r="R7" s="2009"/>
    </row>
    <row r="8" spans="1:19" ht="14.25" customHeight="1">
      <c r="A8" s="1609">
        <v>3</v>
      </c>
      <c r="B8" s="1899" t="str">
        <f>IF(股息红利优惠审核表!B8=0,"",股息红利优惠审核表!B8)</f>
        <v/>
      </c>
      <c r="C8" s="1899" t="str">
        <f>IF(股息红利优惠审核表!C8=0,"",股息红利优惠审核表!C8)</f>
        <v/>
      </c>
      <c r="D8" s="2103">
        <f>股息红利优惠审核表!D8</f>
        <v>0</v>
      </c>
      <c r="E8" s="2103">
        <f>股息红利优惠审核表!E8</f>
        <v>0</v>
      </c>
      <c r="F8" s="1899" t="str">
        <f>IF(股息红利优惠审核表!F8=0,"",股息红利优惠审核表!F8)</f>
        <v/>
      </c>
      <c r="G8" s="2103">
        <f>股息红利优惠审核表!G8</f>
        <v>0</v>
      </c>
      <c r="H8" s="2103">
        <f>股息红利优惠审核表!H8</f>
        <v>0</v>
      </c>
      <c r="I8" s="2103">
        <f>股息红利优惠审核表!I8</f>
        <v>0</v>
      </c>
      <c r="J8" s="2103">
        <f>股息红利优惠审核表!J8</f>
        <v>0</v>
      </c>
      <c r="K8" s="2103">
        <f>股息红利优惠审核表!K8</f>
        <v>0</v>
      </c>
      <c r="L8" s="2103">
        <f>股息红利优惠审核表!L8</f>
        <v>0</v>
      </c>
      <c r="M8" s="2103">
        <f>股息红利优惠审核表!M8</f>
        <v>0</v>
      </c>
      <c r="N8" s="2103">
        <f>股息红利优惠审核表!N8</f>
        <v>0</v>
      </c>
      <c r="O8" s="2103">
        <f>股息红利优惠审核表!O8</f>
        <v>0</v>
      </c>
      <c r="P8" s="2103">
        <f>股息红利优惠审核表!P8</f>
        <v>0</v>
      </c>
      <c r="Q8" s="2103">
        <f>股息红利优惠审核表!Q8</f>
        <v>0</v>
      </c>
      <c r="R8" s="2009"/>
      <c r="S8" s="1799" t="s">
        <v>6635</v>
      </c>
    </row>
    <row r="9" spans="1:19" ht="14.25" customHeight="1">
      <c r="A9" s="1609">
        <v>4</v>
      </c>
      <c r="B9" s="1899" t="str">
        <f>IF(股息红利优惠审核表!B9=0,"",股息红利优惠审核表!B9)</f>
        <v/>
      </c>
      <c r="C9" s="1899" t="str">
        <f>IF(股息红利优惠审核表!C9=0,"",股息红利优惠审核表!C9)</f>
        <v/>
      </c>
      <c r="D9" s="2103">
        <f>股息红利优惠审核表!D9</f>
        <v>0</v>
      </c>
      <c r="E9" s="2103">
        <f>股息红利优惠审核表!E9</f>
        <v>0</v>
      </c>
      <c r="F9" s="1899" t="str">
        <f>IF(股息红利优惠审核表!F9=0,"",股息红利优惠审核表!F9)</f>
        <v/>
      </c>
      <c r="G9" s="2103">
        <f>股息红利优惠审核表!G9</f>
        <v>0</v>
      </c>
      <c r="H9" s="2103">
        <f>股息红利优惠审核表!H9</f>
        <v>0</v>
      </c>
      <c r="I9" s="2103">
        <f>股息红利优惠审核表!I9</f>
        <v>0</v>
      </c>
      <c r="J9" s="2103">
        <f>股息红利优惠审核表!J9</f>
        <v>0</v>
      </c>
      <c r="K9" s="2103">
        <f>股息红利优惠审核表!K9</f>
        <v>0</v>
      </c>
      <c r="L9" s="2103">
        <f>股息红利优惠审核表!L9</f>
        <v>0</v>
      </c>
      <c r="M9" s="2103">
        <f>股息红利优惠审核表!M9</f>
        <v>0</v>
      </c>
      <c r="N9" s="2103">
        <f>股息红利优惠审核表!N9</f>
        <v>0</v>
      </c>
      <c r="O9" s="2103">
        <f>股息红利优惠审核表!O9</f>
        <v>0</v>
      </c>
      <c r="P9" s="2103">
        <f>股息红利优惠审核表!P9</f>
        <v>0</v>
      </c>
      <c r="Q9" s="2103">
        <f>股息红利优惠审核表!Q9</f>
        <v>0</v>
      </c>
      <c r="R9" s="2009"/>
    </row>
    <row r="10" spans="1:19" ht="14.25" customHeight="1">
      <c r="A10" s="1609">
        <v>5</v>
      </c>
      <c r="B10" s="1899" t="str">
        <f>IF(股息红利优惠审核表!B10=0,"",股息红利优惠审核表!B10)</f>
        <v/>
      </c>
      <c r="C10" s="1899" t="str">
        <f>IF(股息红利优惠审核表!C10=0,"",股息红利优惠审核表!C10)</f>
        <v/>
      </c>
      <c r="D10" s="2103">
        <f>股息红利优惠审核表!D10</f>
        <v>0</v>
      </c>
      <c r="E10" s="2103">
        <f>股息红利优惠审核表!E10</f>
        <v>0</v>
      </c>
      <c r="F10" s="1899" t="str">
        <f>IF(股息红利优惠审核表!F10=0,"",股息红利优惠审核表!F10)</f>
        <v/>
      </c>
      <c r="G10" s="2103">
        <f>股息红利优惠审核表!G10</f>
        <v>0</v>
      </c>
      <c r="H10" s="2103">
        <f>股息红利优惠审核表!H10</f>
        <v>0</v>
      </c>
      <c r="I10" s="2103">
        <f>股息红利优惠审核表!I10</f>
        <v>0</v>
      </c>
      <c r="J10" s="2103">
        <f>股息红利优惠审核表!J10</f>
        <v>0</v>
      </c>
      <c r="K10" s="2103">
        <f>股息红利优惠审核表!K10</f>
        <v>0</v>
      </c>
      <c r="L10" s="2103">
        <f>股息红利优惠审核表!L10</f>
        <v>0</v>
      </c>
      <c r="M10" s="2103">
        <f>股息红利优惠审核表!M10</f>
        <v>0</v>
      </c>
      <c r="N10" s="2103">
        <f>股息红利优惠审核表!N10</f>
        <v>0</v>
      </c>
      <c r="O10" s="2103">
        <f>股息红利优惠审核表!O10</f>
        <v>0</v>
      </c>
      <c r="P10" s="2103">
        <f>股息红利优惠审核表!P10</f>
        <v>0</v>
      </c>
      <c r="Q10" s="2103">
        <f>股息红利优惠审核表!Q10</f>
        <v>0</v>
      </c>
      <c r="R10" s="2009"/>
    </row>
    <row r="11" spans="1:19" ht="14.25" customHeight="1">
      <c r="A11" s="1609">
        <v>6</v>
      </c>
      <c r="B11" s="1899" t="str">
        <f>IF(股息红利优惠审核表!B11=0,"",股息红利优惠审核表!B11)</f>
        <v/>
      </c>
      <c r="C11" s="1899" t="str">
        <f>IF(股息红利优惠审核表!C11=0,"",股息红利优惠审核表!C11)</f>
        <v/>
      </c>
      <c r="D11" s="2103">
        <f>股息红利优惠审核表!D11</f>
        <v>0</v>
      </c>
      <c r="E11" s="2103">
        <f>股息红利优惠审核表!E11</f>
        <v>0</v>
      </c>
      <c r="F11" s="1899" t="str">
        <f>IF(股息红利优惠审核表!F11=0,"",股息红利优惠审核表!F11)</f>
        <v/>
      </c>
      <c r="G11" s="2103">
        <f>股息红利优惠审核表!G11</f>
        <v>0</v>
      </c>
      <c r="H11" s="2103">
        <f>股息红利优惠审核表!H11</f>
        <v>0</v>
      </c>
      <c r="I11" s="2103">
        <f>股息红利优惠审核表!I11</f>
        <v>0</v>
      </c>
      <c r="J11" s="2103">
        <f>股息红利优惠审核表!J11</f>
        <v>0</v>
      </c>
      <c r="K11" s="2103">
        <f>股息红利优惠审核表!K11</f>
        <v>0</v>
      </c>
      <c r="L11" s="2103">
        <f>股息红利优惠审核表!L11</f>
        <v>0</v>
      </c>
      <c r="M11" s="2103">
        <f>股息红利优惠审核表!M11</f>
        <v>0</v>
      </c>
      <c r="N11" s="2103">
        <f>股息红利优惠审核表!N11</f>
        <v>0</v>
      </c>
      <c r="O11" s="2103">
        <f>股息红利优惠审核表!O11</f>
        <v>0</v>
      </c>
      <c r="P11" s="2103">
        <f>股息红利优惠审核表!P11</f>
        <v>0</v>
      </c>
      <c r="Q11" s="2103">
        <f>股息红利优惠审核表!Q11</f>
        <v>0</v>
      </c>
      <c r="R11" s="2009"/>
    </row>
    <row r="12" spans="1:19" ht="14.25" customHeight="1">
      <c r="A12" s="1609">
        <v>7</v>
      </c>
      <c r="B12" s="1899" t="str">
        <f>IF(股息红利优惠审核表!B12=0,"",股息红利优惠审核表!B12)</f>
        <v/>
      </c>
      <c r="C12" s="1899" t="str">
        <f>IF(股息红利优惠审核表!C12=0,"",股息红利优惠审核表!C12)</f>
        <v/>
      </c>
      <c r="D12" s="2103">
        <f>股息红利优惠审核表!D12</f>
        <v>0</v>
      </c>
      <c r="E12" s="2103">
        <f>股息红利优惠审核表!E12</f>
        <v>0</v>
      </c>
      <c r="F12" s="1899" t="str">
        <f>IF(股息红利优惠审核表!F12=0,"",股息红利优惠审核表!F12)</f>
        <v/>
      </c>
      <c r="G12" s="2103">
        <f>股息红利优惠审核表!G12</f>
        <v>0</v>
      </c>
      <c r="H12" s="2103">
        <f>股息红利优惠审核表!H12</f>
        <v>0</v>
      </c>
      <c r="I12" s="2103">
        <f>股息红利优惠审核表!I12</f>
        <v>0</v>
      </c>
      <c r="J12" s="2103">
        <f>股息红利优惠审核表!J12</f>
        <v>0</v>
      </c>
      <c r="K12" s="2103">
        <f>股息红利优惠审核表!K12</f>
        <v>0</v>
      </c>
      <c r="L12" s="2103">
        <f>股息红利优惠审核表!L12</f>
        <v>0</v>
      </c>
      <c r="M12" s="2103">
        <f>股息红利优惠审核表!M12</f>
        <v>0</v>
      </c>
      <c r="N12" s="2103">
        <f>股息红利优惠审核表!N12</f>
        <v>0</v>
      </c>
      <c r="O12" s="2103">
        <f>股息红利优惠审核表!O12</f>
        <v>0</v>
      </c>
      <c r="P12" s="2103">
        <f>股息红利优惠审核表!P12</f>
        <v>0</v>
      </c>
      <c r="Q12" s="2103">
        <f>股息红利优惠审核表!Q12</f>
        <v>0</v>
      </c>
      <c r="R12" s="2009"/>
    </row>
    <row r="13" spans="1:19" ht="14.25" customHeight="1">
      <c r="A13" s="1609">
        <v>8</v>
      </c>
      <c r="B13" s="1899" t="str">
        <f>IF(股息红利优惠审核表!B13=0,"",股息红利优惠审核表!B13)</f>
        <v/>
      </c>
      <c r="C13" s="1899" t="str">
        <f>IF(股息红利优惠审核表!C13=0,"",股息红利优惠审核表!C13)</f>
        <v/>
      </c>
      <c r="D13" s="2103">
        <f>股息红利优惠审核表!D13</f>
        <v>0</v>
      </c>
      <c r="E13" s="2103">
        <f>股息红利优惠审核表!E13</f>
        <v>0</v>
      </c>
      <c r="F13" s="1899" t="str">
        <f>IF(股息红利优惠审核表!F13=0,"",股息红利优惠审核表!F13)</f>
        <v/>
      </c>
      <c r="G13" s="2103">
        <f>股息红利优惠审核表!G13</f>
        <v>0</v>
      </c>
      <c r="H13" s="2103">
        <f>股息红利优惠审核表!H13</f>
        <v>0</v>
      </c>
      <c r="I13" s="2103">
        <f>股息红利优惠审核表!I13</f>
        <v>0</v>
      </c>
      <c r="J13" s="2103">
        <f>股息红利优惠审核表!J13</f>
        <v>0</v>
      </c>
      <c r="K13" s="2103">
        <f>股息红利优惠审核表!K13</f>
        <v>0</v>
      </c>
      <c r="L13" s="2103">
        <f>股息红利优惠审核表!L13</f>
        <v>0</v>
      </c>
      <c r="M13" s="2103">
        <f>股息红利优惠审核表!M13</f>
        <v>0</v>
      </c>
      <c r="N13" s="2103">
        <f>股息红利优惠审核表!N13</f>
        <v>0</v>
      </c>
      <c r="O13" s="2103">
        <f>股息红利优惠审核表!O13</f>
        <v>0</v>
      </c>
      <c r="P13" s="2103">
        <f>股息红利优惠审核表!P13</f>
        <v>0</v>
      </c>
      <c r="Q13" s="2103">
        <f>股息红利优惠审核表!Q13</f>
        <v>0</v>
      </c>
      <c r="R13" s="2009"/>
    </row>
    <row r="14" spans="1:19" ht="14.25" customHeight="1">
      <c r="A14" s="1609">
        <v>9</v>
      </c>
      <c r="B14" s="1899" t="str">
        <f>IF(股息红利优惠审核表!B14=0,"",股息红利优惠审核表!B14)</f>
        <v/>
      </c>
      <c r="C14" s="1899" t="str">
        <f>IF(股息红利优惠审核表!C14=0,"",股息红利优惠审核表!C14)</f>
        <v/>
      </c>
      <c r="D14" s="2103">
        <f>股息红利优惠审核表!D14</f>
        <v>0</v>
      </c>
      <c r="E14" s="2103">
        <f>股息红利优惠审核表!E14</f>
        <v>0</v>
      </c>
      <c r="F14" s="1899" t="str">
        <f>IF(股息红利优惠审核表!F14=0,"",股息红利优惠审核表!F14)</f>
        <v/>
      </c>
      <c r="G14" s="2103">
        <f>股息红利优惠审核表!G14</f>
        <v>0</v>
      </c>
      <c r="H14" s="2103">
        <f>股息红利优惠审核表!H14</f>
        <v>0</v>
      </c>
      <c r="I14" s="2103">
        <f>股息红利优惠审核表!I14</f>
        <v>0</v>
      </c>
      <c r="J14" s="2103">
        <f>股息红利优惠审核表!J14</f>
        <v>0</v>
      </c>
      <c r="K14" s="2103">
        <f>股息红利优惠审核表!K14</f>
        <v>0</v>
      </c>
      <c r="L14" s="2103">
        <f>股息红利优惠审核表!L14</f>
        <v>0</v>
      </c>
      <c r="M14" s="2103">
        <f>股息红利优惠审核表!M14</f>
        <v>0</v>
      </c>
      <c r="N14" s="2103">
        <f>股息红利优惠审核表!N14</f>
        <v>0</v>
      </c>
      <c r="O14" s="2103">
        <f>股息红利优惠审核表!O14</f>
        <v>0</v>
      </c>
      <c r="P14" s="2103">
        <f>股息红利优惠审核表!P14</f>
        <v>0</v>
      </c>
      <c r="Q14" s="2103">
        <f>股息红利优惠审核表!Q14</f>
        <v>0</v>
      </c>
      <c r="R14" s="2009"/>
    </row>
    <row r="15" spans="1:19" ht="89.25" customHeight="1">
      <c r="A15" s="1615" t="s">
        <v>5717</v>
      </c>
      <c r="B15" s="1865" t="str">
        <f>股息红利优惠审核表!B15</f>
        <v>合计</v>
      </c>
      <c r="C15" s="1989" t="s">
        <v>5718</v>
      </c>
      <c r="D15" s="1989" t="s">
        <v>5718</v>
      </c>
      <c r="E15" s="1989" t="s">
        <v>5718</v>
      </c>
      <c r="F15" s="1989" t="s">
        <v>5718</v>
      </c>
      <c r="G15" s="2103">
        <f>股息红利优惠审核表!G15</f>
        <v>0</v>
      </c>
      <c r="H15" s="1989" t="s">
        <v>5718</v>
      </c>
      <c r="I15" s="1989" t="s">
        <v>5718</v>
      </c>
      <c r="J15" s="2103">
        <f>股息红利优惠审核表!J15</f>
        <v>0</v>
      </c>
      <c r="K15" s="1989" t="s">
        <v>5718</v>
      </c>
      <c r="L15" s="1989" t="s">
        <v>5718</v>
      </c>
      <c r="M15" s="1989" t="s">
        <v>5718</v>
      </c>
      <c r="N15" s="1989" t="s">
        <v>5718</v>
      </c>
      <c r="O15" s="1989" t="s">
        <v>5718</v>
      </c>
      <c r="P15" s="2103">
        <f>股息红利优惠审核表!P15</f>
        <v>0</v>
      </c>
      <c r="Q15" s="2103">
        <f>股息红利优惠审核表!Q15</f>
        <v>0</v>
      </c>
      <c r="R15" s="2008" t="s">
        <v>5719</v>
      </c>
    </row>
  </sheetData>
  <mergeCells count="12">
    <mergeCell ref="Q3:Q4"/>
    <mergeCell ref="R3:R4"/>
    <mergeCell ref="A1:R1"/>
    <mergeCell ref="A2:R2"/>
    <mergeCell ref="A3:A5"/>
    <mergeCell ref="B3:B4"/>
    <mergeCell ref="C3:C4"/>
    <mergeCell ref="D3:D4"/>
    <mergeCell ref="E3:E4"/>
    <mergeCell ref="F3:G3"/>
    <mergeCell ref="H3:J3"/>
    <mergeCell ref="K3:P3"/>
  </mergeCells>
  <phoneticPr fontId="59" type="noConversion"/>
  <hyperlinks>
    <hyperlink ref="S8" location="股息红利优惠审核表!A1" display="股息红利优惠审核表!A1"/>
  </hyperlinks>
  <printOptions horizontalCentered="1" verticalCentered="1"/>
  <pageMargins left="0.39370078740157483" right="0.27559055118110237" top="0.39370078740157483" bottom="0.39370078740157483" header="0.11811023622047245" footer="0.11811023622047245"/>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81633" r:id="rId4" name="Button 1">
              <controlPr defaultSize="0" print="0" autoFill="0" autoPict="0" macro="[0]!ThisWorkbook.返回">
                <anchor moveWithCells="1">
                  <from>
                    <xdr:col>18</xdr:col>
                    <xdr:colOff>142875</xdr:colOff>
                    <xdr:row>4</xdr:row>
                    <xdr:rowOff>66675</xdr:rowOff>
                  </from>
                  <to>
                    <xdr:col>19</xdr:col>
                    <xdr:colOff>419100</xdr:colOff>
                    <xdr:row>4</xdr:row>
                    <xdr:rowOff>333375</xdr:rowOff>
                  </to>
                </anchor>
              </controlPr>
            </control>
          </mc:Choice>
        </mc:AlternateContent>
      </controls>
    </mc:Choice>
  </mc:AlternateContent>
</worksheet>
</file>

<file path=xl/worksheets/sheet1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1">
    <tabColor rgb="FFFFFF00"/>
  </sheetPr>
  <dimension ref="A1:N16"/>
  <sheetViews>
    <sheetView topLeftCell="A10" workbookViewId="0">
      <selection activeCell="F23" sqref="F23"/>
    </sheetView>
  </sheetViews>
  <sheetFormatPr defaultRowHeight="14.25"/>
  <cols>
    <col min="1" max="1" width="5.75" style="1617" customWidth="1"/>
    <col min="2" max="2" width="14.875" style="1617" customWidth="1"/>
    <col min="3" max="7" width="11.5" style="1617" customWidth="1"/>
    <col min="8" max="8" width="7.375" style="1617" customWidth="1"/>
    <col min="9" max="11" width="11.5" style="1617" customWidth="1"/>
    <col min="12" max="12" width="8" style="1617" customWidth="1"/>
    <col min="13" max="256" width="9" style="1617"/>
    <col min="257" max="257" width="5.75" style="1617" customWidth="1"/>
    <col min="258" max="258" width="8.25" style="1617" customWidth="1"/>
    <col min="259" max="261" width="11.625" style="1617" customWidth="1"/>
    <col min="262" max="262" width="10.75" style="1617" customWidth="1"/>
    <col min="263" max="263" width="9" style="1617"/>
    <col min="264" max="264" width="10" style="1617" customWidth="1"/>
    <col min="265" max="265" width="10.75" style="1617" customWidth="1"/>
    <col min="266" max="266" width="10.875" style="1617" customWidth="1"/>
    <col min="267" max="267" width="10.5" style="1617" customWidth="1"/>
    <col min="268" max="268" width="11.25" style="1617" customWidth="1"/>
    <col min="269" max="512" width="9" style="1617"/>
    <col min="513" max="513" width="5.75" style="1617" customWidth="1"/>
    <col min="514" max="514" width="8.25" style="1617" customWidth="1"/>
    <col min="515" max="517" width="11.625" style="1617" customWidth="1"/>
    <col min="518" max="518" width="10.75" style="1617" customWidth="1"/>
    <col min="519" max="519" width="9" style="1617"/>
    <col min="520" max="520" width="10" style="1617" customWidth="1"/>
    <col min="521" max="521" width="10.75" style="1617" customWidth="1"/>
    <col min="522" max="522" width="10.875" style="1617" customWidth="1"/>
    <col min="523" max="523" width="10.5" style="1617" customWidth="1"/>
    <col min="524" max="524" width="11.25" style="1617" customWidth="1"/>
    <col min="525" max="768" width="9" style="1617"/>
    <col min="769" max="769" width="5.75" style="1617" customWidth="1"/>
    <col min="770" max="770" width="8.25" style="1617" customWidth="1"/>
    <col min="771" max="773" width="11.625" style="1617" customWidth="1"/>
    <col min="774" max="774" width="10.75" style="1617" customWidth="1"/>
    <col min="775" max="775" width="9" style="1617"/>
    <col min="776" max="776" width="10" style="1617" customWidth="1"/>
    <col min="777" max="777" width="10.75" style="1617" customWidth="1"/>
    <col min="778" max="778" width="10.875" style="1617" customWidth="1"/>
    <col min="779" max="779" width="10.5" style="1617" customWidth="1"/>
    <col min="780" max="780" width="11.25" style="1617" customWidth="1"/>
    <col min="781" max="1024" width="9" style="1617"/>
    <col min="1025" max="1025" width="5.75" style="1617" customWidth="1"/>
    <col min="1026" max="1026" width="8.25" style="1617" customWidth="1"/>
    <col min="1027" max="1029" width="11.625" style="1617" customWidth="1"/>
    <col min="1030" max="1030" width="10.75" style="1617" customWidth="1"/>
    <col min="1031" max="1031" width="9" style="1617"/>
    <col min="1032" max="1032" width="10" style="1617" customWidth="1"/>
    <col min="1033" max="1033" width="10.75" style="1617" customWidth="1"/>
    <col min="1034" max="1034" width="10.875" style="1617" customWidth="1"/>
    <col min="1035" max="1035" width="10.5" style="1617" customWidth="1"/>
    <col min="1036" max="1036" width="11.25" style="1617" customWidth="1"/>
    <col min="1037" max="1280" width="9" style="1617"/>
    <col min="1281" max="1281" width="5.75" style="1617" customWidth="1"/>
    <col min="1282" max="1282" width="8.25" style="1617" customWidth="1"/>
    <col min="1283" max="1285" width="11.625" style="1617" customWidth="1"/>
    <col min="1286" max="1286" width="10.75" style="1617" customWidth="1"/>
    <col min="1287" max="1287" width="9" style="1617"/>
    <col min="1288" max="1288" width="10" style="1617" customWidth="1"/>
    <col min="1289" max="1289" width="10.75" style="1617" customWidth="1"/>
    <col min="1290" max="1290" width="10.875" style="1617" customWidth="1"/>
    <col min="1291" max="1291" width="10.5" style="1617" customWidth="1"/>
    <col min="1292" max="1292" width="11.25" style="1617" customWidth="1"/>
    <col min="1293" max="1536" width="9" style="1617"/>
    <col min="1537" max="1537" width="5.75" style="1617" customWidth="1"/>
    <col min="1538" max="1538" width="8.25" style="1617" customWidth="1"/>
    <col min="1539" max="1541" width="11.625" style="1617" customWidth="1"/>
    <col min="1542" max="1542" width="10.75" style="1617" customWidth="1"/>
    <col min="1543" max="1543" width="9" style="1617"/>
    <col min="1544" max="1544" width="10" style="1617" customWidth="1"/>
    <col min="1545" max="1545" width="10.75" style="1617" customWidth="1"/>
    <col min="1546" max="1546" width="10.875" style="1617" customWidth="1"/>
    <col min="1547" max="1547" width="10.5" style="1617" customWidth="1"/>
    <col min="1548" max="1548" width="11.25" style="1617" customWidth="1"/>
    <col min="1549" max="1792" width="9" style="1617"/>
    <col min="1793" max="1793" width="5.75" style="1617" customWidth="1"/>
    <col min="1794" max="1794" width="8.25" style="1617" customWidth="1"/>
    <col min="1795" max="1797" width="11.625" style="1617" customWidth="1"/>
    <col min="1798" max="1798" width="10.75" style="1617" customWidth="1"/>
    <col min="1799" max="1799" width="9" style="1617"/>
    <col min="1800" max="1800" width="10" style="1617" customWidth="1"/>
    <col min="1801" max="1801" width="10.75" style="1617" customWidth="1"/>
    <col min="1802" max="1802" width="10.875" style="1617" customWidth="1"/>
    <col min="1803" max="1803" width="10.5" style="1617" customWidth="1"/>
    <col min="1804" max="1804" width="11.25" style="1617" customWidth="1"/>
    <col min="1805" max="2048" width="9" style="1617"/>
    <col min="2049" max="2049" width="5.75" style="1617" customWidth="1"/>
    <col min="2050" max="2050" width="8.25" style="1617" customWidth="1"/>
    <col min="2051" max="2053" width="11.625" style="1617" customWidth="1"/>
    <col min="2054" max="2054" width="10.75" style="1617" customWidth="1"/>
    <col min="2055" max="2055" width="9" style="1617"/>
    <col min="2056" max="2056" width="10" style="1617" customWidth="1"/>
    <col min="2057" max="2057" width="10.75" style="1617" customWidth="1"/>
    <col min="2058" max="2058" width="10.875" style="1617" customWidth="1"/>
    <col min="2059" max="2059" width="10.5" style="1617" customWidth="1"/>
    <col min="2060" max="2060" width="11.25" style="1617" customWidth="1"/>
    <col min="2061" max="2304" width="9" style="1617"/>
    <col min="2305" max="2305" width="5.75" style="1617" customWidth="1"/>
    <col min="2306" max="2306" width="8.25" style="1617" customWidth="1"/>
    <col min="2307" max="2309" width="11.625" style="1617" customWidth="1"/>
    <col min="2310" max="2310" width="10.75" style="1617" customWidth="1"/>
    <col min="2311" max="2311" width="9" style="1617"/>
    <col min="2312" max="2312" width="10" style="1617" customWidth="1"/>
    <col min="2313" max="2313" width="10.75" style="1617" customWidth="1"/>
    <col min="2314" max="2314" width="10.875" style="1617" customWidth="1"/>
    <col min="2315" max="2315" width="10.5" style="1617" customWidth="1"/>
    <col min="2316" max="2316" width="11.25" style="1617" customWidth="1"/>
    <col min="2317" max="2560" width="9" style="1617"/>
    <col min="2561" max="2561" width="5.75" style="1617" customWidth="1"/>
    <col min="2562" max="2562" width="8.25" style="1617" customWidth="1"/>
    <col min="2563" max="2565" width="11.625" style="1617" customWidth="1"/>
    <col min="2566" max="2566" width="10.75" style="1617" customWidth="1"/>
    <col min="2567" max="2567" width="9" style="1617"/>
    <col min="2568" max="2568" width="10" style="1617" customWidth="1"/>
    <col min="2569" max="2569" width="10.75" style="1617" customWidth="1"/>
    <col min="2570" max="2570" width="10.875" style="1617" customWidth="1"/>
    <col min="2571" max="2571" width="10.5" style="1617" customWidth="1"/>
    <col min="2572" max="2572" width="11.25" style="1617" customWidth="1"/>
    <col min="2573" max="2816" width="9" style="1617"/>
    <col min="2817" max="2817" width="5.75" style="1617" customWidth="1"/>
    <col min="2818" max="2818" width="8.25" style="1617" customWidth="1"/>
    <col min="2819" max="2821" width="11.625" style="1617" customWidth="1"/>
    <col min="2822" max="2822" width="10.75" style="1617" customWidth="1"/>
    <col min="2823" max="2823" width="9" style="1617"/>
    <col min="2824" max="2824" width="10" style="1617" customWidth="1"/>
    <col min="2825" max="2825" width="10.75" style="1617" customWidth="1"/>
    <col min="2826" max="2826" width="10.875" style="1617" customWidth="1"/>
    <col min="2827" max="2827" width="10.5" style="1617" customWidth="1"/>
    <col min="2828" max="2828" width="11.25" style="1617" customWidth="1"/>
    <col min="2829" max="3072" width="9" style="1617"/>
    <col min="3073" max="3073" width="5.75" style="1617" customWidth="1"/>
    <col min="3074" max="3074" width="8.25" style="1617" customWidth="1"/>
    <col min="3075" max="3077" width="11.625" style="1617" customWidth="1"/>
    <col min="3078" max="3078" width="10.75" style="1617" customWidth="1"/>
    <col min="3079" max="3079" width="9" style="1617"/>
    <col min="3080" max="3080" width="10" style="1617" customWidth="1"/>
    <col min="3081" max="3081" width="10.75" style="1617" customWidth="1"/>
    <col min="3082" max="3082" width="10.875" style="1617" customWidth="1"/>
    <col min="3083" max="3083" width="10.5" style="1617" customWidth="1"/>
    <col min="3084" max="3084" width="11.25" style="1617" customWidth="1"/>
    <col min="3085" max="3328" width="9" style="1617"/>
    <col min="3329" max="3329" width="5.75" style="1617" customWidth="1"/>
    <col min="3330" max="3330" width="8.25" style="1617" customWidth="1"/>
    <col min="3331" max="3333" width="11.625" style="1617" customWidth="1"/>
    <col min="3334" max="3334" width="10.75" style="1617" customWidth="1"/>
    <col min="3335" max="3335" width="9" style="1617"/>
    <col min="3336" max="3336" width="10" style="1617" customWidth="1"/>
    <col min="3337" max="3337" width="10.75" style="1617" customWidth="1"/>
    <col min="3338" max="3338" width="10.875" style="1617" customWidth="1"/>
    <col min="3339" max="3339" width="10.5" style="1617" customWidth="1"/>
    <col min="3340" max="3340" width="11.25" style="1617" customWidth="1"/>
    <col min="3341" max="3584" width="9" style="1617"/>
    <col min="3585" max="3585" width="5.75" style="1617" customWidth="1"/>
    <col min="3586" max="3586" width="8.25" style="1617" customWidth="1"/>
    <col min="3587" max="3589" width="11.625" style="1617" customWidth="1"/>
    <col min="3590" max="3590" width="10.75" style="1617" customWidth="1"/>
    <col min="3591" max="3591" width="9" style="1617"/>
    <col min="3592" max="3592" width="10" style="1617" customWidth="1"/>
    <col min="3593" max="3593" width="10.75" style="1617" customWidth="1"/>
    <col min="3594" max="3594" width="10.875" style="1617" customWidth="1"/>
    <col min="3595" max="3595" width="10.5" style="1617" customWidth="1"/>
    <col min="3596" max="3596" width="11.25" style="1617" customWidth="1"/>
    <col min="3597" max="3840" width="9" style="1617"/>
    <col min="3841" max="3841" width="5.75" style="1617" customWidth="1"/>
    <col min="3842" max="3842" width="8.25" style="1617" customWidth="1"/>
    <col min="3843" max="3845" width="11.625" style="1617" customWidth="1"/>
    <col min="3846" max="3846" width="10.75" style="1617" customWidth="1"/>
    <col min="3847" max="3847" width="9" style="1617"/>
    <col min="3848" max="3848" width="10" style="1617" customWidth="1"/>
    <col min="3849" max="3849" width="10.75" style="1617" customWidth="1"/>
    <col min="3850" max="3850" width="10.875" style="1617" customWidth="1"/>
    <col min="3851" max="3851" width="10.5" style="1617" customWidth="1"/>
    <col min="3852" max="3852" width="11.25" style="1617" customWidth="1"/>
    <col min="3853" max="4096" width="9" style="1617"/>
    <col min="4097" max="4097" width="5.75" style="1617" customWidth="1"/>
    <col min="4098" max="4098" width="8.25" style="1617" customWidth="1"/>
    <col min="4099" max="4101" width="11.625" style="1617" customWidth="1"/>
    <col min="4102" max="4102" width="10.75" style="1617" customWidth="1"/>
    <col min="4103" max="4103" width="9" style="1617"/>
    <col min="4104" max="4104" width="10" style="1617" customWidth="1"/>
    <col min="4105" max="4105" width="10.75" style="1617" customWidth="1"/>
    <col min="4106" max="4106" width="10.875" style="1617" customWidth="1"/>
    <col min="4107" max="4107" width="10.5" style="1617" customWidth="1"/>
    <col min="4108" max="4108" width="11.25" style="1617" customWidth="1"/>
    <col min="4109" max="4352" width="9" style="1617"/>
    <col min="4353" max="4353" width="5.75" style="1617" customWidth="1"/>
    <col min="4354" max="4354" width="8.25" style="1617" customWidth="1"/>
    <col min="4355" max="4357" width="11.625" style="1617" customWidth="1"/>
    <col min="4358" max="4358" width="10.75" style="1617" customWidth="1"/>
    <col min="4359" max="4359" width="9" style="1617"/>
    <col min="4360" max="4360" width="10" style="1617" customWidth="1"/>
    <col min="4361" max="4361" width="10.75" style="1617" customWidth="1"/>
    <col min="4362" max="4362" width="10.875" style="1617" customWidth="1"/>
    <col min="4363" max="4363" width="10.5" style="1617" customWidth="1"/>
    <col min="4364" max="4364" width="11.25" style="1617" customWidth="1"/>
    <col min="4365" max="4608" width="9" style="1617"/>
    <col min="4609" max="4609" width="5.75" style="1617" customWidth="1"/>
    <col min="4610" max="4610" width="8.25" style="1617" customWidth="1"/>
    <col min="4611" max="4613" width="11.625" style="1617" customWidth="1"/>
    <col min="4614" max="4614" width="10.75" style="1617" customWidth="1"/>
    <col min="4615" max="4615" width="9" style="1617"/>
    <col min="4616" max="4616" width="10" style="1617" customWidth="1"/>
    <col min="4617" max="4617" width="10.75" style="1617" customWidth="1"/>
    <col min="4618" max="4618" width="10.875" style="1617" customWidth="1"/>
    <col min="4619" max="4619" width="10.5" style="1617" customWidth="1"/>
    <col min="4620" max="4620" width="11.25" style="1617" customWidth="1"/>
    <col min="4621" max="4864" width="9" style="1617"/>
    <col min="4865" max="4865" width="5.75" style="1617" customWidth="1"/>
    <col min="4866" max="4866" width="8.25" style="1617" customWidth="1"/>
    <col min="4867" max="4869" width="11.625" style="1617" customWidth="1"/>
    <col min="4870" max="4870" width="10.75" style="1617" customWidth="1"/>
    <col min="4871" max="4871" width="9" style="1617"/>
    <col min="4872" max="4872" width="10" style="1617" customWidth="1"/>
    <col min="4873" max="4873" width="10.75" style="1617" customWidth="1"/>
    <col min="4874" max="4874" width="10.875" style="1617" customWidth="1"/>
    <col min="4875" max="4875" width="10.5" style="1617" customWidth="1"/>
    <col min="4876" max="4876" width="11.25" style="1617" customWidth="1"/>
    <col min="4877" max="5120" width="9" style="1617"/>
    <col min="5121" max="5121" width="5.75" style="1617" customWidth="1"/>
    <col min="5122" max="5122" width="8.25" style="1617" customWidth="1"/>
    <col min="5123" max="5125" width="11.625" style="1617" customWidth="1"/>
    <col min="5126" max="5126" width="10.75" style="1617" customWidth="1"/>
    <col min="5127" max="5127" width="9" style="1617"/>
    <col min="5128" max="5128" width="10" style="1617" customWidth="1"/>
    <col min="5129" max="5129" width="10.75" style="1617" customWidth="1"/>
    <col min="5130" max="5130" width="10.875" style="1617" customWidth="1"/>
    <col min="5131" max="5131" width="10.5" style="1617" customWidth="1"/>
    <col min="5132" max="5132" width="11.25" style="1617" customWidth="1"/>
    <col min="5133" max="5376" width="9" style="1617"/>
    <col min="5377" max="5377" width="5.75" style="1617" customWidth="1"/>
    <col min="5378" max="5378" width="8.25" style="1617" customWidth="1"/>
    <col min="5379" max="5381" width="11.625" style="1617" customWidth="1"/>
    <col min="5382" max="5382" width="10.75" style="1617" customWidth="1"/>
    <col min="5383" max="5383" width="9" style="1617"/>
    <col min="5384" max="5384" width="10" style="1617" customWidth="1"/>
    <col min="5385" max="5385" width="10.75" style="1617" customWidth="1"/>
    <col min="5386" max="5386" width="10.875" style="1617" customWidth="1"/>
    <col min="5387" max="5387" width="10.5" style="1617" customWidth="1"/>
    <col min="5388" max="5388" width="11.25" style="1617" customWidth="1"/>
    <col min="5389" max="5632" width="9" style="1617"/>
    <col min="5633" max="5633" width="5.75" style="1617" customWidth="1"/>
    <col min="5634" max="5634" width="8.25" style="1617" customWidth="1"/>
    <col min="5635" max="5637" width="11.625" style="1617" customWidth="1"/>
    <col min="5638" max="5638" width="10.75" style="1617" customWidth="1"/>
    <col min="5639" max="5639" width="9" style="1617"/>
    <col min="5640" max="5640" width="10" style="1617" customWidth="1"/>
    <col min="5641" max="5641" width="10.75" style="1617" customWidth="1"/>
    <col min="5642" max="5642" width="10.875" style="1617" customWidth="1"/>
    <col min="5643" max="5643" width="10.5" style="1617" customWidth="1"/>
    <col min="5644" max="5644" width="11.25" style="1617" customWidth="1"/>
    <col min="5645" max="5888" width="9" style="1617"/>
    <col min="5889" max="5889" width="5.75" style="1617" customWidth="1"/>
    <col min="5890" max="5890" width="8.25" style="1617" customWidth="1"/>
    <col min="5891" max="5893" width="11.625" style="1617" customWidth="1"/>
    <col min="5894" max="5894" width="10.75" style="1617" customWidth="1"/>
    <col min="5895" max="5895" width="9" style="1617"/>
    <col min="5896" max="5896" width="10" style="1617" customWidth="1"/>
    <col min="5897" max="5897" width="10.75" style="1617" customWidth="1"/>
    <col min="5898" max="5898" width="10.875" style="1617" customWidth="1"/>
    <col min="5899" max="5899" width="10.5" style="1617" customWidth="1"/>
    <col min="5900" max="5900" width="11.25" style="1617" customWidth="1"/>
    <col min="5901" max="6144" width="9" style="1617"/>
    <col min="6145" max="6145" width="5.75" style="1617" customWidth="1"/>
    <col min="6146" max="6146" width="8.25" style="1617" customWidth="1"/>
    <col min="6147" max="6149" width="11.625" style="1617" customWidth="1"/>
    <col min="6150" max="6150" width="10.75" style="1617" customWidth="1"/>
    <col min="6151" max="6151" width="9" style="1617"/>
    <col min="6152" max="6152" width="10" style="1617" customWidth="1"/>
    <col min="6153" max="6153" width="10.75" style="1617" customWidth="1"/>
    <col min="6154" max="6154" width="10.875" style="1617" customWidth="1"/>
    <col min="6155" max="6155" width="10.5" style="1617" customWidth="1"/>
    <col min="6156" max="6156" width="11.25" style="1617" customWidth="1"/>
    <col min="6157" max="6400" width="9" style="1617"/>
    <col min="6401" max="6401" width="5.75" style="1617" customWidth="1"/>
    <col min="6402" max="6402" width="8.25" style="1617" customWidth="1"/>
    <col min="6403" max="6405" width="11.625" style="1617" customWidth="1"/>
    <col min="6406" max="6406" width="10.75" style="1617" customWidth="1"/>
    <col min="6407" max="6407" width="9" style="1617"/>
    <col min="6408" max="6408" width="10" style="1617" customWidth="1"/>
    <col min="6409" max="6409" width="10.75" style="1617" customWidth="1"/>
    <col min="6410" max="6410" width="10.875" style="1617" customWidth="1"/>
    <col min="6411" max="6411" width="10.5" style="1617" customWidth="1"/>
    <col min="6412" max="6412" width="11.25" style="1617" customWidth="1"/>
    <col min="6413" max="6656" width="9" style="1617"/>
    <col min="6657" max="6657" width="5.75" style="1617" customWidth="1"/>
    <col min="6658" max="6658" width="8.25" style="1617" customWidth="1"/>
    <col min="6659" max="6661" width="11.625" style="1617" customWidth="1"/>
    <col min="6662" max="6662" width="10.75" style="1617" customWidth="1"/>
    <col min="6663" max="6663" width="9" style="1617"/>
    <col min="6664" max="6664" width="10" style="1617" customWidth="1"/>
    <col min="6665" max="6665" width="10.75" style="1617" customWidth="1"/>
    <col min="6666" max="6666" width="10.875" style="1617" customWidth="1"/>
    <col min="6667" max="6667" width="10.5" style="1617" customWidth="1"/>
    <col min="6668" max="6668" width="11.25" style="1617" customWidth="1"/>
    <col min="6669" max="6912" width="9" style="1617"/>
    <col min="6913" max="6913" width="5.75" style="1617" customWidth="1"/>
    <col min="6914" max="6914" width="8.25" style="1617" customWidth="1"/>
    <col min="6915" max="6917" width="11.625" style="1617" customWidth="1"/>
    <col min="6918" max="6918" width="10.75" style="1617" customWidth="1"/>
    <col min="6919" max="6919" width="9" style="1617"/>
    <col min="6920" max="6920" width="10" style="1617" customWidth="1"/>
    <col min="6921" max="6921" width="10.75" style="1617" customWidth="1"/>
    <col min="6922" max="6922" width="10.875" style="1617" customWidth="1"/>
    <col min="6923" max="6923" width="10.5" style="1617" customWidth="1"/>
    <col min="6924" max="6924" width="11.25" style="1617" customWidth="1"/>
    <col min="6925" max="7168" width="9" style="1617"/>
    <col min="7169" max="7169" width="5.75" style="1617" customWidth="1"/>
    <col min="7170" max="7170" width="8.25" style="1617" customWidth="1"/>
    <col min="7171" max="7173" width="11.625" style="1617" customWidth="1"/>
    <col min="7174" max="7174" width="10.75" style="1617" customWidth="1"/>
    <col min="7175" max="7175" width="9" style="1617"/>
    <col min="7176" max="7176" width="10" style="1617" customWidth="1"/>
    <col min="7177" max="7177" width="10.75" style="1617" customWidth="1"/>
    <col min="7178" max="7178" width="10.875" style="1617" customWidth="1"/>
    <col min="7179" max="7179" width="10.5" style="1617" customWidth="1"/>
    <col min="7180" max="7180" width="11.25" style="1617" customWidth="1"/>
    <col min="7181" max="7424" width="9" style="1617"/>
    <col min="7425" max="7425" width="5.75" style="1617" customWidth="1"/>
    <col min="7426" max="7426" width="8.25" style="1617" customWidth="1"/>
    <col min="7427" max="7429" width="11.625" style="1617" customWidth="1"/>
    <col min="7430" max="7430" width="10.75" style="1617" customWidth="1"/>
    <col min="7431" max="7431" width="9" style="1617"/>
    <col min="7432" max="7432" width="10" style="1617" customWidth="1"/>
    <col min="7433" max="7433" width="10.75" style="1617" customWidth="1"/>
    <col min="7434" max="7434" width="10.875" style="1617" customWidth="1"/>
    <col min="7435" max="7435" width="10.5" style="1617" customWidth="1"/>
    <col min="7436" max="7436" width="11.25" style="1617" customWidth="1"/>
    <col min="7437" max="7680" width="9" style="1617"/>
    <col min="7681" max="7681" width="5.75" style="1617" customWidth="1"/>
    <col min="7682" max="7682" width="8.25" style="1617" customWidth="1"/>
    <col min="7683" max="7685" width="11.625" style="1617" customWidth="1"/>
    <col min="7686" max="7686" width="10.75" style="1617" customWidth="1"/>
    <col min="7687" max="7687" width="9" style="1617"/>
    <col min="7688" max="7688" width="10" style="1617" customWidth="1"/>
    <col min="7689" max="7689" width="10.75" style="1617" customWidth="1"/>
    <col min="7690" max="7690" width="10.875" style="1617" customWidth="1"/>
    <col min="7691" max="7691" width="10.5" style="1617" customWidth="1"/>
    <col min="7692" max="7692" width="11.25" style="1617" customWidth="1"/>
    <col min="7693" max="7936" width="9" style="1617"/>
    <col min="7937" max="7937" width="5.75" style="1617" customWidth="1"/>
    <col min="7938" max="7938" width="8.25" style="1617" customWidth="1"/>
    <col min="7939" max="7941" width="11.625" style="1617" customWidth="1"/>
    <col min="7942" max="7942" width="10.75" style="1617" customWidth="1"/>
    <col min="7943" max="7943" width="9" style="1617"/>
    <col min="7944" max="7944" width="10" style="1617" customWidth="1"/>
    <col min="7945" max="7945" width="10.75" style="1617" customWidth="1"/>
    <col min="7946" max="7946" width="10.875" style="1617" customWidth="1"/>
    <col min="7947" max="7947" width="10.5" style="1617" customWidth="1"/>
    <col min="7948" max="7948" width="11.25" style="1617" customWidth="1"/>
    <col min="7949" max="8192" width="9" style="1617"/>
    <col min="8193" max="8193" width="5.75" style="1617" customWidth="1"/>
    <col min="8194" max="8194" width="8.25" style="1617" customWidth="1"/>
    <col min="8195" max="8197" width="11.625" style="1617" customWidth="1"/>
    <col min="8198" max="8198" width="10.75" style="1617" customWidth="1"/>
    <col min="8199" max="8199" width="9" style="1617"/>
    <col min="8200" max="8200" width="10" style="1617" customWidth="1"/>
    <col min="8201" max="8201" width="10.75" style="1617" customWidth="1"/>
    <col min="8202" max="8202" width="10.875" style="1617" customWidth="1"/>
    <col min="8203" max="8203" width="10.5" style="1617" customWidth="1"/>
    <col min="8204" max="8204" width="11.25" style="1617" customWidth="1"/>
    <col min="8205" max="8448" width="9" style="1617"/>
    <col min="8449" max="8449" width="5.75" style="1617" customWidth="1"/>
    <col min="8450" max="8450" width="8.25" style="1617" customWidth="1"/>
    <col min="8451" max="8453" width="11.625" style="1617" customWidth="1"/>
    <col min="8454" max="8454" width="10.75" style="1617" customWidth="1"/>
    <col min="8455" max="8455" width="9" style="1617"/>
    <col min="8456" max="8456" width="10" style="1617" customWidth="1"/>
    <col min="8457" max="8457" width="10.75" style="1617" customWidth="1"/>
    <col min="8458" max="8458" width="10.875" style="1617" customWidth="1"/>
    <col min="8459" max="8459" width="10.5" style="1617" customWidth="1"/>
    <col min="8460" max="8460" width="11.25" style="1617" customWidth="1"/>
    <col min="8461" max="8704" width="9" style="1617"/>
    <col min="8705" max="8705" width="5.75" style="1617" customWidth="1"/>
    <col min="8706" max="8706" width="8.25" style="1617" customWidth="1"/>
    <col min="8707" max="8709" width="11.625" style="1617" customWidth="1"/>
    <col min="8710" max="8710" width="10.75" style="1617" customWidth="1"/>
    <col min="8711" max="8711" width="9" style="1617"/>
    <col min="8712" max="8712" width="10" style="1617" customWidth="1"/>
    <col min="8713" max="8713" width="10.75" style="1617" customWidth="1"/>
    <col min="8714" max="8714" width="10.875" style="1617" customWidth="1"/>
    <col min="8715" max="8715" width="10.5" style="1617" customWidth="1"/>
    <col min="8716" max="8716" width="11.25" style="1617" customWidth="1"/>
    <col min="8717" max="8960" width="9" style="1617"/>
    <col min="8961" max="8961" width="5.75" style="1617" customWidth="1"/>
    <col min="8962" max="8962" width="8.25" style="1617" customWidth="1"/>
    <col min="8963" max="8965" width="11.625" style="1617" customWidth="1"/>
    <col min="8966" max="8966" width="10.75" style="1617" customWidth="1"/>
    <col min="8967" max="8967" width="9" style="1617"/>
    <col min="8968" max="8968" width="10" style="1617" customWidth="1"/>
    <col min="8969" max="8969" width="10.75" style="1617" customWidth="1"/>
    <col min="8970" max="8970" width="10.875" style="1617" customWidth="1"/>
    <col min="8971" max="8971" width="10.5" style="1617" customWidth="1"/>
    <col min="8972" max="8972" width="11.25" style="1617" customWidth="1"/>
    <col min="8973" max="9216" width="9" style="1617"/>
    <col min="9217" max="9217" width="5.75" style="1617" customWidth="1"/>
    <col min="9218" max="9218" width="8.25" style="1617" customWidth="1"/>
    <col min="9219" max="9221" width="11.625" style="1617" customWidth="1"/>
    <col min="9222" max="9222" width="10.75" style="1617" customWidth="1"/>
    <col min="9223" max="9223" width="9" style="1617"/>
    <col min="9224" max="9224" width="10" style="1617" customWidth="1"/>
    <col min="9225" max="9225" width="10.75" style="1617" customWidth="1"/>
    <col min="9226" max="9226" width="10.875" style="1617" customWidth="1"/>
    <col min="9227" max="9227" width="10.5" style="1617" customWidth="1"/>
    <col min="9228" max="9228" width="11.25" style="1617" customWidth="1"/>
    <col min="9229" max="9472" width="9" style="1617"/>
    <col min="9473" max="9473" width="5.75" style="1617" customWidth="1"/>
    <col min="9474" max="9474" width="8.25" style="1617" customWidth="1"/>
    <col min="9475" max="9477" width="11.625" style="1617" customWidth="1"/>
    <col min="9478" max="9478" width="10.75" style="1617" customWidth="1"/>
    <col min="9479" max="9479" width="9" style="1617"/>
    <col min="9480" max="9480" width="10" style="1617" customWidth="1"/>
    <col min="9481" max="9481" width="10.75" style="1617" customWidth="1"/>
    <col min="9482" max="9482" width="10.875" style="1617" customWidth="1"/>
    <col min="9483" max="9483" width="10.5" style="1617" customWidth="1"/>
    <col min="9484" max="9484" width="11.25" style="1617" customWidth="1"/>
    <col min="9485" max="9728" width="9" style="1617"/>
    <col min="9729" max="9729" width="5.75" style="1617" customWidth="1"/>
    <col min="9730" max="9730" width="8.25" style="1617" customWidth="1"/>
    <col min="9731" max="9733" width="11.625" style="1617" customWidth="1"/>
    <col min="9734" max="9734" width="10.75" style="1617" customWidth="1"/>
    <col min="9735" max="9735" width="9" style="1617"/>
    <col min="9736" max="9736" width="10" style="1617" customWidth="1"/>
    <col min="9737" max="9737" width="10.75" style="1617" customWidth="1"/>
    <col min="9738" max="9738" width="10.875" style="1617" customWidth="1"/>
    <col min="9739" max="9739" width="10.5" style="1617" customWidth="1"/>
    <col min="9740" max="9740" width="11.25" style="1617" customWidth="1"/>
    <col min="9741" max="9984" width="9" style="1617"/>
    <col min="9985" max="9985" width="5.75" style="1617" customWidth="1"/>
    <col min="9986" max="9986" width="8.25" style="1617" customWidth="1"/>
    <col min="9987" max="9989" width="11.625" style="1617" customWidth="1"/>
    <col min="9990" max="9990" width="10.75" style="1617" customWidth="1"/>
    <col min="9991" max="9991" width="9" style="1617"/>
    <col min="9992" max="9992" width="10" style="1617" customWidth="1"/>
    <col min="9993" max="9993" width="10.75" style="1617" customWidth="1"/>
    <col min="9994" max="9994" width="10.875" style="1617" customWidth="1"/>
    <col min="9995" max="9995" width="10.5" style="1617" customWidth="1"/>
    <col min="9996" max="9996" width="11.25" style="1617" customWidth="1"/>
    <col min="9997" max="10240" width="9" style="1617"/>
    <col min="10241" max="10241" width="5.75" style="1617" customWidth="1"/>
    <col min="10242" max="10242" width="8.25" style="1617" customWidth="1"/>
    <col min="10243" max="10245" width="11.625" style="1617" customWidth="1"/>
    <col min="10246" max="10246" width="10.75" style="1617" customWidth="1"/>
    <col min="10247" max="10247" width="9" style="1617"/>
    <col min="10248" max="10248" width="10" style="1617" customWidth="1"/>
    <col min="10249" max="10249" width="10.75" style="1617" customWidth="1"/>
    <col min="10250" max="10250" width="10.875" style="1617" customWidth="1"/>
    <col min="10251" max="10251" width="10.5" style="1617" customWidth="1"/>
    <col min="10252" max="10252" width="11.25" style="1617" customWidth="1"/>
    <col min="10253" max="10496" width="9" style="1617"/>
    <col min="10497" max="10497" width="5.75" style="1617" customWidth="1"/>
    <col min="10498" max="10498" width="8.25" style="1617" customWidth="1"/>
    <col min="10499" max="10501" width="11.625" style="1617" customWidth="1"/>
    <col min="10502" max="10502" width="10.75" style="1617" customWidth="1"/>
    <col min="10503" max="10503" width="9" style="1617"/>
    <col min="10504" max="10504" width="10" style="1617" customWidth="1"/>
    <col min="10505" max="10505" width="10.75" style="1617" customWidth="1"/>
    <col min="10506" max="10506" width="10.875" style="1617" customWidth="1"/>
    <col min="10507" max="10507" width="10.5" style="1617" customWidth="1"/>
    <col min="10508" max="10508" width="11.25" style="1617" customWidth="1"/>
    <col min="10509" max="10752" width="9" style="1617"/>
    <col min="10753" max="10753" width="5.75" style="1617" customWidth="1"/>
    <col min="10754" max="10754" width="8.25" style="1617" customWidth="1"/>
    <col min="10755" max="10757" width="11.625" style="1617" customWidth="1"/>
    <col min="10758" max="10758" width="10.75" style="1617" customWidth="1"/>
    <col min="10759" max="10759" width="9" style="1617"/>
    <col min="10760" max="10760" width="10" style="1617" customWidth="1"/>
    <col min="10761" max="10761" width="10.75" style="1617" customWidth="1"/>
    <col min="10762" max="10762" width="10.875" style="1617" customWidth="1"/>
    <col min="10763" max="10763" width="10.5" style="1617" customWidth="1"/>
    <col min="10764" max="10764" width="11.25" style="1617" customWidth="1"/>
    <col min="10765" max="11008" width="9" style="1617"/>
    <col min="11009" max="11009" width="5.75" style="1617" customWidth="1"/>
    <col min="11010" max="11010" width="8.25" style="1617" customWidth="1"/>
    <col min="11011" max="11013" width="11.625" style="1617" customWidth="1"/>
    <col min="11014" max="11014" width="10.75" style="1617" customWidth="1"/>
    <col min="11015" max="11015" width="9" style="1617"/>
    <col min="11016" max="11016" width="10" style="1617" customWidth="1"/>
    <col min="11017" max="11017" width="10.75" style="1617" customWidth="1"/>
    <col min="11018" max="11018" width="10.875" style="1617" customWidth="1"/>
    <col min="11019" max="11019" width="10.5" style="1617" customWidth="1"/>
    <col min="11020" max="11020" width="11.25" style="1617" customWidth="1"/>
    <col min="11021" max="11264" width="9" style="1617"/>
    <col min="11265" max="11265" width="5.75" style="1617" customWidth="1"/>
    <col min="11266" max="11266" width="8.25" style="1617" customWidth="1"/>
    <col min="11267" max="11269" width="11.625" style="1617" customWidth="1"/>
    <col min="11270" max="11270" width="10.75" style="1617" customWidth="1"/>
    <col min="11271" max="11271" width="9" style="1617"/>
    <col min="11272" max="11272" width="10" style="1617" customWidth="1"/>
    <col min="11273" max="11273" width="10.75" style="1617" customWidth="1"/>
    <col min="11274" max="11274" width="10.875" style="1617" customWidth="1"/>
    <col min="11275" max="11275" width="10.5" style="1617" customWidth="1"/>
    <col min="11276" max="11276" width="11.25" style="1617" customWidth="1"/>
    <col min="11277" max="11520" width="9" style="1617"/>
    <col min="11521" max="11521" width="5.75" style="1617" customWidth="1"/>
    <col min="11522" max="11522" width="8.25" style="1617" customWidth="1"/>
    <col min="11523" max="11525" width="11.625" style="1617" customWidth="1"/>
    <col min="11526" max="11526" width="10.75" style="1617" customWidth="1"/>
    <col min="11527" max="11527" width="9" style="1617"/>
    <col min="11528" max="11528" width="10" style="1617" customWidth="1"/>
    <col min="11529" max="11529" width="10.75" style="1617" customWidth="1"/>
    <col min="11530" max="11530" width="10.875" style="1617" customWidth="1"/>
    <col min="11531" max="11531" width="10.5" style="1617" customWidth="1"/>
    <col min="11532" max="11532" width="11.25" style="1617" customWidth="1"/>
    <col min="11533" max="11776" width="9" style="1617"/>
    <col min="11777" max="11777" width="5.75" style="1617" customWidth="1"/>
    <col min="11778" max="11778" width="8.25" style="1617" customWidth="1"/>
    <col min="11779" max="11781" width="11.625" style="1617" customWidth="1"/>
    <col min="11782" max="11782" width="10.75" style="1617" customWidth="1"/>
    <col min="11783" max="11783" width="9" style="1617"/>
    <col min="11784" max="11784" width="10" style="1617" customWidth="1"/>
    <col min="11785" max="11785" width="10.75" style="1617" customWidth="1"/>
    <col min="11786" max="11786" width="10.875" style="1617" customWidth="1"/>
    <col min="11787" max="11787" width="10.5" style="1617" customWidth="1"/>
    <col min="11788" max="11788" width="11.25" style="1617" customWidth="1"/>
    <col min="11789" max="12032" width="9" style="1617"/>
    <col min="12033" max="12033" width="5.75" style="1617" customWidth="1"/>
    <col min="12034" max="12034" width="8.25" style="1617" customWidth="1"/>
    <col min="12035" max="12037" width="11.625" style="1617" customWidth="1"/>
    <col min="12038" max="12038" width="10.75" style="1617" customWidth="1"/>
    <col min="12039" max="12039" width="9" style="1617"/>
    <col min="12040" max="12040" width="10" style="1617" customWidth="1"/>
    <col min="12041" max="12041" width="10.75" style="1617" customWidth="1"/>
    <col min="12042" max="12042" width="10.875" style="1617" customWidth="1"/>
    <col min="12043" max="12043" width="10.5" style="1617" customWidth="1"/>
    <col min="12044" max="12044" width="11.25" style="1617" customWidth="1"/>
    <col min="12045" max="12288" width="9" style="1617"/>
    <col min="12289" max="12289" width="5.75" style="1617" customWidth="1"/>
    <col min="12290" max="12290" width="8.25" style="1617" customWidth="1"/>
    <col min="12291" max="12293" width="11.625" style="1617" customWidth="1"/>
    <col min="12294" max="12294" width="10.75" style="1617" customWidth="1"/>
    <col min="12295" max="12295" width="9" style="1617"/>
    <col min="12296" max="12296" width="10" style="1617" customWidth="1"/>
    <col min="12297" max="12297" width="10.75" style="1617" customWidth="1"/>
    <col min="12298" max="12298" width="10.875" style="1617" customWidth="1"/>
    <col min="12299" max="12299" width="10.5" style="1617" customWidth="1"/>
    <col min="12300" max="12300" width="11.25" style="1617" customWidth="1"/>
    <col min="12301" max="12544" width="9" style="1617"/>
    <col min="12545" max="12545" width="5.75" style="1617" customWidth="1"/>
    <col min="12546" max="12546" width="8.25" style="1617" customWidth="1"/>
    <col min="12547" max="12549" width="11.625" style="1617" customWidth="1"/>
    <col min="12550" max="12550" width="10.75" style="1617" customWidth="1"/>
    <col min="12551" max="12551" width="9" style="1617"/>
    <col min="12552" max="12552" width="10" style="1617" customWidth="1"/>
    <col min="12553" max="12553" width="10.75" style="1617" customWidth="1"/>
    <col min="12554" max="12554" width="10.875" style="1617" customWidth="1"/>
    <col min="12555" max="12555" width="10.5" style="1617" customWidth="1"/>
    <col min="12556" max="12556" width="11.25" style="1617" customWidth="1"/>
    <col min="12557" max="12800" width="9" style="1617"/>
    <col min="12801" max="12801" width="5.75" style="1617" customWidth="1"/>
    <col min="12802" max="12802" width="8.25" style="1617" customWidth="1"/>
    <col min="12803" max="12805" width="11.625" style="1617" customWidth="1"/>
    <col min="12806" max="12806" width="10.75" style="1617" customWidth="1"/>
    <col min="12807" max="12807" width="9" style="1617"/>
    <col min="12808" max="12808" width="10" style="1617" customWidth="1"/>
    <col min="12809" max="12809" width="10.75" style="1617" customWidth="1"/>
    <col min="12810" max="12810" width="10.875" style="1617" customWidth="1"/>
    <col min="12811" max="12811" width="10.5" style="1617" customWidth="1"/>
    <col min="12812" max="12812" width="11.25" style="1617" customWidth="1"/>
    <col min="12813" max="13056" width="9" style="1617"/>
    <col min="13057" max="13057" width="5.75" style="1617" customWidth="1"/>
    <col min="13058" max="13058" width="8.25" style="1617" customWidth="1"/>
    <col min="13059" max="13061" width="11.625" style="1617" customWidth="1"/>
    <col min="13062" max="13062" width="10.75" style="1617" customWidth="1"/>
    <col min="13063" max="13063" width="9" style="1617"/>
    <col min="13064" max="13064" width="10" style="1617" customWidth="1"/>
    <col min="13065" max="13065" width="10.75" style="1617" customWidth="1"/>
    <col min="13066" max="13066" width="10.875" style="1617" customWidth="1"/>
    <col min="13067" max="13067" width="10.5" style="1617" customWidth="1"/>
    <col min="13068" max="13068" width="11.25" style="1617" customWidth="1"/>
    <col min="13069" max="13312" width="9" style="1617"/>
    <col min="13313" max="13313" width="5.75" style="1617" customWidth="1"/>
    <col min="13314" max="13314" width="8.25" style="1617" customWidth="1"/>
    <col min="13315" max="13317" width="11.625" style="1617" customWidth="1"/>
    <col min="13318" max="13318" width="10.75" style="1617" customWidth="1"/>
    <col min="13319" max="13319" width="9" style="1617"/>
    <col min="13320" max="13320" width="10" style="1617" customWidth="1"/>
    <col min="13321" max="13321" width="10.75" style="1617" customWidth="1"/>
    <col min="13322" max="13322" width="10.875" style="1617" customWidth="1"/>
    <col min="13323" max="13323" width="10.5" style="1617" customWidth="1"/>
    <col min="13324" max="13324" width="11.25" style="1617" customWidth="1"/>
    <col min="13325" max="13568" width="9" style="1617"/>
    <col min="13569" max="13569" width="5.75" style="1617" customWidth="1"/>
    <col min="13570" max="13570" width="8.25" style="1617" customWidth="1"/>
    <col min="13571" max="13573" width="11.625" style="1617" customWidth="1"/>
    <col min="13574" max="13574" width="10.75" style="1617" customWidth="1"/>
    <col min="13575" max="13575" width="9" style="1617"/>
    <col min="13576" max="13576" width="10" style="1617" customWidth="1"/>
    <col min="13577" max="13577" width="10.75" style="1617" customWidth="1"/>
    <col min="13578" max="13578" width="10.875" style="1617" customWidth="1"/>
    <col min="13579" max="13579" width="10.5" style="1617" customWidth="1"/>
    <col min="13580" max="13580" width="11.25" style="1617" customWidth="1"/>
    <col min="13581" max="13824" width="9" style="1617"/>
    <col min="13825" max="13825" width="5.75" style="1617" customWidth="1"/>
    <col min="13826" max="13826" width="8.25" style="1617" customWidth="1"/>
    <col min="13827" max="13829" width="11.625" style="1617" customWidth="1"/>
    <col min="13830" max="13830" width="10.75" style="1617" customWidth="1"/>
    <col min="13831" max="13831" width="9" style="1617"/>
    <col min="13832" max="13832" width="10" style="1617" customWidth="1"/>
    <col min="13833" max="13833" width="10.75" style="1617" customWidth="1"/>
    <col min="13834" max="13834" width="10.875" style="1617" customWidth="1"/>
    <col min="13835" max="13835" width="10.5" style="1617" customWidth="1"/>
    <col min="13836" max="13836" width="11.25" style="1617" customWidth="1"/>
    <col min="13837" max="14080" width="9" style="1617"/>
    <col min="14081" max="14081" width="5.75" style="1617" customWidth="1"/>
    <col min="14082" max="14082" width="8.25" style="1617" customWidth="1"/>
    <col min="14083" max="14085" width="11.625" style="1617" customWidth="1"/>
    <col min="14086" max="14086" width="10.75" style="1617" customWidth="1"/>
    <col min="14087" max="14087" width="9" style="1617"/>
    <col min="14088" max="14088" width="10" style="1617" customWidth="1"/>
    <col min="14089" max="14089" width="10.75" style="1617" customWidth="1"/>
    <col min="14090" max="14090" width="10.875" style="1617" customWidth="1"/>
    <col min="14091" max="14091" width="10.5" style="1617" customWidth="1"/>
    <col min="14092" max="14092" width="11.25" style="1617" customWidth="1"/>
    <col min="14093" max="14336" width="9" style="1617"/>
    <col min="14337" max="14337" width="5.75" style="1617" customWidth="1"/>
    <col min="14338" max="14338" width="8.25" style="1617" customWidth="1"/>
    <col min="14339" max="14341" width="11.625" style="1617" customWidth="1"/>
    <col min="14342" max="14342" width="10.75" style="1617" customWidth="1"/>
    <col min="14343" max="14343" width="9" style="1617"/>
    <col min="14344" max="14344" width="10" style="1617" customWidth="1"/>
    <col min="14345" max="14345" width="10.75" style="1617" customWidth="1"/>
    <col min="14346" max="14346" width="10.875" style="1617" customWidth="1"/>
    <col min="14347" max="14347" width="10.5" style="1617" customWidth="1"/>
    <col min="14348" max="14348" width="11.25" style="1617" customWidth="1"/>
    <col min="14349" max="14592" width="9" style="1617"/>
    <col min="14593" max="14593" width="5.75" style="1617" customWidth="1"/>
    <col min="14594" max="14594" width="8.25" style="1617" customWidth="1"/>
    <col min="14595" max="14597" width="11.625" style="1617" customWidth="1"/>
    <col min="14598" max="14598" width="10.75" style="1617" customWidth="1"/>
    <col min="14599" max="14599" width="9" style="1617"/>
    <col min="14600" max="14600" width="10" style="1617" customWidth="1"/>
    <col min="14601" max="14601" width="10.75" style="1617" customWidth="1"/>
    <col min="14602" max="14602" width="10.875" style="1617" customWidth="1"/>
    <col min="14603" max="14603" width="10.5" style="1617" customWidth="1"/>
    <col min="14604" max="14604" width="11.25" style="1617" customWidth="1"/>
    <col min="14605" max="14848" width="9" style="1617"/>
    <col min="14849" max="14849" width="5.75" style="1617" customWidth="1"/>
    <col min="14850" max="14850" width="8.25" style="1617" customWidth="1"/>
    <col min="14851" max="14853" width="11.625" style="1617" customWidth="1"/>
    <col min="14854" max="14854" width="10.75" style="1617" customWidth="1"/>
    <col min="14855" max="14855" width="9" style="1617"/>
    <col min="14856" max="14856" width="10" style="1617" customWidth="1"/>
    <col min="14857" max="14857" width="10.75" style="1617" customWidth="1"/>
    <col min="14858" max="14858" width="10.875" style="1617" customWidth="1"/>
    <col min="14859" max="14859" width="10.5" style="1617" customWidth="1"/>
    <col min="14860" max="14860" width="11.25" style="1617" customWidth="1"/>
    <col min="14861" max="15104" width="9" style="1617"/>
    <col min="15105" max="15105" width="5.75" style="1617" customWidth="1"/>
    <col min="15106" max="15106" width="8.25" style="1617" customWidth="1"/>
    <col min="15107" max="15109" width="11.625" style="1617" customWidth="1"/>
    <col min="15110" max="15110" width="10.75" style="1617" customWidth="1"/>
    <col min="15111" max="15111" width="9" style="1617"/>
    <col min="15112" max="15112" width="10" style="1617" customWidth="1"/>
    <col min="15113" max="15113" width="10.75" style="1617" customWidth="1"/>
    <col min="15114" max="15114" width="10.875" style="1617" customWidth="1"/>
    <col min="15115" max="15115" width="10.5" style="1617" customWidth="1"/>
    <col min="15116" max="15116" width="11.25" style="1617" customWidth="1"/>
    <col min="15117" max="15360" width="9" style="1617"/>
    <col min="15361" max="15361" width="5.75" style="1617" customWidth="1"/>
    <col min="15362" max="15362" width="8.25" style="1617" customWidth="1"/>
    <col min="15363" max="15365" width="11.625" style="1617" customWidth="1"/>
    <col min="15366" max="15366" width="10.75" style="1617" customWidth="1"/>
    <col min="15367" max="15367" width="9" style="1617"/>
    <col min="15368" max="15368" width="10" style="1617" customWidth="1"/>
    <col min="15369" max="15369" width="10.75" style="1617" customWidth="1"/>
    <col min="15370" max="15370" width="10.875" style="1617" customWidth="1"/>
    <col min="15371" max="15371" width="10.5" style="1617" customWidth="1"/>
    <col min="15372" max="15372" width="11.25" style="1617" customWidth="1"/>
    <col min="15373" max="15616" width="9" style="1617"/>
    <col min="15617" max="15617" width="5.75" style="1617" customWidth="1"/>
    <col min="15618" max="15618" width="8.25" style="1617" customWidth="1"/>
    <col min="15619" max="15621" width="11.625" style="1617" customWidth="1"/>
    <col min="15622" max="15622" width="10.75" style="1617" customWidth="1"/>
    <col min="15623" max="15623" width="9" style="1617"/>
    <col min="15624" max="15624" width="10" style="1617" customWidth="1"/>
    <col min="15625" max="15625" width="10.75" style="1617" customWidth="1"/>
    <col min="15626" max="15626" width="10.875" style="1617" customWidth="1"/>
    <col min="15627" max="15627" width="10.5" style="1617" customWidth="1"/>
    <col min="15628" max="15628" width="11.25" style="1617" customWidth="1"/>
    <col min="15629" max="15872" width="9" style="1617"/>
    <col min="15873" max="15873" width="5.75" style="1617" customWidth="1"/>
    <col min="15874" max="15874" width="8.25" style="1617" customWidth="1"/>
    <col min="15875" max="15877" width="11.625" style="1617" customWidth="1"/>
    <col min="15878" max="15878" width="10.75" style="1617" customWidth="1"/>
    <col min="15879" max="15879" width="9" style="1617"/>
    <col min="15880" max="15880" width="10" style="1617" customWidth="1"/>
    <col min="15881" max="15881" width="10.75" style="1617" customWidth="1"/>
    <col min="15882" max="15882" width="10.875" style="1617" customWidth="1"/>
    <col min="15883" max="15883" width="10.5" style="1617" customWidth="1"/>
    <col min="15884" max="15884" width="11.25" style="1617" customWidth="1"/>
    <col min="15885" max="16128" width="9" style="1617"/>
    <col min="16129" max="16129" width="5.75" style="1617" customWidth="1"/>
    <col min="16130" max="16130" width="8.25" style="1617" customWidth="1"/>
    <col min="16131" max="16133" width="11.625" style="1617" customWidth="1"/>
    <col min="16134" max="16134" width="10.75" style="1617" customWidth="1"/>
    <col min="16135" max="16135" width="9" style="1617"/>
    <col min="16136" max="16136" width="10" style="1617" customWidth="1"/>
    <col min="16137" max="16137" width="10.75" style="1617" customWidth="1"/>
    <col min="16138" max="16138" width="10.875" style="1617" customWidth="1"/>
    <col min="16139" max="16139" width="10.5" style="1617" customWidth="1"/>
    <col min="16140" max="16140" width="11.25" style="1617" customWidth="1"/>
    <col min="16141" max="16384" width="9" style="1617"/>
  </cols>
  <sheetData>
    <row r="1" spans="1:14" s="1610" customFormat="1" ht="20.100000000000001" customHeight="1">
      <c r="A1" s="3335" t="s">
        <v>5720</v>
      </c>
      <c r="B1" s="3335"/>
      <c r="C1" s="3335"/>
      <c r="D1" s="3335"/>
      <c r="E1" s="3335"/>
      <c r="F1" s="3335"/>
      <c r="G1" s="3335"/>
      <c r="H1" s="3335"/>
      <c r="I1" s="3335"/>
      <c r="J1" s="3335"/>
      <c r="K1" s="3335"/>
      <c r="L1" s="2051"/>
    </row>
    <row r="2" spans="1:14" s="1616" customFormat="1" ht="25.5" customHeight="1">
      <c r="A2" s="3336" t="s">
        <v>5721</v>
      </c>
      <c r="B2" s="3336"/>
      <c r="C2" s="3336"/>
      <c r="D2" s="3336"/>
      <c r="E2" s="3336"/>
      <c r="F2" s="3336"/>
      <c r="G2" s="3336"/>
      <c r="H2" s="3336"/>
      <c r="I2" s="3336"/>
      <c r="J2" s="3336"/>
      <c r="K2" s="3336"/>
      <c r="L2" s="1895"/>
    </row>
    <row r="3" spans="1:14" ht="29.25" customHeight="1">
      <c r="A3" s="3346" t="s">
        <v>2604</v>
      </c>
      <c r="B3" s="3349" t="s">
        <v>5722</v>
      </c>
      <c r="C3" s="3344" t="s">
        <v>5723</v>
      </c>
      <c r="D3" s="3344"/>
      <c r="E3" s="3344"/>
      <c r="F3" s="3344" t="s">
        <v>5724</v>
      </c>
      <c r="G3" s="3344" t="s">
        <v>5725</v>
      </c>
      <c r="H3" s="3344" t="s">
        <v>5726</v>
      </c>
      <c r="I3" s="3344" t="s">
        <v>5727</v>
      </c>
      <c r="J3" s="3344" t="s">
        <v>5728</v>
      </c>
      <c r="K3" s="3344" t="s">
        <v>5729</v>
      </c>
      <c r="L3" s="3344" t="s">
        <v>5073</v>
      </c>
    </row>
    <row r="4" spans="1:14" ht="36" customHeight="1">
      <c r="A4" s="3347"/>
      <c r="B4" s="3350"/>
      <c r="C4" s="1894" t="s">
        <v>5730</v>
      </c>
      <c r="D4" s="1894" t="s">
        <v>5731</v>
      </c>
      <c r="E4" s="1894" t="s">
        <v>5732</v>
      </c>
      <c r="F4" s="3344"/>
      <c r="G4" s="3344"/>
      <c r="H4" s="3344"/>
      <c r="I4" s="3344"/>
      <c r="J4" s="3344"/>
      <c r="K4" s="3344"/>
      <c r="L4" s="3344"/>
    </row>
    <row r="5" spans="1:14" ht="14.25" customHeight="1">
      <c r="A5" s="3348"/>
      <c r="B5" s="1864">
        <v>1</v>
      </c>
      <c r="C5" s="1864">
        <v>2</v>
      </c>
      <c r="D5" s="1864">
        <v>3</v>
      </c>
      <c r="E5" s="1864">
        <v>4</v>
      </c>
      <c r="F5" s="1864">
        <v>5</v>
      </c>
      <c r="G5" s="1864">
        <v>6</v>
      </c>
      <c r="H5" s="1864">
        <v>7</v>
      </c>
      <c r="I5" s="1864">
        <v>8</v>
      </c>
      <c r="J5" s="1864">
        <v>9</v>
      </c>
      <c r="K5" s="1864" t="s">
        <v>5733</v>
      </c>
      <c r="L5" s="2010"/>
    </row>
    <row r="6" spans="1:14" ht="14.25" customHeight="1">
      <c r="A6" s="1864">
        <v>1</v>
      </c>
      <c r="B6" s="1899">
        <f>综合利用资源生产产品取得的收入优惠审核表!B6</f>
        <v>0</v>
      </c>
      <c r="C6" s="1899">
        <f>综合利用资源生产产品取得的收入优惠审核表!C6</f>
        <v>0</v>
      </c>
      <c r="D6" s="1899">
        <f>综合利用资源生产产品取得的收入优惠审核表!D6</f>
        <v>0</v>
      </c>
      <c r="E6" s="1899">
        <f>综合利用资源生产产品取得的收入优惠审核表!E6</f>
        <v>0</v>
      </c>
      <c r="F6" s="1899">
        <f>综合利用资源生产产品取得的收入优惠审核表!F6</f>
        <v>0</v>
      </c>
      <c r="G6" s="1899">
        <f>综合利用资源生产产品取得的收入优惠审核表!G6</f>
        <v>0</v>
      </c>
      <c r="H6" s="1899">
        <f>综合利用资源生产产品取得的收入优惠审核表!H6</f>
        <v>0</v>
      </c>
      <c r="I6" s="1899">
        <f>综合利用资源生产产品取得的收入优惠审核表!I6</f>
        <v>0</v>
      </c>
      <c r="J6" s="2103">
        <f>综合利用资源生产产品取得的收入优惠审核表!J6</f>
        <v>0</v>
      </c>
      <c r="K6" s="2103">
        <f>综合利用资源生产产品取得的收入优惠审核表!K6</f>
        <v>0</v>
      </c>
      <c r="L6" s="2010"/>
    </row>
    <row r="7" spans="1:14" ht="14.25" customHeight="1">
      <c r="A7" s="1864">
        <v>2</v>
      </c>
      <c r="B7" s="1899">
        <f>综合利用资源生产产品取得的收入优惠审核表!B7</f>
        <v>0</v>
      </c>
      <c r="C7" s="1899">
        <f>综合利用资源生产产品取得的收入优惠审核表!C7</f>
        <v>0</v>
      </c>
      <c r="D7" s="1899">
        <f>综合利用资源生产产品取得的收入优惠审核表!D7</f>
        <v>0</v>
      </c>
      <c r="E7" s="1899">
        <f>综合利用资源生产产品取得的收入优惠审核表!E7</f>
        <v>0</v>
      </c>
      <c r="F7" s="1899">
        <f>综合利用资源生产产品取得的收入优惠审核表!F7</f>
        <v>0</v>
      </c>
      <c r="G7" s="1899">
        <f>综合利用资源生产产品取得的收入优惠审核表!G7</f>
        <v>0</v>
      </c>
      <c r="H7" s="1899">
        <f>综合利用资源生产产品取得的收入优惠审核表!H7</f>
        <v>0</v>
      </c>
      <c r="I7" s="1899">
        <f>综合利用资源生产产品取得的收入优惠审核表!I7</f>
        <v>0</v>
      </c>
      <c r="J7" s="2103">
        <f>综合利用资源生产产品取得的收入优惠审核表!J7</f>
        <v>0</v>
      </c>
      <c r="K7" s="2103">
        <f>综合利用资源生产产品取得的收入优惠审核表!K7</f>
        <v>0</v>
      </c>
      <c r="L7" s="2010"/>
    </row>
    <row r="8" spans="1:14" ht="14.25" customHeight="1">
      <c r="A8" s="1864">
        <v>3</v>
      </c>
      <c r="B8" s="1899">
        <f>综合利用资源生产产品取得的收入优惠审核表!B8</f>
        <v>0</v>
      </c>
      <c r="C8" s="1899">
        <f>综合利用资源生产产品取得的收入优惠审核表!C8</f>
        <v>0</v>
      </c>
      <c r="D8" s="1899">
        <f>综合利用资源生产产品取得的收入优惠审核表!D8</f>
        <v>0</v>
      </c>
      <c r="E8" s="1899">
        <f>综合利用资源生产产品取得的收入优惠审核表!E8</f>
        <v>0</v>
      </c>
      <c r="F8" s="1899">
        <f>综合利用资源生产产品取得的收入优惠审核表!F8</f>
        <v>0</v>
      </c>
      <c r="G8" s="1899">
        <f>综合利用资源生产产品取得的收入优惠审核表!G8</f>
        <v>0</v>
      </c>
      <c r="H8" s="1899">
        <f>综合利用资源生产产品取得的收入优惠审核表!H8</f>
        <v>0</v>
      </c>
      <c r="I8" s="1899">
        <f>综合利用资源生产产品取得的收入优惠审核表!I8</f>
        <v>0</v>
      </c>
      <c r="J8" s="2103">
        <f>综合利用资源生产产品取得的收入优惠审核表!J8</f>
        <v>0</v>
      </c>
      <c r="K8" s="2103">
        <f>综合利用资源生产产品取得的收入优惠审核表!K8</f>
        <v>0</v>
      </c>
      <c r="L8" s="2010"/>
    </row>
    <row r="9" spans="1:14" ht="14.25" customHeight="1">
      <c r="A9" s="1864">
        <v>4</v>
      </c>
      <c r="B9" s="1899">
        <f>综合利用资源生产产品取得的收入优惠审核表!B9</f>
        <v>0</v>
      </c>
      <c r="C9" s="1899">
        <f>综合利用资源生产产品取得的收入优惠审核表!C9</f>
        <v>0</v>
      </c>
      <c r="D9" s="1899">
        <f>综合利用资源生产产品取得的收入优惠审核表!D9</f>
        <v>0</v>
      </c>
      <c r="E9" s="1899">
        <f>综合利用资源生产产品取得的收入优惠审核表!E9</f>
        <v>0</v>
      </c>
      <c r="F9" s="1899">
        <f>综合利用资源生产产品取得的收入优惠审核表!F9</f>
        <v>0</v>
      </c>
      <c r="G9" s="1899">
        <f>综合利用资源生产产品取得的收入优惠审核表!G9</f>
        <v>0</v>
      </c>
      <c r="H9" s="1899">
        <f>综合利用资源生产产品取得的收入优惠审核表!H9</f>
        <v>0</v>
      </c>
      <c r="I9" s="1899">
        <f>综合利用资源生产产品取得的收入优惠审核表!I9</f>
        <v>0</v>
      </c>
      <c r="J9" s="2103">
        <f>综合利用资源生产产品取得的收入优惠审核表!J9</f>
        <v>0</v>
      </c>
      <c r="K9" s="2103">
        <f>综合利用资源生产产品取得的收入优惠审核表!K9</f>
        <v>0</v>
      </c>
      <c r="L9" s="2010"/>
    </row>
    <row r="10" spans="1:14" ht="14.25" customHeight="1">
      <c r="A10" s="1864">
        <v>5</v>
      </c>
      <c r="B10" s="1899">
        <f>综合利用资源生产产品取得的收入优惠审核表!B10</f>
        <v>0</v>
      </c>
      <c r="C10" s="1899">
        <f>综合利用资源生产产品取得的收入优惠审核表!C10</f>
        <v>0</v>
      </c>
      <c r="D10" s="1899">
        <f>综合利用资源生产产品取得的收入优惠审核表!D10</f>
        <v>0</v>
      </c>
      <c r="E10" s="1899">
        <f>综合利用资源生产产品取得的收入优惠审核表!E10</f>
        <v>0</v>
      </c>
      <c r="F10" s="1899">
        <f>综合利用资源生产产品取得的收入优惠审核表!F10</f>
        <v>0</v>
      </c>
      <c r="G10" s="1899">
        <f>综合利用资源生产产品取得的收入优惠审核表!G10</f>
        <v>0</v>
      </c>
      <c r="H10" s="1899">
        <f>综合利用资源生产产品取得的收入优惠审核表!H10</f>
        <v>0</v>
      </c>
      <c r="I10" s="1899">
        <f>综合利用资源生产产品取得的收入优惠审核表!I10</f>
        <v>0</v>
      </c>
      <c r="J10" s="2103">
        <f>综合利用资源生产产品取得的收入优惠审核表!J10</f>
        <v>0</v>
      </c>
      <c r="K10" s="2103">
        <f>综合利用资源生产产品取得的收入优惠审核表!K10</f>
        <v>0</v>
      </c>
      <c r="L10" s="2010"/>
    </row>
    <row r="11" spans="1:14" ht="14.25" customHeight="1">
      <c r="A11" s="1864">
        <v>6</v>
      </c>
      <c r="B11" s="1899">
        <f>综合利用资源生产产品取得的收入优惠审核表!B11</f>
        <v>0</v>
      </c>
      <c r="C11" s="1899">
        <f>综合利用资源生产产品取得的收入优惠审核表!C11</f>
        <v>0</v>
      </c>
      <c r="D11" s="1899">
        <f>综合利用资源生产产品取得的收入优惠审核表!D11</f>
        <v>0</v>
      </c>
      <c r="E11" s="1899">
        <f>综合利用资源生产产品取得的收入优惠审核表!E11</f>
        <v>0</v>
      </c>
      <c r="F11" s="1899">
        <f>综合利用资源生产产品取得的收入优惠审核表!F11</f>
        <v>0</v>
      </c>
      <c r="G11" s="1899">
        <f>综合利用资源生产产品取得的收入优惠审核表!G11</f>
        <v>0</v>
      </c>
      <c r="H11" s="1899">
        <f>综合利用资源生产产品取得的收入优惠审核表!H11</f>
        <v>0</v>
      </c>
      <c r="I11" s="1899">
        <f>综合利用资源生产产品取得的收入优惠审核表!I11</f>
        <v>0</v>
      </c>
      <c r="J11" s="2103">
        <f>综合利用资源生产产品取得的收入优惠审核表!J11</f>
        <v>0</v>
      </c>
      <c r="K11" s="2103">
        <f>综合利用资源生产产品取得的收入优惠审核表!K11</f>
        <v>0</v>
      </c>
      <c r="L11" s="2010"/>
    </row>
    <row r="12" spans="1:14" ht="14.25" customHeight="1">
      <c r="A12" s="1864">
        <v>7</v>
      </c>
      <c r="B12" s="1899">
        <f>综合利用资源生产产品取得的收入优惠审核表!B12</f>
        <v>0</v>
      </c>
      <c r="C12" s="1899">
        <f>综合利用资源生产产品取得的收入优惠审核表!C12</f>
        <v>0</v>
      </c>
      <c r="D12" s="1899">
        <f>综合利用资源生产产品取得的收入优惠审核表!D12</f>
        <v>0</v>
      </c>
      <c r="E12" s="1899">
        <f>综合利用资源生产产品取得的收入优惠审核表!E12</f>
        <v>0</v>
      </c>
      <c r="F12" s="1899">
        <f>综合利用资源生产产品取得的收入优惠审核表!F12</f>
        <v>0</v>
      </c>
      <c r="G12" s="1899">
        <f>综合利用资源生产产品取得的收入优惠审核表!G12</f>
        <v>0</v>
      </c>
      <c r="H12" s="1899">
        <f>综合利用资源生产产品取得的收入优惠审核表!H12</f>
        <v>0</v>
      </c>
      <c r="I12" s="1899">
        <f>综合利用资源生产产品取得的收入优惠审核表!I12</f>
        <v>0</v>
      </c>
      <c r="J12" s="2103">
        <f>综合利用资源生产产品取得的收入优惠审核表!J12</f>
        <v>0</v>
      </c>
      <c r="K12" s="2103">
        <f>综合利用资源生产产品取得的收入优惠审核表!K12</f>
        <v>0</v>
      </c>
      <c r="L12" s="2010"/>
      <c r="M12" s="1799" t="s">
        <v>6637</v>
      </c>
    </row>
    <row r="13" spans="1:14" ht="14.25" customHeight="1">
      <c r="A13" s="1864">
        <v>8</v>
      </c>
      <c r="B13" s="1899">
        <f>综合利用资源生产产品取得的收入优惠审核表!B13</f>
        <v>0</v>
      </c>
      <c r="C13" s="1899">
        <f>综合利用资源生产产品取得的收入优惠审核表!C13</f>
        <v>0</v>
      </c>
      <c r="D13" s="1899">
        <f>综合利用资源生产产品取得的收入优惠审核表!D13</f>
        <v>0</v>
      </c>
      <c r="E13" s="1899">
        <f>综合利用资源生产产品取得的收入优惠审核表!E13</f>
        <v>0</v>
      </c>
      <c r="F13" s="1899">
        <f>综合利用资源生产产品取得的收入优惠审核表!F13</f>
        <v>0</v>
      </c>
      <c r="G13" s="1899">
        <f>综合利用资源生产产品取得的收入优惠审核表!G13</f>
        <v>0</v>
      </c>
      <c r="H13" s="1899">
        <f>综合利用资源生产产品取得的收入优惠审核表!H13</f>
        <v>0</v>
      </c>
      <c r="I13" s="1899">
        <f>综合利用资源生产产品取得的收入优惠审核表!I13</f>
        <v>0</v>
      </c>
      <c r="J13" s="2103">
        <f>综合利用资源生产产品取得的收入优惠审核表!J13</f>
        <v>0</v>
      </c>
      <c r="K13" s="2103">
        <f>综合利用资源生产产品取得的收入优惠审核表!K13</f>
        <v>0</v>
      </c>
      <c r="L13" s="2010"/>
    </row>
    <row r="14" spans="1:14" ht="14.25" customHeight="1">
      <c r="A14" s="1864">
        <v>9</v>
      </c>
      <c r="B14" s="1899">
        <f>综合利用资源生产产品取得的收入优惠审核表!B14</f>
        <v>0</v>
      </c>
      <c r="C14" s="1899">
        <f>综合利用资源生产产品取得的收入优惠审核表!C14</f>
        <v>0</v>
      </c>
      <c r="D14" s="1899">
        <f>综合利用资源生产产品取得的收入优惠审核表!D14</f>
        <v>0</v>
      </c>
      <c r="E14" s="1899">
        <f>综合利用资源生产产品取得的收入优惠审核表!E14</f>
        <v>0</v>
      </c>
      <c r="F14" s="1899">
        <f>综合利用资源生产产品取得的收入优惠审核表!F14</f>
        <v>0</v>
      </c>
      <c r="G14" s="1899">
        <f>综合利用资源生产产品取得的收入优惠审核表!G14</f>
        <v>0</v>
      </c>
      <c r="H14" s="1899">
        <f>综合利用资源生产产品取得的收入优惠审核表!H14</f>
        <v>0</v>
      </c>
      <c r="I14" s="1899">
        <f>综合利用资源生产产品取得的收入优惠审核表!I14</f>
        <v>0</v>
      </c>
      <c r="J14" s="2103">
        <f>综合利用资源生产产品取得的收入优惠审核表!J14</f>
        <v>0</v>
      </c>
      <c r="K14" s="2103">
        <f>综合利用资源生产产品取得的收入优惠审核表!K14</f>
        <v>0</v>
      </c>
      <c r="L14" s="2010"/>
    </row>
    <row r="15" spans="1:14" ht="47.25" customHeight="1">
      <c r="A15" s="1898">
        <v>10</v>
      </c>
      <c r="B15" s="1865" t="str">
        <f>综合利用资源生产产品取得的收入优惠审核表!B15</f>
        <v xml:space="preserve">合计  </v>
      </c>
      <c r="C15" s="1989" t="s">
        <v>2007</v>
      </c>
      <c r="D15" s="1989" t="s">
        <v>2007</v>
      </c>
      <c r="E15" s="1989" t="s">
        <v>2007</v>
      </c>
      <c r="F15" s="1989" t="s">
        <v>2007</v>
      </c>
      <c r="G15" s="1989" t="s">
        <v>2007</v>
      </c>
      <c r="H15" s="1989" t="s">
        <v>2007</v>
      </c>
      <c r="I15" s="1989" t="s">
        <v>2007</v>
      </c>
      <c r="J15" s="2103">
        <f>综合利用资源生产产品取得的收入优惠审核表!J15</f>
        <v>0</v>
      </c>
      <c r="K15" s="2103">
        <f>综合利用资源生产产品取得的收入优惠审核表!K15</f>
        <v>0</v>
      </c>
      <c r="L15" s="1868" t="s">
        <v>5736</v>
      </c>
    </row>
    <row r="16" spans="1:14">
      <c r="A16" s="2333"/>
      <c r="B16" s="2333"/>
      <c r="C16" s="2333"/>
      <c r="D16" s="2333"/>
      <c r="E16" s="2333"/>
      <c r="F16" s="2333"/>
      <c r="G16" s="2333"/>
      <c r="H16" s="2333"/>
      <c r="I16" s="2333"/>
      <c r="J16" s="2333"/>
      <c r="K16" s="2333"/>
      <c r="L16" s="2050" t="s">
        <v>5735</v>
      </c>
      <c r="M16" s="2050"/>
      <c r="N16" s="2050"/>
    </row>
  </sheetData>
  <mergeCells count="12">
    <mergeCell ref="K3:K4"/>
    <mergeCell ref="L3:L4"/>
    <mergeCell ref="A1:K1"/>
    <mergeCell ref="A2:K2"/>
    <mergeCell ref="A3:A5"/>
    <mergeCell ref="B3:B4"/>
    <mergeCell ref="C3:E3"/>
    <mergeCell ref="F3:F4"/>
    <mergeCell ref="G3:G4"/>
    <mergeCell ref="H3:H4"/>
    <mergeCell ref="I3:I4"/>
    <mergeCell ref="J3:J4"/>
  </mergeCells>
  <phoneticPr fontId="59" type="noConversion"/>
  <hyperlinks>
    <hyperlink ref="M12" location="综合利用资源生产产品取得的收入优惠审核表!A1" display="综合利用资源生产产品取得的收入优惠审核表!A1"/>
  </hyperlinks>
  <printOptions horizontalCentered="1"/>
  <pageMargins left="0.74803149606299213" right="0.74803149606299213" top="0.98425196850393704" bottom="0.98425196850393704" header="0.51181102362204722" footer="0.51181102362204722"/>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82657" r:id="rId4" name="Button 1">
              <controlPr defaultSize="0" print="0" autoFill="0" autoPict="0" macro="[0]!ThisWorkbook.返回">
                <anchor moveWithCells="1">
                  <from>
                    <xdr:col>12</xdr:col>
                    <xdr:colOff>57150</xdr:colOff>
                    <xdr:row>6</xdr:row>
                    <xdr:rowOff>114300</xdr:rowOff>
                  </from>
                  <to>
                    <xdr:col>13</xdr:col>
                    <xdr:colOff>333375</xdr:colOff>
                    <xdr:row>8</xdr:row>
                    <xdr:rowOff>95250</xdr:rowOff>
                  </to>
                </anchor>
              </controlPr>
            </control>
          </mc:Choice>
        </mc:AlternateContent>
      </controls>
    </mc:Choice>
  </mc:AlternateContent>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2">
    <tabColor rgb="FFFFFF00"/>
  </sheetPr>
  <dimension ref="A1:H16"/>
  <sheetViews>
    <sheetView workbookViewId="0">
      <selection sqref="A1:C1"/>
    </sheetView>
  </sheetViews>
  <sheetFormatPr defaultRowHeight="14.25"/>
  <cols>
    <col min="1" max="1" width="5.25" style="1624" customWidth="1"/>
    <col min="2" max="2" width="64.625" style="1624" customWidth="1"/>
    <col min="3" max="3" width="16.125" style="1624" customWidth="1"/>
    <col min="4" max="4" width="19.875" style="1624" customWidth="1"/>
    <col min="5" max="256" width="9" style="1624"/>
    <col min="257" max="257" width="5.25" style="1624" customWidth="1"/>
    <col min="258" max="258" width="64.625" style="1624" customWidth="1"/>
    <col min="259" max="259" width="16.125" style="1624" customWidth="1"/>
    <col min="260" max="260" width="19.875" style="1624" customWidth="1"/>
    <col min="261" max="512" width="9" style="1624"/>
    <col min="513" max="513" width="5.25" style="1624" customWidth="1"/>
    <col min="514" max="514" width="64.625" style="1624" customWidth="1"/>
    <col min="515" max="515" width="16.125" style="1624" customWidth="1"/>
    <col min="516" max="516" width="19.875" style="1624" customWidth="1"/>
    <col min="517" max="768" width="9" style="1624"/>
    <col min="769" max="769" width="5.25" style="1624" customWidth="1"/>
    <col min="770" max="770" width="64.625" style="1624" customWidth="1"/>
    <col min="771" max="771" width="16.125" style="1624" customWidth="1"/>
    <col min="772" max="772" width="19.875" style="1624" customWidth="1"/>
    <col min="773" max="1024" width="9" style="1624"/>
    <col min="1025" max="1025" width="5.25" style="1624" customWidth="1"/>
    <col min="1026" max="1026" width="64.625" style="1624" customWidth="1"/>
    <col min="1027" max="1027" width="16.125" style="1624" customWidth="1"/>
    <col min="1028" max="1028" width="19.875" style="1624" customWidth="1"/>
    <col min="1029" max="1280" width="9" style="1624"/>
    <col min="1281" max="1281" width="5.25" style="1624" customWidth="1"/>
    <col min="1282" max="1282" width="64.625" style="1624" customWidth="1"/>
    <col min="1283" max="1283" width="16.125" style="1624" customWidth="1"/>
    <col min="1284" max="1284" width="19.875" style="1624" customWidth="1"/>
    <col min="1285" max="1536" width="9" style="1624"/>
    <col min="1537" max="1537" width="5.25" style="1624" customWidth="1"/>
    <col min="1538" max="1538" width="64.625" style="1624" customWidth="1"/>
    <col min="1539" max="1539" width="16.125" style="1624" customWidth="1"/>
    <col min="1540" max="1540" width="19.875" style="1624" customWidth="1"/>
    <col min="1541" max="1792" width="9" style="1624"/>
    <col min="1793" max="1793" width="5.25" style="1624" customWidth="1"/>
    <col min="1794" max="1794" width="64.625" style="1624" customWidth="1"/>
    <col min="1795" max="1795" width="16.125" style="1624" customWidth="1"/>
    <col min="1796" max="1796" width="19.875" style="1624" customWidth="1"/>
    <col min="1797" max="2048" width="9" style="1624"/>
    <col min="2049" max="2049" width="5.25" style="1624" customWidth="1"/>
    <col min="2050" max="2050" width="64.625" style="1624" customWidth="1"/>
    <col min="2051" max="2051" width="16.125" style="1624" customWidth="1"/>
    <col min="2052" max="2052" width="19.875" style="1624" customWidth="1"/>
    <col min="2053" max="2304" width="9" style="1624"/>
    <col min="2305" max="2305" width="5.25" style="1624" customWidth="1"/>
    <col min="2306" max="2306" width="64.625" style="1624" customWidth="1"/>
    <col min="2307" max="2307" width="16.125" style="1624" customWidth="1"/>
    <col min="2308" max="2308" width="19.875" style="1624" customWidth="1"/>
    <col min="2309" max="2560" width="9" style="1624"/>
    <col min="2561" max="2561" width="5.25" style="1624" customWidth="1"/>
    <col min="2562" max="2562" width="64.625" style="1624" customWidth="1"/>
    <col min="2563" max="2563" width="16.125" style="1624" customWidth="1"/>
    <col min="2564" max="2564" width="19.875" style="1624" customWidth="1"/>
    <col min="2565" max="2816" width="9" style="1624"/>
    <col min="2817" max="2817" width="5.25" style="1624" customWidth="1"/>
    <col min="2818" max="2818" width="64.625" style="1624" customWidth="1"/>
    <col min="2819" max="2819" width="16.125" style="1624" customWidth="1"/>
    <col min="2820" max="2820" width="19.875" style="1624" customWidth="1"/>
    <col min="2821" max="3072" width="9" style="1624"/>
    <col min="3073" max="3073" width="5.25" style="1624" customWidth="1"/>
    <col min="3074" max="3074" width="64.625" style="1624" customWidth="1"/>
    <col min="3075" max="3075" width="16.125" style="1624" customWidth="1"/>
    <col min="3076" max="3076" width="19.875" style="1624" customWidth="1"/>
    <col min="3077" max="3328" width="9" style="1624"/>
    <col min="3329" max="3329" width="5.25" style="1624" customWidth="1"/>
    <col min="3330" max="3330" width="64.625" style="1624" customWidth="1"/>
    <col min="3331" max="3331" width="16.125" style="1624" customWidth="1"/>
    <col min="3332" max="3332" width="19.875" style="1624" customWidth="1"/>
    <col min="3333" max="3584" width="9" style="1624"/>
    <col min="3585" max="3585" width="5.25" style="1624" customWidth="1"/>
    <col min="3586" max="3586" width="64.625" style="1624" customWidth="1"/>
    <col min="3587" max="3587" width="16.125" style="1624" customWidth="1"/>
    <col min="3588" max="3588" width="19.875" style="1624" customWidth="1"/>
    <col min="3589" max="3840" width="9" style="1624"/>
    <col min="3841" max="3841" width="5.25" style="1624" customWidth="1"/>
    <col min="3842" max="3842" width="64.625" style="1624" customWidth="1"/>
    <col min="3843" max="3843" width="16.125" style="1624" customWidth="1"/>
    <col min="3844" max="3844" width="19.875" style="1624" customWidth="1"/>
    <col min="3845" max="4096" width="9" style="1624"/>
    <col min="4097" max="4097" width="5.25" style="1624" customWidth="1"/>
    <col min="4098" max="4098" width="64.625" style="1624" customWidth="1"/>
    <col min="4099" max="4099" width="16.125" style="1624" customWidth="1"/>
    <col min="4100" max="4100" width="19.875" style="1624" customWidth="1"/>
    <col min="4101" max="4352" width="9" style="1624"/>
    <col min="4353" max="4353" width="5.25" style="1624" customWidth="1"/>
    <col min="4354" max="4354" width="64.625" style="1624" customWidth="1"/>
    <col min="4355" max="4355" width="16.125" style="1624" customWidth="1"/>
    <col min="4356" max="4356" width="19.875" style="1624" customWidth="1"/>
    <col min="4357" max="4608" width="9" style="1624"/>
    <col min="4609" max="4609" width="5.25" style="1624" customWidth="1"/>
    <col min="4610" max="4610" width="64.625" style="1624" customWidth="1"/>
    <col min="4611" max="4611" width="16.125" style="1624" customWidth="1"/>
    <col min="4612" max="4612" width="19.875" style="1624" customWidth="1"/>
    <col min="4613" max="4864" width="9" style="1624"/>
    <col min="4865" max="4865" width="5.25" style="1624" customWidth="1"/>
    <col min="4866" max="4866" width="64.625" style="1624" customWidth="1"/>
    <col min="4867" max="4867" width="16.125" style="1624" customWidth="1"/>
    <col min="4868" max="4868" width="19.875" style="1624" customWidth="1"/>
    <col min="4869" max="5120" width="9" style="1624"/>
    <col min="5121" max="5121" width="5.25" style="1624" customWidth="1"/>
    <col min="5122" max="5122" width="64.625" style="1624" customWidth="1"/>
    <col min="5123" max="5123" width="16.125" style="1624" customWidth="1"/>
    <col min="5124" max="5124" width="19.875" style="1624" customWidth="1"/>
    <col min="5125" max="5376" width="9" style="1624"/>
    <col min="5377" max="5377" width="5.25" style="1624" customWidth="1"/>
    <col min="5378" max="5378" width="64.625" style="1624" customWidth="1"/>
    <col min="5379" max="5379" width="16.125" style="1624" customWidth="1"/>
    <col min="5380" max="5380" width="19.875" style="1624" customWidth="1"/>
    <col min="5381" max="5632" width="9" style="1624"/>
    <col min="5633" max="5633" width="5.25" style="1624" customWidth="1"/>
    <col min="5634" max="5634" width="64.625" style="1624" customWidth="1"/>
    <col min="5635" max="5635" width="16.125" style="1624" customWidth="1"/>
    <col min="5636" max="5636" width="19.875" style="1624" customWidth="1"/>
    <col min="5637" max="5888" width="9" style="1624"/>
    <col min="5889" max="5889" width="5.25" style="1624" customWidth="1"/>
    <col min="5890" max="5890" width="64.625" style="1624" customWidth="1"/>
    <col min="5891" max="5891" width="16.125" style="1624" customWidth="1"/>
    <col min="5892" max="5892" width="19.875" style="1624" customWidth="1"/>
    <col min="5893" max="6144" width="9" style="1624"/>
    <col min="6145" max="6145" width="5.25" style="1624" customWidth="1"/>
    <col min="6146" max="6146" width="64.625" style="1624" customWidth="1"/>
    <col min="6147" max="6147" width="16.125" style="1624" customWidth="1"/>
    <col min="6148" max="6148" width="19.875" style="1624" customWidth="1"/>
    <col min="6149" max="6400" width="9" style="1624"/>
    <col min="6401" max="6401" width="5.25" style="1624" customWidth="1"/>
    <col min="6402" max="6402" width="64.625" style="1624" customWidth="1"/>
    <col min="6403" max="6403" width="16.125" style="1624" customWidth="1"/>
    <col min="6404" max="6404" width="19.875" style="1624" customWidth="1"/>
    <col min="6405" max="6656" width="9" style="1624"/>
    <col min="6657" max="6657" width="5.25" style="1624" customWidth="1"/>
    <col min="6658" max="6658" width="64.625" style="1624" customWidth="1"/>
    <col min="6659" max="6659" width="16.125" style="1624" customWidth="1"/>
    <col min="6660" max="6660" width="19.875" style="1624" customWidth="1"/>
    <col min="6661" max="6912" width="9" style="1624"/>
    <col min="6913" max="6913" width="5.25" style="1624" customWidth="1"/>
    <col min="6914" max="6914" width="64.625" style="1624" customWidth="1"/>
    <col min="6915" max="6915" width="16.125" style="1624" customWidth="1"/>
    <col min="6916" max="6916" width="19.875" style="1624" customWidth="1"/>
    <col min="6917" max="7168" width="9" style="1624"/>
    <col min="7169" max="7169" width="5.25" style="1624" customWidth="1"/>
    <col min="7170" max="7170" width="64.625" style="1624" customWidth="1"/>
    <col min="7171" max="7171" width="16.125" style="1624" customWidth="1"/>
    <col min="7172" max="7172" width="19.875" style="1624" customWidth="1"/>
    <col min="7173" max="7424" width="9" style="1624"/>
    <col min="7425" max="7425" width="5.25" style="1624" customWidth="1"/>
    <col min="7426" max="7426" width="64.625" style="1624" customWidth="1"/>
    <col min="7427" max="7427" width="16.125" style="1624" customWidth="1"/>
    <col min="7428" max="7428" width="19.875" style="1624" customWidth="1"/>
    <col min="7429" max="7680" width="9" style="1624"/>
    <col min="7681" max="7681" width="5.25" style="1624" customWidth="1"/>
    <col min="7682" max="7682" width="64.625" style="1624" customWidth="1"/>
    <col min="7683" max="7683" width="16.125" style="1624" customWidth="1"/>
    <col min="7684" max="7684" width="19.875" style="1624" customWidth="1"/>
    <col min="7685" max="7936" width="9" style="1624"/>
    <col min="7937" max="7937" width="5.25" style="1624" customWidth="1"/>
    <col min="7938" max="7938" width="64.625" style="1624" customWidth="1"/>
    <col min="7939" max="7939" width="16.125" style="1624" customWidth="1"/>
    <col min="7940" max="7940" width="19.875" style="1624" customWidth="1"/>
    <col min="7941" max="8192" width="9" style="1624"/>
    <col min="8193" max="8193" width="5.25" style="1624" customWidth="1"/>
    <col min="8194" max="8194" width="64.625" style="1624" customWidth="1"/>
    <col min="8195" max="8195" width="16.125" style="1624" customWidth="1"/>
    <col min="8196" max="8196" width="19.875" style="1624" customWidth="1"/>
    <col min="8197" max="8448" width="9" style="1624"/>
    <col min="8449" max="8449" width="5.25" style="1624" customWidth="1"/>
    <col min="8450" max="8450" width="64.625" style="1624" customWidth="1"/>
    <col min="8451" max="8451" width="16.125" style="1624" customWidth="1"/>
    <col min="8452" max="8452" width="19.875" style="1624" customWidth="1"/>
    <col min="8453" max="8704" width="9" style="1624"/>
    <col min="8705" max="8705" width="5.25" style="1624" customWidth="1"/>
    <col min="8706" max="8706" width="64.625" style="1624" customWidth="1"/>
    <col min="8707" max="8707" width="16.125" style="1624" customWidth="1"/>
    <col min="8708" max="8708" width="19.875" style="1624" customWidth="1"/>
    <col min="8709" max="8960" width="9" style="1624"/>
    <col min="8961" max="8961" width="5.25" style="1624" customWidth="1"/>
    <col min="8962" max="8962" width="64.625" style="1624" customWidth="1"/>
    <col min="8963" max="8963" width="16.125" style="1624" customWidth="1"/>
    <col min="8964" max="8964" width="19.875" style="1624" customWidth="1"/>
    <col min="8965" max="9216" width="9" style="1624"/>
    <col min="9217" max="9217" width="5.25" style="1624" customWidth="1"/>
    <col min="9218" max="9218" width="64.625" style="1624" customWidth="1"/>
    <col min="9219" max="9219" width="16.125" style="1624" customWidth="1"/>
    <col min="9220" max="9220" width="19.875" style="1624" customWidth="1"/>
    <col min="9221" max="9472" width="9" style="1624"/>
    <col min="9473" max="9473" width="5.25" style="1624" customWidth="1"/>
    <col min="9474" max="9474" width="64.625" style="1624" customWidth="1"/>
    <col min="9475" max="9475" width="16.125" style="1624" customWidth="1"/>
    <col min="9476" max="9476" width="19.875" style="1624" customWidth="1"/>
    <col min="9477" max="9728" width="9" style="1624"/>
    <col min="9729" max="9729" width="5.25" style="1624" customWidth="1"/>
    <col min="9730" max="9730" width="64.625" style="1624" customWidth="1"/>
    <col min="9731" max="9731" width="16.125" style="1624" customWidth="1"/>
    <col min="9732" max="9732" width="19.875" style="1624" customWidth="1"/>
    <col min="9733" max="9984" width="9" style="1624"/>
    <col min="9985" max="9985" width="5.25" style="1624" customWidth="1"/>
    <col min="9986" max="9986" width="64.625" style="1624" customWidth="1"/>
    <col min="9987" max="9987" width="16.125" style="1624" customWidth="1"/>
    <col min="9988" max="9988" width="19.875" style="1624" customWidth="1"/>
    <col min="9989" max="10240" width="9" style="1624"/>
    <col min="10241" max="10241" width="5.25" style="1624" customWidth="1"/>
    <col min="10242" max="10242" width="64.625" style="1624" customWidth="1"/>
    <col min="10243" max="10243" width="16.125" style="1624" customWidth="1"/>
    <col min="10244" max="10244" width="19.875" style="1624" customWidth="1"/>
    <col min="10245" max="10496" width="9" style="1624"/>
    <col min="10497" max="10497" width="5.25" style="1624" customWidth="1"/>
    <col min="10498" max="10498" width="64.625" style="1624" customWidth="1"/>
    <col min="10499" max="10499" width="16.125" style="1624" customWidth="1"/>
    <col min="10500" max="10500" width="19.875" style="1624" customWidth="1"/>
    <col min="10501" max="10752" width="9" style="1624"/>
    <col min="10753" max="10753" width="5.25" style="1624" customWidth="1"/>
    <col min="10754" max="10754" width="64.625" style="1624" customWidth="1"/>
    <col min="10755" max="10755" width="16.125" style="1624" customWidth="1"/>
    <col min="10756" max="10756" width="19.875" style="1624" customWidth="1"/>
    <col min="10757" max="11008" width="9" style="1624"/>
    <col min="11009" max="11009" width="5.25" style="1624" customWidth="1"/>
    <col min="11010" max="11010" width="64.625" style="1624" customWidth="1"/>
    <col min="11011" max="11011" width="16.125" style="1624" customWidth="1"/>
    <col min="11012" max="11012" width="19.875" style="1624" customWidth="1"/>
    <col min="11013" max="11264" width="9" style="1624"/>
    <col min="11265" max="11265" width="5.25" style="1624" customWidth="1"/>
    <col min="11266" max="11266" width="64.625" style="1624" customWidth="1"/>
    <col min="11267" max="11267" width="16.125" style="1624" customWidth="1"/>
    <col min="11268" max="11268" width="19.875" style="1624" customWidth="1"/>
    <col min="11269" max="11520" width="9" style="1624"/>
    <col min="11521" max="11521" width="5.25" style="1624" customWidth="1"/>
    <col min="11522" max="11522" width="64.625" style="1624" customWidth="1"/>
    <col min="11523" max="11523" width="16.125" style="1624" customWidth="1"/>
    <col min="11524" max="11524" width="19.875" style="1624" customWidth="1"/>
    <col min="11525" max="11776" width="9" style="1624"/>
    <col min="11777" max="11777" width="5.25" style="1624" customWidth="1"/>
    <col min="11778" max="11778" width="64.625" style="1624" customWidth="1"/>
    <col min="11779" max="11779" width="16.125" style="1624" customWidth="1"/>
    <col min="11780" max="11780" width="19.875" style="1624" customWidth="1"/>
    <col min="11781" max="12032" width="9" style="1624"/>
    <col min="12033" max="12033" width="5.25" style="1624" customWidth="1"/>
    <col min="12034" max="12034" width="64.625" style="1624" customWidth="1"/>
    <col min="12035" max="12035" width="16.125" style="1624" customWidth="1"/>
    <col min="12036" max="12036" width="19.875" style="1624" customWidth="1"/>
    <col min="12037" max="12288" width="9" style="1624"/>
    <col min="12289" max="12289" width="5.25" style="1624" customWidth="1"/>
    <col min="12290" max="12290" width="64.625" style="1624" customWidth="1"/>
    <col min="12291" max="12291" width="16.125" style="1624" customWidth="1"/>
    <col min="12292" max="12292" width="19.875" style="1624" customWidth="1"/>
    <col min="12293" max="12544" width="9" style="1624"/>
    <col min="12545" max="12545" width="5.25" style="1624" customWidth="1"/>
    <col min="12546" max="12546" width="64.625" style="1624" customWidth="1"/>
    <col min="12547" max="12547" width="16.125" style="1624" customWidth="1"/>
    <col min="12548" max="12548" width="19.875" style="1624" customWidth="1"/>
    <col min="12549" max="12800" width="9" style="1624"/>
    <col min="12801" max="12801" width="5.25" style="1624" customWidth="1"/>
    <col min="12802" max="12802" width="64.625" style="1624" customWidth="1"/>
    <col min="12803" max="12803" width="16.125" style="1624" customWidth="1"/>
    <col min="12804" max="12804" width="19.875" style="1624" customWidth="1"/>
    <col min="12805" max="13056" width="9" style="1624"/>
    <col min="13057" max="13057" width="5.25" style="1624" customWidth="1"/>
    <col min="13058" max="13058" width="64.625" style="1624" customWidth="1"/>
    <col min="13059" max="13059" width="16.125" style="1624" customWidth="1"/>
    <col min="13060" max="13060" width="19.875" style="1624" customWidth="1"/>
    <col min="13061" max="13312" width="9" style="1624"/>
    <col min="13313" max="13313" width="5.25" style="1624" customWidth="1"/>
    <col min="13314" max="13314" width="64.625" style="1624" customWidth="1"/>
    <col min="13315" max="13315" width="16.125" style="1624" customWidth="1"/>
    <col min="13316" max="13316" width="19.875" style="1624" customWidth="1"/>
    <col min="13317" max="13568" width="9" style="1624"/>
    <col min="13569" max="13569" width="5.25" style="1624" customWidth="1"/>
    <col min="13570" max="13570" width="64.625" style="1624" customWidth="1"/>
    <col min="13571" max="13571" width="16.125" style="1624" customWidth="1"/>
    <col min="13572" max="13572" width="19.875" style="1624" customWidth="1"/>
    <col min="13573" max="13824" width="9" style="1624"/>
    <col min="13825" max="13825" width="5.25" style="1624" customWidth="1"/>
    <col min="13826" max="13826" width="64.625" style="1624" customWidth="1"/>
    <col min="13827" max="13827" width="16.125" style="1624" customWidth="1"/>
    <col min="13828" max="13828" width="19.875" style="1624" customWidth="1"/>
    <col min="13829" max="14080" width="9" style="1624"/>
    <col min="14081" max="14081" width="5.25" style="1624" customWidth="1"/>
    <col min="14082" max="14082" width="64.625" style="1624" customWidth="1"/>
    <col min="14083" max="14083" width="16.125" style="1624" customWidth="1"/>
    <col min="14084" max="14084" width="19.875" style="1624" customWidth="1"/>
    <col min="14085" max="14336" width="9" style="1624"/>
    <col min="14337" max="14337" width="5.25" style="1624" customWidth="1"/>
    <col min="14338" max="14338" width="64.625" style="1624" customWidth="1"/>
    <col min="14339" max="14339" width="16.125" style="1624" customWidth="1"/>
    <col min="14340" max="14340" width="19.875" style="1624" customWidth="1"/>
    <col min="14341" max="14592" width="9" style="1624"/>
    <col min="14593" max="14593" width="5.25" style="1624" customWidth="1"/>
    <col min="14594" max="14594" width="64.625" style="1624" customWidth="1"/>
    <col min="14595" max="14595" width="16.125" style="1624" customWidth="1"/>
    <col min="14596" max="14596" width="19.875" style="1624" customWidth="1"/>
    <col min="14597" max="14848" width="9" style="1624"/>
    <col min="14849" max="14849" width="5.25" style="1624" customWidth="1"/>
    <col min="14850" max="14850" width="64.625" style="1624" customWidth="1"/>
    <col min="14851" max="14851" width="16.125" style="1624" customWidth="1"/>
    <col min="14852" max="14852" width="19.875" style="1624" customWidth="1"/>
    <col min="14853" max="15104" width="9" style="1624"/>
    <col min="15105" max="15105" width="5.25" style="1624" customWidth="1"/>
    <col min="15106" max="15106" width="64.625" style="1624" customWidth="1"/>
    <col min="15107" max="15107" width="16.125" style="1624" customWidth="1"/>
    <col min="15108" max="15108" width="19.875" style="1624" customWidth="1"/>
    <col min="15109" max="15360" width="9" style="1624"/>
    <col min="15361" max="15361" width="5.25" style="1624" customWidth="1"/>
    <col min="15362" max="15362" width="64.625" style="1624" customWidth="1"/>
    <col min="15363" max="15363" width="16.125" style="1624" customWidth="1"/>
    <col min="15364" max="15364" width="19.875" style="1624" customWidth="1"/>
    <col min="15365" max="15616" width="9" style="1624"/>
    <col min="15617" max="15617" width="5.25" style="1624" customWidth="1"/>
    <col min="15618" max="15618" width="64.625" style="1624" customWidth="1"/>
    <col min="15619" max="15619" width="16.125" style="1624" customWidth="1"/>
    <col min="15620" max="15620" width="19.875" style="1624" customWidth="1"/>
    <col min="15621" max="15872" width="9" style="1624"/>
    <col min="15873" max="15873" width="5.25" style="1624" customWidth="1"/>
    <col min="15874" max="15874" width="64.625" style="1624" customWidth="1"/>
    <col min="15875" max="15875" width="16.125" style="1624" customWidth="1"/>
    <col min="15876" max="15876" width="19.875" style="1624" customWidth="1"/>
    <col min="15877" max="16128" width="9" style="1624"/>
    <col min="16129" max="16129" width="5.25" style="1624" customWidth="1"/>
    <col min="16130" max="16130" width="64.625" style="1624" customWidth="1"/>
    <col min="16131" max="16131" width="16.125" style="1624" customWidth="1"/>
    <col min="16132" max="16132" width="19.875" style="1624" customWidth="1"/>
    <col min="16133" max="16384" width="9" style="1624"/>
  </cols>
  <sheetData>
    <row r="1" spans="1:8" s="1620" customFormat="1" ht="20.100000000000001" customHeight="1">
      <c r="A1" s="3335" t="s">
        <v>5737</v>
      </c>
      <c r="B1" s="3335"/>
      <c r="C1" s="3335"/>
      <c r="D1" s="2052"/>
    </row>
    <row r="2" spans="1:8" s="1621" customFormat="1" ht="25.5" customHeight="1">
      <c r="A2" s="3336" t="s">
        <v>5738</v>
      </c>
      <c r="B2" s="3336"/>
      <c r="C2" s="3336"/>
      <c r="D2" s="1900"/>
    </row>
    <row r="3" spans="1:8" s="1622" customFormat="1" ht="14.25" customHeight="1">
      <c r="A3" s="1866" t="s">
        <v>1994</v>
      </c>
      <c r="B3" s="1866" t="s">
        <v>1654</v>
      </c>
      <c r="C3" s="1864" t="s">
        <v>5739</v>
      </c>
      <c r="D3" s="1864" t="s">
        <v>5073</v>
      </c>
      <c r="H3" s="1623"/>
    </row>
    <row r="4" spans="1:8" s="1622" customFormat="1" ht="14.25" customHeight="1">
      <c r="A4" s="1864">
        <v>1</v>
      </c>
      <c r="B4" s="1901" t="s">
        <v>5740</v>
      </c>
      <c r="C4" s="1989" t="s">
        <v>2000</v>
      </c>
      <c r="D4" s="1901"/>
    </row>
    <row r="5" spans="1:8" s="1622" customFormat="1" ht="14.25" customHeight="1">
      <c r="A5" s="1864">
        <v>2</v>
      </c>
      <c r="B5" s="1901" t="s">
        <v>5741</v>
      </c>
      <c r="C5" s="2103">
        <f>金融保险等机构取得涉农利息保费收入优惠审核表!C5</f>
        <v>0</v>
      </c>
      <c r="D5" s="1901"/>
    </row>
    <row r="6" spans="1:8" s="1622" customFormat="1" ht="14.25" customHeight="1">
      <c r="A6" s="1864">
        <v>3</v>
      </c>
      <c r="B6" s="1868" t="s">
        <v>5742</v>
      </c>
      <c r="C6" s="2103">
        <f>金融保险等机构取得涉农利息保费收入优惠审核表!C6</f>
        <v>0</v>
      </c>
      <c r="D6" s="1901"/>
    </row>
    <row r="7" spans="1:8" s="1622" customFormat="1" ht="14.25" customHeight="1">
      <c r="A7" s="1864">
        <v>4</v>
      </c>
      <c r="B7" s="1868" t="s">
        <v>5743</v>
      </c>
      <c r="C7" s="1989" t="s">
        <v>2000</v>
      </c>
      <c r="D7" s="1901"/>
    </row>
    <row r="8" spans="1:8" s="1622" customFormat="1" ht="15.75" customHeight="1">
      <c r="A8" s="1866">
        <v>5</v>
      </c>
      <c r="B8" s="1867" t="s">
        <v>5744</v>
      </c>
      <c r="C8" s="2103">
        <f>金融保险等机构取得涉农利息保费收入优惠审核表!C8</f>
        <v>0</v>
      </c>
      <c r="D8" s="2011"/>
    </row>
    <row r="9" spans="1:8" s="1622" customFormat="1" ht="14.25" customHeight="1">
      <c r="A9" s="1864">
        <v>6</v>
      </c>
      <c r="B9" s="1868" t="s">
        <v>5745</v>
      </c>
      <c r="C9" s="2103">
        <f>金融保险等机构取得涉农利息保费收入优惠审核表!C9</f>
        <v>0</v>
      </c>
      <c r="D9" s="1901"/>
    </row>
    <row r="10" spans="1:8" s="1622" customFormat="1" ht="14.25" customHeight="1">
      <c r="A10" s="1864">
        <v>7</v>
      </c>
      <c r="B10" s="1901" t="s">
        <v>5746</v>
      </c>
      <c r="C10" s="2103">
        <f>金融保险等机构取得涉农利息保费收入优惠审核表!C10</f>
        <v>0</v>
      </c>
      <c r="D10" s="1901"/>
    </row>
    <row r="11" spans="1:8" s="1622" customFormat="1" ht="14.25" customHeight="1">
      <c r="A11" s="1864">
        <v>8</v>
      </c>
      <c r="B11" s="1901" t="s">
        <v>5747</v>
      </c>
      <c r="C11" s="2103">
        <f>金融保险等机构取得涉农利息保费收入优惠审核表!C11</f>
        <v>0</v>
      </c>
      <c r="D11" s="1901"/>
    </row>
    <row r="12" spans="1:8" s="1622" customFormat="1" ht="15.75" customHeight="1">
      <c r="A12" s="1866">
        <v>9</v>
      </c>
      <c r="B12" s="1867" t="s">
        <v>5748</v>
      </c>
      <c r="C12" s="2103">
        <f>金融保险等机构取得涉农利息保费收入优惠审核表!C12</f>
        <v>0</v>
      </c>
      <c r="D12" s="1901"/>
    </row>
    <row r="13" spans="1:8" s="1622" customFormat="1" ht="14.25" customHeight="1">
      <c r="A13" s="1864">
        <v>10</v>
      </c>
      <c r="B13" s="1901" t="s">
        <v>5749</v>
      </c>
      <c r="C13" s="1989" t="s">
        <v>2000</v>
      </c>
      <c r="D13" s="1901"/>
    </row>
    <row r="14" spans="1:8" s="1622" customFormat="1" ht="14.25" customHeight="1">
      <c r="A14" s="1864">
        <v>11</v>
      </c>
      <c r="B14" s="1901" t="s">
        <v>5750</v>
      </c>
      <c r="C14" s="2103">
        <f>金融保险等机构取得涉农利息保费收入优惠审核表!C14</f>
        <v>0</v>
      </c>
      <c r="D14" s="1901"/>
      <c r="E14" s="1702" t="s">
        <v>6639</v>
      </c>
    </row>
    <row r="15" spans="1:8" s="1622" customFormat="1" ht="14.25" customHeight="1">
      <c r="A15" s="1864">
        <v>12</v>
      </c>
      <c r="B15" s="1868" t="s">
        <v>5751</v>
      </c>
      <c r="C15" s="2103">
        <f>金融保险等机构取得涉农利息保费收入优惠审核表!C15</f>
        <v>0</v>
      </c>
      <c r="D15" s="1901"/>
    </row>
    <row r="16" spans="1:8" s="1622" customFormat="1" ht="14.25" customHeight="1">
      <c r="A16" s="1864">
        <v>13</v>
      </c>
      <c r="B16" s="1901" t="s">
        <v>5752</v>
      </c>
      <c r="C16" s="2103">
        <f>金融保险等机构取得涉农利息保费收入优惠审核表!C16</f>
        <v>0</v>
      </c>
      <c r="D16" s="1901" t="s">
        <v>5753</v>
      </c>
    </row>
  </sheetData>
  <mergeCells count="2">
    <mergeCell ref="A1:C1"/>
    <mergeCell ref="A2:C2"/>
  </mergeCells>
  <phoneticPr fontId="59" type="noConversion"/>
  <hyperlinks>
    <hyperlink ref="E14" location="金融保险等机构取得涉农利息保费收入优惠审核表!A1" display="金融保险等机构取得涉农利息保费收入优惠审核表!A1"/>
  </hyperlinks>
  <printOptions horizontalCentered="1"/>
  <pageMargins left="0.74803149606299213" right="0.74803149606299213" top="0.98425196850393704" bottom="0.98425196850393704" header="0.51181102362204722" footer="0.51181102362204722"/>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83681" r:id="rId4" name="Button 1">
              <controlPr defaultSize="0" print="0" autoFill="0" autoPict="0" macro="[0]!ThisWorkbook.返回">
                <anchor moveWithCells="1">
                  <from>
                    <xdr:col>4</xdr:col>
                    <xdr:colOff>180975</xdr:colOff>
                    <xdr:row>9</xdr:row>
                    <xdr:rowOff>133350</xdr:rowOff>
                  </from>
                  <to>
                    <xdr:col>5</xdr:col>
                    <xdr:colOff>457200</xdr:colOff>
                    <xdr:row>11</xdr:row>
                    <xdr:rowOff>104775</xdr:rowOff>
                  </to>
                </anchor>
              </controlPr>
            </control>
          </mc:Choice>
        </mc:AlternateContent>
      </controls>
    </mc:Choice>
  </mc:AlternateContent>
</worksheet>
</file>

<file path=xl/worksheets/sheet1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3">
    <tabColor rgb="FFFFFF00"/>
  </sheetPr>
  <dimension ref="A1:X15"/>
  <sheetViews>
    <sheetView workbookViewId="0">
      <selection sqref="A1:T1"/>
    </sheetView>
  </sheetViews>
  <sheetFormatPr defaultRowHeight="14.25"/>
  <cols>
    <col min="1" max="1" width="5.75" style="1625" customWidth="1"/>
    <col min="2" max="2" width="12.25" style="1625" customWidth="1"/>
    <col min="3" max="20" width="10.5" style="1625" customWidth="1"/>
    <col min="21" max="256" width="9" style="1625"/>
    <col min="257" max="257" width="5.75" style="1625" customWidth="1"/>
    <col min="258" max="258" width="4.625" style="1625" customWidth="1"/>
    <col min="259" max="259" width="5.125" style="1625" customWidth="1"/>
    <col min="260" max="260" width="5" style="1625" customWidth="1"/>
    <col min="261" max="261" width="5.125" style="1625" customWidth="1"/>
    <col min="262" max="262" width="4.75" style="1625" customWidth="1"/>
    <col min="263" max="265" width="6.125" style="1625" customWidth="1"/>
    <col min="266" max="266" width="5.125" style="1625" customWidth="1"/>
    <col min="267" max="267" width="4.125" style="1625" customWidth="1"/>
    <col min="268" max="276" width="6.125" style="1625" customWidth="1"/>
    <col min="277" max="512" width="9" style="1625"/>
    <col min="513" max="513" width="5.75" style="1625" customWidth="1"/>
    <col min="514" max="514" width="4.625" style="1625" customWidth="1"/>
    <col min="515" max="515" width="5.125" style="1625" customWidth="1"/>
    <col min="516" max="516" width="5" style="1625" customWidth="1"/>
    <col min="517" max="517" width="5.125" style="1625" customWidth="1"/>
    <col min="518" max="518" width="4.75" style="1625" customWidth="1"/>
    <col min="519" max="521" width="6.125" style="1625" customWidth="1"/>
    <col min="522" max="522" width="5.125" style="1625" customWidth="1"/>
    <col min="523" max="523" width="4.125" style="1625" customWidth="1"/>
    <col min="524" max="532" width="6.125" style="1625" customWidth="1"/>
    <col min="533" max="768" width="9" style="1625"/>
    <col min="769" max="769" width="5.75" style="1625" customWidth="1"/>
    <col min="770" max="770" width="4.625" style="1625" customWidth="1"/>
    <col min="771" max="771" width="5.125" style="1625" customWidth="1"/>
    <col min="772" max="772" width="5" style="1625" customWidth="1"/>
    <col min="773" max="773" width="5.125" style="1625" customWidth="1"/>
    <col min="774" max="774" width="4.75" style="1625" customWidth="1"/>
    <col min="775" max="777" width="6.125" style="1625" customWidth="1"/>
    <col min="778" max="778" width="5.125" style="1625" customWidth="1"/>
    <col min="779" max="779" width="4.125" style="1625" customWidth="1"/>
    <col min="780" max="788" width="6.125" style="1625" customWidth="1"/>
    <col min="789" max="1024" width="9" style="1625"/>
    <col min="1025" max="1025" width="5.75" style="1625" customWidth="1"/>
    <col min="1026" max="1026" width="4.625" style="1625" customWidth="1"/>
    <col min="1027" max="1027" width="5.125" style="1625" customWidth="1"/>
    <col min="1028" max="1028" width="5" style="1625" customWidth="1"/>
    <col min="1029" max="1029" width="5.125" style="1625" customWidth="1"/>
    <col min="1030" max="1030" width="4.75" style="1625" customWidth="1"/>
    <col min="1031" max="1033" width="6.125" style="1625" customWidth="1"/>
    <col min="1034" max="1034" width="5.125" style="1625" customWidth="1"/>
    <col min="1035" max="1035" width="4.125" style="1625" customWidth="1"/>
    <col min="1036" max="1044" width="6.125" style="1625" customWidth="1"/>
    <col min="1045" max="1280" width="9" style="1625"/>
    <col min="1281" max="1281" width="5.75" style="1625" customWidth="1"/>
    <col min="1282" max="1282" width="4.625" style="1625" customWidth="1"/>
    <col min="1283" max="1283" width="5.125" style="1625" customWidth="1"/>
    <col min="1284" max="1284" width="5" style="1625" customWidth="1"/>
    <col min="1285" max="1285" width="5.125" style="1625" customWidth="1"/>
    <col min="1286" max="1286" width="4.75" style="1625" customWidth="1"/>
    <col min="1287" max="1289" width="6.125" style="1625" customWidth="1"/>
    <col min="1290" max="1290" width="5.125" style="1625" customWidth="1"/>
    <col min="1291" max="1291" width="4.125" style="1625" customWidth="1"/>
    <col min="1292" max="1300" width="6.125" style="1625" customWidth="1"/>
    <col min="1301" max="1536" width="9" style="1625"/>
    <col min="1537" max="1537" width="5.75" style="1625" customWidth="1"/>
    <col min="1538" max="1538" width="4.625" style="1625" customWidth="1"/>
    <col min="1539" max="1539" width="5.125" style="1625" customWidth="1"/>
    <col min="1540" max="1540" width="5" style="1625" customWidth="1"/>
    <col min="1541" max="1541" width="5.125" style="1625" customWidth="1"/>
    <col min="1542" max="1542" width="4.75" style="1625" customWidth="1"/>
    <col min="1543" max="1545" width="6.125" style="1625" customWidth="1"/>
    <col min="1546" max="1546" width="5.125" style="1625" customWidth="1"/>
    <col min="1547" max="1547" width="4.125" style="1625" customWidth="1"/>
    <col min="1548" max="1556" width="6.125" style="1625" customWidth="1"/>
    <col min="1557" max="1792" width="9" style="1625"/>
    <col min="1793" max="1793" width="5.75" style="1625" customWidth="1"/>
    <col min="1794" max="1794" width="4.625" style="1625" customWidth="1"/>
    <col min="1795" max="1795" width="5.125" style="1625" customWidth="1"/>
    <col min="1796" max="1796" width="5" style="1625" customWidth="1"/>
    <col min="1797" max="1797" width="5.125" style="1625" customWidth="1"/>
    <col min="1798" max="1798" width="4.75" style="1625" customWidth="1"/>
    <col min="1799" max="1801" width="6.125" style="1625" customWidth="1"/>
    <col min="1802" max="1802" width="5.125" style="1625" customWidth="1"/>
    <col min="1803" max="1803" width="4.125" style="1625" customWidth="1"/>
    <col min="1804" max="1812" width="6.125" style="1625" customWidth="1"/>
    <col min="1813" max="2048" width="9" style="1625"/>
    <col min="2049" max="2049" width="5.75" style="1625" customWidth="1"/>
    <col min="2050" max="2050" width="4.625" style="1625" customWidth="1"/>
    <col min="2051" max="2051" width="5.125" style="1625" customWidth="1"/>
    <col min="2052" max="2052" width="5" style="1625" customWidth="1"/>
    <col min="2053" max="2053" width="5.125" style="1625" customWidth="1"/>
    <col min="2054" max="2054" width="4.75" style="1625" customWidth="1"/>
    <col min="2055" max="2057" width="6.125" style="1625" customWidth="1"/>
    <col min="2058" max="2058" width="5.125" style="1625" customWidth="1"/>
    <col min="2059" max="2059" width="4.125" style="1625" customWidth="1"/>
    <col min="2060" max="2068" width="6.125" style="1625" customWidth="1"/>
    <col min="2069" max="2304" width="9" style="1625"/>
    <col min="2305" max="2305" width="5.75" style="1625" customWidth="1"/>
    <col min="2306" max="2306" width="4.625" style="1625" customWidth="1"/>
    <col min="2307" max="2307" width="5.125" style="1625" customWidth="1"/>
    <col min="2308" max="2308" width="5" style="1625" customWidth="1"/>
    <col min="2309" max="2309" width="5.125" style="1625" customWidth="1"/>
    <col min="2310" max="2310" width="4.75" style="1625" customWidth="1"/>
    <col min="2311" max="2313" width="6.125" style="1625" customWidth="1"/>
    <col min="2314" max="2314" width="5.125" style="1625" customWidth="1"/>
    <col min="2315" max="2315" width="4.125" style="1625" customWidth="1"/>
    <col min="2316" max="2324" width="6.125" style="1625" customWidth="1"/>
    <col min="2325" max="2560" width="9" style="1625"/>
    <col min="2561" max="2561" width="5.75" style="1625" customWidth="1"/>
    <col min="2562" max="2562" width="4.625" style="1625" customWidth="1"/>
    <col min="2563" max="2563" width="5.125" style="1625" customWidth="1"/>
    <col min="2564" max="2564" width="5" style="1625" customWidth="1"/>
    <col min="2565" max="2565" width="5.125" style="1625" customWidth="1"/>
    <col min="2566" max="2566" width="4.75" style="1625" customWidth="1"/>
    <col min="2567" max="2569" width="6.125" style="1625" customWidth="1"/>
    <col min="2570" max="2570" width="5.125" style="1625" customWidth="1"/>
    <col min="2571" max="2571" width="4.125" style="1625" customWidth="1"/>
    <col min="2572" max="2580" width="6.125" style="1625" customWidth="1"/>
    <col min="2581" max="2816" width="9" style="1625"/>
    <col min="2817" max="2817" width="5.75" style="1625" customWidth="1"/>
    <col min="2818" max="2818" width="4.625" style="1625" customWidth="1"/>
    <col min="2819" max="2819" width="5.125" style="1625" customWidth="1"/>
    <col min="2820" max="2820" width="5" style="1625" customWidth="1"/>
    <col min="2821" max="2821" width="5.125" style="1625" customWidth="1"/>
    <col min="2822" max="2822" width="4.75" style="1625" customWidth="1"/>
    <col min="2823" max="2825" width="6.125" style="1625" customWidth="1"/>
    <col min="2826" max="2826" width="5.125" style="1625" customWidth="1"/>
    <col min="2827" max="2827" width="4.125" style="1625" customWidth="1"/>
    <col min="2828" max="2836" width="6.125" style="1625" customWidth="1"/>
    <col min="2837" max="3072" width="9" style="1625"/>
    <col min="3073" max="3073" width="5.75" style="1625" customWidth="1"/>
    <col min="3074" max="3074" width="4.625" style="1625" customWidth="1"/>
    <col min="3075" max="3075" width="5.125" style="1625" customWidth="1"/>
    <col min="3076" max="3076" width="5" style="1625" customWidth="1"/>
    <col min="3077" max="3077" width="5.125" style="1625" customWidth="1"/>
    <col min="3078" max="3078" width="4.75" style="1625" customWidth="1"/>
    <col min="3079" max="3081" width="6.125" style="1625" customWidth="1"/>
    <col min="3082" max="3082" width="5.125" style="1625" customWidth="1"/>
    <col min="3083" max="3083" width="4.125" style="1625" customWidth="1"/>
    <col min="3084" max="3092" width="6.125" style="1625" customWidth="1"/>
    <col min="3093" max="3328" width="9" style="1625"/>
    <col min="3329" max="3329" width="5.75" style="1625" customWidth="1"/>
    <col min="3330" max="3330" width="4.625" style="1625" customWidth="1"/>
    <col min="3331" max="3331" width="5.125" style="1625" customWidth="1"/>
    <col min="3332" max="3332" width="5" style="1625" customWidth="1"/>
    <col min="3333" max="3333" width="5.125" style="1625" customWidth="1"/>
    <col min="3334" max="3334" width="4.75" style="1625" customWidth="1"/>
    <col min="3335" max="3337" width="6.125" style="1625" customWidth="1"/>
    <col min="3338" max="3338" width="5.125" style="1625" customWidth="1"/>
    <col min="3339" max="3339" width="4.125" style="1625" customWidth="1"/>
    <col min="3340" max="3348" width="6.125" style="1625" customWidth="1"/>
    <col min="3349" max="3584" width="9" style="1625"/>
    <col min="3585" max="3585" width="5.75" style="1625" customWidth="1"/>
    <col min="3586" max="3586" width="4.625" style="1625" customWidth="1"/>
    <col min="3587" max="3587" width="5.125" style="1625" customWidth="1"/>
    <col min="3588" max="3588" width="5" style="1625" customWidth="1"/>
    <col min="3589" max="3589" width="5.125" style="1625" customWidth="1"/>
    <col min="3590" max="3590" width="4.75" style="1625" customWidth="1"/>
    <col min="3591" max="3593" width="6.125" style="1625" customWidth="1"/>
    <col min="3594" max="3594" width="5.125" style="1625" customWidth="1"/>
    <col min="3595" max="3595" width="4.125" style="1625" customWidth="1"/>
    <col min="3596" max="3604" width="6.125" style="1625" customWidth="1"/>
    <col min="3605" max="3840" width="9" style="1625"/>
    <col min="3841" max="3841" width="5.75" style="1625" customWidth="1"/>
    <col min="3842" max="3842" width="4.625" style="1625" customWidth="1"/>
    <col min="3843" max="3843" width="5.125" style="1625" customWidth="1"/>
    <col min="3844" max="3844" width="5" style="1625" customWidth="1"/>
    <col min="3845" max="3845" width="5.125" style="1625" customWidth="1"/>
    <col min="3846" max="3846" width="4.75" style="1625" customWidth="1"/>
    <col min="3847" max="3849" width="6.125" style="1625" customWidth="1"/>
    <col min="3850" max="3850" width="5.125" style="1625" customWidth="1"/>
    <col min="3851" max="3851" width="4.125" style="1625" customWidth="1"/>
    <col min="3852" max="3860" width="6.125" style="1625" customWidth="1"/>
    <col min="3861" max="4096" width="9" style="1625"/>
    <col min="4097" max="4097" width="5.75" style="1625" customWidth="1"/>
    <col min="4098" max="4098" width="4.625" style="1625" customWidth="1"/>
    <col min="4099" max="4099" width="5.125" style="1625" customWidth="1"/>
    <col min="4100" max="4100" width="5" style="1625" customWidth="1"/>
    <col min="4101" max="4101" width="5.125" style="1625" customWidth="1"/>
    <col min="4102" max="4102" width="4.75" style="1625" customWidth="1"/>
    <col min="4103" max="4105" width="6.125" style="1625" customWidth="1"/>
    <col min="4106" max="4106" width="5.125" style="1625" customWidth="1"/>
    <col min="4107" max="4107" width="4.125" style="1625" customWidth="1"/>
    <col min="4108" max="4116" width="6.125" style="1625" customWidth="1"/>
    <col min="4117" max="4352" width="9" style="1625"/>
    <col min="4353" max="4353" width="5.75" style="1625" customWidth="1"/>
    <col min="4354" max="4354" width="4.625" style="1625" customWidth="1"/>
    <col min="4355" max="4355" width="5.125" style="1625" customWidth="1"/>
    <col min="4356" max="4356" width="5" style="1625" customWidth="1"/>
    <col min="4357" max="4357" width="5.125" style="1625" customWidth="1"/>
    <col min="4358" max="4358" width="4.75" style="1625" customWidth="1"/>
    <col min="4359" max="4361" width="6.125" style="1625" customWidth="1"/>
    <col min="4362" max="4362" width="5.125" style="1625" customWidth="1"/>
    <col min="4363" max="4363" width="4.125" style="1625" customWidth="1"/>
    <col min="4364" max="4372" width="6.125" style="1625" customWidth="1"/>
    <col min="4373" max="4608" width="9" style="1625"/>
    <col min="4609" max="4609" width="5.75" style="1625" customWidth="1"/>
    <col min="4610" max="4610" width="4.625" style="1625" customWidth="1"/>
    <col min="4611" max="4611" width="5.125" style="1625" customWidth="1"/>
    <col min="4612" max="4612" width="5" style="1625" customWidth="1"/>
    <col min="4613" max="4613" width="5.125" style="1625" customWidth="1"/>
    <col min="4614" max="4614" width="4.75" style="1625" customWidth="1"/>
    <col min="4615" max="4617" width="6.125" style="1625" customWidth="1"/>
    <col min="4618" max="4618" width="5.125" style="1625" customWidth="1"/>
    <col min="4619" max="4619" width="4.125" style="1625" customWidth="1"/>
    <col min="4620" max="4628" width="6.125" style="1625" customWidth="1"/>
    <col min="4629" max="4864" width="9" style="1625"/>
    <col min="4865" max="4865" width="5.75" style="1625" customWidth="1"/>
    <col min="4866" max="4866" width="4.625" style="1625" customWidth="1"/>
    <col min="4867" max="4867" width="5.125" style="1625" customWidth="1"/>
    <col min="4868" max="4868" width="5" style="1625" customWidth="1"/>
    <col min="4869" max="4869" width="5.125" style="1625" customWidth="1"/>
    <col min="4870" max="4870" width="4.75" style="1625" customWidth="1"/>
    <col min="4871" max="4873" width="6.125" style="1625" customWidth="1"/>
    <col min="4874" max="4874" width="5.125" style="1625" customWidth="1"/>
    <col min="4875" max="4875" width="4.125" style="1625" customWidth="1"/>
    <col min="4876" max="4884" width="6.125" style="1625" customWidth="1"/>
    <col min="4885" max="5120" width="9" style="1625"/>
    <col min="5121" max="5121" width="5.75" style="1625" customWidth="1"/>
    <col min="5122" max="5122" width="4.625" style="1625" customWidth="1"/>
    <col min="5123" max="5123" width="5.125" style="1625" customWidth="1"/>
    <col min="5124" max="5124" width="5" style="1625" customWidth="1"/>
    <col min="5125" max="5125" width="5.125" style="1625" customWidth="1"/>
    <col min="5126" max="5126" width="4.75" style="1625" customWidth="1"/>
    <col min="5127" max="5129" width="6.125" style="1625" customWidth="1"/>
    <col min="5130" max="5130" width="5.125" style="1625" customWidth="1"/>
    <col min="5131" max="5131" width="4.125" style="1625" customWidth="1"/>
    <col min="5132" max="5140" width="6.125" style="1625" customWidth="1"/>
    <col min="5141" max="5376" width="9" style="1625"/>
    <col min="5377" max="5377" width="5.75" style="1625" customWidth="1"/>
    <col min="5378" max="5378" width="4.625" style="1625" customWidth="1"/>
    <col min="5379" max="5379" width="5.125" style="1625" customWidth="1"/>
    <col min="5380" max="5380" width="5" style="1625" customWidth="1"/>
    <col min="5381" max="5381" width="5.125" style="1625" customWidth="1"/>
    <col min="5382" max="5382" width="4.75" style="1625" customWidth="1"/>
    <col min="5383" max="5385" width="6.125" style="1625" customWidth="1"/>
    <col min="5386" max="5386" width="5.125" style="1625" customWidth="1"/>
    <col min="5387" max="5387" width="4.125" style="1625" customWidth="1"/>
    <col min="5388" max="5396" width="6.125" style="1625" customWidth="1"/>
    <col min="5397" max="5632" width="9" style="1625"/>
    <col min="5633" max="5633" width="5.75" style="1625" customWidth="1"/>
    <col min="5634" max="5634" width="4.625" style="1625" customWidth="1"/>
    <col min="5635" max="5635" width="5.125" style="1625" customWidth="1"/>
    <col min="5636" max="5636" width="5" style="1625" customWidth="1"/>
    <col min="5637" max="5637" width="5.125" style="1625" customWidth="1"/>
    <col min="5638" max="5638" width="4.75" style="1625" customWidth="1"/>
    <col min="5639" max="5641" width="6.125" style="1625" customWidth="1"/>
    <col min="5642" max="5642" width="5.125" style="1625" customWidth="1"/>
    <col min="5643" max="5643" width="4.125" style="1625" customWidth="1"/>
    <col min="5644" max="5652" width="6.125" style="1625" customWidth="1"/>
    <col min="5653" max="5888" width="9" style="1625"/>
    <col min="5889" max="5889" width="5.75" style="1625" customWidth="1"/>
    <col min="5890" max="5890" width="4.625" style="1625" customWidth="1"/>
    <col min="5891" max="5891" width="5.125" style="1625" customWidth="1"/>
    <col min="5892" max="5892" width="5" style="1625" customWidth="1"/>
    <col min="5893" max="5893" width="5.125" style="1625" customWidth="1"/>
    <col min="5894" max="5894" width="4.75" style="1625" customWidth="1"/>
    <col min="5895" max="5897" width="6.125" style="1625" customWidth="1"/>
    <col min="5898" max="5898" width="5.125" style="1625" customWidth="1"/>
    <col min="5899" max="5899" width="4.125" style="1625" customWidth="1"/>
    <col min="5900" max="5908" width="6.125" style="1625" customWidth="1"/>
    <col min="5909" max="6144" width="9" style="1625"/>
    <col min="6145" max="6145" width="5.75" style="1625" customWidth="1"/>
    <col min="6146" max="6146" width="4.625" style="1625" customWidth="1"/>
    <col min="6147" max="6147" width="5.125" style="1625" customWidth="1"/>
    <col min="6148" max="6148" width="5" style="1625" customWidth="1"/>
    <col min="6149" max="6149" width="5.125" style="1625" customWidth="1"/>
    <col min="6150" max="6150" width="4.75" style="1625" customWidth="1"/>
    <col min="6151" max="6153" width="6.125" style="1625" customWidth="1"/>
    <col min="6154" max="6154" width="5.125" style="1625" customWidth="1"/>
    <col min="6155" max="6155" width="4.125" style="1625" customWidth="1"/>
    <col min="6156" max="6164" width="6.125" style="1625" customWidth="1"/>
    <col min="6165" max="6400" width="9" style="1625"/>
    <col min="6401" max="6401" width="5.75" style="1625" customWidth="1"/>
    <col min="6402" max="6402" width="4.625" style="1625" customWidth="1"/>
    <col min="6403" max="6403" width="5.125" style="1625" customWidth="1"/>
    <col min="6404" max="6404" width="5" style="1625" customWidth="1"/>
    <col min="6405" max="6405" width="5.125" style="1625" customWidth="1"/>
    <col min="6406" max="6406" width="4.75" style="1625" customWidth="1"/>
    <col min="6407" max="6409" width="6.125" style="1625" customWidth="1"/>
    <col min="6410" max="6410" width="5.125" style="1625" customWidth="1"/>
    <col min="6411" max="6411" width="4.125" style="1625" customWidth="1"/>
    <col min="6412" max="6420" width="6.125" style="1625" customWidth="1"/>
    <col min="6421" max="6656" width="9" style="1625"/>
    <col min="6657" max="6657" width="5.75" style="1625" customWidth="1"/>
    <col min="6658" max="6658" width="4.625" style="1625" customWidth="1"/>
    <col min="6659" max="6659" width="5.125" style="1625" customWidth="1"/>
    <col min="6660" max="6660" width="5" style="1625" customWidth="1"/>
    <col min="6661" max="6661" width="5.125" style="1625" customWidth="1"/>
    <col min="6662" max="6662" width="4.75" style="1625" customWidth="1"/>
    <col min="6663" max="6665" width="6.125" style="1625" customWidth="1"/>
    <col min="6666" max="6666" width="5.125" style="1625" customWidth="1"/>
    <col min="6667" max="6667" width="4.125" style="1625" customWidth="1"/>
    <col min="6668" max="6676" width="6.125" style="1625" customWidth="1"/>
    <col min="6677" max="6912" width="9" style="1625"/>
    <col min="6913" max="6913" width="5.75" style="1625" customWidth="1"/>
    <col min="6914" max="6914" width="4.625" style="1625" customWidth="1"/>
    <col min="6915" max="6915" width="5.125" style="1625" customWidth="1"/>
    <col min="6916" max="6916" width="5" style="1625" customWidth="1"/>
    <col min="6917" max="6917" width="5.125" style="1625" customWidth="1"/>
    <col min="6918" max="6918" width="4.75" style="1625" customWidth="1"/>
    <col min="6919" max="6921" width="6.125" style="1625" customWidth="1"/>
    <col min="6922" max="6922" width="5.125" style="1625" customWidth="1"/>
    <col min="6923" max="6923" width="4.125" style="1625" customWidth="1"/>
    <col min="6924" max="6932" width="6.125" style="1625" customWidth="1"/>
    <col min="6933" max="7168" width="9" style="1625"/>
    <col min="7169" max="7169" width="5.75" style="1625" customWidth="1"/>
    <col min="7170" max="7170" width="4.625" style="1625" customWidth="1"/>
    <col min="7171" max="7171" width="5.125" style="1625" customWidth="1"/>
    <col min="7172" max="7172" width="5" style="1625" customWidth="1"/>
    <col min="7173" max="7173" width="5.125" style="1625" customWidth="1"/>
    <col min="7174" max="7174" width="4.75" style="1625" customWidth="1"/>
    <col min="7175" max="7177" width="6.125" style="1625" customWidth="1"/>
    <col min="7178" max="7178" width="5.125" style="1625" customWidth="1"/>
    <col min="7179" max="7179" width="4.125" style="1625" customWidth="1"/>
    <col min="7180" max="7188" width="6.125" style="1625" customWidth="1"/>
    <col min="7189" max="7424" width="9" style="1625"/>
    <col min="7425" max="7425" width="5.75" style="1625" customWidth="1"/>
    <col min="7426" max="7426" width="4.625" style="1625" customWidth="1"/>
    <col min="7427" max="7427" width="5.125" style="1625" customWidth="1"/>
    <col min="7428" max="7428" width="5" style="1625" customWidth="1"/>
    <col min="7429" max="7429" width="5.125" style="1625" customWidth="1"/>
    <col min="7430" max="7430" width="4.75" style="1625" customWidth="1"/>
    <col min="7431" max="7433" width="6.125" style="1625" customWidth="1"/>
    <col min="7434" max="7434" width="5.125" style="1625" customWidth="1"/>
    <col min="7435" max="7435" width="4.125" style="1625" customWidth="1"/>
    <col min="7436" max="7444" width="6.125" style="1625" customWidth="1"/>
    <col min="7445" max="7680" width="9" style="1625"/>
    <col min="7681" max="7681" width="5.75" style="1625" customWidth="1"/>
    <col min="7682" max="7682" width="4.625" style="1625" customWidth="1"/>
    <col min="7683" max="7683" width="5.125" style="1625" customWidth="1"/>
    <col min="7684" max="7684" width="5" style="1625" customWidth="1"/>
    <col min="7685" max="7685" width="5.125" style="1625" customWidth="1"/>
    <col min="7686" max="7686" width="4.75" style="1625" customWidth="1"/>
    <col min="7687" max="7689" width="6.125" style="1625" customWidth="1"/>
    <col min="7690" max="7690" width="5.125" style="1625" customWidth="1"/>
    <col min="7691" max="7691" width="4.125" style="1625" customWidth="1"/>
    <col min="7692" max="7700" width="6.125" style="1625" customWidth="1"/>
    <col min="7701" max="7936" width="9" style="1625"/>
    <col min="7937" max="7937" width="5.75" style="1625" customWidth="1"/>
    <col min="7938" max="7938" width="4.625" style="1625" customWidth="1"/>
    <col min="7939" max="7939" width="5.125" style="1625" customWidth="1"/>
    <col min="7940" max="7940" width="5" style="1625" customWidth="1"/>
    <col min="7941" max="7941" width="5.125" style="1625" customWidth="1"/>
    <col min="7942" max="7942" width="4.75" style="1625" customWidth="1"/>
    <col min="7943" max="7945" width="6.125" style="1625" customWidth="1"/>
    <col min="7946" max="7946" width="5.125" style="1625" customWidth="1"/>
    <col min="7947" max="7947" width="4.125" style="1625" customWidth="1"/>
    <col min="7948" max="7956" width="6.125" style="1625" customWidth="1"/>
    <col min="7957" max="8192" width="9" style="1625"/>
    <col min="8193" max="8193" width="5.75" style="1625" customWidth="1"/>
    <col min="8194" max="8194" width="4.625" style="1625" customWidth="1"/>
    <col min="8195" max="8195" width="5.125" style="1625" customWidth="1"/>
    <col min="8196" max="8196" width="5" style="1625" customWidth="1"/>
    <col min="8197" max="8197" width="5.125" style="1625" customWidth="1"/>
    <col min="8198" max="8198" width="4.75" style="1625" customWidth="1"/>
    <col min="8199" max="8201" width="6.125" style="1625" customWidth="1"/>
    <col min="8202" max="8202" width="5.125" style="1625" customWidth="1"/>
    <col min="8203" max="8203" width="4.125" style="1625" customWidth="1"/>
    <col min="8204" max="8212" width="6.125" style="1625" customWidth="1"/>
    <col min="8213" max="8448" width="9" style="1625"/>
    <col min="8449" max="8449" width="5.75" style="1625" customWidth="1"/>
    <col min="8450" max="8450" width="4.625" style="1625" customWidth="1"/>
    <col min="8451" max="8451" width="5.125" style="1625" customWidth="1"/>
    <col min="8452" max="8452" width="5" style="1625" customWidth="1"/>
    <col min="8453" max="8453" width="5.125" style="1625" customWidth="1"/>
    <col min="8454" max="8454" width="4.75" style="1625" customWidth="1"/>
    <col min="8455" max="8457" width="6.125" style="1625" customWidth="1"/>
    <col min="8458" max="8458" width="5.125" style="1625" customWidth="1"/>
    <col min="8459" max="8459" width="4.125" style="1625" customWidth="1"/>
    <col min="8460" max="8468" width="6.125" style="1625" customWidth="1"/>
    <col min="8469" max="8704" width="9" style="1625"/>
    <col min="8705" max="8705" width="5.75" style="1625" customWidth="1"/>
    <col min="8706" max="8706" width="4.625" style="1625" customWidth="1"/>
    <col min="8707" max="8707" width="5.125" style="1625" customWidth="1"/>
    <col min="8708" max="8708" width="5" style="1625" customWidth="1"/>
    <col min="8709" max="8709" width="5.125" style="1625" customWidth="1"/>
    <col min="8710" max="8710" width="4.75" style="1625" customWidth="1"/>
    <col min="8711" max="8713" width="6.125" style="1625" customWidth="1"/>
    <col min="8714" max="8714" width="5.125" style="1625" customWidth="1"/>
    <col min="8715" max="8715" width="4.125" style="1625" customWidth="1"/>
    <col min="8716" max="8724" width="6.125" style="1625" customWidth="1"/>
    <col min="8725" max="8960" width="9" style="1625"/>
    <col min="8961" max="8961" width="5.75" style="1625" customWidth="1"/>
    <col min="8962" max="8962" width="4.625" style="1625" customWidth="1"/>
    <col min="8963" max="8963" width="5.125" style="1625" customWidth="1"/>
    <col min="8964" max="8964" width="5" style="1625" customWidth="1"/>
    <col min="8965" max="8965" width="5.125" style="1625" customWidth="1"/>
    <col min="8966" max="8966" width="4.75" style="1625" customWidth="1"/>
    <col min="8967" max="8969" width="6.125" style="1625" customWidth="1"/>
    <col min="8970" max="8970" width="5.125" style="1625" customWidth="1"/>
    <col min="8971" max="8971" width="4.125" style="1625" customWidth="1"/>
    <col min="8972" max="8980" width="6.125" style="1625" customWidth="1"/>
    <col min="8981" max="9216" width="9" style="1625"/>
    <col min="9217" max="9217" width="5.75" style="1625" customWidth="1"/>
    <col min="9218" max="9218" width="4.625" style="1625" customWidth="1"/>
    <col min="9219" max="9219" width="5.125" style="1625" customWidth="1"/>
    <col min="9220" max="9220" width="5" style="1625" customWidth="1"/>
    <col min="9221" max="9221" width="5.125" style="1625" customWidth="1"/>
    <col min="9222" max="9222" width="4.75" style="1625" customWidth="1"/>
    <col min="9223" max="9225" width="6.125" style="1625" customWidth="1"/>
    <col min="9226" max="9226" width="5.125" style="1625" customWidth="1"/>
    <col min="9227" max="9227" width="4.125" style="1625" customWidth="1"/>
    <col min="9228" max="9236" width="6.125" style="1625" customWidth="1"/>
    <col min="9237" max="9472" width="9" style="1625"/>
    <col min="9473" max="9473" width="5.75" style="1625" customWidth="1"/>
    <col min="9474" max="9474" width="4.625" style="1625" customWidth="1"/>
    <col min="9475" max="9475" width="5.125" style="1625" customWidth="1"/>
    <col min="9476" max="9476" width="5" style="1625" customWidth="1"/>
    <col min="9477" max="9477" width="5.125" style="1625" customWidth="1"/>
    <col min="9478" max="9478" width="4.75" style="1625" customWidth="1"/>
    <col min="9479" max="9481" width="6.125" style="1625" customWidth="1"/>
    <col min="9482" max="9482" width="5.125" style="1625" customWidth="1"/>
    <col min="9483" max="9483" width="4.125" style="1625" customWidth="1"/>
    <col min="9484" max="9492" width="6.125" style="1625" customWidth="1"/>
    <col min="9493" max="9728" width="9" style="1625"/>
    <col min="9729" max="9729" width="5.75" style="1625" customWidth="1"/>
    <col min="9730" max="9730" width="4.625" style="1625" customWidth="1"/>
    <col min="9731" max="9731" width="5.125" style="1625" customWidth="1"/>
    <col min="9732" max="9732" width="5" style="1625" customWidth="1"/>
    <col min="9733" max="9733" width="5.125" style="1625" customWidth="1"/>
    <col min="9734" max="9734" width="4.75" style="1625" customWidth="1"/>
    <col min="9735" max="9737" width="6.125" style="1625" customWidth="1"/>
    <col min="9738" max="9738" width="5.125" style="1625" customWidth="1"/>
    <col min="9739" max="9739" width="4.125" style="1625" customWidth="1"/>
    <col min="9740" max="9748" width="6.125" style="1625" customWidth="1"/>
    <col min="9749" max="9984" width="9" style="1625"/>
    <col min="9985" max="9985" width="5.75" style="1625" customWidth="1"/>
    <col min="9986" max="9986" width="4.625" style="1625" customWidth="1"/>
    <col min="9987" max="9987" width="5.125" style="1625" customWidth="1"/>
    <col min="9988" max="9988" width="5" style="1625" customWidth="1"/>
    <col min="9989" max="9989" width="5.125" style="1625" customWidth="1"/>
    <col min="9990" max="9990" width="4.75" style="1625" customWidth="1"/>
    <col min="9991" max="9993" width="6.125" style="1625" customWidth="1"/>
    <col min="9994" max="9994" width="5.125" style="1625" customWidth="1"/>
    <col min="9995" max="9995" width="4.125" style="1625" customWidth="1"/>
    <col min="9996" max="10004" width="6.125" style="1625" customWidth="1"/>
    <col min="10005" max="10240" width="9" style="1625"/>
    <col min="10241" max="10241" width="5.75" style="1625" customWidth="1"/>
    <col min="10242" max="10242" width="4.625" style="1625" customWidth="1"/>
    <col min="10243" max="10243" width="5.125" style="1625" customWidth="1"/>
    <col min="10244" max="10244" width="5" style="1625" customWidth="1"/>
    <col min="10245" max="10245" width="5.125" style="1625" customWidth="1"/>
    <col min="10246" max="10246" width="4.75" style="1625" customWidth="1"/>
    <col min="10247" max="10249" width="6.125" style="1625" customWidth="1"/>
    <col min="10250" max="10250" width="5.125" style="1625" customWidth="1"/>
    <col min="10251" max="10251" width="4.125" style="1625" customWidth="1"/>
    <col min="10252" max="10260" width="6.125" style="1625" customWidth="1"/>
    <col min="10261" max="10496" width="9" style="1625"/>
    <col min="10497" max="10497" width="5.75" style="1625" customWidth="1"/>
    <col min="10498" max="10498" width="4.625" style="1625" customWidth="1"/>
    <col min="10499" max="10499" width="5.125" style="1625" customWidth="1"/>
    <col min="10500" max="10500" width="5" style="1625" customWidth="1"/>
    <col min="10501" max="10501" width="5.125" style="1625" customWidth="1"/>
    <col min="10502" max="10502" width="4.75" style="1625" customWidth="1"/>
    <col min="10503" max="10505" width="6.125" style="1625" customWidth="1"/>
    <col min="10506" max="10506" width="5.125" style="1625" customWidth="1"/>
    <col min="10507" max="10507" width="4.125" style="1625" customWidth="1"/>
    <col min="10508" max="10516" width="6.125" style="1625" customWidth="1"/>
    <col min="10517" max="10752" width="9" style="1625"/>
    <col min="10753" max="10753" width="5.75" style="1625" customWidth="1"/>
    <col min="10754" max="10754" width="4.625" style="1625" customWidth="1"/>
    <col min="10755" max="10755" width="5.125" style="1625" customWidth="1"/>
    <col min="10756" max="10756" width="5" style="1625" customWidth="1"/>
    <col min="10757" max="10757" width="5.125" style="1625" customWidth="1"/>
    <col min="10758" max="10758" width="4.75" style="1625" customWidth="1"/>
    <col min="10759" max="10761" width="6.125" style="1625" customWidth="1"/>
    <col min="10762" max="10762" width="5.125" style="1625" customWidth="1"/>
    <col min="10763" max="10763" width="4.125" style="1625" customWidth="1"/>
    <col min="10764" max="10772" width="6.125" style="1625" customWidth="1"/>
    <col min="10773" max="11008" width="9" style="1625"/>
    <col min="11009" max="11009" width="5.75" style="1625" customWidth="1"/>
    <col min="11010" max="11010" width="4.625" style="1625" customWidth="1"/>
    <col min="11011" max="11011" width="5.125" style="1625" customWidth="1"/>
    <col min="11012" max="11012" width="5" style="1625" customWidth="1"/>
    <col min="11013" max="11013" width="5.125" style="1625" customWidth="1"/>
    <col min="11014" max="11014" width="4.75" style="1625" customWidth="1"/>
    <col min="11015" max="11017" width="6.125" style="1625" customWidth="1"/>
    <col min="11018" max="11018" width="5.125" style="1625" customWidth="1"/>
    <col min="11019" max="11019" width="4.125" style="1625" customWidth="1"/>
    <col min="11020" max="11028" width="6.125" style="1625" customWidth="1"/>
    <col min="11029" max="11264" width="9" style="1625"/>
    <col min="11265" max="11265" width="5.75" style="1625" customWidth="1"/>
    <col min="11266" max="11266" width="4.625" style="1625" customWidth="1"/>
    <col min="11267" max="11267" width="5.125" style="1625" customWidth="1"/>
    <col min="11268" max="11268" width="5" style="1625" customWidth="1"/>
    <col min="11269" max="11269" width="5.125" style="1625" customWidth="1"/>
    <col min="11270" max="11270" width="4.75" style="1625" customWidth="1"/>
    <col min="11271" max="11273" width="6.125" style="1625" customWidth="1"/>
    <col min="11274" max="11274" width="5.125" style="1625" customWidth="1"/>
    <col min="11275" max="11275" width="4.125" style="1625" customWidth="1"/>
    <col min="11276" max="11284" width="6.125" style="1625" customWidth="1"/>
    <col min="11285" max="11520" width="9" style="1625"/>
    <col min="11521" max="11521" width="5.75" style="1625" customWidth="1"/>
    <col min="11522" max="11522" width="4.625" style="1625" customWidth="1"/>
    <col min="11523" max="11523" width="5.125" style="1625" customWidth="1"/>
    <col min="11524" max="11524" width="5" style="1625" customWidth="1"/>
    <col min="11525" max="11525" width="5.125" style="1625" customWidth="1"/>
    <col min="11526" max="11526" width="4.75" style="1625" customWidth="1"/>
    <col min="11527" max="11529" width="6.125" style="1625" customWidth="1"/>
    <col min="11530" max="11530" width="5.125" style="1625" customWidth="1"/>
    <col min="11531" max="11531" width="4.125" style="1625" customWidth="1"/>
    <col min="11532" max="11540" width="6.125" style="1625" customWidth="1"/>
    <col min="11541" max="11776" width="9" style="1625"/>
    <col min="11777" max="11777" width="5.75" style="1625" customWidth="1"/>
    <col min="11778" max="11778" width="4.625" style="1625" customWidth="1"/>
    <col min="11779" max="11779" width="5.125" style="1625" customWidth="1"/>
    <col min="11780" max="11780" width="5" style="1625" customWidth="1"/>
    <col min="11781" max="11781" width="5.125" style="1625" customWidth="1"/>
    <col min="11782" max="11782" width="4.75" style="1625" customWidth="1"/>
    <col min="11783" max="11785" width="6.125" style="1625" customWidth="1"/>
    <col min="11786" max="11786" width="5.125" style="1625" customWidth="1"/>
    <col min="11787" max="11787" width="4.125" style="1625" customWidth="1"/>
    <col min="11788" max="11796" width="6.125" style="1625" customWidth="1"/>
    <col min="11797" max="12032" width="9" style="1625"/>
    <col min="12033" max="12033" width="5.75" style="1625" customWidth="1"/>
    <col min="12034" max="12034" width="4.625" style="1625" customWidth="1"/>
    <col min="12035" max="12035" width="5.125" style="1625" customWidth="1"/>
    <col min="12036" max="12036" width="5" style="1625" customWidth="1"/>
    <col min="12037" max="12037" width="5.125" style="1625" customWidth="1"/>
    <col min="12038" max="12038" width="4.75" style="1625" customWidth="1"/>
    <col min="12039" max="12041" width="6.125" style="1625" customWidth="1"/>
    <col min="12042" max="12042" width="5.125" style="1625" customWidth="1"/>
    <col min="12043" max="12043" width="4.125" style="1625" customWidth="1"/>
    <col min="12044" max="12052" width="6.125" style="1625" customWidth="1"/>
    <col min="12053" max="12288" width="9" style="1625"/>
    <col min="12289" max="12289" width="5.75" style="1625" customWidth="1"/>
    <col min="12290" max="12290" width="4.625" style="1625" customWidth="1"/>
    <col min="12291" max="12291" width="5.125" style="1625" customWidth="1"/>
    <col min="12292" max="12292" width="5" style="1625" customWidth="1"/>
    <col min="12293" max="12293" width="5.125" style="1625" customWidth="1"/>
    <col min="12294" max="12294" width="4.75" style="1625" customWidth="1"/>
    <col min="12295" max="12297" width="6.125" style="1625" customWidth="1"/>
    <col min="12298" max="12298" width="5.125" style="1625" customWidth="1"/>
    <col min="12299" max="12299" width="4.125" style="1625" customWidth="1"/>
    <col min="12300" max="12308" width="6.125" style="1625" customWidth="1"/>
    <col min="12309" max="12544" width="9" style="1625"/>
    <col min="12545" max="12545" width="5.75" style="1625" customWidth="1"/>
    <col min="12546" max="12546" width="4.625" style="1625" customWidth="1"/>
    <col min="12547" max="12547" width="5.125" style="1625" customWidth="1"/>
    <col min="12548" max="12548" width="5" style="1625" customWidth="1"/>
    <col min="12549" max="12549" width="5.125" style="1625" customWidth="1"/>
    <col min="12550" max="12550" width="4.75" style="1625" customWidth="1"/>
    <col min="12551" max="12553" width="6.125" style="1625" customWidth="1"/>
    <col min="12554" max="12554" width="5.125" style="1625" customWidth="1"/>
    <col min="12555" max="12555" width="4.125" style="1625" customWidth="1"/>
    <col min="12556" max="12564" width="6.125" style="1625" customWidth="1"/>
    <col min="12565" max="12800" width="9" style="1625"/>
    <col min="12801" max="12801" width="5.75" style="1625" customWidth="1"/>
    <col min="12802" max="12802" width="4.625" style="1625" customWidth="1"/>
    <col min="12803" max="12803" width="5.125" style="1625" customWidth="1"/>
    <col min="12804" max="12804" width="5" style="1625" customWidth="1"/>
    <col min="12805" max="12805" width="5.125" style="1625" customWidth="1"/>
    <col min="12806" max="12806" width="4.75" style="1625" customWidth="1"/>
    <col min="12807" max="12809" width="6.125" style="1625" customWidth="1"/>
    <col min="12810" max="12810" width="5.125" style="1625" customWidth="1"/>
    <col min="12811" max="12811" width="4.125" style="1625" customWidth="1"/>
    <col min="12812" max="12820" width="6.125" style="1625" customWidth="1"/>
    <col min="12821" max="13056" width="9" style="1625"/>
    <col min="13057" max="13057" width="5.75" style="1625" customWidth="1"/>
    <col min="13058" max="13058" width="4.625" style="1625" customWidth="1"/>
    <col min="13059" max="13059" width="5.125" style="1625" customWidth="1"/>
    <col min="13060" max="13060" width="5" style="1625" customWidth="1"/>
    <col min="13061" max="13061" width="5.125" style="1625" customWidth="1"/>
    <col min="13062" max="13062" width="4.75" style="1625" customWidth="1"/>
    <col min="13063" max="13065" width="6.125" style="1625" customWidth="1"/>
    <col min="13066" max="13066" width="5.125" style="1625" customWidth="1"/>
    <col min="13067" max="13067" width="4.125" style="1625" customWidth="1"/>
    <col min="13068" max="13076" width="6.125" style="1625" customWidth="1"/>
    <col min="13077" max="13312" width="9" style="1625"/>
    <col min="13313" max="13313" width="5.75" style="1625" customWidth="1"/>
    <col min="13314" max="13314" width="4.625" style="1625" customWidth="1"/>
    <col min="13315" max="13315" width="5.125" style="1625" customWidth="1"/>
    <col min="13316" max="13316" width="5" style="1625" customWidth="1"/>
    <col min="13317" max="13317" width="5.125" style="1625" customWidth="1"/>
    <col min="13318" max="13318" width="4.75" style="1625" customWidth="1"/>
    <col min="13319" max="13321" width="6.125" style="1625" customWidth="1"/>
    <col min="13322" max="13322" width="5.125" style="1625" customWidth="1"/>
    <col min="13323" max="13323" width="4.125" style="1625" customWidth="1"/>
    <col min="13324" max="13332" width="6.125" style="1625" customWidth="1"/>
    <col min="13333" max="13568" width="9" style="1625"/>
    <col min="13569" max="13569" width="5.75" style="1625" customWidth="1"/>
    <col min="13570" max="13570" width="4.625" style="1625" customWidth="1"/>
    <col min="13571" max="13571" width="5.125" style="1625" customWidth="1"/>
    <col min="13572" max="13572" width="5" style="1625" customWidth="1"/>
    <col min="13573" max="13573" width="5.125" style="1625" customWidth="1"/>
    <col min="13574" max="13574" width="4.75" style="1625" customWidth="1"/>
    <col min="13575" max="13577" width="6.125" style="1625" customWidth="1"/>
    <col min="13578" max="13578" width="5.125" style="1625" customWidth="1"/>
    <col min="13579" max="13579" width="4.125" style="1625" customWidth="1"/>
    <col min="13580" max="13588" width="6.125" style="1625" customWidth="1"/>
    <col min="13589" max="13824" width="9" style="1625"/>
    <col min="13825" max="13825" width="5.75" style="1625" customWidth="1"/>
    <col min="13826" max="13826" width="4.625" style="1625" customWidth="1"/>
    <col min="13827" max="13827" width="5.125" style="1625" customWidth="1"/>
    <col min="13828" max="13828" width="5" style="1625" customWidth="1"/>
    <col min="13829" max="13829" width="5.125" style="1625" customWidth="1"/>
    <col min="13830" max="13830" width="4.75" style="1625" customWidth="1"/>
    <col min="13831" max="13833" width="6.125" style="1625" customWidth="1"/>
    <col min="13834" max="13834" width="5.125" style="1625" customWidth="1"/>
    <col min="13835" max="13835" width="4.125" style="1625" customWidth="1"/>
    <col min="13836" max="13844" width="6.125" style="1625" customWidth="1"/>
    <col min="13845" max="14080" width="9" style="1625"/>
    <col min="14081" max="14081" width="5.75" style="1625" customWidth="1"/>
    <col min="14082" max="14082" width="4.625" style="1625" customWidth="1"/>
    <col min="14083" max="14083" width="5.125" style="1625" customWidth="1"/>
    <col min="14084" max="14084" width="5" style="1625" customWidth="1"/>
    <col min="14085" max="14085" width="5.125" style="1625" customWidth="1"/>
    <col min="14086" max="14086" width="4.75" style="1625" customWidth="1"/>
    <col min="14087" max="14089" width="6.125" style="1625" customWidth="1"/>
    <col min="14090" max="14090" width="5.125" style="1625" customWidth="1"/>
    <col min="14091" max="14091" width="4.125" style="1625" customWidth="1"/>
    <col min="14092" max="14100" width="6.125" style="1625" customWidth="1"/>
    <col min="14101" max="14336" width="9" style="1625"/>
    <col min="14337" max="14337" width="5.75" style="1625" customWidth="1"/>
    <col min="14338" max="14338" width="4.625" style="1625" customWidth="1"/>
    <col min="14339" max="14339" width="5.125" style="1625" customWidth="1"/>
    <col min="14340" max="14340" width="5" style="1625" customWidth="1"/>
    <col min="14341" max="14341" width="5.125" style="1625" customWidth="1"/>
    <col min="14342" max="14342" width="4.75" style="1625" customWidth="1"/>
    <col min="14343" max="14345" width="6.125" style="1625" customWidth="1"/>
    <col min="14346" max="14346" width="5.125" style="1625" customWidth="1"/>
    <col min="14347" max="14347" width="4.125" style="1625" customWidth="1"/>
    <col min="14348" max="14356" width="6.125" style="1625" customWidth="1"/>
    <col min="14357" max="14592" width="9" style="1625"/>
    <col min="14593" max="14593" width="5.75" style="1625" customWidth="1"/>
    <col min="14594" max="14594" width="4.625" style="1625" customWidth="1"/>
    <col min="14595" max="14595" width="5.125" style="1625" customWidth="1"/>
    <col min="14596" max="14596" width="5" style="1625" customWidth="1"/>
    <col min="14597" max="14597" width="5.125" style="1625" customWidth="1"/>
    <col min="14598" max="14598" width="4.75" style="1625" customWidth="1"/>
    <col min="14599" max="14601" width="6.125" style="1625" customWidth="1"/>
    <col min="14602" max="14602" width="5.125" style="1625" customWidth="1"/>
    <col min="14603" max="14603" width="4.125" style="1625" customWidth="1"/>
    <col min="14604" max="14612" width="6.125" style="1625" customWidth="1"/>
    <col min="14613" max="14848" width="9" style="1625"/>
    <col min="14849" max="14849" width="5.75" style="1625" customWidth="1"/>
    <col min="14850" max="14850" width="4.625" style="1625" customWidth="1"/>
    <col min="14851" max="14851" width="5.125" style="1625" customWidth="1"/>
    <col min="14852" max="14852" width="5" style="1625" customWidth="1"/>
    <col min="14853" max="14853" width="5.125" style="1625" customWidth="1"/>
    <col min="14854" max="14854" width="4.75" style="1625" customWidth="1"/>
    <col min="14855" max="14857" width="6.125" style="1625" customWidth="1"/>
    <col min="14858" max="14858" width="5.125" style="1625" customWidth="1"/>
    <col min="14859" max="14859" width="4.125" style="1625" customWidth="1"/>
    <col min="14860" max="14868" width="6.125" style="1625" customWidth="1"/>
    <col min="14869" max="15104" width="9" style="1625"/>
    <col min="15105" max="15105" width="5.75" style="1625" customWidth="1"/>
    <col min="15106" max="15106" width="4.625" style="1625" customWidth="1"/>
    <col min="15107" max="15107" width="5.125" style="1625" customWidth="1"/>
    <col min="15108" max="15108" width="5" style="1625" customWidth="1"/>
    <col min="15109" max="15109" width="5.125" style="1625" customWidth="1"/>
    <col min="15110" max="15110" width="4.75" style="1625" customWidth="1"/>
    <col min="15111" max="15113" width="6.125" style="1625" customWidth="1"/>
    <col min="15114" max="15114" width="5.125" style="1625" customWidth="1"/>
    <col min="15115" max="15115" width="4.125" style="1625" customWidth="1"/>
    <col min="15116" max="15124" width="6.125" style="1625" customWidth="1"/>
    <col min="15125" max="15360" width="9" style="1625"/>
    <col min="15361" max="15361" width="5.75" style="1625" customWidth="1"/>
    <col min="15362" max="15362" width="4.625" style="1625" customWidth="1"/>
    <col min="15363" max="15363" width="5.125" style="1625" customWidth="1"/>
    <col min="15364" max="15364" width="5" style="1625" customWidth="1"/>
    <col min="15365" max="15365" width="5.125" style="1625" customWidth="1"/>
    <col min="15366" max="15366" width="4.75" style="1625" customWidth="1"/>
    <col min="15367" max="15369" width="6.125" style="1625" customWidth="1"/>
    <col min="15370" max="15370" width="5.125" style="1625" customWidth="1"/>
    <col min="15371" max="15371" width="4.125" style="1625" customWidth="1"/>
    <col min="15372" max="15380" width="6.125" style="1625" customWidth="1"/>
    <col min="15381" max="15616" width="9" style="1625"/>
    <col min="15617" max="15617" width="5.75" style="1625" customWidth="1"/>
    <col min="15618" max="15618" width="4.625" style="1625" customWidth="1"/>
    <col min="15619" max="15619" width="5.125" style="1625" customWidth="1"/>
    <col min="15620" max="15620" width="5" style="1625" customWidth="1"/>
    <col min="15621" max="15621" width="5.125" style="1625" customWidth="1"/>
    <col min="15622" max="15622" width="4.75" style="1625" customWidth="1"/>
    <col min="15623" max="15625" width="6.125" style="1625" customWidth="1"/>
    <col min="15626" max="15626" width="5.125" style="1625" customWidth="1"/>
    <col min="15627" max="15627" width="4.125" style="1625" customWidth="1"/>
    <col min="15628" max="15636" width="6.125" style="1625" customWidth="1"/>
    <col min="15637" max="15872" width="9" style="1625"/>
    <col min="15873" max="15873" width="5.75" style="1625" customWidth="1"/>
    <col min="15874" max="15874" width="4.625" style="1625" customWidth="1"/>
    <col min="15875" max="15875" width="5.125" style="1625" customWidth="1"/>
    <col min="15876" max="15876" width="5" style="1625" customWidth="1"/>
    <col min="15877" max="15877" width="5.125" style="1625" customWidth="1"/>
    <col min="15878" max="15878" width="4.75" style="1625" customWidth="1"/>
    <col min="15879" max="15881" width="6.125" style="1625" customWidth="1"/>
    <col min="15882" max="15882" width="5.125" style="1625" customWidth="1"/>
    <col min="15883" max="15883" width="4.125" style="1625" customWidth="1"/>
    <col min="15884" max="15892" width="6.125" style="1625" customWidth="1"/>
    <col min="15893" max="16128" width="9" style="1625"/>
    <col min="16129" max="16129" width="5.75" style="1625" customWidth="1"/>
    <col min="16130" max="16130" width="4.625" style="1625" customWidth="1"/>
    <col min="16131" max="16131" width="5.125" style="1625" customWidth="1"/>
    <col min="16132" max="16132" width="5" style="1625" customWidth="1"/>
    <col min="16133" max="16133" width="5.125" style="1625" customWidth="1"/>
    <col min="16134" max="16134" width="4.75" style="1625" customWidth="1"/>
    <col min="16135" max="16137" width="6.125" style="1625" customWidth="1"/>
    <col min="16138" max="16138" width="5.125" style="1625" customWidth="1"/>
    <col min="16139" max="16139" width="4.125" style="1625" customWidth="1"/>
    <col min="16140" max="16148" width="6.125" style="1625" customWidth="1"/>
    <col min="16149" max="16384" width="9" style="1625"/>
  </cols>
  <sheetData>
    <row r="1" spans="1:24" ht="20.100000000000001" customHeight="1">
      <c r="A1" s="3324" t="s">
        <v>5754</v>
      </c>
      <c r="B1" s="3324"/>
      <c r="C1" s="3324"/>
      <c r="D1" s="3324"/>
      <c r="E1" s="3324"/>
      <c r="F1" s="3324"/>
      <c r="G1" s="3324"/>
      <c r="H1" s="3324"/>
      <c r="I1" s="3324"/>
      <c r="J1" s="3324"/>
      <c r="K1" s="3324"/>
      <c r="L1" s="3324"/>
      <c r="M1" s="3324"/>
      <c r="N1" s="3324"/>
      <c r="O1" s="3324"/>
      <c r="P1" s="3324"/>
      <c r="Q1" s="3324"/>
      <c r="R1" s="3324"/>
      <c r="S1" s="3324"/>
      <c r="T1" s="3324"/>
      <c r="U1" s="1967"/>
    </row>
    <row r="2" spans="1:24" s="1626" customFormat="1" ht="25.5" customHeight="1">
      <c r="A2" s="3289" t="s">
        <v>5755</v>
      </c>
      <c r="B2" s="3289"/>
      <c r="C2" s="3289"/>
      <c r="D2" s="3289"/>
      <c r="E2" s="3289"/>
      <c r="F2" s="3289"/>
      <c r="G2" s="3289"/>
      <c r="H2" s="3289"/>
      <c r="I2" s="3289"/>
      <c r="J2" s="3289"/>
      <c r="K2" s="3289"/>
      <c r="L2" s="3289"/>
      <c r="M2" s="3289"/>
      <c r="N2" s="3289"/>
      <c r="O2" s="3289"/>
      <c r="P2" s="3289"/>
      <c r="Q2" s="3289"/>
      <c r="R2" s="3289"/>
      <c r="S2" s="3289"/>
      <c r="T2" s="3289"/>
      <c r="U2" s="1883"/>
    </row>
    <row r="3" spans="1:24" s="1543" customFormat="1" ht="14.25" customHeight="1">
      <c r="A3" s="3352" t="s">
        <v>1994</v>
      </c>
      <c r="B3" s="3344" t="s">
        <v>5756</v>
      </c>
      <c r="C3" s="3344" t="s">
        <v>5757</v>
      </c>
      <c r="D3" s="3344"/>
      <c r="E3" s="3344"/>
      <c r="F3" s="3344"/>
      <c r="G3" s="3344"/>
      <c r="H3" s="3344"/>
      <c r="I3" s="3344"/>
      <c r="J3" s="3344"/>
      <c r="K3" s="3344"/>
      <c r="L3" s="3342" t="s">
        <v>5758</v>
      </c>
      <c r="M3" s="3342" t="s">
        <v>5759</v>
      </c>
      <c r="N3" s="3353" t="s">
        <v>5760</v>
      </c>
      <c r="O3" s="3354"/>
      <c r="P3" s="3355" t="s">
        <v>5761</v>
      </c>
      <c r="Q3" s="3356"/>
      <c r="R3" s="3356"/>
      <c r="S3" s="3357"/>
      <c r="T3" s="3342" t="s">
        <v>5762</v>
      </c>
      <c r="U3" s="3342" t="s">
        <v>5073</v>
      </c>
      <c r="X3" s="1627"/>
    </row>
    <row r="4" spans="1:24" s="1543" customFormat="1" ht="121.5" customHeight="1">
      <c r="A4" s="3352"/>
      <c r="B4" s="3344"/>
      <c r="C4" s="1894" t="s">
        <v>5763</v>
      </c>
      <c r="D4" s="1894" t="s">
        <v>5764</v>
      </c>
      <c r="E4" s="1894" t="s">
        <v>5765</v>
      </c>
      <c r="F4" s="1894" t="s">
        <v>5766</v>
      </c>
      <c r="G4" s="1894" t="s">
        <v>5767</v>
      </c>
      <c r="H4" s="1894" t="s">
        <v>5768</v>
      </c>
      <c r="I4" s="1894" t="s">
        <v>5769</v>
      </c>
      <c r="J4" s="1894" t="s">
        <v>5770</v>
      </c>
      <c r="K4" s="1894" t="s">
        <v>5771</v>
      </c>
      <c r="L4" s="3351"/>
      <c r="M4" s="3351"/>
      <c r="N4" s="1903" t="s">
        <v>5772</v>
      </c>
      <c r="O4" s="1903" t="s">
        <v>5773</v>
      </c>
      <c r="P4" s="1903" t="s">
        <v>5774</v>
      </c>
      <c r="Q4" s="1903" t="s">
        <v>5775</v>
      </c>
      <c r="R4" s="1903" t="s">
        <v>5776</v>
      </c>
      <c r="S4" s="1903" t="s">
        <v>5777</v>
      </c>
      <c r="T4" s="3351"/>
      <c r="U4" s="3351"/>
    </row>
    <row r="5" spans="1:24" s="1627" customFormat="1" ht="73.5" customHeight="1">
      <c r="A5" s="3352"/>
      <c r="B5" s="1864">
        <v>1</v>
      </c>
      <c r="C5" s="1894">
        <v>2</v>
      </c>
      <c r="D5" s="1894">
        <v>3</v>
      </c>
      <c r="E5" s="1894">
        <v>4</v>
      </c>
      <c r="F5" s="1894">
        <v>5</v>
      </c>
      <c r="G5" s="1894">
        <v>6</v>
      </c>
      <c r="H5" s="1894">
        <v>7</v>
      </c>
      <c r="I5" s="1894">
        <v>8</v>
      </c>
      <c r="J5" s="1894">
        <v>9</v>
      </c>
      <c r="K5" s="1894" t="s">
        <v>5778</v>
      </c>
      <c r="L5" s="1893">
        <v>11</v>
      </c>
      <c r="M5" s="1893" t="s">
        <v>5779</v>
      </c>
      <c r="N5" s="1893" t="s">
        <v>5780</v>
      </c>
      <c r="O5" s="1893" t="s">
        <v>5781</v>
      </c>
      <c r="P5" s="1893">
        <v>15</v>
      </c>
      <c r="Q5" s="1893">
        <v>16</v>
      </c>
      <c r="R5" s="1893">
        <v>17</v>
      </c>
      <c r="S5" s="1893" t="s">
        <v>5782</v>
      </c>
      <c r="T5" s="1893" t="s">
        <v>5783</v>
      </c>
      <c r="U5" s="1987"/>
    </row>
    <row r="6" spans="1:24" s="1543" customFormat="1" ht="14.25" customHeight="1">
      <c r="A6" s="1864">
        <v>1</v>
      </c>
      <c r="B6" s="1905">
        <f>研发费用加计扣除优惠审核表!B6</f>
        <v>0</v>
      </c>
      <c r="C6" s="2103">
        <f>研发费用加计扣除优惠审核表!C6</f>
        <v>0</v>
      </c>
      <c r="D6" s="2103">
        <f>研发费用加计扣除优惠审核表!D6</f>
        <v>0</v>
      </c>
      <c r="E6" s="2103">
        <f>研发费用加计扣除优惠审核表!E6</f>
        <v>0</v>
      </c>
      <c r="F6" s="2103">
        <f>研发费用加计扣除优惠审核表!F6</f>
        <v>0</v>
      </c>
      <c r="G6" s="2103">
        <f>研发费用加计扣除优惠审核表!G6</f>
        <v>0</v>
      </c>
      <c r="H6" s="2103">
        <f>研发费用加计扣除优惠审核表!H6</f>
        <v>0</v>
      </c>
      <c r="I6" s="2103">
        <f>研发费用加计扣除优惠审核表!I6</f>
        <v>0</v>
      </c>
      <c r="J6" s="2103">
        <f>研发费用加计扣除优惠审核表!J6</f>
        <v>0</v>
      </c>
      <c r="K6" s="2103">
        <f>研发费用加计扣除优惠审核表!K6</f>
        <v>0</v>
      </c>
      <c r="L6" s="2103">
        <f>研发费用加计扣除优惠审核表!L6</f>
        <v>0</v>
      </c>
      <c r="M6" s="2103">
        <f>研发费用加计扣除优惠审核表!M6</f>
        <v>0</v>
      </c>
      <c r="N6" s="2103">
        <f>研发费用加计扣除优惠审核表!N6</f>
        <v>0</v>
      </c>
      <c r="O6" s="2103">
        <f>研发费用加计扣除优惠审核表!O6</f>
        <v>0</v>
      </c>
      <c r="P6" s="2103">
        <f>研发费用加计扣除优惠审核表!P6</f>
        <v>0</v>
      </c>
      <c r="Q6" s="2103">
        <f>研发费用加计扣除优惠审核表!Q6</f>
        <v>0</v>
      </c>
      <c r="R6" s="2103">
        <f>研发费用加计扣除优惠审核表!R6</f>
        <v>0</v>
      </c>
      <c r="S6" s="2103">
        <f>研发费用加计扣除优惠审核表!S6</f>
        <v>0</v>
      </c>
      <c r="T6" s="2103">
        <f>研发费用加计扣除优惠审核表!T6</f>
        <v>0</v>
      </c>
      <c r="U6" s="1858"/>
    </row>
    <row r="7" spans="1:24" s="1543" customFormat="1" ht="14.25" customHeight="1">
      <c r="A7" s="1864">
        <v>2</v>
      </c>
      <c r="B7" s="1905">
        <f>研发费用加计扣除优惠审核表!B7</f>
        <v>0</v>
      </c>
      <c r="C7" s="2103">
        <f>研发费用加计扣除优惠审核表!C7</f>
        <v>0</v>
      </c>
      <c r="D7" s="2103">
        <f>研发费用加计扣除优惠审核表!D7</f>
        <v>0</v>
      </c>
      <c r="E7" s="2103">
        <f>研发费用加计扣除优惠审核表!E7</f>
        <v>0</v>
      </c>
      <c r="F7" s="2103">
        <f>研发费用加计扣除优惠审核表!F7</f>
        <v>0</v>
      </c>
      <c r="G7" s="2103">
        <f>研发费用加计扣除优惠审核表!G7</f>
        <v>0</v>
      </c>
      <c r="H7" s="2103">
        <f>研发费用加计扣除优惠审核表!H7</f>
        <v>0</v>
      </c>
      <c r="I7" s="2103">
        <f>研发费用加计扣除优惠审核表!I7</f>
        <v>0</v>
      </c>
      <c r="J7" s="2103">
        <f>研发费用加计扣除优惠审核表!J7</f>
        <v>0</v>
      </c>
      <c r="K7" s="2103">
        <f>研发费用加计扣除优惠审核表!K7</f>
        <v>0</v>
      </c>
      <c r="L7" s="2103">
        <f>研发费用加计扣除优惠审核表!L7</f>
        <v>0</v>
      </c>
      <c r="M7" s="2103">
        <f>研发费用加计扣除优惠审核表!M7</f>
        <v>0</v>
      </c>
      <c r="N7" s="2103">
        <f>研发费用加计扣除优惠审核表!N7</f>
        <v>0</v>
      </c>
      <c r="O7" s="2103">
        <f>研发费用加计扣除优惠审核表!O7</f>
        <v>0</v>
      </c>
      <c r="P7" s="2103">
        <f>研发费用加计扣除优惠审核表!P7</f>
        <v>0</v>
      </c>
      <c r="Q7" s="2103">
        <f>研发费用加计扣除优惠审核表!Q7</f>
        <v>0</v>
      </c>
      <c r="R7" s="2103">
        <f>研发费用加计扣除优惠审核表!R7</f>
        <v>0</v>
      </c>
      <c r="S7" s="2103">
        <f>研发费用加计扣除优惠审核表!S7</f>
        <v>0</v>
      </c>
      <c r="T7" s="2103">
        <f>研发费用加计扣除优惠审核表!T7</f>
        <v>0</v>
      </c>
      <c r="U7" s="1858"/>
    </row>
    <row r="8" spans="1:24" s="1543" customFormat="1" ht="14.25" customHeight="1">
      <c r="A8" s="1864">
        <v>3</v>
      </c>
      <c r="B8" s="1905">
        <f>研发费用加计扣除优惠审核表!B8</f>
        <v>0</v>
      </c>
      <c r="C8" s="2103">
        <f>研发费用加计扣除优惠审核表!C8</f>
        <v>0</v>
      </c>
      <c r="D8" s="2103">
        <f>研发费用加计扣除优惠审核表!D8</f>
        <v>0</v>
      </c>
      <c r="E8" s="2103">
        <f>研发费用加计扣除优惠审核表!E8</f>
        <v>0</v>
      </c>
      <c r="F8" s="2103">
        <f>研发费用加计扣除优惠审核表!F8</f>
        <v>0</v>
      </c>
      <c r="G8" s="2103">
        <f>研发费用加计扣除优惠审核表!G8</f>
        <v>0</v>
      </c>
      <c r="H8" s="2103">
        <f>研发费用加计扣除优惠审核表!H8</f>
        <v>0</v>
      </c>
      <c r="I8" s="2103">
        <f>研发费用加计扣除优惠审核表!I8</f>
        <v>0</v>
      </c>
      <c r="J8" s="2103">
        <f>研发费用加计扣除优惠审核表!J8</f>
        <v>0</v>
      </c>
      <c r="K8" s="2103">
        <f>研发费用加计扣除优惠审核表!K8</f>
        <v>0</v>
      </c>
      <c r="L8" s="2103">
        <f>研发费用加计扣除优惠审核表!L8</f>
        <v>0</v>
      </c>
      <c r="M8" s="2103">
        <f>研发费用加计扣除优惠审核表!M8</f>
        <v>0</v>
      </c>
      <c r="N8" s="2103">
        <f>研发费用加计扣除优惠审核表!N8</f>
        <v>0</v>
      </c>
      <c r="O8" s="2103">
        <f>研发费用加计扣除优惠审核表!O8</f>
        <v>0</v>
      </c>
      <c r="P8" s="2103">
        <f>研发费用加计扣除优惠审核表!P8</f>
        <v>0</v>
      </c>
      <c r="Q8" s="2103">
        <f>研发费用加计扣除优惠审核表!Q8</f>
        <v>0</v>
      </c>
      <c r="R8" s="2103">
        <f>研发费用加计扣除优惠审核表!R8</f>
        <v>0</v>
      </c>
      <c r="S8" s="2103">
        <f>研发费用加计扣除优惠审核表!S8</f>
        <v>0</v>
      </c>
      <c r="T8" s="2103">
        <f>研发费用加计扣除优惠审核表!T8</f>
        <v>0</v>
      </c>
      <c r="U8" s="1858"/>
      <c r="V8" s="1799" t="s">
        <v>6641</v>
      </c>
    </row>
    <row r="9" spans="1:24" s="1543" customFormat="1" ht="14.25" customHeight="1">
      <c r="A9" s="1864">
        <v>4</v>
      </c>
      <c r="B9" s="1905">
        <f>研发费用加计扣除优惠审核表!B9</f>
        <v>0</v>
      </c>
      <c r="C9" s="2103">
        <f>研发费用加计扣除优惠审核表!C9</f>
        <v>0</v>
      </c>
      <c r="D9" s="2103">
        <f>研发费用加计扣除优惠审核表!D9</f>
        <v>0</v>
      </c>
      <c r="E9" s="2103">
        <f>研发费用加计扣除优惠审核表!E9</f>
        <v>0</v>
      </c>
      <c r="F9" s="2103">
        <f>研发费用加计扣除优惠审核表!F9</f>
        <v>0</v>
      </c>
      <c r="G9" s="2103">
        <f>研发费用加计扣除优惠审核表!G9</f>
        <v>0</v>
      </c>
      <c r="H9" s="2103">
        <f>研发费用加计扣除优惠审核表!H9</f>
        <v>0</v>
      </c>
      <c r="I9" s="2103">
        <f>研发费用加计扣除优惠审核表!I9</f>
        <v>0</v>
      </c>
      <c r="J9" s="2103">
        <f>研发费用加计扣除优惠审核表!J9</f>
        <v>0</v>
      </c>
      <c r="K9" s="2103">
        <f>研发费用加计扣除优惠审核表!K9</f>
        <v>0</v>
      </c>
      <c r="L9" s="2103">
        <f>研发费用加计扣除优惠审核表!L9</f>
        <v>0</v>
      </c>
      <c r="M9" s="2103">
        <f>研发费用加计扣除优惠审核表!M9</f>
        <v>0</v>
      </c>
      <c r="N9" s="2103">
        <f>研发费用加计扣除优惠审核表!N9</f>
        <v>0</v>
      </c>
      <c r="O9" s="2103">
        <f>研发费用加计扣除优惠审核表!O9</f>
        <v>0</v>
      </c>
      <c r="P9" s="2103">
        <f>研发费用加计扣除优惠审核表!P9</f>
        <v>0</v>
      </c>
      <c r="Q9" s="2103">
        <f>研发费用加计扣除优惠审核表!Q9</f>
        <v>0</v>
      </c>
      <c r="R9" s="2103">
        <f>研发费用加计扣除优惠审核表!R9</f>
        <v>0</v>
      </c>
      <c r="S9" s="2103">
        <f>研发费用加计扣除优惠审核表!S9</f>
        <v>0</v>
      </c>
      <c r="T9" s="2103">
        <f>研发费用加计扣除优惠审核表!T9</f>
        <v>0</v>
      </c>
      <c r="U9" s="1858"/>
    </row>
    <row r="10" spans="1:24" s="1543" customFormat="1" ht="14.25" customHeight="1">
      <c r="A10" s="1864">
        <v>5</v>
      </c>
      <c r="B10" s="1905">
        <f>研发费用加计扣除优惠审核表!B10</f>
        <v>0</v>
      </c>
      <c r="C10" s="2103">
        <f>研发费用加计扣除优惠审核表!C10</f>
        <v>0</v>
      </c>
      <c r="D10" s="2103">
        <f>研发费用加计扣除优惠审核表!D10</f>
        <v>0</v>
      </c>
      <c r="E10" s="2103">
        <f>研发费用加计扣除优惠审核表!E10</f>
        <v>0</v>
      </c>
      <c r="F10" s="2103">
        <f>研发费用加计扣除优惠审核表!F10</f>
        <v>0</v>
      </c>
      <c r="G10" s="2103">
        <f>研发费用加计扣除优惠审核表!G10</f>
        <v>0</v>
      </c>
      <c r="H10" s="2103">
        <f>研发费用加计扣除优惠审核表!H10</f>
        <v>0</v>
      </c>
      <c r="I10" s="2103">
        <f>研发费用加计扣除优惠审核表!I10</f>
        <v>0</v>
      </c>
      <c r="J10" s="2103">
        <f>研发费用加计扣除优惠审核表!J10</f>
        <v>0</v>
      </c>
      <c r="K10" s="2103">
        <f>研发费用加计扣除优惠审核表!K10</f>
        <v>0</v>
      </c>
      <c r="L10" s="2103">
        <f>研发费用加计扣除优惠审核表!L10</f>
        <v>0</v>
      </c>
      <c r="M10" s="2103">
        <f>研发费用加计扣除优惠审核表!M10</f>
        <v>0</v>
      </c>
      <c r="N10" s="2103">
        <f>研发费用加计扣除优惠审核表!N10</f>
        <v>0</v>
      </c>
      <c r="O10" s="2103">
        <f>研发费用加计扣除优惠审核表!O10</f>
        <v>0</v>
      </c>
      <c r="P10" s="2103">
        <f>研发费用加计扣除优惠审核表!P10</f>
        <v>0</v>
      </c>
      <c r="Q10" s="2103">
        <f>研发费用加计扣除优惠审核表!Q10</f>
        <v>0</v>
      </c>
      <c r="R10" s="2103">
        <f>研发费用加计扣除优惠审核表!R10</f>
        <v>0</v>
      </c>
      <c r="S10" s="2103">
        <f>研发费用加计扣除优惠审核表!S10</f>
        <v>0</v>
      </c>
      <c r="T10" s="2103">
        <f>研发费用加计扣除优惠审核表!T10</f>
        <v>0</v>
      </c>
      <c r="U10" s="1858"/>
    </row>
    <row r="11" spans="1:24" s="1543" customFormat="1" ht="14.25" customHeight="1">
      <c r="A11" s="1864">
        <v>6</v>
      </c>
      <c r="B11" s="1905">
        <f>研发费用加计扣除优惠审核表!B11</f>
        <v>0</v>
      </c>
      <c r="C11" s="2103">
        <f>研发费用加计扣除优惠审核表!C11</f>
        <v>0</v>
      </c>
      <c r="D11" s="2103">
        <f>研发费用加计扣除优惠审核表!D11</f>
        <v>0</v>
      </c>
      <c r="E11" s="2103">
        <f>研发费用加计扣除优惠审核表!E11</f>
        <v>0</v>
      </c>
      <c r="F11" s="2103">
        <f>研发费用加计扣除优惠审核表!F11</f>
        <v>0</v>
      </c>
      <c r="G11" s="2103">
        <f>研发费用加计扣除优惠审核表!G11</f>
        <v>0</v>
      </c>
      <c r="H11" s="2103">
        <f>研发费用加计扣除优惠审核表!H11</f>
        <v>0</v>
      </c>
      <c r="I11" s="2103">
        <f>研发费用加计扣除优惠审核表!I11</f>
        <v>0</v>
      </c>
      <c r="J11" s="2103">
        <f>研发费用加计扣除优惠审核表!J11</f>
        <v>0</v>
      </c>
      <c r="K11" s="2103">
        <f>研发费用加计扣除优惠审核表!K11</f>
        <v>0</v>
      </c>
      <c r="L11" s="2103">
        <f>研发费用加计扣除优惠审核表!L11</f>
        <v>0</v>
      </c>
      <c r="M11" s="2103">
        <f>研发费用加计扣除优惠审核表!M11</f>
        <v>0</v>
      </c>
      <c r="N11" s="2103">
        <f>研发费用加计扣除优惠审核表!N11</f>
        <v>0</v>
      </c>
      <c r="O11" s="2103">
        <f>研发费用加计扣除优惠审核表!O11</f>
        <v>0</v>
      </c>
      <c r="P11" s="2103">
        <f>研发费用加计扣除优惠审核表!P11</f>
        <v>0</v>
      </c>
      <c r="Q11" s="2103">
        <f>研发费用加计扣除优惠审核表!Q11</f>
        <v>0</v>
      </c>
      <c r="R11" s="2103">
        <f>研发费用加计扣除优惠审核表!R11</f>
        <v>0</v>
      </c>
      <c r="S11" s="2103">
        <f>研发费用加计扣除优惠审核表!S11</f>
        <v>0</v>
      </c>
      <c r="T11" s="2103">
        <f>研发费用加计扣除优惠审核表!T11</f>
        <v>0</v>
      </c>
      <c r="U11" s="1858"/>
    </row>
    <row r="12" spans="1:24">
      <c r="A12" s="1864">
        <v>7</v>
      </c>
      <c r="B12" s="1905">
        <f>研发费用加计扣除优惠审核表!B12</f>
        <v>0</v>
      </c>
      <c r="C12" s="2103">
        <f>研发费用加计扣除优惠审核表!C12</f>
        <v>0</v>
      </c>
      <c r="D12" s="2103">
        <f>研发费用加计扣除优惠审核表!D12</f>
        <v>0</v>
      </c>
      <c r="E12" s="2103">
        <f>研发费用加计扣除优惠审核表!E12</f>
        <v>0</v>
      </c>
      <c r="F12" s="2103">
        <f>研发费用加计扣除优惠审核表!F12</f>
        <v>0</v>
      </c>
      <c r="G12" s="2103">
        <f>研发费用加计扣除优惠审核表!G12</f>
        <v>0</v>
      </c>
      <c r="H12" s="2103">
        <f>研发费用加计扣除优惠审核表!H12</f>
        <v>0</v>
      </c>
      <c r="I12" s="2103">
        <f>研发费用加计扣除优惠审核表!I12</f>
        <v>0</v>
      </c>
      <c r="J12" s="2103">
        <f>研发费用加计扣除优惠审核表!J12</f>
        <v>0</v>
      </c>
      <c r="K12" s="2103">
        <f>研发费用加计扣除优惠审核表!K12</f>
        <v>0</v>
      </c>
      <c r="L12" s="2103">
        <f>研发费用加计扣除优惠审核表!L12</f>
        <v>0</v>
      </c>
      <c r="M12" s="2103">
        <f>研发费用加计扣除优惠审核表!M12</f>
        <v>0</v>
      </c>
      <c r="N12" s="2103">
        <f>研发费用加计扣除优惠审核表!N12</f>
        <v>0</v>
      </c>
      <c r="O12" s="2103">
        <f>研发费用加计扣除优惠审核表!O12</f>
        <v>0</v>
      </c>
      <c r="P12" s="2103">
        <f>研发费用加计扣除优惠审核表!P12</f>
        <v>0</v>
      </c>
      <c r="Q12" s="2103">
        <f>研发费用加计扣除优惠审核表!Q12</f>
        <v>0</v>
      </c>
      <c r="R12" s="2103">
        <f>研发费用加计扣除优惠审核表!R12</f>
        <v>0</v>
      </c>
      <c r="S12" s="2103">
        <f>研发费用加计扣除优惠审核表!S12</f>
        <v>0</v>
      </c>
      <c r="T12" s="2103">
        <f>研发费用加计扣除优惠审核表!T12</f>
        <v>0</v>
      </c>
      <c r="U12" s="1971"/>
    </row>
    <row r="13" spans="1:24">
      <c r="A13" s="1864">
        <v>8</v>
      </c>
      <c r="B13" s="1905">
        <f>研发费用加计扣除优惠审核表!B13</f>
        <v>0</v>
      </c>
      <c r="C13" s="2103">
        <f>研发费用加计扣除优惠审核表!C13</f>
        <v>0</v>
      </c>
      <c r="D13" s="2103">
        <f>研发费用加计扣除优惠审核表!D13</f>
        <v>0</v>
      </c>
      <c r="E13" s="2103">
        <f>研发费用加计扣除优惠审核表!E13</f>
        <v>0</v>
      </c>
      <c r="F13" s="2103">
        <f>研发费用加计扣除优惠审核表!F13</f>
        <v>0</v>
      </c>
      <c r="G13" s="2103">
        <f>研发费用加计扣除优惠审核表!G13</f>
        <v>0</v>
      </c>
      <c r="H13" s="2103">
        <f>研发费用加计扣除优惠审核表!H13</f>
        <v>0</v>
      </c>
      <c r="I13" s="2103">
        <f>研发费用加计扣除优惠审核表!I13</f>
        <v>0</v>
      </c>
      <c r="J13" s="2103">
        <f>研发费用加计扣除优惠审核表!J13</f>
        <v>0</v>
      </c>
      <c r="K13" s="2103">
        <f>研发费用加计扣除优惠审核表!K13</f>
        <v>0</v>
      </c>
      <c r="L13" s="2103">
        <f>研发费用加计扣除优惠审核表!L13</f>
        <v>0</v>
      </c>
      <c r="M13" s="2103">
        <f>研发费用加计扣除优惠审核表!M13</f>
        <v>0</v>
      </c>
      <c r="N13" s="2103">
        <f>研发费用加计扣除优惠审核表!N13</f>
        <v>0</v>
      </c>
      <c r="O13" s="2103">
        <f>研发费用加计扣除优惠审核表!O13</f>
        <v>0</v>
      </c>
      <c r="P13" s="2103">
        <f>研发费用加计扣除优惠审核表!P13</f>
        <v>0</v>
      </c>
      <c r="Q13" s="2103">
        <f>研发费用加计扣除优惠审核表!Q13</f>
        <v>0</v>
      </c>
      <c r="R13" s="2103">
        <f>研发费用加计扣除优惠审核表!R13</f>
        <v>0</v>
      </c>
      <c r="S13" s="2103">
        <f>研发费用加计扣除优惠审核表!S13</f>
        <v>0</v>
      </c>
      <c r="T13" s="2103">
        <f>研发费用加计扣除优惠审核表!T13</f>
        <v>0</v>
      </c>
      <c r="U13" s="1971"/>
    </row>
    <row r="14" spans="1:24">
      <c r="A14" s="1864">
        <v>9</v>
      </c>
      <c r="B14" s="1905">
        <f>研发费用加计扣除优惠审核表!B14</f>
        <v>0</v>
      </c>
      <c r="C14" s="2103">
        <f>研发费用加计扣除优惠审核表!C14</f>
        <v>0</v>
      </c>
      <c r="D14" s="2103">
        <f>研发费用加计扣除优惠审核表!D14</f>
        <v>0</v>
      </c>
      <c r="E14" s="2103">
        <f>研发费用加计扣除优惠审核表!E14</f>
        <v>0</v>
      </c>
      <c r="F14" s="2103">
        <f>研发费用加计扣除优惠审核表!F14</f>
        <v>0</v>
      </c>
      <c r="G14" s="2103">
        <f>研发费用加计扣除优惠审核表!G14</f>
        <v>0</v>
      </c>
      <c r="H14" s="2103">
        <f>研发费用加计扣除优惠审核表!H14</f>
        <v>0</v>
      </c>
      <c r="I14" s="2103">
        <f>研发费用加计扣除优惠审核表!I14</f>
        <v>0</v>
      </c>
      <c r="J14" s="2103">
        <f>研发费用加计扣除优惠审核表!J14</f>
        <v>0</v>
      </c>
      <c r="K14" s="2103">
        <f>研发费用加计扣除优惠审核表!K14</f>
        <v>0</v>
      </c>
      <c r="L14" s="2103">
        <f>研发费用加计扣除优惠审核表!L14</f>
        <v>0</v>
      </c>
      <c r="M14" s="2103">
        <f>研发费用加计扣除优惠审核表!M14</f>
        <v>0</v>
      </c>
      <c r="N14" s="2103">
        <f>研发费用加计扣除优惠审核表!N14</f>
        <v>0</v>
      </c>
      <c r="O14" s="2103">
        <f>研发费用加计扣除优惠审核表!O14</f>
        <v>0</v>
      </c>
      <c r="P14" s="2103">
        <f>研发费用加计扣除优惠审核表!P14</f>
        <v>0</v>
      </c>
      <c r="Q14" s="2103">
        <f>研发费用加计扣除优惠审核表!Q14</f>
        <v>0</v>
      </c>
      <c r="R14" s="2103">
        <f>研发费用加计扣除优惠审核表!R14</f>
        <v>0</v>
      </c>
      <c r="S14" s="2103">
        <f>研发费用加计扣除优惠审核表!S14</f>
        <v>0</v>
      </c>
      <c r="T14" s="2103">
        <f>研发费用加计扣除优惠审核表!T14</f>
        <v>0</v>
      </c>
      <c r="U14" s="1971"/>
    </row>
    <row r="15" spans="1:24" ht="58.5" customHeight="1">
      <c r="A15" s="1904" t="s">
        <v>5717</v>
      </c>
      <c r="B15" s="1875" t="s">
        <v>2599</v>
      </c>
      <c r="C15" s="2103">
        <f>研发费用加计扣除优惠审核表!C15</f>
        <v>0</v>
      </c>
      <c r="D15" s="2103">
        <f>研发费用加计扣除优惠审核表!D15</f>
        <v>0</v>
      </c>
      <c r="E15" s="2103">
        <f>研发费用加计扣除优惠审核表!E15</f>
        <v>0</v>
      </c>
      <c r="F15" s="2103">
        <f>研发费用加计扣除优惠审核表!F15</f>
        <v>0</v>
      </c>
      <c r="G15" s="2103">
        <f>研发费用加计扣除优惠审核表!G15</f>
        <v>0</v>
      </c>
      <c r="H15" s="2103">
        <f>研发费用加计扣除优惠审核表!H15</f>
        <v>0</v>
      </c>
      <c r="I15" s="2103">
        <f>研发费用加计扣除优惠审核表!I15</f>
        <v>0</v>
      </c>
      <c r="J15" s="2103">
        <f>研发费用加计扣除优惠审核表!J15</f>
        <v>0</v>
      </c>
      <c r="K15" s="2103">
        <f>研发费用加计扣除优惠审核表!K15</f>
        <v>0</v>
      </c>
      <c r="L15" s="2103">
        <f>研发费用加计扣除优惠审核表!L15</f>
        <v>0</v>
      </c>
      <c r="M15" s="2103">
        <f>研发费用加计扣除优惠审核表!M15</f>
        <v>0</v>
      </c>
      <c r="N15" s="2103">
        <f>研发费用加计扣除优惠审核表!N15</f>
        <v>0</v>
      </c>
      <c r="O15" s="2103">
        <f>研发费用加计扣除优惠审核表!O15</f>
        <v>0</v>
      </c>
      <c r="P15" s="2103">
        <f>研发费用加计扣除优惠审核表!P15</f>
        <v>0</v>
      </c>
      <c r="Q15" s="2103">
        <f>研发费用加计扣除优惠审核表!Q15</f>
        <v>0</v>
      </c>
      <c r="R15" s="2103">
        <f>研发费用加计扣除优惠审核表!R15</f>
        <v>0</v>
      </c>
      <c r="S15" s="2103">
        <f>研发费用加计扣除优惠审核表!S15</f>
        <v>0</v>
      </c>
      <c r="T15" s="2103">
        <f>研发费用加计扣除优惠审核表!T15</f>
        <v>0</v>
      </c>
      <c r="U15" s="2008" t="s">
        <v>5784</v>
      </c>
    </row>
  </sheetData>
  <mergeCells count="11">
    <mergeCell ref="U3:U4"/>
    <mergeCell ref="A1:T1"/>
    <mergeCell ref="A2:T2"/>
    <mergeCell ref="A3:A5"/>
    <mergeCell ref="B3:B4"/>
    <mergeCell ref="C3:K3"/>
    <mergeCell ref="L3:L4"/>
    <mergeCell ref="M3:M4"/>
    <mergeCell ref="N3:O3"/>
    <mergeCell ref="P3:S3"/>
    <mergeCell ref="T3:T4"/>
  </mergeCells>
  <phoneticPr fontId="59" type="noConversion"/>
  <hyperlinks>
    <hyperlink ref="V8" location="研发费用加计扣除优惠审核表!A1" display="研发费用加计扣除优惠审核表!A1"/>
  </hyperlinks>
  <printOptions horizontalCentered="1"/>
  <pageMargins left="0.74803149606299213" right="0.74803149606299213" top="0.98425196850393704" bottom="0.98425196850393704" header="0.51181102362204722" footer="0.51181102362204722"/>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84705" r:id="rId4" name="Button 1">
              <controlPr defaultSize="0" print="0" autoFill="0" autoPict="0" macro="[0]!ThisWorkbook.返回">
                <anchor moveWithCells="1">
                  <from>
                    <xdr:col>21</xdr:col>
                    <xdr:colOff>85725</xdr:colOff>
                    <xdr:row>3</xdr:row>
                    <xdr:rowOff>1047750</xdr:rowOff>
                  </from>
                  <to>
                    <xdr:col>22</xdr:col>
                    <xdr:colOff>361950</xdr:colOff>
                    <xdr:row>4</xdr:row>
                    <xdr:rowOff>76200</xdr:rowOff>
                  </to>
                </anchor>
              </controlPr>
            </control>
          </mc:Choice>
        </mc:AlternateContent>
      </controls>
    </mc:Choice>
  </mc:AlternateContent>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4">
    <tabColor rgb="FFFFFF00"/>
  </sheetPr>
  <dimension ref="A1:L44"/>
  <sheetViews>
    <sheetView workbookViewId="0">
      <selection activeCell="B18" sqref="B18"/>
    </sheetView>
  </sheetViews>
  <sheetFormatPr defaultColWidth="9.375" defaultRowHeight="24" customHeight="1"/>
  <cols>
    <col min="1" max="1" width="5.25" style="1632" customWidth="1"/>
    <col min="2" max="2" width="41.625" style="1633" customWidth="1"/>
    <col min="3" max="8" width="12.25" style="1634" customWidth="1"/>
    <col min="9" max="9" width="12.25" style="1632" customWidth="1"/>
    <col min="10" max="10" width="8" style="1632" customWidth="1"/>
    <col min="11" max="256" width="9.375" style="1632"/>
    <col min="257" max="257" width="5.25" style="1632" customWidth="1"/>
    <col min="258" max="258" width="41.625" style="1632" customWidth="1"/>
    <col min="259" max="260" width="9.875" style="1632" customWidth="1"/>
    <col min="261" max="261" width="8.25" style="1632" customWidth="1"/>
    <col min="262" max="262" width="8.375" style="1632" customWidth="1"/>
    <col min="263" max="263" width="7.875" style="1632" customWidth="1"/>
    <col min="264" max="264" width="10.875" style="1632" customWidth="1"/>
    <col min="265" max="265" width="8.25" style="1632" customWidth="1"/>
    <col min="266" max="266" width="11.875" style="1632" customWidth="1"/>
    <col min="267" max="512" width="9.375" style="1632"/>
    <col min="513" max="513" width="5.25" style="1632" customWidth="1"/>
    <col min="514" max="514" width="41.625" style="1632" customWidth="1"/>
    <col min="515" max="516" width="9.875" style="1632" customWidth="1"/>
    <col min="517" max="517" width="8.25" style="1632" customWidth="1"/>
    <col min="518" max="518" width="8.375" style="1632" customWidth="1"/>
    <col min="519" max="519" width="7.875" style="1632" customWidth="1"/>
    <col min="520" max="520" width="10.875" style="1632" customWidth="1"/>
    <col min="521" max="521" width="8.25" style="1632" customWidth="1"/>
    <col min="522" max="522" width="11.875" style="1632" customWidth="1"/>
    <col min="523" max="768" width="9.375" style="1632"/>
    <col min="769" max="769" width="5.25" style="1632" customWidth="1"/>
    <col min="770" max="770" width="41.625" style="1632" customWidth="1"/>
    <col min="771" max="772" width="9.875" style="1632" customWidth="1"/>
    <col min="773" max="773" width="8.25" style="1632" customWidth="1"/>
    <col min="774" max="774" width="8.375" style="1632" customWidth="1"/>
    <col min="775" max="775" width="7.875" style="1632" customWidth="1"/>
    <col min="776" max="776" width="10.875" style="1632" customWidth="1"/>
    <col min="777" max="777" width="8.25" style="1632" customWidth="1"/>
    <col min="778" max="778" width="11.875" style="1632" customWidth="1"/>
    <col min="779" max="1024" width="9.375" style="1632"/>
    <col min="1025" max="1025" width="5.25" style="1632" customWidth="1"/>
    <col min="1026" max="1026" width="41.625" style="1632" customWidth="1"/>
    <col min="1027" max="1028" width="9.875" style="1632" customWidth="1"/>
    <col min="1029" max="1029" width="8.25" style="1632" customWidth="1"/>
    <col min="1030" max="1030" width="8.375" style="1632" customWidth="1"/>
    <col min="1031" max="1031" width="7.875" style="1632" customWidth="1"/>
    <col min="1032" max="1032" width="10.875" style="1632" customWidth="1"/>
    <col min="1033" max="1033" width="8.25" style="1632" customWidth="1"/>
    <col min="1034" max="1034" width="11.875" style="1632" customWidth="1"/>
    <col min="1035" max="1280" width="9.375" style="1632"/>
    <col min="1281" max="1281" width="5.25" style="1632" customWidth="1"/>
    <col min="1282" max="1282" width="41.625" style="1632" customWidth="1"/>
    <col min="1283" max="1284" width="9.875" style="1632" customWidth="1"/>
    <col min="1285" max="1285" width="8.25" style="1632" customWidth="1"/>
    <col min="1286" max="1286" width="8.375" style="1632" customWidth="1"/>
    <col min="1287" max="1287" width="7.875" style="1632" customWidth="1"/>
    <col min="1288" max="1288" width="10.875" style="1632" customWidth="1"/>
    <col min="1289" max="1289" width="8.25" style="1632" customWidth="1"/>
    <col min="1290" max="1290" width="11.875" style="1632" customWidth="1"/>
    <col min="1291" max="1536" width="9.375" style="1632"/>
    <col min="1537" max="1537" width="5.25" style="1632" customWidth="1"/>
    <col min="1538" max="1538" width="41.625" style="1632" customWidth="1"/>
    <col min="1539" max="1540" width="9.875" style="1632" customWidth="1"/>
    <col min="1541" max="1541" width="8.25" style="1632" customWidth="1"/>
    <col min="1542" max="1542" width="8.375" style="1632" customWidth="1"/>
    <col min="1543" max="1543" width="7.875" style="1632" customWidth="1"/>
    <col min="1544" max="1544" width="10.875" style="1632" customWidth="1"/>
    <col min="1545" max="1545" width="8.25" style="1632" customWidth="1"/>
    <col min="1546" max="1546" width="11.875" style="1632" customWidth="1"/>
    <col min="1547" max="1792" width="9.375" style="1632"/>
    <col min="1793" max="1793" width="5.25" style="1632" customWidth="1"/>
    <col min="1794" max="1794" width="41.625" style="1632" customWidth="1"/>
    <col min="1795" max="1796" width="9.875" style="1632" customWidth="1"/>
    <col min="1797" max="1797" width="8.25" style="1632" customWidth="1"/>
    <col min="1798" max="1798" width="8.375" style="1632" customWidth="1"/>
    <col min="1799" max="1799" width="7.875" style="1632" customWidth="1"/>
    <col min="1800" max="1800" width="10.875" style="1632" customWidth="1"/>
    <col min="1801" max="1801" width="8.25" style="1632" customWidth="1"/>
    <col min="1802" max="1802" width="11.875" style="1632" customWidth="1"/>
    <col min="1803" max="2048" width="9.375" style="1632"/>
    <col min="2049" max="2049" width="5.25" style="1632" customWidth="1"/>
    <col min="2050" max="2050" width="41.625" style="1632" customWidth="1"/>
    <col min="2051" max="2052" width="9.875" style="1632" customWidth="1"/>
    <col min="2053" max="2053" width="8.25" style="1632" customWidth="1"/>
    <col min="2054" max="2054" width="8.375" style="1632" customWidth="1"/>
    <col min="2055" max="2055" width="7.875" style="1632" customWidth="1"/>
    <col min="2056" max="2056" width="10.875" style="1632" customWidth="1"/>
    <col min="2057" max="2057" width="8.25" style="1632" customWidth="1"/>
    <col min="2058" max="2058" width="11.875" style="1632" customWidth="1"/>
    <col min="2059" max="2304" width="9.375" style="1632"/>
    <col min="2305" max="2305" width="5.25" style="1632" customWidth="1"/>
    <col min="2306" max="2306" width="41.625" style="1632" customWidth="1"/>
    <col min="2307" max="2308" width="9.875" style="1632" customWidth="1"/>
    <col min="2309" max="2309" width="8.25" style="1632" customWidth="1"/>
    <col min="2310" max="2310" width="8.375" style="1632" customWidth="1"/>
    <col min="2311" max="2311" width="7.875" style="1632" customWidth="1"/>
    <col min="2312" max="2312" width="10.875" style="1632" customWidth="1"/>
    <col min="2313" max="2313" width="8.25" style="1632" customWidth="1"/>
    <col min="2314" max="2314" width="11.875" style="1632" customWidth="1"/>
    <col min="2315" max="2560" width="9.375" style="1632"/>
    <col min="2561" max="2561" width="5.25" style="1632" customWidth="1"/>
    <col min="2562" max="2562" width="41.625" style="1632" customWidth="1"/>
    <col min="2563" max="2564" width="9.875" style="1632" customWidth="1"/>
    <col min="2565" max="2565" width="8.25" style="1632" customWidth="1"/>
    <col min="2566" max="2566" width="8.375" style="1632" customWidth="1"/>
    <col min="2567" max="2567" width="7.875" style="1632" customWidth="1"/>
    <col min="2568" max="2568" width="10.875" style="1632" customWidth="1"/>
    <col min="2569" max="2569" width="8.25" style="1632" customWidth="1"/>
    <col min="2570" max="2570" width="11.875" style="1632" customWidth="1"/>
    <col min="2571" max="2816" width="9.375" style="1632"/>
    <col min="2817" max="2817" width="5.25" style="1632" customWidth="1"/>
    <col min="2818" max="2818" width="41.625" style="1632" customWidth="1"/>
    <col min="2819" max="2820" width="9.875" style="1632" customWidth="1"/>
    <col min="2821" max="2821" width="8.25" style="1632" customWidth="1"/>
    <col min="2822" max="2822" width="8.375" style="1632" customWidth="1"/>
    <col min="2823" max="2823" width="7.875" style="1632" customWidth="1"/>
    <col min="2824" max="2824" width="10.875" style="1632" customWidth="1"/>
    <col min="2825" max="2825" width="8.25" style="1632" customWidth="1"/>
    <col min="2826" max="2826" width="11.875" style="1632" customWidth="1"/>
    <col min="2827" max="3072" width="9.375" style="1632"/>
    <col min="3073" max="3073" width="5.25" style="1632" customWidth="1"/>
    <col min="3074" max="3074" width="41.625" style="1632" customWidth="1"/>
    <col min="3075" max="3076" width="9.875" style="1632" customWidth="1"/>
    <col min="3077" max="3077" width="8.25" style="1632" customWidth="1"/>
    <col min="3078" max="3078" width="8.375" style="1632" customWidth="1"/>
    <col min="3079" max="3079" width="7.875" style="1632" customWidth="1"/>
    <col min="3080" max="3080" width="10.875" style="1632" customWidth="1"/>
    <col min="3081" max="3081" width="8.25" style="1632" customWidth="1"/>
    <col min="3082" max="3082" width="11.875" style="1632" customWidth="1"/>
    <col min="3083" max="3328" width="9.375" style="1632"/>
    <col min="3329" max="3329" width="5.25" style="1632" customWidth="1"/>
    <col min="3330" max="3330" width="41.625" style="1632" customWidth="1"/>
    <col min="3331" max="3332" width="9.875" style="1632" customWidth="1"/>
    <col min="3333" max="3333" width="8.25" style="1632" customWidth="1"/>
    <col min="3334" max="3334" width="8.375" style="1632" customWidth="1"/>
    <col min="3335" max="3335" width="7.875" style="1632" customWidth="1"/>
    <col min="3336" max="3336" width="10.875" style="1632" customWidth="1"/>
    <col min="3337" max="3337" width="8.25" style="1632" customWidth="1"/>
    <col min="3338" max="3338" width="11.875" style="1632" customWidth="1"/>
    <col min="3339" max="3584" width="9.375" style="1632"/>
    <col min="3585" max="3585" width="5.25" style="1632" customWidth="1"/>
    <col min="3586" max="3586" width="41.625" style="1632" customWidth="1"/>
    <col min="3587" max="3588" width="9.875" style="1632" customWidth="1"/>
    <col min="3589" max="3589" width="8.25" style="1632" customWidth="1"/>
    <col min="3590" max="3590" width="8.375" style="1632" customWidth="1"/>
    <col min="3591" max="3591" width="7.875" style="1632" customWidth="1"/>
    <col min="3592" max="3592" width="10.875" style="1632" customWidth="1"/>
    <col min="3593" max="3593" width="8.25" style="1632" customWidth="1"/>
    <col min="3594" max="3594" width="11.875" style="1632" customWidth="1"/>
    <col min="3595" max="3840" width="9.375" style="1632"/>
    <col min="3841" max="3841" width="5.25" style="1632" customWidth="1"/>
    <col min="3842" max="3842" width="41.625" style="1632" customWidth="1"/>
    <col min="3843" max="3844" width="9.875" style="1632" customWidth="1"/>
    <col min="3845" max="3845" width="8.25" style="1632" customWidth="1"/>
    <col min="3846" max="3846" width="8.375" style="1632" customWidth="1"/>
    <col min="3847" max="3847" width="7.875" style="1632" customWidth="1"/>
    <col min="3848" max="3848" width="10.875" style="1632" customWidth="1"/>
    <col min="3849" max="3849" width="8.25" style="1632" customWidth="1"/>
    <col min="3850" max="3850" width="11.875" style="1632" customWidth="1"/>
    <col min="3851" max="4096" width="9.375" style="1632"/>
    <col min="4097" max="4097" width="5.25" style="1632" customWidth="1"/>
    <col min="4098" max="4098" width="41.625" style="1632" customWidth="1"/>
    <col min="4099" max="4100" width="9.875" style="1632" customWidth="1"/>
    <col min="4101" max="4101" width="8.25" style="1632" customWidth="1"/>
    <col min="4102" max="4102" width="8.375" style="1632" customWidth="1"/>
    <col min="4103" max="4103" width="7.875" style="1632" customWidth="1"/>
    <col min="4104" max="4104" width="10.875" style="1632" customWidth="1"/>
    <col min="4105" max="4105" width="8.25" style="1632" customWidth="1"/>
    <col min="4106" max="4106" width="11.875" style="1632" customWidth="1"/>
    <col min="4107" max="4352" width="9.375" style="1632"/>
    <col min="4353" max="4353" width="5.25" style="1632" customWidth="1"/>
    <col min="4354" max="4354" width="41.625" style="1632" customWidth="1"/>
    <col min="4355" max="4356" width="9.875" style="1632" customWidth="1"/>
    <col min="4357" max="4357" width="8.25" style="1632" customWidth="1"/>
    <col min="4358" max="4358" width="8.375" style="1632" customWidth="1"/>
    <col min="4359" max="4359" width="7.875" style="1632" customWidth="1"/>
    <col min="4360" max="4360" width="10.875" style="1632" customWidth="1"/>
    <col min="4361" max="4361" width="8.25" style="1632" customWidth="1"/>
    <col min="4362" max="4362" width="11.875" style="1632" customWidth="1"/>
    <col min="4363" max="4608" width="9.375" style="1632"/>
    <col min="4609" max="4609" width="5.25" style="1632" customWidth="1"/>
    <col min="4610" max="4610" width="41.625" style="1632" customWidth="1"/>
    <col min="4611" max="4612" width="9.875" style="1632" customWidth="1"/>
    <col min="4613" max="4613" width="8.25" style="1632" customWidth="1"/>
    <col min="4614" max="4614" width="8.375" style="1632" customWidth="1"/>
    <col min="4615" max="4615" width="7.875" style="1632" customWidth="1"/>
    <col min="4616" max="4616" width="10.875" style="1632" customWidth="1"/>
    <col min="4617" max="4617" width="8.25" style="1632" customWidth="1"/>
    <col min="4618" max="4618" width="11.875" style="1632" customWidth="1"/>
    <col min="4619" max="4864" width="9.375" style="1632"/>
    <col min="4865" max="4865" width="5.25" style="1632" customWidth="1"/>
    <col min="4866" max="4866" width="41.625" style="1632" customWidth="1"/>
    <col min="4867" max="4868" width="9.875" style="1632" customWidth="1"/>
    <col min="4869" max="4869" width="8.25" style="1632" customWidth="1"/>
    <col min="4870" max="4870" width="8.375" style="1632" customWidth="1"/>
    <col min="4871" max="4871" width="7.875" style="1632" customWidth="1"/>
    <col min="4872" max="4872" width="10.875" style="1632" customWidth="1"/>
    <col min="4873" max="4873" width="8.25" style="1632" customWidth="1"/>
    <col min="4874" max="4874" width="11.875" style="1632" customWidth="1"/>
    <col min="4875" max="5120" width="9.375" style="1632"/>
    <col min="5121" max="5121" width="5.25" style="1632" customWidth="1"/>
    <col min="5122" max="5122" width="41.625" style="1632" customWidth="1"/>
    <col min="5123" max="5124" width="9.875" style="1632" customWidth="1"/>
    <col min="5125" max="5125" width="8.25" style="1632" customWidth="1"/>
    <col min="5126" max="5126" width="8.375" style="1632" customWidth="1"/>
    <col min="5127" max="5127" width="7.875" style="1632" customWidth="1"/>
    <col min="5128" max="5128" width="10.875" style="1632" customWidth="1"/>
    <col min="5129" max="5129" width="8.25" style="1632" customWidth="1"/>
    <col min="5130" max="5130" width="11.875" style="1632" customWidth="1"/>
    <col min="5131" max="5376" width="9.375" style="1632"/>
    <col min="5377" max="5377" width="5.25" style="1632" customWidth="1"/>
    <col min="5378" max="5378" width="41.625" style="1632" customWidth="1"/>
    <col min="5379" max="5380" width="9.875" style="1632" customWidth="1"/>
    <col min="5381" max="5381" width="8.25" style="1632" customWidth="1"/>
    <col min="5382" max="5382" width="8.375" style="1632" customWidth="1"/>
    <col min="5383" max="5383" width="7.875" style="1632" customWidth="1"/>
    <col min="5384" max="5384" width="10.875" style="1632" customWidth="1"/>
    <col min="5385" max="5385" width="8.25" style="1632" customWidth="1"/>
    <col min="5386" max="5386" width="11.875" style="1632" customWidth="1"/>
    <col min="5387" max="5632" width="9.375" style="1632"/>
    <col min="5633" max="5633" width="5.25" style="1632" customWidth="1"/>
    <col min="5634" max="5634" width="41.625" style="1632" customWidth="1"/>
    <col min="5635" max="5636" width="9.875" style="1632" customWidth="1"/>
    <col min="5637" max="5637" width="8.25" style="1632" customWidth="1"/>
    <col min="5638" max="5638" width="8.375" style="1632" customWidth="1"/>
    <col min="5639" max="5639" width="7.875" style="1632" customWidth="1"/>
    <col min="5640" max="5640" width="10.875" style="1632" customWidth="1"/>
    <col min="5641" max="5641" width="8.25" style="1632" customWidth="1"/>
    <col min="5642" max="5642" width="11.875" style="1632" customWidth="1"/>
    <col min="5643" max="5888" width="9.375" style="1632"/>
    <col min="5889" max="5889" width="5.25" style="1632" customWidth="1"/>
    <col min="5890" max="5890" width="41.625" style="1632" customWidth="1"/>
    <col min="5891" max="5892" width="9.875" style="1632" customWidth="1"/>
    <col min="5893" max="5893" width="8.25" style="1632" customWidth="1"/>
    <col min="5894" max="5894" width="8.375" style="1632" customWidth="1"/>
    <col min="5895" max="5895" width="7.875" style="1632" customWidth="1"/>
    <col min="5896" max="5896" width="10.875" style="1632" customWidth="1"/>
    <col min="5897" max="5897" width="8.25" style="1632" customWidth="1"/>
    <col min="5898" max="5898" width="11.875" style="1632" customWidth="1"/>
    <col min="5899" max="6144" width="9.375" style="1632"/>
    <col min="6145" max="6145" width="5.25" style="1632" customWidth="1"/>
    <col min="6146" max="6146" width="41.625" style="1632" customWidth="1"/>
    <col min="6147" max="6148" width="9.875" style="1632" customWidth="1"/>
    <col min="6149" max="6149" width="8.25" style="1632" customWidth="1"/>
    <col min="6150" max="6150" width="8.375" style="1632" customWidth="1"/>
    <col min="6151" max="6151" width="7.875" style="1632" customWidth="1"/>
    <col min="6152" max="6152" width="10.875" style="1632" customWidth="1"/>
    <col min="6153" max="6153" width="8.25" style="1632" customWidth="1"/>
    <col min="6154" max="6154" width="11.875" style="1632" customWidth="1"/>
    <col min="6155" max="6400" width="9.375" style="1632"/>
    <col min="6401" max="6401" width="5.25" style="1632" customWidth="1"/>
    <col min="6402" max="6402" width="41.625" style="1632" customWidth="1"/>
    <col min="6403" max="6404" width="9.875" style="1632" customWidth="1"/>
    <col min="6405" max="6405" width="8.25" style="1632" customWidth="1"/>
    <col min="6406" max="6406" width="8.375" style="1632" customWidth="1"/>
    <col min="6407" max="6407" width="7.875" style="1632" customWidth="1"/>
    <col min="6408" max="6408" width="10.875" style="1632" customWidth="1"/>
    <col min="6409" max="6409" width="8.25" style="1632" customWidth="1"/>
    <col min="6410" max="6410" width="11.875" style="1632" customWidth="1"/>
    <col min="6411" max="6656" width="9.375" style="1632"/>
    <col min="6657" max="6657" width="5.25" style="1632" customWidth="1"/>
    <col min="6658" max="6658" width="41.625" style="1632" customWidth="1"/>
    <col min="6659" max="6660" width="9.875" style="1632" customWidth="1"/>
    <col min="6661" max="6661" width="8.25" style="1632" customWidth="1"/>
    <col min="6662" max="6662" width="8.375" style="1632" customWidth="1"/>
    <col min="6663" max="6663" width="7.875" style="1632" customWidth="1"/>
    <col min="6664" max="6664" width="10.875" style="1632" customWidth="1"/>
    <col min="6665" max="6665" width="8.25" style="1632" customWidth="1"/>
    <col min="6666" max="6666" width="11.875" style="1632" customWidth="1"/>
    <col min="6667" max="6912" width="9.375" style="1632"/>
    <col min="6913" max="6913" width="5.25" style="1632" customWidth="1"/>
    <col min="6914" max="6914" width="41.625" style="1632" customWidth="1"/>
    <col min="6915" max="6916" width="9.875" style="1632" customWidth="1"/>
    <col min="6917" max="6917" width="8.25" style="1632" customWidth="1"/>
    <col min="6918" max="6918" width="8.375" style="1632" customWidth="1"/>
    <col min="6919" max="6919" width="7.875" style="1632" customWidth="1"/>
    <col min="6920" max="6920" width="10.875" style="1632" customWidth="1"/>
    <col min="6921" max="6921" width="8.25" style="1632" customWidth="1"/>
    <col min="6922" max="6922" width="11.875" style="1632" customWidth="1"/>
    <col min="6923" max="7168" width="9.375" style="1632"/>
    <col min="7169" max="7169" width="5.25" style="1632" customWidth="1"/>
    <col min="7170" max="7170" width="41.625" style="1632" customWidth="1"/>
    <col min="7171" max="7172" width="9.875" style="1632" customWidth="1"/>
    <col min="7173" max="7173" width="8.25" style="1632" customWidth="1"/>
    <col min="7174" max="7174" width="8.375" style="1632" customWidth="1"/>
    <col min="7175" max="7175" width="7.875" style="1632" customWidth="1"/>
    <col min="7176" max="7176" width="10.875" style="1632" customWidth="1"/>
    <col min="7177" max="7177" width="8.25" style="1632" customWidth="1"/>
    <col min="7178" max="7178" width="11.875" style="1632" customWidth="1"/>
    <col min="7179" max="7424" width="9.375" style="1632"/>
    <col min="7425" max="7425" width="5.25" style="1632" customWidth="1"/>
    <col min="7426" max="7426" width="41.625" style="1632" customWidth="1"/>
    <col min="7427" max="7428" width="9.875" style="1632" customWidth="1"/>
    <col min="7429" max="7429" width="8.25" style="1632" customWidth="1"/>
    <col min="7430" max="7430" width="8.375" style="1632" customWidth="1"/>
    <col min="7431" max="7431" width="7.875" style="1632" customWidth="1"/>
    <col min="7432" max="7432" width="10.875" style="1632" customWidth="1"/>
    <col min="7433" max="7433" width="8.25" style="1632" customWidth="1"/>
    <col min="7434" max="7434" width="11.875" style="1632" customWidth="1"/>
    <col min="7435" max="7680" width="9.375" style="1632"/>
    <col min="7681" max="7681" width="5.25" style="1632" customWidth="1"/>
    <col min="7682" max="7682" width="41.625" style="1632" customWidth="1"/>
    <col min="7683" max="7684" width="9.875" style="1632" customWidth="1"/>
    <col min="7685" max="7685" width="8.25" style="1632" customWidth="1"/>
    <col min="7686" max="7686" width="8.375" style="1632" customWidth="1"/>
    <col min="7687" max="7687" width="7.875" style="1632" customWidth="1"/>
    <col min="7688" max="7688" width="10.875" style="1632" customWidth="1"/>
    <col min="7689" max="7689" width="8.25" style="1632" customWidth="1"/>
    <col min="7690" max="7690" width="11.875" style="1632" customWidth="1"/>
    <col min="7691" max="7936" width="9.375" style="1632"/>
    <col min="7937" max="7937" width="5.25" style="1632" customWidth="1"/>
    <col min="7938" max="7938" width="41.625" style="1632" customWidth="1"/>
    <col min="7939" max="7940" width="9.875" style="1632" customWidth="1"/>
    <col min="7941" max="7941" width="8.25" style="1632" customWidth="1"/>
    <col min="7942" max="7942" width="8.375" style="1632" customWidth="1"/>
    <col min="7943" max="7943" width="7.875" style="1632" customWidth="1"/>
    <col min="7944" max="7944" width="10.875" style="1632" customWidth="1"/>
    <col min="7945" max="7945" width="8.25" style="1632" customWidth="1"/>
    <col min="7946" max="7946" width="11.875" style="1632" customWidth="1"/>
    <col min="7947" max="8192" width="9.375" style="1632"/>
    <col min="8193" max="8193" width="5.25" style="1632" customWidth="1"/>
    <col min="8194" max="8194" width="41.625" style="1632" customWidth="1"/>
    <col min="8195" max="8196" width="9.875" style="1632" customWidth="1"/>
    <col min="8197" max="8197" width="8.25" style="1632" customWidth="1"/>
    <col min="8198" max="8198" width="8.375" style="1632" customWidth="1"/>
    <col min="8199" max="8199" width="7.875" style="1632" customWidth="1"/>
    <col min="8200" max="8200" width="10.875" style="1632" customWidth="1"/>
    <col min="8201" max="8201" width="8.25" style="1632" customWidth="1"/>
    <col min="8202" max="8202" width="11.875" style="1632" customWidth="1"/>
    <col min="8203" max="8448" width="9.375" style="1632"/>
    <col min="8449" max="8449" width="5.25" style="1632" customWidth="1"/>
    <col min="8450" max="8450" width="41.625" style="1632" customWidth="1"/>
    <col min="8451" max="8452" width="9.875" style="1632" customWidth="1"/>
    <col min="8453" max="8453" width="8.25" style="1632" customWidth="1"/>
    <col min="8454" max="8454" width="8.375" style="1632" customWidth="1"/>
    <col min="8455" max="8455" width="7.875" style="1632" customWidth="1"/>
    <col min="8456" max="8456" width="10.875" style="1632" customWidth="1"/>
    <col min="8457" max="8457" width="8.25" style="1632" customWidth="1"/>
    <col min="8458" max="8458" width="11.875" style="1632" customWidth="1"/>
    <col min="8459" max="8704" width="9.375" style="1632"/>
    <col min="8705" max="8705" width="5.25" style="1632" customWidth="1"/>
    <col min="8706" max="8706" width="41.625" style="1632" customWidth="1"/>
    <col min="8707" max="8708" width="9.875" style="1632" customWidth="1"/>
    <col min="8709" max="8709" width="8.25" style="1632" customWidth="1"/>
    <col min="8710" max="8710" width="8.375" style="1632" customWidth="1"/>
    <col min="8711" max="8711" width="7.875" style="1632" customWidth="1"/>
    <col min="8712" max="8712" width="10.875" style="1632" customWidth="1"/>
    <col min="8713" max="8713" width="8.25" style="1632" customWidth="1"/>
    <col min="8714" max="8714" width="11.875" style="1632" customWidth="1"/>
    <col min="8715" max="8960" width="9.375" style="1632"/>
    <col min="8961" max="8961" width="5.25" style="1632" customWidth="1"/>
    <col min="8962" max="8962" width="41.625" style="1632" customWidth="1"/>
    <col min="8963" max="8964" width="9.875" style="1632" customWidth="1"/>
    <col min="8965" max="8965" width="8.25" style="1632" customWidth="1"/>
    <col min="8966" max="8966" width="8.375" style="1632" customWidth="1"/>
    <col min="8967" max="8967" width="7.875" style="1632" customWidth="1"/>
    <col min="8968" max="8968" width="10.875" style="1632" customWidth="1"/>
    <col min="8969" max="8969" width="8.25" style="1632" customWidth="1"/>
    <col min="8970" max="8970" width="11.875" style="1632" customWidth="1"/>
    <col min="8971" max="9216" width="9.375" style="1632"/>
    <col min="9217" max="9217" width="5.25" style="1632" customWidth="1"/>
    <col min="9218" max="9218" width="41.625" style="1632" customWidth="1"/>
    <col min="9219" max="9220" width="9.875" style="1632" customWidth="1"/>
    <col min="9221" max="9221" width="8.25" style="1632" customWidth="1"/>
    <col min="9222" max="9222" width="8.375" style="1632" customWidth="1"/>
    <col min="9223" max="9223" width="7.875" style="1632" customWidth="1"/>
    <col min="9224" max="9224" width="10.875" style="1632" customWidth="1"/>
    <col min="9225" max="9225" width="8.25" style="1632" customWidth="1"/>
    <col min="9226" max="9226" width="11.875" style="1632" customWidth="1"/>
    <col min="9227" max="9472" width="9.375" style="1632"/>
    <col min="9473" max="9473" width="5.25" style="1632" customWidth="1"/>
    <col min="9474" max="9474" width="41.625" style="1632" customWidth="1"/>
    <col min="9475" max="9476" width="9.875" style="1632" customWidth="1"/>
    <col min="9477" max="9477" width="8.25" style="1632" customWidth="1"/>
    <col min="9478" max="9478" width="8.375" style="1632" customWidth="1"/>
    <col min="9479" max="9479" width="7.875" style="1632" customWidth="1"/>
    <col min="9480" max="9480" width="10.875" style="1632" customWidth="1"/>
    <col min="9481" max="9481" width="8.25" style="1632" customWidth="1"/>
    <col min="9482" max="9482" width="11.875" style="1632" customWidth="1"/>
    <col min="9483" max="9728" width="9.375" style="1632"/>
    <col min="9729" max="9729" width="5.25" style="1632" customWidth="1"/>
    <col min="9730" max="9730" width="41.625" style="1632" customWidth="1"/>
    <col min="9731" max="9732" width="9.875" style="1632" customWidth="1"/>
    <col min="9733" max="9733" width="8.25" style="1632" customWidth="1"/>
    <col min="9734" max="9734" width="8.375" style="1632" customWidth="1"/>
    <col min="9735" max="9735" width="7.875" style="1632" customWidth="1"/>
    <col min="9736" max="9736" width="10.875" style="1632" customWidth="1"/>
    <col min="9737" max="9737" width="8.25" style="1632" customWidth="1"/>
    <col min="9738" max="9738" width="11.875" style="1632" customWidth="1"/>
    <col min="9739" max="9984" width="9.375" style="1632"/>
    <col min="9985" max="9985" width="5.25" style="1632" customWidth="1"/>
    <col min="9986" max="9986" width="41.625" style="1632" customWidth="1"/>
    <col min="9987" max="9988" width="9.875" style="1632" customWidth="1"/>
    <col min="9989" max="9989" width="8.25" style="1632" customWidth="1"/>
    <col min="9990" max="9990" width="8.375" style="1632" customWidth="1"/>
    <col min="9991" max="9991" width="7.875" style="1632" customWidth="1"/>
    <col min="9992" max="9992" width="10.875" style="1632" customWidth="1"/>
    <col min="9993" max="9993" width="8.25" style="1632" customWidth="1"/>
    <col min="9994" max="9994" width="11.875" style="1632" customWidth="1"/>
    <col min="9995" max="10240" width="9.375" style="1632"/>
    <col min="10241" max="10241" width="5.25" style="1632" customWidth="1"/>
    <col min="10242" max="10242" width="41.625" style="1632" customWidth="1"/>
    <col min="10243" max="10244" width="9.875" style="1632" customWidth="1"/>
    <col min="10245" max="10245" width="8.25" style="1632" customWidth="1"/>
    <col min="10246" max="10246" width="8.375" style="1632" customWidth="1"/>
    <col min="10247" max="10247" width="7.875" style="1632" customWidth="1"/>
    <col min="10248" max="10248" width="10.875" style="1632" customWidth="1"/>
    <col min="10249" max="10249" width="8.25" style="1632" customWidth="1"/>
    <col min="10250" max="10250" width="11.875" style="1632" customWidth="1"/>
    <col min="10251" max="10496" width="9.375" style="1632"/>
    <col min="10497" max="10497" width="5.25" style="1632" customWidth="1"/>
    <col min="10498" max="10498" width="41.625" style="1632" customWidth="1"/>
    <col min="10499" max="10500" width="9.875" style="1632" customWidth="1"/>
    <col min="10501" max="10501" width="8.25" style="1632" customWidth="1"/>
    <col min="10502" max="10502" width="8.375" style="1632" customWidth="1"/>
    <col min="10503" max="10503" width="7.875" style="1632" customWidth="1"/>
    <col min="10504" max="10504" width="10.875" style="1632" customWidth="1"/>
    <col min="10505" max="10505" width="8.25" style="1632" customWidth="1"/>
    <col min="10506" max="10506" width="11.875" style="1632" customWidth="1"/>
    <col min="10507" max="10752" width="9.375" style="1632"/>
    <col min="10753" max="10753" width="5.25" style="1632" customWidth="1"/>
    <col min="10754" max="10754" width="41.625" style="1632" customWidth="1"/>
    <col min="10755" max="10756" width="9.875" style="1632" customWidth="1"/>
    <col min="10757" max="10757" width="8.25" style="1632" customWidth="1"/>
    <col min="10758" max="10758" width="8.375" style="1632" customWidth="1"/>
    <col min="10759" max="10759" width="7.875" style="1632" customWidth="1"/>
    <col min="10760" max="10760" width="10.875" style="1632" customWidth="1"/>
    <col min="10761" max="10761" width="8.25" style="1632" customWidth="1"/>
    <col min="10762" max="10762" width="11.875" style="1632" customWidth="1"/>
    <col min="10763" max="11008" width="9.375" style="1632"/>
    <col min="11009" max="11009" width="5.25" style="1632" customWidth="1"/>
    <col min="11010" max="11010" width="41.625" style="1632" customWidth="1"/>
    <col min="11011" max="11012" width="9.875" style="1632" customWidth="1"/>
    <col min="11013" max="11013" width="8.25" style="1632" customWidth="1"/>
    <col min="11014" max="11014" width="8.375" style="1632" customWidth="1"/>
    <col min="11015" max="11015" width="7.875" style="1632" customWidth="1"/>
    <col min="11016" max="11016" width="10.875" style="1632" customWidth="1"/>
    <col min="11017" max="11017" width="8.25" style="1632" customWidth="1"/>
    <col min="11018" max="11018" width="11.875" style="1632" customWidth="1"/>
    <col min="11019" max="11264" width="9.375" style="1632"/>
    <col min="11265" max="11265" width="5.25" style="1632" customWidth="1"/>
    <col min="11266" max="11266" width="41.625" style="1632" customWidth="1"/>
    <col min="11267" max="11268" width="9.875" style="1632" customWidth="1"/>
    <col min="11269" max="11269" width="8.25" style="1632" customWidth="1"/>
    <col min="11270" max="11270" width="8.375" style="1632" customWidth="1"/>
    <col min="11271" max="11271" width="7.875" style="1632" customWidth="1"/>
    <col min="11272" max="11272" width="10.875" style="1632" customWidth="1"/>
    <col min="11273" max="11273" width="8.25" style="1632" customWidth="1"/>
    <col min="11274" max="11274" width="11.875" style="1632" customWidth="1"/>
    <col min="11275" max="11520" width="9.375" style="1632"/>
    <col min="11521" max="11521" width="5.25" style="1632" customWidth="1"/>
    <col min="11522" max="11522" width="41.625" style="1632" customWidth="1"/>
    <col min="11523" max="11524" width="9.875" style="1632" customWidth="1"/>
    <col min="11525" max="11525" width="8.25" style="1632" customWidth="1"/>
    <col min="11526" max="11526" width="8.375" style="1632" customWidth="1"/>
    <col min="11527" max="11527" width="7.875" style="1632" customWidth="1"/>
    <col min="11528" max="11528" width="10.875" style="1632" customWidth="1"/>
    <col min="11529" max="11529" width="8.25" style="1632" customWidth="1"/>
    <col min="11530" max="11530" width="11.875" style="1632" customWidth="1"/>
    <col min="11531" max="11776" width="9.375" style="1632"/>
    <col min="11777" max="11777" width="5.25" style="1632" customWidth="1"/>
    <col min="11778" max="11778" width="41.625" style="1632" customWidth="1"/>
    <col min="11779" max="11780" width="9.875" style="1632" customWidth="1"/>
    <col min="11781" max="11781" width="8.25" style="1632" customWidth="1"/>
    <col min="11782" max="11782" width="8.375" style="1632" customWidth="1"/>
    <col min="11783" max="11783" width="7.875" style="1632" customWidth="1"/>
    <col min="11784" max="11784" width="10.875" style="1632" customWidth="1"/>
    <col min="11785" max="11785" width="8.25" style="1632" customWidth="1"/>
    <col min="11786" max="11786" width="11.875" style="1632" customWidth="1"/>
    <col min="11787" max="12032" width="9.375" style="1632"/>
    <col min="12033" max="12033" width="5.25" style="1632" customWidth="1"/>
    <col min="12034" max="12034" width="41.625" style="1632" customWidth="1"/>
    <col min="12035" max="12036" width="9.875" style="1632" customWidth="1"/>
    <col min="12037" max="12037" width="8.25" style="1632" customWidth="1"/>
    <col min="12038" max="12038" width="8.375" style="1632" customWidth="1"/>
    <col min="12039" max="12039" width="7.875" style="1632" customWidth="1"/>
    <col min="12040" max="12040" width="10.875" style="1632" customWidth="1"/>
    <col min="12041" max="12041" width="8.25" style="1632" customWidth="1"/>
    <col min="12042" max="12042" width="11.875" style="1632" customWidth="1"/>
    <col min="12043" max="12288" width="9.375" style="1632"/>
    <col min="12289" max="12289" width="5.25" style="1632" customWidth="1"/>
    <col min="12290" max="12290" width="41.625" style="1632" customWidth="1"/>
    <col min="12291" max="12292" width="9.875" style="1632" customWidth="1"/>
    <col min="12293" max="12293" width="8.25" style="1632" customWidth="1"/>
    <col min="12294" max="12294" width="8.375" style="1632" customWidth="1"/>
    <col min="12295" max="12295" width="7.875" style="1632" customWidth="1"/>
    <col min="12296" max="12296" width="10.875" style="1632" customWidth="1"/>
    <col min="12297" max="12297" width="8.25" style="1632" customWidth="1"/>
    <col min="12298" max="12298" width="11.875" style="1632" customWidth="1"/>
    <col min="12299" max="12544" width="9.375" style="1632"/>
    <col min="12545" max="12545" width="5.25" style="1632" customWidth="1"/>
    <col min="12546" max="12546" width="41.625" style="1632" customWidth="1"/>
    <col min="12547" max="12548" width="9.875" style="1632" customWidth="1"/>
    <col min="12549" max="12549" width="8.25" style="1632" customWidth="1"/>
    <col min="12550" max="12550" width="8.375" style="1632" customWidth="1"/>
    <col min="12551" max="12551" width="7.875" style="1632" customWidth="1"/>
    <col min="12552" max="12552" width="10.875" style="1632" customWidth="1"/>
    <col min="12553" max="12553" width="8.25" style="1632" customWidth="1"/>
    <col min="12554" max="12554" width="11.875" style="1632" customWidth="1"/>
    <col min="12555" max="12800" width="9.375" style="1632"/>
    <col min="12801" max="12801" width="5.25" style="1632" customWidth="1"/>
    <col min="12802" max="12802" width="41.625" style="1632" customWidth="1"/>
    <col min="12803" max="12804" width="9.875" style="1632" customWidth="1"/>
    <col min="12805" max="12805" width="8.25" style="1632" customWidth="1"/>
    <col min="12806" max="12806" width="8.375" style="1632" customWidth="1"/>
    <col min="12807" max="12807" width="7.875" style="1632" customWidth="1"/>
    <col min="12808" max="12808" width="10.875" style="1632" customWidth="1"/>
    <col min="12809" max="12809" width="8.25" style="1632" customWidth="1"/>
    <col min="12810" max="12810" width="11.875" style="1632" customWidth="1"/>
    <col min="12811" max="13056" width="9.375" style="1632"/>
    <col min="13057" max="13057" width="5.25" style="1632" customWidth="1"/>
    <col min="13058" max="13058" width="41.625" style="1632" customWidth="1"/>
    <col min="13059" max="13060" width="9.875" style="1632" customWidth="1"/>
    <col min="13061" max="13061" width="8.25" style="1632" customWidth="1"/>
    <col min="13062" max="13062" width="8.375" style="1632" customWidth="1"/>
    <col min="13063" max="13063" width="7.875" style="1632" customWidth="1"/>
    <col min="13064" max="13064" width="10.875" style="1632" customWidth="1"/>
    <col min="13065" max="13065" width="8.25" style="1632" customWidth="1"/>
    <col min="13066" max="13066" width="11.875" style="1632" customWidth="1"/>
    <col min="13067" max="13312" width="9.375" style="1632"/>
    <col min="13313" max="13313" width="5.25" style="1632" customWidth="1"/>
    <col min="13314" max="13314" width="41.625" style="1632" customWidth="1"/>
    <col min="13315" max="13316" width="9.875" style="1632" customWidth="1"/>
    <col min="13317" max="13317" width="8.25" style="1632" customWidth="1"/>
    <col min="13318" max="13318" width="8.375" style="1632" customWidth="1"/>
    <col min="13319" max="13319" width="7.875" style="1632" customWidth="1"/>
    <col min="13320" max="13320" width="10.875" style="1632" customWidth="1"/>
    <col min="13321" max="13321" width="8.25" style="1632" customWidth="1"/>
    <col min="13322" max="13322" width="11.875" style="1632" customWidth="1"/>
    <col min="13323" max="13568" width="9.375" style="1632"/>
    <col min="13569" max="13569" width="5.25" style="1632" customWidth="1"/>
    <col min="13570" max="13570" width="41.625" style="1632" customWidth="1"/>
    <col min="13571" max="13572" width="9.875" style="1632" customWidth="1"/>
    <col min="13573" max="13573" width="8.25" style="1632" customWidth="1"/>
    <col min="13574" max="13574" width="8.375" style="1632" customWidth="1"/>
    <col min="13575" max="13575" width="7.875" style="1632" customWidth="1"/>
    <col min="13576" max="13576" width="10.875" style="1632" customWidth="1"/>
    <col min="13577" max="13577" width="8.25" style="1632" customWidth="1"/>
    <col min="13578" max="13578" width="11.875" style="1632" customWidth="1"/>
    <col min="13579" max="13824" width="9.375" style="1632"/>
    <col min="13825" max="13825" width="5.25" style="1632" customWidth="1"/>
    <col min="13826" max="13826" width="41.625" style="1632" customWidth="1"/>
    <col min="13827" max="13828" width="9.875" style="1632" customWidth="1"/>
    <col min="13829" max="13829" width="8.25" style="1632" customWidth="1"/>
    <col min="13830" max="13830" width="8.375" style="1632" customWidth="1"/>
    <col min="13831" max="13831" width="7.875" style="1632" customWidth="1"/>
    <col min="13832" max="13832" width="10.875" style="1632" customWidth="1"/>
    <col min="13833" max="13833" width="8.25" style="1632" customWidth="1"/>
    <col min="13834" max="13834" width="11.875" style="1632" customWidth="1"/>
    <col min="13835" max="14080" width="9.375" style="1632"/>
    <col min="14081" max="14081" width="5.25" style="1632" customWidth="1"/>
    <col min="14082" max="14082" width="41.625" style="1632" customWidth="1"/>
    <col min="14083" max="14084" width="9.875" style="1632" customWidth="1"/>
    <col min="14085" max="14085" width="8.25" style="1632" customWidth="1"/>
    <col min="14086" max="14086" width="8.375" style="1632" customWidth="1"/>
    <col min="14087" max="14087" width="7.875" style="1632" customWidth="1"/>
    <col min="14088" max="14088" width="10.875" style="1632" customWidth="1"/>
    <col min="14089" max="14089" width="8.25" style="1632" customWidth="1"/>
    <col min="14090" max="14090" width="11.875" style="1632" customWidth="1"/>
    <col min="14091" max="14336" width="9.375" style="1632"/>
    <col min="14337" max="14337" width="5.25" style="1632" customWidth="1"/>
    <col min="14338" max="14338" width="41.625" style="1632" customWidth="1"/>
    <col min="14339" max="14340" width="9.875" style="1632" customWidth="1"/>
    <col min="14341" max="14341" width="8.25" style="1632" customWidth="1"/>
    <col min="14342" max="14342" width="8.375" style="1632" customWidth="1"/>
    <col min="14343" max="14343" width="7.875" style="1632" customWidth="1"/>
    <col min="14344" max="14344" width="10.875" style="1632" customWidth="1"/>
    <col min="14345" max="14345" width="8.25" style="1632" customWidth="1"/>
    <col min="14346" max="14346" width="11.875" style="1632" customWidth="1"/>
    <col min="14347" max="14592" width="9.375" style="1632"/>
    <col min="14593" max="14593" width="5.25" style="1632" customWidth="1"/>
    <col min="14594" max="14594" width="41.625" style="1632" customWidth="1"/>
    <col min="14595" max="14596" width="9.875" style="1632" customWidth="1"/>
    <col min="14597" max="14597" width="8.25" style="1632" customWidth="1"/>
    <col min="14598" max="14598" width="8.375" style="1632" customWidth="1"/>
    <col min="14599" max="14599" width="7.875" style="1632" customWidth="1"/>
    <col min="14600" max="14600" width="10.875" style="1632" customWidth="1"/>
    <col min="14601" max="14601" width="8.25" style="1632" customWidth="1"/>
    <col min="14602" max="14602" width="11.875" style="1632" customWidth="1"/>
    <col min="14603" max="14848" width="9.375" style="1632"/>
    <col min="14849" max="14849" width="5.25" style="1632" customWidth="1"/>
    <col min="14850" max="14850" width="41.625" style="1632" customWidth="1"/>
    <col min="14851" max="14852" width="9.875" style="1632" customWidth="1"/>
    <col min="14853" max="14853" width="8.25" style="1632" customWidth="1"/>
    <col min="14854" max="14854" width="8.375" style="1632" customWidth="1"/>
    <col min="14855" max="14855" width="7.875" style="1632" customWidth="1"/>
    <col min="14856" max="14856" width="10.875" style="1632" customWidth="1"/>
    <col min="14857" max="14857" width="8.25" style="1632" customWidth="1"/>
    <col min="14858" max="14858" width="11.875" style="1632" customWidth="1"/>
    <col min="14859" max="15104" width="9.375" style="1632"/>
    <col min="15105" max="15105" width="5.25" style="1632" customWidth="1"/>
    <col min="15106" max="15106" width="41.625" style="1632" customWidth="1"/>
    <col min="15107" max="15108" width="9.875" style="1632" customWidth="1"/>
    <col min="15109" max="15109" width="8.25" style="1632" customWidth="1"/>
    <col min="15110" max="15110" width="8.375" style="1632" customWidth="1"/>
    <col min="15111" max="15111" width="7.875" style="1632" customWidth="1"/>
    <col min="15112" max="15112" width="10.875" style="1632" customWidth="1"/>
    <col min="15113" max="15113" width="8.25" style="1632" customWidth="1"/>
    <col min="15114" max="15114" width="11.875" style="1632" customWidth="1"/>
    <col min="15115" max="15360" width="9.375" style="1632"/>
    <col min="15361" max="15361" width="5.25" style="1632" customWidth="1"/>
    <col min="15362" max="15362" width="41.625" style="1632" customWidth="1"/>
    <col min="15363" max="15364" width="9.875" style="1632" customWidth="1"/>
    <col min="15365" max="15365" width="8.25" style="1632" customWidth="1"/>
    <col min="15366" max="15366" width="8.375" style="1632" customWidth="1"/>
    <col min="15367" max="15367" width="7.875" style="1632" customWidth="1"/>
    <col min="15368" max="15368" width="10.875" style="1632" customWidth="1"/>
    <col min="15369" max="15369" width="8.25" style="1632" customWidth="1"/>
    <col min="15370" max="15370" width="11.875" style="1632" customWidth="1"/>
    <col min="15371" max="15616" width="9.375" style="1632"/>
    <col min="15617" max="15617" width="5.25" style="1632" customWidth="1"/>
    <col min="15618" max="15618" width="41.625" style="1632" customWidth="1"/>
    <col min="15619" max="15620" width="9.875" style="1632" customWidth="1"/>
    <col min="15621" max="15621" width="8.25" style="1632" customWidth="1"/>
    <col min="15622" max="15622" width="8.375" style="1632" customWidth="1"/>
    <col min="15623" max="15623" width="7.875" style="1632" customWidth="1"/>
    <col min="15624" max="15624" width="10.875" style="1632" customWidth="1"/>
    <col min="15625" max="15625" width="8.25" style="1632" customWidth="1"/>
    <col min="15626" max="15626" width="11.875" style="1632" customWidth="1"/>
    <col min="15627" max="15872" width="9.375" style="1632"/>
    <col min="15873" max="15873" width="5.25" style="1632" customWidth="1"/>
    <col min="15874" max="15874" width="41.625" style="1632" customWidth="1"/>
    <col min="15875" max="15876" width="9.875" style="1632" customWidth="1"/>
    <col min="15877" max="15877" width="8.25" style="1632" customWidth="1"/>
    <col min="15878" max="15878" width="8.375" style="1632" customWidth="1"/>
    <col min="15879" max="15879" width="7.875" style="1632" customWidth="1"/>
    <col min="15880" max="15880" width="10.875" style="1632" customWidth="1"/>
    <col min="15881" max="15881" width="8.25" style="1632" customWidth="1"/>
    <col min="15882" max="15882" width="11.875" style="1632" customWidth="1"/>
    <col min="15883" max="16128" width="9.375" style="1632"/>
    <col min="16129" max="16129" width="5.25" style="1632" customWidth="1"/>
    <col min="16130" max="16130" width="41.625" style="1632" customWidth="1"/>
    <col min="16131" max="16132" width="9.875" style="1632" customWidth="1"/>
    <col min="16133" max="16133" width="8.25" style="1632" customWidth="1"/>
    <col min="16134" max="16134" width="8.375" style="1632" customWidth="1"/>
    <col min="16135" max="16135" width="7.875" style="1632" customWidth="1"/>
    <col min="16136" max="16136" width="10.875" style="1632" customWidth="1"/>
    <col min="16137" max="16137" width="8.25" style="1632" customWidth="1"/>
    <col min="16138" max="16138" width="11.875" style="1632" customWidth="1"/>
    <col min="16139" max="16384" width="9.375" style="1632"/>
  </cols>
  <sheetData>
    <row r="1" spans="1:12" s="1610" customFormat="1" ht="20.100000000000001" customHeight="1">
      <c r="A1" s="3335" t="s">
        <v>5785</v>
      </c>
      <c r="B1" s="3335"/>
      <c r="C1" s="3335"/>
      <c r="D1" s="3335"/>
      <c r="E1" s="3335"/>
      <c r="F1" s="3335"/>
      <c r="G1" s="3335"/>
      <c r="H1" s="3335"/>
      <c r="I1" s="3335"/>
      <c r="J1" s="2051"/>
    </row>
    <row r="2" spans="1:12" s="1616" customFormat="1" ht="25.5" customHeight="1">
      <c r="A2" s="3336" t="s">
        <v>5786</v>
      </c>
      <c r="B2" s="3336"/>
      <c r="C2" s="3336"/>
      <c r="D2" s="3336"/>
      <c r="E2" s="3336"/>
      <c r="F2" s="3336"/>
      <c r="G2" s="3336"/>
      <c r="H2" s="3336"/>
      <c r="I2" s="3336"/>
      <c r="J2" s="1895"/>
    </row>
    <row r="3" spans="1:12" s="1630" customFormat="1" ht="28.5" customHeight="1">
      <c r="A3" s="3346" t="s">
        <v>1994</v>
      </c>
      <c r="B3" s="3349" t="s">
        <v>5147</v>
      </c>
      <c r="C3" s="1893" t="s">
        <v>5787</v>
      </c>
      <c r="D3" s="1893" t="s">
        <v>5788</v>
      </c>
      <c r="E3" s="1893" t="s">
        <v>5789</v>
      </c>
      <c r="F3" s="1893" t="s">
        <v>5790</v>
      </c>
      <c r="G3" s="1893" t="s">
        <v>1548</v>
      </c>
      <c r="H3" s="1866" t="s">
        <v>5791</v>
      </c>
      <c r="I3" s="1893" t="s">
        <v>5792</v>
      </c>
      <c r="J3" s="1893" t="s">
        <v>5073</v>
      </c>
    </row>
    <row r="4" spans="1:12" s="1630" customFormat="1" ht="12.75" customHeight="1">
      <c r="A4" s="3348"/>
      <c r="B4" s="3358"/>
      <c r="C4" s="1864">
        <v>1</v>
      </c>
      <c r="D4" s="1864">
        <v>2</v>
      </c>
      <c r="E4" s="1864">
        <v>3</v>
      </c>
      <c r="F4" s="1864">
        <v>4</v>
      </c>
      <c r="G4" s="1864">
        <v>5</v>
      </c>
      <c r="H4" s="1864" t="s">
        <v>5793</v>
      </c>
      <c r="I4" s="1864">
        <v>7</v>
      </c>
      <c r="J4" s="1865"/>
      <c r="L4" s="1631"/>
    </row>
    <row r="5" spans="1:12" s="1630" customFormat="1" ht="12.75" customHeight="1">
      <c r="A5" s="1864">
        <v>1</v>
      </c>
      <c r="B5" s="1868" t="s">
        <v>5794</v>
      </c>
      <c r="C5" s="2103">
        <f>所得减免优惠审核表!C5</f>
        <v>0</v>
      </c>
      <c r="D5" s="2103">
        <f>所得减免优惠审核表!D5</f>
        <v>0</v>
      </c>
      <c r="E5" s="2103">
        <f>所得减免优惠审核表!E5</f>
        <v>0</v>
      </c>
      <c r="F5" s="2103">
        <f>所得减免优惠审核表!F5</f>
        <v>0</v>
      </c>
      <c r="G5" s="2103">
        <f>所得减免优惠审核表!G5</f>
        <v>0</v>
      </c>
      <c r="H5" s="2103">
        <f>所得减免优惠审核表!H5</f>
        <v>0</v>
      </c>
      <c r="I5" s="2103">
        <f>所得减免优惠审核表!I5</f>
        <v>0</v>
      </c>
      <c r="J5" s="1865"/>
    </row>
    <row r="6" spans="1:12" s="1630" customFormat="1" ht="12.75" customHeight="1">
      <c r="A6" s="1864">
        <v>2</v>
      </c>
      <c r="B6" s="1868" t="s">
        <v>5795</v>
      </c>
      <c r="C6" s="2103">
        <f>所得减免优惠审核表!C6</f>
        <v>0</v>
      </c>
      <c r="D6" s="2103">
        <f>所得减免优惠审核表!D6</f>
        <v>0</v>
      </c>
      <c r="E6" s="2103">
        <f>所得减免优惠审核表!E6</f>
        <v>0</v>
      </c>
      <c r="F6" s="2103">
        <f>所得减免优惠审核表!F6</f>
        <v>0</v>
      </c>
      <c r="G6" s="2103">
        <f>所得减免优惠审核表!G6</f>
        <v>0</v>
      </c>
      <c r="H6" s="2103">
        <f>所得减免优惠审核表!H6</f>
        <v>0</v>
      </c>
      <c r="I6" s="2103">
        <f>所得减免优惠审核表!I6</f>
        <v>0</v>
      </c>
      <c r="J6" s="1865"/>
    </row>
    <row r="7" spans="1:12" s="1630" customFormat="1" ht="25.5" customHeight="1">
      <c r="A7" s="1866">
        <v>3</v>
      </c>
      <c r="B7" s="1867" t="s">
        <v>5796</v>
      </c>
      <c r="C7" s="2103">
        <f>所得减免优惠审核表!C7</f>
        <v>0</v>
      </c>
      <c r="D7" s="2103">
        <f>所得减免优惠审核表!D7</f>
        <v>0</v>
      </c>
      <c r="E7" s="2103">
        <f>所得减免优惠审核表!E7</f>
        <v>0</v>
      </c>
      <c r="F7" s="2103">
        <f>所得减免优惠审核表!F7</f>
        <v>0</v>
      </c>
      <c r="G7" s="2103">
        <f>所得减免优惠审核表!G7</f>
        <v>0</v>
      </c>
      <c r="H7" s="2103">
        <f>所得减免优惠审核表!H7</f>
        <v>0</v>
      </c>
      <c r="I7" s="2103">
        <f>所得减免优惠审核表!I7</f>
        <v>0</v>
      </c>
      <c r="J7" s="2011"/>
    </row>
    <row r="8" spans="1:12" s="1630" customFormat="1" ht="12.75" customHeight="1">
      <c r="A8" s="1864">
        <v>4</v>
      </c>
      <c r="B8" s="1868" t="s">
        <v>5797</v>
      </c>
      <c r="C8" s="2103">
        <f>所得减免优惠审核表!C8</f>
        <v>0</v>
      </c>
      <c r="D8" s="2103">
        <f>所得减免优惠审核表!D8</f>
        <v>0</v>
      </c>
      <c r="E8" s="2103">
        <f>所得减免优惠审核表!E8</f>
        <v>0</v>
      </c>
      <c r="F8" s="2103">
        <f>所得减免优惠审核表!F8</f>
        <v>0</v>
      </c>
      <c r="G8" s="2103">
        <f>所得减免优惠审核表!G8</f>
        <v>0</v>
      </c>
      <c r="H8" s="2103">
        <f>所得减免优惠审核表!H8</f>
        <v>0</v>
      </c>
      <c r="I8" s="2103">
        <f>所得减免优惠审核表!I8</f>
        <v>0</v>
      </c>
      <c r="J8" s="1865"/>
    </row>
    <row r="9" spans="1:12" s="1630" customFormat="1" ht="12.75" customHeight="1">
      <c r="A9" s="1864">
        <v>5</v>
      </c>
      <c r="B9" s="1868" t="s">
        <v>5798</v>
      </c>
      <c r="C9" s="2103">
        <f>所得减免优惠审核表!C9</f>
        <v>0</v>
      </c>
      <c r="D9" s="2103">
        <f>所得减免优惠审核表!D9</f>
        <v>0</v>
      </c>
      <c r="E9" s="2103">
        <f>所得减免优惠审核表!E9</f>
        <v>0</v>
      </c>
      <c r="F9" s="2103">
        <f>所得减免优惠审核表!F9</f>
        <v>0</v>
      </c>
      <c r="G9" s="2103">
        <f>所得减免优惠审核表!G9</f>
        <v>0</v>
      </c>
      <c r="H9" s="2103">
        <f>所得减免优惠审核表!H9</f>
        <v>0</v>
      </c>
      <c r="I9" s="2103">
        <f>所得减免优惠审核表!I9</f>
        <v>0</v>
      </c>
      <c r="J9" s="1865"/>
    </row>
    <row r="10" spans="1:12" s="1630" customFormat="1" ht="12.75" customHeight="1">
      <c r="A10" s="1864">
        <v>6</v>
      </c>
      <c r="B10" s="1868" t="s">
        <v>5799</v>
      </c>
      <c r="C10" s="2103">
        <f>所得减免优惠审核表!C10</f>
        <v>0</v>
      </c>
      <c r="D10" s="2103">
        <f>所得减免优惠审核表!D10</f>
        <v>0</v>
      </c>
      <c r="E10" s="2103">
        <f>所得减免优惠审核表!E10</f>
        <v>0</v>
      </c>
      <c r="F10" s="2103">
        <f>所得减免优惠审核表!F10</f>
        <v>0</v>
      </c>
      <c r="G10" s="2103">
        <f>所得减免优惠审核表!G10</f>
        <v>0</v>
      </c>
      <c r="H10" s="2103">
        <f>所得减免优惠审核表!H10</f>
        <v>0</v>
      </c>
      <c r="I10" s="2103">
        <f>所得减免优惠审核表!I10</f>
        <v>0</v>
      </c>
      <c r="J10" s="1865"/>
    </row>
    <row r="11" spans="1:12" s="1630" customFormat="1" ht="12.75" customHeight="1">
      <c r="A11" s="1864">
        <v>7</v>
      </c>
      <c r="B11" s="1868" t="s">
        <v>5800</v>
      </c>
      <c r="C11" s="2103">
        <f>所得减免优惠审核表!C11</f>
        <v>0</v>
      </c>
      <c r="D11" s="2103">
        <f>所得减免优惠审核表!D11</f>
        <v>0</v>
      </c>
      <c r="E11" s="2103">
        <f>所得减免优惠审核表!E11</f>
        <v>0</v>
      </c>
      <c r="F11" s="2103">
        <f>所得减免优惠审核表!F11</f>
        <v>0</v>
      </c>
      <c r="G11" s="2103">
        <f>所得减免优惠审核表!G11</f>
        <v>0</v>
      </c>
      <c r="H11" s="2103">
        <f>所得减免优惠审核表!H11</f>
        <v>0</v>
      </c>
      <c r="I11" s="2103">
        <f>所得减免优惠审核表!I11</f>
        <v>0</v>
      </c>
      <c r="J11" s="1865"/>
      <c r="K11" s="1799" t="s">
        <v>6643</v>
      </c>
    </row>
    <row r="12" spans="1:12" s="1630" customFormat="1" ht="12.75" customHeight="1">
      <c r="A12" s="1864">
        <v>8</v>
      </c>
      <c r="B12" s="1868" t="s">
        <v>5801</v>
      </c>
      <c r="C12" s="2103">
        <f>所得减免优惠审核表!C12</f>
        <v>0</v>
      </c>
      <c r="D12" s="2103">
        <f>所得减免优惠审核表!D12</f>
        <v>0</v>
      </c>
      <c r="E12" s="2103">
        <f>所得减免优惠审核表!E12</f>
        <v>0</v>
      </c>
      <c r="F12" s="2103">
        <f>所得减免优惠审核表!F12</f>
        <v>0</v>
      </c>
      <c r="G12" s="2103">
        <f>所得减免优惠审核表!G12</f>
        <v>0</v>
      </c>
      <c r="H12" s="2103">
        <f>所得减免优惠审核表!H12</f>
        <v>0</v>
      </c>
      <c r="I12" s="2103">
        <f>所得减免优惠审核表!I12</f>
        <v>0</v>
      </c>
      <c r="J12" s="1865"/>
    </row>
    <row r="13" spans="1:12" s="1630" customFormat="1" ht="28.5" customHeight="1">
      <c r="A13" s="1866">
        <v>9</v>
      </c>
      <c r="B13" s="1867" t="s">
        <v>5802</v>
      </c>
      <c r="C13" s="2103">
        <f>所得减免优惠审核表!C13</f>
        <v>0</v>
      </c>
      <c r="D13" s="2103">
        <f>所得减免优惠审核表!D13</f>
        <v>0</v>
      </c>
      <c r="E13" s="2103">
        <f>所得减免优惠审核表!E13</f>
        <v>0</v>
      </c>
      <c r="F13" s="2103">
        <f>所得减免优惠审核表!F13</f>
        <v>0</v>
      </c>
      <c r="G13" s="2103">
        <f>所得减免优惠审核表!G13</f>
        <v>0</v>
      </c>
      <c r="H13" s="2103">
        <f>所得减免优惠审核表!H13</f>
        <v>0</v>
      </c>
      <c r="I13" s="2103">
        <f>所得减免优惠审核表!I13</f>
        <v>0</v>
      </c>
      <c r="J13" s="2011"/>
    </row>
    <row r="14" spans="1:12" s="1630" customFormat="1" ht="12.75" customHeight="1">
      <c r="A14" s="1864">
        <v>10</v>
      </c>
      <c r="B14" s="1868" t="s">
        <v>5803</v>
      </c>
      <c r="C14" s="2103">
        <f>所得减免优惠审核表!C14</f>
        <v>0</v>
      </c>
      <c r="D14" s="2103">
        <f>所得减免优惠审核表!D14</f>
        <v>0</v>
      </c>
      <c r="E14" s="2103">
        <f>所得减免优惠审核表!E14</f>
        <v>0</v>
      </c>
      <c r="F14" s="2103">
        <f>所得减免优惠审核表!F14</f>
        <v>0</v>
      </c>
      <c r="G14" s="2103">
        <f>所得减免优惠审核表!G14</f>
        <v>0</v>
      </c>
      <c r="H14" s="2103">
        <f>所得减免优惠审核表!H14</f>
        <v>0</v>
      </c>
      <c r="I14" s="2103">
        <f>所得减免优惠审核表!I14</f>
        <v>0</v>
      </c>
      <c r="J14" s="1865"/>
    </row>
    <row r="15" spans="1:12" s="1630" customFormat="1" ht="12.75" customHeight="1">
      <c r="A15" s="1864">
        <v>11</v>
      </c>
      <c r="B15" s="1868" t="s">
        <v>5804</v>
      </c>
      <c r="C15" s="2103">
        <f>所得减免优惠审核表!C15</f>
        <v>0</v>
      </c>
      <c r="D15" s="2103">
        <f>所得减免优惠审核表!D15</f>
        <v>0</v>
      </c>
      <c r="E15" s="2103">
        <f>所得减免优惠审核表!E15</f>
        <v>0</v>
      </c>
      <c r="F15" s="2103">
        <f>所得减免优惠审核表!F15</f>
        <v>0</v>
      </c>
      <c r="G15" s="2103">
        <f>所得减免优惠审核表!G15</f>
        <v>0</v>
      </c>
      <c r="H15" s="2103">
        <f>所得减免优惠审核表!H15</f>
        <v>0</v>
      </c>
      <c r="I15" s="2103">
        <f>所得减免优惠审核表!I15</f>
        <v>0</v>
      </c>
      <c r="J15" s="1865"/>
    </row>
    <row r="16" spans="1:12" s="1630" customFormat="1" ht="12.75" customHeight="1">
      <c r="A16" s="1864">
        <v>12</v>
      </c>
      <c r="B16" s="1868" t="s">
        <v>5677</v>
      </c>
      <c r="C16" s="2103">
        <f>所得减免优惠审核表!C16</f>
        <v>0</v>
      </c>
      <c r="D16" s="2103">
        <f>所得减免优惠审核表!D16</f>
        <v>0</v>
      </c>
      <c r="E16" s="2103">
        <f>所得减免优惠审核表!E16</f>
        <v>0</v>
      </c>
      <c r="F16" s="2103">
        <f>所得减免优惠审核表!F16</f>
        <v>0</v>
      </c>
      <c r="G16" s="2103">
        <f>所得减免优惠审核表!G16</f>
        <v>0</v>
      </c>
      <c r="H16" s="2103">
        <f>所得减免优惠审核表!H16</f>
        <v>0</v>
      </c>
      <c r="I16" s="2103">
        <f>所得减免优惠审核表!I16</f>
        <v>0</v>
      </c>
      <c r="J16" s="1865"/>
    </row>
    <row r="17" spans="1:10" s="1630" customFormat="1" ht="12.75" customHeight="1">
      <c r="A17" s="1864">
        <v>13</v>
      </c>
      <c r="B17" s="1868" t="s">
        <v>5805</v>
      </c>
      <c r="C17" s="2103">
        <f>所得减免优惠审核表!C17</f>
        <v>0</v>
      </c>
      <c r="D17" s="2103">
        <f>所得减免优惠审核表!D17</f>
        <v>0</v>
      </c>
      <c r="E17" s="2103">
        <f>所得减免优惠审核表!E17</f>
        <v>0</v>
      </c>
      <c r="F17" s="2103">
        <f>所得减免优惠审核表!F17</f>
        <v>0</v>
      </c>
      <c r="G17" s="2103">
        <f>所得减免优惠审核表!G17</f>
        <v>0</v>
      </c>
      <c r="H17" s="2103">
        <f>所得减免优惠审核表!H17</f>
        <v>0</v>
      </c>
      <c r="I17" s="2103">
        <f>所得减免优惠审核表!I17</f>
        <v>0</v>
      </c>
      <c r="J17" s="1865"/>
    </row>
    <row r="18" spans="1:10" s="1630" customFormat="1" ht="12.75" customHeight="1">
      <c r="A18" s="1864">
        <v>14</v>
      </c>
      <c r="B18" s="1868" t="s">
        <v>5806</v>
      </c>
      <c r="C18" s="2103">
        <f>所得减免优惠审核表!C18</f>
        <v>0</v>
      </c>
      <c r="D18" s="2103">
        <f>所得减免优惠审核表!D18</f>
        <v>0</v>
      </c>
      <c r="E18" s="2103">
        <f>所得减免优惠审核表!E18</f>
        <v>0</v>
      </c>
      <c r="F18" s="2103">
        <f>所得减免优惠审核表!F18</f>
        <v>0</v>
      </c>
      <c r="G18" s="2103">
        <f>所得减免优惠审核表!G18</f>
        <v>0</v>
      </c>
      <c r="H18" s="2103">
        <f>所得减免优惠审核表!H18</f>
        <v>0</v>
      </c>
      <c r="I18" s="2103">
        <f>所得减免优惠审核表!I18</f>
        <v>0</v>
      </c>
      <c r="J18" s="1865"/>
    </row>
    <row r="19" spans="1:10" s="1630" customFormat="1" ht="12.75" customHeight="1">
      <c r="A19" s="1864">
        <v>15</v>
      </c>
      <c r="B19" s="1868" t="s">
        <v>5807</v>
      </c>
      <c r="C19" s="2103">
        <f>所得减免优惠审核表!C19</f>
        <v>0</v>
      </c>
      <c r="D19" s="2103">
        <f>所得减免优惠审核表!D19</f>
        <v>0</v>
      </c>
      <c r="E19" s="2103">
        <f>所得减免优惠审核表!E19</f>
        <v>0</v>
      </c>
      <c r="F19" s="2103">
        <f>所得减免优惠审核表!F19</f>
        <v>0</v>
      </c>
      <c r="G19" s="2103">
        <f>所得减免优惠审核表!G19</f>
        <v>0</v>
      </c>
      <c r="H19" s="2103">
        <f>所得减免优惠审核表!H19</f>
        <v>0</v>
      </c>
      <c r="I19" s="2103">
        <f>所得减免优惠审核表!I19</f>
        <v>0</v>
      </c>
      <c r="J19" s="1865"/>
    </row>
    <row r="20" spans="1:10" s="1630" customFormat="1" ht="12.75" customHeight="1">
      <c r="A20" s="1864">
        <v>16</v>
      </c>
      <c r="B20" s="1868" t="s">
        <v>5685</v>
      </c>
      <c r="C20" s="2103">
        <f>所得减免优惠审核表!C20</f>
        <v>0</v>
      </c>
      <c r="D20" s="2103">
        <f>所得减免优惠审核表!D20</f>
        <v>0</v>
      </c>
      <c r="E20" s="2103">
        <f>所得减免优惠审核表!E20</f>
        <v>0</v>
      </c>
      <c r="F20" s="2103">
        <f>所得减免优惠审核表!F20</f>
        <v>0</v>
      </c>
      <c r="G20" s="2103">
        <f>所得减免优惠审核表!G20</f>
        <v>0</v>
      </c>
      <c r="H20" s="2103">
        <f>所得减免优惠审核表!H20</f>
        <v>0</v>
      </c>
      <c r="I20" s="2103">
        <f>所得减免优惠审核表!I20</f>
        <v>0</v>
      </c>
      <c r="J20" s="1865"/>
    </row>
    <row r="21" spans="1:10" s="1630" customFormat="1" ht="26.25" customHeight="1">
      <c r="A21" s="1866">
        <v>17</v>
      </c>
      <c r="B21" s="1867" t="s">
        <v>5808</v>
      </c>
      <c r="C21" s="2103">
        <f>所得减免优惠审核表!C21</f>
        <v>0</v>
      </c>
      <c r="D21" s="2103">
        <f>所得减免优惠审核表!D21</f>
        <v>0</v>
      </c>
      <c r="E21" s="2103">
        <f>所得减免优惠审核表!E21</f>
        <v>0</v>
      </c>
      <c r="F21" s="2103">
        <f>所得减免优惠审核表!F21</f>
        <v>0</v>
      </c>
      <c r="G21" s="2103">
        <f>所得减免优惠审核表!G21</f>
        <v>0</v>
      </c>
      <c r="H21" s="2103">
        <f>所得减免优惠审核表!H21</f>
        <v>0</v>
      </c>
      <c r="I21" s="2103">
        <f>所得减免优惠审核表!I21</f>
        <v>0</v>
      </c>
      <c r="J21" s="2011"/>
    </row>
    <row r="22" spans="1:10" s="1630" customFormat="1" ht="12.75" customHeight="1">
      <c r="A22" s="1864">
        <v>18</v>
      </c>
      <c r="B22" s="1868" t="s">
        <v>5809</v>
      </c>
      <c r="C22" s="2103">
        <f>所得减免优惠审核表!C22</f>
        <v>0</v>
      </c>
      <c r="D22" s="2103">
        <f>所得减免优惠审核表!D22</f>
        <v>0</v>
      </c>
      <c r="E22" s="2103">
        <f>所得减免优惠审核表!E22</f>
        <v>0</v>
      </c>
      <c r="F22" s="2103">
        <f>所得减免优惠审核表!F22</f>
        <v>0</v>
      </c>
      <c r="G22" s="2103">
        <f>所得减免优惠审核表!G22</f>
        <v>0</v>
      </c>
      <c r="H22" s="2103">
        <f>所得减免优惠审核表!H22</f>
        <v>0</v>
      </c>
      <c r="I22" s="2103">
        <f>所得减免优惠审核表!I22</f>
        <v>0</v>
      </c>
      <c r="J22" s="1865"/>
    </row>
    <row r="23" spans="1:10" s="1630" customFormat="1" ht="12.75" customHeight="1">
      <c r="A23" s="1864">
        <v>19</v>
      </c>
      <c r="B23" s="1868" t="s">
        <v>5810</v>
      </c>
      <c r="C23" s="2103">
        <f>所得减免优惠审核表!C23</f>
        <v>0</v>
      </c>
      <c r="D23" s="2103">
        <f>所得减免优惠审核表!D23</f>
        <v>0</v>
      </c>
      <c r="E23" s="2103">
        <f>所得减免优惠审核表!E23</f>
        <v>0</v>
      </c>
      <c r="F23" s="2103">
        <f>所得减免优惠审核表!F23</f>
        <v>0</v>
      </c>
      <c r="G23" s="2103">
        <f>所得减免优惠审核表!G23</f>
        <v>0</v>
      </c>
      <c r="H23" s="2103">
        <f>所得减免优惠审核表!H23</f>
        <v>0</v>
      </c>
      <c r="I23" s="2103">
        <f>所得减免优惠审核表!I23</f>
        <v>0</v>
      </c>
      <c r="J23" s="1865"/>
    </row>
    <row r="24" spans="1:10" s="1630" customFormat="1" ht="12.75" customHeight="1">
      <c r="A24" s="1864">
        <v>20</v>
      </c>
      <c r="B24" s="1868" t="s">
        <v>5811</v>
      </c>
      <c r="C24" s="2103">
        <f>所得减免优惠审核表!C24</f>
        <v>0</v>
      </c>
      <c r="D24" s="2103">
        <f>所得减免优惠审核表!D24</f>
        <v>0</v>
      </c>
      <c r="E24" s="2103">
        <f>所得减免优惠审核表!E24</f>
        <v>0</v>
      </c>
      <c r="F24" s="2103">
        <f>所得减免优惠审核表!F24</f>
        <v>0</v>
      </c>
      <c r="G24" s="2103">
        <f>所得减免优惠审核表!G24</f>
        <v>0</v>
      </c>
      <c r="H24" s="2103">
        <f>所得减免优惠审核表!H24</f>
        <v>0</v>
      </c>
      <c r="I24" s="2103">
        <f>所得减免优惠审核表!I24</f>
        <v>0</v>
      </c>
      <c r="J24" s="1865"/>
    </row>
    <row r="25" spans="1:10" s="1630" customFormat="1" ht="12.75" customHeight="1">
      <c r="A25" s="1864">
        <v>21</v>
      </c>
      <c r="B25" s="1868" t="s">
        <v>5812</v>
      </c>
      <c r="C25" s="2103">
        <f>所得减免优惠审核表!C25</f>
        <v>0</v>
      </c>
      <c r="D25" s="2103">
        <f>所得减免优惠审核表!D25</f>
        <v>0</v>
      </c>
      <c r="E25" s="2103">
        <f>所得减免优惠审核表!E25</f>
        <v>0</v>
      </c>
      <c r="F25" s="2103">
        <f>所得减免优惠审核表!F25</f>
        <v>0</v>
      </c>
      <c r="G25" s="2103">
        <f>所得减免优惠审核表!G25</f>
        <v>0</v>
      </c>
      <c r="H25" s="2103">
        <f>所得减免优惠审核表!H25</f>
        <v>0</v>
      </c>
      <c r="I25" s="2103">
        <f>所得减免优惠审核表!I25</f>
        <v>0</v>
      </c>
      <c r="J25" s="1865"/>
    </row>
    <row r="26" spans="1:10" s="1630" customFormat="1" ht="12.75" customHeight="1">
      <c r="A26" s="1864">
        <v>22</v>
      </c>
      <c r="B26" s="1868" t="s">
        <v>5813</v>
      </c>
      <c r="C26" s="2103">
        <f>所得减免优惠审核表!C26</f>
        <v>0</v>
      </c>
      <c r="D26" s="2103">
        <f>所得减免优惠审核表!D26</f>
        <v>0</v>
      </c>
      <c r="E26" s="2103">
        <f>所得减免优惠审核表!E26</f>
        <v>0</v>
      </c>
      <c r="F26" s="2103">
        <f>所得减免优惠审核表!F26</f>
        <v>0</v>
      </c>
      <c r="G26" s="2103">
        <f>所得减免优惠审核表!G26</f>
        <v>0</v>
      </c>
      <c r="H26" s="2103">
        <f>所得减免优惠审核表!H26</f>
        <v>0</v>
      </c>
      <c r="I26" s="2103">
        <f>所得减免优惠审核表!I26</f>
        <v>0</v>
      </c>
      <c r="J26" s="1865"/>
    </row>
    <row r="27" spans="1:10" s="1630" customFormat="1" ht="12.75" customHeight="1">
      <c r="A27" s="1864">
        <v>23</v>
      </c>
      <c r="B27" s="1868" t="s">
        <v>5814</v>
      </c>
      <c r="C27" s="2103">
        <f>所得减免优惠审核表!C27</f>
        <v>0</v>
      </c>
      <c r="D27" s="2103">
        <f>所得减免优惠审核表!D27</f>
        <v>0</v>
      </c>
      <c r="E27" s="2103">
        <f>所得减免优惠审核表!E27</f>
        <v>0</v>
      </c>
      <c r="F27" s="2103">
        <f>所得减免优惠审核表!F27</f>
        <v>0</v>
      </c>
      <c r="G27" s="2103">
        <f>所得减免优惠审核表!G27</f>
        <v>0</v>
      </c>
      <c r="H27" s="2103">
        <f>所得减免优惠审核表!H27</f>
        <v>0</v>
      </c>
      <c r="I27" s="2103">
        <f>所得减免优惠审核表!I27</f>
        <v>0</v>
      </c>
      <c r="J27" s="1865"/>
    </row>
    <row r="28" spans="1:10" s="1630" customFormat="1" ht="12.75" customHeight="1">
      <c r="A28" s="1864">
        <v>24</v>
      </c>
      <c r="B28" s="1868" t="s">
        <v>5815</v>
      </c>
      <c r="C28" s="2103">
        <f>所得减免优惠审核表!C28</f>
        <v>0</v>
      </c>
      <c r="D28" s="2103">
        <f>所得减免优惠审核表!D28</f>
        <v>0</v>
      </c>
      <c r="E28" s="2103">
        <f>所得减免优惠审核表!E28</f>
        <v>0</v>
      </c>
      <c r="F28" s="2103">
        <f>所得减免优惠审核表!F28</f>
        <v>0</v>
      </c>
      <c r="G28" s="2103">
        <f>所得减免优惠审核表!G28</f>
        <v>0</v>
      </c>
      <c r="H28" s="2103">
        <f>所得减免优惠审核表!H28</f>
        <v>0</v>
      </c>
      <c r="I28" s="2103">
        <f>所得减免优惠审核表!I28</f>
        <v>0</v>
      </c>
      <c r="J28" s="1865"/>
    </row>
    <row r="29" spans="1:10" s="1630" customFormat="1" ht="12.75" customHeight="1">
      <c r="A29" s="1864">
        <v>25</v>
      </c>
      <c r="B29" s="1868" t="s">
        <v>5816</v>
      </c>
      <c r="C29" s="2103">
        <f>所得减免优惠审核表!C29</f>
        <v>0</v>
      </c>
      <c r="D29" s="2103">
        <f>所得减免优惠审核表!D29</f>
        <v>0</v>
      </c>
      <c r="E29" s="2103">
        <f>所得减免优惠审核表!E29</f>
        <v>0</v>
      </c>
      <c r="F29" s="2103">
        <f>所得减免优惠审核表!F29</f>
        <v>0</v>
      </c>
      <c r="G29" s="2103">
        <f>所得减免优惠审核表!G29</f>
        <v>0</v>
      </c>
      <c r="H29" s="2103">
        <f>所得减免优惠审核表!H29</f>
        <v>0</v>
      </c>
      <c r="I29" s="2103">
        <f>所得减免优惠审核表!I29</f>
        <v>0</v>
      </c>
      <c r="J29" s="1865"/>
    </row>
    <row r="30" spans="1:10" s="1630" customFormat="1" ht="29.25" customHeight="1">
      <c r="A30" s="1864">
        <v>26</v>
      </c>
      <c r="B30" s="1868" t="s">
        <v>5817</v>
      </c>
      <c r="C30" s="2103">
        <f>所得减免优惠审核表!C30</f>
        <v>0</v>
      </c>
      <c r="D30" s="2103">
        <f>所得减免优惠审核表!D30</f>
        <v>0</v>
      </c>
      <c r="E30" s="2103">
        <f>所得减免优惠审核表!E30</f>
        <v>0</v>
      </c>
      <c r="F30" s="2103">
        <f>所得减免优惠审核表!F30</f>
        <v>0</v>
      </c>
      <c r="G30" s="2103">
        <f>所得减免优惠审核表!G30</f>
        <v>0</v>
      </c>
      <c r="H30" s="2103">
        <f>所得减免优惠审核表!H30</f>
        <v>0</v>
      </c>
      <c r="I30" s="2103">
        <f>所得减免优惠审核表!I30</f>
        <v>0</v>
      </c>
      <c r="J30" s="1865"/>
    </row>
    <row r="31" spans="1:10" s="1630" customFormat="1" ht="12.75" customHeight="1">
      <c r="A31" s="1864">
        <v>27</v>
      </c>
      <c r="B31" s="1868" t="s">
        <v>5818</v>
      </c>
      <c r="C31" s="2103">
        <f>所得减免优惠审核表!C31</f>
        <v>0</v>
      </c>
      <c r="D31" s="2103">
        <f>所得减免优惠审核表!D31</f>
        <v>0</v>
      </c>
      <c r="E31" s="2103">
        <f>所得减免优惠审核表!E31</f>
        <v>0</v>
      </c>
      <c r="F31" s="2103">
        <f>所得减免优惠审核表!F31</f>
        <v>0</v>
      </c>
      <c r="G31" s="2103">
        <f>所得减免优惠审核表!G31</f>
        <v>0</v>
      </c>
      <c r="H31" s="2103">
        <f>所得减免优惠审核表!H31</f>
        <v>0</v>
      </c>
      <c r="I31" s="2103">
        <f>所得减免优惠审核表!I31</f>
        <v>0</v>
      </c>
      <c r="J31" s="1865"/>
    </row>
    <row r="32" spans="1:10" s="1630" customFormat="1" ht="12.75" customHeight="1">
      <c r="A32" s="1864">
        <v>28</v>
      </c>
      <c r="B32" s="1868" t="s">
        <v>5819</v>
      </c>
      <c r="C32" s="2103">
        <f>所得减免优惠审核表!C32</f>
        <v>0</v>
      </c>
      <c r="D32" s="2103">
        <f>所得减免优惠审核表!D32</f>
        <v>0</v>
      </c>
      <c r="E32" s="2103">
        <f>所得减免优惠审核表!E32</f>
        <v>0</v>
      </c>
      <c r="F32" s="2103">
        <f>所得减免优惠审核表!F32</f>
        <v>0</v>
      </c>
      <c r="G32" s="2103">
        <f>所得减免优惠审核表!G32</f>
        <v>0</v>
      </c>
      <c r="H32" s="2103">
        <f>所得减免优惠审核表!H32</f>
        <v>0</v>
      </c>
      <c r="I32" s="2103">
        <f>所得减免优惠审核表!I32</f>
        <v>0</v>
      </c>
      <c r="J32" s="1865"/>
    </row>
    <row r="33" spans="1:10" s="1630" customFormat="1" ht="12.75" customHeight="1">
      <c r="A33" s="1864">
        <v>29</v>
      </c>
      <c r="B33" s="1868" t="s">
        <v>5820</v>
      </c>
      <c r="C33" s="2103">
        <f>所得减免优惠审核表!C33</f>
        <v>0</v>
      </c>
      <c r="D33" s="2103">
        <f>所得减免优惠审核表!D33</f>
        <v>0</v>
      </c>
      <c r="E33" s="2103">
        <f>所得减免优惠审核表!E33</f>
        <v>0</v>
      </c>
      <c r="F33" s="2103">
        <f>所得减免优惠审核表!F33</f>
        <v>0</v>
      </c>
      <c r="G33" s="2103">
        <f>所得减免优惠审核表!G33</f>
        <v>0</v>
      </c>
      <c r="H33" s="2103">
        <f>所得减免优惠审核表!H33</f>
        <v>0</v>
      </c>
      <c r="I33" s="2103">
        <f>所得减免优惠审核表!I33</f>
        <v>0</v>
      </c>
      <c r="J33" s="1865"/>
    </row>
    <row r="34" spans="1:10" s="1630" customFormat="1" ht="12.75" customHeight="1">
      <c r="A34" s="1864">
        <v>30</v>
      </c>
      <c r="B34" s="1868" t="s">
        <v>5821</v>
      </c>
      <c r="C34" s="2103">
        <f>所得减免优惠审核表!C34</f>
        <v>0</v>
      </c>
      <c r="D34" s="2103">
        <f>所得减免优惠审核表!D34</f>
        <v>0</v>
      </c>
      <c r="E34" s="2103">
        <f>所得减免优惠审核表!E34</f>
        <v>0</v>
      </c>
      <c r="F34" s="2103">
        <f>所得减免优惠审核表!F34</f>
        <v>0</v>
      </c>
      <c r="G34" s="2103">
        <f>所得减免优惠审核表!G34</f>
        <v>0</v>
      </c>
      <c r="H34" s="2103">
        <f>所得减免优惠审核表!H34</f>
        <v>0</v>
      </c>
      <c r="I34" s="2103">
        <f>所得减免优惠审核表!I34</f>
        <v>0</v>
      </c>
      <c r="J34" s="1865"/>
    </row>
    <row r="35" spans="1:10" s="1630" customFormat="1" ht="12.75" customHeight="1">
      <c r="A35" s="1864">
        <v>31</v>
      </c>
      <c r="B35" s="1868" t="s">
        <v>5822</v>
      </c>
      <c r="C35" s="2103">
        <f>所得减免优惠审核表!C35</f>
        <v>0</v>
      </c>
      <c r="D35" s="2103">
        <f>所得减免优惠审核表!D35</f>
        <v>0</v>
      </c>
      <c r="E35" s="2103">
        <f>所得减免优惠审核表!E35</f>
        <v>0</v>
      </c>
      <c r="F35" s="2103">
        <f>所得减免优惠审核表!F35</f>
        <v>0</v>
      </c>
      <c r="G35" s="2103">
        <f>所得减免优惠审核表!G35</f>
        <v>0</v>
      </c>
      <c r="H35" s="2103">
        <f>所得减免优惠审核表!H35</f>
        <v>0</v>
      </c>
      <c r="I35" s="2103">
        <f>所得减免优惠审核表!I35</f>
        <v>0</v>
      </c>
      <c r="J35" s="1865"/>
    </row>
    <row r="36" spans="1:10" s="1630" customFormat="1" ht="12.75" customHeight="1">
      <c r="A36" s="1864">
        <v>32</v>
      </c>
      <c r="B36" s="1868" t="s">
        <v>5823</v>
      </c>
      <c r="C36" s="2103">
        <f>所得减免优惠审核表!C36</f>
        <v>0</v>
      </c>
      <c r="D36" s="2103">
        <f>所得减免优惠审核表!D36</f>
        <v>0</v>
      </c>
      <c r="E36" s="2103">
        <f>所得减免优惠审核表!E36</f>
        <v>0</v>
      </c>
      <c r="F36" s="2103">
        <f>所得减免优惠审核表!F36</f>
        <v>0</v>
      </c>
      <c r="G36" s="2103">
        <f>所得减免优惠审核表!G36</f>
        <v>0</v>
      </c>
      <c r="H36" s="2103">
        <f>所得减免优惠审核表!H36</f>
        <v>0</v>
      </c>
      <c r="I36" s="2103">
        <f>所得减免优惠审核表!I36</f>
        <v>0</v>
      </c>
      <c r="J36" s="1865"/>
    </row>
    <row r="37" spans="1:10" s="1630" customFormat="1" ht="12.75" customHeight="1">
      <c r="A37" s="1864">
        <v>33</v>
      </c>
      <c r="B37" s="1868" t="s">
        <v>5824</v>
      </c>
      <c r="C37" s="2103">
        <f>所得减免优惠审核表!C37</f>
        <v>0</v>
      </c>
      <c r="D37" s="2103">
        <f>所得减免优惠审核表!D37</f>
        <v>0</v>
      </c>
      <c r="E37" s="2103">
        <f>所得减免优惠审核表!E37</f>
        <v>0</v>
      </c>
      <c r="F37" s="2103">
        <f>所得减免优惠审核表!F37</f>
        <v>0</v>
      </c>
      <c r="G37" s="2012" t="s">
        <v>5718</v>
      </c>
      <c r="H37" s="2103">
        <f>所得减免优惠审核表!H37</f>
        <v>0</v>
      </c>
      <c r="I37" s="2103">
        <f>所得减免优惠审核表!I37</f>
        <v>0</v>
      </c>
      <c r="J37" s="1865"/>
    </row>
    <row r="38" spans="1:10" s="1630" customFormat="1" ht="12.75" customHeight="1">
      <c r="A38" s="1864">
        <v>34</v>
      </c>
      <c r="B38" s="1868" t="s">
        <v>5825</v>
      </c>
      <c r="C38" s="2012" t="s">
        <v>5718</v>
      </c>
      <c r="D38" s="2012" t="s">
        <v>5718</v>
      </c>
      <c r="E38" s="2012" t="s">
        <v>5718</v>
      </c>
      <c r="F38" s="2012" t="s">
        <v>5718</v>
      </c>
      <c r="G38" s="2012" t="s">
        <v>5718</v>
      </c>
      <c r="H38" s="2012" t="s">
        <v>5718</v>
      </c>
      <c r="I38" s="2103">
        <f>所得减免优惠审核表!I38</f>
        <v>0</v>
      </c>
      <c r="J38" s="1865"/>
    </row>
    <row r="39" spans="1:10" s="1630" customFormat="1" ht="12.75" customHeight="1">
      <c r="A39" s="1864">
        <v>35</v>
      </c>
      <c r="B39" s="1868" t="s">
        <v>5826</v>
      </c>
      <c r="C39" s="2012" t="s">
        <v>5718</v>
      </c>
      <c r="D39" s="2012" t="s">
        <v>5718</v>
      </c>
      <c r="E39" s="2012" t="s">
        <v>5718</v>
      </c>
      <c r="F39" s="2012" t="s">
        <v>5718</v>
      </c>
      <c r="G39" s="2012" t="s">
        <v>5718</v>
      </c>
      <c r="H39" s="2012" t="s">
        <v>5718</v>
      </c>
      <c r="I39" s="2103">
        <f>所得减免优惠审核表!I39</f>
        <v>0</v>
      </c>
      <c r="J39" s="1865"/>
    </row>
    <row r="40" spans="1:10" s="1630" customFormat="1" ht="12.75" customHeight="1">
      <c r="A40" s="1864">
        <v>36</v>
      </c>
      <c r="B40" s="1868" t="s">
        <v>5827</v>
      </c>
      <c r="C40" s="2103">
        <f>所得减免优惠审核表!C40</f>
        <v>0</v>
      </c>
      <c r="D40" s="2103">
        <f>所得减免优惠审核表!D40</f>
        <v>0</v>
      </c>
      <c r="E40" s="2103">
        <f>所得减免优惠审核表!E40</f>
        <v>0</v>
      </c>
      <c r="F40" s="2103">
        <f>所得减免优惠审核表!F40</f>
        <v>0</v>
      </c>
      <c r="G40" s="2103">
        <f>所得减免优惠审核表!G40</f>
        <v>0</v>
      </c>
      <c r="H40" s="2103">
        <f>所得减免优惠审核表!H40</f>
        <v>0</v>
      </c>
      <c r="I40" s="2103">
        <f>所得减免优惠审核表!I40</f>
        <v>0</v>
      </c>
      <c r="J40" s="1865"/>
    </row>
    <row r="41" spans="1:10" s="1630" customFormat="1" ht="12.75" customHeight="1">
      <c r="A41" s="1864">
        <v>37</v>
      </c>
      <c r="B41" s="1868" t="s">
        <v>5828</v>
      </c>
      <c r="C41" s="2103">
        <f>所得减免优惠审核表!C41</f>
        <v>0</v>
      </c>
      <c r="D41" s="2103">
        <f>所得减免优惠审核表!D41</f>
        <v>0</v>
      </c>
      <c r="E41" s="2103">
        <f>所得减免优惠审核表!E41</f>
        <v>0</v>
      </c>
      <c r="F41" s="2103">
        <f>所得减免优惠审核表!F41</f>
        <v>0</v>
      </c>
      <c r="G41" s="2103">
        <f>所得减免优惠审核表!G41</f>
        <v>0</v>
      </c>
      <c r="H41" s="2103">
        <f>所得减免优惠审核表!H41</f>
        <v>0</v>
      </c>
      <c r="I41" s="2103">
        <f>所得减免优惠审核表!I41</f>
        <v>0</v>
      </c>
      <c r="J41" s="1865"/>
    </row>
    <row r="42" spans="1:10" s="1630" customFormat="1" ht="24" customHeight="1">
      <c r="A42" s="1864">
        <v>38</v>
      </c>
      <c r="B42" s="1868" t="s">
        <v>5829</v>
      </c>
      <c r="C42" s="2103">
        <f>所得减免优惠审核表!C42</f>
        <v>0</v>
      </c>
      <c r="D42" s="2103">
        <f>所得减免优惠审核表!D42</f>
        <v>0</v>
      </c>
      <c r="E42" s="2103">
        <f>所得减免优惠审核表!E42</f>
        <v>0</v>
      </c>
      <c r="F42" s="2103">
        <f>所得减免优惠审核表!F42</f>
        <v>0</v>
      </c>
      <c r="G42" s="2103">
        <f>所得减免优惠审核表!G42</f>
        <v>0</v>
      </c>
      <c r="H42" s="2103">
        <f>所得减免优惠审核表!H42</f>
        <v>0</v>
      </c>
      <c r="I42" s="2103">
        <f>所得减免优惠审核表!I42</f>
        <v>0</v>
      </c>
      <c r="J42" s="1865"/>
    </row>
    <row r="43" spans="1:10" s="1630" customFormat="1" ht="12.75" customHeight="1">
      <c r="A43" s="1864">
        <v>39</v>
      </c>
      <c r="B43" s="1868" t="s">
        <v>5830</v>
      </c>
      <c r="C43" s="2103">
        <f>所得减免优惠审核表!C43</f>
        <v>0</v>
      </c>
      <c r="D43" s="2103">
        <f>所得减免优惠审核表!D43</f>
        <v>0</v>
      </c>
      <c r="E43" s="2103">
        <f>所得减免优惠审核表!E43</f>
        <v>0</v>
      </c>
      <c r="F43" s="2103">
        <f>所得减免优惠审核表!F43</f>
        <v>0</v>
      </c>
      <c r="G43" s="2103">
        <f>所得减免优惠审核表!G43</f>
        <v>0</v>
      </c>
      <c r="H43" s="2103">
        <f>所得减免优惠审核表!H43</f>
        <v>0</v>
      </c>
      <c r="I43" s="2103">
        <f>所得减免优惠审核表!I43</f>
        <v>0</v>
      </c>
      <c r="J43" s="1865"/>
    </row>
    <row r="44" spans="1:10" s="1630" customFormat="1" ht="40.5" customHeight="1">
      <c r="A44" s="1864">
        <v>40</v>
      </c>
      <c r="B44" s="1868" t="s">
        <v>5831</v>
      </c>
      <c r="C44" s="2103">
        <f>所得减免优惠审核表!C44</f>
        <v>0</v>
      </c>
      <c r="D44" s="2103">
        <f>所得减免优惠审核表!D44</f>
        <v>0</v>
      </c>
      <c r="E44" s="2103">
        <f>所得减免优惠审核表!E44</f>
        <v>0</v>
      </c>
      <c r="F44" s="2103">
        <f>所得减免优惠审核表!F44</f>
        <v>0</v>
      </c>
      <c r="G44" s="2103">
        <f>所得减免优惠审核表!G44</f>
        <v>0</v>
      </c>
      <c r="H44" s="2103">
        <f>所得减免优惠审核表!H44</f>
        <v>0</v>
      </c>
      <c r="I44" s="2103">
        <f>所得减免优惠审核表!I44</f>
        <v>0</v>
      </c>
      <c r="J44" s="1868" t="s">
        <v>5832</v>
      </c>
    </row>
  </sheetData>
  <mergeCells count="4">
    <mergeCell ref="A1:I1"/>
    <mergeCell ref="A2:I2"/>
    <mergeCell ref="A3:A4"/>
    <mergeCell ref="B3:B4"/>
  </mergeCells>
  <phoneticPr fontId="59" type="noConversion"/>
  <hyperlinks>
    <hyperlink ref="K11" location="所得减免优惠审核表!A1" display="所得减免优惠审核表!A1"/>
  </hyperlinks>
  <printOptions horizontalCentered="1"/>
  <pageMargins left="0.74803149606299213" right="0.74803149606299213" top="0.98425196850393704" bottom="0.98425196850393704" header="0.51181102362204722" footer="0.51181102362204722"/>
  <pageSetup paperSize="9" orientation="landscape" r:id="rId1"/>
</worksheet>
</file>

<file path=xl/worksheets/sheet1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5">
    <tabColor rgb="FFFFFF00"/>
  </sheetPr>
  <dimension ref="A1:F21"/>
  <sheetViews>
    <sheetView topLeftCell="A4" workbookViewId="0">
      <selection activeCell="C17" sqref="C17"/>
    </sheetView>
  </sheetViews>
  <sheetFormatPr defaultRowHeight="14.25"/>
  <cols>
    <col min="1" max="1" width="5.25" style="1635" customWidth="1"/>
    <col min="2" max="2" width="56.375" style="1635" customWidth="1"/>
    <col min="3" max="3" width="19.25" style="1635" customWidth="1"/>
    <col min="4" max="4" width="11.875" style="1635" customWidth="1"/>
    <col min="5" max="5" width="9" style="1635"/>
    <col min="6" max="6" width="41.5" style="1635" customWidth="1"/>
    <col min="7" max="256" width="9" style="1635"/>
    <col min="257" max="257" width="5.25" style="1635" customWidth="1"/>
    <col min="258" max="258" width="56.375" style="1635" customWidth="1"/>
    <col min="259" max="259" width="19.25" style="1635" customWidth="1"/>
    <col min="260" max="260" width="11.875" style="1635" customWidth="1"/>
    <col min="261" max="261" width="9" style="1635"/>
    <col min="262" max="262" width="41.5" style="1635" customWidth="1"/>
    <col min="263" max="512" width="9" style="1635"/>
    <col min="513" max="513" width="5.25" style="1635" customWidth="1"/>
    <col min="514" max="514" width="56.375" style="1635" customWidth="1"/>
    <col min="515" max="515" width="19.25" style="1635" customWidth="1"/>
    <col min="516" max="516" width="11.875" style="1635" customWidth="1"/>
    <col min="517" max="517" width="9" style="1635"/>
    <col min="518" max="518" width="41.5" style="1635" customWidth="1"/>
    <col min="519" max="768" width="9" style="1635"/>
    <col min="769" max="769" width="5.25" style="1635" customWidth="1"/>
    <col min="770" max="770" width="56.375" style="1635" customWidth="1"/>
    <col min="771" max="771" width="19.25" style="1635" customWidth="1"/>
    <col min="772" max="772" width="11.875" style="1635" customWidth="1"/>
    <col min="773" max="773" width="9" style="1635"/>
    <col min="774" max="774" width="41.5" style="1635" customWidth="1"/>
    <col min="775" max="1024" width="9" style="1635"/>
    <col min="1025" max="1025" width="5.25" style="1635" customWidth="1"/>
    <col min="1026" max="1026" width="56.375" style="1635" customWidth="1"/>
    <col min="1027" max="1027" width="19.25" style="1635" customWidth="1"/>
    <col min="1028" max="1028" width="11.875" style="1635" customWidth="1"/>
    <col min="1029" max="1029" width="9" style="1635"/>
    <col min="1030" max="1030" width="41.5" style="1635" customWidth="1"/>
    <col min="1031" max="1280" width="9" style="1635"/>
    <col min="1281" max="1281" width="5.25" style="1635" customWidth="1"/>
    <col min="1282" max="1282" width="56.375" style="1635" customWidth="1"/>
    <col min="1283" max="1283" width="19.25" style="1635" customWidth="1"/>
    <col min="1284" max="1284" width="11.875" style="1635" customWidth="1"/>
    <col min="1285" max="1285" width="9" style="1635"/>
    <col min="1286" max="1286" width="41.5" style="1635" customWidth="1"/>
    <col min="1287" max="1536" width="9" style="1635"/>
    <col min="1537" max="1537" width="5.25" style="1635" customWidth="1"/>
    <col min="1538" max="1538" width="56.375" style="1635" customWidth="1"/>
    <col min="1539" max="1539" width="19.25" style="1635" customWidth="1"/>
    <col min="1540" max="1540" width="11.875" style="1635" customWidth="1"/>
    <col min="1541" max="1541" width="9" style="1635"/>
    <col min="1542" max="1542" width="41.5" style="1635" customWidth="1"/>
    <col min="1543" max="1792" width="9" style="1635"/>
    <col min="1793" max="1793" width="5.25" style="1635" customWidth="1"/>
    <col min="1794" max="1794" width="56.375" style="1635" customWidth="1"/>
    <col min="1795" max="1795" width="19.25" style="1635" customWidth="1"/>
    <col min="1796" max="1796" width="11.875" style="1635" customWidth="1"/>
    <col min="1797" max="1797" width="9" style="1635"/>
    <col min="1798" max="1798" width="41.5" style="1635" customWidth="1"/>
    <col min="1799" max="2048" width="9" style="1635"/>
    <col min="2049" max="2049" width="5.25" style="1635" customWidth="1"/>
    <col min="2050" max="2050" width="56.375" style="1635" customWidth="1"/>
    <col min="2051" max="2051" width="19.25" style="1635" customWidth="1"/>
    <col min="2052" max="2052" width="11.875" style="1635" customWidth="1"/>
    <col min="2053" max="2053" width="9" style="1635"/>
    <col min="2054" max="2054" width="41.5" style="1635" customWidth="1"/>
    <col min="2055" max="2304" width="9" style="1635"/>
    <col min="2305" max="2305" width="5.25" style="1635" customWidth="1"/>
    <col min="2306" max="2306" width="56.375" style="1635" customWidth="1"/>
    <col min="2307" max="2307" width="19.25" style="1635" customWidth="1"/>
    <col min="2308" max="2308" width="11.875" style="1635" customWidth="1"/>
    <col min="2309" max="2309" width="9" style="1635"/>
    <col min="2310" max="2310" width="41.5" style="1635" customWidth="1"/>
    <col min="2311" max="2560" width="9" style="1635"/>
    <col min="2561" max="2561" width="5.25" style="1635" customWidth="1"/>
    <col min="2562" max="2562" width="56.375" style="1635" customWidth="1"/>
    <col min="2563" max="2563" width="19.25" style="1635" customWidth="1"/>
    <col min="2564" max="2564" width="11.875" style="1635" customWidth="1"/>
    <col min="2565" max="2565" width="9" style="1635"/>
    <col min="2566" max="2566" width="41.5" style="1635" customWidth="1"/>
    <col min="2567" max="2816" width="9" style="1635"/>
    <col min="2817" max="2817" width="5.25" style="1635" customWidth="1"/>
    <col min="2818" max="2818" width="56.375" style="1635" customWidth="1"/>
    <col min="2819" max="2819" width="19.25" style="1635" customWidth="1"/>
    <col min="2820" max="2820" width="11.875" style="1635" customWidth="1"/>
    <col min="2821" max="2821" width="9" style="1635"/>
    <col min="2822" max="2822" width="41.5" style="1635" customWidth="1"/>
    <col min="2823" max="3072" width="9" style="1635"/>
    <col min="3073" max="3073" width="5.25" style="1635" customWidth="1"/>
    <col min="3074" max="3074" width="56.375" style="1635" customWidth="1"/>
    <col min="3075" max="3075" width="19.25" style="1635" customWidth="1"/>
    <col min="3076" max="3076" width="11.875" style="1635" customWidth="1"/>
    <col min="3077" max="3077" width="9" style="1635"/>
    <col min="3078" max="3078" width="41.5" style="1635" customWidth="1"/>
    <col min="3079" max="3328" width="9" style="1635"/>
    <col min="3329" max="3329" width="5.25" style="1635" customWidth="1"/>
    <col min="3330" max="3330" width="56.375" style="1635" customWidth="1"/>
    <col min="3331" max="3331" width="19.25" style="1635" customWidth="1"/>
    <col min="3332" max="3332" width="11.875" style="1635" customWidth="1"/>
    <col min="3333" max="3333" width="9" style="1635"/>
    <col min="3334" max="3334" width="41.5" style="1635" customWidth="1"/>
    <col min="3335" max="3584" width="9" style="1635"/>
    <col min="3585" max="3585" width="5.25" style="1635" customWidth="1"/>
    <col min="3586" max="3586" width="56.375" style="1635" customWidth="1"/>
    <col min="3587" max="3587" width="19.25" style="1635" customWidth="1"/>
    <col min="3588" max="3588" width="11.875" style="1635" customWidth="1"/>
    <col min="3589" max="3589" width="9" style="1635"/>
    <col min="3590" max="3590" width="41.5" style="1635" customWidth="1"/>
    <col min="3591" max="3840" width="9" style="1635"/>
    <col min="3841" max="3841" width="5.25" style="1635" customWidth="1"/>
    <col min="3842" max="3842" width="56.375" style="1635" customWidth="1"/>
    <col min="3843" max="3843" width="19.25" style="1635" customWidth="1"/>
    <col min="3844" max="3844" width="11.875" style="1635" customWidth="1"/>
    <col min="3845" max="3845" width="9" style="1635"/>
    <col min="3846" max="3846" width="41.5" style="1635" customWidth="1"/>
    <col min="3847" max="4096" width="9" style="1635"/>
    <col min="4097" max="4097" width="5.25" style="1635" customWidth="1"/>
    <col min="4098" max="4098" width="56.375" style="1635" customWidth="1"/>
    <col min="4099" max="4099" width="19.25" style="1635" customWidth="1"/>
    <col min="4100" max="4100" width="11.875" style="1635" customWidth="1"/>
    <col min="4101" max="4101" width="9" style="1635"/>
    <col min="4102" max="4102" width="41.5" style="1635" customWidth="1"/>
    <col min="4103" max="4352" width="9" style="1635"/>
    <col min="4353" max="4353" width="5.25" style="1635" customWidth="1"/>
    <col min="4354" max="4354" width="56.375" style="1635" customWidth="1"/>
    <col min="4355" max="4355" width="19.25" style="1635" customWidth="1"/>
    <col min="4356" max="4356" width="11.875" style="1635" customWidth="1"/>
    <col min="4357" max="4357" width="9" style="1635"/>
    <col min="4358" max="4358" width="41.5" style="1635" customWidth="1"/>
    <col min="4359" max="4608" width="9" style="1635"/>
    <col min="4609" max="4609" width="5.25" style="1635" customWidth="1"/>
    <col min="4610" max="4610" width="56.375" style="1635" customWidth="1"/>
    <col min="4611" max="4611" width="19.25" style="1635" customWidth="1"/>
    <col min="4612" max="4612" width="11.875" style="1635" customWidth="1"/>
    <col min="4613" max="4613" width="9" style="1635"/>
    <col min="4614" max="4614" width="41.5" style="1635" customWidth="1"/>
    <col min="4615" max="4864" width="9" style="1635"/>
    <col min="4865" max="4865" width="5.25" style="1635" customWidth="1"/>
    <col min="4866" max="4866" width="56.375" style="1635" customWidth="1"/>
    <col min="4867" max="4867" width="19.25" style="1635" customWidth="1"/>
    <col min="4868" max="4868" width="11.875" style="1635" customWidth="1"/>
    <col min="4869" max="4869" width="9" style="1635"/>
    <col min="4870" max="4870" width="41.5" style="1635" customWidth="1"/>
    <col min="4871" max="5120" width="9" style="1635"/>
    <col min="5121" max="5121" width="5.25" style="1635" customWidth="1"/>
    <col min="5122" max="5122" width="56.375" style="1635" customWidth="1"/>
    <col min="5123" max="5123" width="19.25" style="1635" customWidth="1"/>
    <col min="5124" max="5124" width="11.875" style="1635" customWidth="1"/>
    <col min="5125" max="5125" width="9" style="1635"/>
    <col min="5126" max="5126" width="41.5" style="1635" customWidth="1"/>
    <col min="5127" max="5376" width="9" style="1635"/>
    <col min="5377" max="5377" width="5.25" style="1635" customWidth="1"/>
    <col min="5378" max="5378" width="56.375" style="1635" customWidth="1"/>
    <col min="5379" max="5379" width="19.25" style="1635" customWidth="1"/>
    <col min="5380" max="5380" width="11.875" style="1635" customWidth="1"/>
    <col min="5381" max="5381" width="9" style="1635"/>
    <col min="5382" max="5382" width="41.5" style="1635" customWidth="1"/>
    <col min="5383" max="5632" width="9" style="1635"/>
    <col min="5633" max="5633" width="5.25" style="1635" customWidth="1"/>
    <col min="5634" max="5634" width="56.375" style="1635" customWidth="1"/>
    <col min="5635" max="5635" width="19.25" style="1635" customWidth="1"/>
    <col min="5636" max="5636" width="11.875" style="1635" customWidth="1"/>
    <col min="5637" max="5637" width="9" style="1635"/>
    <col min="5638" max="5638" width="41.5" style="1635" customWidth="1"/>
    <col min="5639" max="5888" width="9" style="1635"/>
    <col min="5889" max="5889" width="5.25" style="1635" customWidth="1"/>
    <col min="5890" max="5890" width="56.375" style="1635" customWidth="1"/>
    <col min="5891" max="5891" width="19.25" style="1635" customWidth="1"/>
    <col min="5892" max="5892" width="11.875" style="1635" customWidth="1"/>
    <col min="5893" max="5893" width="9" style="1635"/>
    <col min="5894" max="5894" width="41.5" style="1635" customWidth="1"/>
    <col min="5895" max="6144" width="9" style="1635"/>
    <col min="6145" max="6145" width="5.25" style="1635" customWidth="1"/>
    <col min="6146" max="6146" width="56.375" style="1635" customWidth="1"/>
    <col min="6147" max="6147" width="19.25" style="1635" customWidth="1"/>
    <col min="6148" max="6148" width="11.875" style="1635" customWidth="1"/>
    <col min="6149" max="6149" width="9" style="1635"/>
    <col min="6150" max="6150" width="41.5" style="1635" customWidth="1"/>
    <col min="6151" max="6400" width="9" style="1635"/>
    <col min="6401" max="6401" width="5.25" style="1635" customWidth="1"/>
    <col min="6402" max="6402" width="56.375" style="1635" customWidth="1"/>
    <col min="6403" max="6403" width="19.25" style="1635" customWidth="1"/>
    <col min="6404" max="6404" width="11.875" style="1635" customWidth="1"/>
    <col min="6405" max="6405" width="9" style="1635"/>
    <col min="6406" max="6406" width="41.5" style="1635" customWidth="1"/>
    <col min="6407" max="6656" width="9" style="1635"/>
    <col min="6657" max="6657" width="5.25" style="1635" customWidth="1"/>
    <col min="6658" max="6658" width="56.375" style="1635" customWidth="1"/>
    <col min="6659" max="6659" width="19.25" style="1635" customWidth="1"/>
    <col min="6660" max="6660" width="11.875" style="1635" customWidth="1"/>
    <col min="6661" max="6661" width="9" style="1635"/>
    <col min="6662" max="6662" width="41.5" style="1635" customWidth="1"/>
    <col min="6663" max="6912" width="9" style="1635"/>
    <col min="6913" max="6913" width="5.25" style="1635" customWidth="1"/>
    <col min="6914" max="6914" width="56.375" style="1635" customWidth="1"/>
    <col min="6915" max="6915" width="19.25" style="1635" customWidth="1"/>
    <col min="6916" max="6916" width="11.875" style="1635" customWidth="1"/>
    <col min="6917" max="6917" width="9" style="1635"/>
    <col min="6918" max="6918" width="41.5" style="1635" customWidth="1"/>
    <col min="6919" max="7168" width="9" style="1635"/>
    <col min="7169" max="7169" width="5.25" style="1635" customWidth="1"/>
    <col min="7170" max="7170" width="56.375" style="1635" customWidth="1"/>
    <col min="7171" max="7171" width="19.25" style="1635" customWidth="1"/>
    <col min="7172" max="7172" width="11.875" style="1635" customWidth="1"/>
    <col min="7173" max="7173" width="9" style="1635"/>
    <col min="7174" max="7174" width="41.5" style="1635" customWidth="1"/>
    <col min="7175" max="7424" width="9" style="1635"/>
    <col min="7425" max="7425" width="5.25" style="1635" customWidth="1"/>
    <col min="7426" max="7426" width="56.375" style="1635" customWidth="1"/>
    <col min="7427" max="7427" width="19.25" style="1635" customWidth="1"/>
    <col min="7428" max="7428" width="11.875" style="1635" customWidth="1"/>
    <col min="7429" max="7429" width="9" style="1635"/>
    <col min="7430" max="7430" width="41.5" style="1635" customWidth="1"/>
    <col min="7431" max="7680" width="9" style="1635"/>
    <col min="7681" max="7681" width="5.25" style="1635" customWidth="1"/>
    <col min="7682" max="7682" width="56.375" style="1635" customWidth="1"/>
    <col min="7683" max="7683" width="19.25" style="1635" customWidth="1"/>
    <col min="7684" max="7684" width="11.875" style="1635" customWidth="1"/>
    <col min="7685" max="7685" width="9" style="1635"/>
    <col min="7686" max="7686" width="41.5" style="1635" customWidth="1"/>
    <col min="7687" max="7936" width="9" style="1635"/>
    <col min="7937" max="7937" width="5.25" style="1635" customWidth="1"/>
    <col min="7938" max="7938" width="56.375" style="1635" customWidth="1"/>
    <col min="7939" max="7939" width="19.25" style="1635" customWidth="1"/>
    <col min="7940" max="7940" width="11.875" style="1635" customWidth="1"/>
    <col min="7941" max="7941" width="9" style="1635"/>
    <col min="7942" max="7942" width="41.5" style="1635" customWidth="1"/>
    <col min="7943" max="8192" width="9" style="1635"/>
    <col min="8193" max="8193" width="5.25" style="1635" customWidth="1"/>
    <col min="8194" max="8194" width="56.375" style="1635" customWidth="1"/>
    <col min="8195" max="8195" width="19.25" style="1635" customWidth="1"/>
    <col min="8196" max="8196" width="11.875" style="1635" customWidth="1"/>
    <col min="8197" max="8197" width="9" style="1635"/>
    <col min="8198" max="8198" width="41.5" style="1635" customWidth="1"/>
    <col min="8199" max="8448" width="9" style="1635"/>
    <col min="8449" max="8449" width="5.25" style="1635" customWidth="1"/>
    <col min="8450" max="8450" width="56.375" style="1635" customWidth="1"/>
    <col min="8451" max="8451" width="19.25" style="1635" customWidth="1"/>
    <col min="8452" max="8452" width="11.875" style="1635" customWidth="1"/>
    <col min="8453" max="8453" width="9" style="1635"/>
    <col min="8454" max="8454" width="41.5" style="1635" customWidth="1"/>
    <col min="8455" max="8704" width="9" style="1635"/>
    <col min="8705" max="8705" width="5.25" style="1635" customWidth="1"/>
    <col min="8706" max="8706" width="56.375" style="1635" customWidth="1"/>
    <col min="8707" max="8707" width="19.25" style="1635" customWidth="1"/>
    <col min="8708" max="8708" width="11.875" style="1635" customWidth="1"/>
    <col min="8709" max="8709" width="9" style="1635"/>
    <col min="8710" max="8710" width="41.5" style="1635" customWidth="1"/>
    <col min="8711" max="8960" width="9" style="1635"/>
    <col min="8961" max="8961" width="5.25" style="1635" customWidth="1"/>
    <col min="8962" max="8962" width="56.375" style="1635" customWidth="1"/>
    <col min="8963" max="8963" width="19.25" style="1635" customWidth="1"/>
    <col min="8964" max="8964" width="11.875" style="1635" customWidth="1"/>
    <col min="8965" max="8965" width="9" style="1635"/>
    <col min="8966" max="8966" width="41.5" style="1635" customWidth="1"/>
    <col min="8967" max="9216" width="9" style="1635"/>
    <col min="9217" max="9217" width="5.25" style="1635" customWidth="1"/>
    <col min="9218" max="9218" width="56.375" style="1635" customWidth="1"/>
    <col min="9219" max="9219" width="19.25" style="1635" customWidth="1"/>
    <col min="9220" max="9220" width="11.875" style="1635" customWidth="1"/>
    <col min="9221" max="9221" width="9" style="1635"/>
    <col min="9222" max="9222" width="41.5" style="1635" customWidth="1"/>
    <col min="9223" max="9472" width="9" style="1635"/>
    <col min="9473" max="9473" width="5.25" style="1635" customWidth="1"/>
    <col min="9474" max="9474" width="56.375" style="1635" customWidth="1"/>
    <col min="9475" max="9475" width="19.25" style="1635" customWidth="1"/>
    <col min="9476" max="9476" width="11.875" style="1635" customWidth="1"/>
    <col min="9477" max="9477" width="9" style="1635"/>
    <col min="9478" max="9478" width="41.5" style="1635" customWidth="1"/>
    <col min="9479" max="9728" width="9" style="1635"/>
    <col min="9729" max="9729" width="5.25" style="1635" customWidth="1"/>
    <col min="9730" max="9730" width="56.375" style="1635" customWidth="1"/>
    <col min="9731" max="9731" width="19.25" style="1635" customWidth="1"/>
    <col min="9732" max="9732" width="11.875" style="1635" customWidth="1"/>
    <col min="9733" max="9733" width="9" style="1635"/>
    <col min="9734" max="9734" width="41.5" style="1635" customWidth="1"/>
    <col min="9735" max="9984" width="9" style="1635"/>
    <col min="9985" max="9985" width="5.25" style="1635" customWidth="1"/>
    <col min="9986" max="9986" width="56.375" style="1635" customWidth="1"/>
    <col min="9987" max="9987" width="19.25" style="1635" customWidth="1"/>
    <col min="9988" max="9988" width="11.875" style="1635" customWidth="1"/>
    <col min="9989" max="9989" width="9" style="1635"/>
    <col min="9990" max="9990" width="41.5" style="1635" customWidth="1"/>
    <col min="9991" max="10240" width="9" style="1635"/>
    <col min="10241" max="10241" width="5.25" style="1635" customWidth="1"/>
    <col min="10242" max="10242" width="56.375" style="1635" customWidth="1"/>
    <col min="10243" max="10243" width="19.25" style="1635" customWidth="1"/>
    <col min="10244" max="10244" width="11.875" style="1635" customWidth="1"/>
    <col min="10245" max="10245" width="9" style="1635"/>
    <col min="10246" max="10246" width="41.5" style="1635" customWidth="1"/>
    <col min="10247" max="10496" width="9" style="1635"/>
    <col min="10497" max="10497" width="5.25" style="1635" customWidth="1"/>
    <col min="10498" max="10498" width="56.375" style="1635" customWidth="1"/>
    <col min="10499" max="10499" width="19.25" style="1635" customWidth="1"/>
    <col min="10500" max="10500" width="11.875" style="1635" customWidth="1"/>
    <col min="10501" max="10501" width="9" style="1635"/>
    <col min="10502" max="10502" width="41.5" style="1635" customWidth="1"/>
    <col min="10503" max="10752" width="9" style="1635"/>
    <col min="10753" max="10753" width="5.25" style="1635" customWidth="1"/>
    <col min="10754" max="10754" width="56.375" style="1635" customWidth="1"/>
    <col min="10755" max="10755" width="19.25" style="1635" customWidth="1"/>
    <col min="10756" max="10756" width="11.875" style="1635" customWidth="1"/>
    <col min="10757" max="10757" width="9" style="1635"/>
    <col min="10758" max="10758" width="41.5" style="1635" customWidth="1"/>
    <col min="10759" max="11008" width="9" style="1635"/>
    <col min="11009" max="11009" width="5.25" style="1635" customWidth="1"/>
    <col min="11010" max="11010" width="56.375" style="1635" customWidth="1"/>
    <col min="11011" max="11011" width="19.25" style="1635" customWidth="1"/>
    <col min="11012" max="11012" width="11.875" style="1635" customWidth="1"/>
    <col min="11013" max="11013" width="9" style="1635"/>
    <col min="11014" max="11014" width="41.5" style="1635" customWidth="1"/>
    <col min="11015" max="11264" width="9" style="1635"/>
    <col min="11265" max="11265" width="5.25" style="1635" customWidth="1"/>
    <col min="11266" max="11266" width="56.375" style="1635" customWidth="1"/>
    <col min="11267" max="11267" width="19.25" style="1635" customWidth="1"/>
    <col min="11268" max="11268" width="11.875" style="1635" customWidth="1"/>
    <col min="11269" max="11269" width="9" style="1635"/>
    <col min="11270" max="11270" width="41.5" style="1635" customWidth="1"/>
    <col min="11271" max="11520" width="9" style="1635"/>
    <col min="11521" max="11521" width="5.25" style="1635" customWidth="1"/>
    <col min="11522" max="11522" width="56.375" style="1635" customWidth="1"/>
    <col min="11523" max="11523" width="19.25" style="1635" customWidth="1"/>
    <col min="11524" max="11524" width="11.875" style="1635" customWidth="1"/>
    <col min="11525" max="11525" width="9" style="1635"/>
    <col min="11526" max="11526" width="41.5" style="1635" customWidth="1"/>
    <col min="11527" max="11776" width="9" style="1635"/>
    <col min="11777" max="11777" width="5.25" style="1635" customWidth="1"/>
    <col min="11778" max="11778" width="56.375" style="1635" customWidth="1"/>
    <col min="11779" max="11779" width="19.25" style="1635" customWidth="1"/>
    <col min="11780" max="11780" width="11.875" style="1635" customWidth="1"/>
    <col min="11781" max="11781" width="9" style="1635"/>
    <col min="11782" max="11782" width="41.5" style="1635" customWidth="1"/>
    <col min="11783" max="12032" width="9" style="1635"/>
    <col min="12033" max="12033" width="5.25" style="1635" customWidth="1"/>
    <col min="12034" max="12034" width="56.375" style="1635" customWidth="1"/>
    <col min="12035" max="12035" width="19.25" style="1635" customWidth="1"/>
    <col min="12036" max="12036" width="11.875" style="1635" customWidth="1"/>
    <col min="12037" max="12037" width="9" style="1635"/>
    <col min="12038" max="12038" width="41.5" style="1635" customWidth="1"/>
    <col min="12039" max="12288" width="9" style="1635"/>
    <col min="12289" max="12289" width="5.25" style="1635" customWidth="1"/>
    <col min="12290" max="12290" width="56.375" style="1635" customWidth="1"/>
    <col min="12291" max="12291" width="19.25" style="1635" customWidth="1"/>
    <col min="12292" max="12292" width="11.875" style="1635" customWidth="1"/>
    <col min="12293" max="12293" width="9" style="1635"/>
    <col min="12294" max="12294" width="41.5" style="1635" customWidth="1"/>
    <col min="12295" max="12544" width="9" style="1635"/>
    <col min="12545" max="12545" width="5.25" style="1635" customWidth="1"/>
    <col min="12546" max="12546" width="56.375" style="1635" customWidth="1"/>
    <col min="12547" max="12547" width="19.25" style="1635" customWidth="1"/>
    <col min="12548" max="12548" width="11.875" style="1635" customWidth="1"/>
    <col min="12549" max="12549" width="9" style="1635"/>
    <col min="12550" max="12550" width="41.5" style="1635" customWidth="1"/>
    <col min="12551" max="12800" width="9" style="1635"/>
    <col min="12801" max="12801" width="5.25" style="1635" customWidth="1"/>
    <col min="12802" max="12802" width="56.375" style="1635" customWidth="1"/>
    <col min="12803" max="12803" width="19.25" style="1635" customWidth="1"/>
    <col min="12804" max="12804" width="11.875" style="1635" customWidth="1"/>
    <col min="12805" max="12805" width="9" style="1635"/>
    <col min="12806" max="12806" width="41.5" style="1635" customWidth="1"/>
    <col min="12807" max="13056" width="9" style="1635"/>
    <col min="13057" max="13057" width="5.25" style="1635" customWidth="1"/>
    <col min="13058" max="13058" width="56.375" style="1635" customWidth="1"/>
    <col min="13059" max="13059" width="19.25" style="1635" customWidth="1"/>
    <col min="13060" max="13060" width="11.875" style="1635" customWidth="1"/>
    <col min="13061" max="13061" width="9" style="1635"/>
    <col min="13062" max="13062" width="41.5" style="1635" customWidth="1"/>
    <col min="13063" max="13312" width="9" style="1635"/>
    <col min="13313" max="13313" width="5.25" style="1635" customWidth="1"/>
    <col min="13314" max="13314" width="56.375" style="1635" customWidth="1"/>
    <col min="13315" max="13315" width="19.25" style="1635" customWidth="1"/>
    <col min="13316" max="13316" width="11.875" style="1635" customWidth="1"/>
    <col min="13317" max="13317" width="9" style="1635"/>
    <col min="13318" max="13318" width="41.5" style="1635" customWidth="1"/>
    <col min="13319" max="13568" width="9" style="1635"/>
    <col min="13569" max="13569" width="5.25" style="1635" customWidth="1"/>
    <col min="13570" max="13570" width="56.375" style="1635" customWidth="1"/>
    <col min="13571" max="13571" width="19.25" style="1635" customWidth="1"/>
    <col min="13572" max="13572" width="11.875" style="1635" customWidth="1"/>
    <col min="13573" max="13573" width="9" style="1635"/>
    <col min="13574" max="13574" width="41.5" style="1635" customWidth="1"/>
    <col min="13575" max="13824" width="9" style="1635"/>
    <col min="13825" max="13825" width="5.25" style="1635" customWidth="1"/>
    <col min="13826" max="13826" width="56.375" style="1635" customWidth="1"/>
    <col min="13827" max="13827" width="19.25" style="1635" customWidth="1"/>
    <col min="13828" max="13828" width="11.875" style="1635" customWidth="1"/>
    <col min="13829" max="13829" width="9" style="1635"/>
    <col min="13830" max="13830" width="41.5" style="1635" customWidth="1"/>
    <col min="13831" max="14080" width="9" style="1635"/>
    <col min="14081" max="14081" width="5.25" style="1635" customWidth="1"/>
    <col min="14082" max="14082" width="56.375" style="1635" customWidth="1"/>
    <col min="14083" max="14083" width="19.25" style="1635" customWidth="1"/>
    <col min="14084" max="14084" width="11.875" style="1635" customWidth="1"/>
    <col min="14085" max="14085" width="9" style="1635"/>
    <col min="14086" max="14086" width="41.5" style="1635" customWidth="1"/>
    <col min="14087" max="14336" width="9" style="1635"/>
    <col min="14337" max="14337" width="5.25" style="1635" customWidth="1"/>
    <col min="14338" max="14338" width="56.375" style="1635" customWidth="1"/>
    <col min="14339" max="14339" width="19.25" style="1635" customWidth="1"/>
    <col min="14340" max="14340" width="11.875" style="1635" customWidth="1"/>
    <col min="14341" max="14341" width="9" style="1635"/>
    <col min="14342" max="14342" width="41.5" style="1635" customWidth="1"/>
    <col min="14343" max="14592" width="9" style="1635"/>
    <col min="14593" max="14593" width="5.25" style="1635" customWidth="1"/>
    <col min="14594" max="14594" width="56.375" style="1635" customWidth="1"/>
    <col min="14595" max="14595" width="19.25" style="1635" customWidth="1"/>
    <col min="14596" max="14596" width="11.875" style="1635" customWidth="1"/>
    <col min="14597" max="14597" width="9" style="1635"/>
    <col min="14598" max="14598" width="41.5" style="1635" customWidth="1"/>
    <col min="14599" max="14848" width="9" style="1635"/>
    <col min="14849" max="14849" width="5.25" style="1635" customWidth="1"/>
    <col min="14850" max="14850" width="56.375" style="1635" customWidth="1"/>
    <col min="14851" max="14851" width="19.25" style="1635" customWidth="1"/>
    <col min="14852" max="14852" width="11.875" style="1635" customWidth="1"/>
    <col min="14853" max="14853" width="9" style="1635"/>
    <col min="14854" max="14854" width="41.5" style="1635" customWidth="1"/>
    <col min="14855" max="15104" width="9" style="1635"/>
    <col min="15105" max="15105" width="5.25" style="1635" customWidth="1"/>
    <col min="15106" max="15106" width="56.375" style="1635" customWidth="1"/>
    <col min="15107" max="15107" width="19.25" style="1635" customWidth="1"/>
    <col min="15108" max="15108" width="11.875" style="1635" customWidth="1"/>
    <col min="15109" max="15109" width="9" style="1635"/>
    <col min="15110" max="15110" width="41.5" style="1635" customWidth="1"/>
    <col min="15111" max="15360" width="9" style="1635"/>
    <col min="15361" max="15361" width="5.25" style="1635" customWidth="1"/>
    <col min="15362" max="15362" width="56.375" style="1635" customWidth="1"/>
    <col min="15363" max="15363" width="19.25" style="1635" customWidth="1"/>
    <col min="15364" max="15364" width="11.875" style="1635" customWidth="1"/>
    <col min="15365" max="15365" width="9" style="1635"/>
    <col min="15366" max="15366" width="41.5" style="1635" customWidth="1"/>
    <col min="15367" max="15616" width="9" style="1635"/>
    <col min="15617" max="15617" width="5.25" style="1635" customWidth="1"/>
    <col min="15618" max="15618" width="56.375" style="1635" customWidth="1"/>
    <col min="15619" max="15619" width="19.25" style="1635" customWidth="1"/>
    <col min="15620" max="15620" width="11.875" style="1635" customWidth="1"/>
    <col min="15621" max="15621" width="9" style="1635"/>
    <col min="15622" max="15622" width="41.5" style="1635" customWidth="1"/>
    <col min="15623" max="15872" width="9" style="1635"/>
    <col min="15873" max="15873" width="5.25" style="1635" customWidth="1"/>
    <col min="15874" max="15874" width="56.375" style="1635" customWidth="1"/>
    <col min="15875" max="15875" width="19.25" style="1635" customWidth="1"/>
    <col min="15876" max="15876" width="11.875" style="1635" customWidth="1"/>
    <col min="15877" max="15877" width="9" style="1635"/>
    <col min="15878" max="15878" width="41.5" style="1635" customWidth="1"/>
    <col min="15879" max="16128" width="9" style="1635"/>
    <col min="16129" max="16129" width="5.25" style="1635" customWidth="1"/>
    <col min="16130" max="16130" width="56.375" style="1635" customWidth="1"/>
    <col min="16131" max="16131" width="19.25" style="1635" customWidth="1"/>
    <col min="16132" max="16132" width="11.875" style="1635" customWidth="1"/>
    <col min="16133" max="16133" width="9" style="1635"/>
    <col min="16134" max="16134" width="41.5" style="1635" customWidth="1"/>
    <col min="16135" max="16384" width="9" style="1635"/>
  </cols>
  <sheetData>
    <row r="1" spans="1:6" ht="20.100000000000001" customHeight="1">
      <c r="A1" s="3363" t="s">
        <v>5833</v>
      </c>
      <c r="B1" s="3363"/>
      <c r="C1" s="3363"/>
      <c r="D1" s="2049"/>
    </row>
    <row r="2" spans="1:6" s="1636" customFormat="1" ht="25.5" customHeight="1">
      <c r="A2" s="3336" t="s">
        <v>5834</v>
      </c>
      <c r="B2" s="3336"/>
      <c r="C2" s="3359"/>
      <c r="D2" s="1906"/>
    </row>
    <row r="3" spans="1:6" s="1637" customFormat="1" ht="14.25" customHeight="1">
      <c r="A3" s="1907" t="s">
        <v>1994</v>
      </c>
      <c r="B3" s="1907" t="s">
        <v>678</v>
      </c>
      <c r="C3" s="1907" t="s">
        <v>2494</v>
      </c>
      <c r="D3" s="1907" t="s">
        <v>5073</v>
      </c>
      <c r="F3" s="1638"/>
    </row>
    <row r="4" spans="1:6" s="1637" customFormat="1" ht="14.25" customHeight="1">
      <c r="A4" s="3360" t="s">
        <v>7023</v>
      </c>
      <c r="B4" s="3361"/>
      <c r="C4" s="3361"/>
      <c r="D4" s="3362"/>
    </row>
    <row r="5" spans="1:6" s="1637" customFormat="1" ht="14.25" customHeight="1">
      <c r="A5" s="1907">
        <v>1</v>
      </c>
      <c r="B5" s="1909" t="s">
        <v>5835</v>
      </c>
      <c r="C5" s="2280">
        <f>抵扣应纳税所得额审核表!C5</f>
        <v>0</v>
      </c>
      <c r="D5" s="2013"/>
    </row>
    <row r="6" spans="1:6" s="1637" customFormat="1" ht="14.25" customHeight="1">
      <c r="A6" s="1907">
        <v>2</v>
      </c>
      <c r="B6" s="1908" t="s">
        <v>5836</v>
      </c>
      <c r="C6" s="2325">
        <f>抵扣应纳税所得额审核表!C6</f>
        <v>0.7</v>
      </c>
      <c r="D6" s="2013"/>
    </row>
    <row r="7" spans="1:6" s="1637" customFormat="1" ht="14.25" customHeight="1">
      <c r="A7" s="1907">
        <v>3</v>
      </c>
      <c r="B7" s="1908" t="s">
        <v>7024</v>
      </c>
      <c r="C7" s="2280">
        <f>抵扣应纳税所得额审核表!C7</f>
        <v>0</v>
      </c>
      <c r="D7" s="2013"/>
    </row>
    <row r="8" spans="1:6" s="1637" customFormat="1" ht="14.25" customHeight="1">
      <c r="A8" s="1907">
        <v>4</v>
      </c>
      <c r="B8" s="1908" t="s">
        <v>5837</v>
      </c>
      <c r="C8" s="2280">
        <f>抵扣应纳税所得额审核表!C8</f>
        <v>0</v>
      </c>
      <c r="D8" s="2013"/>
    </row>
    <row r="9" spans="1:6" s="1637" customFormat="1" ht="16.5" customHeight="1">
      <c r="A9" s="1907">
        <v>5</v>
      </c>
      <c r="B9" s="1908" t="s">
        <v>7025</v>
      </c>
      <c r="C9" s="2280">
        <f>抵扣应纳税所得额审核表!C9</f>
        <v>0</v>
      </c>
      <c r="D9" s="2013"/>
    </row>
    <row r="10" spans="1:6" s="1637" customFormat="1" ht="16.5" customHeight="1">
      <c r="A10" s="1907">
        <v>6</v>
      </c>
      <c r="B10" s="1908" t="s">
        <v>5838</v>
      </c>
      <c r="C10" s="2280">
        <f ca="1">抵扣应纳税所得额审核表!C10</f>
        <v>0</v>
      </c>
      <c r="D10" s="2324" t="s">
        <v>7036</v>
      </c>
    </row>
    <row r="11" spans="1:6" s="1637" customFormat="1" ht="16.5" customHeight="1">
      <c r="A11" s="1907">
        <v>7</v>
      </c>
      <c r="B11" s="1908" t="s">
        <v>7026</v>
      </c>
      <c r="C11" s="2280">
        <f ca="1">抵扣应纳税所得额审核表!C11</f>
        <v>0</v>
      </c>
      <c r="D11" s="2013"/>
    </row>
    <row r="12" spans="1:6" s="1637" customFormat="1" ht="16.5" customHeight="1">
      <c r="A12" s="1907">
        <v>8</v>
      </c>
      <c r="B12" s="1908" t="s">
        <v>5841</v>
      </c>
      <c r="C12" s="2280">
        <f ca="1">抵扣应纳税所得额审核表!C12</f>
        <v>0</v>
      </c>
      <c r="D12" s="2013"/>
    </row>
    <row r="13" spans="1:6" s="1637" customFormat="1" ht="16.5" customHeight="1">
      <c r="A13" s="3360" t="s">
        <v>7027</v>
      </c>
      <c r="B13" s="3361"/>
      <c r="C13" s="3361"/>
      <c r="D13" s="3362"/>
    </row>
    <row r="14" spans="1:6" s="1637" customFormat="1" ht="16.5" customHeight="1">
      <c r="A14" s="1907">
        <v>9</v>
      </c>
      <c r="B14" s="1908" t="s">
        <v>7029</v>
      </c>
      <c r="C14" s="2280">
        <f>抵扣应纳税所得额审核表!C14</f>
        <v>0</v>
      </c>
      <c r="D14" s="2013"/>
    </row>
    <row r="15" spans="1:6" s="1637" customFormat="1" ht="16.5" customHeight="1">
      <c r="A15" s="1907">
        <v>10</v>
      </c>
      <c r="B15" s="1908" t="s">
        <v>7030</v>
      </c>
      <c r="C15" s="2280">
        <f>抵扣应纳税所得额审核表!C15</f>
        <v>0</v>
      </c>
      <c r="D15" s="2013"/>
    </row>
    <row r="16" spans="1:6" s="1637" customFormat="1" ht="16.5" customHeight="1">
      <c r="A16" s="1907">
        <v>11</v>
      </c>
      <c r="B16" s="1908" t="s">
        <v>7031</v>
      </c>
      <c r="C16" s="2280">
        <f>抵扣应纳税所得额审核表!C16</f>
        <v>0</v>
      </c>
      <c r="D16" s="2013"/>
    </row>
    <row r="17" spans="1:5" s="1637" customFormat="1" ht="16.5" customHeight="1">
      <c r="A17" s="1907">
        <v>12</v>
      </c>
      <c r="B17" s="1908" t="s">
        <v>7032</v>
      </c>
      <c r="C17" s="2280">
        <f>抵扣应纳税所得额审核表!C17</f>
        <v>0</v>
      </c>
      <c r="D17" s="2013"/>
    </row>
    <row r="18" spans="1:5" s="1637" customFormat="1" ht="38.25" customHeight="1">
      <c r="A18" s="1907">
        <v>13</v>
      </c>
      <c r="B18" s="1908" t="s">
        <v>7033</v>
      </c>
      <c r="C18" s="2280">
        <f>抵扣应纳税所得额审核表!C18</f>
        <v>0</v>
      </c>
      <c r="D18" s="2014" t="s">
        <v>5839</v>
      </c>
    </row>
    <row r="19" spans="1:5" s="1637" customFormat="1" ht="30" customHeight="1">
      <c r="A19" s="1907">
        <v>14</v>
      </c>
      <c r="B19" s="1908" t="s">
        <v>7034</v>
      </c>
      <c r="C19" s="2280">
        <f>抵扣应纳税所得额审核表!C19</f>
        <v>0</v>
      </c>
      <c r="D19" s="2015" t="s">
        <v>5840</v>
      </c>
    </row>
    <row r="20" spans="1:5" s="1637" customFormat="1" ht="14.25" customHeight="1">
      <c r="A20" s="3360" t="s">
        <v>7028</v>
      </c>
      <c r="B20" s="3361"/>
      <c r="C20" s="3361"/>
      <c r="D20" s="3362"/>
      <c r="E20" s="1702" t="s">
        <v>6645</v>
      </c>
    </row>
    <row r="21" spans="1:5">
      <c r="A21" s="1907">
        <v>15</v>
      </c>
      <c r="B21" s="1908" t="s">
        <v>7035</v>
      </c>
      <c r="C21" s="2280">
        <f ca="1">抵扣应纳税所得额审核表!C21</f>
        <v>0</v>
      </c>
      <c r="D21" s="2013" t="s">
        <v>7037</v>
      </c>
    </row>
  </sheetData>
  <mergeCells count="5">
    <mergeCell ref="A1:C1"/>
    <mergeCell ref="A2:C2"/>
    <mergeCell ref="A4:D4"/>
    <mergeCell ref="A13:D13"/>
    <mergeCell ref="A20:D20"/>
  </mergeCells>
  <phoneticPr fontId="59" type="noConversion"/>
  <hyperlinks>
    <hyperlink ref="E20" location="抵扣应纳税所得额审核表!A1" display="抵扣应纳税所得额审核表!A1"/>
  </hyperlinks>
  <printOptions horizontalCentered="1"/>
  <pageMargins left="0.74803149606299213" right="0.74803149606299213" top="0.98425196850393704" bottom="0.98425196850393704" header="0.51181102362204722" footer="0.51181102362204722"/>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86753" r:id="rId4" name="Button 1">
              <controlPr defaultSize="0" print="0" autoFill="0" autoPict="0" macro="[0]!ThisWorkbook.返回">
                <anchor moveWithCells="1">
                  <from>
                    <xdr:col>4</xdr:col>
                    <xdr:colOff>76200</xdr:colOff>
                    <xdr:row>9</xdr:row>
                    <xdr:rowOff>0</xdr:rowOff>
                  </from>
                  <to>
                    <xdr:col>5</xdr:col>
                    <xdr:colOff>352425</xdr:colOff>
                    <xdr:row>10</xdr:row>
                    <xdr:rowOff>180975</xdr:rowOff>
                  </to>
                </anchor>
              </controlPr>
            </control>
          </mc:Choice>
        </mc:AlternateContent>
      </controls>
    </mc:Choice>
  </mc:AlternateContent>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6">
    <tabColor rgb="FFFFFF00"/>
  </sheetPr>
  <dimension ref="A1:I53"/>
  <sheetViews>
    <sheetView workbookViewId="0">
      <selection sqref="A1:C1"/>
    </sheetView>
  </sheetViews>
  <sheetFormatPr defaultRowHeight="14.25"/>
  <cols>
    <col min="1" max="1" width="5.25" style="1632" customWidth="1"/>
    <col min="2" max="2" width="48.125" style="1632" customWidth="1"/>
    <col min="3" max="3" width="12.375" style="1632" customWidth="1"/>
    <col min="4" max="4" width="20.25" style="1632" customWidth="1"/>
    <col min="5" max="5" width="9" style="1632"/>
    <col min="6" max="6" width="17.625" style="1632" customWidth="1"/>
    <col min="7" max="256" width="9" style="1632"/>
    <col min="257" max="257" width="5.25" style="1632" customWidth="1"/>
    <col min="258" max="258" width="48.125" style="1632" customWidth="1"/>
    <col min="259" max="259" width="7.875" style="1632" customWidth="1"/>
    <col min="260" max="260" width="20.25" style="1632" customWidth="1"/>
    <col min="261" max="261" width="9" style="1632"/>
    <col min="262" max="262" width="17.625" style="1632" customWidth="1"/>
    <col min="263" max="512" width="9" style="1632"/>
    <col min="513" max="513" width="5.25" style="1632" customWidth="1"/>
    <col min="514" max="514" width="48.125" style="1632" customWidth="1"/>
    <col min="515" max="515" width="7.875" style="1632" customWidth="1"/>
    <col min="516" max="516" width="20.25" style="1632" customWidth="1"/>
    <col min="517" max="517" width="9" style="1632"/>
    <col min="518" max="518" width="17.625" style="1632" customWidth="1"/>
    <col min="519" max="768" width="9" style="1632"/>
    <col min="769" max="769" width="5.25" style="1632" customWidth="1"/>
    <col min="770" max="770" width="48.125" style="1632" customWidth="1"/>
    <col min="771" max="771" width="7.875" style="1632" customWidth="1"/>
    <col min="772" max="772" width="20.25" style="1632" customWidth="1"/>
    <col min="773" max="773" width="9" style="1632"/>
    <col min="774" max="774" width="17.625" style="1632" customWidth="1"/>
    <col min="775" max="1024" width="9" style="1632"/>
    <col min="1025" max="1025" width="5.25" style="1632" customWidth="1"/>
    <col min="1026" max="1026" width="48.125" style="1632" customWidth="1"/>
    <col min="1027" max="1027" width="7.875" style="1632" customWidth="1"/>
    <col min="1028" max="1028" width="20.25" style="1632" customWidth="1"/>
    <col min="1029" max="1029" width="9" style="1632"/>
    <col min="1030" max="1030" width="17.625" style="1632" customWidth="1"/>
    <col min="1031" max="1280" width="9" style="1632"/>
    <col min="1281" max="1281" width="5.25" style="1632" customWidth="1"/>
    <col min="1282" max="1282" width="48.125" style="1632" customWidth="1"/>
    <col min="1283" max="1283" width="7.875" style="1632" customWidth="1"/>
    <col min="1284" max="1284" width="20.25" style="1632" customWidth="1"/>
    <col min="1285" max="1285" width="9" style="1632"/>
    <col min="1286" max="1286" width="17.625" style="1632" customWidth="1"/>
    <col min="1287" max="1536" width="9" style="1632"/>
    <col min="1537" max="1537" width="5.25" style="1632" customWidth="1"/>
    <col min="1538" max="1538" width="48.125" style="1632" customWidth="1"/>
    <col min="1539" max="1539" width="7.875" style="1632" customWidth="1"/>
    <col min="1540" max="1540" width="20.25" style="1632" customWidth="1"/>
    <col min="1541" max="1541" width="9" style="1632"/>
    <col min="1542" max="1542" width="17.625" style="1632" customWidth="1"/>
    <col min="1543" max="1792" width="9" style="1632"/>
    <col min="1793" max="1793" width="5.25" style="1632" customWidth="1"/>
    <col min="1794" max="1794" width="48.125" style="1632" customWidth="1"/>
    <col min="1795" max="1795" width="7.875" style="1632" customWidth="1"/>
    <col min="1796" max="1796" width="20.25" style="1632" customWidth="1"/>
    <col min="1797" max="1797" width="9" style="1632"/>
    <col min="1798" max="1798" width="17.625" style="1632" customWidth="1"/>
    <col min="1799" max="2048" width="9" style="1632"/>
    <col min="2049" max="2049" width="5.25" style="1632" customWidth="1"/>
    <col min="2050" max="2050" width="48.125" style="1632" customWidth="1"/>
    <col min="2051" max="2051" width="7.875" style="1632" customWidth="1"/>
    <col min="2052" max="2052" width="20.25" style="1632" customWidth="1"/>
    <col min="2053" max="2053" width="9" style="1632"/>
    <col min="2054" max="2054" width="17.625" style="1632" customWidth="1"/>
    <col min="2055" max="2304" width="9" style="1632"/>
    <col min="2305" max="2305" width="5.25" style="1632" customWidth="1"/>
    <col min="2306" max="2306" width="48.125" style="1632" customWidth="1"/>
    <col min="2307" max="2307" width="7.875" style="1632" customWidth="1"/>
    <col min="2308" max="2308" width="20.25" style="1632" customWidth="1"/>
    <col min="2309" max="2309" width="9" style="1632"/>
    <col min="2310" max="2310" width="17.625" style="1632" customWidth="1"/>
    <col min="2311" max="2560" width="9" style="1632"/>
    <col min="2561" max="2561" width="5.25" style="1632" customWidth="1"/>
    <col min="2562" max="2562" width="48.125" style="1632" customWidth="1"/>
    <col min="2563" max="2563" width="7.875" style="1632" customWidth="1"/>
    <col min="2564" max="2564" width="20.25" style="1632" customWidth="1"/>
    <col min="2565" max="2565" width="9" style="1632"/>
    <col min="2566" max="2566" width="17.625" style="1632" customWidth="1"/>
    <col min="2567" max="2816" width="9" style="1632"/>
    <col min="2817" max="2817" width="5.25" style="1632" customWidth="1"/>
    <col min="2818" max="2818" width="48.125" style="1632" customWidth="1"/>
    <col min="2819" max="2819" width="7.875" style="1632" customWidth="1"/>
    <col min="2820" max="2820" width="20.25" style="1632" customWidth="1"/>
    <col min="2821" max="2821" width="9" style="1632"/>
    <col min="2822" max="2822" width="17.625" style="1632" customWidth="1"/>
    <col min="2823" max="3072" width="9" style="1632"/>
    <col min="3073" max="3073" width="5.25" style="1632" customWidth="1"/>
    <col min="3074" max="3074" width="48.125" style="1632" customWidth="1"/>
    <col min="3075" max="3075" width="7.875" style="1632" customWidth="1"/>
    <col min="3076" max="3076" width="20.25" style="1632" customWidth="1"/>
    <col min="3077" max="3077" width="9" style="1632"/>
    <col min="3078" max="3078" width="17.625" style="1632" customWidth="1"/>
    <col min="3079" max="3328" width="9" style="1632"/>
    <col min="3329" max="3329" width="5.25" style="1632" customWidth="1"/>
    <col min="3330" max="3330" width="48.125" style="1632" customWidth="1"/>
    <col min="3331" max="3331" width="7.875" style="1632" customWidth="1"/>
    <col min="3332" max="3332" width="20.25" style="1632" customWidth="1"/>
    <col min="3333" max="3333" width="9" style="1632"/>
    <col min="3334" max="3334" width="17.625" style="1632" customWidth="1"/>
    <col min="3335" max="3584" width="9" style="1632"/>
    <col min="3585" max="3585" width="5.25" style="1632" customWidth="1"/>
    <col min="3586" max="3586" width="48.125" style="1632" customWidth="1"/>
    <col min="3587" max="3587" width="7.875" style="1632" customWidth="1"/>
    <col min="3588" max="3588" width="20.25" style="1632" customWidth="1"/>
    <col min="3589" max="3589" width="9" style="1632"/>
    <col min="3590" max="3590" width="17.625" style="1632" customWidth="1"/>
    <col min="3591" max="3840" width="9" style="1632"/>
    <col min="3841" max="3841" width="5.25" style="1632" customWidth="1"/>
    <col min="3842" max="3842" width="48.125" style="1632" customWidth="1"/>
    <col min="3843" max="3843" width="7.875" style="1632" customWidth="1"/>
    <col min="3844" max="3844" width="20.25" style="1632" customWidth="1"/>
    <col min="3845" max="3845" width="9" style="1632"/>
    <col min="3846" max="3846" width="17.625" style="1632" customWidth="1"/>
    <col min="3847" max="4096" width="9" style="1632"/>
    <col min="4097" max="4097" width="5.25" style="1632" customWidth="1"/>
    <col min="4098" max="4098" width="48.125" style="1632" customWidth="1"/>
    <col min="4099" max="4099" width="7.875" style="1632" customWidth="1"/>
    <col min="4100" max="4100" width="20.25" style="1632" customWidth="1"/>
    <col min="4101" max="4101" width="9" style="1632"/>
    <col min="4102" max="4102" width="17.625" style="1632" customWidth="1"/>
    <col min="4103" max="4352" width="9" style="1632"/>
    <col min="4353" max="4353" width="5.25" style="1632" customWidth="1"/>
    <col min="4354" max="4354" width="48.125" style="1632" customWidth="1"/>
    <col min="4355" max="4355" width="7.875" style="1632" customWidth="1"/>
    <col min="4356" max="4356" width="20.25" style="1632" customWidth="1"/>
    <col min="4357" max="4357" width="9" style="1632"/>
    <col min="4358" max="4358" width="17.625" style="1632" customWidth="1"/>
    <col min="4359" max="4608" width="9" style="1632"/>
    <col min="4609" max="4609" width="5.25" style="1632" customWidth="1"/>
    <col min="4610" max="4610" width="48.125" style="1632" customWidth="1"/>
    <col min="4611" max="4611" width="7.875" style="1632" customWidth="1"/>
    <col min="4612" max="4612" width="20.25" style="1632" customWidth="1"/>
    <col min="4613" max="4613" width="9" style="1632"/>
    <col min="4614" max="4614" width="17.625" style="1632" customWidth="1"/>
    <col min="4615" max="4864" width="9" style="1632"/>
    <col min="4865" max="4865" width="5.25" style="1632" customWidth="1"/>
    <col min="4866" max="4866" width="48.125" style="1632" customWidth="1"/>
    <col min="4867" max="4867" width="7.875" style="1632" customWidth="1"/>
    <col min="4868" max="4868" width="20.25" style="1632" customWidth="1"/>
    <col min="4869" max="4869" width="9" style="1632"/>
    <col min="4870" max="4870" width="17.625" style="1632" customWidth="1"/>
    <col min="4871" max="5120" width="9" style="1632"/>
    <col min="5121" max="5121" width="5.25" style="1632" customWidth="1"/>
    <col min="5122" max="5122" width="48.125" style="1632" customWidth="1"/>
    <col min="5123" max="5123" width="7.875" style="1632" customWidth="1"/>
    <col min="5124" max="5124" width="20.25" style="1632" customWidth="1"/>
    <col min="5125" max="5125" width="9" style="1632"/>
    <col min="5126" max="5126" width="17.625" style="1632" customWidth="1"/>
    <col min="5127" max="5376" width="9" style="1632"/>
    <col min="5377" max="5377" width="5.25" style="1632" customWidth="1"/>
    <col min="5378" max="5378" width="48.125" style="1632" customWidth="1"/>
    <col min="5379" max="5379" width="7.875" style="1632" customWidth="1"/>
    <col min="5380" max="5380" width="20.25" style="1632" customWidth="1"/>
    <col min="5381" max="5381" width="9" style="1632"/>
    <col min="5382" max="5382" width="17.625" style="1632" customWidth="1"/>
    <col min="5383" max="5632" width="9" style="1632"/>
    <col min="5633" max="5633" width="5.25" style="1632" customWidth="1"/>
    <col min="5634" max="5634" width="48.125" style="1632" customWidth="1"/>
    <col min="5635" max="5635" width="7.875" style="1632" customWidth="1"/>
    <col min="5636" max="5636" width="20.25" style="1632" customWidth="1"/>
    <col min="5637" max="5637" width="9" style="1632"/>
    <col min="5638" max="5638" width="17.625" style="1632" customWidth="1"/>
    <col min="5639" max="5888" width="9" style="1632"/>
    <col min="5889" max="5889" width="5.25" style="1632" customWidth="1"/>
    <col min="5890" max="5890" width="48.125" style="1632" customWidth="1"/>
    <col min="5891" max="5891" width="7.875" style="1632" customWidth="1"/>
    <col min="5892" max="5892" width="20.25" style="1632" customWidth="1"/>
    <col min="5893" max="5893" width="9" style="1632"/>
    <col min="5894" max="5894" width="17.625" style="1632" customWidth="1"/>
    <col min="5895" max="6144" width="9" style="1632"/>
    <col min="6145" max="6145" width="5.25" style="1632" customWidth="1"/>
    <col min="6146" max="6146" width="48.125" style="1632" customWidth="1"/>
    <col min="6147" max="6147" width="7.875" style="1632" customWidth="1"/>
    <col min="6148" max="6148" width="20.25" style="1632" customWidth="1"/>
    <col min="6149" max="6149" width="9" style="1632"/>
    <col min="6150" max="6150" width="17.625" style="1632" customWidth="1"/>
    <col min="6151" max="6400" width="9" style="1632"/>
    <col min="6401" max="6401" width="5.25" style="1632" customWidth="1"/>
    <col min="6402" max="6402" width="48.125" style="1632" customWidth="1"/>
    <col min="6403" max="6403" width="7.875" style="1632" customWidth="1"/>
    <col min="6404" max="6404" width="20.25" style="1632" customWidth="1"/>
    <col min="6405" max="6405" width="9" style="1632"/>
    <col min="6406" max="6406" width="17.625" style="1632" customWidth="1"/>
    <col min="6407" max="6656" width="9" style="1632"/>
    <col min="6657" max="6657" width="5.25" style="1632" customWidth="1"/>
    <col min="6658" max="6658" width="48.125" style="1632" customWidth="1"/>
    <col min="6659" max="6659" width="7.875" style="1632" customWidth="1"/>
    <col min="6660" max="6660" width="20.25" style="1632" customWidth="1"/>
    <col min="6661" max="6661" width="9" style="1632"/>
    <col min="6662" max="6662" width="17.625" style="1632" customWidth="1"/>
    <col min="6663" max="6912" width="9" style="1632"/>
    <col min="6913" max="6913" width="5.25" style="1632" customWidth="1"/>
    <col min="6914" max="6914" width="48.125" style="1632" customWidth="1"/>
    <col min="6915" max="6915" width="7.875" style="1632" customWidth="1"/>
    <col min="6916" max="6916" width="20.25" style="1632" customWidth="1"/>
    <col min="6917" max="6917" width="9" style="1632"/>
    <col min="6918" max="6918" width="17.625" style="1632" customWidth="1"/>
    <col min="6919" max="7168" width="9" style="1632"/>
    <col min="7169" max="7169" width="5.25" style="1632" customWidth="1"/>
    <col min="7170" max="7170" width="48.125" style="1632" customWidth="1"/>
    <col min="7171" max="7171" width="7.875" style="1632" customWidth="1"/>
    <col min="7172" max="7172" width="20.25" style="1632" customWidth="1"/>
    <col min="7173" max="7173" width="9" style="1632"/>
    <col min="7174" max="7174" width="17.625" style="1632" customWidth="1"/>
    <col min="7175" max="7424" width="9" style="1632"/>
    <col min="7425" max="7425" width="5.25" style="1632" customWidth="1"/>
    <col min="7426" max="7426" width="48.125" style="1632" customWidth="1"/>
    <col min="7427" max="7427" width="7.875" style="1632" customWidth="1"/>
    <col min="7428" max="7428" width="20.25" style="1632" customWidth="1"/>
    <col min="7429" max="7429" width="9" style="1632"/>
    <col min="7430" max="7430" width="17.625" style="1632" customWidth="1"/>
    <col min="7431" max="7680" width="9" style="1632"/>
    <col min="7681" max="7681" width="5.25" style="1632" customWidth="1"/>
    <col min="7682" max="7682" width="48.125" style="1632" customWidth="1"/>
    <col min="7683" max="7683" width="7.875" style="1632" customWidth="1"/>
    <col min="7684" max="7684" width="20.25" style="1632" customWidth="1"/>
    <col min="7685" max="7685" width="9" style="1632"/>
    <col min="7686" max="7686" width="17.625" style="1632" customWidth="1"/>
    <col min="7687" max="7936" width="9" style="1632"/>
    <col min="7937" max="7937" width="5.25" style="1632" customWidth="1"/>
    <col min="7938" max="7938" width="48.125" style="1632" customWidth="1"/>
    <col min="7939" max="7939" width="7.875" style="1632" customWidth="1"/>
    <col min="7940" max="7940" width="20.25" style="1632" customWidth="1"/>
    <col min="7941" max="7941" width="9" style="1632"/>
    <col min="7942" max="7942" width="17.625" style="1632" customWidth="1"/>
    <col min="7943" max="8192" width="9" style="1632"/>
    <col min="8193" max="8193" width="5.25" style="1632" customWidth="1"/>
    <col min="8194" max="8194" width="48.125" style="1632" customWidth="1"/>
    <col min="8195" max="8195" width="7.875" style="1632" customWidth="1"/>
    <col min="8196" max="8196" width="20.25" style="1632" customWidth="1"/>
    <col min="8197" max="8197" width="9" style="1632"/>
    <col min="8198" max="8198" width="17.625" style="1632" customWidth="1"/>
    <col min="8199" max="8448" width="9" style="1632"/>
    <col min="8449" max="8449" width="5.25" style="1632" customWidth="1"/>
    <col min="8450" max="8450" width="48.125" style="1632" customWidth="1"/>
    <col min="8451" max="8451" width="7.875" style="1632" customWidth="1"/>
    <col min="8452" max="8452" width="20.25" style="1632" customWidth="1"/>
    <col min="8453" max="8453" width="9" style="1632"/>
    <col min="8454" max="8454" width="17.625" style="1632" customWidth="1"/>
    <col min="8455" max="8704" width="9" style="1632"/>
    <col min="8705" max="8705" width="5.25" style="1632" customWidth="1"/>
    <col min="8706" max="8706" width="48.125" style="1632" customWidth="1"/>
    <col min="8707" max="8707" width="7.875" style="1632" customWidth="1"/>
    <col min="8708" max="8708" width="20.25" style="1632" customWidth="1"/>
    <col min="8709" max="8709" width="9" style="1632"/>
    <col min="8710" max="8710" width="17.625" style="1632" customWidth="1"/>
    <col min="8711" max="8960" width="9" style="1632"/>
    <col min="8961" max="8961" width="5.25" style="1632" customWidth="1"/>
    <col min="8962" max="8962" width="48.125" style="1632" customWidth="1"/>
    <col min="8963" max="8963" width="7.875" style="1632" customWidth="1"/>
    <col min="8964" max="8964" width="20.25" style="1632" customWidth="1"/>
    <col min="8965" max="8965" width="9" style="1632"/>
    <col min="8966" max="8966" width="17.625" style="1632" customWidth="1"/>
    <col min="8967" max="9216" width="9" style="1632"/>
    <col min="9217" max="9217" width="5.25" style="1632" customWidth="1"/>
    <col min="9218" max="9218" width="48.125" style="1632" customWidth="1"/>
    <col min="9219" max="9219" width="7.875" style="1632" customWidth="1"/>
    <col min="9220" max="9220" width="20.25" style="1632" customWidth="1"/>
    <col min="9221" max="9221" width="9" style="1632"/>
    <col min="9222" max="9222" width="17.625" style="1632" customWidth="1"/>
    <col min="9223" max="9472" width="9" style="1632"/>
    <col min="9473" max="9473" width="5.25" style="1632" customWidth="1"/>
    <col min="9474" max="9474" width="48.125" style="1632" customWidth="1"/>
    <col min="9475" max="9475" width="7.875" style="1632" customWidth="1"/>
    <col min="9476" max="9476" width="20.25" style="1632" customWidth="1"/>
    <col min="9477" max="9477" width="9" style="1632"/>
    <col min="9478" max="9478" width="17.625" style="1632" customWidth="1"/>
    <col min="9479" max="9728" width="9" style="1632"/>
    <col min="9729" max="9729" width="5.25" style="1632" customWidth="1"/>
    <col min="9730" max="9730" width="48.125" style="1632" customWidth="1"/>
    <col min="9731" max="9731" width="7.875" style="1632" customWidth="1"/>
    <col min="9732" max="9732" width="20.25" style="1632" customWidth="1"/>
    <col min="9733" max="9733" width="9" style="1632"/>
    <col min="9734" max="9734" width="17.625" style="1632" customWidth="1"/>
    <col min="9735" max="9984" width="9" style="1632"/>
    <col min="9985" max="9985" width="5.25" style="1632" customWidth="1"/>
    <col min="9986" max="9986" width="48.125" style="1632" customWidth="1"/>
    <col min="9987" max="9987" width="7.875" style="1632" customWidth="1"/>
    <col min="9988" max="9988" width="20.25" style="1632" customWidth="1"/>
    <col min="9989" max="9989" width="9" style="1632"/>
    <col min="9990" max="9990" width="17.625" style="1632" customWidth="1"/>
    <col min="9991" max="10240" width="9" style="1632"/>
    <col min="10241" max="10241" width="5.25" style="1632" customWidth="1"/>
    <col min="10242" max="10242" width="48.125" style="1632" customWidth="1"/>
    <col min="10243" max="10243" width="7.875" style="1632" customWidth="1"/>
    <col min="10244" max="10244" width="20.25" style="1632" customWidth="1"/>
    <col min="10245" max="10245" width="9" style="1632"/>
    <col min="10246" max="10246" width="17.625" style="1632" customWidth="1"/>
    <col min="10247" max="10496" width="9" style="1632"/>
    <col min="10497" max="10497" width="5.25" style="1632" customWidth="1"/>
    <col min="10498" max="10498" width="48.125" style="1632" customWidth="1"/>
    <col min="10499" max="10499" width="7.875" style="1632" customWidth="1"/>
    <col min="10500" max="10500" width="20.25" style="1632" customWidth="1"/>
    <col min="10501" max="10501" width="9" style="1632"/>
    <col min="10502" max="10502" width="17.625" style="1632" customWidth="1"/>
    <col min="10503" max="10752" width="9" style="1632"/>
    <col min="10753" max="10753" width="5.25" style="1632" customWidth="1"/>
    <col min="10754" max="10754" width="48.125" style="1632" customWidth="1"/>
    <col min="10755" max="10755" width="7.875" style="1632" customWidth="1"/>
    <col min="10756" max="10756" width="20.25" style="1632" customWidth="1"/>
    <col min="10757" max="10757" width="9" style="1632"/>
    <col min="10758" max="10758" width="17.625" style="1632" customWidth="1"/>
    <col min="10759" max="11008" width="9" style="1632"/>
    <col min="11009" max="11009" width="5.25" style="1632" customWidth="1"/>
    <col min="11010" max="11010" width="48.125" style="1632" customWidth="1"/>
    <col min="11011" max="11011" width="7.875" style="1632" customWidth="1"/>
    <col min="11012" max="11012" width="20.25" style="1632" customWidth="1"/>
    <col min="11013" max="11013" width="9" style="1632"/>
    <col min="11014" max="11014" width="17.625" style="1632" customWidth="1"/>
    <col min="11015" max="11264" width="9" style="1632"/>
    <col min="11265" max="11265" width="5.25" style="1632" customWidth="1"/>
    <col min="11266" max="11266" width="48.125" style="1632" customWidth="1"/>
    <col min="11267" max="11267" width="7.875" style="1632" customWidth="1"/>
    <col min="11268" max="11268" width="20.25" style="1632" customWidth="1"/>
    <col min="11269" max="11269" width="9" style="1632"/>
    <col min="11270" max="11270" width="17.625" style="1632" customWidth="1"/>
    <col min="11271" max="11520" width="9" style="1632"/>
    <col min="11521" max="11521" width="5.25" style="1632" customWidth="1"/>
    <col min="11522" max="11522" width="48.125" style="1632" customWidth="1"/>
    <col min="11523" max="11523" width="7.875" style="1632" customWidth="1"/>
    <col min="11524" max="11524" width="20.25" style="1632" customWidth="1"/>
    <col min="11525" max="11525" width="9" style="1632"/>
    <col min="11526" max="11526" width="17.625" style="1632" customWidth="1"/>
    <col min="11527" max="11776" width="9" style="1632"/>
    <col min="11777" max="11777" width="5.25" style="1632" customWidth="1"/>
    <col min="11778" max="11778" width="48.125" style="1632" customWidth="1"/>
    <col min="11779" max="11779" width="7.875" style="1632" customWidth="1"/>
    <col min="11780" max="11780" width="20.25" style="1632" customWidth="1"/>
    <col min="11781" max="11781" width="9" style="1632"/>
    <col min="11782" max="11782" width="17.625" style="1632" customWidth="1"/>
    <col min="11783" max="12032" width="9" style="1632"/>
    <col min="12033" max="12033" width="5.25" style="1632" customWidth="1"/>
    <col min="12034" max="12034" width="48.125" style="1632" customWidth="1"/>
    <col min="12035" max="12035" width="7.875" style="1632" customWidth="1"/>
    <col min="12036" max="12036" width="20.25" style="1632" customWidth="1"/>
    <col min="12037" max="12037" width="9" style="1632"/>
    <col min="12038" max="12038" width="17.625" style="1632" customWidth="1"/>
    <col min="12039" max="12288" width="9" style="1632"/>
    <col min="12289" max="12289" width="5.25" style="1632" customWidth="1"/>
    <col min="12290" max="12290" width="48.125" style="1632" customWidth="1"/>
    <col min="12291" max="12291" width="7.875" style="1632" customWidth="1"/>
    <col min="12292" max="12292" width="20.25" style="1632" customWidth="1"/>
    <col min="12293" max="12293" width="9" style="1632"/>
    <col min="12294" max="12294" width="17.625" style="1632" customWidth="1"/>
    <col min="12295" max="12544" width="9" style="1632"/>
    <col min="12545" max="12545" width="5.25" style="1632" customWidth="1"/>
    <col min="12546" max="12546" width="48.125" style="1632" customWidth="1"/>
    <col min="12547" max="12547" width="7.875" style="1632" customWidth="1"/>
    <col min="12548" max="12548" width="20.25" style="1632" customWidth="1"/>
    <col min="12549" max="12549" width="9" style="1632"/>
    <col min="12550" max="12550" width="17.625" style="1632" customWidth="1"/>
    <col min="12551" max="12800" width="9" style="1632"/>
    <col min="12801" max="12801" width="5.25" style="1632" customWidth="1"/>
    <col min="12802" max="12802" width="48.125" style="1632" customWidth="1"/>
    <col min="12803" max="12803" width="7.875" style="1632" customWidth="1"/>
    <col min="12804" max="12804" width="20.25" style="1632" customWidth="1"/>
    <col min="12805" max="12805" width="9" style="1632"/>
    <col min="12806" max="12806" width="17.625" style="1632" customWidth="1"/>
    <col min="12807" max="13056" width="9" style="1632"/>
    <col min="13057" max="13057" width="5.25" style="1632" customWidth="1"/>
    <col min="13058" max="13058" width="48.125" style="1632" customWidth="1"/>
    <col min="13059" max="13059" width="7.875" style="1632" customWidth="1"/>
    <col min="13060" max="13060" width="20.25" style="1632" customWidth="1"/>
    <col min="13061" max="13061" width="9" style="1632"/>
    <col min="13062" max="13062" width="17.625" style="1632" customWidth="1"/>
    <col min="13063" max="13312" width="9" style="1632"/>
    <col min="13313" max="13313" width="5.25" style="1632" customWidth="1"/>
    <col min="13314" max="13314" width="48.125" style="1632" customWidth="1"/>
    <col min="13315" max="13315" width="7.875" style="1632" customWidth="1"/>
    <col min="13316" max="13316" width="20.25" style="1632" customWidth="1"/>
    <col min="13317" max="13317" width="9" style="1632"/>
    <col min="13318" max="13318" width="17.625" style="1632" customWidth="1"/>
    <col min="13319" max="13568" width="9" style="1632"/>
    <col min="13569" max="13569" width="5.25" style="1632" customWidth="1"/>
    <col min="13570" max="13570" width="48.125" style="1632" customWidth="1"/>
    <col min="13571" max="13571" width="7.875" style="1632" customWidth="1"/>
    <col min="13572" max="13572" width="20.25" style="1632" customWidth="1"/>
    <col min="13573" max="13573" width="9" style="1632"/>
    <col min="13574" max="13574" width="17.625" style="1632" customWidth="1"/>
    <col min="13575" max="13824" width="9" style="1632"/>
    <col min="13825" max="13825" width="5.25" style="1632" customWidth="1"/>
    <col min="13826" max="13826" width="48.125" style="1632" customWidth="1"/>
    <col min="13827" max="13827" width="7.875" style="1632" customWidth="1"/>
    <col min="13828" max="13828" width="20.25" style="1632" customWidth="1"/>
    <col min="13829" max="13829" width="9" style="1632"/>
    <col min="13830" max="13830" width="17.625" style="1632" customWidth="1"/>
    <col min="13831" max="14080" width="9" style="1632"/>
    <col min="14081" max="14081" width="5.25" style="1632" customWidth="1"/>
    <col min="14082" max="14082" width="48.125" style="1632" customWidth="1"/>
    <col min="14083" max="14083" width="7.875" style="1632" customWidth="1"/>
    <col min="14084" max="14084" width="20.25" style="1632" customWidth="1"/>
    <col min="14085" max="14085" width="9" style="1632"/>
    <col min="14086" max="14086" width="17.625" style="1632" customWidth="1"/>
    <col min="14087" max="14336" width="9" style="1632"/>
    <col min="14337" max="14337" width="5.25" style="1632" customWidth="1"/>
    <col min="14338" max="14338" width="48.125" style="1632" customWidth="1"/>
    <col min="14339" max="14339" width="7.875" style="1632" customWidth="1"/>
    <col min="14340" max="14340" width="20.25" style="1632" customWidth="1"/>
    <col min="14341" max="14341" width="9" style="1632"/>
    <col min="14342" max="14342" width="17.625" style="1632" customWidth="1"/>
    <col min="14343" max="14592" width="9" style="1632"/>
    <col min="14593" max="14593" width="5.25" style="1632" customWidth="1"/>
    <col min="14594" max="14594" width="48.125" style="1632" customWidth="1"/>
    <col min="14595" max="14595" width="7.875" style="1632" customWidth="1"/>
    <col min="14596" max="14596" width="20.25" style="1632" customWidth="1"/>
    <col min="14597" max="14597" width="9" style="1632"/>
    <col min="14598" max="14598" width="17.625" style="1632" customWidth="1"/>
    <col min="14599" max="14848" width="9" style="1632"/>
    <col min="14849" max="14849" width="5.25" style="1632" customWidth="1"/>
    <col min="14850" max="14850" width="48.125" style="1632" customWidth="1"/>
    <col min="14851" max="14851" width="7.875" style="1632" customWidth="1"/>
    <col min="14852" max="14852" width="20.25" style="1632" customWidth="1"/>
    <col min="14853" max="14853" width="9" style="1632"/>
    <col min="14854" max="14854" width="17.625" style="1632" customWidth="1"/>
    <col min="14855" max="15104" width="9" style="1632"/>
    <col min="15105" max="15105" width="5.25" style="1632" customWidth="1"/>
    <col min="15106" max="15106" width="48.125" style="1632" customWidth="1"/>
    <col min="15107" max="15107" width="7.875" style="1632" customWidth="1"/>
    <col min="15108" max="15108" width="20.25" style="1632" customWidth="1"/>
    <col min="15109" max="15109" width="9" style="1632"/>
    <col min="15110" max="15110" width="17.625" style="1632" customWidth="1"/>
    <col min="15111" max="15360" width="9" style="1632"/>
    <col min="15361" max="15361" width="5.25" style="1632" customWidth="1"/>
    <col min="15362" max="15362" width="48.125" style="1632" customWidth="1"/>
    <col min="15363" max="15363" width="7.875" style="1632" customWidth="1"/>
    <col min="15364" max="15364" width="20.25" style="1632" customWidth="1"/>
    <col min="15365" max="15365" width="9" style="1632"/>
    <col min="15366" max="15366" width="17.625" style="1632" customWidth="1"/>
    <col min="15367" max="15616" width="9" style="1632"/>
    <col min="15617" max="15617" width="5.25" style="1632" customWidth="1"/>
    <col min="15618" max="15618" width="48.125" style="1632" customWidth="1"/>
    <col min="15619" max="15619" width="7.875" style="1632" customWidth="1"/>
    <col min="15620" max="15620" width="20.25" style="1632" customWidth="1"/>
    <col min="15621" max="15621" width="9" style="1632"/>
    <col min="15622" max="15622" width="17.625" style="1632" customWidth="1"/>
    <col min="15623" max="15872" width="9" style="1632"/>
    <col min="15873" max="15873" width="5.25" style="1632" customWidth="1"/>
    <col min="15874" max="15874" width="48.125" style="1632" customWidth="1"/>
    <col min="15875" max="15875" width="7.875" style="1632" customWidth="1"/>
    <col min="15876" max="15876" width="20.25" style="1632" customWidth="1"/>
    <col min="15877" max="15877" width="9" style="1632"/>
    <col min="15878" max="15878" width="17.625" style="1632" customWidth="1"/>
    <col min="15879" max="16128" width="9" style="1632"/>
    <col min="16129" max="16129" width="5.25" style="1632" customWidth="1"/>
    <col min="16130" max="16130" width="48.125" style="1632" customWidth="1"/>
    <col min="16131" max="16131" width="7.875" style="1632" customWidth="1"/>
    <col min="16132" max="16132" width="20.25" style="1632" customWidth="1"/>
    <col min="16133" max="16133" width="9" style="1632"/>
    <col min="16134" max="16134" width="17.625" style="1632" customWidth="1"/>
    <col min="16135" max="16384" width="9" style="1632"/>
  </cols>
  <sheetData>
    <row r="1" spans="1:9" s="1610" customFormat="1" ht="20.100000000000001" customHeight="1">
      <c r="A1" s="3363" t="s">
        <v>5842</v>
      </c>
      <c r="B1" s="3363"/>
      <c r="C1" s="3363"/>
      <c r="D1" s="2053"/>
    </row>
    <row r="2" spans="1:9" s="1616" customFormat="1" ht="25.5" customHeight="1">
      <c r="A2" s="3336" t="s">
        <v>5843</v>
      </c>
      <c r="B2" s="3336"/>
      <c r="C2" s="3336"/>
      <c r="D2" s="1910"/>
    </row>
    <row r="3" spans="1:9" s="1630" customFormat="1" ht="14.25" customHeight="1">
      <c r="A3" s="1864" t="s">
        <v>1994</v>
      </c>
      <c r="B3" s="1864" t="s">
        <v>1654</v>
      </c>
      <c r="C3" s="1864" t="s">
        <v>5188</v>
      </c>
      <c r="D3" s="1864" t="s">
        <v>5073</v>
      </c>
      <c r="I3" s="1631"/>
    </row>
    <row r="4" spans="1:9" s="1630" customFormat="1" ht="14.25" customHeight="1">
      <c r="A4" s="2279">
        <v>1</v>
      </c>
      <c r="B4" s="1865" t="s">
        <v>7040</v>
      </c>
      <c r="C4" s="2280">
        <f ca="1">减免所得税优惠审核表!C4</f>
        <v>0</v>
      </c>
      <c r="D4" s="2279"/>
    </row>
    <row r="5" spans="1:9" s="1630" customFormat="1" ht="14.25" customHeight="1">
      <c r="A5" s="2279">
        <v>2</v>
      </c>
      <c r="B5" s="1865" t="s">
        <v>7041</v>
      </c>
      <c r="C5" s="2280">
        <f ca="1">减免所得税优惠审核表!C5</f>
        <v>0</v>
      </c>
      <c r="D5" s="2007"/>
    </row>
    <row r="6" spans="1:9" s="1630" customFormat="1" ht="14.25" customHeight="1">
      <c r="A6" s="2279">
        <v>3</v>
      </c>
      <c r="B6" s="1865" t="s">
        <v>7042</v>
      </c>
      <c r="C6" s="2280">
        <f>减免所得税优惠审核表!C6</f>
        <v>0</v>
      </c>
      <c r="D6" s="1865"/>
    </row>
    <row r="7" spans="1:9" s="1630" customFormat="1" ht="14.25" customHeight="1">
      <c r="A7" s="2326">
        <v>4</v>
      </c>
      <c r="B7" s="1911" t="s">
        <v>7043</v>
      </c>
      <c r="C7" s="2280">
        <f>减免所得税优惠审核表!C7</f>
        <v>0</v>
      </c>
      <c r="D7" s="2328" t="s">
        <v>7075</v>
      </c>
    </row>
    <row r="8" spans="1:9" s="1630" customFormat="1" ht="14.25" customHeight="1">
      <c r="A8" s="2279">
        <v>5</v>
      </c>
      <c r="B8" s="1865" t="s">
        <v>7044</v>
      </c>
      <c r="C8" s="2280">
        <f>减免所得税优惠审核表!C8</f>
        <v>0</v>
      </c>
      <c r="D8" s="2328" t="s">
        <v>7075</v>
      </c>
    </row>
    <row r="9" spans="1:9" s="1630" customFormat="1" ht="14.25" customHeight="1">
      <c r="A9" s="2279">
        <v>6</v>
      </c>
      <c r="B9" s="1865" t="s">
        <v>7045</v>
      </c>
      <c r="C9" s="2280">
        <f>减免所得税优惠审核表!C9</f>
        <v>0</v>
      </c>
      <c r="D9" s="1865"/>
    </row>
    <row r="10" spans="1:9" s="1630" customFormat="1" ht="14.25" customHeight="1">
      <c r="A10" s="2279">
        <v>7</v>
      </c>
      <c r="B10" s="1865" t="s">
        <v>7046</v>
      </c>
      <c r="C10" s="2280">
        <f>减免所得税优惠审核表!C10</f>
        <v>0</v>
      </c>
      <c r="D10" s="1865"/>
    </row>
    <row r="11" spans="1:9" s="1630" customFormat="1" ht="14.25" customHeight="1">
      <c r="A11" s="2279">
        <v>7.1</v>
      </c>
      <c r="B11" s="1865" t="s">
        <v>7074</v>
      </c>
      <c r="C11" s="2280">
        <f>减免所得税优惠审核表!C11</f>
        <v>0</v>
      </c>
      <c r="D11" s="1865"/>
    </row>
    <row r="12" spans="1:9" s="1630" customFormat="1" ht="14.25" customHeight="1">
      <c r="A12" s="2279">
        <v>7.2</v>
      </c>
      <c r="B12" s="2327" t="s">
        <v>7073</v>
      </c>
      <c r="C12" s="2280">
        <f>减免所得税优惠审核表!C12</f>
        <v>0</v>
      </c>
      <c r="D12" s="1865"/>
      <c r="E12" s="1799" t="s">
        <v>6647</v>
      </c>
    </row>
    <row r="13" spans="1:9" s="1630" customFormat="1" ht="14.25" customHeight="1">
      <c r="A13" s="2279">
        <v>7.3</v>
      </c>
      <c r="B13" s="2327" t="s">
        <v>7072</v>
      </c>
      <c r="C13" s="2280">
        <f>减免所得税优惠审核表!C13</f>
        <v>0</v>
      </c>
      <c r="D13" s="1865"/>
    </row>
    <row r="14" spans="1:9" s="1630" customFormat="1" ht="14.25" customHeight="1">
      <c r="A14" s="2279">
        <v>8</v>
      </c>
      <c r="B14" s="1865" t="s">
        <v>7047</v>
      </c>
      <c r="C14" s="2280">
        <f>减免所得税优惠审核表!C14</f>
        <v>0</v>
      </c>
      <c r="D14" s="1865"/>
    </row>
    <row r="15" spans="1:9" s="1630" customFormat="1" ht="14.25" customHeight="1">
      <c r="A15" s="2279">
        <v>8.1</v>
      </c>
      <c r="B15" s="1865" t="s">
        <v>7074</v>
      </c>
      <c r="C15" s="2280">
        <f>减免所得税优惠审核表!C15</f>
        <v>0</v>
      </c>
      <c r="D15" s="1865"/>
    </row>
    <row r="16" spans="1:9" s="1630" customFormat="1" ht="14.25" customHeight="1">
      <c r="A16" s="2279">
        <v>8.1999999999999993</v>
      </c>
      <c r="B16" s="2327" t="s">
        <v>7073</v>
      </c>
      <c r="C16" s="2280">
        <f>减免所得税优惠审核表!C16</f>
        <v>0</v>
      </c>
      <c r="D16" s="1865"/>
    </row>
    <row r="17" spans="1:4" s="1630" customFormat="1" ht="14.25" customHeight="1">
      <c r="A17" s="2279">
        <v>8.3000000000000007</v>
      </c>
      <c r="B17" s="2327" t="s">
        <v>7072</v>
      </c>
      <c r="C17" s="2280">
        <f>减免所得税优惠审核表!C17</f>
        <v>0</v>
      </c>
      <c r="D17" s="1865"/>
    </row>
    <row r="18" spans="1:4" s="1630" customFormat="1" ht="14.25" customHeight="1">
      <c r="A18" s="2279">
        <v>9</v>
      </c>
      <c r="B18" s="1865" t="s">
        <v>7048</v>
      </c>
      <c r="C18" s="2280">
        <f>减免所得税优惠审核表!C18</f>
        <v>0</v>
      </c>
      <c r="D18" s="1865"/>
    </row>
    <row r="19" spans="1:4" s="1630" customFormat="1" ht="14.25" customHeight="1">
      <c r="A19" s="2279">
        <v>9.1</v>
      </c>
      <c r="B19" s="1865" t="s">
        <v>7076</v>
      </c>
      <c r="C19" s="2280">
        <f>减免所得税优惠审核表!C19</f>
        <v>0</v>
      </c>
      <c r="D19" s="1865"/>
    </row>
    <row r="20" spans="1:4" s="1630" customFormat="1" ht="14.25" customHeight="1">
      <c r="A20" s="2279">
        <v>9.1999999999999993</v>
      </c>
      <c r="B20" s="2327" t="s">
        <v>7073</v>
      </c>
      <c r="C20" s="2280">
        <f>减免所得税优惠审核表!C20</f>
        <v>0</v>
      </c>
      <c r="D20" s="1865"/>
    </row>
    <row r="21" spans="1:4" s="1630" customFormat="1" ht="14.25" customHeight="1">
      <c r="A21" s="2279">
        <v>9.3000000000000007</v>
      </c>
      <c r="B21" s="2327" t="s">
        <v>7072</v>
      </c>
      <c r="C21" s="2280">
        <f>减免所得税优惠审核表!C21</f>
        <v>0</v>
      </c>
      <c r="D21" s="1865"/>
    </row>
    <row r="22" spans="1:4" s="1630" customFormat="1" ht="14.25" customHeight="1">
      <c r="A22" s="2279">
        <v>10</v>
      </c>
      <c r="B22" s="1865" t="s">
        <v>7049</v>
      </c>
      <c r="C22" s="2280">
        <f>减免所得税优惠审核表!C22</f>
        <v>0</v>
      </c>
      <c r="D22" s="1865"/>
    </row>
    <row r="23" spans="1:4" s="1630" customFormat="1" ht="14.25" customHeight="1">
      <c r="A23" s="2279">
        <v>10.1</v>
      </c>
      <c r="B23" s="1865" t="s">
        <v>7077</v>
      </c>
      <c r="C23" s="2280">
        <f>减免所得税优惠审核表!C23</f>
        <v>0</v>
      </c>
      <c r="D23" s="1865"/>
    </row>
    <row r="24" spans="1:4" s="1630" customFormat="1" ht="14.25" customHeight="1">
      <c r="A24" s="2279">
        <v>10.199999999999999</v>
      </c>
      <c r="B24" s="1865" t="s">
        <v>7050</v>
      </c>
      <c r="C24" s="2280">
        <f>减免所得税优惠审核表!C24</f>
        <v>0</v>
      </c>
      <c r="D24" s="1865"/>
    </row>
    <row r="25" spans="1:4" s="1630" customFormat="1" ht="14.25" customHeight="1">
      <c r="A25" s="2279">
        <v>10.3</v>
      </c>
      <c r="B25" s="1865" t="s">
        <v>7051</v>
      </c>
      <c r="C25" s="2280">
        <f>减免所得税优惠审核表!C25</f>
        <v>0</v>
      </c>
      <c r="D25" s="1865"/>
    </row>
    <row r="26" spans="1:4" s="1630" customFormat="1" ht="14.25" customHeight="1">
      <c r="A26" s="2279">
        <v>11</v>
      </c>
      <c r="B26" s="1865" t="s">
        <v>7052</v>
      </c>
      <c r="C26" s="2280">
        <f>减免所得税优惠审核表!C26</f>
        <v>0</v>
      </c>
      <c r="D26" s="1865"/>
    </row>
    <row r="27" spans="1:4" s="1630" customFormat="1" ht="14.25" customHeight="1">
      <c r="A27" s="2279">
        <v>12</v>
      </c>
      <c r="B27" s="1865" t="s">
        <v>7053</v>
      </c>
      <c r="C27" s="2280">
        <f>减免所得税优惠审核表!C27</f>
        <v>0</v>
      </c>
      <c r="D27" s="1865"/>
    </row>
    <row r="28" spans="1:4" s="1630" customFormat="1" ht="14.25" customHeight="1">
      <c r="A28" s="2279">
        <v>13</v>
      </c>
      <c r="B28" s="1865" t="s">
        <v>7054</v>
      </c>
      <c r="C28" s="2280">
        <f>减免所得税优惠审核表!C28</f>
        <v>0</v>
      </c>
      <c r="D28" s="1865"/>
    </row>
    <row r="29" spans="1:4" s="1630" customFormat="1" ht="14.25" customHeight="1">
      <c r="A29" s="2279">
        <v>14</v>
      </c>
      <c r="B29" s="1865" t="s">
        <v>7055</v>
      </c>
      <c r="C29" s="2280">
        <f>减免所得税优惠审核表!C29</f>
        <v>0</v>
      </c>
      <c r="D29" s="1865"/>
    </row>
    <row r="30" spans="1:4" s="1630" customFormat="1" ht="14.25" customHeight="1">
      <c r="A30" s="2279">
        <v>14.1</v>
      </c>
      <c r="B30" s="1865" t="s">
        <v>7078</v>
      </c>
      <c r="C30" s="2280">
        <f>减免所得税优惠审核表!C30</f>
        <v>0</v>
      </c>
      <c r="D30" s="1865"/>
    </row>
    <row r="31" spans="1:4" s="1630" customFormat="1" ht="14.25" customHeight="1">
      <c r="A31" s="2279">
        <v>14.2</v>
      </c>
      <c r="B31" s="1865" t="s">
        <v>7079</v>
      </c>
      <c r="C31" s="2280">
        <f>减免所得税优惠审核表!C31</f>
        <v>0</v>
      </c>
      <c r="D31" s="1865"/>
    </row>
    <row r="32" spans="1:4" s="1630" customFormat="1" ht="14.25" customHeight="1">
      <c r="A32" s="2279">
        <v>15</v>
      </c>
      <c r="B32" s="1865" t="s">
        <v>7056</v>
      </c>
      <c r="C32" s="2280">
        <f>减免所得税优惠审核表!C32</f>
        <v>0</v>
      </c>
      <c r="D32" s="1865"/>
    </row>
    <row r="33" spans="1:5" s="1630" customFormat="1" ht="14.25" customHeight="1">
      <c r="A33" s="2279">
        <v>15.1</v>
      </c>
      <c r="B33" s="1865" t="s">
        <v>7080</v>
      </c>
      <c r="C33" s="2280">
        <f>减免所得税优惠审核表!C33</f>
        <v>0</v>
      </c>
      <c r="D33" s="1865"/>
    </row>
    <row r="34" spans="1:5" s="1630" customFormat="1" ht="14.25" customHeight="1">
      <c r="A34" s="2279">
        <v>15.2</v>
      </c>
      <c r="B34" s="1865" t="s">
        <v>7081</v>
      </c>
      <c r="C34" s="2280">
        <f>减免所得税优惠审核表!C34</f>
        <v>0</v>
      </c>
      <c r="D34" s="1865"/>
    </row>
    <row r="35" spans="1:5" s="1630" customFormat="1" ht="14.25" customHeight="1">
      <c r="A35" s="2279">
        <v>16</v>
      </c>
      <c r="B35" s="1865" t="s">
        <v>7057</v>
      </c>
      <c r="C35" s="2280">
        <f>减免所得税优惠审核表!C35</f>
        <v>0</v>
      </c>
      <c r="D35" s="1865"/>
    </row>
    <row r="36" spans="1:5" s="1630" customFormat="1" ht="14.25" customHeight="1">
      <c r="A36" s="2279">
        <v>17</v>
      </c>
      <c r="B36" s="1865" t="s">
        <v>7058</v>
      </c>
      <c r="C36" s="2280">
        <f>减免所得税优惠审核表!C36</f>
        <v>0</v>
      </c>
      <c r="D36" s="1865"/>
    </row>
    <row r="37" spans="1:5" s="1630" customFormat="1" ht="14.25" customHeight="1">
      <c r="A37" s="2279">
        <v>18</v>
      </c>
      <c r="B37" s="1865" t="s">
        <v>7059</v>
      </c>
      <c r="C37" s="2280">
        <f>减免所得税优惠审核表!C37</f>
        <v>0</v>
      </c>
      <c r="D37" s="1865"/>
    </row>
    <row r="38" spans="1:5" s="1630" customFormat="1" ht="14.25" customHeight="1">
      <c r="A38" s="2279">
        <v>19</v>
      </c>
      <c r="B38" s="1865" t="s">
        <v>7060</v>
      </c>
      <c r="C38" s="2280">
        <f>减免所得税优惠审核表!C38</f>
        <v>0</v>
      </c>
      <c r="D38" s="1865"/>
    </row>
    <row r="39" spans="1:5" s="1630" customFormat="1" ht="14.25" customHeight="1">
      <c r="A39" s="2279">
        <v>20</v>
      </c>
      <c r="B39" s="1865" t="s">
        <v>7061</v>
      </c>
      <c r="C39" s="2280">
        <f>减免所得税优惠审核表!C39</f>
        <v>0</v>
      </c>
      <c r="D39" s="1865"/>
    </row>
    <row r="40" spans="1:5" s="1630" customFormat="1" ht="14.25" customHeight="1">
      <c r="A40" s="2279">
        <v>21</v>
      </c>
      <c r="B40" s="1865" t="s">
        <v>7062</v>
      </c>
      <c r="C40" s="2280">
        <f>减免所得税优惠审核表!C40</f>
        <v>0</v>
      </c>
      <c r="D40" s="1865"/>
    </row>
    <row r="41" spans="1:5" s="1630" customFormat="1" ht="14.25" customHeight="1">
      <c r="A41" s="2279">
        <v>22</v>
      </c>
      <c r="B41" s="1865" t="s">
        <v>7063</v>
      </c>
      <c r="C41" s="2280">
        <f>减免所得税优惠审核表!C41</f>
        <v>0</v>
      </c>
      <c r="D41" s="1865"/>
    </row>
    <row r="42" spans="1:5" s="1630" customFormat="1" ht="14.25" customHeight="1">
      <c r="A42" s="2279">
        <v>23</v>
      </c>
      <c r="B42" s="1865" t="s">
        <v>7064</v>
      </c>
      <c r="C42" s="2280">
        <f>减免所得税优惠审核表!C42</f>
        <v>0</v>
      </c>
      <c r="D42" s="1865"/>
    </row>
    <row r="43" spans="1:5" s="1630" customFormat="1" ht="14.25" customHeight="1">
      <c r="A43" s="2279">
        <v>24</v>
      </c>
      <c r="B43" s="1865" t="s">
        <v>5844</v>
      </c>
      <c r="C43" s="2280">
        <f>减免所得税优惠审核表!C43</f>
        <v>0</v>
      </c>
      <c r="D43" s="1865"/>
    </row>
    <row r="44" spans="1:5" s="1630" customFormat="1" ht="14.25" customHeight="1">
      <c r="A44" s="2279">
        <v>25</v>
      </c>
      <c r="B44" s="1865" t="s">
        <v>7065</v>
      </c>
      <c r="C44" s="2280">
        <f>减免所得税优惠审核表!C44</f>
        <v>0</v>
      </c>
      <c r="D44" s="1865"/>
      <c r="E44" s="1640"/>
    </row>
    <row r="45" spans="1:5" s="1630" customFormat="1" ht="14.25" customHeight="1">
      <c r="A45" s="2279">
        <v>26</v>
      </c>
      <c r="B45" s="1865" t="s">
        <v>7066</v>
      </c>
      <c r="C45" s="2280">
        <f>减免所得税优惠审核表!C45</f>
        <v>0</v>
      </c>
      <c r="D45" s="1865"/>
    </row>
    <row r="46" spans="1:5" s="1630" customFormat="1" ht="14.25" customHeight="1">
      <c r="A46" s="2279">
        <v>27</v>
      </c>
      <c r="B46" s="1865" t="s">
        <v>7067</v>
      </c>
      <c r="C46" s="2280">
        <f>减免所得税优惠审核表!C46</f>
        <v>0</v>
      </c>
      <c r="D46" s="1865"/>
    </row>
    <row r="47" spans="1:5" s="1630" customFormat="1" ht="14.25" customHeight="1">
      <c r="A47" s="2279">
        <v>28</v>
      </c>
      <c r="B47" s="1865" t="s">
        <v>7068</v>
      </c>
      <c r="C47" s="2280">
        <f>减免所得税优惠审核表!C47</f>
        <v>0</v>
      </c>
      <c r="D47" s="1865"/>
    </row>
    <row r="48" spans="1:5" s="1630" customFormat="1" ht="14.25" customHeight="1">
      <c r="A48" s="2279">
        <v>29</v>
      </c>
      <c r="B48" s="1865" t="s">
        <v>7082</v>
      </c>
      <c r="C48" s="2280">
        <f>减免所得税优惠审核表!C48</f>
        <v>0</v>
      </c>
      <c r="D48" s="1865"/>
    </row>
    <row r="49" spans="1:4" s="1630" customFormat="1" ht="14.25" customHeight="1">
      <c r="A49" s="2279">
        <v>30</v>
      </c>
      <c r="B49" s="1865" t="s">
        <v>7083</v>
      </c>
      <c r="C49" s="2280">
        <f>减免所得税优惠审核表!C49</f>
        <v>0</v>
      </c>
      <c r="D49" s="1865"/>
    </row>
    <row r="50" spans="1:4" s="1630" customFormat="1" ht="14.25" customHeight="1">
      <c r="A50" s="2279">
        <v>31</v>
      </c>
      <c r="B50" s="1865" t="s">
        <v>7084</v>
      </c>
      <c r="C50" s="2280">
        <f>减免所得税优惠审核表!C50</f>
        <v>0</v>
      </c>
      <c r="D50" s="1865"/>
    </row>
    <row r="51" spans="1:4" s="1630" customFormat="1" ht="14.25" customHeight="1">
      <c r="A51" s="2279">
        <v>32</v>
      </c>
      <c r="B51" s="1865" t="s">
        <v>7069</v>
      </c>
      <c r="C51" s="2280">
        <f>减免所得税优惠审核表!C51</f>
        <v>0</v>
      </c>
      <c r="D51" s="1865"/>
    </row>
    <row r="52" spans="1:4" s="1630" customFormat="1" ht="14.25" customHeight="1">
      <c r="A52" s="2279">
        <v>33</v>
      </c>
      <c r="B52" s="1865" t="s">
        <v>7070</v>
      </c>
      <c r="C52" s="2280">
        <f>减免所得税优惠审核表!C52</f>
        <v>0</v>
      </c>
      <c r="D52" s="1865"/>
    </row>
    <row r="53" spans="1:4" s="1630" customFormat="1" ht="14.25" customHeight="1">
      <c r="A53" s="2279">
        <v>34</v>
      </c>
      <c r="B53" s="1865" t="s">
        <v>7071</v>
      </c>
      <c r="C53" s="2280">
        <f ca="1">减免所得税优惠审核表!C53</f>
        <v>0</v>
      </c>
      <c r="D53" s="2331" t="s">
        <v>7087</v>
      </c>
    </row>
  </sheetData>
  <mergeCells count="2">
    <mergeCell ref="A1:C1"/>
    <mergeCell ref="A2:C2"/>
  </mergeCells>
  <phoneticPr fontId="59" type="noConversion"/>
  <hyperlinks>
    <hyperlink ref="E12" location="减免所得税优惠审核表!A1" display="减免所得税优惠审核表!A1"/>
  </hyperlinks>
  <printOptions horizontalCentered="1"/>
  <pageMargins left="0.65" right="0.43" top="0.98425196850393704" bottom="0.98425196850393704" header="0.49" footer="0.5118110236220472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7777" r:id="rId4" name="Button 1">
              <controlPr defaultSize="0" print="0" autoFill="0" autoPict="0" macro="[0]!ThisWorkbook.返回">
                <anchor moveWithCells="1">
                  <from>
                    <xdr:col>4</xdr:col>
                    <xdr:colOff>238125</xdr:colOff>
                    <xdr:row>6</xdr:row>
                    <xdr:rowOff>152400</xdr:rowOff>
                  </from>
                  <to>
                    <xdr:col>5</xdr:col>
                    <xdr:colOff>647700</xdr:colOff>
                    <xdr:row>8</xdr:row>
                    <xdr:rowOff>123825</xdr:rowOff>
                  </to>
                </anchor>
              </controlPr>
            </control>
          </mc:Choice>
        </mc:AlternateContent>
      </controls>
    </mc:Choice>
  </mc:AlternateContent>
</worksheet>
</file>

<file path=xl/worksheets/sheet1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7">
    <tabColor rgb="FFFFFF00"/>
  </sheetPr>
  <dimension ref="A1:I34"/>
  <sheetViews>
    <sheetView workbookViewId="0">
      <selection sqref="A1:D1"/>
    </sheetView>
  </sheetViews>
  <sheetFormatPr defaultColWidth="22.875" defaultRowHeight="14.25"/>
  <cols>
    <col min="1" max="1" width="5.25" style="1641" customWidth="1"/>
    <col min="2" max="2" width="5.25" style="1559" customWidth="1"/>
    <col min="3" max="3" width="50.375" style="1559" customWidth="1"/>
    <col min="4" max="5" width="26.25" style="1559" customWidth="1"/>
    <col min="6" max="256" width="22.875" style="1559"/>
    <col min="257" max="258" width="5.25" style="1559" customWidth="1"/>
    <col min="259" max="259" width="50.375" style="1559" customWidth="1"/>
    <col min="260" max="261" width="26.25" style="1559" customWidth="1"/>
    <col min="262" max="512" width="22.875" style="1559"/>
    <col min="513" max="514" width="5.25" style="1559" customWidth="1"/>
    <col min="515" max="515" width="50.375" style="1559" customWidth="1"/>
    <col min="516" max="517" width="26.25" style="1559" customWidth="1"/>
    <col min="518" max="768" width="22.875" style="1559"/>
    <col min="769" max="770" width="5.25" style="1559" customWidth="1"/>
    <col min="771" max="771" width="50.375" style="1559" customWidth="1"/>
    <col min="772" max="773" width="26.25" style="1559" customWidth="1"/>
    <col min="774" max="1024" width="22.875" style="1559"/>
    <col min="1025" max="1026" width="5.25" style="1559" customWidth="1"/>
    <col min="1027" max="1027" width="50.375" style="1559" customWidth="1"/>
    <col min="1028" max="1029" width="26.25" style="1559" customWidth="1"/>
    <col min="1030" max="1280" width="22.875" style="1559"/>
    <col min="1281" max="1282" width="5.25" style="1559" customWidth="1"/>
    <col min="1283" max="1283" width="50.375" style="1559" customWidth="1"/>
    <col min="1284" max="1285" width="26.25" style="1559" customWidth="1"/>
    <col min="1286" max="1536" width="22.875" style="1559"/>
    <col min="1537" max="1538" width="5.25" style="1559" customWidth="1"/>
    <col min="1539" max="1539" width="50.375" style="1559" customWidth="1"/>
    <col min="1540" max="1541" width="26.25" style="1559" customWidth="1"/>
    <col min="1542" max="1792" width="22.875" style="1559"/>
    <col min="1793" max="1794" width="5.25" style="1559" customWidth="1"/>
    <col min="1795" max="1795" width="50.375" style="1559" customWidth="1"/>
    <col min="1796" max="1797" width="26.25" style="1559" customWidth="1"/>
    <col min="1798" max="2048" width="22.875" style="1559"/>
    <col min="2049" max="2050" width="5.25" style="1559" customWidth="1"/>
    <col min="2051" max="2051" width="50.375" style="1559" customWidth="1"/>
    <col min="2052" max="2053" width="26.25" style="1559" customWidth="1"/>
    <col min="2054" max="2304" width="22.875" style="1559"/>
    <col min="2305" max="2306" width="5.25" style="1559" customWidth="1"/>
    <col min="2307" max="2307" width="50.375" style="1559" customWidth="1"/>
    <col min="2308" max="2309" width="26.25" style="1559" customWidth="1"/>
    <col min="2310" max="2560" width="22.875" style="1559"/>
    <col min="2561" max="2562" width="5.25" style="1559" customWidth="1"/>
    <col min="2563" max="2563" width="50.375" style="1559" customWidth="1"/>
    <col min="2564" max="2565" width="26.25" style="1559" customWidth="1"/>
    <col min="2566" max="2816" width="22.875" style="1559"/>
    <col min="2817" max="2818" width="5.25" style="1559" customWidth="1"/>
    <col min="2819" max="2819" width="50.375" style="1559" customWidth="1"/>
    <col min="2820" max="2821" width="26.25" style="1559" customWidth="1"/>
    <col min="2822" max="3072" width="22.875" style="1559"/>
    <col min="3073" max="3074" width="5.25" style="1559" customWidth="1"/>
    <col min="3075" max="3075" width="50.375" style="1559" customWidth="1"/>
    <col min="3076" max="3077" width="26.25" style="1559" customWidth="1"/>
    <col min="3078" max="3328" width="22.875" style="1559"/>
    <col min="3329" max="3330" width="5.25" style="1559" customWidth="1"/>
    <col min="3331" max="3331" width="50.375" style="1559" customWidth="1"/>
    <col min="3332" max="3333" width="26.25" style="1559" customWidth="1"/>
    <col min="3334" max="3584" width="22.875" style="1559"/>
    <col min="3585" max="3586" width="5.25" style="1559" customWidth="1"/>
    <col min="3587" max="3587" width="50.375" style="1559" customWidth="1"/>
    <col min="3588" max="3589" width="26.25" style="1559" customWidth="1"/>
    <col min="3590" max="3840" width="22.875" style="1559"/>
    <col min="3841" max="3842" width="5.25" style="1559" customWidth="1"/>
    <col min="3843" max="3843" width="50.375" style="1559" customWidth="1"/>
    <col min="3844" max="3845" width="26.25" style="1559" customWidth="1"/>
    <col min="3846" max="4096" width="22.875" style="1559"/>
    <col min="4097" max="4098" width="5.25" style="1559" customWidth="1"/>
    <col min="4099" max="4099" width="50.375" style="1559" customWidth="1"/>
    <col min="4100" max="4101" width="26.25" style="1559" customWidth="1"/>
    <col min="4102" max="4352" width="22.875" style="1559"/>
    <col min="4353" max="4354" width="5.25" style="1559" customWidth="1"/>
    <col min="4355" max="4355" width="50.375" style="1559" customWidth="1"/>
    <col min="4356" max="4357" width="26.25" style="1559" customWidth="1"/>
    <col min="4358" max="4608" width="22.875" style="1559"/>
    <col min="4609" max="4610" width="5.25" style="1559" customWidth="1"/>
    <col min="4611" max="4611" width="50.375" style="1559" customWidth="1"/>
    <col min="4612" max="4613" width="26.25" style="1559" customWidth="1"/>
    <col min="4614" max="4864" width="22.875" style="1559"/>
    <col min="4865" max="4866" width="5.25" style="1559" customWidth="1"/>
    <col min="4867" max="4867" width="50.375" style="1559" customWidth="1"/>
    <col min="4868" max="4869" width="26.25" style="1559" customWidth="1"/>
    <col min="4870" max="5120" width="22.875" style="1559"/>
    <col min="5121" max="5122" width="5.25" style="1559" customWidth="1"/>
    <col min="5123" max="5123" width="50.375" style="1559" customWidth="1"/>
    <col min="5124" max="5125" width="26.25" style="1559" customWidth="1"/>
    <col min="5126" max="5376" width="22.875" style="1559"/>
    <col min="5377" max="5378" width="5.25" style="1559" customWidth="1"/>
    <col min="5379" max="5379" width="50.375" style="1559" customWidth="1"/>
    <col min="5380" max="5381" width="26.25" style="1559" customWidth="1"/>
    <col min="5382" max="5632" width="22.875" style="1559"/>
    <col min="5633" max="5634" width="5.25" style="1559" customWidth="1"/>
    <col min="5635" max="5635" width="50.375" style="1559" customWidth="1"/>
    <col min="5636" max="5637" width="26.25" style="1559" customWidth="1"/>
    <col min="5638" max="5888" width="22.875" style="1559"/>
    <col min="5889" max="5890" width="5.25" style="1559" customWidth="1"/>
    <col min="5891" max="5891" width="50.375" style="1559" customWidth="1"/>
    <col min="5892" max="5893" width="26.25" style="1559" customWidth="1"/>
    <col min="5894" max="6144" width="22.875" style="1559"/>
    <col min="6145" max="6146" width="5.25" style="1559" customWidth="1"/>
    <col min="6147" max="6147" width="50.375" style="1559" customWidth="1"/>
    <col min="6148" max="6149" width="26.25" style="1559" customWidth="1"/>
    <col min="6150" max="6400" width="22.875" style="1559"/>
    <col min="6401" max="6402" width="5.25" style="1559" customWidth="1"/>
    <col min="6403" max="6403" width="50.375" style="1559" customWidth="1"/>
    <col min="6404" max="6405" width="26.25" style="1559" customWidth="1"/>
    <col min="6406" max="6656" width="22.875" style="1559"/>
    <col min="6657" max="6658" width="5.25" style="1559" customWidth="1"/>
    <col min="6659" max="6659" width="50.375" style="1559" customWidth="1"/>
    <col min="6660" max="6661" width="26.25" style="1559" customWidth="1"/>
    <col min="6662" max="6912" width="22.875" style="1559"/>
    <col min="6913" max="6914" width="5.25" style="1559" customWidth="1"/>
    <col min="6915" max="6915" width="50.375" style="1559" customWidth="1"/>
    <col min="6916" max="6917" width="26.25" style="1559" customWidth="1"/>
    <col min="6918" max="7168" width="22.875" style="1559"/>
    <col min="7169" max="7170" width="5.25" style="1559" customWidth="1"/>
    <col min="7171" max="7171" width="50.375" style="1559" customWidth="1"/>
    <col min="7172" max="7173" width="26.25" style="1559" customWidth="1"/>
    <col min="7174" max="7424" width="22.875" style="1559"/>
    <col min="7425" max="7426" width="5.25" style="1559" customWidth="1"/>
    <col min="7427" max="7427" width="50.375" style="1559" customWidth="1"/>
    <col min="7428" max="7429" width="26.25" style="1559" customWidth="1"/>
    <col min="7430" max="7680" width="22.875" style="1559"/>
    <col min="7681" max="7682" width="5.25" style="1559" customWidth="1"/>
    <col min="7683" max="7683" width="50.375" style="1559" customWidth="1"/>
    <col min="7684" max="7685" width="26.25" style="1559" customWidth="1"/>
    <col min="7686" max="7936" width="22.875" style="1559"/>
    <col min="7937" max="7938" width="5.25" style="1559" customWidth="1"/>
    <col min="7939" max="7939" width="50.375" style="1559" customWidth="1"/>
    <col min="7940" max="7941" width="26.25" style="1559" customWidth="1"/>
    <col min="7942" max="8192" width="22.875" style="1559"/>
    <col min="8193" max="8194" width="5.25" style="1559" customWidth="1"/>
    <col min="8195" max="8195" width="50.375" style="1559" customWidth="1"/>
    <col min="8196" max="8197" width="26.25" style="1559" customWidth="1"/>
    <col min="8198" max="8448" width="22.875" style="1559"/>
    <col min="8449" max="8450" width="5.25" style="1559" customWidth="1"/>
    <col min="8451" max="8451" width="50.375" style="1559" customWidth="1"/>
    <col min="8452" max="8453" width="26.25" style="1559" customWidth="1"/>
    <col min="8454" max="8704" width="22.875" style="1559"/>
    <col min="8705" max="8706" width="5.25" style="1559" customWidth="1"/>
    <col min="8707" max="8707" width="50.375" style="1559" customWidth="1"/>
    <col min="8708" max="8709" width="26.25" style="1559" customWidth="1"/>
    <col min="8710" max="8960" width="22.875" style="1559"/>
    <col min="8961" max="8962" width="5.25" style="1559" customWidth="1"/>
    <col min="8963" max="8963" width="50.375" style="1559" customWidth="1"/>
    <col min="8964" max="8965" width="26.25" style="1559" customWidth="1"/>
    <col min="8966" max="9216" width="22.875" style="1559"/>
    <col min="9217" max="9218" width="5.25" style="1559" customWidth="1"/>
    <col min="9219" max="9219" width="50.375" style="1559" customWidth="1"/>
    <col min="9220" max="9221" width="26.25" style="1559" customWidth="1"/>
    <col min="9222" max="9472" width="22.875" style="1559"/>
    <col min="9473" max="9474" width="5.25" style="1559" customWidth="1"/>
    <col min="9475" max="9475" width="50.375" style="1559" customWidth="1"/>
    <col min="9476" max="9477" width="26.25" style="1559" customWidth="1"/>
    <col min="9478" max="9728" width="22.875" style="1559"/>
    <col min="9729" max="9730" width="5.25" style="1559" customWidth="1"/>
    <col min="9731" max="9731" width="50.375" style="1559" customWidth="1"/>
    <col min="9732" max="9733" width="26.25" style="1559" customWidth="1"/>
    <col min="9734" max="9984" width="22.875" style="1559"/>
    <col min="9985" max="9986" width="5.25" style="1559" customWidth="1"/>
    <col min="9987" max="9987" width="50.375" style="1559" customWidth="1"/>
    <col min="9988" max="9989" width="26.25" style="1559" customWidth="1"/>
    <col min="9990" max="10240" width="22.875" style="1559"/>
    <col min="10241" max="10242" width="5.25" style="1559" customWidth="1"/>
    <col min="10243" max="10243" width="50.375" style="1559" customWidth="1"/>
    <col min="10244" max="10245" width="26.25" style="1559" customWidth="1"/>
    <col min="10246" max="10496" width="22.875" style="1559"/>
    <col min="10497" max="10498" width="5.25" style="1559" customWidth="1"/>
    <col min="10499" max="10499" width="50.375" style="1559" customWidth="1"/>
    <col min="10500" max="10501" width="26.25" style="1559" customWidth="1"/>
    <col min="10502" max="10752" width="22.875" style="1559"/>
    <col min="10753" max="10754" width="5.25" style="1559" customWidth="1"/>
    <col min="10755" max="10755" width="50.375" style="1559" customWidth="1"/>
    <col min="10756" max="10757" width="26.25" style="1559" customWidth="1"/>
    <col min="10758" max="11008" width="22.875" style="1559"/>
    <col min="11009" max="11010" width="5.25" style="1559" customWidth="1"/>
    <col min="11011" max="11011" width="50.375" style="1559" customWidth="1"/>
    <col min="11012" max="11013" width="26.25" style="1559" customWidth="1"/>
    <col min="11014" max="11264" width="22.875" style="1559"/>
    <col min="11265" max="11266" width="5.25" style="1559" customWidth="1"/>
    <col min="11267" max="11267" width="50.375" style="1559" customWidth="1"/>
    <col min="11268" max="11269" width="26.25" style="1559" customWidth="1"/>
    <col min="11270" max="11520" width="22.875" style="1559"/>
    <col min="11521" max="11522" width="5.25" style="1559" customWidth="1"/>
    <col min="11523" max="11523" width="50.375" style="1559" customWidth="1"/>
    <col min="11524" max="11525" width="26.25" style="1559" customWidth="1"/>
    <col min="11526" max="11776" width="22.875" style="1559"/>
    <col min="11777" max="11778" width="5.25" style="1559" customWidth="1"/>
    <col min="11779" max="11779" width="50.375" style="1559" customWidth="1"/>
    <col min="11780" max="11781" width="26.25" style="1559" customWidth="1"/>
    <col min="11782" max="12032" width="22.875" style="1559"/>
    <col min="12033" max="12034" width="5.25" style="1559" customWidth="1"/>
    <col min="12035" max="12035" width="50.375" style="1559" customWidth="1"/>
    <col min="12036" max="12037" width="26.25" style="1559" customWidth="1"/>
    <col min="12038" max="12288" width="22.875" style="1559"/>
    <col min="12289" max="12290" width="5.25" style="1559" customWidth="1"/>
    <col min="12291" max="12291" width="50.375" style="1559" customWidth="1"/>
    <col min="12292" max="12293" width="26.25" style="1559" customWidth="1"/>
    <col min="12294" max="12544" width="22.875" style="1559"/>
    <col min="12545" max="12546" width="5.25" style="1559" customWidth="1"/>
    <col min="12547" max="12547" width="50.375" style="1559" customWidth="1"/>
    <col min="12548" max="12549" width="26.25" style="1559" customWidth="1"/>
    <col min="12550" max="12800" width="22.875" style="1559"/>
    <col min="12801" max="12802" width="5.25" style="1559" customWidth="1"/>
    <col min="12803" max="12803" width="50.375" style="1559" customWidth="1"/>
    <col min="12804" max="12805" width="26.25" style="1559" customWidth="1"/>
    <col min="12806" max="13056" width="22.875" style="1559"/>
    <col min="13057" max="13058" width="5.25" style="1559" customWidth="1"/>
    <col min="13059" max="13059" width="50.375" style="1559" customWidth="1"/>
    <col min="13060" max="13061" width="26.25" style="1559" customWidth="1"/>
    <col min="13062" max="13312" width="22.875" style="1559"/>
    <col min="13313" max="13314" width="5.25" style="1559" customWidth="1"/>
    <col min="13315" max="13315" width="50.375" style="1559" customWidth="1"/>
    <col min="13316" max="13317" width="26.25" style="1559" customWidth="1"/>
    <col min="13318" max="13568" width="22.875" style="1559"/>
    <col min="13569" max="13570" width="5.25" style="1559" customWidth="1"/>
    <col min="13571" max="13571" width="50.375" style="1559" customWidth="1"/>
    <col min="13572" max="13573" width="26.25" style="1559" customWidth="1"/>
    <col min="13574" max="13824" width="22.875" style="1559"/>
    <col min="13825" max="13826" width="5.25" style="1559" customWidth="1"/>
    <col min="13827" max="13827" width="50.375" style="1559" customWidth="1"/>
    <col min="13828" max="13829" width="26.25" style="1559" customWidth="1"/>
    <col min="13830" max="14080" width="22.875" style="1559"/>
    <col min="14081" max="14082" width="5.25" style="1559" customWidth="1"/>
    <col min="14083" max="14083" width="50.375" style="1559" customWidth="1"/>
    <col min="14084" max="14085" width="26.25" style="1559" customWidth="1"/>
    <col min="14086" max="14336" width="22.875" style="1559"/>
    <col min="14337" max="14338" width="5.25" style="1559" customWidth="1"/>
    <col min="14339" max="14339" width="50.375" style="1559" customWidth="1"/>
    <col min="14340" max="14341" width="26.25" style="1559" customWidth="1"/>
    <col min="14342" max="14592" width="22.875" style="1559"/>
    <col min="14593" max="14594" width="5.25" style="1559" customWidth="1"/>
    <col min="14595" max="14595" width="50.375" style="1559" customWidth="1"/>
    <col min="14596" max="14597" width="26.25" style="1559" customWidth="1"/>
    <col min="14598" max="14848" width="22.875" style="1559"/>
    <col min="14849" max="14850" width="5.25" style="1559" customWidth="1"/>
    <col min="14851" max="14851" width="50.375" style="1559" customWidth="1"/>
    <col min="14852" max="14853" width="26.25" style="1559" customWidth="1"/>
    <col min="14854" max="15104" width="22.875" style="1559"/>
    <col min="15105" max="15106" width="5.25" style="1559" customWidth="1"/>
    <col min="15107" max="15107" width="50.375" style="1559" customWidth="1"/>
    <col min="15108" max="15109" width="26.25" style="1559" customWidth="1"/>
    <col min="15110" max="15360" width="22.875" style="1559"/>
    <col min="15361" max="15362" width="5.25" style="1559" customWidth="1"/>
    <col min="15363" max="15363" width="50.375" style="1559" customWidth="1"/>
    <col min="15364" max="15365" width="26.25" style="1559" customWidth="1"/>
    <col min="15366" max="15616" width="22.875" style="1559"/>
    <col min="15617" max="15618" width="5.25" style="1559" customWidth="1"/>
    <col min="15619" max="15619" width="50.375" style="1559" customWidth="1"/>
    <col min="15620" max="15621" width="26.25" style="1559" customWidth="1"/>
    <col min="15622" max="15872" width="22.875" style="1559"/>
    <col min="15873" max="15874" width="5.25" style="1559" customWidth="1"/>
    <col min="15875" max="15875" width="50.375" style="1559" customWidth="1"/>
    <col min="15876" max="15877" width="26.25" style="1559" customWidth="1"/>
    <col min="15878" max="16128" width="22.875" style="1559"/>
    <col min="16129" max="16130" width="5.25" style="1559" customWidth="1"/>
    <col min="16131" max="16131" width="50.375" style="1559" customWidth="1"/>
    <col min="16132" max="16133" width="26.25" style="1559" customWidth="1"/>
    <col min="16134" max="16384" width="22.875" style="1559"/>
  </cols>
  <sheetData>
    <row r="1" spans="1:9" ht="20.100000000000001" customHeight="1">
      <c r="A1" s="3371" t="s">
        <v>5845</v>
      </c>
      <c r="B1" s="3371"/>
      <c r="C1" s="3371"/>
      <c r="D1" s="3371"/>
      <c r="E1" s="1967"/>
    </row>
    <row r="2" spans="1:9" ht="25.5" customHeight="1">
      <c r="A2" s="3289" t="s">
        <v>5846</v>
      </c>
      <c r="B2" s="3289"/>
      <c r="C2" s="3289"/>
      <c r="D2" s="3289"/>
      <c r="E2" s="1883"/>
    </row>
    <row r="3" spans="1:9" ht="14.25" customHeight="1">
      <c r="A3" s="1858" t="s">
        <v>5847</v>
      </c>
      <c r="B3" s="3323" t="s">
        <v>5848</v>
      </c>
      <c r="C3" s="3323"/>
      <c r="D3" s="3323"/>
      <c r="E3" s="1875" t="s">
        <v>5073</v>
      </c>
      <c r="F3" s="1564"/>
      <c r="G3" s="1592"/>
      <c r="H3" s="1564"/>
      <c r="I3" s="1564"/>
    </row>
    <row r="4" spans="1:9" ht="15" customHeight="1">
      <c r="A4" s="1876">
        <v>1</v>
      </c>
      <c r="B4" s="3342" t="s">
        <v>5848</v>
      </c>
      <c r="C4" s="1912" t="s">
        <v>5849</v>
      </c>
      <c r="D4" s="2121">
        <f>高新技术企业优惠情况审核表!D4</f>
        <v>0</v>
      </c>
      <c r="E4" s="2016"/>
    </row>
    <row r="5" spans="1:9" ht="19.5" customHeight="1">
      <c r="A5" s="1876">
        <v>2</v>
      </c>
      <c r="B5" s="3351"/>
      <c r="C5" s="1912" t="s">
        <v>5850</v>
      </c>
      <c r="D5" s="2121">
        <f>高新技术企业优惠情况审核表!D5</f>
        <v>0</v>
      </c>
      <c r="E5" s="1985"/>
    </row>
    <row r="6" spans="1:9" ht="27" customHeight="1">
      <c r="A6" s="1876">
        <v>3</v>
      </c>
      <c r="B6" s="3351"/>
      <c r="C6" s="1913" t="s">
        <v>5851</v>
      </c>
      <c r="D6" s="2121">
        <f>高新技术企业优惠情况审核表!D6</f>
        <v>0</v>
      </c>
      <c r="E6" s="1985"/>
    </row>
    <row r="7" spans="1:9" ht="18" customHeight="1">
      <c r="A7" s="1876">
        <v>4</v>
      </c>
      <c r="B7" s="3351"/>
      <c r="C7" s="1912" t="s">
        <v>5852</v>
      </c>
      <c r="D7" s="2121">
        <f>高新技术企业优惠情况审核表!D7</f>
        <v>0</v>
      </c>
      <c r="E7" s="1985"/>
    </row>
    <row r="8" spans="1:9" ht="18.75" customHeight="1">
      <c r="A8" s="1876">
        <v>5</v>
      </c>
      <c r="B8" s="3351"/>
      <c r="C8" s="1912" t="s">
        <v>5853</v>
      </c>
      <c r="D8" s="2121">
        <f>高新技术企业优惠情况审核表!D8</f>
        <v>0</v>
      </c>
      <c r="E8" s="1985"/>
    </row>
    <row r="9" spans="1:9" ht="18" customHeight="1">
      <c r="A9" s="1876">
        <v>6</v>
      </c>
      <c r="B9" s="3343"/>
      <c r="C9" s="1914" t="s">
        <v>5854</v>
      </c>
      <c r="D9" s="2121">
        <f>高新技术企业优惠情况审核表!D9</f>
        <v>0</v>
      </c>
      <c r="E9" s="1985"/>
    </row>
    <row r="10" spans="1:9" ht="14.25" customHeight="1">
      <c r="A10" s="1876">
        <v>7</v>
      </c>
      <c r="B10" s="3323" t="s">
        <v>5855</v>
      </c>
      <c r="C10" s="1915" t="s">
        <v>5856</v>
      </c>
      <c r="D10" s="2104">
        <f>高新技术企业优惠情况审核表!D10</f>
        <v>0</v>
      </c>
      <c r="E10" s="1971"/>
    </row>
    <row r="11" spans="1:9" ht="14.25" customHeight="1">
      <c r="A11" s="1876">
        <v>8</v>
      </c>
      <c r="B11" s="3323"/>
      <c r="C11" s="1915" t="s">
        <v>5857</v>
      </c>
      <c r="D11" s="2104">
        <f>高新技术企业优惠情况审核表!D11</f>
        <v>0</v>
      </c>
      <c r="E11" s="1971"/>
    </row>
    <row r="12" spans="1:9" ht="14.25" customHeight="1">
      <c r="A12" s="1876">
        <v>9</v>
      </c>
      <c r="B12" s="3323"/>
      <c r="C12" s="1915" t="s">
        <v>5858</v>
      </c>
      <c r="D12" s="2104">
        <f>高新技术企业优惠情况审核表!D12</f>
        <v>0</v>
      </c>
      <c r="E12" s="1971"/>
    </row>
    <row r="13" spans="1:9" ht="14.25" customHeight="1">
      <c r="A13" s="1876">
        <v>10</v>
      </c>
      <c r="B13" s="3323"/>
      <c r="C13" s="1915" t="s">
        <v>5859</v>
      </c>
      <c r="D13" s="2104">
        <f>高新技术企业优惠情况审核表!D13</f>
        <v>0</v>
      </c>
      <c r="E13" s="1971"/>
      <c r="F13" s="1702" t="s">
        <v>6649</v>
      </c>
    </row>
    <row r="14" spans="1:9" ht="23.25" customHeight="1">
      <c r="A14" s="1876">
        <v>11</v>
      </c>
      <c r="B14" s="3323"/>
      <c r="C14" s="1916" t="s">
        <v>5860</v>
      </c>
      <c r="D14" s="2104">
        <f>高新技术企业优惠情况审核表!D14</f>
        <v>0</v>
      </c>
      <c r="E14" s="1971"/>
    </row>
    <row r="15" spans="1:9" ht="14.25" customHeight="1">
      <c r="A15" s="1876">
        <v>12</v>
      </c>
      <c r="B15" s="3323" t="s">
        <v>5861</v>
      </c>
      <c r="C15" s="1917" t="s">
        <v>5862</v>
      </c>
      <c r="D15" s="2104">
        <f>高新技术企业优惠情况审核表!D15</f>
        <v>0</v>
      </c>
      <c r="E15" s="1971"/>
    </row>
    <row r="16" spans="1:9" ht="14.25" customHeight="1">
      <c r="A16" s="1876">
        <v>13</v>
      </c>
      <c r="B16" s="3323"/>
      <c r="C16" s="1917" t="s">
        <v>5863</v>
      </c>
      <c r="D16" s="2104">
        <f>高新技术企业优惠情况审核表!D16</f>
        <v>0</v>
      </c>
      <c r="E16" s="1971"/>
    </row>
    <row r="17" spans="1:5" ht="14.25" customHeight="1">
      <c r="A17" s="1876">
        <v>14</v>
      </c>
      <c r="B17" s="3323"/>
      <c r="C17" s="1915" t="s">
        <v>5864</v>
      </c>
      <c r="D17" s="2104">
        <f>高新技术企业优惠情况审核表!D17</f>
        <v>0</v>
      </c>
      <c r="E17" s="1971"/>
    </row>
    <row r="18" spans="1:5" ht="24" customHeight="1">
      <c r="A18" s="1876">
        <v>15</v>
      </c>
      <c r="B18" s="3323"/>
      <c r="C18" s="1916" t="s">
        <v>5865</v>
      </c>
      <c r="D18" s="2104">
        <f>高新技术企业优惠情况审核表!D18</f>
        <v>0</v>
      </c>
      <c r="E18" s="2016"/>
    </row>
    <row r="19" spans="1:5" ht="14.25" customHeight="1">
      <c r="A19" s="1876">
        <v>16</v>
      </c>
      <c r="B19" s="3323"/>
      <c r="C19" s="1918" t="s">
        <v>5866</v>
      </c>
      <c r="D19" s="2104">
        <f>高新技术企业优惠情况审核表!D19</f>
        <v>0</v>
      </c>
      <c r="E19" s="1971"/>
    </row>
    <row r="20" spans="1:5" ht="14.25" customHeight="1">
      <c r="A20" s="1876">
        <v>17</v>
      </c>
      <c r="B20" s="3323" t="s">
        <v>5867</v>
      </c>
      <c r="C20" s="1917" t="s">
        <v>5868</v>
      </c>
      <c r="D20" s="2104">
        <f>高新技术企业优惠情况审核表!D20</f>
        <v>0</v>
      </c>
      <c r="E20" s="1971"/>
    </row>
    <row r="21" spans="1:5" ht="14.25" customHeight="1">
      <c r="A21" s="1876">
        <v>18</v>
      </c>
      <c r="B21" s="3323"/>
      <c r="C21" s="1919" t="s">
        <v>6584</v>
      </c>
      <c r="D21" s="2104">
        <f>高新技术企业优惠情况审核表!D21</f>
        <v>0</v>
      </c>
      <c r="E21" s="1971"/>
    </row>
    <row r="22" spans="1:5" ht="14.25" customHeight="1">
      <c r="A22" s="1876">
        <v>19</v>
      </c>
      <c r="B22" s="3323"/>
      <c r="C22" s="1919" t="s">
        <v>5870</v>
      </c>
      <c r="D22" s="2104">
        <f>高新技术企业优惠情况审核表!D22</f>
        <v>0</v>
      </c>
      <c r="E22" s="1971"/>
    </row>
    <row r="23" spans="1:5" ht="14.25" customHeight="1">
      <c r="A23" s="1876">
        <v>20</v>
      </c>
      <c r="B23" s="3323"/>
      <c r="C23" s="1919" t="s">
        <v>5871</v>
      </c>
      <c r="D23" s="2104">
        <f>高新技术企业优惠情况审核表!D23</f>
        <v>0</v>
      </c>
      <c r="E23" s="1971"/>
    </row>
    <row r="24" spans="1:5" ht="14.25" customHeight="1">
      <c r="A24" s="1876">
        <v>21</v>
      </c>
      <c r="B24" s="3323"/>
      <c r="C24" s="1919" t="s">
        <v>5872</v>
      </c>
      <c r="D24" s="2104">
        <f>高新技术企业优惠情况审核表!D24</f>
        <v>0</v>
      </c>
      <c r="E24" s="1971"/>
    </row>
    <row r="25" spans="1:5" ht="14.25" customHeight="1">
      <c r="A25" s="1876">
        <v>22</v>
      </c>
      <c r="B25" s="3323"/>
      <c r="C25" s="1919" t="s">
        <v>5873</v>
      </c>
      <c r="D25" s="2104">
        <f>高新技术企业优惠情况审核表!D25</f>
        <v>0</v>
      </c>
      <c r="E25" s="1971"/>
    </row>
    <row r="26" spans="1:5" ht="14.25" customHeight="1">
      <c r="A26" s="1876">
        <v>23</v>
      </c>
      <c r="B26" s="3323"/>
      <c r="C26" s="1919" t="s">
        <v>5874</v>
      </c>
      <c r="D26" s="2104">
        <f>高新技术企业优惠情况审核表!D26</f>
        <v>0</v>
      </c>
      <c r="E26" s="1971"/>
    </row>
    <row r="27" spans="1:5" ht="14.25" customHeight="1">
      <c r="A27" s="1876">
        <v>24</v>
      </c>
      <c r="B27" s="3323"/>
      <c r="C27" s="1919" t="s">
        <v>5875</v>
      </c>
      <c r="D27" s="2104">
        <f>高新技术企业优惠情况审核表!D27</f>
        <v>0</v>
      </c>
      <c r="E27" s="1971"/>
    </row>
    <row r="28" spans="1:5" ht="14.25" customHeight="1">
      <c r="A28" s="1876">
        <v>25</v>
      </c>
      <c r="B28" s="3323"/>
      <c r="C28" s="1919" t="s">
        <v>5876</v>
      </c>
      <c r="D28" s="2105"/>
      <c r="E28" s="1971"/>
    </row>
    <row r="29" spans="1:5" ht="14.25" customHeight="1">
      <c r="A29" s="1876">
        <v>26</v>
      </c>
      <c r="B29" s="3323"/>
      <c r="C29" s="1919" t="s">
        <v>5877</v>
      </c>
      <c r="D29" s="2104">
        <f>高新技术企业优惠情况审核表!D29</f>
        <v>0</v>
      </c>
      <c r="E29" s="1971"/>
    </row>
    <row r="30" spans="1:5" ht="14.25" customHeight="1">
      <c r="A30" s="1876">
        <v>27</v>
      </c>
      <c r="B30" s="3323"/>
      <c r="C30" s="1919" t="s">
        <v>5878</v>
      </c>
      <c r="D30" s="2104">
        <f>高新技术企业优惠情况审核表!D30</f>
        <v>0</v>
      </c>
      <c r="E30" s="1971"/>
    </row>
    <row r="31" spans="1:5" ht="14.25" customHeight="1">
      <c r="A31" s="1876">
        <v>28</v>
      </c>
      <c r="B31" s="3323"/>
      <c r="C31" s="1919" t="s">
        <v>5879</v>
      </c>
      <c r="D31" s="2104">
        <f>高新技术企业优惠情况审核表!D31</f>
        <v>0</v>
      </c>
      <c r="E31" s="1971"/>
    </row>
    <row r="32" spans="1:5" ht="14.25" customHeight="1">
      <c r="A32" s="1876">
        <v>29</v>
      </c>
      <c r="B32" s="3323"/>
      <c r="C32" s="1919" t="s">
        <v>5880</v>
      </c>
      <c r="D32" s="2104">
        <f>高新技术企业优惠情况审核表!D32</f>
        <v>0</v>
      </c>
      <c r="E32" s="1971"/>
    </row>
    <row r="33" spans="1:5" ht="14.25" customHeight="1">
      <c r="A33" s="1876">
        <v>30</v>
      </c>
      <c r="B33" s="3323"/>
      <c r="C33" s="1919" t="s">
        <v>5881</v>
      </c>
      <c r="D33" s="2104">
        <f>高新技术企业优惠情况审核表!D33</f>
        <v>0</v>
      </c>
      <c r="E33" s="1971"/>
    </row>
    <row r="34" spans="1:5">
      <c r="A34" s="1875">
        <v>31</v>
      </c>
      <c r="B34" s="3369" t="s">
        <v>5882</v>
      </c>
      <c r="C34" s="3370"/>
      <c r="D34" s="2103">
        <f>高新技术企业优惠情况审核表!D34</f>
        <v>0</v>
      </c>
      <c r="E34" s="1858" t="s">
        <v>7086</v>
      </c>
    </row>
  </sheetData>
  <mergeCells count="8">
    <mergeCell ref="B20:B33"/>
    <mergeCell ref="B34:C34"/>
    <mergeCell ref="A1:D1"/>
    <mergeCell ref="A2:D2"/>
    <mergeCell ref="B3:D3"/>
    <mergeCell ref="B4:B9"/>
    <mergeCell ref="B10:B14"/>
    <mergeCell ref="B15:B19"/>
  </mergeCells>
  <phoneticPr fontId="59" type="noConversion"/>
  <dataValidations count="1">
    <dataValidation type="list" allowBlank="1" showInputMessage="1" showErrorMessage="1" sqref="WVL982926:WVL982928 IZ7:IZ9 SV7:SV9 ACR7:ACR9 AMN7:AMN9 AWJ7:AWJ9 BGF7:BGF9 BQB7:BQB9 BZX7:BZX9 CJT7:CJT9 CTP7:CTP9 DDL7:DDL9 DNH7:DNH9 DXD7:DXD9 EGZ7:EGZ9 EQV7:EQV9 FAR7:FAR9 FKN7:FKN9 FUJ7:FUJ9 GEF7:GEF9 GOB7:GOB9 GXX7:GXX9 HHT7:HHT9 HRP7:HRP9 IBL7:IBL9 ILH7:ILH9 IVD7:IVD9 JEZ7:JEZ9 JOV7:JOV9 JYR7:JYR9 KIN7:KIN9 KSJ7:KSJ9 LCF7:LCF9 LMB7:LMB9 LVX7:LVX9 MFT7:MFT9 MPP7:MPP9 MZL7:MZL9 NJH7:NJH9 NTD7:NTD9 OCZ7:OCZ9 OMV7:OMV9 OWR7:OWR9 PGN7:PGN9 PQJ7:PQJ9 QAF7:QAF9 QKB7:QKB9 QTX7:QTX9 RDT7:RDT9 RNP7:RNP9 RXL7:RXL9 SHH7:SHH9 SRD7:SRD9 TAZ7:TAZ9 TKV7:TKV9 TUR7:TUR9 UEN7:UEN9 UOJ7:UOJ9 UYF7:UYF9 VIB7:VIB9 VRX7:VRX9 WBT7:WBT9 WLP7:WLP9 WVL7:WVL9 D65422:D65424 IZ65422:IZ65424 SV65422:SV65424 ACR65422:ACR65424 AMN65422:AMN65424 AWJ65422:AWJ65424 BGF65422:BGF65424 BQB65422:BQB65424 BZX65422:BZX65424 CJT65422:CJT65424 CTP65422:CTP65424 DDL65422:DDL65424 DNH65422:DNH65424 DXD65422:DXD65424 EGZ65422:EGZ65424 EQV65422:EQV65424 FAR65422:FAR65424 FKN65422:FKN65424 FUJ65422:FUJ65424 GEF65422:GEF65424 GOB65422:GOB65424 GXX65422:GXX65424 HHT65422:HHT65424 HRP65422:HRP65424 IBL65422:IBL65424 ILH65422:ILH65424 IVD65422:IVD65424 JEZ65422:JEZ65424 JOV65422:JOV65424 JYR65422:JYR65424 KIN65422:KIN65424 KSJ65422:KSJ65424 LCF65422:LCF65424 LMB65422:LMB65424 LVX65422:LVX65424 MFT65422:MFT65424 MPP65422:MPP65424 MZL65422:MZL65424 NJH65422:NJH65424 NTD65422:NTD65424 OCZ65422:OCZ65424 OMV65422:OMV65424 OWR65422:OWR65424 PGN65422:PGN65424 PQJ65422:PQJ65424 QAF65422:QAF65424 QKB65422:QKB65424 QTX65422:QTX65424 RDT65422:RDT65424 RNP65422:RNP65424 RXL65422:RXL65424 SHH65422:SHH65424 SRD65422:SRD65424 TAZ65422:TAZ65424 TKV65422:TKV65424 TUR65422:TUR65424 UEN65422:UEN65424 UOJ65422:UOJ65424 UYF65422:UYF65424 VIB65422:VIB65424 VRX65422:VRX65424 WBT65422:WBT65424 WLP65422:WLP65424 WVL65422:WVL65424 D130958:D130960 IZ130958:IZ130960 SV130958:SV130960 ACR130958:ACR130960 AMN130958:AMN130960 AWJ130958:AWJ130960 BGF130958:BGF130960 BQB130958:BQB130960 BZX130958:BZX130960 CJT130958:CJT130960 CTP130958:CTP130960 DDL130958:DDL130960 DNH130958:DNH130960 DXD130958:DXD130960 EGZ130958:EGZ130960 EQV130958:EQV130960 FAR130958:FAR130960 FKN130958:FKN130960 FUJ130958:FUJ130960 GEF130958:GEF130960 GOB130958:GOB130960 GXX130958:GXX130960 HHT130958:HHT130960 HRP130958:HRP130960 IBL130958:IBL130960 ILH130958:ILH130960 IVD130958:IVD130960 JEZ130958:JEZ130960 JOV130958:JOV130960 JYR130958:JYR130960 KIN130958:KIN130960 KSJ130958:KSJ130960 LCF130958:LCF130960 LMB130958:LMB130960 LVX130958:LVX130960 MFT130958:MFT130960 MPP130958:MPP130960 MZL130958:MZL130960 NJH130958:NJH130960 NTD130958:NTD130960 OCZ130958:OCZ130960 OMV130958:OMV130960 OWR130958:OWR130960 PGN130958:PGN130960 PQJ130958:PQJ130960 QAF130958:QAF130960 QKB130958:QKB130960 QTX130958:QTX130960 RDT130958:RDT130960 RNP130958:RNP130960 RXL130958:RXL130960 SHH130958:SHH130960 SRD130958:SRD130960 TAZ130958:TAZ130960 TKV130958:TKV130960 TUR130958:TUR130960 UEN130958:UEN130960 UOJ130958:UOJ130960 UYF130958:UYF130960 VIB130958:VIB130960 VRX130958:VRX130960 WBT130958:WBT130960 WLP130958:WLP130960 WVL130958:WVL130960 D196494:D196496 IZ196494:IZ196496 SV196494:SV196496 ACR196494:ACR196496 AMN196494:AMN196496 AWJ196494:AWJ196496 BGF196494:BGF196496 BQB196494:BQB196496 BZX196494:BZX196496 CJT196494:CJT196496 CTP196494:CTP196496 DDL196494:DDL196496 DNH196494:DNH196496 DXD196494:DXD196496 EGZ196494:EGZ196496 EQV196494:EQV196496 FAR196494:FAR196496 FKN196494:FKN196496 FUJ196494:FUJ196496 GEF196494:GEF196496 GOB196494:GOB196496 GXX196494:GXX196496 HHT196494:HHT196496 HRP196494:HRP196496 IBL196494:IBL196496 ILH196494:ILH196496 IVD196494:IVD196496 JEZ196494:JEZ196496 JOV196494:JOV196496 JYR196494:JYR196496 KIN196494:KIN196496 KSJ196494:KSJ196496 LCF196494:LCF196496 LMB196494:LMB196496 LVX196494:LVX196496 MFT196494:MFT196496 MPP196494:MPP196496 MZL196494:MZL196496 NJH196494:NJH196496 NTD196494:NTD196496 OCZ196494:OCZ196496 OMV196494:OMV196496 OWR196494:OWR196496 PGN196494:PGN196496 PQJ196494:PQJ196496 QAF196494:QAF196496 QKB196494:QKB196496 QTX196494:QTX196496 RDT196494:RDT196496 RNP196494:RNP196496 RXL196494:RXL196496 SHH196494:SHH196496 SRD196494:SRD196496 TAZ196494:TAZ196496 TKV196494:TKV196496 TUR196494:TUR196496 UEN196494:UEN196496 UOJ196494:UOJ196496 UYF196494:UYF196496 VIB196494:VIB196496 VRX196494:VRX196496 WBT196494:WBT196496 WLP196494:WLP196496 WVL196494:WVL196496 D262030:D262032 IZ262030:IZ262032 SV262030:SV262032 ACR262030:ACR262032 AMN262030:AMN262032 AWJ262030:AWJ262032 BGF262030:BGF262032 BQB262030:BQB262032 BZX262030:BZX262032 CJT262030:CJT262032 CTP262030:CTP262032 DDL262030:DDL262032 DNH262030:DNH262032 DXD262030:DXD262032 EGZ262030:EGZ262032 EQV262030:EQV262032 FAR262030:FAR262032 FKN262030:FKN262032 FUJ262030:FUJ262032 GEF262030:GEF262032 GOB262030:GOB262032 GXX262030:GXX262032 HHT262030:HHT262032 HRP262030:HRP262032 IBL262030:IBL262032 ILH262030:ILH262032 IVD262030:IVD262032 JEZ262030:JEZ262032 JOV262030:JOV262032 JYR262030:JYR262032 KIN262030:KIN262032 KSJ262030:KSJ262032 LCF262030:LCF262032 LMB262030:LMB262032 LVX262030:LVX262032 MFT262030:MFT262032 MPP262030:MPP262032 MZL262030:MZL262032 NJH262030:NJH262032 NTD262030:NTD262032 OCZ262030:OCZ262032 OMV262030:OMV262032 OWR262030:OWR262032 PGN262030:PGN262032 PQJ262030:PQJ262032 QAF262030:QAF262032 QKB262030:QKB262032 QTX262030:QTX262032 RDT262030:RDT262032 RNP262030:RNP262032 RXL262030:RXL262032 SHH262030:SHH262032 SRD262030:SRD262032 TAZ262030:TAZ262032 TKV262030:TKV262032 TUR262030:TUR262032 UEN262030:UEN262032 UOJ262030:UOJ262032 UYF262030:UYF262032 VIB262030:VIB262032 VRX262030:VRX262032 WBT262030:WBT262032 WLP262030:WLP262032 WVL262030:WVL262032 D327566:D327568 IZ327566:IZ327568 SV327566:SV327568 ACR327566:ACR327568 AMN327566:AMN327568 AWJ327566:AWJ327568 BGF327566:BGF327568 BQB327566:BQB327568 BZX327566:BZX327568 CJT327566:CJT327568 CTP327566:CTP327568 DDL327566:DDL327568 DNH327566:DNH327568 DXD327566:DXD327568 EGZ327566:EGZ327568 EQV327566:EQV327568 FAR327566:FAR327568 FKN327566:FKN327568 FUJ327566:FUJ327568 GEF327566:GEF327568 GOB327566:GOB327568 GXX327566:GXX327568 HHT327566:HHT327568 HRP327566:HRP327568 IBL327566:IBL327568 ILH327566:ILH327568 IVD327566:IVD327568 JEZ327566:JEZ327568 JOV327566:JOV327568 JYR327566:JYR327568 KIN327566:KIN327568 KSJ327566:KSJ327568 LCF327566:LCF327568 LMB327566:LMB327568 LVX327566:LVX327568 MFT327566:MFT327568 MPP327566:MPP327568 MZL327566:MZL327568 NJH327566:NJH327568 NTD327566:NTD327568 OCZ327566:OCZ327568 OMV327566:OMV327568 OWR327566:OWR327568 PGN327566:PGN327568 PQJ327566:PQJ327568 QAF327566:QAF327568 QKB327566:QKB327568 QTX327566:QTX327568 RDT327566:RDT327568 RNP327566:RNP327568 RXL327566:RXL327568 SHH327566:SHH327568 SRD327566:SRD327568 TAZ327566:TAZ327568 TKV327566:TKV327568 TUR327566:TUR327568 UEN327566:UEN327568 UOJ327566:UOJ327568 UYF327566:UYF327568 VIB327566:VIB327568 VRX327566:VRX327568 WBT327566:WBT327568 WLP327566:WLP327568 WVL327566:WVL327568 D393102:D393104 IZ393102:IZ393104 SV393102:SV393104 ACR393102:ACR393104 AMN393102:AMN393104 AWJ393102:AWJ393104 BGF393102:BGF393104 BQB393102:BQB393104 BZX393102:BZX393104 CJT393102:CJT393104 CTP393102:CTP393104 DDL393102:DDL393104 DNH393102:DNH393104 DXD393102:DXD393104 EGZ393102:EGZ393104 EQV393102:EQV393104 FAR393102:FAR393104 FKN393102:FKN393104 FUJ393102:FUJ393104 GEF393102:GEF393104 GOB393102:GOB393104 GXX393102:GXX393104 HHT393102:HHT393104 HRP393102:HRP393104 IBL393102:IBL393104 ILH393102:ILH393104 IVD393102:IVD393104 JEZ393102:JEZ393104 JOV393102:JOV393104 JYR393102:JYR393104 KIN393102:KIN393104 KSJ393102:KSJ393104 LCF393102:LCF393104 LMB393102:LMB393104 LVX393102:LVX393104 MFT393102:MFT393104 MPP393102:MPP393104 MZL393102:MZL393104 NJH393102:NJH393104 NTD393102:NTD393104 OCZ393102:OCZ393104 OMV393102:OMV393104 OWR393102:OWR393104 PGN393102:PGN393104 PQJ393102:PQJ393104 QAF393102:QAF393104 QKB393102:QKB393104 QTX393102:QTX393104 RDT393102:RDT393104 RNP393102:RNP393104 RXL393102:RXL393104 SHH393102:SHH393104 SRD393102:SRD393104 TAZ393102:TAZ393104 TKV393102:TKV393104 TUR393102:TUR393104 UEN393102:UEN393104 UOJ393102:UOJ393104 UYF393102:UYF393104 VIB393102:VIB393104 VRX393102:VRX393104 WBT393102:WBT393104 WLP393102:WLP393104 WVL393102:WVL393104 D458638:D458640 IZ458638:IZ458640 SV458638:SV458640 ACR458638:ACR458640 AMN458638:AMN458640 AWJ458638:AWJ458640 BGF458638:BGF458640 BQB458638:BQB458640 BZX458638:BZX458640 CJT458638:CJT458640 CTP458638:CTP458640 DDL458638:DDL458640 DNH458638:DNH458640 DXD458638:DXD458640 EGZ458638:EGZ458640 EQV458638:EQV458640 FAR458638:FAR458640 FKN458638:FKN458640 FUJ458638:FUJ458640 GEF458638:GEF458640 GOB458638:GOB458640 GXX458638:GXX458640 HHT458638:HHT458640 HRP458638:HRP458640 IBL458638:IBL458640 ILH458638:ILH458640 IVD458638:IVD458640 JEZ458638:JEZ458640 JOV458638:JOV458640 JYR458638:JYR458640 KIN458638:KIN458640 KSJ458638:KSJ458640 LCF458638:LCF458640 LMB458638:LMB458640 LVX458638:LVX458640 MFT458638:MFT458640 MPP458638:MPP458640 MZL458638:MZL458640 NJH458638:NJH458640 NTD458638:NTD458640 OCZ458638:OCZ458640 OMV458638:OMV458640 OWR458638:OWR458640 PGN458638:PGN458640 PQJ458638:PQJ458640 QAF458638:QAF458640 QKB458638:QKB458640 QTX458638:QTX458640 RDT458638:RDT458640 RNP458638:RNP458640 RXL458638:RXL458640 SHH458638:SHH458640 SRD458638:SRD458640 TAZ458638:TAZ458640 TKV458638:TKV458640 TUR458638:TUR458640 UEN458638:UEN458640 UOJ458638:UOJ458640 UYF458638:UYF458640 VIB458638:VIB458640 VRX458638:VRX458640 WBT458638:WBT458640 WLP458638:WLP458640 WVL458638:WVL458640 D524174:D524176 IZ524174:IZ524176 SV524174:SV524176 ACR524174:ACR524176 AMN524174:AMN524176 AWJ524174:AWJ524176 BGF524174:BGF524176 BQB524174:BQB524176 BZX524174:BZX524176 CJT524174:CJT524176 CTP524174:CTP524176 DDL524174:DDL524176 DNH524174:DNH524176 DXD524174:DXD524176 EGZ524174:EGZ524176 EQV524174:EQV524176 FAR524174:FAR524176 FKN524174:FKN524176 FUJ524174:FUJ524176 GEF524174:GEF524176 GOB524174:GOB524176 GXX524174:GXX524176 HHT524174:HHT524176 HRP524174:HRP524176 IBL524174:IBL524176 ILH524174:ILH524176 IVD524174:IVD524176 JEZ524174:JEZ524176 JOV524174:JOV524176 JYR524174:JYR524176 KIN524174:KIN524176 KSJ524174:KSJ524176 LCF524174:LCF524176 LMB524174:LMB524176 LVX524174:LVX524176 MFT524174:MFT524176 MPP524174:MPP524176 MZL524174:MZL524176 NJH524174:NJH524176 NTD524174:NTD524176 OCZ524174:OCZ524176 OMV524174:OMV524176 OWR524174:OWR524176 PGN524174:PGN524176 PQJ524174:PQJ524176 QAF524174:QAF524176 QKB524174:QKB524176 QTX524174:QTX524176 RDT524174:RDT524176 RNP524174:RNP524176 RXL524174:RXL524176 SHH524174:SHH524176 SRD524174:SRD524176 TAZ524174:TAZ524176 TKV524174:TKV524176 TUR524174:TUR524176 UEN524174:UEN524176 UOJ524174:UOJ524176 UYF524174:UYF524176 VIB524174:VIB524176 VRX524174:VRX524176 WBT524174:WBT524176 WLP524174:WLP524176 WVL524174:WVL524176 D589710:D589712 IZ589710:IZ589712 SV589710:SV589712 ACR589710:ACR589712 AMN589710:AMN589712 AWJ589710:AWJ589712 BGF589710:BGF589712 BQB589710:BQB589712 BZX589710:BZX589712 CJT589710:CJT589712 CTP589710:CTP589712 DDL589710:DDL589712 DNH589710:DNH589712 DXD589710:DXD589712 EGZ589710:EGZ589712 EQV589710:EQV589712 FAR589710:FAR589712 FKN589710:FKN589712 FUJ589710:FUJ589712 GEF589710:GEF589712 GOB589710:GOB589712 GXX589710:GXX589712 HHT589710:HHT589712 HRP589710:HRP589712 IBL589710:IBL589712 ILH589710:ILH589712 IVD589710:IVD589712 JEZ589710:JEZ589712 JOV589710:JOV589712 JYR589710:JYR589712 KIN589710:KIN589712 KSJ589710:KSJ589712 LCF589710:LCF589712 LMB589710:LMB589712 LVX589710:LVX589712 MFT589710:MFT589712 MPP589710:MPP589712 MZL589710:MZL589712 NJH589710:NJH589712 NTD589710:NTD589712 OCZ589710:OCZ589712 OMV589710:OMV589712 OWR589710:OWR589712 PGN589710:PGN589712 PQJ589710:PQJ589712 QAF589710:QAF589712 QKB589710:QKB589712 QTX589710:QTX589712 RDT589710:RDT589712 RNP589710:RNP589712 RXL589710:RXL589712 SHH589710:SHH589712 SRD589710:SRD589712 TAZ589710:TAZ589712 TKV589710:TKV589712 TUR589710:TUR589712 UEN589710:UEN589712 UOJ589710:UOJ589712 UYF589710:UYF589712 VIB589710:VIB589712 VRX589710:VRX589712 WBT589710:WBT589712 WLP589710:WLP589712 WVL589710:WVL589712 D655246:D655248 IZ655246:IZ655248 SV655246:SV655248 ACR655246:ACR655248 AMN655246:AMN655248 AWJ655246:AWJ655248 BGF655246:BGF655248 BQB655246:BQB655248 BZX655246:BZX655248 CJT655246:CJT655248 CTP655246:CTP655248 DDL655246:DDL655248 DNH655246:DNH655248 DXD655246:DXD655248 EGZ655246:EGZ655248 EQV655246:EQV655248 FAR655246:FAR655248 FKN655246:FKN655248 FUJ655246:FUJ655248 GEF655246:GEF655248 GOB655246:GOB655248 GXX655246:GXX655248 HHT655246:HHT655248 HRP655246:HRP655248 IBL655246:IBL655248 ILH655246:ILH655248 IVD655246:IVD655248 JEZ655246:JEZ655248 JOV655246:JOV655248 JYR655246:JYR655248 KIN655246:KIN655248 KSJ655246:KSJ655248 LCF655246:LCF655248 LMB655246:LMB655248 LVX655246:LVX655248 MFT655246:MFT655248 MPP655246:MPP655248 MZL655246:MZL655248 NJH655246:NJH655248 NTD655246:NTD655248 OCZ655246:OCZ655248 OMV655246:OMV655248 OWR655246:OWR655248 PGN655246:PGN655248 PQJ655246:PQJ655248 QAF655246:QAF655248 QKB655246:QKB655248 QTX655246:QTX655248 RDT655246:RDT655248 RNP655246:RNP655248 RXL655246:RXL655248 SHH655246:SHH655248 SRD655246:SRD655248 TAZ655246:TAZ655248 TKV655246:TKV655248 TUR655246:TUR655248 UEN655246:UEN655248 UOJ655246:UOJ655248 UYF655246:UYF655248 VIB655246:VIB655248 VRX655246:VRX655248 WBT655246:WBT655248 WLP655246:WLP655248 WVL655246:WVL655248 D720782:D720784 IZ720782:IZ720784 SV720782:SV720784 ACR720782:ACR720784 AMN720782:AMN720784 AWJ720782:AWJ720784 BGF720782:BGF720784 BQB720782:BQB720784 BZX720782:BZX720784 CJT720782:CJT720784 CTP720782:CTP720784 DDL720782:DDL720784 DNH720782:DNH720784 DXD720782:DXD720784 EGZ720782:EGZ720784 EQV720782:EQV720784 FAR720782:FAR720784 FKN720782:FKN720784 FUJ720782:FUJ720784 GEF720782:GEF720784 GOB720782:GOB720784 GXX720782:GXX720784 HHT720782:HHT720784 HRP720782:HRP720784 IBL720782:IBL720784 ILH720782:ILH720784 IVD720782:IVD720784 JEZ720782:JEZ720784 JOV720782:JOV720784 JYR720782:JYR720784 KIN720782:KIN720784 KSJ720782:KSJ720784 LCF720782:LCF720784 LMB720782:LMB720784 LVX720782:LVX720784 MFT720782:MFT720784 MPP720782:MPP720784 MZL720782:MZL720784 NJH720782:NJH720784 NTD720782:NTD720784 OCZ720782:OCZ720784 OMV720782:OMV720784 OWR720782:OWR720784 PGN720782:PGN720784 PQJ720782:PQJ720784 QAF720782:QAF720784 QKB720782:QKB720784 QTX720782:QTX720784 RDT720782:RDT720784 RNP720782:RNP720784 RXL720782:RXL720784 SHH720782:SHH720784 SRD720782:SRD720784 TAZ720782:TAZ720784 TKV720782:TKV720784 TUR720782:TUR720784 UEN720782:UEN720784 UOJ720782:UOJ720784 UYF720782:UYF720784 VIB720782:VIB720784 VRX720782:VRX720784 WBT720782:WBT720784 WLP720782:WLP720784 WVL720782:WVL720784 D786318:D786320 IZ786318:IZ786320 SV786318:SV786320 ACR786318:ACR786320 AMN786318:AMN786320 AWJ786318:AWJ786320 BGF786318:BGF786320 BQB786318:BQB786320 BZX786318:BZX786320 CJT786318:CJT786320 CTP786318:CTP786320 DDL786318:DDL786320 DNH786318:DNH786320 DXD786318:DXD786320 EGZ786318:EGZ786320 EQV786318:EQV786320 FAR786318:FAR786320 FKN786318:FKN786320 FUJ786318:FUJ786320 GEF786318:GEF786320 GOB786318:GOB786320 GXX786318:GXX786320 HHT786318:HHT786320 HRP786318:HRP786320 IBL786318:IBL786320 ILH786318:ILH786320 IVD786318:IVD786320 JEZ786318:JEZ786320 JOV786318:JOV786320 JYR786318:JYR786320 KIN786318:KIN786320 KSJ786318:KSJ786320 LCF786318:LCF786320 LMB786318:LMB786320 LVX786318:LVX786320 MFT786318:MFT786320 MPP786318:MPP786320 MZL786318:MZL786320 NJH786318:NJH786320 NTD786318:NTD786320 OCZ786318:OCZ786320 OMV786318:OMV786320 OWR786318:OWR786320 PGN786318:PGN786320 PQJ786318:PQJ786320 QAF786318:QAF786320 QKB786318:QKB786320 QTX786318:QTX786320 RDT786318:RDT786320 RNP786318:RNP786320 RXL786318:RXL786320 SHH786318:SHH786320 SRD786318:SRD786320 TAZ786318:TAZ786320 TKV786318:TKV786320 TUR786318:TUR786320 UEN786318:UEN786320 UOJ786318:UOJ786320 UYF786318:UYF786320 VIB786318:VIB786320 VRX786318:VRX786320 WBT786318:WBT786320 WLP786318:WLP786320 WVL786318:WVL786320 D851854:D851856 IZ851854:IZ851856 SV851854:SV851856 ACR851854:ACR851856 AMN851854:AMN851856 AWJ851854:AWJ851856 BGF851854:BGF851856 BQB851854:BQB851856 BZX851854:BZX851856 CJT851854:CJT851856 CTP851854:CTP851856 DDL851854:DDL851856 DNH851854:DNH851856 DXD851854:DXD851856 EGZ851854:EGZ851856 EQV851854:EQV851856 FAR851854:FAR851856 FKN851854:FKN851856 FUJ851854:FUJ851856 GEF851854:GEF851856 GOB851854:GOB851856 GXX851854:GXX851856 HHT851854:HHT851856 HRP851854:HRP851856 IBL851854:IBL851856 ILH851854:ILH851856 IVD851854:IVD851856 JEZ851854:JEZ851856 JOV851854:JOV851856 JYR851854:JYR851856 KIN851854:KIN851856 KSJ851854:KSJ851856 LCF851854:LCF851856 LMB851854:LMB851856 LVX851854:LVX851856 MFT851854:MFT851856 MPP851854:MPP851856 MZL851854:MZL851856 NJH851854:NJH851856 NTD851854:NTD851856 OCZ851854:OCZ851856 OMV851854:OMV851856 OWR851854:OWR851856 PGN851854:PGN851856 PQJ851854:PQJ851856 QAF851854:QAF851856 QKB851854:QKB851856 QTX851854:QTX851856 RDT851854:RDT851856 RNP851854:RNP851856 RXL851854:RXL851856 SHH851854:SHH851856 SRD851854:SRD851856 TAZ851854:TAZ851856 TKV851854:TKV851856 TUR851854:TUR851856 UEN851854:UEN851856 UOJ851854:UOJ851856 UYF851854:UYF851856 VIB851854:VIB851856 VRX851854:VRX851856 WBT851854:WBT851856 WLP851854:WLP851856 WVL851854:WVL851856 D917390:D917392 IZ917390:IZ917392 SV917390:SV917392 ACR917390:ACR917392 AMN917390:AMN917392 AWJ917390:AWJ917392 BGF917390:BGF917392 BQB917390:BQB917392 BZX917390:BZX917392 CJT917390:CJT917392 CTP917390:CTP917392 DDL917390:DDL917392 DNH917390:DNH917392 DXD917390:DXD917392 EGZ917390:EGZ917392 EQV917390:EQV917392 FAR917390:FAR917392 FKN917390:FKN917392 FUJ917390:FUJ917392 GEF917390:GEF917392 GOB917390:GOB917392 GXX917390:GXX917392 HHT917390:HHT917392 HRP917390:HRP917392 IBL917390:IBL917392 ILH917390:ILH917392 IVD917390:IVD917392 JEZ917390:JEZ917392 JOV917390:JOV917392 JYR917390:JYR917392 KIN917390:KIN917392 KSJ917390:KSJ917392 LCF917390:LCF917392 LMB917390:LMB917392 LVX917390:LVX917392 MFT917390:MFT917392 MPP917390:MPP917392 MZL917390:MZL917392 NJH917390:NJH917392 NTD917390:NTD917392 OCZ917390:OCZ917392 OMV917390:OMV917392 OWR917390:OWR917392 PGN917390:PGN917392 PQJ917390:PQJ917392 QAF917390:QAF917392 QKB917390:QKB917392 QTX917390:QTX917392 RDT917390:RDT917392 RNP917390:RNP917392 RXL917390:RXL917392 SHH917390:SHH917392 SRD917390:SRD917392 TAZ917390:TAZ917392 TKV917390:TKV917392 TUR917390:TUR917392 UEN917390:UEN917392 UOJ917390:UOJ917392 UYF917390:UYF917392 VIB917390:VIB917392 VRX917390:VRX917392 WBT917390:WBT917392 WLP917390:WLP917392 WVL917390:WVL917392 D982926:D982928 IZ982926:IZ982928 SV982926:SV982928 ACR982926:ACR982928 AMN982926:AMN982928 AWJ982926:AWJ982928 BGF982926:BGF982928 BQB982926:BQB982928 BZX982926:BZX982928 CJT982926:CJT982928 CTP982926:CTP982928 DDL982926:DDL982928 DNH982926:DNH982928 DXD982926:DXD982928 EGZ982926:EGZ982928 EQV982926:EQV982928 FAR982926:FAR982928 FKN982926:FKN982928 FUJ982926:FUJ982928 GEF982926:GEF982928 GOB982926:GOB982928 GXX982926:GXX982928 HHT982926:HHT982928 HRP982926:HRP982928 IBL982926:IBL982928 ILH982926:ILH982928 IVD982926:IVD982928 JEZ982926:JEZ982928 JOV982926:JOV982928 JYR982926:JYR982928 KIN982926:KIN982928 KSJ982926:KSJ982928 LCF982926:LCF982928 LMB982926:LMB982928 LVX982926:LVX982928 MFT982926:MFT982928 MPP982926:MPP982928 MZL982926:MZL982928 NJH982926:NJH982928 NTD982926:NTD982928 OCZ982926:OCZ982928 OMV982926:OMV982928 OWR982926:OWR982928 PGN982926:PGN982928 PQJ982926:PQJ982928 QAF982926:QAF982928 QKB982926:QKB982928 QTX982926:QTX982928 RDT982926:RDT982928 RNP982926:RNP982928 RXL982926:RXL982928 SHH982926:SHH982928 SRD982926:SRD982928 TAZ982926:TAZ982928 TKV982926:TKV982928 TUR982926:TUR982928 UEN982926:UEN982928 UOJ982926:UOJ982928 UYF982926:UYF982928 VIB982926:VIB982928 VRX982926:VRX982928 WBT982926:WBT982928 WLP982926:WLP982928">
      <formula1>"是,否"</formula1>
    </dataValidation>
  </dataValidations>
  <hyperlinks>
    <hyperlink ref="F13" location="高新技术企业优惠情况审核表!A1" display="高新技术企业优惠情况审核表!A1"/>
  </hyperlinks>
  <printOptions horizontalCentered="1"/>
  <pageMargins left="0.74803149606299213" right="0.32" top="0.98425196850393704" bottom="0.98425196850393704" header="0.51181102362204722" footer="0.5118110236220472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8801" r:id="rId4" name="Button 1">
              <controlPr defaultSize="0" print="0" autoFill="0" autoPict="0" macro="[0]!ThisWorkbook.返回">
                <anchor moveWithCells="1">
                  <from>
                    <xdr:col>5</xdr:col>
                    <xdr:colOff>133350</xdr:colOff>
                    <xdr:row>5</xdr:row>
                    <xdr:rowOff>209550</xdr:rowOff>
                  </from>
                  <to>
                    <xdr:col>5</xdr:col>
                    <xdr:colOff>1304925</xdr:colOff>
                    <xdr:row>6</xdr:row>
                    <xdr:rowOff>190500</xdr:rowOff>
                  </to>
                </anchor>
              </controlPr>
            </control>
          </mc:Choice>
        </mc:AlternateContent>
      </controls>
    </mc:Choice>
  </mc:AlternateContent>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8">
    <tabColor rgb="FFFFFF00"/>
  </sheetPr>
  <dimension ref="A1:L46"/>
  <sheetViews>
    <sheetView workbookViewId="0">
      <selection activeCell="D22" sqref="D22"/>
    </sheetView>
  </sheetViews>
  <sheetFormatPr defaultRowHeight="14.25"/>
  <cols>
    <col min="1" max="1" width="4.75" style="1559" customWidth="1"/>
    <col min="2" max="2" width="5.25" style="1641" customWidth="1"/>
    <col min="3" max="3" width="5.75" style="1559" customWidth="1"/>
    <col min="4" max="4" width="79.875" style="1559" customWidth="1"/>
    <col min="5" max="5" width="16.25" style="1559" customWidth="1"/>
    <col min="6" max="6" width="13.375" style="1559" customWidth="1"/>
    <col min="7" max="256" width="9" style="1559"/>
    <col min="257" max="257" width="4.75" style="1559" customWidth="1"/>
    <col min="258" max="258" width="5.25" style="1559" customWidth="1"/>
    <col min="259" max="259" width="5.75" style="1559" customWidth="1"/>
    <col min="260" max="260" width="79.875" style="1559" customWidth="1"/>
    <col min="261" max="261" width="16.25" style="1559" customWidth="1"/>
    <col min="262" max="262" width="13.375" style="1559" customWidth="1"/>
    <col min="263" max="512" width="9" style="1559"/>
    <col min="513" max="513" width="4.75" style="1559" customWidth="1"/>
    <col min="514" max="514" width="5.25" style="1559" customWidth="1"/>
    <col min="515" max="515" width="5.75" style="1559" customWidth="1"/>
    <col min="516" max="516" width="79.875" style="1559" customWidth="1"/>
    <col min="517" max="517" width="16.25" style="1559" customWidth="1"/>
    <col min="518" max="518" width="13.375" style="1559" customWidth="1"/>
    <col min="519" max="768" width="9" style="1559"/>
    <col min="769" max="769" width="4.75" style="1559" customWidth="1"/>
    <col min="770" max="770" width="5.25" style="1559" customWidth="1"/>
    <col min="771" max="771" width="5.75" style="1559" customWidth="1"/>
    <col min="772" max="772" width="79.875" style="1559" customWidth="1"/>
    <col min="773" max="773" width="16.25" style="1559" customWidth="1"/>
    <col min="774" max="774" width="13.375" style="1559" customWidth="1"/>
    <col min="775" max="1024" width="9" style="1559"/>
    <col min="1025" max="1025" width="4.75" style="1559" customWidth="1"/>
    <col min="1026" max="1026" width="5.25" style="1559" customWidth="1"/>
    <col min="1027" max="1027" width="5.75" style="1559" customWidth="1"/>
    <col min="1028" max="1028" width="79.875" style="1559" customWidth="1"/>
    <col min="1029" max="1029" width="16.25" style="1559" customWidth="1"/>
    <col min="1030" max="1030" width="13.375" style="1559" customWidth="1"/>
    <col min="1031" max="1280" width="9" style="1559"/>
    <col min="1281" max="1281" width="4.75" style="1559" customWidth="1"/>
    <col min="1282" max="1282" width="5.25" style="1559" customWidth="1"/>
    <col min="1283" max="1283" width="5.75" style="1559" customWidth="1"/>
    <col min="1284" max="1284" width="79.875" style="1559" customWidth="1"/>
    <col min="1285" max="1285" width="16.25" style="1559" customWidth="1"/>
    <col min="1286" max="1286" width="13.375" style="1559" customWidth="1"/>
    <col min="1287" max="1536" width="9" style="1559"/>
    <col min="1537" max="1537" width="4.75" style="1559" customWidth="1"/>
    <col min="1538" max="1538" width="5.25" style="1559" customWidth="1"/>
    <col min="1539" max="1539" width="5.75" style="1559" customWidth="1"/>
    <col min="1540" max="1540" width="79.875" style="1559" customWidth="1"/>
    <col min="1541" max="1541" width="16.25" style="1559" customWidth="1"/>
    <col min="1542" max="1542" width="13.375" style="1559" customWidth="1"/>
    <col min="1543" max="1792" width="9" style="1559"/>
    <col min="1793" max="1793" width="4.75" style="1559" customWidth="1"/>
    <col min="1794" max="1794" width="5.25" style="1559" customWidth="1"/>
    <col min="1795" max="1795" width="5.75" style="1559" customWidth="1"/>
    <col min="1796" max="1796" width="79.875" style="1559" customWidth="1"/>
    <col min="1797" max="1797" width="16.25" style="1559" customWidth="1"/>
    <col min="1798" max="1798" width="13.375" style="1559" customWidth="1"/>
    <col min="1799" max="2048" width="9" style="1559"/>
    <col min="2049" max="2049" width="4.75" style="1559" customWidth="1"/>
    <col min="2050" max="2050" width="5.25" style="1559" customWidth="1"/>
    <col min="2051" max="2051" width="5.75" style="1559" customWidth="1"/>
    <col min="2052" max="2052" width="79.875" style="1559" customWidth="1"/>
    <col min="2053" max="2053" width="16.25" style="1559" customWidth="1"/>
    <col min="2054" max="2054" width="13.375" style="1559" customWidth="1"/>
    <col min="2055" max="2304" width="9" style="1559"/>
    <col min="2305" max="2305" width="4.75" style="1559" customWidth="1"/>
    <col min="2306" max="2306" width="5.25" style="1559" customWidth="1"/>
    <col min="2307" max="2307" width="5.75" style="1559" customWidth="1"/>
    <col min="2308" max="2308" width="79.875" style="1559" customWidth="1"/>
    <col min="2309" max="2309" width="16.25" style="1559" customWidth="1"/>
    <col min="2310" max="2310" width="13.375" style="1559" customWidth="1"/>
    <col min="2311" max="2560" width="9" style="1559"/>
    <col min="2561" max="2561" width="4.75" style="1559" customWidth="1"/>
    <col min="2562" max="2562" width="5.25" style="1559" customWidth="1"/>
    <col min="2563" max="2563" width="5.75" style="1559" customWidth="1"/>
    <col min="2564" max="2564" width="79.875" style="1559" customWidth="1"/>
    <col min="2565" max="2565" width="16.25" style="1559" customWidth="1"/>
    <col min="2566" max="2566" width="13.375" style="1559" customWidth="1"/>
    <col min="2567" max="2816" width="9" style="1559"/>
    <col min="2817" max="2817" width="4.75" style="1559" customWidth="1"/>
    <col min="2818" max="2818" width="5.25" style="1559" customWidth="1"/>
    <col min="2819" max="2819" width="5.75" style="1559" customWidth="1"/>
    <col min="2820" max="2820" width="79.875" style="1559" customWidth="1"/>
    <col min="2821" max="2821" width="16.25" style="1559" customWidth="1"/>
    <col min="2822" max="2822" width="13.375" style="1559" customWidth="1"/>
    <col min="2823" max="3072" width="9" style="1559"/>
    <col min="3073" max="3073" width="4.75" style="1559" customWidth="1"/>
    <col min="3074" max="3074" width="5.25" style="1559" customWidth="1"/>
    <col min="3075" max="3075" width="5.75" style="1559" customWidth="1"/>
    <col min="3076" max="3076" width="79.875" style="1559" customWidth="1"/>
    <col min="3077" max="3077" width="16.25" style="1559" customWidth="1"/>
    <col min="3078" max="3078" width="13.375" style="1559" customWidth="1"/>
    <col min="3079" max="3328" width="9" style="1559"/>
    <col min="3329" max="3329" width="4.75" style="1559" customWidth="1"/>
    <col min="3330" max="3330" width="5.25" style="1559" customWidth="1"/>
    <col min="3331" max="3331" width="5.75" style="1559" customWidth="1"/>
    <col min="3332" max="3332" width="79.875" style="1559" customWidth="1"/>
    <col min="3333" max="3333" width="16.25" style="1559" customWidth="1"/>
    <col min="3334" max="3334" width="13.375" style="1559" customWidth="1"/>
    <col min="3335" max="3584" width="9" style="1559"/>
    <col min="3585" max="3585" width="4.75" style="1559" customWidth="1"/>
    <col min="3586" max="3586" width="5.25" style="1559" customWidth="1"/>
    <col min="3587" max="3587" width="5.75" style="1559" customWidth="1"/>
    <col min="3588" max="3588" width="79.875" style="1559" customWidth="1"/>
    <col min="3589" max="3589" width="16.25" style="1559" customWidth="1"/>
    <col min="3590" max="3590" width="13.375" style="1559" customWidth="1"/>
    <col min="3591" max="3840" width="9" style="1559"/>
    <col min="3841" max="3841" width="4.75" style="1559" customWidth="1"/>
    <col min="3842" max="3842" width="5.25" style="1559" customWidth="1"/>
    <col min="3843" max="3843" width="5.75" style="1559" customWidth="1"/>
    <col min="3844" max="3844" width="79.875" style="1559" customWidth="1"/>
    <col min="3845" max="3845" width="16.25" style="1559" customWidth="1"/>
    <col min="3846" max="3846" width="13.375" style="1559" customWidth="1"/>
    <col min="3847" max="4096" width="9" style="1559"/>
    <col min="4097" max="4097" width="4.75" style="1559" customWidth="1"/>
    <col min="4098" max="4098" width="5.25" style="1559" customWidth="1"/>
    <col min="4099" max="4099" width="5.75" style="1559" customWidth="1"/>
    <col min="4100" max="4100" width="79.875" style="1559" customWidth="1"/>
    <col min="4101" max="4101" width="16.25" style="1559" customWidth="1"/>
    <col min="4102" max="4102" width="13.375" style="1559" customWidth="1"/>
    <col min="4103" max="4352" width="9" style="1559"/>
    <col min="4353" max="4353" width="4.75" style="1559" customWidth="1"/>
    <col min="4354" max="4354" width="5.25" style="1559" customWidth="1"/>
    <col min="4355" max="4355" width="5.75" style="1559" customWidth="1"/>
    <col min="4356" max="4356" width="79.875" style="1559" customWidth="1"/>
    <col min="4357" max="4357" width="16.25" style="1559" customWidth="1"/>
    <col min="4358" max="4358" width="13.375" style="1559" customWidth="1"/>
    <col min="4359" max="4608" width="9" style="1559"/>
    <col min="4609" max="4609" width="4.75" style="1559" customWidth="1"/>
    <col min="4610" max="4610" width="5.25" style="1559" customWidth="1"/>
    <col min="4611" max="4611" width="5.75" style="1559" customWidth="1"/>
    <col min="4612" max="4612" width="79.875" style="1559" customWidth="1"/>
    <col min="4613" max="4613" width="16.25" style="1559" customWidth="1"/>
    <col min="4614" max="4614" width="13.375" style="1559" customWidth="1"/>
    <col min="4615" max="4864" width="9" style="1559"/>
    <col min="4865" max="4865" width="4.75" style="1559" customWidth="1"/>
    <col min="4866" max="4866" width="5.25" style="1559" customWidth="1"/>
    <col min="4867" max="4867" width="5.75" style="1559" customWidth="1"/>
    <col min="4868" max="4868" width="79.875" style="1559" customWidth="1"/>
    <col min="4869" max="4869" width="16.25" style="1559" customWidth="1"/>
    <col min="4870" max="4870" width="13.375" style="1559" customWidth="1"/>
    <col min="4871" max="5120" width="9" style="1559"/>
    <col min="5121" max="5121" width="4.75" style="1559" customWidth="1"/>
    <col min="5122" max="5122" width="5.25" style="1559" customWidth="1"/>
    <col min="5123" max="5123" width="5.75" style="1559" customWidth="1"/>
    <col min="5124" max="5124" width="79.875" style="1559" customWidth="1"/>
    <col min="5125" max="5125" width="16.25" style="1559" customWidth="1"/>
    <col min="5126" max="5126" width="13.375" style="1559" customWidth="1"/>
    <col min="5127" max="5376" width="9" style="1559"/>
    <col min="5377" max="5377" width="4.75" style="1559" customWidth="1"/>
    <col min="5378" max="5378" width="5.25" style="1559" customWidth="1"/>
    <col min="5379" max="5379" width="5.75" style="1559" customWidth="1"/>
    <col min="5380" max="5380" width="79.875" style="1559" customWidth="1"/>
    <col min="5381" max="5381" width="16.25" style="1559" customWidth="1"/>
    <col min="5382" max="5382" width="13.375" style="1559" customWidth="1"/>
    <col min="5383" max="5632" width="9" style="1559"/>
    <col min="5633" max="5633" width="4.75" style="1559" customWidth="1"/>
    <col min="5634" max="5634" width="5.25" style="1559" customWidth="1"/>
    <col min="5635" max="5635" width="5.75" style="1559" customWidth="1"/>
    <col min="5636" max="5636" width="79.875" style="1559" customWidth="1"/>
    <col min="5637" max="5637" width="16.25" style="1559" customWidth="1"/>
    <col min="5638" max="5638" width="13.375" style="1559" customWidth="1"/>
    <col min="5639" max="5888" width="9" style="1559"/>
    <col min="5889" max="5889" width="4.75" style="1559" customWidth="1"/>
    <col min="5890" max="5890" width="5.25" style="1559" customWidth="1"/>
    <col min="5891" max="5891" width="5.75" style="1559" customWidth="1"/>
    <col min="5892" max="5892" width="79.875" style="1559" customWidth="1"/>
    <col min="5893" max="5893" width="16.25" style="1559" customWidth="1"/>
    <col min="5894" max="5894" width="13.375" style="1559" customWidth="1"/>
    <col min="5895" max="6144" width="9" style="1559"/>
    <col min="6145" max="6145" width="4.75" style="1559" customWidth="1"/>
    <col min="6146" max="6146" width="5.25" style="1559" customWidth="1"/>
    <col min="6147" max="6147" width="5.75" style="1559" customWidth="1"/>
    <col min="6148" max="6148" width="79.875" style="1559" customWidth="1"/>
    <col min="6149" max="6149" width="16.25" style="1559" customWidth="1"/>
    <col min="6150" max="6150" width="13.375" style="1559" customWidth="1"/>
    <col min="6151" max="6400" width="9" style="1559"/>
    <col min="6401" max="6401" width="4.75" style="1559" customWidth="1"/>
    <col min="6402" max="6402" width="5.25" style="1559" customWidth="1"/>
    <col min="6403" max="6403" width="5.75" style="1559" customWidth="1"/>
    <col min="6404" max="6404" width="79.875" style="1559" customWidth="1"/>
    <col min="6405" max="6405" width="16.25" style="1559" customWidth="1"/>
    <col min="6406" max="6406" width="13.375" style="1559" customWidth="1"/>
    <col min="6407" max="6656" width="9" style="1559"/>
    <col min="6657" max="6657" width="4.75" style="1559" customWidth="1"/>
    <col min="6658" max="6658" width="5.25" style="1559" customWidth="1"/>
    <col min="6659" max="6659" width="5.75" style="1559" customWidth="1"/>
    <col min="6660" max="6660" width="79.875" style="1559" customWidth="1"/>
    <col min="6661" max="6661" width="16.25" style="1559" customWidth="1"/>
    <col min="6662" max="6662" width="13.375" style="1559" customWidth="1"/>
    <col min="6663" max="6912" width="9" style="1559"/>
    <col min="6913" max="6913" width="4.75" style="1559" customWidth="1"/>
    <col min="6914" max="6914" width="5.25" style="1559" customWidth="1"/>
    <col min="6915" max="6915" width="5.75" style="1559" customWidth="1"/>
    <col min="6916" max="6916" width="79.875" style="1559" customWidth="1"/>
    <col min="6917" max="6917" width="16.25" style="1559" customWidth="1"/>
    <col min="6918" max="6918" width="13.375" style="1559" customWidth="1"/>
    <col min="6919" max="7168" width="9" style="1559"/>
    <col min="7169" max="7169" width="4.75" style="1559" customWidth="1"/>
    <col min="7170" max="7170" width="5.25" style="1559" customWidth="1"/>
    <col min="7171" max="7171" width="5.75" style="1559" customWidth="1"/>
    <col min="7172" max="7172" width="79.875" style="1559" customWidth="1"/>
    <col min="7173" max="7173" width="16.25" style="1559" customWidth="1"/>
    <col min="7174" max="7174" width="13.375" style="1559" customWidth="1"/>
    <col min="7175" max="7424" width="9" style="1559"/>
    <col min="7425" max="7425" width="4.75" style="1559" customWidth="1"/>
    <col min="7426" max="7426" width="5.25" style="1559" customWidth="1"/>
    <col min="7427" max="7427" width="5.75" style="1559" customWidth="1"/>
    <col min="7428" max="7428" width="79.875" style="1559" customWidth="1"/>
    <col min="7429" max="7429" width="16.25" style="1559" customWidth="1"/>
    <col min="7430" max="7430" width="13.375" style="1559" customWidth="1"/>
    <col min="7431" max="7680" width="9" style="1559"/>
    <col min="7681" max="7681" width="4.75" style="1559" customWidth="1"/>
    <col min="7682" max="7682" width="5.25" style="1559" customWidth="1"/>
    <col min="7683" max="7683" width="5.75" style="1559" customWidth="1"/>
    <col min="7684" max="7684" width="79.875" style="1559" customWidth="1"/>
    <col min="7685" max="7685" width="16.25" style="1559" customWidth="1"/>
    <col min="7686" max="7686" width="13.375" style="1559" customWidth="1"/>
    <col min="7687" max="7936" width="9" style="1559"/>
    <col min="7937" max="7937" width="4.75" style="1559" customWidth="1"/>
    <col min="7938" max="7938" width="5.25" style="1559" customWidth="1"/>
    <col min="7939" max="7939" width="5.75" style="1559" customWidth="1"/>
    <col min="7940" max="7940" width="79.875" style="1559" customWidth="1"/>
    <col min="7941" max="7941" width="16.25" style="1559" customWidth="1"/>
    <col min="7942" max="7942" width="13.375" style="1559" customWidth="1"/>
    <col min="7943" max="8192" width="9" style="1559"/>
    <col min="8193" max="8193" width="4.75" style="1559" customWidth="1"/>
    <col min="8194" max="8194" width="5.25" style="1559" customWidth="1"/>
    <col min="8195" max="8195" width="5.75" style="1559" customWidth="1"/>
    <col min="8196" max="8196" width="79.875" style="1559" customWidth="1"/>
    <col min="8197" max="8197" width="16.25" style="1559" customWidth="1"/>
    <col min="8198" max="8198" width="13.375" style="1559" customWidth="1"/>
    <col min="8199" max="8448" width="9" style="1559"/>
    <col min="8449" max="8449" width="4.75" style="1559" customWidth="1"/>
    <col min="8450" max="8450" width="5.25" style="1559" customWidth="1"/>
    <col min="8451" max="8451" width="5.75" style="1559" customWidth="1"/>
    <col min="8452" max="8452" width="79.875" style="1559" customWidth="1"/>
    <col min="8453" max="8453" width="16.25" style="1559" customWidth="1"/>
    <col min="8454" max="8454" width="13.375" style="1559" customWidth="1"/>
    <col min="8455" max="8704" width="9" style="1559"/>
    <col min="8705" max="8705" width="4.75" style="1559" customWidth="1"/>
    <col min="8706" max="8706" width="5.25" style="1559" customWidth="1"/>
    <col min="8707" max="8707" width="5.75" style="1559" customWidth="1"/>
    <col min="8708" max="8708" width="79.875" style="1559" customWidth="1"/>
    <col min="8709" max="8709" width="16.25" style="1559" customWidth="1"/>
    <col min="8710" max="8710" width="13.375" style="1559" customWidth="1"/>
    <col min="8711" max="8960" width="9" style="1559"/>
    <col min="8961" max="8961" width="4.75" style="1559" customWidth="1"/>
    <col min="8962" max="8962" width="5.25" style="1559" customWidth="1"/>
    <col min="8963" max="8963" width="5.75" style="1559" customWidth="1"/>
    <col min="8964" max="8964" width="79.875" style="1559" customWidth="1"/>
    <col min="8965" max="8965" width="16.25" style="1559" customWidth="1"/>
    <col min="8966" max="8966" width="13.375" style="1559" customWidth="1"/>
    <col min="8967" max="9216" width="9" style="1559"/>
    <col min="9217" max="9217" width="4.75" style="1559" customWidth="1"/>
    <col min="9218" max="9218" width="5.25" style="1559" customWidth="1"/>
    <col min="9219" max="9219" width="5.75" style="1559" customWidth="1"/>
    <col min="9220" max="9220" width="79.875" style="1559" customWidth="1"/>
    <col min="9221" max="9221" width="16.25" style="1559" customWidth="1"/>
    <col min="9222" max="9222" width="13.375" style="1559" customWidth="1"/>
    <col min="9223" max="9472" width="9" style="1559"/>
    <col min="9473" max="9473" width="4.75" style="1559" customWidth="1"/>
    <col min="9474" max="9474" width="5.25" style="1559" customWidth="1"/>
    <col min="9475" max="9475" width="5.75" style="1559" customWidth="1"/>
    <col min="9476" max="9476" width="79.875" style="1559" customWidth="1"/>
    <col min="9477" max="9477" width="16.25" style="1559" customWidth="1"/>
    <col min="9478" max="9478" width="13.375" style="1559" customWidth="1"/>
    <col min="9479" max="9728" width="9" style="1559"/>
    <col min="9729" max="9729" width="4.75" style="1559" customWidth="1"/>
    <col min="9730" max="9730" width="5.25" style="1559" customWidth="1"/>
    <col min="9731" max="9731" width="5.75" style="1559" customWidth="1"/>
    <col min="9732" max="9732" width="79.875" style="1559" customWidth="1"/>
    <col min="9733" max="9733" width="16.25" style="1559" customWidth="1"/>
    <col min="9734" max="9734" width="13.375" style="1559" customWidth="1"/>
    <col min="9735" max="9984" width="9" style="1559"/>
    <col min="9985" max="9985" width="4.75" style="1559" customWidth="1"/>
    <col min="9986" max="9986" width="5.25" style="1559" customWidth="1"/>
    <col min="9987" max="9987" width="5.75" style="1559" customWidth="1"/>
    <col min="9988" max="9988" width="79.875" style="1559" customWidth="1"/>
    <col min="9989" max="9989" width="16.25" style="1559" customWidth="1"/>
    <col min="9990" max="9990" width="13.375" style="1559" customWidth="1"/>
    <col min="9991" max="10240" width="9" style="1559"/>
    <col min="10241" max="10241" width="4.75" style="1559" customWidth="1"/>
    <col min="10242" max="10242" width="5.25" style="1559" customWidth="1"/>
    <col min="10243" max="10243" width="5.75" style="1559" customWidth="1"/>
    <col min="10244" max="10244" width="79.875" style="1559" customWidth="1"/>
    <col min="10245" max="10245" width="16.25" style="1559" customWidth="1"/>
    <col min="10246" max="10246" width="13.375" style="1559" customWidth="1"/>
    <col min="10247" max="10496" width="9" style="1559"/>
    <col min="10497" max="10497" width="4.75" style="1559" customWidth="1"/>
    <col min="10498" max="10498" width="5.25" style="1559" customWidth="1"/>
    <col min="10499" max="10499" width="5.75" style="1559" customWidth="1"/>
    <col min="10500" max="10500" width="79.875" style="1559" customWidth="1"/>
    <col min="10501" max="10501" width="16.25" style="1559" customWidth="1"/>
    <col min="10502" max="10502" width="13.375" style="1559" customWidth="1"/>
    <col min="10503" max="10752" width="9" style="1559"/>
    <col min="10753" max="10753" width="4.75" style="1559" customWidth="1"/>
    <col min="10754" max="10754" width="5.25" style="1559" customWidth="1"/>
    <col min="10755" max="10755" width="5.75" style="1559" customWidth="1"/>
    <col min="10756" max="10756" width="79.875" style="1559" customWidth="1"/>
    <col min="10757" max="10757" width="16.25" style="1559" customWidth="1"/>
    <col min="10758" max="10758" width="13.375" style="1559" customWidth="1"/>
    <col min="10759" max="11008" width="9" style="1559"/>
    <col min="11009" max="11009" width="4.75" style="1559" customWidth="1"/>
    <col min="11010" max="11010" width="5.25" style="1559" customWidth="1"/>
    <col min="11011" max="11011" width="5.75" style="1559" customWidth="1"/>
    <col min="11012" max="11012" width="79.875" style="1559" customWidth="1"/>
    <col min="11013" max="11013" width="16.25" style="1559" customWidth="1"/>
    <col min="11014" max="11014" width="13.375" style="1559" customWidth="1"/>
    <col min="11015" max="11264" width="9" style="1559"/>
    <col min="11265" max="11265" width="4.75" style="1559" customWidth="1"/>
    <col min="11266" max="11266" width="5.25" style="1559" customWidth="1"/>
    <col min="11267" max="11267" width="5.75" style="1559" customWidth="1"/>
    <col min="11268" max="11268" width="79.875" style="1559" customWidth="1"/>
    <col min="11269" max="11269" width="16.25" style="1559" customWidth="1"/>
    <col min="11270" max="11270" width="13.375" style="1559" customWidth="1"/>
    <col min="11271" max="11520" width="9" style="1559"/>
    <col min="11521" max="11521" width="4.75" style="1559" customWidth="1"/>
    <col min="11522" max="11522" width="5.25" style="1559" customWidth="1"/>
    <col min="11523" max="11523" width="5.75" style="1559" customWidth="1"/>
    <col min="11524" max="11524" width="79.875" style="1559" customWidth="1"/>
    <col min="11525" max="11525" width="16.25" style="1559" customWidth="1"/>
    <col min="11526" max="11526" width="13.375" style="1559" customWidth="1"/>
    <col min="11527" max="11776" width="9" style="1559"/>
    <col min="11777" max="11777" width="4.75" style="1559" customWidth="1"/>
    <col min="11778" max="11778" width="5.25" style="1559" customWidth="1"/>
    <col min="11779" max="11779" width="5.75" style="1559" customWidth="1"/>
    <col min="11780" max="11780" width="79.875" style="1559" customWidth="1"/>
    <col min="11781" max="11781" width="16.25" style="1559" customWidth="1"/>
    <col min="11782" max="11782" width="13.375" style="1559" customWidth="1"/>
    <col min="11783" max="12032" width="9" style="1559"/>
    <col min="12033" max="12033" width="4.75" style="1559" customWidth="1"/>
    <col min="12034" max="12034" width="5.25" style="1559" customWidth="1"/>
    <col min="12035" max="12035" width="5.75" style="1559" customWidth="1"/>
    <col min="12036" max="12036" width="79.875" style="1559" customWidth="1"/>
    <col min="12037" max="12037" width="16.25" style="1559" customWidth="1"/>
    <col min="12038" max="12038" width="13.375" style="1559" customWidth="1"/>
    <col min="12039" max="12288" width="9" style="1559"/>
    <col min="12289" max="12289" width="4.75" style="1559" customWidth="1"/>
    <col min="12290" max="12290" width="5.25" style="1559" customWidth="1"/>
    <col min="12291" max="12291" width="5.75" style="1559" customWidth="1"/>
    <col min="12292" max="12292" width="79.875" style="1559" customWidth="1"/>
    <col min="12293" max="12293" width="16.25" style="1559" customWidth="1"/>
    <col min="12294" max="12294" width="13.375" style="1559" customWidth="1"/>
    <col min="12295" max="12544" width="9" style="1559"/>
    <col min="12545" max="12545" width="4.75" style="1559" customWidth="1"/>
    <col min="12546" max="12546" width="5.25" style="1559" customWidth="1"/>
    <col min="12547" max="12547" width="5.75" style="1559" customWidth="1"/>
    <col min="12548" max="12548" width="79.875" style="1559" customWidth="1"/>
    <col min="12549" max="12549" width="16.25" style="1559" customWidth="1"/>
    <col min="12550" max="12550" width="13.375" style="1559" customWidth="1"/>
    <col min="12551" max="12800" width="9" style="1559"/>
    <col min="12801" max="12801" width="4.75" style="1559" customWidth="1"/>
    <col min="12802" max="12802" width="5.25" style="1559" customWidth="1"/>
    <col min="12803" max="12803" width="5.75" style="1559" customWidth="1"/>
    <col min="12804" max="12804" width="79.875" style="1559" customWidth="1"/>
    <col min="12805" max="12805" width="16.25" style="1559" customWidth="1"/>
    <col min="12806" max="12806" width="13.375" style="1559" customWidth="1"/>
    <col min="12807" max="13056" width="9" style="1559"/>
    <col min="13057" max="13057" width="4.75" style="1559" customWidth="1"/>
    <col min="13058" max="13058" width="5.25" style="1559" customWidth="1"/>
    <col min="13059" max="13059" width="5.75" style="1559" customWidth="1"/>
    <col min="13060" max="13060" width="79.875" style="1559" customWidth="1"/>
    <col min="13061" max="13061" width="16.25" style="1559" customWidth="1"/>
    <col min="13062" max="13062" width="13.375" style="1559" customWidth="1"/>
    <col min="13063" max="13312" width="9" style="1559"/>
    <col min="13313" max="13313" width="4.75" style="1559" customWidth="1"/>
    <col min="13314" max="13314" width="5.25" style="1559" customWidth="1"/>
    <col min="13315" max="13315" width="5.75" style="1559" customWidth="1"/>
    <col min="13316" max="13316" width="79.875" style="1559" customWidth="1"/>
    <col min="13317" max="13317" width="16.25" style="1559" customWidth="1"/>
    <col min="13318" max="13318" width="13.375" style="1559" customWidth="1"/>
    <col min="13319" max="13568" width="9" style="1559"/>
    <col min="13569" max="13569" width="4.75" style="1559" customWidth="1"/>
    <col min="13570" max="13570" width="5.25" style="1559" customWidth="1"/>
    <col min="13571" max="13571" width="5.75" style="1559" customWidth="1"/>
    <col min="13572" max="13572" width="79.875" style="1559" customWidth="1"/>
    <col min="13573" max="13573" width="16.25" style="1559" customWidth="1"/>
    <col min="13574" max="13574" width="13.375" style="1559" customWidth="1"/>
    <col min="13575" max="13824" width="9" style="1559"/>
    <col min="13825" max="13825" width="4.75" style="1559" customWidth="1"/>
    <col min="13826" max="13826" width="5.25" style="1559" customWidth="1"/>
    <col min="13827" max="13827" width="5.75" style="1559" customWidth="1"/>
    <col min="13828" max="13828" width="79.875" style="1559" customWidth="1"/>
    <col min="13829" max="13829" width="16.25" style="1559" customWidth="1"/>
    <col min="13830" max="13830" width="13.375" style="1559" customWidth="1"/>
    <col min="13831" max="14080" width="9" style="1559"/>
    <col min="14081" max="14081" width="4.75" style="1559" customWidth="1"/>
    <col min="14082" max="14082" width="5.25" style="1559" customWidth="1"/>
    <col min="14083" max="14083" width="5.75" style="1559" customWidth="1"/>
    <col min="14084" max="14084" width="79.875" style="1559" customWidth="1"/>
    <col min="14085" max="14085" width="16.25" style="1559" customWidth="1"/>
    <col min="14086" max="14086" width="13.375" style="1559" customWidth="1"/>
    <col min="14087" max="14336" width="9" style="1559"/>
    <col min="14337" max="14337" width="4.75" style="1559" customWidth="1"/>
    <col min="14338" max="14338" width="5.25" style="1559" customWidth="1"/>
    <col min="14339" max="14339" width="5.75" style="1559" customWidth="1"/>
    <col min="14340" max="14340" width="79.875" style="1559" customWidth="1"/>
    <col min="14341" max="14341" width="16.25" style="1559" customWidth="1"/>
    <col min="14342" max="14342" width="13.375" style="1559" customWidth="1"/>
    <col min="14343" max="14592" width="9" style="1559"/>
    <col min="14593" max="14593" width="4.75" style="1559" customWidth="1"/>
    <col min="14594" max="14594" width="5.25" style="1559" customWidth="1"/>
    <col min="14595" max="14595" width="5.75" style="1559" customWidth="1"/>
    <col min="14596" max="14596" width="79.875" style="1559" customWidth="1"/>
    <col min="14597" max="14597" width="16.25" style="1559" customWidth="1"/>
    <col min="14598" max="14598" width="13.375" style="1559" customWidth="1"/>
    <col min="14599" max="14848" width="9" style="1559"/>
    <col min="14849" max="14849" width="4.75" style="1559" customWidth="1"/>
    <col min="14850" max="14850" width="5.25" style="1559" customWidth="1"/>
    <col min="14851" max="14851" width="5.75" style="1559" customWidth="1"/>
    <col min="14852" max="14852" width="79.875" style="1559" customWidth="1"/>
    <col min="14853" max="14853" width="16.25" style="1559" customWidth="1"/>
    <col min="14854" max="14854" width="13.375" style="1559" customWidth="1"/>
    <col min="14855" max="15104" width="9" style="1559"/>
    <col min="15105" max="15105" width="4.75" style="1559" customWidth="1"/>
    <col min="15106" max="15106" width="5.25" style="1559" customWidth="1"/>
    <col min="15107" max="15107" width="5.75" style="1559" customWidth="1"/>
    <col min="15108" max="15108" width="79.875" style="1559" customWidth="1"/>
    <col min="15109" max="15109" width="16.25" style="1559" customWidth="1"/>
    <col min="15110" max="15110" width="13.375" style="1559" customWidth="1"/>
    <col min="15111" max="15360" width="9" style="1559"/>
    <col min="15361" max="15361" width="4.75" style="1559" customWidth="1"/>
    <col min="15362" max="15362" width="5.25" style="1559" customWidth="1"/>
    <col min="15363" max="15363" width="5.75" style="1559" customWidth="1"/>
    <col min="15364" max="15364" width="79.875" style="1559" customWidth="1"/>
    <col min="15365" max="15365" width="16.25" style="1559" customWidth="1"/>
    <col min="15366" max="15366" width="13.375" style="1559" customWidth="1"/>
    <col min="15367" max="15616" width="9" style="1559"/>
    <col min="15617" max="15617" width="4.75" style="1559" customWidth="1"/>
    <col min="15618" max="15618" width="5.25" style="1559" customWidth="1"/>
    <col min="15619" max="15619" width="5.75" style="1559" customWidth="1"/>
    <col min="15620" max="15620" width="79.875" style="1559" customWidth="1"/>
    <col min="15621" max="15621" width="16.25" style="1559" customWidth="1"/>
    <col min="15622" max="15622" width="13.375" style="1559" customWidth="1"/>
    <col min="15623" max="15872" width="9" style="1559"/>
    <col min="15873" max="15873" width="4.75" style="1559" customWidth="1"/>
    <col min="15874" max="15874" width="5.25" style="1559" customWidth="1"/>
    <col min="15875" max="15875" width="5.75" style="1559" customWidth="1"/>
    <col min="15876" max="15876" width="79.875" style="1559" customWidth="1"/>
    <col min="15877" max="15877" width="16.25" style="1559" customWidth="1"/>
    <col min="15878" max="15878" width="13.375" style="1559" customWidth="1"/>
    <col min="15879" max="16128" width="9" style="1559"/>
    <col min="16129" max="16129" width="4.75" style="1559" customWidth="1"/>
    <col min="16130" max="16130" width="5.25" style="1559" customWidth="1"/>
    <col min="16131" max="16131" width="5.75" style="1559" customWidth="1"/>
    <col min="16132" max="16132" width="79.875" style="1559" customWidth="1"/>
    <col min="16133" max="16133" width="16.25" style="1559" customWidth="1"/>
    <col min="16134" max="16134" width="13.375" style="1559" customWidth="1"/>
    <col min="16135" max="16384" width="9" style="1559"/>
  </cols>
  <sheetData>
    <row r="1" spans="1:12" ht="20.100000000000001" customHeight="1">
      <c r="A1" s="3925" t="s">
        <v>5884</v>
      </c>
      <c r="B1" s="3925"/>
      <c r="C1" s="3925"/>
      <c r="D1" s="3925"/>
      <c r="E1" s="3925"/>
      <c r="F1" s="1967"/>
    </row>
    <row r="2" spans="1:12" ht="25.5" customHeight="1">
      <c r="A2" s="1967"/>
      <c r="B2" s="3289" t="s">
        <v>5885</v>
      </c>
      <c r="C2" s="3289"/>
      <c r="D2" s="3289"/>
      <c r="E2" s="3289"/>
      <c r="F2" s="1883"/>
    </row>
    <row r="3" spans="1:12" ht="14.25" customHeight="1">
      <c r="A3" s="1971"/>
      <c r="B3" s="1875" t="s">
        <v>5886</v>
      </c>
      <c r="C3" s="3323" t="s">
        <v>5887</v>
      </c>
      <c r="D3" s="3323"/>
      <c r="E3" s="3323"/>
      <c r="F3" s="1875" t="s">
        <v>5888</v>
      </c>
      <c r="G3" s="1641"/>
    </row>
    <row r="4" spans="1:12" ht="14.25" customHeight="1">
      <c r="A4" s="3372" t="s">
        <v>5889</v>
      </c>
      <c r="B4" s="1875">
        <v>1</v>
      </c>
      <c r="C4" s="3377" t="s">
        <v>5890</v>
      </c>
      <c r="D4" s="1968" t="s">
        <v>5891</v>
      </c>
      <c r="E4" s="2122">
        <f>软件、集成电路企业优惠情况审核表!E4</f>
        <v>0</v>
      </c>
      <c r="F4" s="1971"/>
    </row>
    <row r="5" spans="1:12" ht="14.25" customHeight="1">
      <c r="A5" s="3373"/>
      <c r="B5" s="1875">
        <v>2</v>
      </c>
      <c r="C5" s="3378"/>
      <c r="D5" s="1970" t="s">
        <v>5892</v>
      </c>
      <c r="E5" s="2122">
        <f>软件、集成电路企业优惠情况审核表!E5</f>
        <v>0</v>
      </c>
      <c r="F5" s="1971"/>
    </row>
    <row r="6" spans="1:12" ht="14.25" customHeight="1">
      <c r="A6" s="3373"/>
      <c r="B6" s="1875">
        <v>3</v>
      </c>
      <c r="C6" s="3378"/>
      <c r="D6" s="1968" t="s">
        <v>5893</v>
      </c>
      <c r="E6" s="2122">
        <f>软件、集成电路企业优惠情况审核表!E6</f>
        <v>0</v>
      </c>
      <c r="F6" s="1971"/>
    </row>
    <row r="7" spans="1:12" ht="14.25" customHeight="1">
      <c r="A7" s="3373"/>
      <c r="B7" s="1875">
        <v>4</v>
      </c>
      <c r="C7" s="3378"/>
      <c r="D7" s="1968" t="s">
        <v>5894</v>
      </c>
      <c r="E7" s="2122">
        <f>软件、集成电路企业优惠情况审核表!E7</f>
        <v>0</v>
      </c>
      <c r="F7" s="1971"/>
    </row>
    <row r="8" spans="1:12" ht="14.25" customHeight="1">
      <c r="A8" s="3373"/>
      <c r="B8" s="1875">
        <v>5</v>
      </c>
      <c r="C8" s="3378"/>
      <c r="D8" s="1970" t="s">
        <v>5895</v>
      </c>
      <c r="E8" s="2122">
        <f>软件、集成电路企业优惠情况审核表!E8</f>
        <v>0</v>
      </c>
      <c r="F8" s="1990"/>
      <c r="L8" s="1642"/>
    </row>
    <row r="9" spans="1:12" ht="14.25" customHeight="1">
      <c r="A9" s="3373"/>
      <c r="B9" s="1875">
        <v>6</v>
      </c>
      <c r="C9" s="3378"/>
      <c r="D9" s="1968" t="s">
        <v>5896</v>
      </c>
      <c r="E9" s="2122">
        <f>软件、集成电路企业优惠情况审核表!E9</f>
        <v>0</v>
      </c>
      <c r="F9" s="1990"/>
      <c r="L9" s="1642"/>
    </row>
    <row r="10" spans="1:12" ht="14.25" customHeight="1">
      <c r="A10" s="3373"/>
      <c r="B10" s="1875">
        <v>7</v>
      </c>
      <c r="C10" s="3379"/>
      <c r="D10" s="1968" t="s">
        <v>5897</v>
      </c>
      <c r="E10" s="2122">
        <f>软件、集成电路企业优惠情况审核表!E10</f>
        <v>0</v>
      </c>
      <c r="F10" s="1971"/>
    </row>
    <row r="11" spans="1:12" ht="14.25" customHeight="1">
      <c r="A11" s="3372" t="s">
        <v>5898</v>
      </c>
      <c r="B11" s="1875">
        <v>8</v>
      </c>
      <c r="C11" s="3323" t="s">
        <v>5899</v>
      </c>
      <c r="D11" s="1972" t="s">
        <v>5900</v>
      </c>
      <c r="E11" s="2103">
        <f>软件、集成电路企业优惠情况审核表!E11</f>
        <v>0</v>
      </c>
      <c r="F11" s="1971"/>
    </row>
    <row r="12" spans="1:12" ht="14.25" customHeight="1">
      <c r="A12" s="3373"/>
      <c r="B12" s="1875">
        <v>9</v>
      </c>
      <c r="C12" s="3323"/>
      <c r="D12" s="1972" t="s">
        <v>5901</v>
      </c>
      <c r="E12" s="2103">
        <f>软件、集成电路企业优惠情况审核表!E12</f>
        <v>0</v>
      </c>
      <c r="F12" s="1971"/>
    </row>
    <row r="13" spans="1:12" ht="14.25" customHeight="1">
      <c r="A13" s="3373"/>
      <c r="B13" s="1875">
        <v>10</v>
      </c>
      <c r="C13" s="3323"/>
      <c r="D13" s="1972" t="s">
        <v>5902</v>
      </c>
      <c r="E13" s="2103">
        <f>软件、集成电路企业优惠情况审核表!E13</f>
        <v>0</v>
      </c>
      <c r="F13" s="1971"/>
    </row>
    <row r="14" spans="1:12" ht="22.5" customHeight="1">
      <c r="A14" s="3373"/>
      <c r="B14" s="1875">
        <v>11</v>
      </c>
      <c r="C14" s="3323"/>
      <c r="D14" s="1972" t="s">
        <v>5903</v>
      </c>
      <c r="E14" s="2103">
        <f>软件、集成电路企业优惠情况审核表!E14</f>
        <v>0</v>
      </c>
      <c r="F14" s="2016"/>
    </row>
    <row r="15" spans="1:12" ht="14.25" customHeight="1">
      <c r="A15" s="3373"/>
      <c r="B15" s="1875">
        <v>12</v>
      </c>
      <c r="C15" s="3323"/>
      <c r="D15" s="1972" t="s">
        <v>5904</v>
      </c>
      <c r="E15" s="2103">
        <f>软件、集成电路企业优惠情况审核表!E15</f>
        <v>0</v>
      </c>
      <c r="F15" s="1971"/>
    </row>
    <row r="16" spans="1:12" ht="14.25" customHeight="1">
      <c r="A16" s="3373"/>
      <c r="B16" s="1875">
        <v>13</v>
      </c>
      <c r="C16" s="3323" t="s">
        <v>5905</v>
      </c>
      <c r="D16" s="1972" t="s">
        <v>5906</v>
      </c>
      <c r="E16" s="2103">
        <f>软件、集成电路企业优惠情况审核表!E16</f>
        <v>0</v>
      </c>
      <c r="F16" s="1971"/>
      <c r="G16" s="1702" t="s">
        <v>6651</v>
      </c>
    </row>
    <row r="17" spans="1:6" ht="14.25" customHeight="1">
      <c r="A17" s="3373"/>
      <c r="B17" s="1875">
        <v>14</v>
      </c>
      <c r="C17" s="3323"/>
      <c r="D17" s="1972" t="s">
        <v>5907</v>
      </c>
      <c r="E17" s="2103">
        <f>软件、集成电路企业优惠情况审核表!E17</f>
        <v>0</v>
      </c>
      <c r="F17" s="1971"/>
    </row>
    <row r="18" spans="1:6" ht="14.25" customHeight="1">
      <c r="A18" s="3373"/>
      <c r="B18" s="1875">
        <v>15</v>
      </c>
      <c r="C18" s="3323"/>
      <c r="D18" s="1972" t="s">
        <v>5908</v>
      </c>
      <c r="E18" s="2103">
        <f>软件、集成电路企业优惠情况审核表!E18</f>
        <v>0</v>
      </c>
      <c r="F18" s="1971"/>
    </row>
    <row r="19" spans="1:6" ht="14.25" customHeight="1">
      <c r="A19" s="3373"/>
      <c r="B19" s="1875">
        <v>16</v>
      </c>
      <c r="C19" s="3323"/>
      <c r="D19" s="1972" t="s">
        <v>5909</v>
      </c>
      <c r="E19" s="2103">
        <f>软件、集成电路企业优惠情况审核表!E19</f>
        <v>0</v>
      </c>
      <c r="F19" s="1971"/>
    </row>
    <row r="20" spans="1:6" ht="14.25" customHeight="1">
      <c r="A20" s="3373"/>
      <c r="B20" s="1875">
        <v>17</v>
      </c>
      <c r="C20" s="3323"/>
      <c r="D20" s="1972" t="s">
        <v>5910</v>
      </c>
      <c r="E20" s="2103">
        <f>软件、集成电路企业优惠情况审核表!E20</f>
        <v>0</v>
      </c>
      <c r="F20" s="1971"/>
    </row>
    <row r="21" spans="1:6" ht="15.75" customHeight="1">
      <c r="A21" s="3373"/>
      <c r="B21" s="1875">
        <v>18</v>
      </c>
      <c r="C21" s="3323"/>
      <c r="D21" s="1972" t="s">
        <v>5911</v>
      </c>
      <c r="E21" s="2103">
        <f>软件、集成电路企业优惠情况审核表!E21</f>
        <v>0</v>
      </c>
      <c r="F21" s="1984"/>
    </row>
    <row r="22" spans="1:6" ht="14.25" customHeight="1">
      <c r="A22" s="3373"/>
      <c r="B22" s="1875">
        <v>19</v>
      </c>
      <c r="C22" s="3323"/>
      <c r="D22" s="1972" t="s">
        <v>5912</v>
      </c>
      <c r="E22" s="2103">
        <f>软件、集成电路企业优惠情况审核表!E22</f>
        <v>0</v>
      </c>
      <c r="F22" s="1984"/>
    </row>
    <row r="23" spans="1:6" ht="14.25" customHeight="1">
      <c r="A23" s="3373"/>
      <c r="B23" s="1875">
        <v>20</v>
      </c>
      <c r="C23" s="3323"/>
      <c r="D23" s="1972" t="s">
        <v>5913</v>
      </c>
      <c r="E23" s="2103">
        <f>软件、集成电路企业优惠情况审核表!E23</f>
        <v>0</v>
      </c>
      <c r="F23" s="1971"/>
    </row>
    <row r="24" spans="1:6" ht="14.25" customHeight="1">
      <c r="A24" s="3373"/>
      <c r="B24" s="1875">
        <v>21</v>
      </c>
      <c r="C24" s="3323"/>
      <c r="D24" s="1972" t="s">
        <v>5914</v>
      </c>
      <c r="E24" s="2103">
        <f>软件、集成电路企业优惠情况审核表!E24</f>
        <v>0</v>
      </c>
      <c r="F24" s="1971"/>
    </row>
    <row r="25" spans="1:6" ht="14.25" customHeight="1">
      <c r="A25" s="3373"/>
      <c r="B25" s="1875">
        <v>22</v>
      </c>
      <c r="C25" s="3323"/>
      <c r="D25" s="1972" t="s">
        <v>5915</v>
      </c>
      <c r="E25" s="2103">
        <f>软件、集成电路企业优惠情况审核表!E25</f>
        <v>0</v>
      </c>
      <c r="F25" s="1971"/>
    </row>
    <row r="26" spans="1:6" ht="14.25" customHeight="1">
      <c r="A26" s="3373"/>
      <c r="B26" s="1875">
        <v>23</v>
      </c>
      <c r="C26" s="3323"/>
      <c r="D26" s="1972" t="s">
        <v>5916</v>
      </c>
      <c r="E26" s="2103">
        <f>软件、集成电路企业优惠情况审核表!E26</f>
        <v>0</v>
      </c>
      <c r="F26" s="1984"/>
    </row>
    <row r="27" spans="1:6" ht="18" customHeight="1">
      <c r="A27" s="3373"/>
      <c r="B27" s="1875">
        <v>24</v>
      </c>
      <c r="C27" s="3323"/>
      <c r="D27" s="1972" t="s">
        <v>5917</v>
      </c>
      <c r="E27" s="2103">
        <f>软件、集成电路企业优惠情况审核表!E27</f>
        <v>0</v>
      </c>
      <c r="F27" s="1984"/>
    </row>
    <row r="28" spans="1:6" ht="14.25" customHeight="1">
      <c r="A28" s="3373"/>
      <c r="B28" s="1875">
        <v>25</v>
      </c>
      <c r="C28" s="3323"/>
      <c r="D28" s="1972" t="s">
        <v>5918</v>
      </c>
      <c r="E28" s="2103">
        <f>软件、集成电路企业优惠情况审核表!E28</f>
        <v>0</v>
      </c>
      <c r="F28" s="1984"/>
    </row>
    <row r="29" spans="1:6" ht="19.5" customHeight="1">
      <c r="A29" s="3373"/>
      <c r="B29" s="1875">
        <v>26</v>
      </c>
      <c r="C29" s="3323"/>
      <c r="D29" s="1972" t="s">
        <v>5919</v>
      </c>
      <c r="E29" s="2103">
        <f>软件、集成电路企业优惠情况审核表!E29</f>
        <v>0</v>
      </c>
      <c r="F29" s="1984"/>
    </row>
    <row r="30" spans="1:6" ht="14.25" customHeight="1">
      <c r="A30" s="3373"/>
      <c r="B30" s="1875">
        <v>27</v>
      </c>
      <c r="C30" s="3323"/>
      <c r="D30" s="1972" t="s">
        <v>5920</v>
      </c>
      <c r="E30" s="2103">
        <f>软件、集成电路企业优惠情况审核表!E30</f>
        <v>0</v>
      </c>
      <c r="F30" s="1984"/>
    </row>
    <row r="31" spans="1:6" ht="14.25" customHeight="1">
      <c r="A31" s="3373"/>
      <c r="B31" s="1875">
        <v>28</v>
      </c>
      <c r="C31" s="3323" t="s">
        <v>5921</v>
      </c>
      <c r="D31" s="1972" t="s">
        <v>5922</v>
      </c>
      <c r="E31" s="2103">
        <f>软件、集成电路企业优惠情况审核表!E31</f>
        <v>0</v>
      </c>
      <c r="F31" s="1971"/>
    </row>
    <row r="32" spans="1:6" ht="14.25" customHeight="1">
      <c r="A32" s="3373"/>
      <c r="B32" s="1875">
        <v>29</v>
      </c>
      <c r="C32" s="3323"/>
      <c r="D32" s="1972" t="s">
        <v>5923</v>
      </c>
      <c r="E32" s="2103">
        <f>软件、集成电路企业优惠情况审核表!E32</f>
        <v>0</v>
      </c>
      <c r="F32" s="1971"/>
    </row>
    <row r="33" spans="1:6" ht="14.25" customHeight="1">
      <c r="A33" s="3373"/>
      <c r="B33" s="1875">
        <v>30</v>
      </c>
      <c r="C33" s="3323"/>
      <c r="D33" s="1972" t="s">
        <v>5924</v>
      </c>
      <c r="E33" s="2103">
        <f>软件、集成电路企业优惠情况审核表!E33</f>
        <v>0</v>
      </c>
      <c r="F33" s="1971"/>
    </row>
    <row r="34" spans="1:6" ht="14.25" customHeight="1">
      <c r="A34" s="3373"/>
      <c r="B34" s="1875">
        <v>31</v>
      </c>
      <c r="C34" s="3323"/>
      <c r="D34" s="1972" t="s">
        <v>5925</v>
      </c>
      <c r="E34" s="2103">
        <f>软件、集成电路企业优惠情况审核表!E34</f>
        <v>0</v>
      </c>
      <c r="F34" s="1984"/>
    </row>
    <row r="35" spans="1:6">
      <c r="A35" s="3372" t="s">
        <v>5926</v>
      </c>
      <c r="B35" s="1875">
        <v>32</v>
      </c>
      <c r="C35" s="3374" t="s">
        <v>5899</v>
      </c>
      <c r="D35" s="1968" t="s">
        <v>5927</v>
      </c>
      <c r="E35" s="2103">
        <f>软件、集成电路企业优惠情况审核表!E35</f>
        <v>0</v>
      </c>
      <c r="F35" s="1971"/>
    </row>
    <row r="36" spans="1:6" ht="14.25" customHeight="1">
      <c r="A36" s="3373"/>
      <c r="B36" s="1875">
        <v>33</v>
      </c>
      <c r="C36" s="3374"/>
      <c r="D36" s="1968" t="s">
        <v>5928</v>
      </c>
      <c r="E36" s="2103">
        <f>软件、集成电路企业优惠情况审核表!E36</f>
        <v>0</v>
      </c>
      <c r="F36" s="1971"/>
    </row>
    <row r="37" spans="1:6" ht="14.25" customHeight="1">
      <c r="A37" s="3373"/>
      <c r="B37" s="1875">
        <v>34</v>
      </c>
      <c r="C37" s="3374"/>
      <c r="D37" s="1968" t="s">
        <v>5929</v>
      </c>
      <c r="E37" s="2103">
        <f>软件、集成电路企业优惠情况审核表!E37</f>
        <v>0</v>
      </c>
      <c r="F37" s="1984"/>
    </row>
    <row r="38" spans="1:6">
      <c r="A38" s="3373"/>
      <c r="B38" s="1875">
        <v>35</v>
      </c>
      <c r="C38" s="3374" t="s">
        <v>5905</v>
      </c>
      <c r="D38" s="1968" t="s">
        <v>5930</v>
      </c>
      <c r="E38" s="2103">
        <f>软件、集成电路企业优惠情况审核表!E38</f>
        <v>0</v>
      </c>
      <c r="F38" s="1971"/>
    </row>
    <row r="39" spans="1:6" ht="16.5" customHeight="1">
      <c r="A39" s="3373"/>
      <c r="B39" s="1875">
        <v>36</v>
      </c>
      <c r="C39" s="3374"/>
      <c r="D39" s="1968" t="s">
        <v>5931</v>
      </c>
      <c r="E39" s="2103">
        <f>软件、集成电路企业优惠情况审核表!E39</f>
        <v>0</v>
      </c>
      <c r="F39" s="1971"/>
    </row>
    <row r="40" spans="1:6" ht="24" customHeight="1">
      <c r="A40" s="3373"/>
      <c r="B40" s="1875">
        <v>37</v>
      </c>
      <c r="C40" s="3374"/>
      <c r="D40" s="1968" t="s">
        <v>5932</v>
      </c>
      <c r="E40" s="2103">
        <f>软件、集成电路企业优惠情况审核表!E40</f>
        <v>0</v>
      </c>
      <c r="F40" s="1971"/>
    </row>
    <row r="41" spans="1:6" ht="18.75" customHeight="1">
      <c r="A41" s="3373"/>
      <c r="B41" s="1875">
        <v>38</v>
      </c>
      <c r="C41" s="3374"/>
      <c r="D41" s="1968" t="s">
        <v>5933</v>
      </c>
      <c r="E41" s="2103">
        <f>软件、集成电路企业优惠情况审核表!E41</f>
        <v>0</v>
      </c>
      <c r="F41" s="1971"/>
    </row>
    <row r="42" spans="1:6" ht="20.25" customHeight="1">
      <c r="A42" s="3373"/>
      <c r="B42" s="1875">
        <v>39</v>
      </c>
      <c r="C42" s="3374"/>
      <c r="D42" s="1968" t="s">
        <v>5934</v>
      </c>
      <c r="E42" s="2103">
        <f>软件、集成电路企业优惠情况审核表!E42</f>
        <v>0</v>
      </c>
      <c r="F42" s="1971"/>
    </row>
    <row r="43" spans="1:6" ht="24" customHeight="1">
      <c r="A43" s="3373"/>
      <c r="B43" s="1875">
        <v>40</v>
      </c>
      <c r="C43" s="3374" t="s">
        <v>5935</v>
      </c>
      <c r="D43" s="1968" t="s">
        <v>5936</v>
      </c>
      <c r="E43" s="2103">
        <f>软件、集成电路企业优惠情况审核表!E43</f>
        <v>0</v>
      </c>
      <c r="F43" s="1971"/>
    </row>
    <row r="44" spans="1:6" ht="40.5" customHeight="1">
      <c r="A44" s="3373"/>
      <c r="B44" s="1875">
        <v>41</v>
      </c>
      <c r="C44" s="3374"/>
      <c r="D44" s="1968" t="s">
        <v>5937</v>
      </c>
      <c r="E44" s="2103">
        <f>软件、集成电路企业优惠情况审核表!E44</f>
        <v>0</v>
      </c>
      <c r="F44" s="1984"/>
    </row>
    <row r="45" spans="1:6" ht="27" customHeight="1">
      <c r="A45" s="1971"/>
      <c r="B45" s="1875">
        <v>42</v>
      </c>
      <c r="C45" s="3375" t="s">
        <v>5938</v>
      </c>
      <c r="D45" s="3376"/>
      <c r="E45" s="2103">
        <f>软件、集成电路企业优惠情况审核表!E45</f>
        <v>0</v>
      </c>
      <c r="F45" s="2000" t="s">
        <v>5939</v>
      </c>
    </row>
    <row r="46" spans="1:6">
      <c r="A46" s="2030"/>
    </row>
  </sheetData>
  <mergeCells count="14">
    <mergeCell ref="A11:A34"/>
    <mergeCell ref="C11:C15"/>
    <mergeCell ref="C16:C30"/>
    <mergeCell ref="C31:C34"/>
    <mergeCell ref="A1:E1"/>
    <mergeCell ref="B2:E2"/>
    <mergeCell ref="C3:E3"/>
    <mergeCell ref="A4:A10"/>
    <mergeCell ref="C4:C10"/>
    <mergeCell ref="A35:A44"/>
    <mergeCell ref="C35:C37"/>
    <mergeCell ref="C38:C42"/>
    <mergeCell ref="C43:C44"/>
    <mergeCell ref="C45:D45"/>
  </mergeCells>
  <phoneticPr fontId="59" type="noConversion"/>
  <hyperlinks>
    <hyperlink ref="G16" location="软件、集成电路企业优惠情况审核表!A1" display="软件、集成电路企业优惠情况审核表!A1"/>
  </hyperlinks>
  <printOptions horizontalCentered="1"/>
  <pageMargins left="0.74803149606299213" right="0.47" top="0.98425196850393704" bottom="0.98425196850393704" header="0.51181102362204722" footer="0.51181102362204722"/>
  <pageSetup paperSize="9" orientation="portrait"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9">
    <tabColor rgb="FFFFFF00"/>
  </sheetPr>
  <dimension ref="A1:S16"/>
  <sheetViews>
    <sheetView workbookViewId="0">
      <selection activeCell="B13" sqref="B13:M13"/>
    </sheetView>
  </sheetViews>
  <sheetFormatPr defaultRowHeight="14.25"/>
  <cols>
    <col min="1" max="1" width="4.125" style="1597" customWidth="1"/>
    <col min="2" max="2" width="7.625" style="1597" customWidth="1"/>
    <col min="3" max="3" width="5.25" style="1597" customWidth="1"/>
    <col min="4" max="14" width="11.125" style="1597" customWidth="1"/>
    <col min="15" max="18" width="9" style="1597"/>
    <col min="19" max="19" width="33.25" style="1597" customWidth="1"/>
    <col min="20" max="256" width="9" style="1597"/>
    <col min="257" max="257" width="5.25" style="1597" customWidth="1"/>
    <col min="258" max="258" width="8.875" style="1597" customWidth="1"/>
    <col min="259" max="259" width="7.125" style="1597" customWidth="1"/>
    <col min="260" max="260" width="7.75" style="1597" customWidth="1"/>
    <col min="261" max="261" width="8.875" style="1597" customWidth="1"/>
    <col min="262" max="262" width="8.125" style="1597" customWidth="1"/>
    <col min="263" max="263" width="7.875" style="1597" customWidth="1"/>
    <col min="264" max="264" width="8" style="1597" customWidth="1"/>
    <col min="265" max="265" width="8.125" style="1597" customWidth="1"/>
    <col min="266" max="266" width="8" style="1597" customWidth="1"/>
    <col min="267" max="267" width="7.25" style="1597" customWidth="1"/>
    <col min="268" max="268" width="8.375" style="1597" customWidth="1"/>
    <col min="269" max="269" width="17.375" style="1597" customWidth="1"/>
    <col min="270" max="270" width="8.875" style="1597" customWidth="1"/>
    <col min="271" max="274" width="9" style="1597"/>
    <col min="275" max="275" width="33.25" style="1597" customWidth="1"/>
    <col min="276" max="512" width="9" style="1597"/>
    <col min="513" max="513" width="5.25" style="1597" customWidth="1"/>
    <col min="514" max="514" width="8.875" style="1597" customWidth="1"/>
    <col min="515" max="515" width="7.125" style="1597" customWidth="1"/>
    <col min="516" max="516" width="7.75" style="1597" customWidth="1"/>
    <col min="517" max="517" width="8.875" style="1597" customWidth="1"/>
    <col min="518" max="518" width="8.125" style="1597" customWidth="1"/>
    <col min="519" max="519" width="7.875" style="1597" customWidth="1"/>
    <col min="520" max="520" width="8" style="1597" customWidth="1"/>
    <col min="521" max="521" width="8.125" style="1597" customWidth="1"/>
    <col min="522" max="522" width="8" style="1597" customWidth="1"/>
    <col min="523" max="523" width="7.25" style="1597" customWidth="1"/>
    <col min="524" max="524" width="8.375" style="1597" customWidth="1"/>
    <col min="525" max="525" width="17.375" style="1597" customWidth="1"/>
    <col min="526" max="526" width="8.875" style="1597" customWidth="1"/>
    <col min="527" max="530" width="9" style="1597"/>
    <col min="531" max="531" width="33.25" style="1597" customWidth="1"/>
    <col min="532" max="768" width="9" style="1597"/>
    <col min="769" max="769" width="5.25" style="1597" customWidth="1"/>
    <col min="770" max="770" width="8.875" style="1597" customWidth="1"/>
    <col min="771" max="771" width="7.125" style="1597" customWidth="1"/>
    <col min="772" max="772" width="7.75" style="1597" customWidth="1"/>
    <col min="773" max="773" width="8.875" style="1597" customWidth="1"/>
    <col min="774" max="774" width="8.125" style="1597" customWidth="1"/>
    <col min="775" max="775" width="7.875" style="1597" customWidth="1"/>
    <col min="776" max="776" width="8" style="1597" customWidth="1"/>
    <col min="777" max="777" width="8.125" style="1597" customWidth="1"/>
    <col min="778" max="778" width="8" style="1597" customWidth="1"/>
    <col min="779" max="779" width="7.25" style="1597" customWidth="1"/>
    <col min="780" max="780" width="8.375" style="1597" customWidth="1"/>
    <col min="781" max="781" width="17.375" style="1597" customWidth="1"/>
    <col min="782" max="782" width="8.875" style="1597" customWidth="1"/>
    <col min="783" max="786" width="9" style="1597"/>
    <col min="787" max="787" width="33.25" style="1597" customWidth="1"/>
    <col min="788" max="1024" width="9" style="1597"/>
    <col min="1025" max="1025" width="5.25" style="1597" customWidth="1"/>
    <col min="1026" max="1026" width="8.875" style="1597" customWidth="1"/>
    <col min="1027" max="1027" width="7.125" style="1597" customWidth="1"/>
    <col min="1028" max="1028" width="7.75" style="1597" customWidth="1"/>
    <col min="1029" max="1029" width="8.875" style="1597" customWidth="1"/>
    <col min="1030" max="1030" width="8.125" style="1597" customWidth="1"/>
    <col min="1031" max="1031" width="7.875" style="1597" customWidth="1"/>
    <col min="1032" max="1032" width="8" style="1597" customWidth="1"/>
    <col min="1033" max="1033" width="8.125" style="1597" customWidth="1"/>
    <col min="1034" max="1034" width="8" style="1597" customWidth="1"/>
    <col min="1035" max="1035" width="7.25" style="1597" customWidth="1"/>
    <col min="1036" max="1036" width="8.375" style="1597" customWidth="1"/>
    <col min="1037" max="1037" width="17.375" style="1597" customWidth="1"/>
    <col min="1038" max="1038" width="8.875" style="1597" customWidth="1"/>
    <col min="1039" max="1042" width="9" style="1597"/>
    <col min="1043" max="1043" width="33.25" style="1597" customWidth="1"/>
    <col min="1044" max="1280" width="9" style="1597"/>
    <col min="1281" max="1281" width="5.25" style="1597" customWidth="1"/>
    <col min="1282" max="1282" width="8.875" style="1597" customWidth="1"/>
    <col min="1283" max="1283" width="7.125" style="1597" customWidth="1"/>
    <col min="1284" max="1284" width="7.75" style="1597" customWidth="1"/>
    <col min="1285" max="1285" width="8.875" style="1597" customWidth="1"/>
    <col min="1286" max="1286" width="8.125" style="1597" customWidth="1"/>
    <col min="1287" max="1287" width="7.875" style="1597" customWidth="1"/>
    <col min="1288" max="1288" width="8" style="1597" customWidth="1"/>
    <col min="1289" max="1289" width="8.125" style="1597" customWidth="1"/>
    <col min="1290" max="1290" width="8" style="1597" customWidth="1"/>
    <col min="1291" max="1291" width="7.25" style="1597" customWidth="1"/>
    <col min="1292" max="1292" width="8.375" style="1597" customWidth="1"/>
    <col min="1293" max="1293" width="17.375" style="1597" customWidth="1"/>
    <col min="1294" max="1294" width="8.875" style="1597" customWidth="1"/>
    <col min="1295" max="1298" width="9" style="1597"/>
    <col min="1299" max="1299" width="33.25" style="1597" customWidth="1"/>
    <col min="1300" max="1536" width="9" style="1597"/>
    <col min="1537" max="1537" width="5.25" style="1597" customWidth="1"/>
    <col min="1538" max="1538" width="8.875" style="1597" customWidth="1"/>
    <col min="1539" max="1539" width="7.125" style="1597" customWidth="1"/>
    <col min="1540" max="1540" width="7.75" style="1597" customWidth="1"/>
    <col min="1541" max="1541" width="8.875" style="1597" customWidth="1"/>
    <col min="1542" max="1542" width="8.125" style="1597" customWidth="1"/>
    <col min="1543" max="1543" width="7.875" style="1597" customWidth="1"/>
    <col min="1544" max="1544" width="8" style="1597" customWidth="1"/>
    <col min="1545" max="1545" width="8.125" style="1597" customWidth="1"/>
    <col min="1546" max="1546" width="8" style="1597" customWidth="1"/>
    <col min="1547" max="1547" width="7.25" style="1597" customWidth="1"/>
    <col min="1548" max="1548" width="8.375" style="1597" customWidth="1"/>
    <col min="1549" max="1549" width="17.375" style="1597" customWidth="1"/>
    <col min="1550" max="1550" width="8.875" style="1597" customWidth="1"/>
    <col min="1551" max="1554" width="9" style="1597"/>
    <col min="1555" max="1555" width="33.25" style="1597" customWidth="1"/>
    <col min="1556" max="1792" width="9" style="1597"/>
    <col min="1793" max="1793" width="5.25" style="1597" customWidth="1"/>
    <col min="1794" max="1794" width="8.875" style="1597" customWidth="1"/>
    <col min="1795" max="1795" width="7.125" style="1597" customWidth="1"/>
    <col min="1796" max="1796" width="7.75" style="1597" customWidth="1"/>
    <col min="1797" max="1797" width="8.875" style="1597" customWidth="1"/>
    <col min="1798" max="1798" width="8.125" style="1597" customWidth="1"/>
    <col min="1799" max="1799" width="7.875" style="1597" customWidth="1"/>
    <col min="1800" max="1800" width="8" style="1597" customWidth="1"/>
    <col min="1801" max="1801" width="8.125" style="1597" customWidth="1"/>
    <col min="1802" max="1802" width="8" style="1597" customWidth="1"/>
    <col min="1803" max="1803" width="7.25" style="1597" customWidth="1"/>
    <col min="1804" max="1804" width="8.375" style="1597" customWidth="1"/>
    <col min="1805" max="1805" width="17.375" style="1597" customWidth="1"/>
    <col min="1806" max="1806" width="8.875" style="1597" customWidth="1"/>
    <col min="1807" max="1810" width="9" style="1597"/>
    <col min="1811" max="1811" width="33.25" style="1597" customWidth="1"/>
    <col min="1812" max="2048" width="9" style="1597"/>
    <col min="2049" max="2049" width="5.25" style="1597" customWidth="1"/>
    <col min="2050" max="2050" width="8.875" style="1597" customWidth="1"/>
    <col min="2051" max="2051" width="7.125" style="1597" customWidth="1"/>
    <col min="2052" max="2052" width="7.75" style="1597" customWidth="1"/>
    <col min="2053" max="2053" width="8.875" style="1597" customWidth="1"/>
    <col min="2054" max="2054" width="8.125" style="1597" customWidth="1"/>
    <col min="2055" max="2055" width="7.875" style="1597" customWidth="1"/>
    <col min="2056" max="2056" width="8" style="1597" customWidth="1"/>
    <col min="2057" max="2057" width="8.125" style="1597" customWidth="1"/>
    <col min="2058" max="2058" width="8" style="1597" customWidth="1"/>
    <col min="2059" max="2059" width="7.25" style="1597" customWidth="1"/>
    <col min="2060" max="2060" width="8.375" style="1597" customWidth="1"/>
    <col min="2061" max="2061" width="17.375" style="1597" customWidth="1"/>
    <col min="2062" max="2062" width="8.875" style="1597" customWidth="1"/>
    <col min="2063" max="2066" width="9" style="1597"/>
    <col min="2067" max="2067" width="33.25" style="1597" customWidth="1"/>
    <col min="2068" max="2304" width="9" style="1597"/>
    <col min="2305" max="2305" width="5.25" style="1597" customWidth="1"/>
    <col min="2306" max="2306" width="8.875" style="1597" customWidth="1"/>
    <col min="2307" max="2307" width="7.125" style="1597" customWidth="1"/>
    <col min="2308" max="2308" width="7.75" style="1597" customWidth="1"/>
    <col min="2309" max="2309" width="8.875" style="1597" customWidth="1"/>
    <col min="2310" max="2310" width="8.125" style="1597" customWidth="1"/>
    <col min="2311" max="2311" width="7.875" style="1597" customWidth="1"/>
    <col min="2312" max="2312" width="8" style="1597" customWidth="1"/>
    <col min="2313" max="2313" width="8.125" style="1597" customWidth="1"/>
    <col min="2314" max="2314" width="8" style="1597" customWidth="1"/>
    <col min="2315" max="2315" width="7.25" style="1597" customWidth="1"/>
    <col min="2316" max="2316" width="8.375" style="1597" customWidth="1"/>
    <col min="2317" max="2317" width="17.375" style="1597" customWidth="1"/>
    <col min="2318" max="2318" width="8.875" style="1597" customWidth="1"/>
    <col min="2319" max="2322" width="9" style="1597"/>
    <col min="2323" max="2323" width="33.25" style="1597" customWidth="1"/>
    <col min="2324" max="2560" width="9" style="1597"/>
    <col min="2561" max="2561" width="5.25" style="1597" customWidth="1"/>
    <col min="2562" max="2562" width="8.875" style="1597" customWidth="1"/>
    <col min="2563" max="2563" width="7.125" style="1597" customWidth="1"/>
    <col min="2564" max="2564" width="7.75" style="1597" customWidth="1"/>
    <col min="2565" max="2565" width="8.875" style="1597" customWidth="1"/>
    <col min="2566" max="2566" width="8.125" style="1597" customWidth="1"/>
    <col min="2567" max="2567" width="7.875" style="1597" customWidth="1"/>
    <col min="2568" max="2568" width="8" style="1597" customWidth="1"/>
    <col min="2569" max="2569" width="8.125" style="1597" customWidth="1"/>
    <col min="2570" max="2570" width="8" style="1597" customWidth="1"/>
    <col min="2571" max="2571" width="7.25" style="1597" customWidth="1"/>
    <col min="2572" max="2572" width="8.375" style="1597" customWidth="1"/>
    <col min="2573" max="2573" width="17.375" style="1597" customWidth="1"/>
    <col min="2574" max="2574" width="8.875" style="1597" customWidth="1"/>
    <col min="2575" max="2578" width="9" style="1597"/>
    <col min="2579" max="2579" width="33.25" style="1597" customWidth="1"/>
    <col min="2580" max="2816" width="9" style="1597"/>
    <col min="2817" max="2817" width="5.25" style="1597" customWidth="1"/>
    <col min="2818" max="2818" width="8.875" style="1597" customWidth="1"/>
    <col min="2819" max="2819" width="7.125" style="1597" customWidth="1"/>
    <col min="2820" max="2820" width="7.75" style="1597" customWidth="1"/>
    <col min="2821" max="2821" width="8.875" style="1597" customWidth="1"/>
    <col min="2822" max="2822" width="8.125" style="1597" customWidth="1"/>
    <col min="2823" max="2823" width="7.875" style="1597" customWidth="1"/>
    <col min="2824" max="2824" width="8" style="1597" customWidth="1"/>
    <col min="2825" max="2825" width="8.125" style="1597" customWidth="1"/>
    <col min="2826" max="2826" width="8" style="1597" customWidth="1"/>
    <col min="2827" max="2827" width="7.25" style="1597" customWidth="1"/>
    <col min="2828" max="2828" width="8.375" style="1597" customWidth="1"/>
    <col min="2829" max="2829" width="17.375" style="1597" customWidth="1"/>
    <col min="2830" max="2830" width="8.875" style="1597" customWidth="1"/>
    <col min="2831" max="2834" width="9" style="1597"/>
    <col min="2835" max="2835" width="33.25" style="1597" customWidth="1"/>
    <col min="2836" max="3072" width="9" style="1597"/>
    <col min="3073" max="3073" width="5.25" style="1597" customWidth="1"/>
    <col min="3074" max="3074" width="8.875" style="1597" customWidth="1"/>
    <col min="3075" max="3075" width="7.125" style="1597" customWidth="1"/>
    <col min="3076" max="3076" width="7.75" style="1597" customWidth="1"/>
    <col min="3077" max="3077" width="8.875" style="1597" customWidth="1"/>
    <col min="3078" max="3078" width="8.125" style="1597" customWidth="1"/>
    <col min="3079" max="3079" width="7.875" style="1597" customWidth="1"/>
    <col min="3080" max="3080" width="8" style="1597" customWidth="1"/>
    <col min="3081" max="3081" width="8.125" style="1597" customWidth="1"/>
    <col min="3082" max="3082" width="8" style="1597" customWidth="1"/>
    <col min="3083" max="3083" width="7.25" style="1597" customWidth="1"/>
    <col min="3084" max="3084" width="8.375" style="1597" customWidth="1"/>
    <col min="3085" max="3085" width="17.375" style="1597" customWidth="1"/>
    <col min="3086" max="3086" width="8.875" style="1597" customWidth="1"/>
    <col min="3087" max="3090" width="9" style="1597"/>
    <col min="3091" max="3091" width="33.25" style="1597" customWidth="1"/>
    <col min="3092" max="3328" width="9" style="1597"/>
    <col min="3329" max="3329" width="5.25" style="1597" customWidth="1"/>
    <col min="3330" max="3330" width="8.875" style="1597" customWidth="1"/>
    <col min="3331" max="3331" width="7.125" style="1597" customWidth="1"/>
    <col min="3332" max="3332" width="7.75" style="1597" customWidth="1"/>
    <col min="3333" max="3333" width="8.875" style="1597" customWidth="1"/>
    <col min="3334" max="3334" width="8.125" style="1597" customWidth="1"/>
    <col min="3335" max="3335" width="7.875" style="1597" customWidth="1"/>
    <col min="3336" max="3336" width="8" style="1597" customWidth="1"/>
    <col min="3337" max="3337" width="8.125" style="1597" customWidth="1"/>
    <col min="3338" max="3338" width="8" style="1597" customWidth="1"/>
    <col min="3339" max="3339" width="7.25" style="1597" customWidth="1"/>
    <col min="3340" max="3340" width="8.375" style="1597" customWidth="1"/>
    <col min="3341" max="3341" width="17.375" style="1597" customWidth="1"/>
    <col min="3342" max="3342" width="8.875" style="1597" customWidth="1"/>
    <col min="3343" max="3346" width="9" style="1597"/>
    <col min="3347" max="3347" width="33.25" style="1597" customWidth="1"/>
    <col min="3348" max="3584" width="9" style="1597"/>
    <col min="3585" max="3585" width="5.25" style="1597" customWidth="1"/>
    <col min="3586" max="3586" width="8.875" style="1597" customWidth="1"/>
    <col min="3587" max="3587" width="7.125" style="1597" customWidth="1"/>
    <col min="3588" max="3588" width="7.75" style="1597" customWidth="1"/>
    <col min="3589" max="3589" width="8.875" style="1597" customWidth="1"/>
    <col min="3590" max="3590" width="8.125" style="1597" customWidth="1"/>
    <col min="3591" max="3591" width="7.875" style="1597" customWidth="1"/>
    <col min="3592" max="3592" width="8" style="1597" customWidth="1"/>
    <col min="3593" max="3593" width="8.125" style="1597" customWidth="1"/>
    <col min="3594" max="3594" width="8" style="1597" customWidth="1"/>
    <col min="3595" max="3595" width="7.25" style="1597" customWidth="1"/>
    <col min="3596" max="3596" width="8.375" style="1597" customWidth="1"/>
    <col min="3597" max="3597" width="17.375" style="1597" customWidth="1"/>
    <col min="3598" max="3598" width="8.875" style="1597" customWidth="1"/>
    <col min="3599" max="3602" width="9" style="1597"/>
    <col min="3603" max="3603" width="33.25" style="1597" customWidth="1"/>
    <col min="3604" max="3840" width="9" style="1597"/>
    <col min="3841" max="3841" width="5.25" style="1597" customWidth="1"/>
    <col min="3842" max="3842" width="8.875" style="1597" customWidth="1"/>
    <col min="3843" max="3843" width="7.125" style="1597" customWidth="1"/>
    <col min="3844" max="3844" width="7.75" style="1597" customWidth="1"/>
    <col min="3845" max="3845" width="8.875" style="1597" customWidth="1"/>
    <col min="3846" max="3846" width="8.125" style="1597" customWidth="1"/>
    <col min="3847" max="3847" width="7.875" style="1597" customWidth="1"/>
    <col min="3848" max="3848" width="8" style="1597" customWidth="1"/>
    <col min="3849" max="3849" width="8.125" style="1597" customWidth="1"/>
    <col min="3850" max="3850" width="8" style="1597" customWidth="1"/>
    <col min="3851" max="3851" width="7.25" style="1597" customWidth="1"/>
    <col min="3852" max="3852" width="8.375" style="1597" customWidth="1"/>
    <col min="3853" max="3853" width="17.375" style="1597" customWidth="1"/>
    <col min="3854" max="3854" width="8.875" style="1597" customWidth="1"/>
    <col min="3855" max="3858" width="9" style="1597"/>
    <col min="3859" max="3859" width="33.25" style="1597" customWidth="1"/>
    <col min="3860" max="4096" width="9" style="1597"/>
    <col min="4097" max="4097" width="5.25" style="1597" customWidth="1"/>
    <col min="4098" max="4098" width="8.875" style="1597" customWidth="1"/>
    <col min="4099" max="4099" width="7.125" style="1597" customWidth="1"/>
    <col min="4100" max="4100" width="7.75" style="1597" customWidth="1"/>
    <col min="4101" max="4101" width="8.875" style="1597" customWidth="1"/>
    <col min="4102" max="4102" width="8.125" style="1597" customWidth="1"/>
    <col min="4103" max="4103" width="7.875" style="1597" customWidth="1"/>
    <col min="4104" max="4104" width="8" style="1597" customWidth="1"/>
    <col min="4105" max="4105" width="8.125" style="1597" customWidth="1"/>
    <col min="4106" max="4106" width="8" style="1597" customWidth="1"/>
    <col min="4107" max="4107" width="7.25" style="1597" customWidth="1"/>
    <col min="4108" max="4108" width="8.375" style="1597" customWidth="1"/>
    <col min="4109" max="4109" width="17.375" style="1597" customWidth="1"/>
    <col min="4110" max="4110" width="8.875" style="1597" customWidth="1"/>
    <col min="4111" max="4114" width="9" style="1597"/>
    <col min="4115" max="4115" width="33.25" style="1597" customWidth="1"/>
    <col min="4116" max="4352" width="9" style="1597"/>
    <col min="4353" max="4353" width="5.25" style="1597" customWidth="1"/>
    <col min="4354" max="4354" width="8.875" style="1597" customWidth="1"/>
    <col min="4355" max="4355" width="7.125" style="1597" customWidth="1"/>
    <col min="4356" max="4356" width="7.75" style="1597" customWidth="1"/>
    <col min="4357" max="4357" width="8.875" style="1597" customWidth="1"/>
    <col min="4358" max="4358" width="8.125" style="1597" customWidth="1"/>
    <col min="4359" max="4359" width="7.875" style="1597" customWidth="1"/>
    <col min="4360" max="4360" width="8" style="1597" customWidth="1"/>
    <col min="4361" max="4361" width="8.125" style="1597" customWidth="1"/>
    <col min="4362" max="4362" width="8" style="1597" customWidth="1"/>
    <col min="4363" max="4363" width="7.25" style="1597" customWidth="1"/>
    <col min="4364" max="4364" width="8.375" style="1597" customWidth="1"/>
    <col min="4365" max="4365" width="17.375" style="1597" customWidth="1"/>
    <col min="4366" max="4366" width="8.875" style="1597" customWidth="1"/>
    <col min="4367" max="4370" width="9" style="1597"/>
    <col min="4371" max="4371" width="33.25" style="1597" customWidth="1"/>
    <col min="4372" max="4608" width="9" style="1597"/>
    <col min="4609" max="4609" width="5.25" style="1597" customWidth="1"/>
    <col min="4610" max="4610" width="8.875" style="1597" customWidth="1"/>
    <col min="4611" max="4611" width="7.125" style="1597" customWidth="1"/>
    <col min="4612" max="4612" width="7.75" style="1597" customWidth="1"/>
    <col min="4613" max="4613" width="8.875" style="1597" customWidth="1"/>
    <col min="4614" max="4614" width="8.125" style="1597" customWidth="1"/>
    <col min="4615" max="4615" width="7.875" style="1597" customWidth="1"/>
    <col min="4616" max="4616" width="8" style="1597" customWidth="1"/>
    <col min="4617" max="4617" width="8.125" style="1597" customWidth="1"/>
    <col min="4618" max="4618" width="8" style="1597" customWidth="1"/>
    <col min="4619" max="4619" width="7.25" style="1597" customWidth="1"/>
    <col min="4620" max="4620" width="8.375" style="1597" customWidth="1"/>
    <col min="4621" max="4621" width="17.375" style="1597" customWidth="1"/>
    <col min="4622" max="4622" width="8.875" style="1597" customWidth="1"/>
    <col min="4623" max="4626" width="9" style="1597"/>
    <col min="4627" max="4627" width="33.25" style="1597" customWidth="1"/>
    <col min="4628" max="4864" width="9" style="1597"/>
    <col min="4865" max="4865" width="5.25" style="1597" customWidth="1"/>
    <col min="4866" max="4866" width="8.875" style="1597" customWidth="1"/>
    <col min="4867" max="4867" width="7.125" style="1597" customWidth="1"/>
    <col min="4868" max="4868" width="7.75" style="1597" customWidth="1"/>
    <col min="4869" max="4869" width="8.875" style="1597" customWidth="1"/>
    <col min="4870" max="4870" width="8.125" style="1597" customWidth="1"/>
    <col min="4871" max="4871" width="7.875" style="1597" customWidth="1"/>
    <col min="4872" max="4872" width="8" style="1597" customWidth="1"/>
    <col min="4873" max="4873" width="8.125" style="1597" customWidth="1"/>
    <col min="4874" max="4874" width="8" style="1597" customWidth="1"/>
    <col min="4875" max="4875" width="7.25" style="1597" customWidth="1"/>
    <col min="4876" max="4876" width="8.375" style="1597" customWidth="1"/>
    <col min="4877" max="4877" width="17.375" style="1597" customWidth="1"/>
    <col min="4878" max="4878" width="8.875" style="1597" customWidth="1"/>
    <col min="4879" max="4882" width="9" style="1597"/>
    <col min="4883" max="4883" width="33.25" style="1597" customWidth="1"/>
    <col min="4884" max="5120" width="9" style="1597"/>
    <col min="5121" max="5121" width="5.25" style="1597" customWidth="1"/>
    <col min="5122" max="5122" width="8.875" style="1597" customWidth="1"/>
    <col min="5123" max="5123" width="7.125" style="1597" customWidth="1"/>
    <col min="5124" max="5124" width="7.75" style="1597" customWidth="1"/>
    <col min="5125" max="5125" width="8.875" style="1597" customWidth="1"/>
    <col min="5126" max="5126" width="8.125" style="1597" customWidth="1"/>
    <col min="5127" max="5127" width="7.875" style="1597" customWidth="1"/>
    <col min="5128" max="5128" width="8" style="1597" customWidth="1"/>
    <col min="5129" max="5129" width="8.125" style="1597" customWidth="1"/>
    <col min="5130" max="5130" width="8" style="1597" customWidth="1"/>
    <col min="5131" max="5131" width="7.25" style="1597" customWidth="1"/>
    <col min="5132" max="5132" width="8.375" style="1597" customWidth="1"/>
    <col min="5133" max="5133" width="17.375" style="1597" customWidth="1"/>
    <col min="5134" max="5134" width="8.875" style="1597" customWidth="1"/>
    <col min="5135" max="5138" width="9" style="1597"/>
    <col min="5139" max="5139" width="33.25" style="1597" customWidth="1"/>
    <col min="5140" max="5376" width="9" style="1597"/>
    <col min="5377" max="5377" width="5.25" style="1597" customWidth="1"/>
    <col min="5378" max="5378" width="8.875" style="1597" customWidth="1"/>
    <col min="5379" max="5379" width="7.125" style="1597" customWidth="1"/>
    <col min="5380" max="5380" width="7.75" style="1597" customWidth="1"/>
    <col min="5381" max="5381" width="8.875" style="1597" customWidth="1"/>
    <col min="5382" max="5382" width="8.125" style="1597" customWidth="1"/>
    <col min="5383" max="5383" width="7.875" style="1597" customWidth="1"/>
    <col min="5384" max="5384" width="8" style="1597" customWidth="1"/>
    <col min="5385" max="5385" width="8.125" style="1597" customWidth="1"/>
    <col min="5386" max="5386" width="8" style="1597" customWidth="1"/>
    <col min="5387" max="5387" width="7.25" style="1597" customWidth="1"/>
    <col min="5388" max="5388" width="8.375" style="1597" customWidth="1"/>
    <col min="5389" max="5389" width="17.375" style="1597" customWidth="1"/>
    <col min="5390" max="5390" width="8.875" style="1597" customWidth="1"/>
    <col min="5391" max="5394" width="9" style="1597"/>
    <col min="5395" max="5395" width="33.25" style="1597" customWidth="1"/>
    <col min="5396" max="5632" width="9" style="1597"/>
    <col min="5633" max="5633" width="5.25" style="1597" customWidth="1"/>
    <col min="5634" max="5634" width="8.875" style="1597" customWidth="1"/>
    <col min="5635" max="5635" width="7.125" style="1597" customWidth="1"/>
    <col min="5636" max="5636" width="7.75" style="1597" customWidth="1"/>
    <col min="5637" max="5637" width="8.875" style="1597" customWidth="1"/>
    <col min="5638" max="5638" width="8.125" style="1597" customWidth="1"/>
    <col min="5639" max="5639" width="7.875" style="1597" customWidth="1"/>
    <col min="5640" max="5640" width="8" style="1597" customWidth="1"/>
    <col min="5641" max="5641" width="8.125" style="1597" customWidth="1"/>
    <col min="5642" max="5642" width="8" style="1597" customWidth="1"/>
    <col min="5643" max="5643" width="7.25" style="1597" customWidth="1"/>
    <col min="5644" max="5644" width="8.375" style="1597" customWidth="1"/>
    <col min="5645" max="5645" width="17.375" style="1597" customWidth="1"/>
    <col min="5646" max="5646" width="8.875" style="1597" customWidth="1"/>
    <col min="5647" max="5650" width="9" style="1597"/>
    <col min="5651" max="5651" width="33.25" style="1597" customWidth="1"/>
    <col min="5652" max="5888" width="9" style="1597"/>
    <col min="5889" max="5889" width="5.25" style="1597" customWidth="1"/>
    <col min="5890" max="5890" width="8.875" style="1597" customWidth="1"/>
    <col min="5891" max="5891" width="7.125" style="1597" customWidth="1"/>
    <col min="5892" max="5892" width="7.75" style="1597" customWidth="1"/>
    <col min="5893" max="5893" width="8.875" style="1597" customWidth="1"/>
    <col min="5894" max="5894" width="8.125" style="1597" customWidth="1"/>
    <col min="5895" max="5895" width="7.875" style="1597" customWidth="1"/>
    <col min="5896" max="5896" width="8" style="1597" customWidth="1"/>
    <col min="5897" max="5897" width="8.125" style="1597" customWidth="1"/>
    <col min="5898" max="5898" width="8" style="1597" customWidth="1"/>
    <col min="5899" max="5899" width="7.25" style="1597" customWidth="1"/>
    <col min="5900" max="5900" width="8.375" style="1597" customWidth="1"/>
    <col min="5901" max="5901" width="17.375" style="1597" customWidth="1"/>
    <col min="5902" max="5902" width="8.875" style="1597" customWidth="1"/>
    <col min="5903" max="5906" width="9" style="1597"/>
    <col min="5907" max="5907" width="33.25" style="1597" customWidth="1"/>
    <col min="5908" max="6144" width="9" style="1597"/>
    <col min="6145" max="6145" width="5.25" style="1597" customWidth="1"/>
    <col min="6146" max="6146" width="8.875" style="1597" customWidth="1"/>
    <col min="6147" max="6147" width="7.125" style="1597" customWidth="1"/>
    <col min="6148" max="6148" width="7.75" style="1597" customWidth="1"/>
    <col min="6149" max="6149" width="8.875" style="1597" customWidth="1"/>
    <col min="6150" max="6150" width="8.125" style="1597" customWidth="1"/>
    <col min="6151" max="6151" width="7.875" style="1597" customWidth="1"/>
    <col min="6152" max="6152" width="8" style="1597" customWidth="1"/>
    <col min="6153" max="6153" width="8.125" style="1597" customWidth="1"/>
    <col min="6154" max="6154" width="8" style="1597" customWidth="1"/>
    <col min="6155" max="6155" width="7.25" style="1597" customWidth="1"/>
    <col min="6156" max="6156" width="8.375" style="1597" customWidth="1"/>
    <col min="6157" max="6157" width="17.375" style="1597" customWidth="1"/>
    <col min="6158" max="6158" width="8.875" style="1597" customWidth="1"/>
    <col min="6159" max="6162" width="9" style="1597"/>
    <col min="6163" max="6163" width="33.25" style="1597" customWidth="1"/>
    <col min="6164" max="6400" width="9" style="1597"/>
    <col min="6401" max="6401" width="5.25" style="1597" customWidth="1"/>
    <col min="6402" max="6402" width="8.875" style="1597" customWidth="1"/>
    <col min="6403" max="6403" width="7.125" style="1597" customWidth="1"/>
    <col min="6404" max="6404" width="7.75" style="1597" customWidth="1"/>
    <col min="6405" max="6405" width="8.875" style="1597" customWidth="1"/>
    <col min="6406" max="6406" width="8.125" style="1597" customWidth="1"/>
    <col min="6407" max="6407" width="7.875" style="1597" customWidth="1"/>
    <col min="6408" max="6408" width="8" style="1597" customWidth="1"/>
    <col min="6409" max="6409" width="8.125" style="1597" customWidth="1"/>
    <col min="6410" max="6410" width="8" style="1597" customWidth="1"/>
    <col min="6411" max="6411" width="7.25" style="1597" customWidth="1"/>
    <col min="6412" max="6412" width="8.375" style="1597" customWidth="1"/>
    <col min="6413" max="6413" width="17.375" style="1597" customWidth="1"/>
    <col min="6414" max="6414" width="8.875" style="1597" customWidth="1"/>
    <col min="6415" max="6418" width="9" style="1597"/>
    <col min="6419" max="6419" width="33.25" style="1597" customWidth="1"/>
    <col min="6420" max="6656" width="9" style="1597"/>
    <col min="6657" max="6657" width="5.25" style="1597" customWidth="1"/>
    <col min="6658" max="6658" width="8.875" style="1597" customWidth="1"/>
    <col min="6659" max="6659" width="7.125" style="1597" customWidth="1"/>
    <col min="6660" max="6660" width="7.75" style="1597" customWidth="1"/>
    <col min="6661" max="6661" width="8.875" style="1597" customWidth="1"/>
    <col min="6662" max="6662" width="8.125" style="1597" customWidth="1"/>
    <col min="6663" max="6663" width="7.875" style="1597" customWidth="1"/>
    <col min="6664" max="6664" width="8" style="1597" customWidth="1"/>
    <col min="6665" max="6665" width="8.125" style="1597" customWidth="1"/>
    <col min="6666" max="6666" width="8" style="1597" customWidth="1"/>
    <col min="6667" max="6667" width="7.25" style="1597" customWidth="1"/>
    <col min="6668" max="6668" width="8.375" style="1597" customWidth="1"/>
    <col min="6669" max="6669" width="17.375" style="1597" customWidth="1"/>
    <col min="6670" max="6670" width="8.875" style="1597" customWidth="1"/>
    <col min="6671" max="6674" width="9" style="1597"/>
    <col min="6675" max="6675" width="33.25" style="1597" customWidth="1"/>
    <col min="6676" max="6912" width="9" style="1597"/>
    <col min="6913" max="6913" width="5.25" style="1597" customWidth="1"/>
    <col min="6914" max="6914" width="8.875" style="1597" customWidth="1"/>
    <col min="6915" max="6915" width="7.125" style="1597" customWidth="1"/>
    <col min="6916" max="6916" width="7.75" style="1597" customWidth="1"/>
    <col min="6917" max="6917" width="8.875" style="1597" customWidth="1"/>
    <col min="6918" max="6918" width="8.125" style="1597" customWidth="1"/>
    <col min="6919" max="6919" width="7.875" style="1597" customWidth="1"/>
    <col min="6920" max="6920" width="8" style="1597" customWidth="1"/>
    <col min="6921" max="6921" width="8.125" style="1597" customWidth="1"/>
    <col min="6922" max="6922" width="8" style="1597" customWidth="1"/>
    <col min="6923" max="6923" width="7.25" style="1597" customWidth="1"/>
    <col min="6924" max="6924" width="8.375" style="1597" customWidth="1"/>
    <col min="6925" max="6925" width="17.375" style="1597" customWidth="1"/>
    <col min="6926" max="6926" width="8.875" style="1597" customWidth="1"/>
    <col min="6927" max="6930" width="9" style="1597"/>
    <col min="6931" max="6931" width="33.25" style="1597" customWidth="1"/>
    <col min="6932" max="7168" width="9" style="1597"/>
    <col min="7169" max="7169" width="5.25" style="1597" customWidth="1"/>
    <col min="7170" max="7170" width="8.875" style="1597" customWidth="1"/>
    <col min="7171" max="7171" width="7.125" style="1597" customWidth="1"/>
    <col min="7172" max="7172" width="7.75" style="1597" customWidth="1"/>
    <col min="7173" max="7173" width="8.875" style="1597" customWidth="1"/>
    <col min="7174" max="7174" width="8.125" style="1597" customWidth="1"/>
    <col min="7175" max="7175" width="7.875" style="1597" customWidth="1"/>
    <col min="7176" max="7176" width="8" style="1597" customWidth="1"/>
    <col min="7177" max="7177" width="8.125" style="1597" customWidth="1"/>
    <col min="7178" max="7178" width="8" style="1597" customWidth="1"/>
    <col min="7179" max="7179" width="7.25" style="1597" customWidth="1"/>
    <col min="7180" max="7180" width="8.375" style="1597" customWidth="1"/>
    <col min="7181" max="7181" width="17.375" style="1597" customWidth="1"/>
    <col min="7182" max="7182" width="8.875" style="1597" customWidth="1"/>
    <col min="7183" max="7186" width="9" style="1597"/>
    <col min="7187" max="7187" width="33.25" style="1597" customWidth="1"/>
    <col min="7188" max="7424" width="9" style="1597"/>
    <col min="7425" max="7425" width="5.25" style="1597" customWidth="1"/>
    <col min="7426" max="7426" width="8.875" style="1597" customWidth="1"/>
    <col min="7427" max="7427" width="7.125" style="1597" customWidth="1"/>
    <col min="7428" max="7428" width="7.75" style="1597" customWidth="1"/>
    <col min="7429" max="7429" width="8.875" style="1597" customWidth="1"/>
    <col min="7430" max="7430" width="8.125" style="1597" customWidth="1"/>
    <col min="7431" max="7431" width="7.875" style="1597" customWidth="1"/>
    <col min="7432" max="7432" width="8" style="1597" customWidth="1"/>
    <col min="7433" max="7433" width="8.125" style="1597" customWidth="1"/>
    <col min="7434" max="7434" width="8" style="1597" customWidth="1"/>
    <col min="7435" max="7435" width="7.25" style="1597" customWidth="1"/>
    <col min="7436" max="7436" width="8.375" style="1597" customWidth="1"/>
    <col min="7437" max="7437" width="17.375" style="1597" customWidth="1"/>
    <col min="7438" max="7438" width="8.875" style="1597" customWidth="1"/>
    <col min="7439" max="7442" width="9" style="1597"/>
    <col min="7443" max="7443" width="33.25" style="1597" customWidth="1"/>
    <col min="7444" max="7680" width="9" style="1597"/>
    <col min="7681" max="7681" width="5.25" style="1597" customWidth="1"/>
    <col min="7682" max="7682" width="8.875" style="1597" customWidth="1"/>
    <col min="7683" max="7683" width="7.125" style="1597" customWidth="1"/>
    <col min="7684" max="7684" width="7.75" style="1597" customWidth="1"/>
    <col min="7685" max="7685" width="8.875" style="1597" customWidth="1"/>
    <col min="7686" max="7686" width="8.125" style="1597" customWidth="1"/>
    <col min="7687" max="7687" width="7.875" style="1597" customWidth="1"/>
    <col min="7688" max="7688" width="8" style="1597" customWidth="1"/>
    <col min="7689" max="7689" width="8.125" style="1597" customWidth="1"/>
    <col min="7690" max="7690" width="8" style="1597" customWidth="1"/>
    <col min="7691" max="7691" width="7.25" style="1597" customWidth="1"/>
    <col min="7692" max="7692" width="8.375" style="1597" customWidth="1"/>
    <col min="7693" max="7693" width="17.375" style="1597" customWidth="1"/>
    <col min="7694" max="7694" width="8.875" style="1597" customWidth="1"/>
    <col min="7695" max="7698" width="9" style="1597"/>
    <col min="7699" max="7699" width="33.25" style="1597" customWidth="1"/>
    <col min="7700" max="7936" width="9" style="1597"/>
    <col min="7937" max="7937" width="5.25" style="1597" customWidth="1"/>
    <col min="7938" max="7938" width="8.875" style="1597" customWidth="1"/>
    <col min="7939" max="7939" width="7.125" style="1597" customWidth="1"/>
    <col min="7940" max="7940" width="7.75" style="1597" customWidth="1"/>
    <col min="7941" max="7941" width="8.875" style="1597" customWidth="1"/>
    <col min="7942" max="7942" width="8.125" style="1597" customWidth="1"/>
    <col min="7943" max="7943" width="7.875" style="1597" customWidth="1"/>
    <col min="7944" max="7944" width="8" style="1597" customWidth="1"/>
    <col min="7945" max="7945" width="8.125" style="1597" customWidth="1"/>
    <col min="7946" max="7946" width="8" style="1597" customWidth="1"/>
    <col min="7947" max="7947" width="7.25" style="1597" customWidth="1"/>
    <col min="7948" max="7948" width="8.375" style="1597" customWidth="1"/>
    <col min="7949" max="7949" width="17.375" style="1597" customWidth="1"/>
    <col min="7950" max="7950" width="8.875" style="1597" customWidth="1"/>
    <col min="7951" max="7954" width="9" style="1597"/>
    <col min="7955" max="7955" width="33.25" style="1597" customWidth="1"/>
    <col min="7956" max="8192" width="9" style="1597"/>
    <col min="8193" max="8193" width="5.25" style="1597" customWidth="1"/>
    <col min="8194" max="8194" width="8.875" style="1597" customWidth="1"/>
    <col min="8195" max="8195" width="7.125" style="1597" customWidth="1"/>
    <col min="8196" max="8196" width="7.75" style="1597" customWidth="1"/>
    <col min="8197" max="8197" width="8.875" style="1597" customWidth="1"/>
    <col min="8198" max="8198" width="8.125" style="1597" customWidth="1"/>
    <col min="8199" max="8199" width="7.875" style="1597" customWidth="1"/>
    <col min="8200" max="8200" width="8" style="1597" customWidth="1"/>
    <col min="8201" max="8201" width="8.125" style="1597" customWidth="1"/>
    <col min="8202" max="8202" width="8" style="1597" customWidth="1"/>
    <col min="8203" max="8203" width="7.25" style="1597" customWidth="1"/>
    <col min="8204" max="8204" width="8.375" style="1597" customWidth="1"/>
    <col min="8205" max="8205" width="17.375" style="1597" customWidth="1"/>
    <col min="8206" max="8206" width="8.875" style="1597" customWidth="1"/>
    <col min="8207" max="8210" width="9" style="1597"/>
    <col min="8211" max="8211" width="33.25" style="1597" customWidth="1"/>
    <col min="8212" max="8448" width="9" style="1597"/>
    <col min="8449" max="8449" width="5.25" style="1597" customWidth="1"/>
    <col min="8450" max="8450" width="8.875" style="1597" customWidth="1"/>
    <col min="8451" max="8451" width="7.125" style="1597" customWidth="1"/>
    <col min="8452" max="8452" width="7.75" style="1597" customWidth="1"/>
    <col min="8453" max="8453" width="8.875" style="1597" customWidth="1"/>
    <col min="8454" max="8454" width="8.125" style="1597" customWidth="1"/>
    <col min="8455" max="8455" width="7.875" style="1597" customWidth="1"/>
    <col min="8456" max="8456" width="8" style="1597" customWidth="1"/>
    <col min="8457" max="8457" width="8.125" style="1597" customWidth="1"/>
    <col min="8458" max="8458" width="8" style="1597" customWidth="1"/>
    <col min="8459" max="8459" width="7.25" style="1597" customWidth="1"/>
    <col min="8460" max="8460" width="8.375" style="1597" customWidth="1"/>
    <col min="8461" max="8461" width="17.375" style="1597" customWidth="1"/>
    <col min="8462" max="8462" width="8.875" style="1597" customWidth="1"/>
    <col min="8463" max="8466" width="9" style="1597"/>
    <col min="8467" max="8467" width="33.25" style="1597" customWidth="1"/>
    <col min="8468" max="8704" width="9" style="1597"/>
    <col min="8705" max="8705" width="5.25" style="1597" customWidth="1"/>
    <col min="8706" max="8706" width="8.875" style="1597" customWidth="1"/>
    <col min="8707" max="8707" width="7.125" style="1597" customWidth="1"/>
    <col min="8708" max="8708" width="7.75" style="1597" customWidth="1"/>
    <col min="8709" max="8709" width="8.875" style="1597" customWidth="1"/>
    <col min="8710" max="8710" width="8.125" style="1597" customWidth="1"/>
    <col min="8711" max="8711" width="7.875" style="1597" customWidth="1"/>
    <col min="8712" max="8712" width="8" style="1597" customWidth="1"/>
    <col min="8713" max="8713" width="8.125" style="1597" customWidth="1"/>
    <col min="8714" max="8714" width="8" style="1597" customWidth="1"/>
    <col min="8715" max="8715" width="7.25" style="1597" customWidth="1"/>
    <col min="8716" max="8716" width="8.375" style="1597" customWidth="1"/>
    <col min="8717" max="8717" width="17.375" style="1597" customWidth="1"/>
    <col min="8718" max="8718" width="8.875" style="1597" customWidth="1"/>
    <col min="8719" max="8722" width="9" style="1597"/>
    <col min="8723" max="8723" width="33.25" style="1597" customWidth="1"/>
    <col min="8724" max="8960" width="9" style="1597"/>
    <col min="8961" max="8961" width="5.25" style="1597" customWidth="1"/>
    <col min="8962" max="8962" width="8.875" style="1597" customWidth="1"/>
    <col min="8963" max="8963" width="7.125" style="1597" customWidth="1"/>
    <col min="8964" max="8964" width="7.75" style="1597" customWidth="1"/>
    <col min="8965" max="8965" width="8.875" style="1597" customWidth="1"/>
    <col min="8966" max="8966" width="8.125" style="1597" customWidth="1"/>
    <col min="8967" max="8967" width="7.875" style="1597" customWidth="1"/>
    <col min="8968" max="8968" width="8" style="1597" customWidth="1"/>
    <col min="8969" max="8969" width="8.125" style="1597" customWidth="1"/>
    <col min="8970" max="8970" width="8" style="1597" customWidth="1"/>
    <col min="8971" max="8971" width="7.25" style="1597" customWidth="1"/>
    <col min="8972" max="8972" width="8.375" style="1597" customWidth="1"/>
    <col min="8973" max="8973" width="17.375" style="1597" customWidth="1"/>
    <col min="8974" max="8974" width="8.875" style="1597" customWidth="1"/>
    <col min="8975" max="8978" width="9" style="1597"/>
    <col min="8979" max="8979" width="33.25" style="1597" customWidth="1"/>
    <col min="8980" max="9216" width="9" style="1597"/>
    <col min="9217" max="9217" width="5.25" style="1597" customWidth="1"/>
    <col min="9218" max="9218" width="8.875" style="1597" customWidth="1"/>
    <col min="9219" max="9219" width="7.125" style="1597" customWidth="1"/>
    <col min="9220" max="9220" width="7.75" style="1597" customWidth="1"/>
    <col min="9221" max="9221" width="8.875" style="1597" customWidth="1"/>
    <col min="9222" max="9222" width="8.125" style="1597" customWidth="1"/>
    <col min="9223" max="9223" width="7.875" style="1597" customWidth="1"/>
    <col min="9224" max="9224" width="8" style="1597" customWidth="1"/>
    <col min="9225" max="9225" width="8.125" style="1597" customWidth="1"/>
    <col min="9226" max="9226" width="8" style="1597" customWidth="1"/>
    <col min="9227" max="9227" width="7.25" style="1597" customWidth="1"/>
    <col min="9228" max="9228" width="8.375" style="1597" customWidth="1"/>
    <col min="9229" max="9229" width="17.375" style="1597" customWidth="1"/>
    <col min="9230" max="9230" width="8.875" style="1597" customWidth="1"/>
    <col min="9231" max="9234" width="9" style="1597"/>
    <col min="9235" max="9235" width="33.25" style="1597" customWidth="1"/>
    <col min="9236" max="9472" width="9" style="1597"/>
    <col min="9473" max="9473" width="5.25" style="1597" customWidth="1"/>
    <col min="9474" max="9474" width="8.875" style="1597" customWidth="1"/>
    <col min="9475" max="9475" width="7.125" style="1597" customWidth="1"/>
    <col min="9476" max="9476" width="7.75" style="1597" customWidth="1"/>
    <col min="9477" max="9477" width="8.875" style="1597" customWidth="1"/>
    <col min="9478" max="9478" width="8.125" style="1597" customWidth="1"/>
    <col min="9479" max="9479" width="7.875" style="1597" customWidth="1"/>
    <col min="9480" max="9480" width="8" style="1597" customWidth="1"/>
    <col min="9481" max="9481" width="8.125" style="1597" customWidth="1"/>
    <col min="9482" max="9482" width="8" style="1597" customWidth="1"/>
    <col min="9483" max="9483" width="7.25" style="1597" customWidth="1"/>
    <col min="9484" max="9484" width="8.375" style="1597" customWidth="1"/>
    <col min="9485" max="9485" width="17.375" style="1597" customWidth="1"/>
    <col min="9486" max="9486" width="8.875" style="1597" customWidth="1"/>
    <col min="9487" max="9490" width="9" style="1597"/>
    <col min="9491" max="9491" width="33.25" style="1597" customWidth="1"/>
    <col min="9492" max="9728" width="9" style="1597"/>
    <col min="9729" max="9729" width="5.25" style="1597" customWidth="1"/>
    <col min="9730" max="9730" width="8.875" style="1597" customWidth="1"/>
    <col min="9731" max="9731" width="7.125" style="1597" customWidth="1"/>
    <col min="9732" max="9732" width="7.75" style="1597" customWidth="1"/>
    <col min="9733" max="9733" width="8.875" style="1597" customWidth="1"/>
    <col min="9734" max="9734" width="8.125" style="1597" customWidth="1"/>
    <col min="9735" max="9735" width="7.875" style="1597" customWidth="1"/>
    <col min="9736" max="9736" width="8" style="1597" customWidth="1"/>
    <col min="9737" max="9737" width="8.125" style="1597" customWidth="1"/>
    <col min="9738" max="9738" width="8" style="1597" customWidth="1"/>
    <col min="9739" max="9739" width="7.25" style="1597" customWidth="1"/>
    <col min="9740" max="9740" width="8.375" style="1597" customWidth="1"/>
    <col min="9741" max="9741" width="17.375" style="1597" customWidth="1"/>
    <col min="9742" max="9742" width="8.875" style="1597" customWidth="1"/>
    <col min="9743" max="9746" width="9" style="1597"/>
    <col min="9747" max="9747" width="33.25" style="1597" customWidth="1"/>
    <col min="9748" max="9984" width="9" style="1597"/>
    <col min="9985" max="9985" width="5.25" style="1597" customWidth="1"/>
    <col min="9986" max="9986" width="8.875" style="1597" customWidth="1"/>
    <col min="9987" max="9987" width="7.125" style="1597" customWidth="1"/>
    <col min="9988" max="9988" width="7.75" style="1597" customWidth="1"/>
    <col min="9989" max="9989" width="8.875" style="1597" customWidth="1"/>
    <col min="9990" max="9990" width="8.125" style="1597" customWidth="1"/>
    <col min="9991" max="9991" width="7.875" style="1597" customWidth="1"/>
    <col min="9992" max="9992" width="8" style="1597" customWidth="1"/>
    <col min="9993" max="9993" width="8.125" style="1597" customWidth="1"/>
    <col min="9994" max="9994" width="8" style="1597" customWidth="1"/>
    <col min="9995" max="9995" width="7.25" style="1597" customWidth="1"/>
    <col min="9996" max="9996" width="8.375" style="1597" customWidth="1"/>
    <col min="9997" max="9997" width="17.375" style="1597" customWidth="1"/>
    <col min="9998" max="9998" width="8.875" style="1597" customWidth="1"/>
    <col min="9999" max="10002" width="9" style="1597"/>
    <col min="10003" max="10003" width="33.25" style="1597" customWidth="1"/>
    <col min="10004" max="10240" width="9" style="1597"/>
    <col min="10241" max="10241" width="5.25" style="1597" customWidth="1"/>
    <col min="10242" max="10242" width="8.875" style="1597" customWidth="1"/>
    <col min="10243" max="10243" width="7.125" style="1597" customWidth="1"/>
    <col min="10244" max="10244" width="7.75" style="1597" customWidth="1"/>
    <col min="10245" max="10245" width="8.875" style="1597" customWidth="1"/>
    <col min="10246" max="10246" width="8.125" style="1597" customWidth="1"/>
    <col min="10247" max="10247" width="7.875" style="1597" customWidth="1"/>
    <col min="10248" max="10248" width="8" style="1597" customWidth="1"/>
    <col min="10249" max="10249" width="8.125" style="1597" customWidth="1"/>
    <col min="10250" max="10250" width="8" style="1597" customWidth="1"/>
    <col min="10251" max="10251" width="7.25" style="1597" customWidth="1"/>
    <col min="10252" max="10252" width="8.375" style="1597" customWidth="1"/>
    <col min="10253" max="10253" width="17.375" style="1597" customWidth="1"/>
    <col min="10254" max="10254" width="8.875" style="1597" customWidth="1"/>
    <col min="10255" max="10258" width="9" style="1597"/>
    <col min="10259" max="10259" width="33.25" style="1597" customWidth="1"/>
    <col min="10260" max="10496" width="9" style="1597"/>
    <col min="10497" max="10497" width="5.25" style="1597" customWidth="1"/>
    <col min="10498" max="10498" width="8.875" style="1597" customWidth="1"/>
    <col min="10499" max="10499" width="7.125" style="1597" customWidth="1"/>
    <col min="10500" max="10500" width="7.75" style="1597" customWidth="1"/>
    <col min="10501" max="10501" width="8.875" style="1597" customWidth="1"/>
    <col min="10502" max="10502" width="8.125" style="1597" customWidth="1"/>
    <col min="10503" max="10503" width="7.875" style="1597" customWidth="1"/>
    <col min="10504" max="10504" width="8" style="1597" customWidth="1"/>
    <col min="10505" max="10505" width="8.125" style="1597" customWidth="1"/>
    <col min="10506" max="10506" width="8" style="1597" customWidth="1"/>
    <col min="10507" max="10507" width="7.25" style="1597" customWidth="1"/>
    <col min="10508" max="10508" width="8.375" style="1597" customWidth="1"/>
    <col min="10509" max="10509" width="17.375" style="1597" customWidth="1"/>
    <col min="10510" max="10510" width="8.875" style="1597" customWidth="1"/>
    <col min="10511" max="10514" width="9" style="1597"/>
    <col min="10515" max="10515" width="33.25" style="1597" customWidth="1"/>
    <col min="10516" max="10752" width="9" style="1597"/>
    <col min="10753" max="10753" width="5.25" style="1597" customWidth="1"/>
    <col min="10754" max="10754" width="8.875" style="1597" customWidth="1"/>
    <col min="10755" max="10755" width="7.125" style="1597" customWidth="1"/>
    <col min="10756" max="10756" width="7.75" style="1597" customWidth="1"/>
    <col min="10757" max="10757" width="8.875" style="1597" customWidth="1"/>
    <col min="10758" max="10758" width="8.125" style="1597" customWidth="1"/>
    <col min="10759" max="10759" width="7.875" style="1597" customWidth="1"/>
    <col min="10760" max="10760" width="8" style="1597" customWidth="1"/>
    <col min="10761" max="10761" width="8.125" style="1597" customWidth="1"/>
    <col min="10762" max="10762" width="8" style="1597" customWidth="1"/>
    <col min="10763" max="10763" width="7.25" style="1597" customWidth="1"/>
    <col min="10764" max="10764" width="8.375" style="1597" customWidth="1"/>
    <col min="10765" max="10765" width="17.375" style="1597" customWidth="1"/>
    <col min="10766" max="10766" width="8.875" style="1597" customWidth="1"/>
    <col min="10767" max="10770" width="9" style="1597"/>
    <col min="10771" max="10771" width="33.25" style="1597" customWidth="1"/>
    <col min="10772" max="11008" width="9" style="1597"/>
    <col min="11009" max="11009" width="5.25" style="1597" customWidth="1"/>
    <col min="11010" max="11010" width="8.875" style="1597" customWidth="1"/>
    <col min="11011" max="11011" width="7.125" style="1597" customWidth="1"/>
    <col min="11012" max="11012" width="7.75" style="1597" customWidth="1"/>
    <col min="11013" max="11013" width="8.875" style="1597" customWidth="1"/>
    <col min="11014" max="11014" width="8.125" style="1597" customWidth="1"/>
    <col min="11015" max="11015" width="7.875" style="1597" customWidth="1"/>
    <col min="11016" max="11016" width="8" style="1597" customWidth="1"/>
    <col min="11017" max="11017" width="8.125" style="1597" customWidth="1"/>
    <col min="11018" max="11018" width="8" style="1597" customWidth="1"/>
    <col min="11019" max="11019" width="7.25" style="1597" customWidth="1"/>
    <col min="11020" max="11020" width="8.375" style="1597" customWidth="1"/>
    <col min="11021" max="11021" width="17.375" style="1597" customWidth="1"/>
    <col min="11022" max="11022" width="8.875" style="1597" customWidth="1"/>
    <col min="11023" max="11026" width="9" style="1597"/>
    <col min="11027" max="11027" width="33.25" style="1597" customWidth="1"/>
    <col min="11028" max="11264" width="9" style="1597"/>
    <col min="11265" max="11265" width="5.25" style="1597" customWidth="1"/>
    <col min="11266" max="11266" width="8.875" style="1597" customWidth="1"/>
    <col min="11267" max="11267" width="7.125" style="1597" customWidth="1"/>
    <col min="11268" max="11268" width="7.75" style="1597" customWidth="1"/>
    <col min="11269" max="11269" width="8.875" style="1597" customWidth="1"/>
    <col min="11270" max="11270" width="8.125" style="1597" customWidth="1"/>
    <col min="11271" max="11271" width="7.875" style="1597" customWidth="1"/>
    <col min="11272" max="11272" width="8" style="1597" customWidth="1"/>
    <col min="11273" max="11273" width="8.125" style="1597" customWidth="1"/>
    <col min="11274" max="11274" width="8" style="1597" customWidth="1"/>
    <col min="11275" max="11275" width="7.25" style="1597" customWidth="1"/>
    <col min="11276" max="11276" width="8.375" style="1597" customWidth="1"/>
    <col min="11277" max="11277" width="17.375" style="1597" customWidth="1"/>
    <col min="11278" max="11278" width="8.875" style="1597" customWidth="1"/>
    <col min="11279" max="11282" width="9" style="1597"/>
    <col min="11283" max="11283" width="33.25" style="1597" customWidth="1"/>
    <col min="11284" max="11520" width="9" style="1597"/>
    <col min="11521" max="11521" width="5.25" style="1597" customWidth="1"/>
    <col min="11522" max="11522" width="8.875" style="1597" customWidth="1"/>
    <col min="11523" max="11523" width="7.125" style="1597" customWidth="1"/>
    <col min="11524" max="11524" width="7.75" style="1597" customWidth="1"/>
    <col min="11525" max="11525" width="8.875" style="1597" customWidth="1"/>
    <col min="11526" max="11526" width="8.125" style="1597" customWidth="1"/>
    <col min="11527" max="11527" width="7.875" style="1597" customWidth="1"/>
    <col min="11528" max="11528" width="8" style="1597" customWidth="1"/>
    <col min="11529" max="11529" width="8.125" style="1597" customWidth="1"/>
    <col min="11530" max="11530" width="8" style="1597" customWidth="1"/>
    <col min="11531" max="11531" width="7.25" style="1597" customWidth="1"/>
    <col min="11532" max="11532" width="8.375" style="1597" customWidth="1"/>
    <col min="11533" max="11533" width="17.375" style="1597" customWidth="1"/>
    <col min="11534" max="11534" width="8.875" style="1597" customWidth="1"/>
    <col min="11535" max="11538" width="9" style="1597"/>
    <col min="11539" max="11539" width="33.25" style="1597" customWidth="1"/>
    <col min="11540" max="11776" width="9" style="1597"/>
    <col min="11777" max="11777" width="5.25" style="1597" customWidth="1"/>
    <col min="11778" max="11778" width="8.875" style="1597" customWidth="1"/>
    <col min="11779" max="11779" width="7.125" style="1597" customWidth="1"/>
    <col min="11780" max="11780" width="7.75" style="1597" customWidth="1"/>
    <col min="11781" max="11781" width="8.875" style="1597" customWidth="1"/>
    <col min="11782" max="11782" width="8.125" style="1597" customWidth="1"/>
    <col min="11783" max="11783" width="7.875" style="1597" customWidth="1"/>
    <col min="11784" max="11784" width="8" style="1597" customWidth="1"/>
    <col min="11785" max="11785" width="8.125" style="1597" customWidth="1"/>
    <col min="11786" max="11786" width="8" style="1597" customWidth="1"/>
    <col min="11787" max="11787" width="7.25" style="1597" customWidth="1"/>
    <col min="11788" max="11788" width="8.375" style="1597" customWidth="1"/>
    <col min="11789" max="11789" width="17.375" style="1597" customWidth="1"/>
    <col min="11790" max="11790" width="8.875" style="1597" customWidth="1"/>
    <col min="11791" max="11794" width="9" style="1597"/>
    <col min="11795" max="11795" width="33.25" style="1597" customWidth="1"/>
    <col min="11796" max="12032" width="9" style="1597"/>
    <col min="12033" max="12033" width="5.25" style="1597" customWidth="1"/>
    <col min="12034" max="12034" width="8.875" style="1597" customWidth="1"/>
    <col min="12035" max="12035" width="7.125" style="1597" customWidth="1"/>
    <col min="12036" max="12036" width="7.75" style="1597" customWidth="1"/>
    <col min="12037" max="12037" width="8.875" style="1597" customWidth="1"/>
    <col min="12038" max="12038" width="8.125" style="1597" customWidth="1"/>
    <col min="12039" max="12039" width="7.875" style="1597" customWidth="1"/>
    <col min="12040" max="12040" width="8" style="1597" customWidth="1"/>
    <col min="12041" max="12041" width="8.125" style="1597" customWidth="1"/>
    <col min="12042" max="12042" width="8" style="1597" customWidth="1"/>
    <col min="12043" max="12043" width="7.25" style="1597" customWidth="1"/>
    <col min="12044" max="12044" width="8.375" style="1597" customWidth="1"/>
    <col min="12045" max="12045" width="17.375" style="1597" customWidth="1"/>
    <col min="12046" max="12046" width="8.875" style="1597" customWidth="1"/>
    <col min="12047" max="12050" width="9" style="1597"/>
    <col min="12051" max="12051" width="33.25" style="1597" customWidth="1"/>
    <col min="12052" max="12288" width="9" style="1597"/>
    <col min="12289" max="12289" width="5.25" style="1597" customWidth="1"/>
    <col min="12290" max="12290" width="8.875" style="1597" customWidth="1"/>
    <col min="12291" max="12291" width="7.125" style="1597" customWidth="1"/>
    <col min="12292" max="12292" width="7.75" style="1597" customWidth="1"/>
    <col min="12293" max="12293" width="8.875" style="1597" customWidth="1"/>
    <col min="12294" max="12294" width="8.125" style="1597" customWidth="1"/>
    <col min="12295" max="12295" width="7.875" style="1597" customWidth="1"/>
    <col min="12296" max="12296" width="8" style="1597" customWidth="1"/>
    <col min="12297" max="12297" width="8.125" style="1597" customWidth="1"/>
    <col min="12298" max="12298" width="8" style="1597" customWidth="1"/>
    <col min="12299" max="12299" width="7.25" style="1597" customWidth="1"/>
    <col min="12300" max="12300" width="8.375" style="1597" customWidth="1"/>
    <col min="12301" max="12301" width="17.375" style="1597" customWidth="1"/>
    <col min="12302" max="12302" width="8.875" style="1597" customWidth="1"/>
    <col min="12303" max="12306" width="9" style="1597"/>
    <col min="12307" max="12307" width="33.25" style="1597" customWidth="1"/>
    <col min="12308" max="12544" width="9" style="1597"/>
    <col min="12545" max="12545" width="5.25" style="1597" customWidth="1"/>
    <col min="12546" max="12546" width="8.875" style="1597" customWidth="1"/>
    <col min="12547" max="12547" width="7.125" style="1597" customWidth="1"/>
    <col min="12548" max="12548" width="7.75" style="1597" customWidth="1"/>
    <col min="12549" max="12549" width="8.875" style="1597" customWidth="1"/>
    <col min="12550" max="12550" width="8.125" style="1597" customWidth="1"/>
    <col min="12551" max="12551" width="7.875" style="1597" customWidth="1"/>
    <col min="12552" max="12552" width="8" style="1597" customWidth="1"/>
    <col min="12553" max="12553" width="8.125" style="1597" customWidth="1"/>
    <col min="12554" max="12554" width="8" style="1597" customWidth="1"/>
    <col min="12555" max="12555" width="7.25" style="1597" customWidth="1"/>
    <col min="12556" max="12556" width="8.375" style="1597" customWidth="1"/>
    <col min="12557" max="12557" width="17.375" style="1597" customWidth="1"/>
    <col min="12558" max="12558" width="8.875" style="1597" customWidth="1"/>
    <col min="12559" max="12562" width="9" style="1597"/>
    <col min="12563" max="12563" width="33.25" style="1597" customWidth="1"/>
    <col min="12564" max="12800" width="9" style="1597"/>
    <col min="12801" max="12801" width="5.25" style="1597" customWidth="1"/>
    <col min="12802" max="12802" width="8.875" style="1597" customWidth="1"/>
    <col min="12803" max="12803" width="7.125" style="1597" customWidth="1"/>
    <col min="12804" max="12804" width="7.75" style="1597" customWidth="1"/>
    <col min="12805" max="12805" width="8.875" style="1597" customWidth="1"/>
    <col min="12806" max="12806" width="8.125" style="1597" customWidth="1"/>
    <col min="12807" max="12807" width="7.875" style="1597" customWidth="1"/>
    <col min="12808" max="12808" width="8" style="1597" customWidth="1"/>
    <col min="12809" max="12809" width="8.125" style="1597" customWidth="1"/>
    <col min="12810" max="12810" width="8" style="1597" customWidth="1"/>
    <col min="12811" max="12811" width="7.25" style="1597" customWidth="1"/>
    <col min="12812" max="12812" width="8.375" style="1597" customWidth="1"/>
    <col min="12813" max="12813" width="17.375" style="1597" customWidth="1"/>
    <col min="12814" max="12814" width="8.875" style="1597" customWidth="1"/>
    <col min="12815" max="12818" width="9" style="1597"/>
    <col min="12819" max="12819" width="33.25" style="1597" customWidth="1"/>
    <col min="12820" max="13056" width="9" style="1597"/>
    <col min="13057" max="13057" width="5.25" style="1597" customWidth="1"/>
    <col min="13058" max="13058" width="8.875" style="1597" customWidth="1"/>
    <col min="13059" max="13059" width="7.125" style="1597" customWidth="1"/>
    <col min="13060" max="13060" width="7.75" style="1597" customWidth="1"/>
    <col min="13061" max="13061" width="8.875" style="1597" customWidth="1"/>
    <col min="13062" max="13062" width="8.125" style="1597" customWidth="1"/>
    <col min="13063" max="13063" width="7.875" style="1597" customWidth="1"/>
    <col min="13064" max="13064" width="8" style="1597" customWidth="1"/>
    <col min="13065" max="13065" width="8.125" style="1597" customWidth="1"/>
    <col min="13066" max="13066" width="8" style="1597" customWidth="1"/>
    <col min="13067" max="13067" width="7.25" style="1597" customWidth="1"/>
    <col min="13068" max="13068" width="8.375" style="1597" customWidth="1"/>
    <col min="13069" max="13069" width="17.375" style="1597" customWidth="1"/>
    <col min="13070" max="13070" width="8.875" style="1597" customWidth="1"/>
    <col min="13071" max="13074" width="9" style="1597"/>
    <col min="13075" max="13075" width="33.25" style="1597" customWidth="1"/>
    <col min="13076" max="13312" width="9" style="1597"/>
    <col min="13313" max="13313" width="5.25" style="1597" customWidth="1"/>
    <col min="13314" max="13314" width="8.875" style="1597" customWidth="1"/>
    <col min="13315" max="13315" width="7.125" style="1597" customWidth="1"/>
    <col min="13316" max="13316" width="7.75" style="1597" customWidth="1"/>
    <col min="13317" max="13317" width="8.875" style="1597" customWidth="1"/>
    <col min="13318" max="13318" width="8.125" style="1597" customWidth="1"/>
    <col min="13319" max="13319" width="7.875" style="1597" customWidth="1"/>
    <col min="13320" max="13320" width="8" style="1597" customWidth="1"/>
    <col min="13321" max="13321" width="8.125" style="1597" customWidth="1"/>
    <col min="13322" max="13322" width="8" style="1597" customWidth="1"/>
    <col min="13323" max="13323" width="7.25" style="1597" customWidth="1"/>
    <col min="13324" max="13324" width="8.375" style="1597" customWidth="1"/>
    <col min="13325" max="13325" width="17.375" style="1597" customWidth="1"/>
    <col min="13326" max="13326" width="8.875" style="1597" customWidth="1"/>
    <col min="13327" max="13330" width="9" style="1597"/>
    <col min="13331" max="13331" width="33.25" style="1597" customWidth="1"/>
    <col min="13332" max="13568" width="9" style="1597"/>
    <col min="13569" max="13569" width="5.25" style="1597" customWidth="1"/>
    <col min="13570" max="13570" width="8.875" style="1597" customWidth="1"/>
    <col min="13571" max="13571" width="7.125" style="1597" customWidth="1"/>
    <col min="13572" max="13572" width="7.75" style="1597" customWidth="1"/>
    <col min="13573" max="13573" width="8.875" style="1597" customWidth="1"/>
    <col min="13574" max="13574" width="8.125" style="1597" customWidth="1"/>
    <col min="13575" max="13575" width="7.875" style="1597" customWidth="1"/>
    <col min="13576" max="13576" width="8" style="1597" customWidth="1"/>
    <col min="13577" max="13577" width="8.125" style="1597" customWidth="1"/>
    <col min="13578" max="13578" width="8" style="1597" customWidth="1"/>
    <col min="13579" max="13579" width="7.25" style="1597" customWidth="1"/>
    <col min="13580" max="13580" width="8.375" style="1597" customWidth="1"/>
    <col min="13581" max="13581" width="17.375" style="1597" customWidth="1"/>
    <col min="13582" max="13582" width="8.875" style="1597" customWidth="1"/>
    <col min="13583" max="13586" width="9" style="1597"/>
    <col min="13587" max="13587" width="33.25" style="1597" customWidth="1"/>
    <col min="13588" max="13824" width="9" style="1597"/>
    <col min="13825" max="13825" width="5.25" style="1597" customWidth="1"/>
    <col min="13826" max="13826" width="8.875" style="1597" customWidth="1"/>
    <col min="13827" max="13827" width="7.125" style="1597" customWidth="1"/>
    <col min="13828" max="13828" width="7.75" style="1597" customWidth="1"/>
    <col min="13829" max="13829" width="8.875" style="1597" customWidth="1"/>
    <col min="13830" max="13830" width="8.125" style="1597" customWidth="1"/>
    <col min="13831" max="13831" width="7.875" style="1597" customWidth="1"/>
    <col min="13832" max="13832" width="8" style="1597" customWidth="1"/>
    <col min="13833" max="13833" width="8.125" style="1597" customWidth="1"/>
    <col min="13834" max="13834" width="8" style="1597" customWidth="1"/>
    <col min="13835" max="13835" width="7.25" style="1597" customWidth="1"/>
    <col min="13836" max="13836" width="8.375" style="1597" customWidth="1"/>
    <col min="13837" max="13837" width="17.375" style="1597" customWidth="1"/>
    <col min="13838" max="13838" width="8.875" style="1597" customWidth="1"/>
    <col min="13839" max="13842" width="9" style="1597"/>
    <col min="13843" max="13843" width="33.25" style="1597" customWidth="1"/>
    <col min="13844" max="14080" width="9" style="1597"/>
    <col min="14081" max="14081" width="5.25" style="1597" customWidth="1"/>
    <col min="14082" max="14082" width="8.875" style="1597" customWidth="1"/>
    <col min="14083" max="14083" width="7.125" style="1597" customWidth="1"/>
    <col min="14084" max="14084" width="7.75" style="1597" customWidth="1"/>
    <col min="14085" max="14085" width="8.875" style="1597" customWidth="1"/>
    <col min="14086" max="14086" width="8.125" style="1597" customWidth="1"/>
    <col min="14087" max="14087" width="7.875" style="1597" customWidth="1"/>
    <col min="14088" max="14088" width="8" style="1597" customWidth="1"/>
    <col min="14089" max="14089" width="8.125" style="1597" customWidth="1"/>
    <col min="14090" max="14090" width="8" style="1597" customWidth="1"/>
    <col min="14091" max="14091" width="7.25" style="1597" customWidth="1"/>
    <col min="14092" max="14092" width="8.375" style="1597" customWidth="1"/>
    <col min="14093" max="14093" width="17.375" style="1597" customWidth="1"/>
    <col min="14094" max="14094" width="8.875" style="1597" customWidth="1"/>
    <col min="14095" max="14098" width="9" style="1597"/>
    <col min="14099" max="14099" width="33.25" style="1597" customWidth="1"/>
    <col min="14100" max="14336" width="9" style="1597"/>
    <col min="14337" max="14337" width="5.25" style="1597" customWidth="1"/>
    <col min="14338" max="14338" width="8.875" style="1597" customWidth="1"/>
    <col min="14339" max="14339" width="7.125" style="1597" customWidth="1"/>
    <col min="14340" max="14340" width="7.75" style="1597" customWidth="1"/>
    <col min="14341" max="14341" width="8.875" style="1597" customWidth="1"/>
    <col min="14342" max="14342" width="8.125" style="1597" customWidth="1"/>
    <col min="14343" max="14343" width="7.875" style="1597" customWidth="1"/>
    <col min="14344" max="14344" width="8" style="1597" customWidth="1"/>
    <col min="14345" max="14345" width="8.125" style="1597" customWidth="1"/>
    <col min="14346" max="14346" width="8" style="1597" customWidth="1"/>
    <col min="14347" max="14347" width="7.25" style="1597" customWidth="1"/>
    <col min="14348" max="14348" width="8.375" style="1597" customWidth="1"/>
    <col min="14349" max="14349" width="17.375" style="1597" customWidth="1"/>
    <col min="14350" max="14350" width="8.875" style="1597" customWidth="1"/>
    <col min="14351" max="14354" width="9" style="1597"/>
    <col min="14355" max="14355" width="33.25" style="1597" customWidth="1"/>
    <col min="14356" max="14592" width="9" style="1597"/>
    <col min="14593" max="14593" width="5.25" style="1597" customWidth="1"/>
    <col min="14594" max="14594" width="8.875" style="1597" customWidth="1"/>
    <col min="14595" max="14595" width="7.125" style="1597" customWidth="1"/>
    <col min="14596" max="14596" width="7.75" style="1597" customWidth="1"/>
    <col min="14597" max="14597" width="8.875" style="1597" customWidth="1"/>
    <col min="14598" max="14598" width="8.125" style="1597" customWidth="1"/>
    <col min="14599" max="14599" width="7.875" style="1597" customWidth="1"/>
    <col min="14600" max="14600" width="8" style="1597" customWidth="1"/>
    <col min="14601" max="14601" width="8.125" style="1597" customWidth="1"/>
    <col min="14602" max="14602" width="8" style="1597" customWidth="1"/>
    <col min="14603" max="14603" width="7.25" style="1597" customWidth="1"/>
    <col min="14604" max="14604" width="8.375" style="1597" customWidth="1"/>
    <col min="14605" max="14605" width="17.375" style="1597" customWidth="1"/>
    <col min="14606" max="14606" width="8.875" style="1597" customWidth="1"/>
    <col min="14607" max="14610" width="9" style="1597"/>
    <col min="14611" max="14611" width="33.25" style="1597" customWidth="1"/>
    <col min="14612" max="14848" width="9" style="1597"/>
    <col min="14849" max="14849" width="5.25" style="1597" customWidth="1"/>
    <col min="14850" max="14850" width="8.875" style="1597" customWidth="1"/>
    <col min="14851" max="14851" width="7.125" style="1597" customWidth="1"/>
    <col min="14852" max="14852" width="7.75" style="1597" customWidth="1"/>
    <col min="14853" max="14853" width="8.875" style="1597" customWidth="1"/>
    <col min="14854" max="14854" width="8.125" style="1597" customWidth="1"/>
    <col min="14855" max="14855" width="7.875" style="1597" customWidth="1"/>
    <col min="14856" max="14856" width="8" style="1597" customWidth="1"/>
    <col min="14857" max="14857" width="8.125" style="1597" customWidth="1"/>
    <col min="14858" max="14858" width="8" style="1597" customWidth="1"/>
    <col min="14859" max="14859" width="7.25" style="1597" customWidth="1"/>
    <col min="14860" max="14860" width="8.375" style="1597" customWidth="1"/>
    <col min="14861" max="14861" width="17.375" style="1597" customWidth="1"/>
    <col min="14862" max="14862" width="8.875" style="1597" customWidth="1"/>
    <col min="14863" max="14866" width="9" style="1597"/>
    <col min="14867" max="14867" width="33.25" style="1597" customWidth="1"/>
    <col min="14868" max="15104" width="9" style="1597"/>
    <col min="15105" max="15105" width="5.25" style="1597" customWidth="1"/>
    <col min="15106" max="15106" width="8.875" style="1597" customWidth="1"/>
    <col min="15107" max="15107" width="7.125" style="1597" customWidth="1"/>
    <col min="15108" max="15108" width="7.75" style="1597" customWidth="1"/>
    <col min="15109" max="15109" width="8.875" style="1597" customWidth="1"/>
    <col min="15110" max="15110" width="8.125" style="1597" customWidth="1"/>
    <col min="15111" max="15111" width="7.875" style="1597" customWidth="1"/>
    <col min="15112" max="15112" width="8" style="1597" customWidth="1"/>
    <col min="15113" max="15113" width="8.125" style="1597" customWidth="1"/>
    <col min="15114" max="15114" width="8" style="1597" customWidth="1"/>
    <col min="15115" max="15115" width="7.25" style="1597" customWidth="1"/>
    <col min="15116" max="15116" width="8.375" style="1597" customWidth="1"/>
    <col min="15117" max="15117" width="17.375" style="1597" customWidth="1"/>
    <col min="15118" max="15118" width="8.875" style="1597" customWidth="1"/>
    <col min="15119" max="15122" width="9" style="1597"/>
    <col min="15123" max="15123" width="33.25" style="1597" customWidth="1"/>
    <col min="15124" max="15360" width="9" style="1597"/>
    <col min="15361" max="15361" width="5.25" style="1597" customWidth="1"/>
    <col min="15362" max="15362" width="8.875" style="1597" customWidth="1"/>
    <col min="15363" max="15363" width="7.125" style="1597" customWidth="1"/>
    <col min="15364" max="15364" width="7.75" style="1597" customWidth="1"/>
    <col min="15365" max="15365" width="8.875" style="1597" customWidth="1"/>
    <col min="15366" max="15366" width="8.125" style="1597" customWidth="1"/>
    <col min="15367" max="15367" width="7.875" style="1597" customWidth="1"/>
    <col min="15368" max="15368" width="8" style="1597" customWidth="1"/>
    <col min="15369" max="15369" width="8.125" style="1597" customWidth="1"/>
    <col min="15370" max="15370" width="8" style="1597" customWidth="1"/>
    <col min="15371" max="15371" width="7.25" style="1597" customWidth="1"/>
    <col min="15372" max="15372" width="8.375" style="1597" customWidth="1"/>
    <col min="15373" max="15373" width="17.375" style="1597" customWidth="1"/>
    <col min="15374" max="15374" width="8.875" style="1597" customWidth="1"/>
    <col min="15375" max="15378" width="9" style="1597"/>
    <col min="15379" max="15379" width="33.25" style="1597" customWidth="1"/>
    <col min="15380" max="15616" width="9" style="1597"/>
    <col min="15617" max="15617" width="5.25" style="1597" customWidth="1"/>
    <col min="15618" max="15618" width="8.875" style="1597" customWidth="1"/>
    <col min="15619" max="15619" width="7.125" style="1597" customWidth="1"/>
    <col min="15620" max="15620" width="7.75" style="1597" customWidth="1"/>
    <col min="15621" max="15621" width="8.875" style="1597" customWidth="1"/>
    <col min="15622" max="15622" width="8.125" style="1597" customWidth="1"/>
    <col min="15623" max="15623" width="7.875" style="1597" customWidth="1"/>
    <col min="15624" max="15624" width="8" style="1597" customWidth="1"/>
    <col min="15625" max="15625" width="8.125" style="1597" customWidth="1"/>
    <col min="15626" max="15626" width="8" style="1597" customWidth="1"/>
    <col min="15627" max="15627" width="7.25" style="1597" customWidth="1"/>
    <col min="15628" max="15628" width="8.375" style="1597" customWidth="1"/>
    <col min="15629" max="15629" width="17.375" style="1597" customWidth="1"/>
    <col min="15630" max="15630" width="8.875" style="1597" customWidth="1"/>
    <col min="15631" max="15634" width="9" style="1597"/>
    <col min="15635" max="15635" width="33.25" style="1597" customWidth="1"/>
    <col min="15636" max="15872" width="9" style="1597"/>
    <col min="15873" max="15873" width="5.25" style="1597" customWidth="1"/>
    <col min="15874" max="15874" width="8.875" style="1597" customWidth="1"/>
    <col min="15875" max="15875" width="7.125" style="1597" customWidth="1"/>
    <col min="15876" max="15876" width="7.75" style="1597" customWidth="1"/>
    <col min="15877" max="15877" width="8.875" style="1597" customWidth="1"/>
    <col min="15878" max="15878" width="8.125" style="1597" customWidth="1"/>
    <col min="15879" max="15879" width="7.875" style="1597" customWidth="1"/>
    <col min="15880" max="15880" width="8" style="1597" customWidth="1"/>
    <col min="15881" max="15881" width="8.125" style="1597" customWidth="1"/>
    <col min="15882" max="15882" width="8" style="1597" customWidth="1"/>
    <col min="15883" max="15883" width="7.25" style="1597" customWidth="1"/>
    <col min="15884" max="15884" width="8.375" style="1597" customWidth="1"/>
    <col min="15885" max="15885" width="17.375" style="1597" customWidth="1"/>
    <col min="15886" max="15886" width="8.875" style="1597" customWidth="1"/>
    <col min="15887" max="15890" width="9" style="1597"/>
    <col min="15891" max="15891" width="33.25" style="1597" customWidth="1"/>
    <col min="15892" max="16128" width="9" style="1597"/>
    <col min="16129" max="16129" width="5.25" style="1597" customWidth="1"/>
    <col min="16130" max="16130" width="8.875" style="1597" customWidth="1"/>
    <col min="16131" max="16131" width="7.125" style="1597" customWidth="1"/>
    <col min="16132" max="16132" width="7.75" style="1597" customWidth="1"/>
    <col min="16133" max="16133" width="8.875" style="1597" customWidth="1"/>
    <col min="16134" max="16134" width="8.125" style="1597" customWidth="1"/>
    <col min="16135" max="16135" width="7.875" style="1597" customWidth="1"/>
    <col min="16136" max="16136" width="8" style="1597" customWidth="1"/>
    <col min="16137" max="16137" width="8.125" style="1597" customWidth="1"/>
    <col min="16138" max="16138" width="8" style="1597" customWidth="1"/>
    <col min="16139" max="16139" width="7.25" style="1597" customWidth="1"/>
    <col min="16140" max="16140" width="8.375" style="1597" customWidth="1"/>
    <col min="16141" max="16141" width="17.375" style="1597" customWidth="1"/>
    <col min="16142" max="16142" width="8.875" style="1597" customWidth="1"/>
    <col min="16143" max="16146" width="9" style="1597"/>
    <col min="16147" max="16147" width="33.25" style="1597" customWidth="1"/>
    <col min="16148" max="16384" width="9" style="1597"/>
  </cols>
  <sheetData>
    <row r="1" spans="1:19" ht="20.100000000000001" customHeight="1">
      <c r="A1" s="3926" t="s">
        <v>5940</v>
      </c>
      <c r="B1" s="3926"/>
      <c r="C1" s="3926"/>
      <c r="D1" s="3926"/>
      <c r="E1" s="3926"/>
      <c r="F1" s="3926"/>
      <c r="G1" s="3926"/>
      <c r="H1" s="3926"/>
      <c r="I1" s="3926"/>
      <c r="J1" s="3926"/>
      <c r="K1" s="3926"/>
      <c r="L1" s="3926"/>
      <c r="M1" s="3926"/>
      <c r="N1" s="3926"/>
      <c r="O1" s="2045"/>
    </row>
    <row r="2" spans="1:19" ht="25.5" customHeight="1">
      <c r="A2" s="3387" t="s">
        <v>5941</v>
      </c>
      <c r="B2" s="3387"/>
      <c r="C2" s="3387"/>
      <c r="D2" s="3387"/>
      <c r="E2" s="3387"/>
      <c r="F2" s="3387"/>
      <c r="G2" s="3387"/>
      <c r="H2" s="3387"/>
      <c r="I2" s="3387"/>
      <c r="J2" s="3387"/>
      <c r="K2" s="3387"/>
      <c r="L2" s="3387"/>
      <c r="M2" s="3387"/>
      <c r="N2" s="3387"/>
      <c r="O2" s="1863"/>
    </row>
    <row r="3" spans="1:19" ht="33.75" customHeight="1">
      <c r="A3" s="3385" t="s">
        <v>1994</v>
      </c>
      <c r="B3" s="3385" t="s">
        <v>678</v>
      </c>
      <c r="C3" s="3385" t="s">
        <v>16</v>
      </c>
      <c r="D3" s="3382" t="s">
        <v>5942</v>
      </c>
      <c r="E3" s="3382" t="s">
        <v>5943</v>
      </c>
      <c r="F3" s="3382" t="s">
        <v>5944</v>
      </c>
      <c r="G3" s="3385" t="s">
        <v>5945</v>
      </c>
      <c r="H3" s="3385"/>
      <c r="I3" s="3385"/>
      <c r="J3" s="3385"/>
      <c r="K3" s="3385"/>
      <c r="L3" s="3385"/>
      <c r="M3" s="3382" t="s">
        <v>5946</v>
      </c>
      <c r="N3" s="3382" t="s">
        <v>5947</v>
      </c>
      <c r="O3" s="3382" t="s">
        <v>5073</v>
      </c>
    </row>
    <row r="4" spans="1:19">
      <c r="A4" s="3385"/>
      <c r="B4" s="3385"/>
      <c r="C4" s="3385"/>
      <c r="D4" s="3382"/>
      <c r="E4" s="3382"/>
      <c r="F4" s="3382"/>
      <c r="G4" s="1920" t="s">
        <v>5948</v>
      </c>
      <c r="H4" s="1921" t="s">
        <v>1373</v>
      </c>
      <c r="I4" s="1921" t="s">
        <v>1374</v>
      </c>
      <c r="J4" s="1921" t="s">
        <v>1375</v>
      </c>
      <c r="K4" s="1921" t="s">
        <v>1376</v>
      </c>
      <c r="L4" s="1921" t="s">
        <v>1299</v>
      </c>
      <c r="M4" s="3383"/>
      <c r="N4" s="3383"/>
      <c r="O4" s="3383"/>
    </row>
    <row r="5" spans="1:19" ht="63" customHeight="1">
      <c r="A5" s="3385"/>
      <c r="B5" s="3385"/>
      <c r="C5" s="1922">
        <v>1</v>
      </c>
      <c r="D5" s="1922">
        <v>2</v>
      </c>
      <c r="E5" s="1922">
        <v>3</v>
      </c>
      <c r="F5" s="1922" t="s">
        <v>5949</v>
      </c>
      <c r="G5" s="1922">
        <v>5</v>
      </c>
      <c r="H5" s="1922">
        <v>6</v>
      </c>
      <c r="I5" s="1922">
        <v>7</v>
      </c>
      <c r="J5" s="1922">
        <v>8</v>
      </c>
      <c r="K5" s="1922">
        <v>9</v>
      </c>
      <c r="L5" s="1923" t="s">
        <v>5950</v>
      </c>
      <c r="M5" s="1924" t="s">
        <v>5951</v>
      </c>
      <c r="N5" s="1923" t="s">
        <v>5952</v>
      </c>
      <c r="O5" s="1997"/>
    </row>
    <row r="6" spans="1:19" ht="55.5" customHeight="1">
      <c r="A6" s="1921">
        <v>1</v>
      </c>
      <c r="B6" s="1921" t="s">
        <v>6820</v>
      </c>
      <c r="C6" s="1925">
        <f>税额抵免优惠审核表!C6</f>
        <v>2010</v>
      </c>
      <c r="D6" s="2103">
        <f>税额抵免优惠审核表!D6</f>
        <v>0</v>
      </c>
      <c r="E6" s="2103">
        <f>税额抵免优惠审核表!E6</f>
        <v>0</v>
      </c>
      <c r="F6" s="2103">
        <f>税额抵免优惠审核表!F6</f>
        <v>0</v>
      </c>
      <c r="G6" s="2103">
        <f>税额抵免优惠审核表!G6</f>
        <v>0</v>
      </c>
      <c r="H6" s="2103">
        <f>税额抵免优惠审核表!H6</f>
        <v>0</v>
      </c>
      <c r="I6" s="2103">
        <f>税额抵免优惠审核表!I6</f>
        <v>0</v>
      </c>
      <c r="J6" s="2103">
        <f>税额抵免优惠审核表!J6</f>
        <v>0</v>
      </c>
      <c r="K6" s="2103">
        <f>税额抵免优惠审核表!K6</f>
        <v>0</v>
      </c>
      <c r="L6" s="2103">
        <f>税额抵免优惠审核表!L6</f>
        <v>0</v>
      </c>
      <c r="M6" s="2103">
        <f>税额抵免优惠审核表!M6</f>
        <v>0</v>
      </c>
      <c r="N6" s="1991" t="s">
        <v>2000</v>
      </c>
      <c r="O6" s="2008" t="s">
        <v>5953</v>
      </c>
      <c r="S6" s="1602"/>
    </row>
    <row r="7" spans="1:19">
      <c r="A7" s="1921">
        <v>2</v>
      </c>
      <c r="B7" s="1921" t="s">
        <v>1373</v>
      </c>
      <c r="C7" s="1925">
        <f>税额抵免优惠审核表!C7</f>
        <v>2011</v>
      </c>
      <c r="D7" s="2103">
        <f>税额抵免优惠审核表!D7</f>
        <v>0</v>
      </c>
      <c r="E7" s="2103">
        <f>税额抵免优惠审核表!E7</f>
        <v>0</v>
      </c>
      <c r="F7" s="2103">
        <f>税额抵免优惠审核表!F7</f>
        <v>0</v>
      </c>
      <c r="G7" s="1991" t="s">
        <v>2000</v>
      </c>
      <c r="H7" s="2103">
        <f>税额抵免优惠审核表!H7</f>
        <v>0</v>
      </c>
      <c r="I7" s="2103">
        <f>税额抵免优惠审核表!I7</f>
        <v>0</v>
      </c>
      <c r="J7" s="2103">
        <f>税额抵免优惠审核表!J7</f>
        <v>0</v>
      </c>
      <c r="K7" s="2103">
        <f>税额抵免优惠审核表!K7</f>
        <v>0</v>
      </c>
      <c r="L7" s="2103">
        <f>税额抵免优惠审核表!L7</f>
        <v>0</v>
      </c>
      <c r="M7" s="2103">
        <f>税额抵免优惠审核表!M7</f>
        <v>0</v>
      </c>
      <c r="N7" s="2103">
        <f>税额抵免优惠审核表!N7</f>
        <v>0</v>
      </c>
      <c r="O7" s="2004"/>
      <c r="P7" s="1702" t="s">
        <v>6653</v>
      </c>
    </row>
    <row r="8" spans="1:19">
      <c r="A8" s="1921">
        <v>3</v>
      </c>
      <c r="B8" s="1921" t="s">
        <v>1374</v>
      </c>
      <c r="C8" s="1925">
        <f>税额抵免优惠审核表!C8</f>
        <v>2012</v>
      </c>
      <c r="D8" s="2103">
        <f>税额抵免优惠审核表!D8</f>
        <v>0</v>
      </c>
      <c r="E8" s="2103">
        <f>税额抵免优惠审核表!E8</f>
        <v>0</v>
      </c>
      <c r="F8" s="2103">
        <f>税额抵免优惠审核表!F8</f>
        <v>0</v>
      </c>
      <c r="G8" s="1991" t="s">
        <v>2000</v>
      </c>
      <c r="H8" s="2099" t="s">
        <v>2000</v>
      </c>
      <c r="I8" s="2103">
        <f>税额抵免优惠审核表!I8</f>
        <v>0</v>
      </c>
      <c r="J8" s="2103">
        <f>税额抵免优惠审核表!J8</f>
        <v>0</v>
      </c>
      <c r="K8" s="2103">
        <f>税额抵免优惠审核表!K8</f>
        <v>0</v>
      </c>
      <c r="L8" s="2103">
        <f>税额抵免优惠审核表!L8</f>
        <v>0</v>
      </c>
      <c r="M8" s="2103">
        <f>税额抵免优惠审核表!M8</f>
        <v>0</v>
      </c>
      <c r="N8" s="2103">
        <f>税额抵免优惠审核表!N8</f>
        <v>0</v>
      </c>
      <c r="O8" s="2004"/>
    </row>
    <row r="9" spans="1:19">
      <c r="A9" s="1921">
        <v>4</v>
      </c>
      <c r="B9" s="1921" t="s">
        <v>1375</v>
      </c>
      <c r="C9" s="1925">
        <f>税额抵免优惠审核表!C9</f>
        <v>2013</v>
      </c>
      <c r="D9" s="2103">
        <f>税额抵免优惠审核表!D9</f>
        <v>0</v>
      </c>
      <c r="E9" s="2103">
        <f>税额抵免优惠审核表!E9</f>
        <v>0</v>
      </c>
      <c r="F9" s="2103">
        <f>税额抵免优惠审核表!F9</f>
        <v>0</v>
      </c>
      <c r="G9" s="1991" t="s">
        <v>2000</v>
      </c>
      <c r="H9" s="2099" t="s">
        <v>2000</v>
      </c>
      <c r="I9" s="1991" t="s">
        <v>2000</v>
      </c>
      <c r="J9" s="2103">
        <f>税额抵免优惠审核表!J9</f>
        <v>0</v>
      </c>
      <c r="K9" s="2103">
        <f>税额抵免优惠审核表!K9</f>
        <v>0</v>
      </c>
      <c r="L9" s="2103">
        <f>税额抵免优惠审核表!L9</f>
        <v>0</v>
      </c>
      <c r="M9" s="2103">
        <f>税额抵免优惠审核表!M9</f>
        <v>0</v>
      </c>
      <c r="N9" s="2103">
        <f>税额抵免优惠审核表!N9</f>
        <v>0</v>
      </c>
      <c r="O9" s="2004"/>
    </row>
    <row r="10" spans="1:19">
      <c r="A10" s="1921">
        <v>5</v>
      </c>
      <c r="B10" s="1921" t="s">
        <v>1376</v>
      </c>
      <c r="C10" s="1925">
        <f>税额抵免优惠审核表!C10</f>
        <v>2014</v>
      </c>
      <c r="D10" s="2103">
        <f>税额抵免优惠审核表!D10</f>
        <v>0</v>
      </c>
      <c r="E10" s="2103">
        <f>税额抵免优惠审核表!E10</f>
        <v>0</v>
      </c>
      <c r="F10" s="2103">
        <f>税额抵免优惠审核表!F10</f>
        <v>0</v>
      </c>
      <c r="G10" s="1991" t="s">
        <v>2000</v>
      </c>
      <c r="H10" s="2099" t="s">
        <v>2000</v>
      </c>
      <c r="I10" s="1991" t="s">
        <v>2000</v>
      </c>
      <c r="J10" s="1991" t="s">
        <v>2000</v>
      </c>
      <c r="K10" s="2103">
        <f>税额抵免优惠审核表!K10</f>
        <v>0</v>
      </c>
      <c r="L10" s="2103">
        <f>税额抵免优惠审核表!L10</f>
        <v>0</v>
      </c>
      <c r="M10" s="2103">
        <f>税额抵免优惠审核表!M10</f>
        <v>0</v>
      </c>
      <c r="N10" s="2103">
        <f>税额抵免优惠审核表!N10</f>
        <v>0</v>
      </c>
      <c r="O10" s="2004"/>
    </row>
    <row r="11" spans="1:19">
      <c r="A11" s="1921">
        <v>6</v>
      </c>
      <c r="B11" s="1921" t="s">
        <v>5657</v>
      </c>
      <c r="C11" s="1925">
        <f>税额抵免优惠审核表!C11</f>
        <v>2015</v>
      </c>
      <c r="D11" s="2103">
        <f ca="1">税额抵免优惠审核表!D11</f>
        <v>0</v>
      </c>
      <c r="E11" s="2103">
        <f>税额抵免优惠审核表!E11</f>
        <v>0</v>
      </c>
      <c r="F11" s="2103">
        <f>税额抵免优惠审核表!F11</f>
        <v>0</v>
      </c>
      <c r="G11" s="1991" t="s">
        <v>2000</v>
      </c>
      <c r="H11" s="1991" t="s">
        <v>2000</v>
      </c>
      <c r="I11" s="1991" t="s">
        <v>2000</v>
      </c>
      <c r="J11" s="1991" t="s">
        <v>2000</v>
      </c>
      <c r="K11" s="1991" t="s">
        <v>2000</v>
      </c>
      <c r="L11" s="1991" t="s">
        <v>2007</v>
      </c>
      <c r="M11" s="2103">
        <f ca="1">税额抵免优惠审核表!M11</f>
        <v>0</v>
      </c>
      <c r="N11" s="2103">
        <f ca="1">税额抵免优惠审核表!N11</f>
        <v>0</v>
      </c>
      <c r="O11" s="2004"/>
      <c r="P11" s="1702"/>
    </row>
    <row r="12" spans="1:19" ht="23.25" customHeight="1">
      <c r="A12" s="1921">
        <v>7</v>
      </c>
      <c r="B12" s="3384" t="s">
        <v>5954</v>
      </c>
      <c r="C12" s="3384"/>
      <c r="D12" s="3384"/>
      <c r="E12" s="3384"/>
      <c r="F12" s="3384"/>
      <c r="G12" s="3384"/>
      <c r="H12" s="3384"/>
      <c r="I12" s="3384"/>
      <c r="J12" s="3384"/>
      <c r="K12" s="3384"/>
      <c r="L12" s="3384"/>
      <c r="M12" s="2103">
        <f ca="1">税额抵免优惠审核表!M12</f>
        <v>0</v>
      </c>
      <c r="N12" s="1991" t="s">
        <v>2000</v>
      </c>
      <c r="O12" s="2008" t="s">
        <v>5955</v>
      </c>
    </row>
    <row r="13" spans="1:19">
      <c r="A13" s="1921">
        <v>8</v>
      </c>
      <c r="B13" s="3384" t="s">
        <v>5956</v>
      </c>
      <c r="C13" s="3384"/>
      <c r="D13" s="3384"/>
      <c r="E13" s="3384"/>
      <c r="F13" s="3384"/>
      <c r="G13" s="3384"/>
      <c r="H13" s="3384"/>
      <c r="I13" s="3384"/>
      <c r="J13" s="3384"/>
      <c r="K13" s="3384"/>
      <c r="L13" s="3384"/>
      <c r="M13" s="3384"/>
      <c r="N13" s="2103">
        <f ca="1">税额抵免优惠审核表!N13</f>
        <v>0</v>
      </c>
      <c r="O13" s="2004"/>
    </row>
    <row r="14" spans="1:19">
      <c r="A14" s="1921">
        <v>9</v>
      </c>
      <c r="B14" s="3382" t="s">
        <v>5957</v>
      </c>
      <c r="C14" s="3386" t="s">
        <v>5958</v>
      </c>
      <c r="D14" s="3386"/>
      <c r="E14" s="3386"/>
      <c r="F14" s="3386"/>
      <c r="G14" s="3386"/>
      <c r="H14" s="3386"/>
      <c r="I14" s="3386"/>
      <c r="J14" s="3386"/>
      <c r="K14" s="3403">
        <f>税额抵免优惠审核表!K14</f>
        <v>0</v>
      </c>
      <c r="L14" s="3403"/>
      <c r="M14" s="3403"/>
      <c r="N14" s="3403"/>
      <c r="O14" s="2004"/>
    </row>
    <row r="15" spans="1:19">
      <c r="A15" s="1921">
        <v>10</v>
      </c>
      <c r="B15" s="3385"/>
      <c r="C15" s="3386" t="s">
        <v>5959</v>
      </c>
      <c r="D15" s="3386"/>
      <c r="E15" s="3386"/>
      <c r="F15" s="3386"/>
      <c r="G15" s="3386"/>
      <c r="H15" s="3386"/>
      <c r="I15" s="3386"/>
      <c r="J15" s="3386"/>
      <c r="K15" s="3403">
        <f>税额抵免优惠审核表!K15</f>
        <v>0</v>
      </c>
      <c r="L15" s="3403"/>
      <c r="M15" s="3403"/>
      <c r="N15" s="3403"/>
      <c r="O15" s="2004"/>
    </row>
    <row r="16" spans="1:19">
      <c r="A16" s="1921">
        <v>11</v>
      </c>
      <c r="B16" s="3385"/>
      <c r="C16" s="3386" t="s">
        <v>5960</v>
      </c>
      <c r="D16" s="3386"/>
      <c r="E16" s="3386"/>
      <c r="F16" s="3386"/>
      <c r="G16" s="3386"/>
      <c r="H16" s="3386"/>
      <c r="I16" s="3386"/>
      <c r="J16" s="3386"/>
      <c r="K16" s="3403">
        <f>税额抵免优惠审核表!K16</f>
        <v>0</v>
      </c>
      <c r="L16" s="3403"/>
      <c r="M16" s="3403"/>
      <c r="N16" s="3403"/>
      <c r="O16" s="2004"/>
    </row>
  </sheetData>
  <mergeCells count="21">
    <mergeCell ref="A1:N1"/>
    <mergeCell ref="A2:N2"/>
    <mergeCell ref="A3:A5"/>
    <mergeCell ref="B3:B5"/>
    <mergeCell ref="C3:C4"/>
    <mergeCell ref="D3:D4"/>
    <mergeCell ref="E3:E4"/>
    <mergeCell ref="F3:F4"/>
    <mergeCell ref="G3:L3"/>
    <mergeCell ref="M3:M4"/>
    <mergeCell ref="K16:N16"/>
    <mergeCell ref="N3:N4"/>
    <mergeCell ref="O3:O4"/>
    <mergeCell ref="B12:L12"/>
    <mergeCell ref="B13:M13"/>
    <mergeCell ref="B14:B16"/>
    <mergeCell ref="C14:J14"/>
    <mergeCell ref="K14:N14"/>
    <mergeCell ref="C15:J15"/>
    <mergeCell ref="K15:N15"/>
    <mergeCell ref="C16:J16"/>
  </mergeCells>
  <phoneticPr fontId="59" type="noConversion"/>
  <hyperlinks>
    <hyperlink ref="P7" location="税额抵免优惠审核表!A1" display="税额抵免优惠审核表!A1"/>
  </hyperlinks>
  <printOptions horizontalCentered="1"/>
  <pageMargins left="0.74803149606299213" right="0.74803149606299213" top="0.98425196850393704" bottom="0.98425196850393704" header="0.51181102362204722" footer="0.51181102362204722"/>
  <pageSetup paperSize="9" orientation="landscape" r:id="rId1"/>
  <headerFooter alignWithMargins="0"/>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0">
    <tabColor rgb="FFFFFF00"/>
  </sheetPr>
  <dimension ref="A1:U22"/>
  <sheetViews>
    <sheetView workbookViewId="0">
      <selection activeCell="C16" sqref="C16"/>
    </sheetView>
  </sheetViews>
  <sheetFormatPr defaultColWidth="8.75" defaultRowHeight="12.75"/>
  <cols>
    <col min="1" max="1" width="5.25" style="1644" customWidth="1"/>
    <col min="2" max="2" width="9.375" style="1644" customWidth="1"/>
    <col min="3" max="20" width="10.25" style="1644" customWidth="1"/>
    <col min="21" max="256" width="8.75" style="1644"/>
    <col min="257" max="257" width="5.25" style="1644" customWidth="1"/>
    <col min="258" max="258" width="11.875" style="1644" customWidth="1"/>
    <col min="259" max="259" width="5.25" style="1644" customWidth="1"/>
    <col min="260" max="260" width="5.875" style="1644" customWidth="1"/>
    <col min="261" max="261" width="6.25" style="1644" customWidth="1"/>
    <col min="262" max="263" width="5.25" style="1644" customWidth="1"/>
    <col min="264" max="264" width="6.125" style="1644" customWidth="1"/>
    <col min="265" max="268" width="5.25" style="1644" customWidth="1"/>
    <col min="269" max="269" width="8.125" style="1644" customWidth="1"/>
    <col min="270" max="272" width="6.125" style="1644" customWidth="1"/>
    <col min="273" max="274" width="5.25" style="1644" customWidth="1"/>
    <col min="275" max="275" width="6.625" style="1644" customWidth="1"/>
    <col min="276" max="276" width="6.125" style="1644" customWidth="1"/>
    <col min="277" max="512" width="8.75" style="1644"/>
    <col min="513" max="513" width="5.25" style="1644" customWidth="1"/>
    <col min="514" max="514" width="11.875" style="1644" customWidth="1"/>
    <col min="515" max="515" width="5.25" style="1644" customWidth="1"/>
    <col min="516" max="516" width="5.875" style="1644" customWidth="1"/>
    <col min="517" max="517" width="6.25" style="1644" customWidth="1"/>
    <col min="518" max="519" width="5.25" style="1644" customWidth="1"/>
    <col min="520" max="520" width="6.125" style="1644" customWidth="1"/>
    <col min="521" max="524" width="5.25" style="1644" customWidth="1"/>
    <col min="525" max="525" width="8.125" style="1644" customWidth="1"/>
    <col min="526" max="528" width="6.125" style="1644" customWidth="1"/>
    <col min="529" max="530" width="5.25" style="1644" customWidth="1"/>
    <col min="531" max="531" width="6.625" style="1644" customWidth="1"/>
    <col min="532" max="532" width="6.125" style="1644" customWidth="1"/>
    <col min="533" max="768" width="8.75" style="1644"/>
    <col min="769" max="769" width="5.25" style="1644" customWidth="1"/>
    <col min="770" max="770" width="11.875" style="1644" customWidth="1"/>
    <col min="771" max="771" width="5.25" style="1644" customWidth="1"/>
    <col min="772" max="772" width="5.875" style="1644" customWidth="1"/>
    <col min="773" max="773" width="6.25" style="1644" customWidth="1"/>
    <col min="774" max="775" width="5.25" style="1644" customWidth="1"/>
    <col min="776" max="776" width="6.125" style="1644" customWidth="1"/>
    <col min="777" max="780" width="5.25" style="1644" customWidth="1"/>
    <col min="781" max="781" width="8.125" style="1644" customWidth="1"/>
    <col min="782" max="784" width="6.125" style="1644" customWidth="1"/>
    <col min="785" max="786" width="5.25" style="1644" customWidth="1"/>
    <col min="787" max="787" width="6.625" style="1644" customWidth="1"/>
    <col min="788" max="788" width="6.125" style="1644" customWidth="1"/>
    <col min="789" max="1024" width="8.75" style="1644"/>
    <col min="1025" max="1025" width="5.25" style="1644" customWidth="1"/>
    <col min="1026" max="1026" width="11.875" style="1644" customWidth="1"/>
    <col min="1027" max="1027" width="5.25" style="1644" customWidth="1"/>
    <col min="1028" max="1028" width="5.875" style="1644" customWidth="1"/>
    <col min="1029" max="1029" width="6.25" style="1644" customWidth="1"/>
    <col min="1030" max="1031" width="5.25" style="1644" customWidth="1"/>
    <col min="1032" max="1032" width="6.125" style="1644" customWidth="1"/>
    <col min="1033" max="1036" width="5.25" style="1644" customWidth="1"/>
    <col min="1037" max="1037" width="8.125" style="1644" customWidth="1"/>
    <col min="1038" max="1040" width="6.125" style="1644" customWidth="1"/>
    <col min="1041" max="1042" width="5.25" style="1644" customWidth="1"/>
    <col min="1043" max="1043" width="6.625" style="1644" customWidth="1"/>
    <col min="1044" max="1044" width="6.125" style="1644" customWidth="1"/>
    <col min="1045" max="1280" width="8.75" style="1644"/>
    <col min="1281" max="1281" width="5.25" style="1644" customWidth="1"/>
    <col min="1282" max="1282" width="11.875" style="1644" customWidth="1"/>
    <col min="1283" max="1283" width="5.25" style="1644" customWidth="1"/>
    <col min="1284" max="1284" width="5.875" style="1644" customWidth="1"/>
    <col min="1285" max="1285" width="6.25" style="1644" customWidth="1"/>
    <col min="1286" max="1287" width="5.25" style="1644" customWidth="1"/>
    <col min="1288" max="1288" width="6.125" style="1644" customWidth="1"/>
    <col min="1289" max="1292" width="5.25" style="1644" customWidth="1"/>
    <col min="1293" max="1293" width="8.125" style="1644" customWidth="1"/>
    <col min="1294" max="1296" width="6.125" style="1644" customWidth="1"/>
    <col min="1297" max="1298" width="5.25" style="1644" customWidth="1"/>
    <col min="1299" max="1299" width="6.625" style="1644" customWidth="1"/>
    <col min="1300" max="1300" width="6.125" style="1644" customWidth="1"/>
    <col min="1301" max="1536" width="8.75" style="1644"/>
    <col min="1537" max="1537" width="5.25" style="1644" customWidth="1"/>
    <col min="1538" max="1538" width="11.875" style="1644" customWidth="1"/>
    <col min="1539" max="1539" width="5.25" style="1644" customWidth="1"/>
    <col min="1540" max="1540" width="5.875" style="1644" customWidth="1"/>
    <col min="1541" max="1541" width="6.25" style="1644" customWidth="1"/>
    <col min="1542" max="1543" width="5.25" style="1644" customWidth="1"/>
    <col min="1544" max="1544" width="6.125" style="1644" customWidth="1"/>
    <col min="1545" max="1548" width="5.25" style="1644" customWidth="1"/>
    <col min="1549" max="1549" width="8.125" style="1644" customWidth="1"/>
    <col min="1550" max="1552" width="6.125" style="1644" customWidth="1"/>
    <col min="1553" max="1554" width="5.25" style="1644" customWidth="1"/>
    <col min="1555" max="1555" width="6.625" style="1644" customWidth="1"/>
    <col min="1556" max="1556" width="6.125" style="1644" customWidth="1"/>
    <col min="1557" max="1792" width="8.75" style="1644"/>
    <col min="1793" max="1793" width="5.25" style="1644" customWidth="1"/>
    <col min="1794" max="1794" width="11.875" style="1644" customWidth="1"/>
    <col min="1795" max="1795" width="5.25" style="1644" customWidth="1"/>
    <col min="1796" max="1796" width="5.875" style="1644" customWidth="1"/>
    <col min="1797" max="1797" width="6.25" style="1644" customWidth="1"/>
    <col min="1798" max="1799" width="5.25" style="1644" customWidth="1"/>
    <col min="1800" max="1800" width="6.125" style="1644" customWidth="1"/>
    <col min="1801" max="1804" width="5.25" style="1644" customWidth="1"/>
    <col min="1805" max="1805" width="8.125" style="1644" customWidth="1"/>
    <col min="1806" max="1808" width="6.125" style="1644" customWidth="1"/>
    <col min="1809" max="1810" width="5.25" style="1644" customWidth="1"/>
    <col min="1811" max="1811" width="6.625" style="1644" customWidth="1"/>
    <col min="1812" max="1812" width="6.125" style="1644" customWidth="1"/>
    <col min="1813" max="2048" width="8.75" style="1644"/>
    <col min="2049" max="2049" width="5.25" style="1644" customWidth="1"/>
    <col min="2050" max="2050" width="11.875" style="1644" customWidth="1"/>
    <col min="2051" max="2051" width="5.25" style="1644" customWidth="1"/>
    <col min="2052" max="2052" width="5.875" style="1644" customWidth="1"/>
    <col min="2053" max="2053" width="6.25" style="1644" customWidth="1"/>
    <col min="2054" max="2055" width="5.25" style="1644" customWidth="1"/>
    <col min="2056" max="2056" width="6.125" style="1644" customWidth="1"/>
    <col min="2057" max="2060" width="5.25" style="1644" customWidth="1"/>
    <col min="2061" max="2061" width="8.125" style="1644" customWidth="1"/>
    <col min="2062" max="2064" width="6.125" style="1644" customWidth="1"/>
    <col min="2065" max="2066" width="5.25" style="1644" customWidth="1"/>
    <col min="2067" max="2067" width="6.625" style="1644" customWidth="1"/>
    <col min="2068" max="2068" width="6.125" style="1644" customWidth="1"/>
    <col min="2069" max="2304" width="8.75" style="1644"/>
    <col min="2305" max="2305" width="5.25" style="1644" customWidth="1"/>
    <col min="2306" max="2306" width="11.875" style="1644" customWidth="1"/>
    <col min="2307" max="2307" width="5.25" style="1644" customWidth="1"/>
    <col min="2308" max="2308" width="5.875" style="1644" customWidth="1"/>
    <col min="2309" max="2309" width="6.25" style="1644" customWidth="1"/>
    <col min="2310" max="2311" width="5.25" style="1644" customWidth="1"/>
    <col min="2312" max="2312" width="6.125" style="1644" customWidth="1"/>
    <col min="2313" max="2316" width="5.25" style="1644" customWidth="1"/>
    <col min="2317" max="2317" width="8.125" style="1644" customWidth="1"/>
    <col min="2318" max="2320" width="6.125" style="1644" customWidth="1"/>
    <col min="2321" max="2322" width="5.25" style="1644" customWidth="1"/>
    <col min="2323" max="2323" width="6.625" style="1644" customWidth="1"/>
    <col min="2324" max="2324" width="6.125" style="1644" customWidth="1"/>
    <col min="2325" max="2560" width="8.75" style="1644"/>
    <col min="2561" max="2561" width="5.25" style="1644" customWidth="1"/>
    <col min="2562" max="2562" width="11.875" style="1644" customWidth="1"/>
    <col min="2563" max="2563" width="5.25" style="1644" customWidth="1"/>
    <col min="2564" max="2564" width="5.875" style="1644" customWidth="1"/>
    <col min="2565" max="2565" width="6.25" style="1644" customWidth="1"/>
    <col min="2566" max="2567" width="5.25" style="1644" customWidth="1"/>
    <col min="2568" max="2568" width="6.125" style="1644" customWidth="1"/>
    <col min="2569" max="2572" width="5.25" style="1644" customWidth="1"/>
    <col min="2573" max="2573" width="8.125" style="1644" customWidth="1"/>
    <col min="2574" max="2576" width="6.125" style="1644" customWidth="1"/>
    <col min="2577" max="2578" width="5.25" style="1644" customWidth="1"/>
    <col min="2579" max="2579" width="6.625" style="1644" customWidth="1"/>
    <col min="2580" max="2580" width="6.125" style="1644" customWidth="1"/>
    <col min="2581" max="2816" width="8.75" style="1644"/>
    <col min="2817" max="2817" width="5.25" style="1644" customWidth="1"/>
    <col min="2818" max="2818" width="11.875" style="1644" customWidth="1"/>
    <col min="2819" max="2819" width="5.25" style="1644" customWidth="1"/>
    <col min="2820" max="2820" width="5.875" style="1644" customWidth="1"/>
    <col min="2821" max="2821" width="6.25" style="1644" customWidth="1"/>
    <col min="2822" max="2823" width="5.25" style="1644" customWidth="1"/>
    <col min="2824" max="2824" width="6.125" style="1644" customWidth="1"/>
    <col min="2825" max="2828" width="5.25" style="1644" customWidth="1"/>
    <col min="2829" max="2829" width="8.125" style="1644" customWidth="1"/>
    <col min="2830" max="2832" width="6.125" style="1644" customWidth="1"/>
    <col min="2833" max="2834" width="5.25" style="1644" customWidth="1"/>
    <col min="2835" max="2835" width="6.625" style="1644" customWidth="1"/>
    <col min="2836" max="2836" width="6.125" style="1644" customWidth="1"/>
    <col min="2837" max="3072" width="8.75" style="1644"/>
    <col min="3073" max="3073" width="5.25" style="1644" customWidth="1"/>
    <col min="3074" max="3074" width="11.875" style="1644" customWidth="1"/>
    <col min="3075" max="3075" width="5.25" style="1644" customWidth="1"/>
    <col min="3076" max="3076" width="5.875" style="1644" customWidth="1"/>
    <col min="3077" max="3077" width="6.25" style="1644" customWidth="1"/>
    <col min="3078" max="3079" width="5.25" style="1644" customWidth="1"/>
    <col min="3080" max="3080" width="6.125" style="1644" customWidth="1"/>
    <col min="3081" max="3084" width="5.25" style="1644" customWidth="1"/>
    <col min="3085" max="3085" width="8.125" style="1644" customWidth="1"/>
    <col min="3086" max="3088" width="6.125" style="1644" customWidth="1"/>
    <col min="3089" max="3090" width="5.25" style="1644" customWidth="1"/>
    <col min="3091" max="3091" width="6.625" style="1644" customWidth="1"/>
    <col min="3092" max="3092" width="6.125" style="1644" customWidth="1"/>
    <col min="3093" max="3328" width="8.75" style="1644"/>
    <col min="3329" max="3329" width="5.25" style="1644" customWidth="1"/>
    <col min="3330" max="3330" width="11.875" style="1644" customWidth="1"/>
    <col min="3331" max="3331" width="5.25" style="1644" customWidth="1"/>
    <col min="3332" max="3332" width="5.875" style="1644" customWidth="1"/>
    <col min="3333" max="3333" width="6.25" style="1644" customWidth="1"/>
    <col min="3334" max="3335" width="5.25" style="1644" customWidth="1"/>
    <col min="3336" max="3336" width="6.125" style="1644" customWidth="1"/>
    <col min="3337" max="3340" width="5.25" style="1644" customWidth="1"/>
    <col min="3341" max="3341" width="8.125" style="1644" customWidth="1"/>
    <col min="3342" max="3344" width="6.125" style="1644" customWidth="1"/>
    <col min="3345" max="3346" width="5.25" style="1644" customWidth="1"/>
    <col min="3347" max="3347" width="6.625" style="1644" customWidth="1"/>
    <col min="3348" max="3348" width="6.125" style="1644" customWidth="1"/>
    <col min="3349" max="3584" width="8.75" style="1644"/>
    <col min="3585" max="3585" width="5.25" style="1644" customWidth="1"/>
    <col min="3586" max="3586" width="11.875" style="1644" customWidth="1"/>
    <col min="3587" max="3587" width="5.25" style="1644" customWidth="1"/>
    <col min="3588" max="3588" width="5.875" style="1644" customWidth="1"/>
    <col min="3589" max="3589" width="6.25" style="1644" customWidth="1"/>
    <col min="3590" max="3591" width="5.25" style="1644" customWidth="1"/>
    <col min="3592" max="3592" width="6.125" style="1644" customWidth="1"/>
    <col min="3593" max="3596" width="5.25" style="1644" customWidth="1"/>
    <col min="3597" max="3597" width="8.125" style="1644" customWidth="1"/>
    <col min="3598" max="3600" width="6.125" style="1644" customWidth="1"/>
    <col min="3601" max="3602" width="5.25" style="1644" customWidth="1"/>
    <col min="3603" max="3603" width="6.625" style="1644" customWidth="1"/>
    <col min="3604" max="3604" width="6.125" style="1644" customWidth="1"/>
    <col min="3605" max="3840" width="8.75" style="1644"/>
    <col min="3841" max="3841" width="5.25" style="1644" customWidth="1"/>
    <col min="3842" max="3842" width="11.875" style="1644" customWidth="1"/>
    <col min="3843" max="3843" width="5.25" style="1644" customWidth="1"/>
    <col min="3844" max="3844" width="5.875" style="1644" customWidth="1"/>
    <col min="3845" max="3845" width="6.25" style="1644" customWidth="1"/>
    <col min="3846" max="3847" width="5.25" style="1644" customWidth="1"/>
    <col min="3848" max="3848" width="6.125" style="1644" customWidth="1"/>
    <col min="3849" max="3852" width="5.25" style="1644" customWidth="1"/>
    <col min="3853" max="3853" width="8.125" style="1644" customWidth="1"/>
    <col min="3854" max="3856" width="6.125" style="1644" customWidth="1"/>
    <col min="3857" max="3858" width="5.25" style="1644" customWidth="1"/>
    <col min="3859" max="3859" width="6.625" style="1644" customWidth="1"/>
    <col min="3860" max="3860" width="6.125" style="1644" customWidth="1"/>
    <col min="3861" max="4096" width="8.75" style="1644"/>
    <col min="4097" max="4097" width="5.25" style="1644" customWidth="1"/>
    <col min="4098" max="4098" width="11.875" style="1644" customWidth="1"/>
    <col min="4099" max="4099" width="5.25" style="1644" customWidth="1"/>
    <col min="4100" max="4100" width="5.875" style="1644" customWidth="1"/>
    <col min="4101" max="4101" width="6.25" style="1644" customWidth="1"/>
    <col min="4102" max="4103" width="5.25" style="1644" customWidth="1"/>
    <col min="4104" max="4104" width="6.125" style="1644" customWidth="1"/>
    <col min="4105" max="4108" width="5.25" style="1644" customWidth="1"/>
    <col min="4109" max="4109" width="8.125" style="1644" customWidth="1"/>
    <col min="4110" max="4112" width="6.125" style="1644" customWidth="1"/>
    <col min="4113" max="4114" width="5.25" style="1644" customWidth="1"/>
    <col min="4115" max="4115" width="6.625" style="1644" customWidth="1"/>
    <col min="4116" max="4116" width="6.125" style="1644" customWidth="1"/>
    <col min="4117" max="4352" width="8.75" style="1644"/>
    <col min="4353" max="4353" width="5.25" style="1644" customWidth="1"/>
    <col min="4354" max="4354" width="11.875" style="1644" customWidth="1"/>
    <col min="4355" max="4355" width="5.25" style="1644" customWidth="1"/>
    <col min="4356" max="4356" width="5.875" style="1644" customWidth="1"/>
    <col min="4357" max="4357" width="6.25" style="1644" customWidth="1"/>
    <col min="4358" max="4359" width="5.25" style="1644" customWidth="1"/>
    <col min="4360" max="4360" width="6.125" style="1644" customWidth="1"/>
    <col min="4361" max="4364" width="5.25" style="1644" customWidth="1"/>
    <col min="4365" max="4365" width="8.125" style="1644" customWidth="1"/>
    <col min="4366" max="4368" width="6.125" style="1644" customWidth="1"/>
    <col min="4369" max="4370" width="5.25" style="1644" customWidth="1"/>
    <col min="4371" max="4371" width="6.625" style="1644" customWidth="1"/>
    <col min="4372" max="4372" width="6.125" style="1644" customWidth="1"/>
    <col min="4373" max="4608" width="8.75" style="1644"/>
    <col min="4609" max="4609" width="5.25" style="1644" customWidth="1"/>
    <col min="4610" max="4610" width="11.875" style="1644" customWidth="1"/>
    <col min="4611" max="4611" width="5.25" style="1644" customWidth="1"/>
    <col min="4612" max="4612" width="5.875" style="1644" customWidth="1"/>
    <col min="4613" max="4613" width="6.25" style="1644" customWidth="1"/>
    <col min="4614" max="4615" width="5.25" style="1644" customWidth="1"/>
    <col min="4616" max="4616" width="6.125" style="1644" customWidth="1"/>
    <col min="4617" max="4620" width="5.25" style="1644" customWidth="1"/>
    <col min="4621" max="4621" width="8.125" style="1644" customWidth="1"/>
    <col min="4622" max="4624" width="6.125" style="1644" customWidth="1"/>
    <col min="4625" max="4626" width="5.25" style="1644" customWidth="1"/>
    <col min="4627" max="4627" width="6.625" style="1644" customWidth="1"/>
    <col min="4628" max="4628" width="6.125" style="1644" customWidth="1"/>
    <col min="4629" max="4864" width="8.75" style="1644"/>
    <col min="4865" max="4865" width="5.25" style="1644" customWidth="1"/>
    <col min="4866" max="4866" width="11.875" style="1644" customWidth="1"/>
    <col min="4867" max="4867" width="5.25" style="1644" customWidth="1"/>
    <col min="4868" max="4868" width="5.875" style="1644" customWidth="1"/>
    <col min="4869" max="4869" width="6.25" style="1644" customWidth="1"/>
    <col min="4870" max="4871" width="5.25" style="1644" customWidth="1"/>
    <col min="4872" max="4872" width="6.125" style="1644" customWidth="1"/>
    <col min="4873" max="4876" width="5.25" style="1644" customWidth="1"/>
    <col min="4877" max="4877" width="8.125" style="1644" customWidth="1"/>
    <col min="4878" max="4880" width="6.125" style="1644" customWidth="1"/>
    <col min="4881" max="4882" width="5.25" style="1644" customWidth="1"/>
    <col min="4883" max="4883" width="6.625" style="1644" customWidth="1"/>
    <col min="4884" max="4884" width="6.125" style="1644" customWidth="1"/>
    <col min="4885" max="5120" width="8.75" style="1644"/>
    <col min="5121" max="5121" width="5.25" style="1644" customWidth="1"/>
    <col min="5122" max="5122" width="11.875" style="1644" customWidth="1"/>
    <col min="5123" max="5123" width="5.25" style="1644" customWidth="1"/>
    <col min="5124" max="5124" width="5.875" style="1644" customWidth="1"/>
    <col min="5125" max="5125" width="6.25" style="1644" customWidth="1"/>
    <col min="5126" max="5127" width="5.25" style="1644" customWidth="1"/>
    <col min="5128" max="5128" width="6.125" style="1644" customWidth="1"/>
    <col min="5129" max="5132" width="5.25" style="1644" customWidth="1"/>
    <col min="5133" max="5133" width="8.125" style="1644" customWidth="1"/>
    <col min="5134" max="5136" width="6.125" style="1644" customWidth="1"/>
    <col min="5137" max="5138" width="5.25" style="1644" customWidth="1"/>
    <col min="5139" max="5139" width="6.625" style="1644" customWidth="1"/>
    <col min="5140" max="5140" width="6.125" style="1644" customWidth="1"/>
    <col min="5141" max="5376" width="8.75" style="1644"/>
    <col min="5377" max="5377" width="5.25" style="1644" customWidth="1"/>
    <col min="5378" max="5378" width="11.875" style="1644" customWidth="1"/>
    <col min="5379" max="5379" width="5.25" style="1644" customWidth="1"/>
    <col min="5380" max="5380" width="5.875" style="1644" customWidth="1"/>
    <col min="5381" max="5381" width="6.25" style="1644" customWidth="1"/>
    <col min="5382" max="5383" width="5.25" style="1644" customWidth="1"/>
    <col min="5384" max="5384" width="6.125" style="1644" customWidth="1"/>
    <col min="5385" max="5388" width="5.25" style="1644" customWidth="1"/>
    <col min="5389" max="5389" width="8.125" style="1644" customWidth="1"/>
    <col min="5390" max="5392" width="6.125" style="1644" customWidth="1"/>
    <col min="5393" max="5394" width="5.25" style="1644" customWidth="1"/>
    <col min="5395" max="5395" width="6.625" style="1644" customWidth="1"/>
    <col min="5396" max="5396" width="6.125" style="1644" customWidth="1"/>
    <col min="5397" max="5632" width="8.75" style="1644"/>
    <col min="5633" max="5633" width="5.25" style="1644" customWidth="1"/>
    <col min="5634" max="5634" width="11.875" style="1644" customWidth="1"/>
    <col min="5635" max="5635" width="5.25" style="1644" customWidth="1"/>
    <col min="5636" max="5636" width="5.875" style="1644" customWidth="1"/>
    <col min="5637" max="5637" width="6.25" style="1644" customWidth="1"/>
    <col min="5638" max="5639" width="5.25" style="1644" customWidth="1"/>
    <col min="5640" max="5640" width="6.125" style="1644" customWidth="1"/>
    <col min="5641" max="5644" width="5.25" style="1644" customWidth="1"/>
    <col min="5645" max="5645" width="8.125" style="1644" customWidth="1"/>
    <col min="5646" max="5648" width="6.125" style="1644" customWidth="1"/>
    <col min="5649" max="5650" width="5.25" style="1644" customWidth="1"/>
    <col min="5651" max="5651" width="6.625" style="1644" customWidth="1"/>
    <col min="5652" max="5652" width="6.125" style="1644" customWidth="1"/>
    <col min="5653" max="5888" width="8.75" style="1644"/>
    <col min="5889" max="5889" width="5.25" style="1644" customWidth="1"/>
    <col min="5890" max="5890" width="11.875" style="1644" customWidth="1"/>
    <col min="5891" max="5891" width="5.25" style="1644" customWidth="1"/>
    <col min="5892" max="5892" width="5.875" style="1644" customWidth="1"/>
    <col min="5893" max="5893" width="6.25" style="1644" customWidth="1"/>
    <col min="5894" max="5895" width="5.25" style="1644" customWidth="1"/>
    <col min="5896" max="5896" width="6.125" style="1644" customWidth="1"/>
    <col min="5897" max="5900" width="5.25" style="1644" customWidth="1"/>
    <col min="5901" max="5901" width="8.125" style="1644" customWidth="1"/>
    <col min="5902" max="5904" width="6.125" style="1644" customWidth="1"/>
    <col min="5905" max="5906" width="5.25" style="1644" customWidth="1"/>
    <col min="5907" max="5907" width="6.625" style="1644" customWidth="1"/>
    <col min="5908" max="5908" width="6.125" style="1644" customWidth="1"/>
    <col min="5909" max="6144" width="8.75" style="1644"/>
    <col min="6145" max="6145" width="5.25" style="1644" customWidth="1"/>
    <col min="6146" max="6146" width="11.875" style="1644" customWidth="1"/>
    <col min="6147" max="6147" width="5.25" style="1644" customWidth="1"/>
    <col min="6148" max="6148" width="5.875" style="1644" customWidth="1"/>
    <col min="6149" max="6149" width="6.25" style="1644" customWidth="1"/>
    <col min="6150" max="6151" width="5.25" style="1644" customWidth="1"/>
    <col min="6152" max="6152" width="6.125" style="1644" customWidth="1"/>
    <col min="6153" max="6156" width="5.25" style="1644" customWidth="1"/>
    <col min="6157" max="6157" width="8.125" style="1644" customWidth="1"/>
    <col min="6158" max="6160" width="6.125" style="1644" customWidth="1"/>
    <col min="6161" max="6162" width="5.25" style="1644" customWidth="1"/>
    <col min="6163" max="6163" width="6.625" style="1644" customWidth="1"/>
    <col min="6164" max="6164" width="6.125" style="1644" customWidth="1"/>
    <col min="6165" max="6400" width="8.75" style="1644"/>
    <col min="6401" max="6401" width="5.25" style="1644" customWidth="1"/>
    <col min="6402" max="6402" width="11.875" style="1644" customWidth="1"/>
    <col min="6403" max="6403" width="5.25" style="1644" customWidth="1"/>
    <col min="6404" max="6404" width="5.875" style="1644" customWidth="1"/>
    <col min="6405" max="6405" width="6.25" style="1644" customWidth="1"/>
    <col min="6406" max="6407" width="5.25" style="1644" customWidth="1"/>
    <col min="6408" max="6408" width="6.125" style="1644" customWidth="1"/>
    <col min="6409" max="6412" width="5.25" style="1644" customWidth="1"/>
    <col min="6413" max="6413" width="8.125" style="1644" customWidth="1"/>
    <col min="6414" max="6416" width="6.125" style="1644" customWidth="1"/>
    <col min="6417" max="6418" width="5.25" style="1644" customWidth="1"/>
    <col min="6419" max="6419" width="6.625" style="1644" customWidth="1"/>
    <col min="6420" max="6420" width="6.125" style="1644" customWidth="1"/>
    <col min="6421" max="6656" width="8.75" style="1644"/>
    <col min="6657" max="6657" width="5.25" style="1644" customWidth="1"/>
    <col min="6658" max="6658" width="11.875" style="1644" customWidth="1"/>
    <col min="6659" max="6659" width="5.25" style="1644" customWidth="1"/>
    <col min="6660" max="6660" width="5.875" style="1644" customWidth="1"/>
    <col min="6661" max="6661" width="6.25" style="1644" customWidth="1"/>
    <col min="6662" max="6663" width="5.25" style="1644" customWidth="1"/>
    <col min="6664" max="6664" width="6.125" style="1644" customWidth="1"/>
    <col min="6665" max="6668" width="5.25" style="1644" customWidth="1"/>
    <col min="6669" max="6669" width="8.125" style="1644" customWidth="1"/>
    <col min="6670" max="6672" width="6.125" style="1644" customWidth="1"/>
    <col min="6673" max="6674" width="5.25" style="1644" customWidth="1"/>
    <col min="6675" max="6675" width="6.625" style="1644" customWidth="1"/>
    <col min="6676" max="6676" width="6.125" style="1644" customWidth="1"/>
    <col min="6677" max="6912" width="8.75" style="1644"/>
    <col min="6913" max="6913" width="5.25" style="1644" customWidth="1"/>
    <col min="6914" max="6914" width="11.875" style="1644" customWidth="1"/>
    <col min="6915" max="6915" width="5.25" style="1644" customWidth="1"/>
    <col min="6916" max="6916" width="5.875" style="1644" customWidth="1"/>
    <col min="6917" max="6917" width="6.25" style="1644" customWidth="1"/>
    <col min="6918" max="6919" width="5.25" style="1644" customWidth="1"/>
    <col min="6920" max="6920" width="6.125" style="1644" customWidth="1"/>
    <col min="6921" max="6924" width="5.25" style="1644" customWidth="1"/>
    <col min="6925" max="6925" width="8.125" style="1644" customWidth="1"/>
    <col min="6926" max="6928" width="6.125" style="1644" customWidth="1"/>
    <col min="6929" max="6930" width="5.25" style="1644" customWidth="1"/>
    <col min="6931" max="6931" width="6.625" style="1644" customWidth="1"/>
    <col min="6932" max="6932" width="6.125" style="1644" customWidth="1"/>
    <col min="6933" max="7168" width="8.75" style="1644"/>
    <col min="7169" max="7169" width="5.25" style="1644" customWidth="1"/>
    <col min="7170" max="7170" width="11.875" style="1644" customWidth="1"/>
    <col min="7171" max="7171" width="5.25" style="1644" customWidth="1"/>
    <col min="7172" max="7172" width="5.875" style="1644" customWidth="1"/>
    <col min="7173" max="7173" width="6.25" style="1644" customWidth="1"/>
    <col min="7174" max="7175" width="5.25" style="1644" customWidth="1"/>
    <col min="7176" max="7176" width="6.125" style="1644" customWidth="1"/>
    <col min="7177" max="7180" width="5.25" style="1644" customWidth="1"/>
    <col min="7181" max="7181" width="8.125" style="1644" customWidth="1"/>
    <col min="7182" max="7184" width="6.125" style="1644" customWidth="1"/>
    <col min="7185" max="7186" width="5.25" style="1644" customWidth="1"/>
    <col min="7187" max="7187" width="6.625" style="1644" customWidth="1"/>
    <col min="7188" max="7188" width="6.125" style="1644" customWidth="1"/>
    <col min="7189" max="7424" width="8.75" style="1644"/>
    <col min="7425" max="7425" width="5.25" style="1644" customWidth="1"/>
    <col min="7426" max="7426" width="11.875" style="1644" customWidth="1"/>
    <col min="7427" max="7427" width="5.25" style="1644" customWidth="1"/>
    <col min="7428" max="7428" width="5.875" style="1644" customWidth="1"/>
    <col min="7429" max="7429" width="6.25" style="1644" customWidth="1"/>
    <col min="7430" max="7431" width="5.25" style="1644" customWidth="1"/>
    <col min="7432" max="7432" width="6.125" style="1644" customWidth="1"/>
    <col min="7433" max="7436" width="5.25" style="1644" customWidth="1"/>
    <col min="7437" max="7437" width="8.125" style="1644" customWidth="1"/>
    <col min="7438" max="7440" width="6.125" style="1644" customWidth="1"/>
    <col min="7441" max="7442" width="5.25" style="1644" customWidth="1"/>
    <col min="7443" max="7443" width="6.625" style="1644" customWidth="1"/>
    <col min="7444" max="7444" width="6.125" style="1644" customWidth="1"/>
    <col min="7445" max="7680" width="8.75" style="1644"/>
    <col min="7681" max="7681" width="5.25" style="1644" customWidth="1"/>
    <col min="7682" max="7682" width="11.875" style="1644" customWidth="1"/>
    <col min="7683" max="7683" width="5.25" style="1644" customWidth="1"/>
    <col min="7684" max="7684" width="5.875" style="1644" customWidth="1"/>
    <col min="7685" max="7685" width="6.25" style="1644" customWidth="1"/>
    <col min="7686" max="7687" width="5.25" style="1644" customWidth="1"/>
    <col min="7688" max="7688" width="6.125" style="1644" customWidth="1"/>
    <col min="7689" max="7692" width="5.25" style="1644" customWidth="1"/>
    <col min="7693" max="7693" width="8.125" style="1644" customWidth="1"/>
    <col min="7694" max="7696" width="6.125" style="1644" customWidth="1"/>
    <col min="7697" max="7698" width="5.25" style="1644" customWidth="1"/>
    <col min="7699" max="7699" width="6.625" style="1644" customWidth="1"/>
    <col min="7700" max="7700" width="6.125" style="1644" customWidth="1"/>
    <col min="7701" max="7936" width="8.75" style="1644"/>
    <col min="7937" max="7937" width="5.25" style="1644" customWidth="1"/>
    <col min="7938" max="7938" width="11.875" style="1644" customWidth="1"/>
    <col min="7939" max="7939" width="5.25" style="1644" customWidth="1"/>
    <col min="7940" max="7940" width="5.875" style="1644" customWidth="1"/>
    <col min="7941" max="7941" width="6.25" style="1644" customWidth="1"/>
    <col min="7942" max="7943" width="5.25" style="1644" customWidth="1"/>
    <col min="7944" max="7944" width="6.125" style="1644" customWidth="1"/>
    <col min="7945" max="7948" width="5.25" style="1644" customWidth="1"/>
    <col min="7949" max="7949" width="8.125" style="1644" customWidth="1"/>
    <col min="7950" max="7952" width="6.125" style="1644" customWidth="1"/>
    <col min="7953" max="7954" width="5.25" style="1644" customWidth="1"/>
    <col min="7955" max="7955" width="6.625" style="1644" customWidth="1"/>
    <col min="7956" max="7956" width="6.125" style="1644" customWidth="1"/>
    <col min="7957" max="8192" width="8.75" style="1644"/>
    <col min="8193" max="8193" width="5.25" style="1644" customWidth="1"/>
    <col min="8194" max="8194" width="11.875" style="1644" customWidth="1"/>
    <col min="8195" max="8195" width="5.25" style="1644" customWidth="1"/>
    <col min="8196" max="8196" width="5.875" style="1644" customWidth="1"/>
    <col min="8197" max="8197" width="6.25" style="1644" customWidth="1"/>
    <col min="8198" max="8199" width="5.25" style="1644" customWidth="1"/>
    <col min="8200" max="8200" width="6.125" style="1644" customWidth="1"/>
    <col min="8201" max="8204" width="5.25" style="1644" customWidth="1"/>
    <col min="8205" max="8205" width="8.125" style="1644" customWidth="1"/>
    <col min="8206" max="8208" width="6.125" style="1644" customWidth="1"/>
    <col min="8209" max="8210" width="5.25" style="1644" customWidth="1"/>
    <col min="8211" max="8211" width="6.625" style="1644" customWidth="1"/>
    <col min="8212" max="8212" width="6.125" style="1644" customWidth="1"/>
    <col min="8213" max="8448" width="8.75" style="1644"/>
    <col min="8449" max="8449" width="5.25" style="1644" customWidth="1"/>
    <col min="8450" max="8450" width="11.875" style="1644" customWidth="1"/>
    <col min="8451" max="8451" width="5.25" style="1644" customWidth="1"/>
    <col min="8452" max="8452" width="5.875" style="1644" customWidth="1"/>
    <col min="8453" max="8453" width="6.25" style="1644" customWidth="1"/>
    <col min="8454" max="8455" width="5.25" style="1644" customWidth="1"/>
    <col min="8456" max="8456" width="6.125" style="1644" customWidth="1"/>
    <col min="8457" max="8460" width="5.25" style="1644" customWidth="1"/>
    <col min="8461" max="8461" width="8.125" style="1644" customWidth="1"/>
    <col min="8462" max="8464" width="6.125" style="1644" customWidth="1"/>
    <col min="8465" max="8466" width="5.25" style="1644" customWidth="1"/>
    <col min="8467" max="8467" width="6.625" style="1644" customWidth="1"/>
    <col min="8468" max="8468" width="6.125" style="1644" customWidth="1"/>
    <col min="8469" max="8704" width="8.75" style="1644"/>
    <col min="8705" max="8705" width="5.25" style="1644" customWidth="1"/>
    <col min="8706" max="8706" width="11.875" style="1644" customWidth="1"/>
    <col min="8707" max="8707" width="5.25" style="1644" customWidth="1"/>
    <col min="8708" max="8708" width="5.875" style="1644" customWidth="1"/>
    <col min="8709" max="8709" width="6.25" style="1644" customWidth="1"/>
    <col min="8710" max="8711" width="5.25" style="1644" customWidth="1"/>
    <col min="8712" max="8712" width="6.125" style="1644" customWidth="1"/>
    <col min="8713" max="8716" width="5.25" style="1644" customWidth="1"/>
    <col min="8717" max="8717" width="8.125" style="1644" customWidth="1"/>
    <col min="8718" max="8720" width="6.125" style="1644" customWidth="1"/>
    <col min="8721" max="8722" width="5.25" style="1644" customWidth="1"/>
    <col min="8723" max="8723" width="6.625" style="1644" customWidth="1"/>
    <col min="8724" max="8724" width="6.125" style="1644" customWidth="1"/>
    <col min="8725" max="8960" width="8.75" style="1644"/>
    <col min="8961" max="8961" width="5.25" style="1644" customWidth="1"/>
    <col min="8962" max="8962" width="11.875" style="1644" customWidth="1"/>
    <col min="8963" max="8963" width="5.25" style="1644" customWidth="1"/>
    <col min="8964" max="8964" width="5.875" style="1644" customWidth="1"/>
    <col min="8965" max="8965" width="6.25" style="1644" customWidth="1"/>
    <col min="8966" max="8967" width="5.25" style="1644" customWidth="1"/>
    <col min="8968" max="8968" width="6.125" style="1644" customWidth="1"/>
    <col min="8969" max="8972" width="5.25" style="1644" customWidth="1"/>
    <col min="8973" max="8973" width="8.125" style="1644" customWidth="1"/>
    <col min="8974" max="8976" width="6.125" style="1644" customWidth="1"/>
    <col min="8977" max="8978" width="5.25" style="1644" customWidth="1"/>
    <col min="8979" max="8979" width="6.625" style="1644" customWidth="1"/>
    <col min="8980" max="8980" width="6.125" style="1644" customWidth="1"/>
    <col min="8981" max="9216" width="8.75" style="1644"/>
    <col min="9217" max="9217" width="5.25" style="1644" customWidth="1"/>
    <col min="9218" max="9218" width="11.875" style="1644" customWidth="1"/>
    <col min="9219" max="9219" width="5.25" style="1644" customWidth="1"/>
    <col min="9220" max="9220" width="5.875" style="1644" customWidth="1"/>
    <col min="9221" max="9221" width="6.25" style="1644" customWidth="1"/>
    <col min="9222" max="9223" width="5.25" style="1644" customWidth="1"/>
    <col min="9224" max="9224" width="6.125" style="1644" customWidth="1"/>
    <col min="9225" max="9228" width="5.25" style="1644" customWidth="1"/>
    <col min="9229" max="9229" width="8.125" style="1644" customWidth="1"/>
    <col min="9230" max="9232" width="6.125" style="1644" customWidth="1"/>
    <col min="9233" max="9234" width="5.25" style="1644" customWidth="1"/>
    <col min="9235" max="9235" width="6.625" style="1644" customWidth="1"/>
    <col min="9236" max="9236" width="6.125" style="1644" customWidth="1"/>
    <col min="9237" max="9472" width="8.75" style="1644"/>
    <col min="9473" max="9473" width="5.25" style="1644" customWidth="1"/>
    <col min="9474" max="9474" width="11.875" style="1644" customWidth="1"/>
    <col min="9475" max="9475" width="5.25" style="1644" customWidth="1"/>
    <col min="9476" max="9476" width="5.875" style="1644" customWidth="1"/>
    <col min="9477" max="9477" width="6.25" style="1644" customWidth="1"/>
    <col min="9478" max="9479" width="5.25" style="1644" customWidth="1"/>
    <col min="9480" max="9480" width="6.125" style="1644" customWidth="1"/>
    <col min="9481" max="9484" width="5.25" style="1644" customWidth="1"/>
    <col min="9485" max="9485" width="8.125" style="1644" customWidth="1"/>
    <col min="9486" max="9488" width="6.125" style="1644" customWidth="1"/>
    <col min="9489" max="9490" width="5.25" style="1644" customWidth="1"/>
    <col min="9491" max="9491" width="6.625" style="1644" customWidth="1"/>
    <col min="9492" max="9492" width="6.125" style="1644" customWidth="1"/>
    <col min="9493" max="9728" width="8.75" style="1644"/>
    <col min="9729" max="9729" width="5.25" style="1644" customWidth="1"/>
    <col min="9730" max="9730" width="11.875" style="1644" customWidth="1"/>
    <col min="9731" max="9731" width="5.25" style="1644" customWidth="1"/>
    <col min="9732" max="9732" width="5.875" style="1644" customWidth="1"/>
    <col min="9733" max="9733" width="6.25" style="1644" customWidth="1"/>
    <col min="9734" max="9735" width="5.25" style="1644" customWidth="1"/>
    <col min="9736" max="9736" width="6.125" style="1644" customWidth="1"/>
    <col min="9737" max="9740" width="5.25" style="1644" customWidth="1"/>
    <col min="9741" max="9741" width="8.125" style="1644" customWidth="1"/>
    <col min="9742" max="9744" width="6.125" style="1644" customWidth="1"/>
    <col min="9745" max="9746" width="5.25" style="1644" customWidth="1"/>
    <col min="9747" max="9747" width="6.625" style="1644" customWidth="1"/>
    <col min="9748" max="9748" width="6.125" style="1644" customWidth="1"/>
    <col min="9749" max="9984" width="8.75" style="1644"/>
    <col min="9985" max="9985" width="5.25" style="1644" customWidth="1"/>
    <col min="9986" max="9986" width="11.875" style="1644" customWidth="1"/>
    <col min="9987" max="9987" width="5.25" style="1644" customWidth="1"/>
    <col min="9988" max="9988" width="5.875" style="1644" customWidth="1"/>
    <col min="9989" max="9989" width="6.25" style="1644" customWidth="1"/>
    <col min="9990" max="9991" width="5.25" style="1644" customWidth="1"/>
    <col min="9992" max="9992" width="6.125" style="1644" customWidth="1"/>
    <col min="9993" max="9996" width="5.25" style="1644" customWidth="1"/>
    <col min="9997" max="9997" width="8.125" style="1644" customWidth="1"/>
    <col min="9998" max="10000" width="6.125" style="1644" customWidth="1"/>
    <col min="10001" max="10002" width="5.25" style="1644" customWidth="1"/>
    <col min="10003" max="10003" width="6.625" style="1644" customWidth="1"/>
    <col min="10004" max="10004" width="6.125" style="1644" customWidth="1"/>
    <col min="10005" max="10240" width="8.75" style="1644"/>
    <col min="10241" max="10241" width="5.25" style="1644" customWidth="1"/>
    <col min="10242" max="10242" width="11.875" style="1644" customWidth="1"/>
    <col min="10243" max="10243" width="5.25" style="1644" customWidth="1"/>
    <col min="10244" max="10244" width="5.875" style="1644" customWidth="1"/>
    <col min="10245" max="10245" width="6.25" style="1644" customWidth="1"/>
    <col min="10246" max="10247" width="5.25" style="1644" customWidth="1"/>
    <col min="10248" max="10248" width="6.125" style="1644" customWidth="1"/>
    <col min="10249" max="10252" width="5.25" style="1644" customWidth="1"/>
    <col min="10253" max="10253" width="8.125" style="1644" customWidth="1"/>
    <col min="10254" max="10256" width="6.125" style="1644" customWidth="1"/>
    <col min="10257" max="10258" width="5.25" style="1644" customWidth="1"/>
    <col min="10259" max="10259" width="6.625" style="1644" customWidth="1"/>
    <col min="10260" max="10260" width="6.125" style="1644" customWidth="1"/>
    <col min="10261" max="10496" width="8.75" style="1644"/>
    <col min="10497" max="10497" width="5.25" style="1644" customWidth="1"/>
    <col min="10498" max="10498" width="11.875" style="1644" customWidth="1"/>
    <col min="10499" max="10499" width="5.25" style="1644" customWidth="1"/>
    <col min="10500" max="10500" width="5.875" style="1644" customWidth="1"/>
    <col min="10501" max="10501" width="6.25" style="1644" customWidth="1"/>
    <col min="10502" max="10503" width="5.25" style="1644" customWidth="1"/>
    <col min="10504" max="10504" width="6.125" style="1644" customWidth="1"/>
    <col min="10505" max="10508" width="5.25" style="1644" customWidth="1"/>
    <col min="10509" max="10509" width="8.125" style="1644" customWidth="1"/>
    <col min="10510" max="10512" width="6.125" style="1644" customWidth="1"/>
    <col min="10513" max="10514" width="5.25" style="1644" customWidth="1"/>
    <col min="10515" max="10515" width="6.625" style="1644" customWidth="1"/>
    <col min="10516" max="10516" width="6.125" style="1644" customWidth="1"/>
    <col min="10517" max="10752" width="8.75" style="1644"/>
    <col min="10753" max="10753" width="5.25" style="1644" customWidth="1"/>
    <col min="10754" max="10754" width="11.875" style="1644" customWidth="1"/>
    <col min="10755" max="10755" width="5.25" style="1644" customWidth="1"/>
    <col min="10756" max="10756" width="5.875" style="1644" customWidth="1"/>
    <col min="10757" max="10757" width="6.25" style="1644" customWidth="1"/>
    <col min="10758" max="10759" width="5.25" style="1644" customWidth="1"/>
    <col min="10760" max="10760" width="6.125" style="1644" customWidth="1"/>
    <col min="10761" max="10764" width="5.25" style="1644" customWidth="1"/>
    <col min="10765" max="10765" width="8.125" style="1644" customWidth="1"/>
    <col min="10766" max="10768" width="6.125" style="1644" customWidth="1"/>
    <col min="10769" max="10770" width="5.25" style="1644" customWidth="1"/>
    <col min="10771" max="10771" width="6.625" style="1644" customWidth="1"/>
    <col min="10772" max="10772" width="6.125" style="1644" customWidth="1"/>
    <col min="10773" max="11008" width="8.75" style="1644"/>
    <col min="11009" max="11009" width="5.25" style="1644" customWidth="1"/>
    <col min="11010" max="11010" width="11.875" style="1644" customWidth="1"/>
    <col min="11011" max="11011" width="5.25" style="1644" customWidth="1"/>
    <col min="11012" max="11012" width="5.875" style="1644" customWidth="1"/>
    <col min="11013" max="11013" width="6.25" style="1644" customWidth="1"/>
    <col min="11014" max="11015" width="5.25" style="1644" customWidth="1"/>
    <col min="11016" max="11016" width="6.125" style="1644" customWidth="1"/>
    <col min="11017" max="11020" width="5.25" style="1644" customWidth="1"/>
    <col min="11021" max="11021" width="8.125" style="1644" customWidth="1"/>
    <col min="11022" max="11024" width="6.125" style="1644" customWidth="1"/>
    <col min="11025" max="11026" width="5.25" style="1644" customWidth="1"/>
    <col min="11027" max="11027" width="6.625" style="1644" customWidth="1"/>
    <col min="11028" max="11028" width="6.125" style="1644" customWidth="1"/>
    <col min="11029" max="11264" width="8.75" style="1644"/>
    <col min="11265" max="11265" width="5.25" style="1644" customWidth="1"/>
    <col min="11266" max="11266" width="11.875" style="1644" customWidth="1"/>
    <col min="11267" max="11267" width="5.25" style="1644" customWidth="1"/>
    <col min="11268" max="11268" width="5.875" style="1644" customWidth="1"/>
    <col min="11269" max="11269" width="6.25" style="1644" customWidth="1"/>
    <col min="11270" max="11271" width="5.25" style="1644" customWidth="1"/>
    <col min="11272" max="11272" width="6.125" style="1644" customWidth="1"/>
    <col min="11273" max="11276" width="5.25" style="1644" customWidth="1"/>
    <col min="11277" max="11277" width="8.125" style="1644" customWidth="1"/>
    <col min="11278" max="11280" width="6.125" style="1644" customWidth="1"/>
    <col min="11281" max="11282" width="5.25" style="1644" customWidth="1"/>
    <col min="11283" max="11283" width="6.625" style="1644" customWidth="1"/>
    <col min="11284" max="11284" width="6.125" style="1644" customWidth="1"/>
    <col min="11285" max="11520" width="8.75" style="1644"/>
    <col min="11521" max="11521" width="5.25" style="1644" customWidth="1"/>
    <col min="11522" max="11522" width="11.875" style="1644" customWidth="1"/>
    <col min="11523" max="11523" width="5.25" style="1644" customWidth="1"/>
    <col min="11524" max="11524" width="5.875" style="1644" customWidth="1"/>
    <col min="11525" max="11525" width="6.25" style="1644" customWidth="1"/>
    <col min="11526" max="11527" width="5.25" style="1644" customWidth="1"/>
    <col min="11528" max="11528" width="6.125" style="1644" customWidth="1"/>
    <col min="11529" max="11532" width="5.25" style="1644" customWidth="1"/>
    <col min="11533" max="11533" width="8.125" style="1644" customWidth="1"/>
    <col min="11534" max="11536" width="6.125" style="1644" customWidth="1"/>
    <col min="11537" max="11538" width="5.25" style="1644" customWidth="1"/>
    <col min="11539" max="11539" width="6.625" style="1644" customWidth="1"/>
    <col min="11540" max="11540" width="6.125" style="1644" customWidth="1"/>
    <col min="11541" max="11776" width="8.75" style="1644"/>
    <col min="11777" max="11777" width="5.25" style="1644" customWidth="1"/>
    <col min="11778" max="11778" width="11.875" style="1644" customWidth="1"/>
    <col min="11779" max="11779" width="5.25" style="1644" customWidth="1"/>
    <col min="11780" max="11780" width="5.875" style="1644" customWidth="1"/>
    <col min="11781" max="11781" width="6.25" style="1644" customWidth="1"/>
    <col min="11782" max="11783" width="5.25" style="1644" customWidth="1"/>
    <col min="11784" max="11784" width="6.125" style="1644" customWidth="1"/>
    <col min="11785" max="11788" width="5.25" style="1644" customWidth="1"/>
    <col min="11789" max="11789" width="8.125" style="1644" customWidth="1"/>
    <col min="11790" max="11792" width="6.125" style="1644" customWidth="1"/>
    <col min="11793" max="11794" width="5.25" style="1644" customWidth="1"/>
    <col min="11795" max="11795" width="6.625" style="1644" customWidth="1"/>
    <col min="11796" max="11796" width="6.125" style="1644" customWidth="1"/>
    <col min="11797" max="12032" width="8.75" style="1644"/>
    <col min="12033" max="12033" width="5.25" style="1644" customWidth="1"/>
    <col min="12034" max="12034" width="11.875" style="1644" customWidth="1"/>
    <col min="12035" max="12035" width="5.25" style="1644" customWidth="1"/>
    <col min="12036" max="12036" width="5.875" style="1644" customWidth="1"/>
    <col min="12037" max="12037" width="6.25" style="1644" customWidth="1"/>
    <col min="12038" max="12039" width="5.25" style="1644" customWidth="1"/>
    <col min="12040" max="12040" width="6.125" style="1644" customWidth="1"/>
    <col min="12041" max="12044" width="5.25" style="1644" customWidth="1"/>
    <col min="12045" max="12045" width="8.125" style="1644" customWidth="1"/>
    <col min="12046" max="12048" width="6.125" style="1644" customWidth="1"/>
    <col min="12049" max="12050" width="5.25" style="1644" customWidth="1"/>
    <col min="12051" max="12051" width="6.625" style="1644" customWidth="1"/>
    <col min="12052" max="12052" width="6.125" style="1644" customWidth="1"/>
    <col min="12053" max="12288" width="8.75" style="1644"/>
    <col min="12289" max="12289" width="5.25" style="1644" customWidth="1"/>
    <col min="12290" max="12290" width="11.875" style="1644" customWidth="1"/>
    <col min="12291" max="12291" width="5.25" style="1644" customWidth="1"/>
    <col min="12292" max="12292" width="5.875" style="1644" customWidth="1"/>
    <col min="12293" max="12293" width="6.25" style="1644" customWidth="1"/>
    <col min="12294" max="12295" width="5.25" style="1644" customWidth="1"/>
    <col min="12296" max="12296" width="6.125" style="1644" customWidth="1"/>
    <col min="12297" max="12300" width="5.25" style="1644" customWidth="1"/>
    <col min="12301" max="12301" width="8.125" style="1644" customWidth="1"/>
    <col min="12302" max="12304" width="6.125" style="1644" customWidth="1"/>
    <col min="12305" max="12306" width="5.25" style="1644" customWidth="1"/>
    <col min="12307" max="12307" width="6.625" style="1644" customWidth="1"/>
    <col min="12308" max="12308" width="6.125" style="1644" customWidth="1"/>
    <col min="12309" max="12544" width="8.75" style="1644"/>
    <col min="12545" max="12545" width="5.25" style="1644" customWidth="1"/>
    <col min="12546" max="12546" width="11.875" style="1644" customWidth="1"/>
    <col min="12547" max="12547" width="5.25" style="1644" customWidth="1"/>
    <col min="12548" max="12548" width="5.875" style="1644" customWidth="1"/>
    <col min="12549" max="12549" width="6.25" style="1644" customWidth="1"/>
    <col min="12550" max="12551" width="5.25" style="1644" customWidth="1"/>
    <col min="12552" max="12552" width="6.125" style="1644" customWidth="1"/>
    <col min="12553" max="12556" width="5.25" style="1644" customWidth="1"/>
    <col min="12557" max="12557" width="8.125" style="1644" customWidth="1"/>
    <col min="12558" max="12560" width="6.125" style="1644" customWidth="1"/>
    <col min="12561" max="12562" width="5.25" style="1644" customWidth="1"/>
    <col min="12563" max="12563" width="6.625" style="1644" customWidth="1"/>
    <col min="12564" max="12564" width="6.125" style="1644" customWidth="1"/>
    <col min="12565" max="12800" width="8.75" style="1644"/>
    <col min="12801" max="12801" width="5.25" style="1644" customWidth="1"/>
    <col min="12802" max="12802" width="11.875" style="1644" customWidth="1"/>
    <col min="12803" max="12803" width="5.25" style="1644" customWidth="1"/>
    <col min="12804" max="12804" width="5.875" style="1644" customWidth="1"/>
    <col min="12805" max="12805" width="6.25" style="1644" customWidth="1"/>
    <col min="12806" max="12807" width="5.25" style="1644" customWidth="1"/>
    <col min="12808" max="12808" width="6.125" style="1644" customWidth="1"/>
    <col min="12809" max="12812" width="5.25" style="1644" customWidth="1"/>
    <col min="12813" max="12813" width="8.125" style="1644" customWidth="1"/>
    <col min="12814" max="12816" width="6.125" style="1644" customWidth="1"/>
    <col min="12817" max="12818" width="5.25" style="1644" customWidth="1"/>
    <col min="12819" max="12819" width="6.625" style="1644" customWidth="1"/>
    <col min="12820" max="12820" width="6.125" style="1644" customWidth="1"/>
    <col min="12821" max="13056" width="8.75" style="1644"/>
    <col min="13057" max="13057" width="5.25" style="1644" customWidth="1"/>
    <col min="13058" max="13058" width="11.875" style="1644" customWidth="1"/>
    <col min="13059" max="13059" width="5.25" style="1644" customWidth="1"/>
    <col min="13060" max="13060" width="5.875" style="1644" customWidth="1"/>
    <col min="13061" max="13061" width="6.25" style="1644" customWidth="1"/>
    <col min="13062" max="13063" width="5.25" style="1644" customWidth="1"/>
    <col min="13064" max="13064" width="6.125" style="1644" customWidth="1"/>
    <col min="13065" max="13068" width="5.25" style="1644" customWidth="1"/>
    <col min="13069" max="13069" width="8.125" style="1644" customWidth="1"/>
    <col min="13070" max="13072" width="6.125" style="1644" customWidth="1"/>
    <col min="13073" max="13074" width="5.25" style="1644" customWidth="1"/>
    <col min="13075" max="13075" width="6.625" style="1644" customWidth="1"/>
    <col min="13076" max="13076" width="6.125" style="1644" customWidth="1"/>
    <col min="13077" max="13312" width="8.75" style="1644"/>
    <col min="13313" max="13313" width="5.25" style="1644" customWidth="1"/>
    <col min="13314" max="13314" width="11.875" style="1644" customWidth="1"/>
    <col min="13315" max="13315" width="5.25" style="1644" customWidth="1"/>
    <col min="13316" max="13316" width="5.875" style="1644" customWidth="1"/>
    <col min="13317" max="13317" width="6.25" style="1644" customWidth="1"/>
    <col min="13318" max="13319" width="5.25" style="1644" customWidth="1"/>
    <col min="13320" max="13320" width="6.125" style="1644" customWidth="1"/>
    <col min="13321" max="13324" width="5.25" style="1644" customWidth="1"/>
    <col min="13325" max="13325" width="8.125" style="1644" customWidth="1"/>
    <col min="13326" max="13328" width="6.125" style="1644" customWidth="1"/>
    <col min="13329" max="13330" width="5.25" style="1644" customWidth="1"/>
    <col min="13331" max="13331" width="6.625" style="1644" customWidth="1"/>
    <col min="13332" max="13332" width="6.125" style="1644" customWidth="1"/>
    <col min="13333" max="13568" width="8.75" style="1644"/>
    <col min="13569" max="13569" width="5.25" style="1644" customWidth="1"/>
    <col min="13570" max="13570" width="11.875" style="1644" customWidth="1"/>
    <col min="13571" max="13571" width="5.25" style="1644" customWidth="1"/>
    <col min="13572" max="13572" width="5.875" style="1644" customWidth="1"/>
    <col min="13573" max="13573" width="6.25" style="1644" customWidth="1"/>
    <col min="13574" max="13575" width="5.25" style="1644" customWidth="1"/>
    <col min="13576" max="13576" width="6.125" style="1644" customWidth="1"/>
    <col min="13577" max="13580" width="5.25" style="1644" customWidth="1"/>
    <col min="13581" max="13581" width="8.125" style="1644" customWidth="1"/>
    <col min="13582" max="13584" width="6.125" style="1644" customWidth="1"/>
    <col min="13585" max="13586" width="5.25" style="1644" customWidth="1"/>
    <col min="13587" max="13587" width="6.625" style="1644" customWidth="1"/>
    <col min="13588" max="13588" width="6.125" style="1644" customWidth="1"/>
    <col min="13589" max="13824" width="8.75" style="1644"/>
    <col min="13825" max="13825" width="5.25" style="1644" customWidth="1"/>
    <col min="13826" max="13826" width="11.875" style="1644" customWidth="1"/>
    <col min="13827" max="13827" width="5.25" style="1644" customWidth="1"/>
    <col min="13828" max="13828" width="5.875" style="1644" customWidth="1"/>
    <col min="13829" max="13829" width="6.25" style="1644" customWidth="1"/>
    <col min="13830" max="13831" width="5.25" style="1644" customWidth="1"/>
    <col min="13832" max="13832" width="6.125" style="1644" customWidth="1"/>
    <col min="13833" max="13836" width="5.25" style="1644" customWidth="1"/>
    <col min="13837" max="13837" width="8.125" style="1644" customWidth="1"/>
    <col min="13838" max="13840" width="6.125" style="1644" customWidth="1"/>
    <col min="13841" max="13842" width="5.25" style="1644" customWidth="1"/>
    <col min="13843" max="13843" width="6.625" style="1644" customWidth="1"/>
    <col min="13844" max="13844" width="6.125" style="1644" customWidth="1"/>
    <col min="13845" max="14080" width="8.75" style="1644"/>
    <col min="14081" max="14081" width="5.25" style="1644" customWidth="1"/>
    <col min="14082" max="14082" width="11.875" style="1644" customWidth="1"/>
    <col min="14083" max="14083" width="5.25" style="1644" customWidth="1"/>
    <col min="14084" max="14084" width="5.875" style="1644" customWidth="1"/>
    <col min="14085" max="14085" width="6.25" style="1644" customWidth="1"/>
    <col min="14086" max="14087" width="5.25" style="1644" customWidth="1"/>
    <col min="14088" max="14088" width="6.125" style="1644" customWidth="1"/>
    <col min="14089" max="14092" width="5.25" style="1644" customWidth="1"/>
    <col min="14093" max="14093" width="8.125" style="1644" customWidth="1"/>
    <col min="14094" max="14096" width="6.125" style="1644" customWidth="1"/>
    <col min="14097" max="14098" width="5.25" style="1644" customWidth="1"/>
    <col min="14099" max="14099" width="6.625" style="1644" customWidth="1"/>
    <col min="14100" max="14100" width="6.125" style="1644" customWidth="1"/>
    <col min="14101" max="14336" width="8.75" style="1644"/>
    <col min="14337" max="14337" width="5.25" style="1644" customWidth="1"/>
    <col min="14338" max="14338" width="11.875" style="1644" customWidth="1"/>
    <col min="14339" max="14339" width="5.25" style="1644" customWidth="1"/>
    <col min="14340" max="14340" width="5.875" style="1644" customWidth="1"/>
    <col min="14341" max="14341" width="6.25" style="1644" customWidth="1"/>
    <col min="14342" max="14343" width="5.25" style="1644" customWidth="1"/>
    <col min="14344" max="14344" width="6.125" style="1644" customWidth="1"/>
    <col min="14345" max="14348" width="5.25" style="1644" customWidth="1"/>
    <col min="14349" max="14349" width="8.125" style="1644" customWidth="1"/>
    <col min="14350" max="14352" width="6.125" style="1644" customWidth="1"/>
    <col min="14353" max="14354" width="5.25" style="1644" customWidth="1"/>
    <col min="14355" max="14355" width="6.625" style="1644" customWidth="1"/>
    <col min="14356" max="14356" width="6.125" style="1644" customWidth="1"/>
    <col min="14357" max="14592" width="8.75" style="1644"/>
    <col min="14593" max="14593" width="5.25" style="1644" customWidth="1"/>
    <col min="14594" max="14594" width="11.875" style="1644" customWidth="1"/>
    <col min="14595" max="14595" width="5.25" style="1644" customWidth="1"/>
    <col min="14596" max="14596" width="5.875" style="1644" customWidth="1"/>
    <col min="14597" max="14597" width="6.25" style="1644" customWidth="1"/>
    <col min="14598" max="14599" width="5.25" style="1644" customWidth="1"/>
    <col min="14600" max="14600" width="6.125" style="1644" customWidth="1"/>
    <col min="14601" max="14604" width="5.25" style="1644" customWidth="1"/>
    <col min="14605" max="14605" width="8.125" style="1644" customWidth="1"/>
    <col min="14606" max="14608" width="6.125" style="1644" customWidth="1"/>
    <col min="14609" max="14610" width="5.25" style="1644" customWidth="1"/>
    <col min="14611" max="14611" width="6.625" style="1644" customWidth="1"/>
    <col min="14612" max="14612" width="6.125" style="1644" customWidth="1"/>
    <col min="14613" max="14848" width="8.75" style="1644"/>
    <col min="14849" max="14849" width="5.25" style="1644" customWidth="1"/>
    <col min="14850" max="14850" width="11.875" style="1644" customWidth="1"/>
    <col min="14851" max="14851" width="5.25" style="1644" customWidth="1"/>
    <col min="14852" max="14852" width="5.875" style="1644" customWidth="1"/>
    <col min="14853" max="14853" width="6.25" style="1644" customWidth="1"/>
    <col min="14854" max="14855" width="5.25" style="1644" customWidth="1"/>
    <col min="14856" max="14856" width="6.125" style="1644" customWidth="1"/>
    <col min="14857" max="14860" width="5.25" style="1644" customWidth="1"/>
    <col min="14861" max="14861" width="8.125" style="1644" customWidth="1"/>
    <col min="14862" max="14864" width="6.125" style="1644" customWidth="1"/>
    <col min="14865" max="14866" width="5.25" style="1644" customWidth="1"/>
    <col min="14867" max="14867" width="6.625" style="1644" customWidth="1"/>
    <col min="14868" max="14868" width="6.125" style="1644" customWidth="1"/>
    <col min="14869" max="15104" width="8.75" style="1644"/>
    <col min="15105" max="15105" width="5.25" style="1644" customWidth="1"/>
    <col min="15106" max="15106" width="11.875" style="1644" customWidth="1"/>
    <col min="15107" max="15107" width="5.25" style="1644" customWidth="1"/>
    <col min="15108" max="15108" width="5.875" style="1644" customWidth="1"/>
    <col min="15109" max="15109" width="6.25" style="1644" customWidth="1"/>
    <col min="15110" max="15111" width="5.25" style="1644" customWidth="1"/>
    <col min="15112" max="15112" width="6.125" style="1644" customWidth="1"/>
    <col min="15113" max="15116" width="5.25" style="1644" customWidth="1"/>
    <col min="15117" max="15117" width="8.125" style="1644" customWidth="1"/>
    <col min="15118" max="15120" width="6.125" style="1644" customWidth="1"/>
    <col min="15121" max="15122" width="5.25" style="1644" customWidth="1"/>
    <col min="15123" max="15123" width="6.625" style="1644" customWidth="1"/>
    <col min="15124" max="15124" width="6.125" style="1644" customWidth="1"/>
    <col min="15125" max="15360" width="8.75" style="1644"/>
    <col min="15361" max="15361" width="5.25" style="1644" customWidth="1"/>
    <col min="15362" max="15362" width="11.875" style="1644" customWidth="1"/>
    <col min="15363" max="15363" width="5.25" style="1644" customWidth="1"/>
    <col min="15364" max="15364" width="5.875" style="1644" customWidth="1"/>
    <col min="15365" max="15365" width="6.25" style="1644" customWidth="1"/>
    <col min="15366" max="15367" width="5.25" style="1644" customWidth="1"/>
    <col min="15368" max="15368" width="6.125" style="1644" customWidth="1"/>
    <col min="15369" max="15372" width="5.25" style="1644" customWidth="1"/>
    <col min="15373" max="15373" width="8.125" style="1644" customWidth="1"/>
    <col min="15374" max="15376" width="6.125" style="1644" customWidth="1"/>
    <col min="15377" max="15378" width="5.25" style="1644" customWidth="1"/>
    <col min="15379" max="15379" width="6.625" style="1644" customWidth="1"/>
    <col min="15380" max="15380" width="6.125" style="1644" customWidth="1"/>
    <col min="15381" max="15616" width="8.75" style="1644"/>
    <col min="15617" max="15617" width="5.25" style="1644" customWidth="1"/>
    <col min="15618" max="15618" width="11.875" style="1644" customWidth="1"/>
    <col min="15619" max="15619" width="5.25" style="1644" customWidth="1"/>
    <col min="15620" max="15620" width="5.875" style="1644" customWidth="1"/>
    <col min="15621" max="15621" width="6.25" style="1644" customWidth="1"/>
    <col min="15622" max="15623" width="5.25" style="1644" customWidth="1"/>
    <col min="15624" max="15624" width="6.125" style="1644" customWidth="1"/>
    <col min="15625" max="15628" width="5.25" style="1644" customWidth="1"/>
    <col min="15629" max="15629" width="8.125" style="1644" customWidth="1"/>
    <col min="15630" max="15632" width="6.125" style="1644" customWidth="1"/>
    <col min="15633" max="15634" width="5.25" style="1644" customWidth="1"/>
    <col min="15635" max="15635" width="6.625" style="1644" customWidth="1"/>
    <col min="15636" max="15636" width="6.125" style="1644" customWidth="1"/>
    <col min="15637" max="15872" width="8.75" style="1644"/>
    <col min="15873" max="15873" width="5.25" style="1644" customWidth="1"/>
    <col min="15874" max="15874" width="11.875" style="1644" customWidth="1"/>
    <col min="15875" max="15875" width="5.25" style="1644" customWidth="1"/>
    <col min="15876" max="15876" width="5.875" style="1644" customWidth="1"/>
    <col min="15877" max="15877" width="6.25" style="1644" customWidth="1"/>
    <col min="15878" max="15879" width="5.25" style="1644" customWidth="1"/>
    <col min="15880" max="15880" width="6.125" style="1644" customWidth="1"/>
    <col min="15881" max="15884" width="5.25" style="1644" customWidth="1"/>
    <col min="15885" max="15885" width="8.125" style="1644" customWidth="1"/>
    <col min="15886" max="15888" width="6.125" style="1644" customWidth="1"/>
    <col min="15889" max="15890" width="5.25" style="1644" customWidth="1"/>
    <col min="15891" max="15891" width="6.625" style="1644" customWidth="1"/>
    <col min="15892" max="15892" width="6.125" style="1644" customWidth="1"/>
    <col min="15893" max="16128" width="8.75" style="1644"/>
    <col min="16129" max="16129" width="5.25" style="1644" customWidth="1"/>
    <col min="16130" max="16130" width="11.875" style="1644" customWidth="1"/>
    <col min="16131" max="16131" width="5.25" style="1644" customWidth="1"/>
    <col min="16132" max="16132" width="5.875" style="1644" customWidth="1"/>
    <col min="16133" max="16133" width="6.25" style="1644" customWidth="1"/>
    <col min="16134" max="16135" width="5.25" style="1644" customWidth="1"/>
    <col min="16136" max="16136" width="6.125" style="1644" customWidth="1"/>
    <col min="16137" max="16140" width="5.25" style="1644" customWidth="1"/>
    <col min="16141" max="16141" width="8.125" style="1644" customWidth="1"/>
    <col min="16142" max="16144" width="6.125" style="1644" customWidth="1"/>
    <col min="16145" max="16146" width="5.25" style="1644" customWidth="1"/>
    <col min="16147" max="16147" width="6.625" style="1644" customWidth="1"/>
    <col min="16148" max="16148" width="6.125" style="1644" customWidth="1"/>
    <col min="16149" max="16384" width="8.75" style="1644"/>
  </cols>
  <sheetData>
    <row r="1" spans="1:21" s="1643" customFormat="1" ht="20.100000000000001" customHeight="1">
      <c r="A1" s="3914" t="s">
        <v>5961</v>
      </c>
      <c r="B1" s="3914"/>
      <c r="C1" s="3914"/>
      <c r="D1" s="3914"/>
      <c r="E1" s="3914"/>
      <c r="F1" s="3914"/>
      <c r="G1" s="3914"/>
      <c r="H1" s="3914"/>
      <c r="I1" s="3914"/>
      <c r="J1" s="3914"/>
      <c r="K1" s="3914"/>
      <c r="L1" s="3914"/>
      <c r="M1" s="3914"/>
      <c r="N1" s="3914"/>
      <c r="O1" s="3914"/>
      <c r="P1" s="3914"/>
      <c r="Q1" s="3914"/>
      <c r="R1" s="3914"/>
      <c r="S1" s="3914"/>
      <c r="T1" s="3914"/>
    </row>
    <row r="2" spans="1:21" ht="25.5" customHeight="1">
      <c r="A2" s="3391" t="s">
        <v>5962</v>
      </c>
      <c r="B2" s="3391"/>
      <c r="C2" s="3391"/>
      <c r="D2" s="3391"/>
      <c r="E2" s="3391"/>
      <c r="F2" s="3391"/>
      <c r="G2" s="3391"/>
      <c r="H2" s="3391"/>
      <c r="I2" s="3391"/>
      <c r="J2" s="3391"/>
      <c r="K2" s="3391"/>
      <c r="L2" s="3391"/>
      <c r="M2" s="3391"/>
      <c r="N2" s="3391"/>
      <c r="O2" s="3391"/>
      <c r="P2" s="3391"/>
      <c r="Q2" s="3391"/>
      <c r="R2" s="3391"/>
      <c r="S2" s="3391"/>
      <c r="T2" s="3392"/>
    </row>
    <row r="3" spans="1:21" s="1645" customFormat="1" ht="14.25" customHeight="1">
      <c r="A3" s="3393" t="s">
        <v>5847</v>
      </c>
      <c r="B3" s="3389" t="s">
        <v>5963</v>
      </c>
      <c r="C3" s="3389" t="s">
        <v>5964</v>
      </c>
      <c r="D3" s="3389" t="s">
        <v>5965</v>
      </c>
      <c r="E3" s="3389" t="s">
        <v>2006</v>
      </c>
      <c r="F3" s="3389" t="s">
        <v>860</v>
      </c>
      <c r="G3" s="3389" t="s">
        <v>5966</v>
      </c>
      <c r="H3" s="3389" t="s">
        <v>5967</v>
      </c>
      <c r="I3" s="3389" t="s">
        <v>191</v>
      </c>
      <c r="J3" s="3389" t="s">
        <v>861</v>
      </c>
      <c r="K3" s="3389" t="s">
        <v>862</v>
      </c>
      <c r="L3" s="3389" t="s">
        <v>5968</v>
      </c>
      <c r="M3" s="3389" t="s">
        <v>5969</v>
      </c>
      <c r="N3" s="3389" t="s">
        <v>5970</v>
      </c>
      <c r="O3" s="3389" t="s">
        <v>5971</v>
      </c>
      <c r="P3" s="3394" t="s">
        <v>5972</v>
      </c>
      <c r="Q3" s="3395"/>
      <c r="R3" s="3395"/>
      <c r="S3" s="3395"/>
      <c r="T3" s="3393" t="s">
        <v>5973</v>
      </c>
    </row>
    <row r="4" spans="1:21" s="1645" customFormat="1" ht="77.25" customHeight="1">
      <c r="A4" s="3393"/>
      <c r="B4" s="3390"/>
      <c r="C4" s="3390"/>
      <c r="D4" s="3390"/>
      <c r="E4" s="3390"/>
      <c r="F4" s="3390"/>
      <c r="G4" s="3390"/>
      <c r="H4" s="3390"/>
      <c r="I4" s="3390"/>
      <c r="J4" s="3390"/>
      <c r="K4" s="3390"/>
      <c r="L4" s="3390"/>
      <c r="M4" s="3390"/>
      <c r="N4" s="3390"/>
      <c r="O4" s="3390"/>
      <c r="P4" s="1927" t="s">
        <v>5974</v>
      </c>
      <c r="Q4" s="1927" t="s">
        <v>5975</v>
      </c>
      <c r="R4" s="1927" t="s">
        <v>5976</v>
      </c>
      <c r="S4" s="1927" t="s">
        <v>1299</v>
      </c>
      <c r="T4" s="3393"/>
    </row>
    <row r="5" spans="1:21" s="1645" customFormat="1" ht="27" customHeight="1">
      <c r="A5" s="3393"/>
      <c r="B5" s="1928">
        <v>1</v>
      </c>
      <c r="C5" s="1928">
        <v>2</v>
      </c>
      <c r="D5" s="1928">
        <v>3</v>
      </c>
      <c r="E5" s="1928">
        <v>4</v>
      </c>
      <c r="F5" s="1928" t="s">
        <v>5977</v>
      </c>
      <c r="G5" s="1928">
        <v>6</v>
      </c>
      <c r="H5" s="1928" t="s">
        <v>2482</v>
      </c>
      <c r="I5" s="1928">
        <v>8</v>
      </c>
      <c r="J5" s="1928" t="s">
        <v>5978</v>
      </c>
      <c r="K5" s="1928">
        <v>10</v>
      </c>
      <c r="L5" s="1928">
        <v>11</v>
      </c>
      <c r="M5" s="1929" t="s">
        <v>5979</v>
      </c>
      <c r="N5" s="1928" t="s">
        <v>5980</v>
      </c>
      <c r="O5" s="1929" t="s">
        <v>5981</v>
      </c>
      <c r="P5" s="1928">
        <v>15</v>
      </c>
      <c r="Q5" s="1928">
        <v>16</v>
      </c>
      <c r="R5" s="1928">
        <v>17</v>
      </c>
      <c r="S5" s="1928" t="s">
        <v>5982</v>
      </c>
      <c r="T5" s="1927" t="s">
        <v>5983</v>
      </c>
    </row>
    <row r="6" spans="1:21" s="1643" customFormat="1" ht="14.25" customHeight="1">
      <c r="A6" s="1927">
        <v>1</v>
      </c>
      <c r="B6" s="1933">
        <f>境外所得税收抵免审核表!B6</f>
        <v>0</v>
      </c>
      <c r="C6" s="2103">
        <f>境外所得税收抵免审核表!C6</f>
        <v>0</v>
      </c>
      <c r="D6" s="2103">
        <f>境外所得税收抵免审核表!D6</f>
        <v>0</v>
      </c>
      <c r="E6" s="2103">
        <f>境外所得税收抵免审核表!E6</f>
        <v>0</v>
      </c>
      <c r="F6" s="2103">
        <f>境外所得税收抵免审核表!F6</f>
        <v>0</v>
      </c>
      <c r="G6" s="2103">
        <f>境外所得税收抵免审核表!G6</f>
        <v>0</v>
      </c>
      <c r="H6" s="2103">
        <f>境外所得税收抵免审核表!H6</f>
        <v>0</v>
      </c>
      <c r="I6" s="2103">
        <f>境外所得税收抵免审核表!I6</f>
        <v>0</v>
      </c>
      <c r="J6" s="2103">
        <f>境外所得税收抵免审核表!J6</f>
        <v>0</v>
      </c>
      <c r="K6" s="2103">
        <f>境外所得税收抵免审核表!K6</f>
        <v>0</v>
      </c>
      <c r="L6" s="2103">
        <f>境外所得税收抵免审核表!L6</f>
        <v>0</v>
      </c>
      <c r="M6" s="2103">
        <f>境外所得税收抵免审核表!M6</f>
        <v>0</v>
      </c>
      <c r="N6" s="2103">
        <f>境外所得税收抵免审核表!N6</f>
        <v>0</v>
      </c>
      <c r="O6" s="2103">
        <f>境外所得税收抵免审核表!O6</f>
        <v>0</v>
      </c>
      <c r="P6" s="2103">
        <f>境外所得税收抵免审核表!P6</f>
        <v>0</v>
      </c>
      <c r="Q6" s="2103">
        <f>境外所得税收抵免审核表!Q6</f>
        <v>0</v>
      </c>
      <c r="R6" s="2103">
        <f>境外所得税收抵免审核表!R6</f>
        <v>0</v>
      </c>
      <c r="S6" s="2103">
        <f>境外所得税收抵免审核表!S6</f>
        <v>0</v>
      </c>
      <c r="T6" s="2103">
        <f>境外所得税收抵免审核表!T6</f>
        <v>0</v>
      </c>
    </row>
    <row r="7" spans="1:21" s="1643" customFormat="1" ht="14.25" customHeight="1">
      <c r="A7" s="1927">
        <v>2</v>
      </c>
      <c r="B7" s="1933">
        <f>境外所得税收抵免审核表!B7</f>
        <v>0</v>
      </c>
      <c r="C7" s="2103">
        <f>境外所得税收抵免审核表!C7</f>
        <v>0</v>
      </c>
      <c r="D7" s="2103">
        <f>境外所得税收抵免审核表!D7</f>
        <v>0</v>
      </c>
      <c r="E7" s="2103">
        <f>境外所得税收抵免审核表!E7</f>
        <v>0</v>
      </c>
      <c r="F7" s="2103">
        <f>境外所得税收抵免审核表!F7</f>
        <v>0</v>
      </c>
      <c r="G7" s="2103">
        <f>境外所得税收抵免审核表!G7</f>
        <v>0</v>
      </c>
      <c r="H7" s="2103">
        <f>境外所得税收抵免审核表!H7</f>
        <v>0</v>
      </c>
      <c r="I7" s="2103">
        <f>境外所得税收抵免审核表!I7</f>
        <v>0</v>
      </c>
      <c r="J7" s="2103">
        <f>境外所得税收抵免审核表!J7</f>
        <v>0</v>
      </c>
      <c r="K7" s="2103">
        <f>境外所得税收抵免审核表!K7</f>
        <v>0</v>
      </c>
      <c r="L7" s="2103">
        <f>境外所得税收抵免审核表!L7</f>
        <v>0</v>
      </c>
      <c r="M7" s="2103">
        <f>境外所得税收抵免审核表!M7</f>
        <v>0</v>
      </c>
      <c r="N7" s="2103">
        <f>境外所得税收抵免审核表!N7</f>
        <v>0</v>
      </c>
      <c r="O7" s="2103">
        <f>境外所得税收抵免审核表!O7</f>
        <v>0</v>
      </c>
      <c r="P7" s="2103">
        <f>境外所得税收抵免审核表!P7</f>
        <v>0</v>
      </c>
      <c r="Q7" s="2103">
        <f>境外所得税收抵免审核表!Q7</f>
        <v>0</v>
      </c>
      <c r="R7" s="2103">
        <f>境外所得税收抵免审核表!R7</f>
        <v>0</v>
      </c>
      <c r="S7" s="2103">
        <f>境外所得税收抵免审核表!S7</f>
        <v>0</v>
      </c>
      <c r="T7" s="2103">
        <f>境外所得税收抵免审核表!T7</f>
        <v>0</v>
      </c>
    </row>
    <row r="8" spans="1:21" s="1643" customFormat="1" ht="14.25" customHeight="1">
      <c r="A8" s="1927">
        <v>3</v>
      </c>
      <c r="B8" s="1933">
        <f>境外所得税收抵免审核表!B8</f>
        <v>0</v>
      </c>
      <c r="C8" s="2103">
        <f>境外所得税收抵免审核表!C8</f>
        <v>0</v>
      </c>
      <c r="D8" s="2103">
        <f>境外所得税收抵免审核表!D8</f>
        <v>0</v>
      </c>
      <c r="E8" s="2103">
        <f>境外所得税收抵免审核表!E8</f>
        <v>0</v>
      </c>
      <c r="F8" s="2103">
        <f>境外所得税收抵免审核表!F8</f>
        <v>0</v>
      </c>
      <c r="G8" s="2103">
        <f>境外所得税收抵免审核表!G8</f>
        <v>0</v>
      </c>
      <c r="H8" s="2103">
        <f>境外所得税收抵免审核表!H8</f>
        <v>0</v>
      </c>
      <c r="I8" s="2103">
        <f>境外所得税收抵免审核表!I8</f>
        <v>0</v>
      </c>
      <c r="J8" s="2103">
        <f>境外所得税收抵免审核表!J8</f>
        <v>0</v>
      </c>
      <c r="K8" s="2103">
        <f>境外所得税收抵免审核表!K8</f>
        <v>0</v>
      </c>
      <c r="L8" s="2103">
        <f>境外所得税收抵免审核表!L8</f>
        <v>0</v>
      </c>
      <c r="M8" s="2103">
        <f>境外所得税收抵免审核表!M8</f>
        <v>0</v>
      </c>
      <c r="N8" s="2103">
        <f>境外所得税收抵免审核表!N8</f>
        <v>0</v>
      </c>
      <c r="O8" s="2103">
        <f>境外所得税收抵免审核表!O8</f>
        <v>0</v>
      </c>
      <c r="P8" s="2103">
        <f>境外所得税收抵免审核表!P8</f>
        <v>0</v>
      </c>
      <c r="Q8" s="2103">
        <f>境外所得税收抵免审核表!Q8</f>
        <v>0</v>
      </c>
      <c r="R8" s="2103">
        <f>境外所得税收抵免审核表!R8</f>
        <v>0</v>
      </c>
      <c r="S8" s="2103">
        <f>境外所得税收抵免审核表!S8</f>
        <v>0</v>
      </c>
      <c r="T8" s="2103">
        <f>境外所得税收抵免审核表!T8</f>
        <v>0</v>
      </c>
    </row>
    <row r="9" spans="1:21" s="1643" customFormat="1" ht="14.25" customHeight="1">
      <c r="A9" s="1927">
        <v>4</v>
      </c>
      <c r="B9" s="1933">
        <f>境外所得税收抵免审核表!B9</f>
        <v>0</v>
      </c>
      <c r="C9" s="2103">
        <f>境外所得税收抵免审核表!C9</f>
        <v>0</v>
      </c>
      <c r="D9" s="2103">
        <f>境外所得税收抵免审核表!D9</f>
        <v>0</v>
      </c>
      <c r="E9" s="2103">
        <f>境外所得税收抵免审核表!E9</f>
        <v>0</v>
      </c>
      <c r="F9" s="2103">
        <f>境外所得税收抵免审核表!F9</f>
        <v>0</v>
      </c>
      <c r="G9" s="2103">
        <f>境外所得税收抵免审核表!G9</f>
        <v>0</v>
      </c>
      <c r="H9" s="2103">
        <f>境外所得税收抵免审核表!H9</f>
        <v>0</v>
      </c>
      <c r="I9" s="2103">
        <f>境外所得税收抵免审核表!I9</f>
        <v>0</v>
      </c>
      <c r="J9" s="2103">
        <f>境外所得税收抵免审核表!J9</f>
        <v>0</v>
      </c>
      <c r="K9" s="2103">
        <f>境外所得税收抵免审核表!K9</f>
        <v>0</v>
      </c>
      <c r="L9" s="2103">
        <f>境外所得税收抵免审核表!L9</f>
        <v>0</v>
      </c>
      <c r="M9" s="2103">
        <f>境外所得税收抵免审核表!M9</f>
        <v>0</v>
      </c>
      <c r="N9" s="2103">
        <f>境外所得税收抵免审核表!N9</f>
        <v>0</v>
      </c>
      <c r="O9" s="2103">
        <f>境外所得税收抵免审核表!O9</f>
        <v>0</v>
      </c>
      <c r="P9" s="2103">
        <f>境外所得税收抵免审核表!P9</f>
        <v>0</v>
      </c>
      <c r="Q9" s="2103">
        <f>境外所得税收抵免审核表!Q9</f>
        <v>0</v>
      </c>
      <c r="R9" s="2103">
        <f>境外所得税收抵免审核表!R9</f>
        <v>0</v>
      </c>
      <c r="S9" s="2103">
        <f>境外所得税收抵免审核表!S9</f>
        <v>0</v>
      </c>
      <c r="T9" s="2103">
        <f>境外所得税收抵免审核表!T9</f>
        <v>0</v>
      </c>
    </row>
    <row r="10" spans="1:21" s="1643" customFormat="1" ht="14.25" customHeight="1">
      <c r="A10" s="1927">
        <v>5</v>
      </c>
      <c r="B10" s="1933">
        <f>境外所得税收抵免审核表!B10</f>
        <v>0</v>
      </c>
      <c r="C10" s="2103">
        <f>境外所得税收抵免审核表!C10</f>
        <v>0</v>
      </c>
      <c r="D10" s="2103">
        <f>境外所得税收抵免审核表!D10</f>
        <v>0</v>
      </c>
      <c r="E10" s="2103">
        <f>境外所得税收抵免审核表!E10</f>
        <v>0</v>
      </c>
      <c r="F10" s="2103">
        <f>境外所得税收抵免审核表!F10</f>
        <v>0</v>
      </c>
      <c r="G10" s="2103">
        <f>境外所得税收抵免审核表!G10</f>
        <v>0</v>
      </c>
      <c r="H10" s="2103">
        <f>境外所得税收抵免审核表!H10</f>
        <v>0</v>
      </c>
      <c r="I10" s="2103">
        <f>境外所得税收抵免审核表!I10</f>
        <v>0</v>
      </c>
      <c r="J10" s="2103">
        <f>境外所得税收抵免审核表!J10</f>
        <v>0</v>
      </c>
      <c r="K10" s="2103">
        <f>境外所得税收抵免审核表!K10</f>
        <v>0</v>
      </c>
      <c r="L10" s="2103">
        <f>境外所得税收抵免审核表!L10</f>
        <v>0</v>
      </c>
      <c r="M10" s="2103">
        <f>境外所得税收抵免审核表!M10</f>
        <v>0</v>
      </c>
      <c r="N10" s="2103">
        <f>境外所得税收抵免审核表!N10</f>
        <v>0</v>
      </c>
      <c r="O10" s="2103">
        <f>境外所得税收抵免审核表!O10</f>
        <v>0</v>
      </c>
      <c r="P10" s="2103">
        <f>境外所得税收抵免审核表!P10</f>
        <v>0</v>
      </c>
      <c r="Q10" s="2103">
        <f>境外所得税收抵免审核表!Q10</f>
        <v>0</v>
      </c>
      <c r="R10" s="2103">
        <f>境外所得税收抵免审核表!R10</f>
        <v>0</v>
      </c>
      <c r="S10" s="2103">
        <f>境外所得税收抵免审核表!S10</f>
        <v>0</v>
      </c>
      <c r="T10" s="2103">
        <f>境外所得税收抵免审核表!T10</f>
        <v>0</v>
      </c>
    </row>
    <row r="11" spans="1:21" s="1643" customFormat="1" ht="14.25" customHeight="1">
      <c r="A11" s="1927">
        <v>6</v>
      </c>
      <c r="B11" s="1933">
        <f>境外所得税收抵免审核表!B11</f>
        <v>0</v>
      </c>
      <c r="C11" s="2103">
        <f>境外所得税收抵免审核表!C11</f>
        <v>0</v>
      </c>
      <c r="D11" s="2103">
        <f>境外所得税收抵免审核表!D11</f>
        <v>0</v>
      </c>
      <c r="E11" s="2103">
        <f>境外所得税收抵免审核表!E11</f>
        <v>0</v>
      </c>
      <c r="F11" s="2103">
        <f>境外所得税收抵免审核表!F11</f>
        <v>0</v>
      </c>
      <c r="G11" s="2103">
        <f>境外所得税收抵免审核表!G11</f>
        <v>0</v>
      </c>
      <c r="H11" s="2103">
        <f>境外所得税收抵免审核表!H11</f>
        <v>0</v>
      </c>
      <c r="I11" s="2103">
        <f>境外所得税收抵免审核表!I11</f>
        <v>0</v>
      </c>
      <c r="J11" s="2103">
        <f>境外所得税收抵免审核表!J11</f>
        <v>0</v>
      </c>
      <c r="K11" s="2103">
        <f>境外所得税收抵免审核表!K11</f>
        <v>0</v>
      </c>
      <c r="L11" s="2103">
        <f>境外所得税收抵免审核表!L11</f>
        <v>0</v>
      </c>
      <c r="M11" s="2103">
        <f>境外所得税收抵免审核表!M11</f>
        <v>0</v>
      </c>
      <c r="N11" s="2103">
        <f>境外所得税收抵免审核表!N11</f>
        <v>0</v>
      </c>
      <c r="O11" s="2103">
        <f>境外所得税收抵免审核表!O11</f>
        <v>0</v>
      </c>
      <c r="P11" s="2103">
        <f>境外所得税收抵免审核表!P11</f>
        <v>0</v>
      </c>
      <c r="Q11" s="2103">
        <f>境外所得税收抵免审核表!Q11</f>
        <v>0</v>
      </c>
      <c r="R11" s="2103">
        <f>境外所得税收抵免审核表!R11</f>
        <v>0</v>
      </c>
      <c r="S11" s="2103">
        <f>境外所得税收抵免审核表!S11</f>
        <v>0</v>
      </c>
      <c r="T11" s="2103">
        <f>境外所得税收抵免审核表!T11</f>
        <v>0</v>
      </c>
    </row>
    <row r="12" spans="1:21" s="1643" customFormat="1" ht="14.25" customHeight="1">
      <c r="A12" s="1927">
        <v>7</v>
      </c>
      <c r="B12" s="1933">
        <f>境外所得税收抵免审核表!B12</f>
        <v>0</v>
      </c>
      <c r="C12" s="2103">
        <f>境外所得税收抵免审核表!C12</f>
        <v>0</v>
      </c>
      <c r="D12" s="2103">
        <f>境外所得税收抵免审核表!D12</f>
        <v>0</v>
      </c>
      <c r="E12" s="2103">
        <f>境外所得税收抵免审核表!E12</f>
        <v>0</v>
      </c>
      <c r="F12" s="2103">
        <f>境外所得税收抵免审核表!F12</f>
        <v>0</v>
      </c>
      <c r="G12" s="2103">
        <f>境外所得税收抵免审核表!G12</f>
        <v>0</v>
      </c>
      <c r="H12" s="2103">
        <f>境外所得税收抵免审核表!H12</f>
        <v>0</v>
      </c>
      <c r="I12" s="2103">
        <f>境外所得税收抵免审核表!I12</f>
        <v>0</v>
      </c>
      <c r="J12" s="2103">
        <f>境外所得税收抵免审核表!J12</f>
        <v>0</v>
      </c>
      <c r="K12" s="2103">
        <f>境外所得税收抵免审核表!K12</f>
        <v>0</v>
      </c>
      <c r="L12" s="2103">
        <f>境外所得税收抵免审核表!L12</f>
        <v>0</v>
      </c>
      <c r="M12" s="2103">
        <f>境外所得税收抵免审核表!M12</f>
        <v>0</v>
      </c>
      <c r="N12" s="2103">
        <f>境外所得税收抵免审核表!N12</f>
        <v>0</v>
      </c>
      <c r="O12" s="2103">
        <f>境外所得税收抵免审核表!O12</f>
        <v>0</v>
      </c>
      <c r="P12" s="2103">
        <f>境外所得税收抵免审核表!P12</f>
        <v>0</v>
      </c>
      <c r="Q12" s="2103">
        <f>境外所得税收抵免审核表!Q12</f>
        <v>0</v>
      </c>
      <c r="R12" s="2103">
        <f>境外所得税收抵免审核表!R12</f>
        <v>0</v>
      </c>
      <c r="S12" s="2103">
        <f>境外所得税收抵免审核表!S12</f>
        <v>0</v>
      </c>
      <c r="T12" s="2103">
        <f>境外所得税收抵免审核表!T12</f>
        <v>0</v>
      </c>
    </row>
    <row r="13" spans="1:21" s="1643" customFormat="1" ht="14.25" customHeight="1">
      <c r="A13" s="1927">
        <v>8</v>
      </c>
      <c r="B13" s="1933">
        <f>境外所得税收抵免审核表!B13</f>
        <v>0</v>
      </c>
      <c r="C13" s="2103">
        <f>境外所得税收抵免审核表!C13</f>
        <v>0</v>
      </c>
      <c r="D13" s="2103">
        <f>境外所得税收抵免审核表!D13</f>
        <v>0</v>
      </c>
      <c r="E13" s="2103">
        <f>境外所得税收抵免审核表!E13</f>
        <v>0</v>
      </c>
      <c r="F13" s="2103">
        <f>境外所得税收抵免审核表!F13</f>
        <v>0</v>
      </c>
      <c r="G13" s="2103">
        <f>境外所得税收抵免审核表!G13</f>
        <v>0</v>
      </c>
      <c r="H13" s="2103">
        <f>境外所得税收抵免审核表!H13</f>
        <v>0</v>
      </c>
      <c r="I13" s="2103">
        <f>境外所得税收抵免审核表!I13</f>
        <v>0</v>
      </c>
      <c r="J13" s="2103">
        <f>境外所得税收抵免审核表!J13</f>
        <v>0</v>
      </c>
      <c r="K13" s="2103">
        <f>境外所得税收抵免审核表!K13</f>
        <v>0</v>
      </c>
      <c r="L13" s="2103">
        <f>境外所得税收抵免审核表!L13</f>
        <v>0</v>
      </c>
      <c r="M13" s="2103">
        <f>境外所得税收抵免审核表!M13</f>
        <v>0</v>
      </c>
      <c r="N13" s="2103">
        <f>境外所得税收抵免审核表!N13</f>
        <v>0</v>
      </c>
      <c r="O13" s="2103">
        <f>境外所得税收抵免审核表!O13</f>
        <v>0</v>
      </c>
      <c r="P13" s="2103">
        <f>境外所得税收抵免审核表!P13</f>
        <v>0</v>
      </c>
      <c r="Q13" s="2103">
        <f>境外所得税收抵免审核表!Q13</f>
        <v>0</v>
      </c>
      <c r="R13" s="2103">
        <f>境外所得税收抵免审核表!R13</f>
        <v>0</v>
      </c>
      <c r="S13" s="2103">
        <f>境外所得税收抵免审核表!S13</f>
        <v>0</v>
      </c>
      <c r="T13" s="2103">
        <f>境外所得税收抵免审核表!T13</f>
        <v>0</v>
      </c>
    </row>
    <row r="14" spans="1:21" s="1643" customFormat="1" ht="14.25" customHeight="1">
      <c r="A14" s="1927">
        <v>9</v>
      </c>
      <c r="B14" s="1933">
        <f>境外所得税收抵免审核表!B14</f>
        <v>0</v>
      </c>
      <c r="C14" s="2103">
        <f>境外所得税收抵免审核表!C14</f>
        <v>0</v>
      </c>
      <c r="D14" s="2103">
        <f>境外所得税收抵免审核表!D14</f>
        <v>0</v>
      </c>
      <c r="E14" s="2103">
        <f>境外所得税收抵免审核表!E14</f>
        <v>0</v>
      </c>
      <c r="F14" s="2103">
        <f>境外所得税收抵免审核表!F14</f>
        <v>0</v>
      </c>
      <c r="G14" s="2103">
        <f>境外所得税收抵免审核表!G14</f>
        <v>0</v>
      </c>
      <c r="H14" s="2103">
        <f>境外所得税收抵免审核表!H14</f>
        <v>0</v>
      </c>
      <c r="I14" s="2103">
        <f>境外所得税收抵免审核表!I14</f>
        <v>0</v>
      </c>
      <c r="J14" s="2103">
        <f>境外所得税收抵免审核表!J14</f>
        <v>0</v>
      </c>
      <c r="K14" s="2103">
        <f>境外所得税收抵免审核表!K14</f>
        <v>0</v>
      </c>
      <c r="L14" s="2103">
        <f>境外所得税收抵免审核表!L14</f>
        <v>0</v>
      </c>
      <c r="M14" s="2103">
        <f>境外所得税收抵免审核表!M14</f>
        <v>0</v>
      </c>
      <c r="N14" s="2103">
        <f>境外所得税收抵免审核表!N14</f>
        <v>0</v>
      </c>
      <c r="O14" s="2103">
        <f>境外所得税收抵免审核表!O14</f>
        <v>0</v>
      </c>
      <c r="P14" s="2103">
        <f>境外所得税收抵免审核表!P14</f>
        <v>0</v>
      </c>
      <c r="Q14" s="2103">
        <f>境外所得税收抵免审核表!Q14</f>
        <v>0</v>
      </c>
      <c r="R14" s="2103">
        <f>境外所得税收抵免审核表!R14</f>
        <v>0</v>
      </c>
      <c r="S14" s="2103">
        <f>境外所得税收抵免审核表!S14</f>
        <v>0</v>
      </c>
      <c r="T14" s="2103">
        <f>境外所得税收抵免审核表!T14</f>
        <v>0</v>
      </c>
    </row>
    <row r="15" spans="1:21" s="1643" customFormat="1" ht="14.25" customHeight="1">
      <c r="A15" s="1927">
        <v>10</v>
      </c>
      <c r="B15" s="1927" t="s">
        <v>5734</v>
      </c>
      <c r="C15" s="2103">
        <f>境外所得税收抵免审核表!C15</f>
        <v>0</v>
      </c>
      <c r="D15" s="2103">
        <f>境外所得税收抵免审核表!D15</f>
        <v>0</v>
      </c>
      <c r="E15" s="2103">
        <f>境外所得税收抵免审核表!E15</f>
        <v>0</v>
      </c>
      <c r="F15" s="2103">
        <f>境外所得税收抵免审核表!F15</f>
        <v>0</v>
      </c>
      <c r="G15" s="2103">
        <f>境外所得税收抵免审核表!G15</f>
        <v>0</v>
      </c>
      <c r="H15" s="2103">
        <f>境外所得税收抵免审核表!H15</f>
        <v>0</v>
      </c>
      <c r="I15" s="2103">
        <f>境外所得税收抵免审核表!I15</f>
        <v>0</v>
      </c>
      <c r="J15" s="2103">
        <f>境外所得税收抵免审核表!J15</f>
        <v>0</v>
      </c>
      <c r="K15" s="2103">
        <f>境外所得税收抵免审核表!K15</f>
        <v>0</v>
      </c>
      <c r="L15" s="2103">
        <f>境外所得税收抵免审核表!L15</f>
        <v>0</v>
      </c>
      <c r="M15" s="2103">
        <f>境外所得税收抵免审核表!M15</f>
        <v>0</v>
      </c>
      <c r="N15" s="2103">
        <f>境外所得税收抵免审核表!N15</f>
        <v>0</v>
      </c>
      <c r="O15" s="2103">
        <f>境外所得税收抵免审核表!O15</f>
        <v>0</v>
      </c>
      <c r="P15" s="2103">
        <f>境外所得税收抵免审核表!P15</f>
        <v>0</v>
      </c>
      <c r="Q15" s="2103">
        <f>境外所得税收抵免审核表!Q15</f>
        <v>0</v>
      </c>
      <c r="R15" s="2103">
        <f>境外所得税收抵免审核表!R15</f>
        <v>0</v>
      </c>
      <c r="S15" s="2103">
        <f>境外所得税收抵免审核表!S15</f>
        <v>0</v>
      </c>
      <c r="T15" s="2103">
        <f>境外所得税收抵免审核表!T15</f>
        <v>0</v>
      </c>
      <c r="U15" s="1799" t="s">
        <v>6655</v>
      </c>
    </row>
    <row r="16" spans="1:21" ht="215.25" customHeight="1">
      <c r="A16" s="1930"/>
      <c r="B16" s="1992" t="s">
        <v>5073</v>
      </c>
      <c r="C16" s="1930" t="s">
        <v>5984</v>
      </c>
      <c r="D16" s="1932" t="s">
        <v>5985</v>
      </c>
      <c r="E16" s="1932" t="s">
        <v>5986</v>
      </c>
      <c r="F16" s="1930"/>
      <c r="G16" s="1932" t="s">
        <v>5987</v>
      </c>
      <c r="H16" s="1930"/>
      <c r="I16" s="1930"/>
      <c r="J16" s="1932" t="s">
        <v>5988</v>
      </c>
      <c r="K16" s="1932" t="s">
        <v>5989</v>
      </c>
      <c r="L16" s="1930"/>
      <c r="M16" s="1930"/>
      <c r="N16" s="1930"/>
      <c r="O16" s="1932" t="s">
        <v>5990</v>
      </c>
      <c r="P16" s="1932"/>
      <c r="Q16" s="1930"/>
      <c r="R16" s="1930"/>
      <c r="S16" s="1930"/>
      <c r="T16" s="1932" t="s">
        <v>5991</v>
      </c>
    </row>
    <row r="17" spans="1:1">
      <c r="A17" s="2029"/>
    </row>
    <row r="18" spans="1:1">
      <c r="A18" s="2029"/>
    </row>
    <row r="19" spans="1:1">
      <c r="A19" s="2029"/>
    </row>
    <row r="20" spans="1:1">
      <c r="A20" s="2029"/>
    </row>
    <row r="21" spans="1:1">
      <c r="A21" s="2029"/>
    </row>
    <row r="22" spans="1:1">
      <c r="A22" s="2029"/>
    </row>
  </sheetData>
  <mergeCells count="19">
    <mergeCell ref="A1:T1"/>
    <mergeCell ref="A2:T2"/>
    <mergeCell ref="A3:A5"/>
    <mergeCell ref="B3:B4"/>
    <mergeCell ref="C3:C4"/>
    <mergeCell ref="D3:D4"/>
    <mergeCell ref="E3:E4"/>
    <mergeCell ref="F3:F4"/>
    <mergeCell ref="G3:G4"/>
    <mergeCell ref="H3:H4"/>
    <mergeCell ref="O3:O4"/>
    <mergeCell ref="P3:S3"/>
    <mergeCell ref="T3:T4"/>
    <mergeCell ref="I3:I4"/>
    <mergeCell ref="J3:J4"/>
    <mergeCell ref="K3:K4"/>
    <mergeCell ref="L3:L4"/>
    <mergeCell ref="M3:M4"/>
    <mergeCell ref="N3:N4"/>
  </mergeCells>
  <phoneticPr fontId="59" type="noConversion"/>
  <hyperlinks>
    <hyperlink ref="U15" location="境外所得税收抵免审核表!A1" display="境外所得税收抵免审核表!A1"/>
  </hyperlinks>
  <printOptions horizontalCentered="1"/>
  <pageMargins left="0.74803149606299213" right="0.74803149606299213" top="0.62" bottom="0.52" header="0.42" footer="0.51181102362204722"/>
  <pageSetup paperSize="9" scale="90" orientation="landscape" r:id="rId1"/>
  <headerFooter alignWithMargins="0"/>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1">
    <tabColor rgb="FFFFFF00"/>
  </sheetPr>
  <dimension ref="A1:T20"/>
  <sheetViews>
    <sheetView workbookViewId="0">
      <selection activeCell="C15" sqref="C15"/>
    </sheetView>
  </sheetViews>
  <sheetFormatPr defaultColWidth="8.75" defaultRowHeight="12.75"/>
  <cols>
    <col min="1" max="1" width="3.5" style="1644" customWidth="1"/>
    <col min="2" max="2" width="9.375" style="1644" customWidth="1"/>
    <col min="3" max="19" width="10.25" style="1644" customWidth="1"/>
    <col min="20" max="256" width="8.75" style="1644"/>
    <col min="257" max="257" width="5.25" style="1644" customWidth="1"/>
    <col min="258" max="258" width="10.25" style="1644" customWidth="1"/>
    <col min="259" max="275" width="6.5" style="1644" customWidth="1"/>
    <col min="276" max="512" width="8.75" style="1644"/>
    <col min="513" max="513" width="5.25" style="1644" customWidth="1"/>
    <col min="514" max="514" width="10.25" style="1644" customWidth="1"/>
    <col min="515" max="531" width="6.5" style="1644" customWidth="1"/>
    <col min="532" max="768" width="8.75" style="1644"/>
    <col min="769" max="769" width="5.25" style="1644" customWidth="1"/>
    <col min="770" max="770" width="10.25" style="1644" customWidth="1"/>
    <col min="771" max="787" width="6.5" style="1644" customWidth="1"/>
    <col min="788" max="1024" width="8.75" style="1644"/>
    <col min="1025" max="1025" width="5.25" style="1644" customWidth="1"/>
    <col min="1026" max="1026" width="10.25" style="1644" customWidth="1"/>
    <col min="1027" max="1043" width="6.5" style="1644" customWidth="1"/>
    <col min="1044" max="1280" width="8.75" style="1644"/>
    <col min="1281" max="1281" width="5.25" style="1644" customWidth="1"/>
    <col min="1282" max="1282" width="10.25" style="1644" customWidth="1"/>
    <col min="1283" max="1299" width="6.5" style="1644" customWidth="1"/>
    <col min="1300" max="1536" width="8.75" style="1644"/>
    <col min="1537" max="1537" width="5.25" style="1644" customWidth="1"/>
    <col min="1538" max="1538" width="10.25" style="1644" customWidth="1"/>
    <col min="1539" max="1555" width="6.5" style="1644" customWidth="1"/>
    <col min="1556" max="1792" width="8.75" style="1644"/>
    <col min="1793" max="1793" width="5.25" style="1644" customWidth="1"/>
    <col min="1794" max="1794" width="10.25" style="1644" customWidth="1"/>
    <col min="1795" max="1811" width="6.5" style="1644" customWidth="1"/>
    <col min="1812" max="2048" width="8.75" style="1644"/>
    <col min="2049" max="2049" width="5.25" style="1644" customWidth="1"/>
    <col min="2050" max="2050" width="10.25" style="1644" customWidth="1"/>
    <col min="2051" max="2067" width="6.5" style="1644" customWidth="1"/>
    <col min="2068" max="2304" width="8.75" style="1644"/>
    <col min="2305" max="2305" width="5.25" style="1644" customWidth="1"/>
    <col min="2306" max="2306" width="10.25" style="1644" customWidth="1"/>
    <col min="2307" max="2323" width="6.5" style="1644" customWidth="1"/>
    <col min="2324" max="2560" width="8.75" style="1644"/>
    <col min="2561" max="2561" width="5.25" style="1644" customWidth="1"/>
    <col min="2562" max="2562" width="10.25" style="1644" customWidth="1"/>
    <col min="2563" max="2579" width="6.5" style="1644" customWidth="1"/>
    <col min="2580" max="2816" width="8.75" style="1644"/>
    <col min="2817" max="2817" width="5.25" style="1644" customWidth="1"/>
    <col min="2818" max="2818" width="10.25" style="1644" customWidth="1"/>
    <col min="2819" max="2835" width="6.5" style="1644" customWidth="1"/>
    <col min="2836" max="3072" width="8.75" style="1644"/>
    <col min="3073" max="3073" width="5.25" style="1644" customWidth="1"/>
    <col min="3074" max="3074" width="10.25" style="1644" customWidth="1"/>
    <col min="3075" max="3091" width="6.5" style="1644" customWidth="1"/>
    <col min="3092" max="3328" width="8.75" style="1644"/>
    <col min="3329" max="3329" width="5.25" style="1644" customWidth="1"/>
    <col min="3330" max="3330" width="10.25" style="1644" customWidth="1"/>
    <col min="3331" max="3347" width="6.5" style="1644" customWidth="1"/>
    <col min="3348" max="3584" width="8.75" style="1644"/>
    <col min="3585" max="3585" width="5.25" style="1644" customWidth="1"/>
    <col min="3586" max="3586" width="10.25" style="1644" customWidth="1"/>
    <col min="3587" max="3603" width="6.5" style="1644" customWidth="1"/>
    <col min="3604" max="3840" width="8.75" style="1644"/>
    <col min="3841" max="3841" width="5.25" style="1644" customWidth="1"/>
    <col min="3842" max="3842" width="10.25" style="1644" customWidth="1"/>
    <col min="3843" max="3859" width="6.5" style="1644" customWidth="1"/>
    <col min="3860" max="4096" width="8.75" style="1644"/>
    <col min="4097" max="4097" width="5.25" style="1644" customWidth="1"/>
    <col min="4098" max="4098" width="10.25" style="1644" customWidth="1"/>
    <col min="4099" max="4115" width="6.5" style="1644" customWidth="1"/>
    <col min="4116" max="4352" width="8.75" style="1644"/>
    <col min="4353" max="4353" width="5.25" style="1644" customWidth="1"/>
    <col min="4354" max="4354" width="10.25" style="1644" customWidth="1"/>
    <col min="4355" max="4371" width="6.5" style="1644" customWidth="1"/>
    <col min="4372" max="4608" width="8.75" style="1644"/>
    <col min="4609" max="4609" width="5.25" style="1644" customWidth="1"/>
    <col min="4610" max="4610" width="10.25" style="1644" customWidth="1"/>
    <col min="4611" max="4627" width="6.5" style="1644" customWidth="1"/>
    <col min="4628" max="4864" width="8.75" style="1644"/>
    <col min="4865" max="4865" width="5.25" style="1644" customWidth="1"/>
    <col min="4866" max="4866" width="10.25" style="1644" customWidth="1"/>
    <col min="4867" max="4883" width="6.5" style="1644" customWidth="1"/>
    <col min="4884" max="5120" width="8.75" style="1644"/>
    <col min="5121" max="5121" width="5.25" style="1644" customWidth="1"/>
    <col min="5122" max="5122" width="10.25" style="1644" customWidth="1"/>
    <col min="5123" max="5139" width="6.5" style="1644" customWidth="1"/>
    <col min="5140" max="5376" width="8.75" style="1644"/>
    <col min="5377" max="5377" width="5.25" style="1644" customWidth="1"/>
    <col min="5378" max="5378" width="10.25" style="1644" customWidth="1"/>
    <col min="5379" max="5395" width="6.5" style="1644" customWidth="1"/>
    <col min="5396" max="5632" width="8.75" style="1644"/>
    <col min="5633" max="5633" width="5.25" style="1644" customWidth="1"/>
    <col min="5634" max="5634" width="10.25" style="1644" customWidth="1"/>
    <col min="5635" max="5651" width="6.5" style="1644" customWidth="1"/>
    <col min="5652" max="5888" width="8.75" style="1644"/>
    <col min="5889" max="5889" width="5.25" style="1644" customWidth="1"/>
    <col min="5890" max="5890" width="10.25" style="1644" customWidth="1"/>
    <col min="5891" max="5907" width="6.5" style="1644" customWidth="1"/>
    <col min="5908" max="6144" width="8.75" style="1644"/>
    <col min="6145" max="6145" width="5.25" style="1644" customWidth="1"/>
    <col min="6146" max="6146" width="10.25" style="1644" customWidth="1"/>
    <col min="6147" max="6163" width="6.5" style="1644" customWidth="1"/>
    <col min="6164" max="6400" width="8.75" style="1644"/>
    <col min="6401" max="6401" width="5.25" style="1644" customWidth="1"/>
    <col min="6402" max="6402" width="10.25" style="1644" customWidth="1"/>
    <col min="6403" max="6419" width="6.5" style="1644" customWidth="1"/>
    <col min="6420" max="6656" width="8.75" style="1644"/>
    <col min="6657" max="6657" width="5.25" style="1644" customWidth="1"/>
    <col min="6658" max="6658" width="10.25" style="1644" customWidth="1"/>
    <col min="6659" max="6675" width="6.5" style="1644" customWidth="1"/>
    <col min="6676" max="6912" width="8.75" style="1644"/>
    <col min="6913" max="6913" width="5.25" style="1644" customWidth="1"/>
    <col min="6914" max="6914" width="10.25" style="1644" customWidth="1"/>
    <col min="6915" max="6931" width="6.5" style="1644" customWidth="1"/>
    <col min="6932" max="7168" width="8.75" style="1644"/>
    <col min="7169" max="7169" width="5.25" style="1644" customWidth="1"/>
    <col min="7170" max="7170" width="10.25" style="1644" customWidth="1"/>
    <col min="7171" max="7187" width="6.5" style="1644" customWidth="1"/>
    <col min="7188" max="7424" width="8.75" style="1644"/>
    <col min="7425" max="7425" width="5.25" style="1644" customWidth="1"/>
    <col min="7426" max="7426" width="10.25" style="1644" customWidth="1"/>
    <col min="7427" max="7443" width="6.5" style="1644" customWidth="1"/>
    <col min="7444" max="7680" width="8.75" style="1644"/>
    <col min="7681" max="7681" width="5.25" style="1644" customWidth="1"/>
    <col min="7682" max="7682" width="10.25" style="1644" customWidth="1"/>
    <col min="7683" max="7699" width="6.5" style="1644" customWidth="1"/>
    <col min="7700" max="7936" width="8.75" style="1644"/>
    <col min="7937" max="7937" width="5.25" style="1644" customWidth="1"/>
    <col min="7938" max="7938" width="10.25" style="1644" customWidth="1"/>
    <col min="7939" max="7955" width="6.5" style="1644" customWidth="1"/>
    <col min="7956" max="8192" width="8.75" style="1644"/>
    <col min="8193" max="8193" width="5.25" style="1644" customWidth="1"/>
    <col min="8194" max="8194" width="10.25" style="1644" customWidth="1"/>
    <col min="8195" max="8211" width="6.5" style="1644" customWidth="1"/>
    <col min="8212" max="8448" width="8.75" style="1644"/>
    <col min="8449" max="8449" width="5.25" style="1644" customWidth="1"/>
    <col min="8450" max="8450" width="10.25" style="1644" customWidth="1"/>
    <col min="8451" max="8467" width="6.5" style="1644" customWidth="1"/>
    <col min="8468" max="8704" width="8.75" style="1644"/>
    <col min="8705" max="8705" width="5.25" style="1644" customWidth="1"/>
    <col min="8706" max="8706" width="10.25" style="1644" customWidth="1"/>
    <col min="8707" max="8723" width="6.5" style="1644" customWidth="1"/>
    <col min="8724" max="8960" width="8.75" style="1644"/>
    <col min="8961" max="8961" width="5.25" style="1644" customWidth="1"/>
    <col min="8962" max="8962" width="10.25" style="1644" customWidth="1"/>
    <col min="8963" max="8979" width="6.5" style="1644" customWidth="1"/>
    <col min="8980" max="9216" width="8.75" style="1644"/>
    <col min="9217" max="9217" width="5.25" style="1644" customWidth="1"/>
    <col min="9218" max="9218" width="10.25" style="1644" customWidth="1"/>
    <col min="9219" max="9235" width="6.5" style="1644" customWidth="1"/>
    <col min="9236" max="9472" width="8.75" style="1644"/>
    <col min="9473" max="9473" width="5.25" style="1644" customWidth="1"/>
    <col min="9474" max="9474" width="10.25" style="1644" customWidth="1"/>
    <col min="9475" max="9491" width="6.5" style="1644" customWidth="1"/>
    <col min="9492" max="9728" width="8.75" style="1644"/>
    <col min="9729" max="9729" width="5.25" style="1644" customWidth="1"/>
    <col min="9730" max="9730" width="10.25" style="1644" customWidth="1"/>
    <col min="9731" max="9747" width="6.5" style="1644" customWidth="1"/>
    <col min="9748" max="9984" width="8.75" style="1644"/>
    <col min="9985" max="9985" width="5.25" style="1644" customWidth="1"/>
    <col min="9986" max="9986" width="10.25" style="1644" customWidth="1"/>
    <col min="9987" max="10003" width="6.5" style="1644" customWidth="1"/>
    <col min="10004" max="10240" width="8.75" style="1644"/>
    <col min="10241" max="10241" width="5.25" style="1644" customWidth="1"/>
    <col min="10242" max="10242" width="10.25" style="1644" customWidth="1"/>
    <col min="10243" max="10259" width="6.5" style="1644" customWidth="1"/>
    <col min="10260" max="10496" width="8.75" style="1644"/>
    <col min="10497" max="10497" width="5.25" style="1644" customWidth="1"/>
    <col min="10498" max="10498" width="10.25" style="1644" customWidth="1"/>
    <col min="10499" max="10515" width="6.5" style="1644" customWidth="1"/>
    <col min="10516" max="10752" width="8.75" style="1644"/>
    <col min="10753" max="10753" width="5.25" style="1644" customWidth="1"/>
    <col min="10754" max="10754" width="10.25" style="1644" customWidth="1"/>
    <col min="10755" max="10771" width="6.5" style="1644" customWidth="1"/>
    <col min="10772" max="11008" width="8.75" style="1644"/>
    <col min="11009" max="11009" width="5.25" style="1644" customWidth="1"/>
    <col min="11010" max="11010" width="10.25" style="1644" customWidth="1"/>
    <col min="11011" max="11027" width="6.5" style="1644" customWidth="1"/>
    <col min="11028" max="11264" width="8.75" style="1644"/>
    <col min="11265" max="11265" width="5.25" style="1644" customWidth="1"/>
    <col min="11266" max="11266" width="10.25" style="1644" customWidth="1"/>
    <col min="11267" max="11283" width="6.5" style="1644" customWidth="1"/>
    <col min="11284" max="11520" width="8.75" style="1644"/>
    <col min="11521" max="11521" width="5.25" style="1644" customWidth="1"/>
    <col min="11522" max="11522" width="10.25" style="1644" customWidth="1"/>
    <col min="11523" max="11539" width="6.5" style="1644" customWidth="1"/>
    <col min="11540" max="11776" width="8.75" style="1644"/>
    <col min="11777" max="11777" width="5.25" style="1644" customWidth="1"/>
    <col min="11778" max="11778" width="10.25" style="1644" customWidth="1"/>
    <col min="11779" max="11795" width="6.5" style="1644" customWidth="1"/>
    <col min="11796" max="12032" width="8.75" style="1644"/>
    <col min="12033" max="12033" width="5.25" style="1644" customWidth="1"/>
    <col min="12034" max="12034" width="10.25" style="1644" customWidth="1"/>
    <col min="12035" max="12051" width="6.5" style="1644" customWidth="1"/>
    <col min="12052" max="12288" width="8.75" style="1644"/>
    <col min="12289" max="12289" width="5.25" style="1644" customWidth="1"/>
    <col min="12290" max="12290" width="10.25" style="1644" customWidth="1"/>
    <col min="12291" max="12307" width="6.5" style="1644" customWidth="1"/>
    <col min="12308" max="12544" width="8.75" style="1644"/>
    <col min="12545" max="12545" width="5.25" style="1644" customWidth="1"/>
    <col min="12546" max="12546" width="10.25" style="1644" customWidth="1"/>
    <col min="12547" max="12563" width="6.5" style="1644" customWidth="1"/>
    <col min="12564" max="12800" width="8.75" style="1644"/>
    <col min="12801" max="12801" width="5.25" style="1644" customWidth="1"/>
    <col min="12802" max="12802" width="10.25" style="1644" customWidth="1"/>
    <col min="12803" max="12819" width="6.5" style="1644" customWidth="1"/>
    <col min="12820" max="13056" width="8.75" style="1644"/>
    <col min="13057" max="13057" width="5.25" style="1644" customWidth="1"/>
    <col min="13058" max="13058" width="10.25" style="1644" customWidth="1"/>
    <col min="13059" max="13075" width="6.5" style="1644" customWidth="1"/>
    <col min="13076" max="13312" width="8.75" style="1644"/>
    <col min="13313" max="13313" width="5.25" style="1644" customWidth="1"/>
    <col min="13314" max="13314" width="10.25" style="1644" customWidth="1"/>
    <col min="13315" max="13331" width="6.5" style="1644" customWidth="1"/>
    <col min="13332" max="13568" width="8.75" style="1644"/>
    <col min="13569" max="13569" width="5.25" style="1644" customWidth="1"/>
    <col min="13570" max="13570" width="10.25" style="1644" customWidth="1"/>
    <col min="13571" max="13587" width="6.5" style="1644" customWidth="1"/>
    <col min="13588" max="13824" width="8.75" style="1644"/>
    <col min="13825" max="13825" width="5.25" style="1644" customWidth="1"/>
    <col min="13826" max="13826" width="10.25" style="1644" customWidth="1"/>
    <col min="13827" max="13843" width="6.5" style="1644" customWidth="1"/>
    <col min="13844" max="14080" width="8.75" style="1644"/>
    <col min="14081" max="14081" width="5.25" style="1644" customWidth="1"/>
    <col min="14082" max="14082" width="10.25" style="1644" customWidth="1"/>
    <col min="14083" max="14099" width="6.5" style="1644" customWidth="1"/>
    <col min="14100" max="14336" width="8.75" style="1644"/>
    <col min="14337" max="14337" width="5.25" style="1644" customWidth="1"/>
    <col min="14338" max="14338" width="10.25" style="1644" customWidth="1"/>
    <col min="14339" max="14355" width="6.5" style="1644" customWidth="1"/>
    <col min="14356" max="14592" width="8.75" style="1644"/>
    <col min="14593" max="14593" width="5.25" style="1644" customWidth="1"/>
    <col min="14594" max="14594" width="10.25" style="1644" customWidth="1"/>
    <col min="14595" max="14611" width="6.5" style="1644" customWidth="1"/>
    <col min="14612" max="14848" width="8.75" style="1644"/>
    <col min="14849" max="14849" width="5.25" style="1644" customWidth="1"/>
    <col min="14850" max="14850" width="10.25" style="1644" customWidth="1"/>
    <col min="14851" max="14867" width="6.5" style="1644" customWidth="1"/>
    <col min="14868" max="15104" width="8.75" style="1644"/>
    <col min="15105" max="15105" width="5.25" style="1644" customWidth="1"/>
    <col min="15106" max="15106" width="10.25" style="1644" customWidth="1"/>
    <col min="15107" max="15123" width="6.5" style="1644" customWidth="1"/>
    <col min="15124" max="15360" width="8.75" style="1644"/>
    <col min="15361" max="15361" width="5.25" style="1644" customWidth="1"/>
    <col min="15362" max="15362" width="10.25" style="1644" customWidth="1"/>
    <col min="15363" max="15379" width="6.5" style="1644" customWidth="1"/>
    <col min="15380" max="15616" width="8.75" style="1644"/>
    <col min="15617" max="15617" width="5.25" style="1644" customWidth="1"/>
    <col min="15618" max="15618" width="10.25" style="1644" customWidth="1"/>
    <col min="15619" max="15635" width="6.5" style="1644" customWidth="1"/>
    <col min="15636" max="15872" width="8.75" style="1644"/>
    <col min="15873" max="15873" width="5.25" style="1644" customWidth="1"/>
    <col min="15874" max="15874" width="10.25" style="1644" customWidth="1"/>
    <col min="15875" max="15891" width="6.5" style="1644" customWidth="1"/>
    <col min="15892" max="16128" width="8.75" style="1644"/>
    <col min="16129" max="16129" width="5.25" style="1644" customWidth="1"/>
    <col min="16130" max="16130" width="10.25" style="1644" customWidth="1"/>
    <col min="16131" max="16147" width="6.5" style="1644" customWidth="1"/>
    <col min="16148" max="16384" width="8.75" style="1644"/>
  </cols>
  <sheetData>
    <row r="1" spans="1:20" s="1643" customFormat="1" ht="20.100000000000001" customHeight="1">
      <c r="A1" s="3914" t="s">
        <v>6816</v>
      </c>
      <c r="B1" s="3914"/>
      <c r="C1" s="3914"/>
      <c r="D1" s="3914"/>
      <c r="E1" s="3914"/>
      <c r="F1" s="3914"/>
      <c r="G1" s="3914"/>
      <c r="H1" s="3914"/>
      <c r="I1" s="3914"/>
      <c r="J1" s="3914"/>
      <c r="K1" s="3914"/>
      <c r="L1" s="3914"/>
      <c r="M1" s="3914"/>
      <c r="N1" s="3914"/>
      <c r="O1" s="3914"/>
      <c r="P1" s="3914"/>
      <c r="Q1" s="3914"/>
      <c r="R1" s="3914"/>
      <c r="S1" s="3914"/>
    </row>
    <row r="2" spans="1:20" s="1647" customFormat="1" ht="25.5" customHeight="1">
      <c r="A2" s="3391" t="s">
        <v>5992</v>
      </c>
      <c r="B2" s="3391"/>
      <c r="C2" s="3391"/>
      <c r="D2" s="3391"/>
      <c r="E2" s="3391"/>
      <c r="F2" s="3391"/>
      <c r="G2" s="3391"/>
      <c r="H2" s="3391"/>
      <c r="I2" s="3391"/>
      <c r="J2" s="3391"/>
      <c r="K2" s="3391"/>
      <c r="L2" s="3391"/>
      <c r="M2" s="3391"/>
      <c r="N2" s="3391"/>
      <c r="O2" s="3391"/>
      <c r="P2" s="3391"/>
      <c r="Q2" s="3391"/>
      <c r="R2" s="3391"/>
      <c r="S2" s="3392"/>
    </row>
    <row r="3" spans="1:20" s="1645" customFormat="1" ht="24" customHeight="1">
      <c r="A3" s="3393" t="s">
        <v>5847</v>
      </c>
      <c r="B3" s="3393" t="s">
        <v>5963</v>
      </c>
      <c r="C3" s="3394" t="s">
        <v>5993</v>
      </c>
      <c r="D3" s="3395"/>
      <c r="E3" s="3395"/>
      <c r="F3" s="3395"/>
      <c r="G3" s="3395"/>
      <c r="H3" s="3395"/>
      <c r="I3" s="3395"/>
      <c r="J3" s="3397"/>
      <c r="K3" s="3394" t="s">
        <v>5994</v>
      </c>
      <c r="L3" s="3395"/>
      <c r="M3" s="3395"/>
      <c r="N3" s="3397"/>
      <c r="O3" s="3393" t="s">
        <v>5964</v>
      </c>
      <c r="P3" s="3393" t="s">
        <v>5995</v>
      </c>
      <c r="Q3" s="3393" t="s">
        <v>5996</v>
      </c>
      <c r="R3" s="3393" t="s">
        <v>5997</v>
      </c>
      <c r="S3" s="3393" t="s">
        <v>5965</v>
      </c>
    </row>
    <row r="4" spans="1:20" s="1645" customFormat="1" ht="68.25" customHeight="1">
      <c r="A4" s="3393"/>
      <c r="B4" s="3393"/>
      <c r="C4" s="1928" t="s">
        <v>5998</v>
      </c>
      <c r="D4" s="1928" t="s">
        <v>5999</v>
      </c>
      <c r="E4" s="1928" t="s">
        <v>6000</v>
      </c>
      <c r="F4" s="1928" t="s">
        <v>6001</v>
      </c>
      <c r="G4" s="1928" t="s">
        <v>6002</v>
      </c>
      <c r="H4" s="1928" t="s">
        <v>6003</v>
      </c>
      <c r="I4" s="1928" t="s">
        <v>6004</v>
      </c>
      <c r="J4" s="1928" t="s">
        <v>1299</v>
      </c>
      <c r="K4" s="1928" t="s">
        <v>6005</v>
      </c>
      <c r="L4" s="1928" t="s">
        <v>6006</v>
      </c>
      <c r="M4" s="1928" t="s">
        <v>6007</v>
      </c>
      <c r="N4" s="1928" t="s">
        <v>1299</v>
      </c>
      <c r="O4" s="3393"/>
      <c r="P4" s="3393"/>
      <c r="Q4" s="3393"/>
      <c r="R4" s="3393"/>
      <c r="S4" s="3393"/>
    </row>
    <row r="5" spans="1:20" s="1645" customFormat="1" ht="49.5" customHeight="1">
      <c r="A5" s="3393"/>
      <c r="B5" s="1928">
        <v>1</v>
      </c>
      <c r="C5" s="1928">
        <v>2</v>
      </c>
      <c r="D5" s="1928">
        <v>3</v>
      </c>
      <c r="E5" s="1928">
        <v>4</v>
      </c>
      <c r="F5" s="1928">
        <v>5</v>
      </c>
      <c r="G5" s="1928">
        <v>6</v>
      </c>
      <c r="H5" s="1928">
        <v>7</v>
      </c>
      <c r="I5" s="1928">
        <v>8</v>
      </c>
      <c r="J5" s="1928" t="s">
        <v>6008</v>
      </c>
      <c r="K5" s="1928">
        <v>10</v>
      </c>
      <c r="L5" s="1928">
        <v>11</v>
      </c>
      <c r="M5" s="1928">
        <v>12</v>
      </c>
      <c r="N5" s="1928" t="s">
        <v>6009</v>
      </c>
      <c r="O5" s="1928" t="s">
        <v>6010</v>
      </c>
      <c r="P5" s="1928">
        <v>15</v>
      </c>
      <c r="Q5" s="1928">
        <v>16</v>
      </c>
      <c r="R5" s="1928">
        <v>17</v>
      </c>
      <c r="S5" s="1928" t="s">
        <v>6011</v>
      </c>
    </row>
    <row r="6" spans="1:20" s="1643" customFormat="1" ht="14.25" customHeight="1">
      <c r="A6" s="1927">
        <v>1</v>
      </c>
      <c r="B6" s="1933">
        <f>境外所得纳税调整后所得审核表!B6</f>
        <v>0</v>
      </c>
      <c r="C6" s="2103">
        <f>境外所得纳税调整后所得审核表!C6</f>
        <v>0</v>
      </c>
      <c r="D6" s="2103">
        <f>境外所得纳税调整后所得审核表!D6</f>
        <v>0</v>
      </c>
      <c r="E6" s="2103">
        <f>境外所得纳税调整后所得审核表!E6</f>
        <v>0</v>
      </c>
      <c r="F6" s="2103">
        <f>境外所得纳税调整后所得审核表!F6</f>
        <v>0</v>
      </c>
      <c r="G6" s="2103">
        <f>境外所得纳税调整后所得审核表!G6</f>
        <v>0</v>
      </c>
      <c r="H6" s="2103">
        <f>境外所得纳税调整后所得审核表!H6</f>
        <v>0</v>
      </c>
      <c r="I6" s="2103">
        <f>境外所得纳税调整后所得审核表!I6</f>
        <v>0</v>
      </c>
      <c r="J6" s="2103">
        <f>境外所得纳税调整后所得审核表!J6</f>
        <v>0</v>
      </c>
      <c r="K6" s="2103">
        <f>境外所得纳税调整后所得审核表!K6</f>
        <v>0</v>
      </c>
      <c r="L6" s="2103">
        <f>境外所得纳税调整后所得审核表!L6</f>
        <v>0</v>
      </c>
      <c r="M6" s="2103">
        <f>境外所得纳税调整后所得审核表!M6</f>
        <v>0</v>
      </c>
      <c r="N6" s="2103">
        <f>境外所得纳税调整后所得审核表!N6</f>
        <v>0</v>
      </c>
      <c r="O6" s="2103">
        <f>境外所得纳税调整后所得审核表!O6</f>
        <v>0</v>
      </c>
      <c r="P6" s="2103">
        <f>境外所得纳税调整后所得审核表!P6</f>
        <v>0</v>
      </c>
      <c r="Q6" s="2103">
        <f>境外所得纳税调整后所得审核表!Q6</f>
        <v>0</v>
      </c>
      <c r="R6" s="2103">
        <f>境外所得纳税调整后所得审核表!R6</f>
        <v>0</v>
      </c>
      <c r="S6" s="2103">
        <f>境外所得纳税调整后所得审核表!S6</f>
        <v>0</v>
      </c>
    </row>
    <row r="7" spans="1:20" s="1643" customFormat="1" ht="14.25" customHeight="1">
      <c r="A7" s="1927">
        <v>2</v>
      </c>
      <c r="B7" s="1933">
        <f>境外所得纳税调整后所得审核表!B7</f>
        <v>0</v>
      </c>
      <c r="C7" s="2103">
        <f>境外所得纳税调整后所得审核表!C7</f>
        <v>0</v>
      </c>
      <c r="D7" s="2103">
        <f>境外所得纳税调整后所得审核表!D7</f>
        <v>0</v>
      </c>
      <c r="E7" s="2103">
        <f>境外所得纳税调整后所得审核表!E7</f>
        <v>0</v>
      </c>
      <c r="F7" s="2103">
        <f>境外所得纳税调整后所得审核表!F7</f>
        <v>0</v>
      </c>
      <c r="G7" s="2103">
        <f>境外所得纳税调整后所得审核表!G7</f>
        <v>0</v>
      </c>
      <c r="H7" s="2103">
        <f>境外所得纳税调整后所得审核表!H7</f>
        <v>0</v>
      </c>
      <c r="I7" s="2103">
        <f>境外所得纳税调整后所得审核表!I7</f>
        <v>0</v>
      </c>
      <c r="J7" s="2103">
        <f>境外所得纳税调整后所得审核表!J7</f>
        <v>0</v>
      </c>
      <c r="K7" s="2103">
        <f>境外所得纳税调整后所得审核表!K7</f>
        <v>0</v>
      </c>
      <c r="L7" s="2103">
        <f>境外所得纳税调整后所得审核表!L7</f>
        <v>0</v>
      </c>
      <c r="M7" s="2103">
        <f>境外所得纳税调整后所得审核表!M7</f>
        <v>0</v>
      </c>
      <c r="N7" s="2103">
        <f>境外所得纳税调整后所得审核表!N7</f>
        <v>0</v>
      </c>
      <c r="O7" s="2103">
        <f>境外所得纳税调整后所得审核表!O7</f>
        <v>0</v>
      </c>
      <c r="P7" s="2103">
        <f>境外所得纳税调整后所得审核表!P7</f>
        <v>0</v>
      </c>
      <c r="Q7" s="2103">
        <f>境外所得纳税调整后所得审核表!Q7</f>
        <v>0</v>
      </c>
      <c r="R7" s="2103">
        <f>境外所得纳税调整后所得审核表!R7</f>
        <v>0</v>
      </c>
      <c r="S7" s="2103">
        <f>境外所得纳税调整后所得审核表!S7</f>
        <v>0</v>
      </c>
    </row>
    <row r="8" spans="1:20" s="1643" customFormat="1" ht="14.25" customHeight="1">
      <c r="A8" s="1927">
        <v>3</v>
      </c>
      <c r="B8" s="1933">
        <f>境外所得纳税调整后所得审核表!B8</f>
        <v>0</v>
      </c>
      <c r="C8" s="2103">
        <f>境外所得纳税调整后所得审核表!C8</f>
        <v>0</v>
      </c>
      <c r="D8" s="2103">
        <f>境外所得纳税调整后所得审核表!D8</f>
        <v>0</v>
      </c>
      <c r="E8" s="2103">
        <f>境外所得纳税调整后所得审核表!E8</f>
        <v>0</v>
      </c>
      <c r="F8" s="2103">
        <f>境外所得纳税调整后所得审核表!F8</f>
        <v>0</v>
      </c>
      <c r="G8" s="2103">
        <f>境外所得纳税调整后所得审核表!G8</f>
        <v>0</v>
      </c>
      <c r="H8" s="2103">
        <f>境外所得纳税调整后所得审核表!H8</f>
        <v>0</v>
      </c>
      <c r="I8" s="2103">
        <f>境外所得纳税调整后所得审核表!I8</f>
        <v>0</v>
      </c>
      <c r="J8" s="2103">
        <f>境外所得纳税调整后所得审核表!J8</f>
        <v>0</v>
      </c>
      <c r="K8" s="2103">
        <f>境外所得纳税调整后所得审核表!K8</f>
        <v>0</v>
      </c>
      <c r="L8" s="2103">
        <f>境外所得纳税调整后所得审核表!L8</f>
        <v>0</v>
      </c>
      <c r="M8" s="2103">
        <f>境外所得纳税调整后所得审核表!M8</f>
        <v>0</v>
      </c>
      <c r="N8" s="2103">
        <f>境外所得纳税调整后所得审核表!N8</f>
        <v>0</v>
      </c>
      <c r="O8" s="2103">
        <f>境外所得纳税调整后所得审核表!O8</f>
        <v>0</v>
      </c>
      <c r="P8" s="2103">
        <f>境外所得纳税调整后所得审核表!P8</f>
        <v>0</v>
      </c>
      <c r="Q8" s="2103">
        <f>境外所得纳税调整后所得审核表!Q8</f>
        <v>0</v>
      </c>
      <c r="R8" s="2103">
        <f>境外所得纳税调整后所得审核表!R8</f>
        <v>0</v>
      </c>
      <c r="S8" s="2103">
        <f>境外所得纳税调整后所得审核表!S8</f>
        <v>0</v>
      </c>
    </row>
    <row r="9" spans="1:20" s="1643" customFormat="1" ht="14.25" customHeight="1">
      <c r="A9" s="1927">
        <v>4</v>
      </c>
      <c r="B9" s="1933">
        <f>境外所得纳税调整后所得审核表!B9</f>
        <v>0</v>
      </c>
      <c r="C9" s="2103">
        <f>境外所得纳税调整后所得审核表!C9</f>
        <v>0</v>
      </c>
      <c r="D9" s="2103">
        <f>境外所得纳税调整后所得审核表!D9</f>
        <v>0</v>
      </c>
      <c r="E9" s="2103">
        <f>境外所得纳税调整后所得审核表!E9</f>
        <v>0</v>
      </c>
      <c r="F9" s="2103">
        <f>境外所得纳税调整后所得审核表!F9</f>
        <v>0</v>
      </c>
      <c r="G9" s="2103">
        <f>境外所得纳税调整后所得审核表!G9</f>
        <v>0</v>
      </c>
      <c r="H9" s="2103">
        <f>境外所得纳税调整后所得审核表!H9</f>
        <v>0</v>
      </c>
      <c r="I9" s="2103">
        <f>境外所得纳税调整后所得审核表!I9</f>
        <v>0</v>
      </c>
      <c r="J9" s="2103">
        <f>境外所得纳税调整后所得审核表!J9</f>
        <v>0</v>
      </c>
      <c r="K9" s="2103">
        <f>境外所得纳税调整后所得审核表!K9</f>
        <v>0</v>
      </c>
      <c r="L9" s="2103">
        <f>境外所得纳税调整后所得审核表!L9</f>
        <v>0</v>
      </c>
      <c r="M9" s="2103">
        <f>境外所得纳税调整后所得审核表!M9</f>
        <v>0</v>
      </c>
      <c r="N9" s="2103">
        <f>境外所得纳税调整后所得审核表!N9</f>
        <v>0</v>
      </c>
      <c r="O9" s="2103">
        <f>境外所得纳税调整后所得审核表!O9</f>
        <v>0</v>
      </c>
      <c r="P9" s="2103">
        <f>境外所得纳税调整后所得审核表!P9</f>
        <v>0</v>
      </c>
      <c r="Q9" s="2103">
        <f>境外所得纳税调整后所得审核表!Q9</f>
        <v>0</v>
      </c>
      <c r="R9" s="2103">
        <f>境外所得纳税调整后所得审核表!R9</f>
        <v>0</v>
      </c>
      <c r="S9" s="2103">
        <f>境外所得纳税调整后所得审核表!S9</f>
        <v>0</v>
      </c>
    </row>
    <row r="10" spans="1:20" s="1643" customFormat="1" ht="14.25" customHeight="1">
      <c r="A10" s="1927">
        <v>5</v>
      </c>
      <c r="B10" s="1933">
        <f>境外所得纳税调整后所得审核表!B10</f>
        <v>0</v>
      </c>
      <c r="C10" s="2103">
        <f>境外所得纳税调整后所得审核表!C10</f>
        <v>0</v>
      </c>
      <c r="D10" s="2103">
        <f>境外所得纳税调整后所得审核表!D10</f>
        <v>0</v>
      </c>
      <c r="E10" s="2103">
        <f>境外所得纳税调整后所得审核表!E10</f>
        <v>0</v>
      </c>
      <c r="F10" s="2103">
        <f>境外所得纳税调整后所得审核表!F10</f>
        <v>0</v>
      </c>
      <c r="G10" s="2103">
        <f>境外所得纳税调整后所得审核表!G10</f>
        <v>0</v>
      </c>
      <c r="H10" s="2103">
        <f>境外所得纳税调整后所得审核表!H10</f>
        <v>0</v>
      </c>
      <c r="I10" s="2103">
        <f>境外所得纳税调整后所得审核表!I10</f>
        <v>0</v>
      </c>
      <c r="J10" s="2103">
        <f>境外所得纳税调整后所得审核表!J10</f>
        <v>0</v>
      </c>
      <c r="K10" s="2103">
        <f>境外所得纳税调整后所得审核表!K10</f>
        <v>0</v>
      </c>
      <c r="L10" s="2103">
        <f>境外所得纳税调整后所得审核表!L10</f>
        <v>0</v>
      </c>
      <c r="M10" s="2103">
        <f>境外所得纳税调整后所得审核表!M10</f>
        <v>0</v>
      </c>
      <c r="N10" s="2103">
        <f>境外所得纳税调整后所得审核表!N10</f>
        <v>0</v>
      </c>
      <c r="O10" s="2103">
        <f>境外所得纳税调整后所得审核表!O10</f>
        <v>0</v>
      </c>
      <c r="P10" s="2103">
        <f>境外所得纳税调整后所得审核表!P10</f>
        <v>0</v>
      </c>
      <c r="Q10" s="2103">
        <f>境外所得纳税调整后所得审核表!Q10</f>
        <v>0</v>
      </c>
      <c r="R10" s="2103">
        <f>境外所得纳税调整后所得审核表!R10</f>
        <v>0</v>
      </c>
      <c r="S10" s="2103">
        <f>境外所得纳税调整后所得审核表!S10</f>
        <v>0</v>
      </c>
    </row>
    <row r="11" spans="1:20" s="1643" customFormat="1" ht="14.25" customHeight="1">
      <c r="A11" s="1927">
        <v>6</v>
      </c>
      <c r="B11" s="1933">
        <f>境外所得纳税调整后所得审核表!B11</f>
        <v>0</v>
      </c>
      <c r="C11" s="2103">
        <f>境外所得纳税调整后所得审核表!C11</f>
        <v>0</v>
      </c>
      <c r="D11" s="2103">
        <f>境外所得纳税调整后所得审核表!D11</f>
        <v>0</v>
      </c>
      <c r="E11" s="2103">
        <f>境外所得纳税调整后所得审核表!E11</f>
        <v>0</v>
      </c>
      <c r="F11" s="2103">
        <f>境外所得纳税调整后所得审核表!F11</f>
        <v>0</v>
      </c>
      <c r="G11" s="2103">
        <f>境外所得纳税调整后所得审核表!G11</f>
        <v>0</v>
      </c>
      <c r="H11" s="2103">
        <f>境外所得纳税调整后所得审核表!H11</f>
        <v>0</v>
      </c>
      <c r="I11" s="2103">
        <f>境外所得纳税调整后所得审核表!I11</f>
        <v>0</v>
      </c>
      <c r="J11" s="2103">
        <f>境外所得纳税调整后所得审核表!J11</f>
        <v>0</v>
      </c>
      <c r="K11" s="2103">
        <f>境外所得纳税调整后所得审核表!K11</f>
        <v>0</v>
      </c>
      <c r="L11" s="2103">
        <f>境外所得纳税调整后所得审核表!L11</f>
        <v>0</v>
      </c>
      <c r="M11" s="2103">
        <f>境外所得纳税调整后所得审核表!M11</f>
        <v>0</v>
      </c>
      <c r="N11" s="2103">
        <f>境外所得纳税调整后所得审核表!N11</f>
        <v>0</v>
      </c>
      <c r="O11" s="2103">
        <f>境外所得纳税调整后所得审核表!O11</f>
        <v>0</v>
      </c>
      <c r="P11" s="2103">
        <f>境外所得纳税调整后所得审核表!P11</f>
        <v>0</v>
      </c>
      <c r="Q11" s="2103">
        <f>境外所得纳税调整后所得审核表!Q11</f>
        <v>0</v>
      </c>
      <c r="R11" s="2103">
        <f>境外所得纳税调整后所得审核表!R11</f>
        <v>0</v>
      </c>
      <c r="S11" s="2103">
        <f>境外所得纳税调整后所得审核表!S11</f>
        <v>0</v>
      </c>
    </row>
    <row r="12" spans="1:20" s="1643" customFormat="1" ht="14.25" customHeight="1">
      <c r="A12" s="1927">
        <v>7</v>
      </c>
      <c r="B12" s="1933">
        <f>境外所得纳税调整后所得审核表!B12</f>
        <v>0</v>
      </c>
      <c r="C12" s="2103">
        <f>境外所得纳税调整后所得审核表!C12</f>
        <v>0</v>
      </c>
      <c r="D12" s="2103">
        <f>境外所得纳税调整后所得审核表!D12</f>
        <v>0</v>
      </c>
      <c r="E12" s="2103">
        <f>境外所得纳税调整后所得审核表!E12</f>
        <v>0</v>
      </c>
      <c r="F12" s="2103">
        <f>境外所得纳税调整后所得审核表!F12</f>
        <v>0</v>
      </c>
      <c r="G12" s="2103">
        <f>境外所得纳税调整后所得审核表!G12</f>
        <v>0</v>
      </c>
      <c r="H12" s="2103">
        <f>境外所得纳税调整后所得审核表!H12</f>
        <v>0</v>
      </c>
      <c r="I12" s="2103">
        <f>境外所得纳税调整后所得审核表!I12</f>
        <v>0</v>
      </c>
      <c r="J12" s="2103">
        <f>境外所得纳税调整后所得审核表!J12</f>
        <v>0</v>
      </c>
      <c r="K12" s="2103">
        <f>境外所得纳税调整后所得审核表!K12</f>
        <v>0</v>
      </c>
      <c r="L12" s="2103">
        <f>境外所得纳税调整后所得审核表!L12</f>
        <v>0</v>
      </c>
      <c r="M12" s="2103">
        <f>境外所得纳税调整后所得审核表!M12</f>
        <v>0</v>
      </c>
      <c r="N12" s="2103">
        <f>境外所得纳税调整后所得审核表!N12</f>
        <v>0</v>
      </c>
      <c r="O12" s="2103">
        <f>境外所得纳税调整后所得审核表!O12</f>
        <v>0</v>
      </c>
      <c r="P12" s="2103">
        <f>境外所得纳税调整后所得审核表!P12</f>
        <v>0</v>
      </c>
      <c r="Q12" s="2103">
        <f>境外所得纳税调整后所得审核表!Q12</f>
        <v>0</v>
      </c>
      <c r="R12" s="2103">
        <f>境外所得纳税调整后所得审核表!R12</f>
        <v>0</v>
      </c>
      <c r="S12" s="2103">
        <f>境外所得纳税调整后所得审核表!S12</f>
        <v>0</v>
      </c>
    </row>
    <row r="13" spans="1:20" s="1643" customFormat="1" ht="14.25" customHeight="1">
      <c r="A13" s="1927">
        <v>8</v>
      </c>
      <c r="B13" s="1933">
        <f>境外所得纳税调整后所得审核表!B13</f>
        <v>0</v>
      </c>
      <c r="C13" s="2103">
        <f>境外所得纳税调整后所得审核表!C13</f>
        <v>0</v>
      </c>
      <c r="D13" s="2103">
        <f>境外所得纳税调整后所得审核表!D13</f>
        <v>0</v>
      </c>
      <c r="E13" s="2103">
        <f>境外所得纳税调整后所得审核表!E13</f>
        <v>0</v>
      </c>
      <c r="F13" s="2103">
        <f>境外所得纳税调整后所得审核表!F13</f>
        <v>0</v>
      </c>
      <c r="G13" s="2103">
        <f>境外所得纳税调整后所得审核表!G13</f>
        <v>0</v>
      </c>
      <c r="H13" s="2103">
        <f>境外所得纳税调整后所得审核表!H13</f>
        <v>0</v>
      </c>
      <c r="I13" s="2103">
        <f>境外所得纳税调整后所得审核表!I13</f>
        <v>0</v>
      </c>
      <c r="J13" s="2103">
        <f>境外所得纳税调整后所得审核表!J13</f>
        <v>0</v>
      </c>
      <c r="K13" s="2103">
        <f>境外所得纳税调整后所得审核表!K13</f>
        <v>0</v>
      </c>
      <c r="L13" s="2103">
        <f>境外所得纳税调整后所得审核表!L13</f>
        <v>0</v>
      </c>
      <c r="M13" s="2103">
        <f>境外所得纳税调整后所得审核表!M13</f>
        <v>0</v>
      </c>
      <c r="N13" s="2103">
        <f>境外所得纳税调整后所得审核表!N13</f>
        <v>0</v>
      </c>
      <c r="O13" s="2103">
        <f>境外所得纳税调整后所得审核表!O13</f>
        <v>0</v>
      </c>
      <c r="P13" s="2103">
        <f>境外所得纳税调整后所得审核表!P13</f>
        <v>0</v>
      </c>
      <c r="Q13" s="2103">
        <f>境外所得纳税调整后所得审核表!Q13</f>
        <v>0</v>
      </c>
      <c r="R13" s="2103">
        <f>境外所得纳税调整后所得审核表!R13</f>
        <v>0</v>
      </c>
      <c r="S13" s="2103">
        <f>境外所得纳税调整后所得审核表!S13</f>
        <v>0</v>
      </c>
    </row>
    <row r="14" spans="1:20" s="1643" customFormat="1" ht="14.25" customHeight="1">
      <c r="A14" s="1927">
        <v>9</v>
      </c>
      <c r="B14" s="1933">
        <f>境外所得纳税调整后所得审核表!B14</f>
        <v>0</v>
      </c>
      <c r="C14" s="2103">
        <f>境外所得纳税调整后所得审核表!C14</f>
        <v>0</v>
      </c>
      <c r="D14" s="2103">
        <f>境外所得纳税调整后所得审核表!D14</f>
        <v>0</v>
      </c>
      <c r="E14" s="2103">
        <f>境外所得纳税调整后所得审核表!E14</f>
        <v>0</v>
      </c>
      <c r="F14" s="2103">
        <f>境外所得纳税调整后所得审核表!F14</f>
        <v>0</v>
      </c>
      <c r="G14" s="2103">
        <f>境外所得纳税调整后所得审核表!G14</f>
        <v>0</v>
      </c>
      <c r="H14" s="2103">
        <f>境外所得纳税调整后所得审核表!H14</f>
        <v>0</v>
      </c>
      <c r="I14" s="2103">
        <f>境外所得纳税调整后所得审核表!I14</f>
        <v>0</v>
      </c>
      <c r="J14" s="2103">
        <f>境外所得纳税调整后所得审核表!J14</f>
        <v>0</v>
      </c>
      <c r="K14" s="2103">
        <f>境外所得纳税调整后所得审核表!K14</f>
        <v>0</v>
      </c>
      <c r="L14" s="2103">
        <f>境外所得纳税调整后所得审核表!L14</f>
        <v>0</v>
      </c>
      <c r="M14" s="2103">
        <f>境外所得纳税调整后所得审核表!M14</f>
        <v>0</v>
      </c>
      <c r="N14" s="2103">
        <f>境外所得纳税调整后所得审核表!N14</f>
        <v>0</v>
      </c>
      <c r="O14" s="2103">
        <f>境外所得纳税调整后所得审核表!O14</f>
        <v>0</v>
      </c>
      <c r="P14" s="2103">
        <f>境外所得纳税调整后所得审核表!P14</f>
        <v>0</v>
      </c>
      <c r="Q14" s="2103">
        <f>境外所得纳税调整后所得审核表!Q14</f>
        <v>0</v>
      </c>
      <c r="R14" s="2103">
        <f>境外所得纳税调整后所得审核表!R14</f>
        <v>0</v>
      </c>
      <c r="S14" s="2103">
        <f>境外所得纳税调整后所得审核表!S14</f>
        <v>0</v>
      </c>
    </row>
    <row r="15" spans="1:20" s="1643" customFormat="1" ht="14.25" customHeight="1">
      <c r="A15" s="1927">
        <v>10</v>
      </c>
      <c r="B15" s="1927" t="s">
        <v>5656</v>
      </c>
      <c r="C15" s="2103">
        <f>境外所得纳税调整后所得审核表!C15</f>
        <v>0</v>
      </c>
      <c r="D15" s="2103">
        <f>境外所得纳税调整后所得审核表!D15</f>
        <v>0</v>
      </c>
      <c r="E15" s="2103">
        <f>境外所得纳税调整后所得审核表!E15</f>
        <v>0</v>
      </c>
      <c r="F15" s="2103">
        <f>境外所得纳税调整后所得审核表!F15</f>
        <v>0</v>
      </c>
      <c r="G15" s="2103">
        <f>境外所得纳税调整后所得审核表!G15</f>
        <v>0</v>
      </c>
      <c r="H15" s="2103">
        <f>境外所得纳税调整后所得审核表!H15</f>
        <v>0</v>
      </c>
      <c r="I15" s="2103">
        <f>境外所得纳税调整后所得审核表!I15</f>
        <v>0</v>
      </c>
      <c r="J15" s="2103">
        <f>境外所得纳税调整后所得审核表!J15</f>
        <v>0</v>
      </c>
      <c r="K15" s="2103">
        <f>境外所得纳税调整后所得审核表!K15</f>
        <v>0</v>
      </c>
      <c r="L15" s="2103">
        <f>境外所得纳税调整后所得审核表!L15</f>
        <v>0</v>
      </c>
      <c r="M15" s="2103">
        <f>境外所得纳税调整后所得审核表!M15</f>
        <v>0</v>
      </c>
      <c r="N15" s="2103">
        <f>境外所得纳税调整后所得审核表!N15</f>
        <v>0</v>
      </c>
      <c r="O15" s="2103">
        <f>境外所得纳税调整后所得审核表!O15</f>
        <v>0</v>
      </c>
      <c r="P15" s="2103">
        <f>境外所得纳税调整后所得审核表!P15</f>
        <v>0</v>
      </c>
      <c r="Q15" s="2103">
        <f>境外所得纳税调整后所得审核表!Q15</f>
        <v>0</v>
      </c>
      <c r="R15" s="2103">
        <f>境外所得纳税调整后所得审核表!R15</f>
        <v>0</v>
      </c>
      <c r="S15" s="2103">
        <f>境外所得纳税调整后所得审核表!S15</f>
        <v>0</v>
      </c>
      <c r="T15" s="1799" t="s">
        <v>6817</v>
      </c>
    </row>
    <row r="16" spans="1:20" ht="192" customHeight="1">
      <c r="A16" s="1930"/>
      <c r="B16" s="1992" t="s">
        <v>5073</v>
      </c>
      <c r="C16" s="1930"/>
      <c r="D16" s="1930"/>
      <c r="E16" s="1930"/>
      <c r="F16" s="1930"/>
      <c r="G16" s="1930"/>
      <c r="H16" s="1930"/>
      <c r="I16" s="1930"/>
      <c r="J16" s="1930"/>
      <c r="K16" s="1930"/>
      <c r="L16" s="1930"/>
      <c r="M16" s="1930"/>
      <c r="N16" s="1932" t="s">
        <v>6012</v>
      </c>
      <c r="O16" s="1930" t="s">
        <v>6013</v>
      </c>
      <c r="P16" s="1930"/>
      <c r="Q16" s="1932" t="s">
        <v>6014</v>
      </c>
      <c r="R16" s="1930"/>
      <c r="S16" s="1932" t="s">
        <v>6015</v>
      </c>
    </row>
    <row r="17" spans="1:1">
      <c r="A17" s="2033"/>
    </row>
    <row r="18" spans="1:1">
      <c r="A18" s="2033"/>
    </row>
    <row r="19" spans="1:1">
      <c r="A19" s="2033"/>
    </row>
    <row r="20" spans="1:1">
      <c r="A20" s="2033"/>
    </row>
  </sheetData>
  <mergeCells count="11">
    <mergeCell ref="S3:S4"/>
    <mergeCell ref="A1:S1"/>
    <mergeCell ref="A2:S2"/>
    <mergeCell ref="A3:A5"/>
    <mergeCell ref="B3:B4"/>
    <mergeCell ref="C3:J3"/>
    <mergeCell ref="K3:N3"/>
    <mergeCell ref="O3:O4"/>
    <mergeCell ref="P3:P4"/>
    <mergeCell ref="Q3:Q4"/>
    <mergeCell ref="R3:R4"/>
  </mergeCells>
  <phoneticPr fontId="59" type="noConversion"/>
  <hyperlinks>
    <hyperlink ref="T15" location="境外所得纳税调整后所得审核表!A1" display="境外所得纳税调整后所得审核表!A1"/>
  </hyperlinks>
  <printOptions horizontalCentered="1"/>
  <pageMargins left="0.74803149606299213" right="0.74803149606299213" top="0.71" bottom="0.44" header="0.51181102362204722" footer="0.51181102362204722"/>
  <pageSetup paperSize="9" scale="95" orientation="landscape"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2">
    <tabColor rgb="FFFFFF00"/>
  </sheetPr>
  <dimension ref="A1:U19"/>
  <sheetViews>
    <sheetView workbookViewId="0">
      <selection activeCell="D19" sqref="D19"/>
    </sheetView>
  </sheetViews>
  <sheetFormatPr defaultColWidth="8.75" defaultRowHeight="19.899999999999999" customHeight="1"/>
  <cols>
    <col min="1" max="1" width="3.75" style="1566" customWidth="1"/>
    <col min="2" max="2" width="9.375" style="1566" customWidth="1"/>
    <col min="3" max="20" width="10.25" style="1566" customWidth="1"/>
    <col min="21" max="256" width="8.75" style="1566"/>
    <col min="257" max="257" width="5.25" style="1566" customWidth="1"/>
    <col min="258" max="258" width="6" style="1566" customWidth="1"/>
    <col min="259" max="259" width="7.75" style="1566" customWidth="1"/>
    <col min="260" max="267" width="6" style="1566" customWidth="1"/>
    <col min="268" max="268" width="7.125" style="1566" customWidth="1"/>
    <col min="269" max="276" width="6" style="1566" customWidth="1"/>
    <col min="277" max="512" width="8.75" style="1566"/>
    <col min="513" max="513" width="5.25" style="1566" customWidth="1"/>
    <col min="514" max="514" width="6" style="1566" customWidth="1"/>
    <col min="515" max="515" width="7.75" style="1566" customWidth="1"/>
    <col min="516" max="523" width="6" style="1566" customWidth="1"/>
    <col min="524" max="524" width="7.125" style="1566" customWidth="1"/>
    <col min="525" max="532" width="6" style="1566" customWidth="1"/>
    <col min="533" max="768" width="8.75" style="1566"/>
    <col min="769" max="769" width="5.25" style="1566" customWidth="1"/>
    <col min="770" max="770" width="6" style="1566" customWidth="1"/>
    <col min="771" max="771" width="7.75" style="1566" customWidth="1"/>
    <col min="772" max="779" width="6" style="1566" customWidth="1"/>
    <col min="780" max="780" width="7.125" style="1566" customWidth="1"/>
    <col min="781" max="788" width="6" style="1566" customWidth="1"/>
    <col min="789" max="1024" width="8.75" style="1566"/>
    <col min="1025" max="1025" width="5.25" style="1566" customWidth="1"/>
    <col min="1026" max="1026" width="6" style="1566" customWidth="1"/>
    <col min="1027" max="1027" width="7.75" style="1566" customWidth="1"/>
    <col min="1028" max="1035" width="6" style="1566" customWidth="1"/>
    <col min="1036" max="1036" width="7.125" style="1566" customWidth="1"/>
    <col min="1037" max="1044" width="6" style="1566" customWidth="1"/>
    <col min="1045" max="1280" width="8.75" style="1566"/>
    <col min="1281" max="1281" width="5.25" style="1566" customWidth="1"/>
    <col min="1282" max="1282" width="6" style="1566" customWidth="1"/>
    <col min="1283" max="1283" width="7.75" style="1566" customWidth="1"/>
    <col min="1284" max="1291" width="6" style="1566" customWidth="1"/>
    <col min="1292" max="1292" width="7.125" style="1566" customWidth="1"/>
    <col min="1293" max="1300" width="6" style="1566" customWidth="1"/>
    <col min="1301" max="1536" width="8.75" style="1566"/>
    <col min="1537" max="1537" width="5.25" style="1566" customWidth="1"/>
    <col min="1538" max="1538" width="6" style="1566" customWidth="1"/>
    <col min="1539" max="1539" width="7.75" style="1566" customWidth="1"/>
    <col min="1540" max="1547" width="6" style="1566" customWidth="1"/>
    <col min="1548" max="1548" width="7.125" style="1566" customWidth="1"/>
    <col min="1549" max="1556" width="6" style="1566" customWidth="1"/>
    <col min="1557" max="1792" width="8.75" style="1566"/>
    <col min="1793" max="1793" width="5.25" style="1566" customWidth="1"/>
    <col min="1794" max="1794" width="6" style="1566" customWidth="1"/>
    <col min="1795" max="1795" width="7.75" style="1566" customWidth="1"/>
    <col min="1796" max="1803" width="6" style="1566" customWidth="1"/>
    <col min="1804" max="1804" width="7.125" style="1566" customWidth="1"/>
    <col min="1805" max="1812" width="6" style="1566" customWidth="1"/>
    <col min="1813" max="2048" width="8.75" style="1566"/>
    <col min="2049" max="2049" width="5.25" style="1566" customWidth="1"/>
    <col min="2050" max="2050" width="6" style="1566" customWidth="1"/>
    <col min="2051" max="2051" width="7.75" style="1566" customWidth="1"/>
    <col min="2052" max="2059" width="6" style="1566" customWidth="1"/>
    <col min="2060" max="2060" width="7.125" style="1566" customWidth="1"/>
    <col min="2061" max="2068" width="6" style="1566" customWidth="1"/>
    <col min="2069" max="2304" width="8.75" style="1566"/>
    <col min="2305" max="2305" width="5.25" style="1566" customWidth="1"/>
    <col min="2306" max="2306" width="6" style="1566" customWidth="1"/>
    <col min="2307" max="2307" width="7.75" style="1566" customWidth="1"/>
    <col min="2308" max="2315" width="6" style="1566" customWidth="1"/>
    <col min="2316" max="2316" width="7.125" style="1566" customWidth="1"/>
    <col min="2317" max="2324" width="6" style="1566" customWidth="1"/>
    <col min="2325" max="2560" width="8.75" style="1566"/>
    <col min="2561" max="2561" width="5.25" style="1566" customWidth="1"/>
    <col min="2562" max="2562" width="6" style="1566" customWidth="1"/>
    <col min="2563" max="2563" width="7.75" style="1566" customWidth="1"/>
    <col min="2564" max="2571" width="6" style="1566" customWidth="1"/>
    <col min="2572" max="2572" width="7.125" style="1566" customWidth="1"/>
    <col min="2573" max="2580" width="6" style="1566" customWidth="1"/>
    <col min="2581" max="2816" width="8.75" style="1566"/>
    <col min="2817" max="2817" width="5.25" style="1566" customWidth="1"/>
    <col min="2818" max="2818" width="6" style="1566" customWidth="1"/>
    <col min="2819" max="2819" width="7.75" style="1566" customWidth="1"/>
    <col min="2820" max="2827" width="6" style="1566" customWidth="1"/>
    <col min="2828" max="2828" width="7.125" style="1566" customWidth="1"/>
    <col min="2829" max="2836" width="6" style="1566" customWidth="1"/>
    <col min="2837" max="3072" width="8.75" style="1566"/>
    <col min="3073" max="3073" width="5.25" style="1566" customWidth="1"/>
    <col min="3074" max="3074" width="6" style="1566" customWidth="1"/>
    <col min="3075" max="3075" width="7.75" style="1566" customWidth="1"/>
    <col min="3076" max="3083" width="6" style="1566" customWidth="1"/>
    <col min="3084" max="3084" width="7.125" style="1566" customWidth="1"/>
    <col min="3085" max="3092" width="6" style="1566" customWidth="1"/>
    <col min="3093" max="3328" width="8.75" style="1566"/>
    <col min="3329" max="3329" width="5.25" style="1566" customWidth="1"/>
    <col min="3330" max="3330" width="6" style="1566" customWidth="1"/>
    <col min="3331" max="3331" width="7.75" style="1566" customWidth="1"/>
    <col min="3332" max="3339" width="6" style="1566" customWidth="1"/>
    <col min="3340" max="3340" width="7.125" style="1566" customWidth="1"/>
    <col min="3341" max="3348" width="6" style="1566" customWidth="1"/>
    <col min="3349" max="3584" width="8.75" style="1566"/>
    <col min="3585" max="3585" width="5.25" style="1566" customWidth="1"/>
    <col min="3586" max="3586" width="6" style="1566" customWidth="1"/>
    <col min="3587" max="3587" width="7.75" style="1566" customWidth="1"/>
    <col min="3588" max="3595" width="6" style="1566" customWidth="1"/>
    <col min="3596" max="3596" width="7.125" style="1566" customWidth="1"/>
    <col min="3597" max="3604" width="6" style="1566" customWidth="1"/>
    <col min="3605" max="3840" width="8.75" style="1566"/>
    <col min="3841" max="3841" width="5.25" style="1566" customWidth="1"/>
    <col min="3842" max="3842" width="6" style="1566" customWidth="1"/>
    <col min="3843" max="3843" width="7.75" style="1566" customWidth="1"/>
    <col min="3844" max="3851" width="6" style="1566" customWidth="1"/>
    <col min="3852" max="3852" width="7.125" style="1566" customWidth="1"/>
    <col min="3853" max="3860" width="6" style="1566" customWidth="1"/>
    <col min="3861" max="4096" width="8.75" style="1566"/>
    <col min="4097" max="4097" width="5.25" style="1566" customWidth="1"/>
    <col min="4098" max="4098" width="6" style="1566" customWidth="1"/>
    <col min="4099" max="4099" width="7.75" style="1566" customWidth="1"/>
    <col min="4100" max="4107" width="6" style="1566" customWidth="1"/>
    <col min="4108" max="4108" width="7.125" style="1566" customWidth="1"/>
    <col min="4109" max="4116" width="6" style="1566" customWidth="1"/>
    <col min="4117" max="4352" width="8.75" style="1566"/>
    <col min="4353" max="4353" width="5.25" style="1566" customWidth="1"/>
    <col min="4354" max="4354" width="6" style="1566" customWidth="1"/>
    <col min="4355" max="4355" width="7.75" style="1566" customWidth="1"/>
    <col min="4356" max="4363" width="6" style="1566" customWidth="1"/>
    <col min="4364" max="4364" width="7.125" style="1566" customWidth="1"/>
    <col min="4365" max="4372" width="6" style="1566" customWidth="1"/>
    <col min="4373" max="4608" width="8.75" style="1566"/>
    <col min="4609" max="4609" width="5.25" style="1566" customWidth="1"/>
    <col min="4610" max="4610" width="6" style="1566" customWidth="1"/>
    <col min="4611" max="4611" width="7.75" style="1566" customWidth="1"/>
    <col min="4612" max="4619" width="6" style="1566" customWidth="1"/>
    <col min="4620" max="4620" width="7.125" style="1566" customWidth="1"/>
    <col min="4621" max="4628" width="6" style="1566" customWidth="1"/>
    <col min="4629" max="4864" width="8.75" style="1566"/>
    <col min="4865" max="4865" width="5.25" style="1566" customWidth="1"/>
    <col min="4866" max="4866" width="6" style="1566" customWidth="1"/>
    <col min="4867" max="4867" width="7.75" style="1566" customWidth="1"/>
    <col min="4868" max="4875" width="6" style="1566" customWidth="1"/>
    <col min="4876" max="4876" width="7.125" style="1566" customWidth="1"/>
    <col min="4877" max="4884" width="6" style="1566" customWidth="1"/>
    <col min="4885" max="5120" width="8.75" style="1566"/>
    <col min="5121" max="5121" width="5.25" style="1566" customWidth="1"/>
    <col min="5122" max="5122" width="6" style="1566" customWidth="1"/>
    <col min="5123" max="5123" width="7.75" style="1566" customWidth="1"/>
    <col min="5124" max="5131" width="6" style="1566" customWidth="1"/>
    <col min="5132" max="5132" width="7.125" style="1566" customWidth="1"/>
    <col min="5133" max="5140" width="6" style="1566" customWidth="1"/>
    <col min="5141" max="5376" width="8.75" style="1566"/>
    <col min="5377" max="5377" width="5.25" style="1566" customWidth="1"/>
    <col min="5378" max="5378" width="6" style="1566" customWidth="1"/>
    <col min="5379" max="5379" width="7.75" style="1566" customWidth="1"/>
    <col min="5380" max="5387" width="6" style="1566" customWidth="1"/>
    <col min="5388" max="5388" width="7.125" style="1566" customWidth="1"/>
    <col min="5389" max="5396" width="6" style="1566" customWidth="1"/>
    <col min="5397" max="5632" width="8.75" style="1566"/>
    <col min="5633" max="5633" width="5.25" style="1566" customWidth="1"/>
    <col min="5634" max="5634" width="6" style="1566" customWidth="1"/>
    <col min="5635" max="5635" width="7.75" style="1566" customWidth="1"/>
    <col min="5636" max="5643" width="6" style="1566" customWidth="1"/>
    <col min="5644" max="5644" width="7.125" style="1566" customWidth="1"/>
    <col min="5645" max="5652" width="6" style="1566" customWidth="1"/>
    <col min="5653" max="5888" width="8.75" style="1566"/>
    <col min="5889" max="5889" width="5.25" style="1566" customWidth="1"/>
    <col min="5890" max="5890" width="6" style="1566" customWidth="1"/>
    <col min="5891" max="5891" width="7.75" style="1566" customWidth="1"/>
    <col min="5892" max="5899" width="6" style="1566" customWidth="1"/>
    <col min="5900" max="5900" width="7.125" style="1566" customWidth="1"/>
    <col min="5901" max="5908" width="6" style="1566" customWidth="1"/>
    <col min="5909" max="6144" width="8.75" style="1566"/>
    <col min="6145" max="6145" width="5.25" style="1566" customWidth="1"/>
    <col min="6146" max="6146" width="6" style="1566" customWidth="1"/>
    <col min="6147" max="6147" width="7.75" style="1566" customWidth="1"/>
    <col min="6148" max="6155" width="6" style="1566" customWidth="1"/>
    <col min="6156" max="6156" width="7.125" style="1566" customWidth="1"/>
    <col min="6157" max="6164" width="6" style="1566" customWidth="1"/>
    <col min="6165" max="6400" width="8.75" style="1566"/>
    <col min="6401" max="6401" width="5.25" style="1566" customWidth="1"/>
    <col min="6402" max="6402" width="6" style="1566" customWidth="1"/>
    <col min="6403" max="6403" width="7.75" style="1566" customWidth="1"/>
    <col min="6404" max="6411" width="6" style="1566" customWidth="1"/>
    <col min="6412" max="6412" width="7.125" style="1566" customWidth="1"/>
    <col min="6413" max="6420" width="6" style="1566" customWidth="1"/>
    <col min="6421" max="6656" width="8.75" style="1566"/>
    <col min="6657" max="6657" width="5.25" style="1566" customWidth="1"/>
    <col min="6658" max="6658" width="6" style="1566" customWidth="1"/>
    <col min="6659" max="6659" width="7.75" style="1566" customWidth="1"/>
    <col min="6660" max="6667" width="6" style="1566" customWidth="1"/>
    <col min="6668" max="6668" width="7.125" style="1566" customWidth="1"/>
    <col min="6669" max="6676" width="6" style="1566" customWidth="1"/>
    <col min="6677" max="6912" width="8.75" style="1566"/>
    <col min="6913" max="6913" width="5.25" style="1566" customWidth="1"/>
    <col min="6914" max="6914" width="6" style="1566" customWidth="1"/>
    <col min="6915" max="6915" width="7.75" style="1566" customWidth="1"/>
    <col min="6916" max="6923" width="6" style="1566" customWidth="1"/>
    <col min="6924" max="6924" width="7.125" style="1566" customWidth="1"/>
    <col min="6925" max="6932" width="6" style="1566" customWidth="1"/>
    <col min="6933" max="7168" width="8.75" style="1566"/>
    <col min="7169" max="7169" width="5.25" style="1566" customWidth="1"/>
    <col min="7170" max="7170" width="6" style="1566" customWidth="1"/>
    <col min="7171" max="7171" width="7.75" style="1566" customWidth="1"/>
    <col min="7172" max="7179" width="6" style="1566" customWidth="1"/>
    <col min="7180" max="7180" width="7.125" style="1566" customWidth="1"/>
    <col min="7181" max="7188" width="6" style="1566" customWidth="1"/>
    <col min="7189" max="7424" width="8.75" style="1566"/>
    <col min="7425" max="7425" width="5.25" style="1566" customWidth="1"/>
    <col min="7426" max="7426" width="6" style="1566" customWidth="1"/>
    <col min="7427" max="7427" width="7.75" style="1566" customWidth="1"/>
    <col min="7428" max="7435" width="6" style="1566" customWidth="1"/>
    <col min="7436" max="7436" width="7.125" style="1566" customWidth="1"/>
    <col min="7437" max="7444" width="6" style="1566" customWidth="1"/>
    <col min="7445" max="7680" width="8.75" style="1566"/>
    <col min="7681" max="7681" width="5.25" style="1566" customWidth="1"/>
    <col min="7682" max="7682" width="6" style="1566" customWidth="1"/>
    <col min="7683" max="7683" width="7.75" style="1566" customWidth="1"/>
    <col min="7684" max="7691" width="6" style="1566" customWidth="1"/>
    <col min="7692" max="7692" width="7.125" style="1566" customWidth="1"/>
    <col min="7693" max="7700" width="6" style="1566" customWidth="1"/>
    <col min="7701" max="7936" width="8.75" style="1566"/>
    <col min="7937" max="7937" width="5.25" style="1566" customWidth="1"/>
    <col min="7938" max="7938" width="6" style="1566" customWidth="1"/>
    <col min="7939" max="7939" width="7.75" style="1566" customWidth="1"/>
    <col min="7940" max="7947" width="6" style="1566" customWidth="1"/>
    <col min="7948" max="7948" width="7.125" style="1566" customWidth="1"/>
    <col min="7949" max="7956" width="6" style="1566" customWidth="1"/>
    <col min="7957" max="8192" width="8.75" style="1566"/>
    <col min="8193" max="8193" width="5.25" style="1566" customWidth="1"/>
    <col min="8194" max="8194" width="6" style="1566" customWidth="1"/>
    <col min="8195" max="8195" width="7.75" style="1566" customWidth="1"/>
    <col min="8196" max="8203" width="6" style="1566" customWidth="1"/>
    <col min="8204" max="8204" width="7.125" style="1566" customWidth="1"/>
    <col min="8205" max="8212" width="6" style="1566" customWidth="1"/>
    <col min="8213" max="8448" width="8.75" style="1566"/>
    <col min="8449" max="8449" width="5.25" style="1566" customWidth="1"/>
    <col min="8450" max="8450" width="6" style="1566" customWidth="1"/>
    <col min="8451" max="8451" width="7.75" style="1566" customWidth="1"/>
    <col min="8452" max="8459" width="6" style="1566" customWidth="1"/>
    <col min="8460" max="8460" width="7.125" style="1566" customWidth="1"/>
    <col min="8461" max="8468" width="6" style="1566" customWidth="1"/>
    <col min="8469" max="8704" width="8.75" style="1566"/>
    <col min="8705" max="8705" width="5.25" style="1566" customWidth="1"/>
    <col min="8706" max="8706" width="6" style="1566" customWidth="1"/>
    <col min="8707" max="8707" width="7.75" style="1566" customWidth="1"/>
    <col min="8708" max="8715" width="6" style="1566" customWidth="1"/>
    <col min="8716" max="8716" width="7.125" style="1566" customWidth="1"/>
    <col min="8717" max="8724" width="6" style="1566" customWidth="1"/>
    <col min="8725" max="8960" width="8.75" style="1566"/>
    <col min="8961" max="8961" width="5.25" style="1566" customWidth="1"/>
    <col min="8962" max="8962" width="6" style="1566" customWidth="1"/>
    <col min="8963" max="8963" width="7.75" style="1566" customWidth="1"/>
    <col min="8964" max="8971" width="6" style="1566" customWidth="1"/>
    <col min="8972" max="8972" width="7.125" style="1566" customWidth="1"/>
    <col min="8973" max="8980" width="6" style="1566" customWidth="1"/>
    <col min="8981" max="9216" width="8.75" style="1566"/>
    <col min="9217" max="9217" width="5.25" style="1566" customWidth="1"/>
    <col min="9218" max="9218" width="6" style="1566" customWidth="1"/>
    <col min="9219" max="9219" width="7.75" style="1566" customWidth="1"/>
    <col min="9220" max="9227" width="6" style="1566" customWidth="1"/>
    <col min="9228" max="9228" width="7.125" style="1566" customWidth="1"/>
    <col min="9229" max="9236" width="6" style="1566" customWidth="1"/>
    <col min="9237" max="9472" width="8.75" style="1566"/>
    <col min="9473" max="9473" width="5.25" style="1566" customWidth="1"/>
    <col min="9474" max="9474" width="6" style="1566" customWidth="1"/>
    <col min="9475" max="9475" width="7.75" style="1566" customWidth="1"/>
    <col min="9476" max="9483" width="6" style="1566" customWidth="1"/>
    <col min="9484" max="9484" width="7.125" style="1566" customWidth="1"/>
    <col min="9485" max="9492" width="6" style="1566" customWidth="1"/>
    <col min="9493" max="9728" width="8.75" style="1566"/>
    <col min="9729" max="9729" width="5.25" style="1566" customWidth="1"/>
    <col min="9730" max="9730" width="6" style="1566" customWidth="1"/>
    <col min="9731" max="9731" width="7.75" style="1566" customWidth="1"/>
    <col min="9732" max="9739" width="6" style="1566" customWidth="1"/>
    <col min="9740" max="9740" width="7.125" style="1566" customWidth="1"/>
    <col min="9741" max="9748" width="6" style="1566" customWidth="1"/>
    <col min="9749" max="9984" width="8.75" style="1566"/>
    <col min="9985" max="9985" width="5.25" style="1566" customWidth="1"/>
    <col min="9986" max="9986" width="6" style="1566" customWidth="1"/>
    <col min="9987" max="9987" width="7.75" style="1566" customWidth="1"/>
    <col min="9988" max="9995" width="6" style="1566" customWidth="1"/>
    <col min="9996" max="9996" width="7.125" style="1566" customWidth="1"/>
    <col min="9997" max="10004" width="6" style="1566" customWidth="1"/>
    <col min="10005" max="10240" width="8.75" style="1566"/>
    <col min="10241" max="10241" width="5.25" style="1566" customWidth="1"/>
    <col min="10242" max="10242" width="6" style="1566" customWidth="1"/>
    <col min="10243" max="10243" width="7.75" style="1566" customWidth="1"/>
    <col min="10244" max="10251" width="6" style="1566" customWidth="1"/>
    <col min="10252" max="10252" width="7.125" style="1566" customWidth="1"/>
    <col min="10253" max="10260" width="6" style="1566" customWidth="1"/>
    <col min="10261" max="10496" width="8.75" style="1566"/>
    <col min="10497" max="10497" width="5.25" style="1566" customWidth="1"/>
    <col min="10498" max="10498" width="6" style="1566" customWidth="1"/>
    <col min="10499" max="10499" width="7.75" style="1566" customWidth="1"/>
    <col min="10500" max="10507" width="6" style="1566" customWidth="1"/>
    <col min="10508" max="10508" width="7.125" style="1566" customWidth="1"/>
    <col min="10509" max="10516" width="6" style="1566" customWidth="1"/>
    <col min="10517" max="10752" width="8.75" style="1566"/>
    <col min="10753" max="10753" width="5.25" style="1566" customWidth="1"/>
    <col min="10754" max="10754" width="6" style="1566" customWidth="1"/>
    <col min="10755" max="10755" width="7.75" style="1566" customWidth="1"/>
    <col min="10756" max="10763" width="6" style="1566" customWidth="1"/>
    <col min="10764" max="10764" width="7.125" style="1566" customWidth="1"/>
    <col min="10765" max="10772" width="6" style="1566" customWidth="1"/>
    <col min="10773" max="11008" width="8.75" style="1566"/>
    <col min="11009" max="11009" width="5.25" style="1566" customWidth="1"/>
    <col min="11010" max="11010" width="6" style="1566" customWidth="1"/>
    <col min="11011" max="11011" width="7.75" style="1566" customWidth="1"/>
    <col min="11012" max="11019" width="6" style="1566" customWidth="1"/>
    <col min="11020" max="11020" width="7.125" style="1566" customWidth="1"/>
    <col min="11021" max="11028" width="6" style="1566" customWidth="1"/>
    <col min="11029" max="11264" width="8.75" style="1566"/>
    <col min="11265" max="11265" width="5.25" style="1566" customWidth="1"/>
    <col min="11266" max="11266" width="6" style="1566" customWidth="1"/>
    <col min="11267" max="11267" width="7.75" style="1566" customWidth="1"/>
    <col min="11268" max="11275" width="6" style="1566" customWidth="1"/>
    <col min="11276" max="11276" width="7.125" style="1566" customWidth="1"/>
    <col min="11277" max="11284" width="6" style="1566" customWidth="1"/>
    <col min="11285" max="11520" width="8.75" style="1566"/>
    <col min="11521" max="11521" width="5.25" style="1566" customWidth="1"/>
    <col min="11522" max="11522" width="6" style="1566" customWidth="1"/>
    <col min="11523" max="11523" width="7.75" style="1566" customWidth="1"/>
    <col min="11524" max="11531" width="6" style="1566" customWidth="1"/>
    <col min="11532" max="11532" width="7.125" style="1566" customWidth="1"/>
    <col min="11533" max="11540" width="6" style="1566" customWidth="1"/>
    <col min="11541" max="11776" width="8.75" style="1566"/>
    <col min="11777" max="11777" width="5.25" style="1566" customWidth="1"/>
    <col min="11778" max="11778" width="6" style="1566" customWidth="1"/>
    <col min="11779" max="11779" width="7.75" style="1566" customWidth="1"/>
    <col min="11780" max="11787" width="6" style="1566" customWidth="1"/>
    <col min="11788" max="11788" width="7.125" style="1566" customWidth="1"/>
    <col min="11789" max="11796" width="6" style="1566" customWidth="1"/>
    <col min="11797" max="12032" width="8.75" style="1566"/>
    <col min="12033" max="12033" width="5.25" style="1566" customWidth="1"/>
    <col min="12034" max="12034" width="6" style="1566" customWidth="1"/>
    <col min="12035" max="12035" width="7.75" style="1566" customWidth="1"/>
    <col min="12036" max="12043" width="6" style="1566" customWidth="1"/>
    <col min="12044" max="12044" width="7.125" style="1566" customWidth="1"/>
    <col min="12045" max="12052" width="6" style="1566" customWidth="1"/>
    <col min="12053" max="12288" width="8.75" style="1566"/>
    <col min="12289" max="12289" width="5.25" style="1566" customWidth="1"/>
    <col min="12290" max="12290" width="6" style="1566" customWidth="1"/>
    <col min="12291" max="12291" width="7.75" style="1566" customWidth="1"/>
    <col min="12292" max="12299" width="6" style="1566" customWidth="1"/>
    <col min="12300" max="12300" width="7.125" style="1566" customWidth="1"/>
    <col min="12301" max="12308" width="6" style="1566" customWidth="1"/>
    <col min="12309" max="12544" width="8.75" style="1566"/>
    <col min="12545" max="12545" width="5.25" style="1566" customWidth="1"/>
    <col min="12546" max="12546" width="6" style="1566" customWidth="1"/>
    <col min="12547" max="12547" width="7.75" style="1566" customWidth="1"/>
    <col min="12548" max="12555" width="6" style="1566" customWidth="1"/>
    <col min="12556" max="12556" width="7.125" style="1566" customWidth="1"/>
    <col min="12557" max="12564" width="6" style="1566" customWidth="1"/>
    <col min="12565" max="12800" width="8.75" style="1566"/>
    <col min="12801" max="12801" width="5.25" style="1566" customWidth="1"/>
    <col min="12802" max="12802" width="6" style="1566" customWidth="1"/>
    <col min="12803" max="12803" width="7.75" style="1566" customWidth="1"/>
    <col min="12804" max="12811" width="6" style="1566" customWidth="1"/>
    <col min="12812" max="12812" width="7.125" style="1566" customWidth="1"/>
    <col min="12813" max="12820" width="6" style="1566" customWidth="1"/>
    <col min="12821" max="13056" width="8.75" style="1566"/>
    <col min="13057" max="13057" width="5.25" style="1566" customWidth="1"/>
    <col min="13058" max="13058" width="6" style="1566" customWidth="1"/>
    <col min="13059" max="13059" width="7.75" style="1566" customWidth="1"/>
    <col min="13060" max="13067" width="6" style="1566" customWidth="1"/>
    <col min="13068" max="13068" width="7.125" style="1566" customWidth="1"/>
    <col min="13069" max="13076" width="6" style="1566" customWidth="1"/>
    <col min="13077" max="13312" width="8.75" style="1566"/>
    <col min="13313" max="13313" width="5.25" style="1566" customWidth="1"/>
    <col min="13314" max="13314" width="6" style="1566" customWidth="1"/>
    <col min="13315" max="13315" width="7.75" style="1566" customWidth="1"/>
    <col min="13316" max="13323" width="6" style="1566" customWidth="1"/>
    <col min="13324" max="13324" width="7.125" style="1566" customWidth="1"/>
    <col min="13325" max="13332" width="6" style="1566" customWidth="1"/>
    <col min="13333" max="13568" width="8.75" style="1566"/>
    <col min="13569" max="13569" width="5.25" style="1566" customWidth="1"/>
    <col min="13570" max="13570" width="6" style="1566" customWidth="1"/>
    <col min="13571" max="13571" width="7.75" style="1566" customWidth="1"/>
    <col min="13572" max="13579" width="6" style="1566" customWidth="1"/>
    <col min="13580" max="13580" width="7.125" style="1566" customWidth="1"/>
    <col min="13581" max="13588" width="6" style="1566" customWidth="1"/>
    <col min="13589" max="13824" width="8.75" style="1566"/>
    <col min="13825" max="13825" width="5.25" style="1566" customWidth="1"/>
    <col min="13826" max="13826" width="6" style="1566" customWidth="1"/>
    <col min="13827" max="13827" width="7.75" style="1566" customWidth="1"/>
    <col min="13828" max="13835" width="6" style="1566" customWidth="1"/>
    <col min="13836" max="13836" width="7.125" style="1566" customWidth="1"/>
    <col min="13837" max="13844" width="6" style="1566" customWidth="1"/>
    <col min="13845" max="14080" width="8.75" style="1566"/>
    <col min="14081" max="14081" width="5.25" style="1566" customWidth="1"/>
    <col min="14082" max="14082" width="6" style="1566" customWidth="1"/>
    <col min="14083" max="14083" width="7.75" style="1566" customWidth="1"/>
    <col min="14084" max="14091" width="6" style="1566" customWidth="1"/>
    <col min="14092" max="14092" width="7.125" style="1566" customWidth="1"/>
    <col min="14093" max="14100" width="6" style="1566" customWidth="1"/>
    <col min="14101" max="14336" width="8.75" style="1566"/>
    <col min="14337" max="14337" width="5.25" style="1566" customWidth="1"/>
    <col min="14338" max="14338" width="6" style="1566" customWidth="1"/>
    <col min="14339" max="14339" width="7.75" style="1566" customWidth="1"/>
    <col min="14340" max="14347" width="6" style="1566" customWidth="1"/>
    <col min="14348" max="14348" width="7.125" style="1566" customWidth="1"/>
    <col min="14349" max="14356" width="6" style="1566" customWidth="1"/>
    <col min="14357" max="14592" width="8.75" style="1566"/>
    <col min="14593" max="14593" width="5.25" style="1566" customWidth="1"/>
    <col min="14594" max="14594" width="6" style="1566" customWidth="1"/>
    <col min="14595" max="14595" width="7.75" style="1566" customWidth="1"/>
    <col min="14596" max="14603" width="6" style="1566" customWidth="1"/>
    <col min="14604" max="14604" width="7.125" style="1566" customWidth="1"/>
    <col min="14605" max="14612" width="6" style="1566" customWidth="1"/>
    <col min="14613" max="14848" width="8.75" style="1566"/>
    <col min="14849" max="14849" width="5.25" style="1566" customWidth="1"/>
    <col min="14850" max="14850" width="6" style="1566" customWidth="1"/>
    <col min="14851" max="14851" width="7.75" style="1566" customWidth="1"/>
    <col min="14852" max="14859" width="6" style="1566" customWidth="1"/>
    <col min="14860" max="14860" width="7.125" style="1566" customWidth="1"/>
    <col min="14861" max="14868" width="6" style="1566" customWidth="1"/>
    <col min="14869" max="15104" width="8.75" style="1566"/>
    <col min="15105" max="15105" width="5.25" style="1566" customWidth="1"/>
    <col min="15106" max="15106" width="6" style="1566" customWidth="1"/>
    <col min="15107" max="15107" width="7.75" style="1566" customWidth="1"/>
    <col min="15108" max="15115" width="6" style="1566" customWidth="1"/>
    <col min="15116" max="15116" width="7.125" style="1566" customWidth="1"/>
    <col min="15117" max="15124" width="6" style="1566" customWidth="1"/>
    <col min="15125" max="15360" width="8.75" style="1566"/>
    <col min="15361" max="15361" width="5.25" style="1566" customWidth="1"/>
    <col min="15362" max="15362" width="6" style="1566" customWidth="1"/>
    <col min="15363" max="15363" width="7.75" style="1566" customWidth="1"/>
    <col min="15364" max="15371" width="6" style="1566" customWidth="1"/>
    <col min="15372" max="15372" width="7.125" style="1566" customWidth="1"/>
    <col min="15373" max="15380" width="6" style="1566" customWidth="1"/>
    <col min="15381" max="15616" width="8.75" style="1566"/>
    <col min="15617" max="15617" width="5.25" style="1566" customWidth="1"/>
    <col min="15618" max="15618" width="6" style="1566" customWidth="1"/>
    <col min="15619" max="15619" width="7.75" style="1566" customWidth="1"/>
    <col min="15620" max="15627" width="6" style="1566" customWidth="1"/>
    <col min="15628" max="15628" width="7.125" style="1566" customWidth="1"/>
    <col min="15629" max="15636" width="6" style="1566" customWidth="1"/>
    <col min="15637" max="15872" width="8.75" style="1566"/>
    <col min="15873" max="15873" width="5.25" style="1566" customWidth="1"/>
    <col min="15874" max="15874" width="6" style="1566" customWidth="1"/>
    <col min="15875" max="15875" width="7.75" style="1566" customWidth="1"/>
    <col min="15876" max="15883" width="6" style="1566" customWidth="1"/>
    <col min="15884" max="15884" width="7.125" style="1566" customWidth="1"/>
    <col min="15885" max="15892" width="6" style="1566" customWidth="1"/>
    <col min="15893" max="16128" width="8.75" style="1566"/>
    <col min="16129" max="16129" width="5.25" style="1566" customWidth="1"/>
    <col min="16130" max="16130" width="6" style="1566" customWidth="1"/>
    <col min="16131" max="16131" width="7.75" style="1566" customWidth="1"/>
    <col min="16132" max="16139" width="6" style="1566" customWidth="1"/>
    <col min="16140" max="16140" width="7.125" style="1566" customWidth="1"/>
    <col min="16141" max="16148" width="6" style="1566" customWidth="1"/>
    <col min="16149" max="16384" width="8.75" style="1566"/>
  </cols>
  <sheetData>
    <row r="1" spans="1:20" s="1648" customFormat="1" ht="20.100000000000001" customHeight="1">
      <c r="A1" s="3914" t="s">
        <v>6016</v>
      </c>
      <c r="B1" s="3914"/>
      <c r="C1" s="3914"/>
      <c r="D1" s="3914"/>
      <c r="E1" s="3914"/>
      <c r="F1" s="3914"/>
      <c r="G1" s="3914"/>
      <c r="H1" s="3914"/>
      <c r="I1" s="3914"/>
      <c r="J1" s="3914"/>
      <c r="K1" s="3914"/>
      <c r="L1" s="3914"/>
      <c r="M1" s="3914"/>
      <c r="N1" s="3914"/>
      <c r="O1" s="3914"/>
      <c r="P1" s="3914"/>
      <c r="Q1" s="3914"/>
      <c r="R1" s="3914"/>
      <c r="S1" s="3914"/>
      <c r="T1" s="3914"/>
    </row>
    <row r="2" spans="1:20" s="1649" customFormat="1" ht="25.5" customHeight="1">
      <c r="A2" s="1936" t="s">
        <v>6017</v>
      </c>
      <c r="B2" s="1934"/>
      <c r="C2" s="1934"/>
      <c r="D2" s="1934"/>
      <c r="E2" s="1934"/>
      <c r="F2" s="1934"/>
      <c r="G2" s="1934"/>
      <c r="H2" s="1934"/>
      <c r="I2" s="1934"/>
      <c r="J2" s="1934"/>
      <c r="K2" s="1934"/>
      <c r="L2" s="1934"/>
      <c r="M2" s="1934"/>
      <c r="N2" s="1934"/>
      <c r="O2" s="1934"/>
      <c r="P2" s="1934"/>
      <c r="Q2" s="1934"/>
      <c r="R2" s="1934"/>
      <c r="S2" s="1934"/>
      <c r="T2" s="1935"/>
    </row>
    <row r="3" spans="1:20" s="1643" customFormat="1" ht="14.25" customHeight="1">
      <c r="A3" s="3389" t="s">
        <v>5847</v>
      </c>
      <c r="B3" s="3393" t="s">
        <v>5963</v>
      </c>
      <c r="C3" s="3393" t="s">
        <v>6018</v>
      </c>
      <c r="D3" s="3393"/>
      <c r="E3" s="3393"/>
      <c r="F3" s="3393"/>
      <c r="G3" s="3393" t="s">
        <v>6019</v>
      </c>
      <c r="H3" s="3393"/>
      <c r="I3" s="3393"/>
      <c r="J3" s="3393"/>
      <c r="K3" s="3393"/>
      <c r="L3" s="3393"/>
      <c r="M3" s="3393"/>
      <c r="N3" s="3393"/>
      <c r="O3" s="3393"/>
      <c r="P3" s="3393"/>
      <c r="Q3" s="3393"/>
      <c r="R3" s="3393"/>
      <c r="S3" s="3393"/>
      <c r="T3" s="3393"/>
    </row>
    <row r="4" spans="1:20" s="1643" customFormat="1" ht="14.25" customHeight="1">
      <c r="A4" s="3390"/>
      <c r="B4" s="3393"/>
      <c r="C4" s="3393" t="s">
        <v>6020</v>
      </c>
      <c r="D4" s="3393" t="s">
        <v>6021</v>
      </c>
      <c r="E4" s="3393" t="s">
        <v>6022</v>
      </c>
      <c r="F4" s="3393" t="s">
        <v>6023</v>
      </c>
      <c r="G4" s="3393" t="s">
        <v>6024</v>
      </c>
      <c r="H4" s="3393"/>
      <c r="I4" s="3393"/>
      <c r="J4" s="3393"/>
      <c r="K4" s="3393"/>
      <c r="L4" s="3393"/>
      <c r="M4" s="3393" t="s">
        <v>6025</v>
      </c>
      <c r="N4" s="3393" t="s">
        <v>6026</v>
      </c>
      <c r="O4" s="3393" t="s">
        <v>6027</v>
      </c>
      <c r="P4" s="3393"/>
      <c r="Q4" s="3393"/>
      <c r="R4" s="3393"/>
      <c r="S4" s="3393"/>
      <c r="T4" s="3393"/>
    </row>
    <row r="5" spans="1:20" s="1643" customFormat="1" ht="14.25" customHeight="1">
      <c r="A5" s="3390"/>
      <c r="B5" s="3393"/>
      <c r="C5" s="3393"/>
      <c r="D5" s="3393"/>
      <c r="E5" s="3393"/>
      <c r="F5" s="3393"/>
      <c r="G5" s="3393"/>
      <c r="H5" s="3393"/>
      <c r="I5" s="3393"/>
      <c r="J5" s="3393"/>
      <c r="K5" s="3393"/>
      <c r="L5" s="3393"/>
      <c r="M5" s="3393"/>
      <c r="N5" s="3393"/>
      <c r="O5" s="3393"/>
      <c r="P5" s="3393"/>
      <c r="Q5" s="3393"/>
      <c r="R5" s="3393"/>
      <c r="S5" s="3393"/>
      <c r="T5" s="3393"/>
    </row>
    <row r="6" spans="1:20" s="1643" customFormat="1" ht="14.25" customHeight="1">
      <c r="A6" s="3390"/>
      <c r="B6" s="3393"/>
      <c r="C6" s="3393"/>
      <c r="D6" s="3393"/>
      <c r="E6" s="3393"/>
      <c r="F6" s="3393"/>
      <c r="G6" s="3393"/>
      <c r="H6" s="3393"/>
      <c r="I6" s="3393"/>
      <c r="J6" s="3393"/>
      <c r="K6" s="3393"/>
      <c r="L6" s="3393"/>
      <c r="M6" s="3393"/>
      <c r="N6" s="3393"/>
      <c r="O6" s="3393"/>
      <c r="P6" s="3393"/>
      <c r="Q6" s="3393"/>
      <c r="R6" s="3393"/>
      <c r="S6" s="3393"/>
      <c r="T6" s="3393"/>
    </row>
    <row r="7" spans="1:20" s="1643" customFormat="1" ht="14.25" customHeight="1">
      <c r="A7" s="3390"/>
      <c r="B7" s="3393"/>
      <c r="C7" s="3393"/>
      <c r="D7" s="3393"/>
      <c r="E7" s="3393"/>
      <c r="F7" s="3393"/>
      <c r="G7" s="1927" t="s">
        <v>6028</v>
      </c>
      <c r="H7" s="1927" t="s">
        <v>6029</v>
      </c>
      <c r="I7" s="1927" t="s">
        <v>6030</v>
      </c>
      <c r="J7" s="1927" t="s">
        <v>6031</v>
      </c>
      <c r="K7" s="1927" t="s">
        <v>6032</v>
      </c>
      <c r="L7" s="1927" t="s">
        <v>6033</v>
      </c>
      <c r="M7" s="3393"/>
      <c r="N7" s="3393"/>
      <c r="O7" s="1927" t="s">
        <v>6029</v>
      </c>
      <c r="P7" s="1927" t="s">
        <v>6030</v>
      </c>
      <c r="Q7" s="1927" t="s">
        <v>6031</v>
      </c>
      <c r="R7" s="1927" t="s">
        <v>6032</v>
      </c>
      <c r="S7" s="1927" t="s">
        <v>1377</v>
      </c>
      <c r="T7" s="1927" t="s">
        <v>6033</v>
      </c>
    </row>
    <row r="8" spans="1:20" ht="39" customHeight="1">
      <c r="A8" s="3390"/>
      <c r="B8" s="1937">
        <v>1</v>
      </c>
      <c r="C8" s="1937">
        <v>2</v>
      </c>
      <c r="D8" s="1937">
        <v>3</v>
      </c>
      <c r="E8" s="1937">
        <v>4</v>
      </c>
      <c r="F8" s="1927" t="s">
        <v>6034</v>
      </c>
      <c r="G8" s="1937">
        <v>6</v>
      </c>
      <c r="H8" s="1937">
        <v>7</v>
      </c>
      <c r="I8" s="1937">
        <v>8</v>
      </c>
      <c r="J8" s="1937">
        <v>9</v>
      </c>
      <c r="K8" s="1937">
        <v>10</v>
      </c>
      <c r="L8" s="1928" t="s">
        <v>6035</v>
      </c>
      <c r="M8" s="1937">
        <v>12</v>
      </c>
      <c r="N8" s="1937">
        <v>13</v>
      </c>
      <c r="O8" s="1937">
        <v>14</v>
      </c>
      <c r="P8" s="1937">
        <v>15</v>
      </c>
      <c r="Q8" s="1937">
        <v>16</v>
      </c>
      <c r="R8" s="1937">
        <v>17</v>
      </c>
      <c r="S8" s="1937">
        <v>18</v>
      </c>
      <c r="T8" s="1928" t="s">
        <v>6036</v>
      </c>
    </row>
    <row r="9" spans="1:20" ht="14.25" customHeight="1">
      <c r="A9" s="1940">
        <v>1</v>
      </c>
      <c r="B9" s="1939">
        <f>境外分支机构弥补亏损审核表!B9</f>
        <v>0</v>
      </c>
      <c r="C9" s="2103">
        <f>境外分支机构弥补亏损审核表!C9</f>
        <v>0</v>
      </c>
      <c r="D9" s="2103">
        <f>境外分支机构弥补亏损审核表!D9</f>
        <v>0</v>
      </c>
      <c r="E9" s="2103">
        <f>境外分支机构弥补亏损审核表!E9</f>
        <v>0</v>
      </c>
      <c r="F9" s="2103">
        <f>境外分支机构弥补亏损审核表!F9</f>
        <v>0</v>
      </c>
      <c r="G9" s="2103">
        <f>境外分支机构弥补亏损审核表!G9</f>
        <v>0</v>
      </c>
      <c r="H9" s="2103">
        <f>境外分支机构弥补亏损审核表!H9</f>
        <v>0</v>
      </c>
      <c r="I9" s="2103">
        <f>境外分支机构弥补亏损审核表!I9</f>
        <v>0</v>
      </c>
      <c r="J9" s="2103">
        <f>境外分支机构弥补亏损审核表!J9</f>
        <v>0</v>
      </c>
      <c r="K9" s="2103">
        <f>境外分支机构弥补亏损审核表!K9</f>
        <v>0</v>
      </c>
      <c r="L9" s="2103">
        <f>境外分支机构弥补亏损审核表!L9</f>
        <v>0</v>
      </c>
      <c r="M9" s="2103">
        <f>境外分支机构弥补亏损审核表!M9</f>
        <v>0</v>
      </c>
      <c r="N9" s="2103">
        <f>境外分支机构弥补亏损审核表!N9</f>
        <v>0</v>
      </c>
      <c r="O9" s="2103">
        <f>境外分支机构弥补亏损审核表!O9</f>
        <v>0</v>
      </c>
      <c r="P9" s="2103">
        <f>境外分支机构弥补亏损审核表!P9</f>
        <v>0</v>
      </c>
      <c r="Q9" s="2103">
        <f>境外分支机构弥补亏损审核表!Q9</f>
        <v>0</v>
      </c>
      <c r="R9" s="2103">
        <f>境外分支机构弥补亏损审核表!R9</f>
        <v>0</v>
      </c>
      <c r="S9" s="2103">
        <f>境外分支机构弥补亏损审核表!S9</f>
        <v>0</v>
      </c>
      <c r="T9" s="2103">
        <f>境外分支机构弥补亏损审核表!T9</f>
        <v>0</v>
      </c>
    </row>
    <row r="10" spans="1:20" ht="14.25" customHeight="1">
      <c r="A10" s="1940">
        <v>2</v>
      </c>
      <c r="B10" s="1939">
        <f>境外分支机构弥补亏损审核表!B10</f>
        <v>0</v>
      </c>
      <c r="C10" s="2103">
        <f>境外分支机构弥补亏损审核表!C10</f>
        <v>0</v>
      </c>
      <c r="D10" s="2103">
        <f>境外分支机构弥补亏损审核表!D10</f>
        <v>0</v>
      </c>
      <c r="E10" s="2103">
        <f>境外分支机构弥补亏损审核表!E10</f>
        <v>0</v>
      </c>
      <c r="F10" s="2103">
        <f>境外分支机构弥补亏损审核表!F10</f>
        <v>0</v>
      </c>
      <c r="G10" s="2103">
        <f>境外分支机构弥补亏损审核表!G10</f>
        <v>0</v>
      </c>
      <c r="H10" s="2103">
        <f>境外分支机构弥补亏损审核表!H10</f>
        <v>0</v>
      </c>
      <c r="I10" s="2103">
        <f>境外分支机构弥补亏损审核表!I10</f>
        <v>0</v>
      </c>
      <c r="J10" s="2103">
        <f>境外分支机构弥补亏损审核表!J10</f>
        <v>0</v>
      </c>
      <c r="K10" s="2103">
        <f>境外分支机构弥补亏损审核表!K10</f>
        <v>0</v>
      </c>
      <c r="L10" s="2103">
        <f>境外分支机构弥补亏损审核表!L10</f>
        <v>0</v>
      </c>
      <c r="M10" s="2103">
        <f>境外分支机构弥补亏损审核表!M10</f>
        <v>0</v>
      </c>
      <c r="N10" s="2103">
        <f>境外分支机构弥补亏损审核表!N10</f>
        <v>0</v>
      </c>
      <c r="O10" s="2103">
        <f>境外分支机构弥补亏损审核表!O10</f>
        <v>0</v>
      </c>
      <c r="P10" s="2103">
        <f>境外分支机构弥补亏损审核表!P10</f>
        <v>0</v>
      </c>
      <c r="Q10" s="2103">
        <f>境外分支机构弥补亏损审核表!Q10</f>
        <v>0</v>
      </c>
      <c r="R10" s="2103">
        <f>境外分支机构弥补亏损审核表!R10</f>
        <v>0</v>
      </c>
      <c r="S10" s="2103">
        <f>境外分支机构弥补亏损审核表!S10</f>
        <v>0</v>
      </c>
      <c r="T10" s="2103">
        <f>境外分支机构弥补亏损审核表!T10</f>
        <v>0</v>
      </c>
    </row>
    <row r="11" spans="1:20" ht="14.25" customHeight="1">
      <c r="A11" s="1940">
        <v>3</v>
      </c>
      <c r="B11" s="1939">
        <f>境外分支机构弥补亏损审核表!B11</f>
        <v>0</v>
      </c>
      <c r="C11" s="2103">
        <f>境外分支机构弥补亏损审核表!C11</f>
        <v>0</v>
      </c>
      <c r="D11" s="2103">
        <f>境外分支机构弥补亏损审核表!D11</f>
        <v>0</v>
      </c>
      <c r="E11" s="2103">
        <f>境外分支机构弥补亏损审核表!E11</f>
        <v>0</v>
      </c>
      <c r="F11" s="2103">
        <f>境外分支机构弥补亏损审核表!F11</f>
        <v>0</v>
      </c>
      <c r="G11" s="2103">
        <f>境外分支机构弥补亏损审核表!G11</f>
        <v>0</v>
      </c>
      <c r="H11" s="2103">
        <f>境外分支机构弥补亏损审核表!H11</f>
        <v>0</v>
      </c>
      <c r="I11" s="2103">
        <f>境外分支机构弥补亏损审核表!I11</f>
        <v>0</v>
      </c>
      <c r="J11" s="2103">
        <f>境外分支机构弥补亏损审核表!J11</f>
        <v>0</v>
      </c>
      <c r="K11" s="2103">
        <f>境外分支机构弥补亏损审核表!K11</f>
        <v>0</v>
      </c>
      <c r="L11" s="2103">
        <f>境外分支机构弥补亏损审核表!L11</f>
        <v>0</v>
      </c>
      <c r="M11" s="2103">
        <f>境外分支机构弥补亏损审核表!M11</f>
        <v>0</v>
      </c>
      <c r="N11" s="2103">
        <f>境外分支机构弥补亏损审核表!N11</f>
        <v>0</v>
      </c>
      <c r="O11" s="2103">
        <f>境外分支机构弥补亏损审核表!O11</f>
        <v>0</v>
      </c>
      <c r="P11" s="2103">
        <f>境外分支机构弥补亏损审核表!P11</f>
        <v>0</v>
      </c>
      <c r="Q11" s="2103">
        <f>境外分支机构弥补亏损审核表!Q11</f>
        <v>0</v>
      </c>
      <c r="R11" s="2103">
        <f>境外分支机构弥补亏损审核表!R11</f>
        <v>0</v>
      </c>
      <c r="S11" s="2103">
        <f>境外分支机构弥补亏损审核表!S11</f>
        <v>0</v>
      </c>
      <c r="T11" s="2103">
        <f>境外分支机构弥补亏损审核表!T11</f>
        <v>0</v>
      </c>
    </row>
    <row r="12" spans="1:20" ht="14.25" customHeight="1">
      <c r="A12" s="1940">
        <v>4</v>
      </c>
      <c r="B12" s="1939">
        <f>境外分支机构弥补亏损审核表!B12</f>
        <v>0</v>
      </c>
      <c r="C12" s="2103">
        <f>境外分支机构弥补亏损审核表!C12</f>
        <v>0</v>
      </c>
      <c r="D12" s="2103">
        <f>境外分支机构弥补亏损审核表!D12</f>
        <v>0</v>
      </c>
      <c r="E12" s="2103">
        <f>境外分支机构弥补亏损审核表!E12</f>
        <v>0</v>
      </c>
      <c r="F12" s="2103">
        <f>境外分支机构弥补亏损审核表!F12</f>
        <v>0</v>
      </c>
      <c r="G12" s="2103">
        <f>境外分支机构弥补亏损审核表!G12</f>
        <v>0</v>
      </c>
      <c r="H12" s="2103">
        <f>境外分支机构弥补亏损审核表!H12</f>
        <v>0</v>
      </c>
      <c r="I12" s="2103">
        <f>境外分支机构弥补亏损审核表!I12</f>
        <v>0</v>
      </c>
      <c r="J12" s="2103">
        <f>境外分支机构弥补亏损审核表!J12</f>
        <v>0</v>
      </c>
      <c r="K12" s="2103">
        <f>境外分支机构弥补亏损审核表!K12</f>
        <v>0</v>
      </c>
      <c r="L12" s="2103">
        <f>境外分支机构弥补亏损审核表!L12</f>
        <v>0</v>
      </c>
      <c r="M12" s="2103">
        <f>境外分支机构弥补亏损审核表!M12</f>
        <v>0</v>
      </c>
      <c r="N12" s="2103">
        <f>境外分支机构弥补亏损审核表!N12</f>
        <v>0</v>
      </c>
      <c r="O12" s="2103">
        <f>境外分支机构弥补亏损审核表!O12</f>
        <v>0</v>
      </c>
      <c r="P12" s="2103">
        <f>境外分支机构弥补亏损审核表!P12</f>
        <v>0</v>
      </c>
      <c r="Q12" s="2103">
        <f>境外分支机构弥补亏损审核表!Q12</f>
        <v>0</v>
      </c>
      <c r="R12" s="2103">
        <f>境外分支机构弥补亏损审核表!R12</f>
        <v>0</v>
      </c>
      <c r="S12" s="2103">
        <f>境外分支机构弥补亏损审核表!S12</f>
        <v>0</v>
      </c>
      <c r="T12" s="2103">
        <f>境外分支机构弥补亏损审核表!T12</f>
        <v>0</v>
      </c>
    </row>
    <row r="13" spans="1:20" ht="14.25" customHeight="1">
      <c r="A13" s="1940">
        <v>5</v>
      </c>
      <c r="B13" s="1939">
        <f>境外分支机构弥补亏损审核表!B13</f>
        <v>0</v>
      </c>
      <c r="C13" s="2103">
        <f>境外分支机构弥补亏损审核表!C13</f>
        <v>0</v>
      </c>
      <c r="D13" s="2103">
        <f>境外分支机构弥补亏损审核表!D13</f>
        <v>0</v>
      </c>
      <c r="E13" s="2103">
        <f>境外分支机构弥补亏损审核表!E13</f>
        <v>0</v>
      </c>
      <c r="F13" s="2103">
        <f>境外分支机构弥补亏损审核表!F13</f>
        <v>0</v>
      </c>
      <c r="G13" s="2103">
        <f>境外分支机构弥补亏损审核表!G13</f>
        <v>0</v>
      </c>
      <c r="H13" s="2103">
        <f>境外分支机构弥补亏损审核表!H13</f>
        <v>0</v>
      </c>
      <c r="I13" s="2103">
        <f>境外分支机构弥补亏损审核表!I13</f>
        <v>0</v>
      </c>
      <c r="J13" s="2103">
        <f>境外分支机构弥补亏损审核表!J13</f>
        <v>0</v>
      </c>
      <c r="K13" s="2103">
        <f>境外分支机构弥补亏损审核表!K13</f>
        <v>0</v>
      </c>
      <c r="L13" s="2103">
        <f>境外分支机构弥补亏损审核表!L13</f>
        <v>0</v>
      </c>
      <c r="M13" s="2103">
        <f>境外分支机构弥补亏损审核表!M13</f>
        <v>0</v>
      </c>
      <c r="N13" s="2103">
        <f>境外分支机构弥补亏损审核表!N13</f>
        <v>0</v>
      </c>
      <c r="O13" s="2103">
        <f>境外分支机构弥补亏损审核表!O13</f>
        <v>0</v>
      </c>
      <c r="P13" s="2103">
        <f>境外分支机构弥补亏损审核表!P13</f>
        <v>0</v>
      </c>
      <c r="Q13" s="2103">
        <f>境外分支机构弥补亏损审核表!Q13</f>
        <v>0</v>
      </c>
      <c r="R13" s="2103">
        <f>境外分支机构弥补亏损审核表!R13</f>
        <v>0</v>
      </c>
      <c r="S13" s="2103">
        <f>境外分支机构弥补亏损审核表!S13</f>
        <v>0</v>
      </c>
      <c r="T13" s="2103">
        <f>境外分支机构弥补亏损审核表!T13</f>
        <v>0</v>
      </c>
    </row>
    <row r="14" spans="1:20" ht="14.25" customHeight="1">
      <c r="A14" s="1940">
        <v>6</v>
      </c>
      <c r="B14" s="1939">
        <f>境外分支机构弥补亏损审核表!B14</f>
        <v>0</v>
      </c>
      <c r="C14" s="2103">
        <f>境外分支机构弥补亏损审核表!C14</f>
        <v>0</v>
      </c>
      <c r="D14" s="2103">
        <f>境外分支机构弥补亏损审核表!D14</f>
        <v>0</v>
      </c>
      <c r="E14" s="2103">
        <f>境外分支机构弥补亏损审核表!E14</f>
        <v>0</v>
      </c>
      <c r="F14" s="2103">
        <f>境外分支机构弥补亏损审核表!F14</f>
        <v>0</v>
      </c>
      <c r="G14" s="2103">
        <f>境外分支机构弥补亏损审核表!G14</f>
        <v>0</v>
      </c>
      <c r="H14" s="2103">
        <f>境外分支机构弥补亏损审核表!H14</f>
        <v>0</v>
      </c>
      <c r="I14" s="2103">
        <f>境外分支机构弥补亏损审核表!I14</f>
        <v>0</v>
      </c>
      <c r="J14" s="2103">
        <f>境外分支机构弥补亏损审核表!J14</f>
        <v>0</v>
      </c>
      <c r="K14" s="2103">
        <f>境外分支机构弥补亏损审核表!K14</f>
        <v>0</v>
      </c>
      <c r="L14" s="2103">
        <f>境外分支机构弥补亏损审核表!L14</f>
        <v>0</v>
      </c>
      <c r="M14" s="2103">
        <f>境外分支机构弥补亏损审核表!M14</f>
        <v>0</v>
      </c>
      <c r="N14" s="2103">
        <f>境外分支机构弥补亏损审核表!N14</f>
        <v>0</v>
      </c>
      <c r="O14" s="2103">
        <f>境外分支机构弥补亏损审核表!O14</f>
        <v>0</v>
      </c>
      <c r="P14" s="2103">
        <f>境外分支机构弥补亏损审核表!P14</f>
        <v>0</v>
      </c>
      <c r="Q14" s="2103">
        <f>境外分支机构弥补亏损审核表!Q14</f>
        <v>0</v>
      </c>
      <c r="R14" s="2103">
        <f>境外分支机构弥补亏损审核表!R14</f>
        <v>0</v>
      </c>
      <c r="S14" s="2103">
        <f>境外分支机构弥补亏损审核表!S14</f>
        <v>0</v>
      </c>
      <c r="T14" s="2103">
        <f>境外分支机构弥补亏损审核表!T14</f>
        <v>0</v>
      </c>
    </row>
    <row r="15" spans="1:20" ht="14.25" customHeight="1">
      <c r="A15" s="1940">
        <v>7</v>
      </c>
      <c r="B15" s="1939">
        <f>境外分支机构弥补亏损审核表!B15</f>
        <v>0</v>
      </c>
      <c r="C15" s="2103">
        <f>境外分支机构弥补亏损审核表!C15</f>
        <v>0</v>
      </c>
      <c r="D15" s="2103">
        <f>境外分支机构弥补亏损审核表!D15</f>
        <v>0</v>
      </c>
      <c r="E15" s="2103">
        <f>境外分支机构弥补亏损审核表!E15</f>
        <v>0</v>
      </c>
      <c r="F15" s="2103">
        <f>境外分支机构弥补亏损审核表!F15</f>
        <v>0</v>
      </c>
      <c r="G15" s="2103">
        <f>境外分支机构弥补亏损审核表!G15</f>
        <v>0</v>
      </c>
      <c r="H15" s="2103">
        <f>境外分支机构弥补亏损审核表!H15</f>
        <v>0</v>
      </c>
      <c r="I15" s="2103">
        <f>境外分支机构弥补亏损审核表!I15</f>
        <v>0</v>
      </c>
      <c r="J15" s="2103">
        <f>境外分支机构弥补亏损审核表!J15</f>
        <v>0</v>
      </c>
      <c r="K15" s="2103">
        <f>境外分支机构弥补亏损审核表!K15</f>
        <v>0</v>
      </c>
      <c r="L15" s="2103">
        <f>境外分支机构弥补亏损审核表!L15</f>
        <v>0</v>
      </c>
      <c r="M15" s="2103">
        <f>境外分支机构弥补亏损审核表!M15</f>
        <v>0</v>
      </c>
      <c r="N15" s="2103">
        <f>境外分支机构弥补亏损审核表!N15</f>
        <v>0</v>
      </c>
      <c r="O15" s="2103">
        <f>境外分支机构弥补亏损审核表!O15</f>
        <v>0</v>
      </c>
      <c r="P15" s="2103">
        <f>境外分支机构弥补亏损审核表!P15</f>
        <v>0</v>
      </c>
      <c r="Q15" s="2103">
        <f>境外分支机构弥补亏损审核表!Q15</f>
        <v>0</v>
      </c>
      <c r="R15" s="2103">
        <f>境外分支机构弥补亏损审核表!R15</f>
        <v>0</v>
      </c>
      <c r="S15" s="2103">
        <f>境外分支机构弥补亏损审核表!S15</f>
        <v>0</v>
      </c>
      <c r="T15" s="2103">
        <f>境外分支机构弥补亏损审核表!T15</f>
        <v>0</v>
      </c>
    </row>
    <row r="16" spans="1:20" ht="14.25" customHeight="1">
      <c r="A16" s="1940">
        <v>8</v>
      </c>
      <c r="B16" s="1939">
        <f>境外分支机构弥补亏损审核表!B16</f>
        <v>0</v>
      </c>
      <c r="C16" s="2103">
        <f>境外分支机构弥补亏损审核表!C16</f>
        <v>0</v>
      </c>
      <c r="D16" s="2103">
        <f>境外分支机构弥补亏损审核表!D16</f>
        <v>0</v>
      </c>
      <c r="E16" s="2103">
        <f>境外分支机构弥补亏损审核表!E16</f>
        <v>0</v>
      </c>
      <c r="F16" s="2103">
        <f>境外分支机构弥补亏损审核表!F16</f>
        <v>0</v>
      </c>
      <c r="G16" s="2103">
        <f>境外分支机构弥补亏损审核表!G16</f>
        <v>0</v>
      </c>
      <c r="H16" s="2103">
        <f>境外分支机构弥补亏损审核表!H16</f>
        <v>0</v>
      </c>
      <c r="I16" s="2103">
        <f>境外分支机构弥补亏损审核表!I16</f>
        <v>0</v>
      </c>
      <c r="J16" s="2103">
        <f>境外分支机构弥补亏损审核表!J16</f>
        <v>0</v>
      </c>
      <c r="K16" s="2103">
        <f>境外分支机构弥补亏损审核表!K16</f>
        <v>0</v>
      </c>
      <c r="L16" s="2103">
        <f>境外分支机构弥补亏损审核表!L16</f>
        <v>0</v>
      </c>
      <c r="M16" s="2103">
        <f>境外分支机构弥补亏损审核表!M16</f>
        <v>0</v>
      </c>
      <c r="N16" s="2103">
        <f>境外分支机构弥补亏损审核表!N16</f>
        <v>0</v>
      </c>
      <c r="O16" s="2103">
        <f>境外分支机构弥补亏损审核表!O16</f>
        <v>0</v>
      </c>
      <c r="P16" s="2103">
        <f>境外分支机构弥补亏损审核表!P16</f>
        <v>0</v>
      </c>
      <c r="Q16" s="2103">
        <f>境外分支机构弥补亏损审核表!Q16</f>
        <v>0</v>
      </c>
      <c r="R16" s="2103">
        <f>境外分支机构弥补亏损审核表!R16</f>
        <v>0</v>
      </c>
      <c r="S16" s="2103">
        <f>境外分支机构弥补亏损审核表!S16</f>
        <v>0</v>
      </c>
      <c r="T16" s="2103">
        <f>境外分支机构弥补亏损审核表!T16</f>
        <v>0</v>
      </c>
    </row>
    <row r="17" spans="1:21" ht="14.25" customHeight="1">
      <c r="A17" s="1940">
        <v>9</v>
      </c>
      <c r="B17" s="1939">
        <f>境外分支机构弥补亏损审核表!B17</f>
        <v>0</v>
      </c>
      <c r="C17" s="2103">
        <f>境外分支机构弥补亏损审核表!C17</f>
        <v>0</v>
      </c>
      <c r="D17" s="2103">
        <f>境外分支机构弥补亏损审核表!D17</f>
        <v>0</v>
      </c>
      <c r="E17" s="2103">
        <f>境外分支机构弥补亏损审核表!E17</f>
        <v>0</v>
      </c>
      <c r="F17" s="2103">
        <f>境外分支机构弥补亏损审核表!F17</f>
        <v>0</v>
      </c>
      <c r="G17" s="2103">
        <f>境外分支机构弥补亏损审核表!G17</f>
        <v>0</v>
      </c>
      <c r="H17" s="2103">
        <f>境外分支机构弥补亏损审核表!H17</f>
        <v>0</v>
      </c>
      <c r="I17" s="2103">
        <f>境外分支机构弥补亏损审核表!I17</f>
        <v>0</v>
      </c>
      <c r="J17" s="2103">
        <f>境外分支机构弥补亏损审核表!J17</f>
        <v>0</v>
      </c>
      <c r="K17" s="2103">
        <f>境外分支机构弥补亏损审核表!K17</f>
        <v>0</v>
      </c>
      <c r="L17" s="2103">
        <f>境外分支机构弥补亏损审核表!L17</f>
        <v>0</v>
      </c>
      <c r="M17" s="2103">
        <f>境外分支机构弥补亏损审核表!M17</f>
        <v>0</v>
      </c>
      <c r="N17" s="2103">
        <f>境外分支机构弥补亏损审核表!N17</f>
        <v>0</v>
      </c>
      <c r="O17" s="2103">
        <f>境外分支机构弥补亏损审核表!O17</f>
        <v>0</v>
      </c>
      <c r="P17" s="2103">
        <f>境外分支机构弥补亏损审核表!P17</f>
        <v>0</v>
      </c>
      <c r="Q17" s="2103">
        <f>境外分支机构弥补亏损审核表!Q17</f>
        <v>0</v>
      </c>
      <c r="R17" s="2103">
        <f>境外分支机构弥补亏损审核表!R17</f>
        <v>0</v>
      </c>
      <c r="S17" s="2103">
        <f>境外分支机构弥补亏损审核表!S17</f>
        <v>0</v>
      </c>
      <c r="T17" s="2103">
        <f>境外分支机构弥补亏损审核表!T17</f>
        <v>0</v>
      </c>
    </row>
    <row r="18" spans="1:21" ht="14.25" customHeight="1">
      <c r="A18" s="1940">
        <v>10</v>
      </c>
      <c r="B18" s="1940" t="s">
        <v>5656</v>
      </c>
      <c r="C18" s="2103">
        <f>境外分支机构弥补亏损审核表!C18</f>
        <v>0</v>
      </c>
      <c r="D18" s="2103">
        <f>境外分支机构弥补亏损审核表!D18</f>
        <v>0</v>
      </c>
      <c r="E18" s="2103">
        <f>境外分支机构弥补亏损审核表!E18</f>
        <v>0</v>
      </c>
      <c r="F18" s="2103">
        <f>境外分支机构弥补亏损审核表!F18</f>
        <v>0</v>
      </c>
      <c r="G18" s="2103">
        <f>境外分支机构弥补亏损审核表!G18</f>
        <v>0</v>
      </c>
      <c r="H18" s="2103">
        <f>境外分支机构弥补亏损审核表!H18</f>
        <v>0</v>
      </c>
      <c r="I18" s="2103">
        <f>境外分支机构弥补亏损审核表!I18</f>
        <v>0</v>
      </c>
      <c r="J18" s="2103">
        <f>境外分支机构弥补亏损审核表!J18</f>
        <v>0</v>
      </c>
      <c r="K18" s="2103">
        <f>境外分支机构弥补亏损审核表!K18</f>
        <v>0</v>
      </c>
      <c r="L18" s="2103">
        <f>境外分支机构弥补亏损审核表!L18</f>
        <v>0</v>
      </c>
      <c r="M18" s="2103">
        <f>境外分支机构弥补亏损审核表!M18</f>
        <v>0</v>
      </c>
      <c r="N18" s="2103">
        <f>境外分支机构弥补亏损审核表!N18</f>
        <v>0</v>
      </c>
      <c r="O18" s="2103">
        <f>境外分支机构弥补亏损审核表!O18</f>
        <v>0</v>
      </c>
      <c r="P18" s="2103">
        <f>境外分支机构弥补亏损审核表!P18</f>
        <v>0</v>
      </c>
      <c r="Q18" s="2103">
        <f>境外分支机构弥补亏损审核表!Q18</f>
        <v>0</v>
      </c>
      <c r="R18" s="2103">
        <f>境外分支机构弥补亏损审核表!R18</f>
        <v>0</v>
      </c>
      <c r="S18" s="2103">
        <f>境外分支机构弥补亏损审核表!S18</f>
        <v>0</v>
      </c>
      <c r="T18" s="2103">
        <f>境外分支机构弥补亏损审核表!T18</f>
        <v>0</v>
      </c>
      <c r="U18" s="1799" t="s">
        <v>6658</v>
      </c>
    </row>
    <row r="19" spans="1:21" ht="106.5" customHeight="1">
      <c r="A19" s="1944"/>
      <c r="B19" s="1932" t="s">
        <v>6037</v>
      </c>
      <c r="C19" s="1944"/>
      <c r="D19" s="1992"/>
      <c r="E19" s="1992" t="s">
        <v>6038</v>
      </c>
      <c r="F19" s="1944"/>
      <c r="G19" s="1944"/>
      <c r="H19" s="1944"/>
      <c r="I19" s="1944"/>
      <c r="J19" s="1944"/>
      <c r="K19" s="1944"/>
      <c r="L19" s="1944"/>
      <c r="M19" s="1944"/>
      <c r="N19" s="1992"/>
      <c r="O19" s="1992"/>
      <c r="P19" s="1992"/>
      <c r="Q19" s="1944"/>
      <c r="R19" s="1944"/>
      <c r="S19" s="1944"/>
      <c r="T19" s="1944"/>
    </row>
  </sheetData>
  <mergeCells count="13">
    <mergeCell ref="A1:T1"/>
    <mergeCell ref="A3:A8"/>
    <mergeCell ref="B3:B7"/>
    <mergeCell ref="C3:F3"/>
    <mergeCell ref="G3:T3"/>
    <mergeCell ref="C4:C7"/>
    <mergeCell ref="D4:D7"/>
    <mergeCell ref="E4:E7"/>
    <mergeCell ref="F4:F7"/>
    <mergeCell ref="G4:L6"/>
    <mergeCell ref="M4:M7"/>
    <mergeCell ref="N4:N7"/>
    <mergeCell ref="O4:T6"/>
  </mergeCells>
  <phoneticPr fontId="59" type="noConversion"/>
  <hyperlinks>
    <hyperlink ref="U18" location="境外分支机构弥补亏损审核表!A1" display="境外分支机构弥补亏损审核表!A1"/>
  </hyperlinks>
  <printOptions horizontalCentered="1"/>
  <pageMargins left="0.74803149606299213" right="0.74803149606299213" top="0.98425196850393704" bottom="0.98425196850393704" header="0.51181102362204722" footer="0.51181102362204722"/>
  <pageSetup paperSize="9" orientation="landscape" r:id="rId1"/>
  <headerFooter alignWithMargins="0"/>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3">
    <tabColor rgb="FFFFFF00"/>
  </sheetPr>
  <dimension ref="A1:U16"/>
  <sheetViews>
    <sheetView workbookViewId="0">
      <selection activeCell="F16" sqref="F16"/>
    </sheetView>
  </sheetViews>
  <sheetFormatPr defaultRowHeight="12.75"/>
  <cols>
    <col min="1" max="1" width="2.875" style="1653" customWidth="1"/>
    <col min="2" max="2" width="9.375" style="1653" customWidth="1"/>
    <col min="3" max="20" width="10.25" style="1653" customWidth="1"/>
    <col min="21" max="256" width="9" style="1653"/>
    <col min="257" max="257" width="5.25" style="1653" customWidth="1"/>
    <col min="258" max="258" width="7.125" style="1653" customWidth="1"/>
    <col min="259" max="263" width="6.375" style="1653" customWidth="1"/>
    <col min="264" max="264" width="7.25" style="1653" customWidth="1"/>
    <col min="265" max="269" width="6.375" style="1653" customWidth="1"/>
    <col min="270" max="270" width="8.375" style="1653" customWidth="1"/>
    <col min="271" max="275" width="6.375" style="1653" customWidth="1"/>
    <col min="276" max="276" width="9.25" style="1653" customWidth="1"/>
    <col min="277" max="512" width="9" style="1653"/>
    <col min="513" max="513" width="5.25" style="1653" customWidth="1"/>
    <col min="514" max="514" width="7.125" style="1653" customWidth="1"/>
    <col min="515" max="519" width="6.375" style="1653" customWidth="1"/>
    <col min="520" max="520" width="7.25" style="1653" customWidth="1"/>
    <col min="521" max="525" width="6.375" style="1653" customWidth="1"/>
    <col min="526" max="526" width="8.375" style="1653" customWidth="1"/>
    <col min="527" max="531" width="6.375" style="1653" customWidth="1"/>
    <col min="532" max="532" width="9.25" style="1653" customWidth="1"/>
    <col min="533" max="768" width="9" style="1653"/>
    <col min="769" max="769" width="5.25" style="1653" customWidth="1"/>
    <col min="770" max="770" width="7.125" style="1653" customWidth="1"/>
    <col min="771" max="775" width="6.375" style="1653" customWidth="1"/>
    <col min="776" max="776" width="7.25" style="1653" customWidth="1"/>
    <col min="777" max="781" width="6.375" style="1653" customWidth="1"/>
    <col min="782" max="782" width="8.375" style="1653" customWidth="1"/>
    <col min="783" max="787" width="6.375" style="1653" customWidth="1"/>
    <col min="788" max="788" width="9.25" style="1653" customWidth="1"/>
    <col min="789" max="1024" width="9" style="1653"/>
    <col min="1025" max="1025" width="5.25" style="1653" customWidth="1"/>
    <col min="1026" max="1026" width="7.125" style="1653" customWidth="1"/>
    <col min="1027" max="1031" width="6.375" style="1653" customWidth="1"/>
    <col min="1032" max="1032" width="7.25" style="1653" customWidth="1"/>
    <col min="1033" max="1037" width="6.375" style="1653" customWidth="1"/>
    <col min="1038" max="1038" width="8.375" style="1653" customWidth="1"/>
    <col min="1039" max="1043" width="6.375" style="1653" customWidth="1"/>
    <col min="1044" max="1044" width="9.25" style="1653" customWidth="1"/>
    <col min="1045" max="1280" width="9" style="1653"/>
    <col min="1281" max="1281" width="5.25" style="1653" customWidth="1"/>
    <col min="1282" max="1282" width="7.125" style="1653" customWidth="1"/>
    <col min="1283" max="1287" width="6.375" style="1653" customWidth="1"/>
    <col min="1288" max="1288" width="7.25" style="1653" customWidth="1"/>
    <col min="1289" max="1293" width="6.375" style="1653" customWidth="1"/>
    <col min="1294" max="1294" width="8.375" style="1653" customWidth="1"/>
    <col min="1295" max="1299" width="6.375" style="1653" customWidth="1"/>
    <col min="1300" max="1300" width="9.25" style="1653" customWidth="1"/>
    <col min="1301" max="1536" width="9" style="1653"/>
    <col min="1537" max="1537" width="5.25" style="1653" customWidth="1"/>
    <col min="1538" max="1538" width="7.125" style="1653" customWidth="1"/>
    <col min="1539" max="1543" width="6.375" style="1653" customWidth="1"/>
    <col min="1544" max="1544" width="7.25" style="1653" customWidth="1"/>
    <col min="1545" max="1549" width="6.375" style="1653" customWidth="1"/>
    <col min="1550" max="1550" width="8.375" style="1653" customWidth="1"/>
    <col min="1551" max="1555" width="6.375" style="1653" customWidth="1"/>
    <col min="1556" max="1556" width="9.25" style="1653" customWidth="1"/>
    <col min="1557" max="1792" width="9" style="1653"/>
    <col min="1793" max="1793" width="5.25" style="1653" customWidth="1"/>
    <col min="1794" max="1794" width="7.125" style="1653" customWidth="1"/>
    <col min="1795" max="1799" width="6.375" style="1653" customWidth="1"/>
    <col min="1800" max="1800" width="7.25" style="1653" customWidth="1"/>
    <col min="1801" max="1805" width="6.375" style="1653" customWidth="1"/>
    <col min="1806" max="1806" width="8.375" style="1653" customWidth="1"/>
    <col min="1807" max="1811" width="6.375" style="1653" customWidth="1"/>
    <col min="1812" max="1812" width="9.25" style="1653" customWidth="1"/>
    <col min="1813" max="2048" width="9" style="1653"/>
    <col min="2049" max="2049" width="5.25" style="1653" customWidth="1"/>
    <col min="2050" max="2050" width="7.125" style="1653" customWidth="1"/>
    <col min="2051" max="2055" width="6.375" style="1653" customWidth="1"/>
    <col min="2056" max="2056" width="7.25" style="1653" customWidth="1"/>
    <col min="2057" max="2061" width="6.375" style="1653" customWidth="1"/>
    <col min="2062" max="2062" width="8.375" style="1653" customWidth="1"/>
    <col min="2063" max="2067" width="6.375" style="1653" customWidth="1"/>
    <col min="2068" max="2068" width="9.25" style="1653" customWidth="1"/>
    <col min="2069" max="2304" width="9" style="1653"/>
    <col min="2305" max="2305" width="5.25" style="1653" customWidth="1"/>
    <col min="2306" max="2306" width="7.125" style="1653" customWidth="1"/>
    <col min="2307" max="2311" width="6.375" style="1653" customWidth="1"/>
    <col min="2312" max="2312" width="7.25" style="1653" customWidth="1"/>
    <col min="2313" max="2317" width="6.375" style="1653" customWidth="1"/>
    <col min="2318" max="2318" width="8.375" style="1653" customWidth="1"/>
    <col min="2319" max="2323" width="6.375" style="1653" customWidth="1"/>
    <col min="2324" max="2324" width="9.25" style="1653" customWidth="1"/>
    <col min="2325" max="2560" width="9" style="1653"/>
    <col min="2561" max="2561" width="5.25" style="1653" customWidth="1"/>
    <col min="2562" max="2562" width="7.125" style="1653" customWidth="1"/>
    <col min="2563" max="2567" width="6.375" style="1653" customWidth="1"/>
    <col min="2568" max="2568" width="7.25" style="1653" customWidth="1"/>
    <col min="2569" max="2573" width="6.375" style="1653" customWidth="1"/>
    <col min="2574" max="2574" width="8.375" style="1653" customWidth="1"/>
    <col min="2575" max="2579" width="6.375" style="1653" customWidth="1"/>
    <col min="2580" max="2580" width="9.25" style="1653" customWidth="1"/>
    <col min="2581" max="2816" width="9" style="1653"/>
    <col min="2817" max="2817" width="5.25" style="1653" customWidth="1"/>
    <col min="2818" max="2818" width="7.125" style="1653" customWidth="1"/>
    <col min="2819" max="2823" width="6.375" style="1653" customWidth="1"/>
    <col min="2824" max="2824" width="7.25" style="1653" customWidth="1"/>
    <col min="2825" max="2829" width="6.375" style="1653" customWidth="1"/>
    <col min="2830" max="2830" width="8.375" style="1653" customWidth="1"/>
    <col min="2831" max="2835" width="6.375" style="1653" customWidth="1"/>
    <col min="2836" max="2836" width="9.25" style="1653" customWidth="1"/>
    <col min="2837" max="3072" width="9" style="1653"/>
    <col min="3073" max="3073" width="5.25" style="1653" customWidth="1"/>
    <col min="3074" max="3074" width="7.125" style="1653" customWidth="1"/>
    <col min="3075" max="3079" width="6.375" style="1653" customWidth="1"/>
    <col min="3080" max="3080" width="7.25" style="1653" customWidth="1"/>
    <col min="3081" max="3085" width="6.375" style="1653" customWidth="1"/>
    <col min="3086" max="3086" width="8.375" style="1653" customWidth="1"/>
    <col min="3087" max="3091" width="6.375" style="1653" customWidth="1"/>
    <col min="3092" max="3092" width="9.25" style="1653" customWidth="1"/>
    <col min="3093" max="3328" width="9" style="1653"/>
    <col min="3329" max="3329" width="5.25" style="1653" customWidth="1"/>
    <col min="3330" max="3330" width="7.125" style="1653" customWidth="1"/>
    <col min="3331" max="3335" width="6.375" style="1653" customWidth="1"/>
    <col min="3336" max="3336" width="7.25" style="1653" customWidth="1"/>
    <col min="3337" max="3341" width="6.375" style="1653" customWidth="1"/>
    <col min="3342" max="3342" width="8.375" style="1653" customWidth="1"/>
    <col min="3343" max="3347" width="6.375" style="1653" customWidth="1"/>
    <col min="3348" max="3348" width="9.25" style="1653" customWidth="1"/>
    <col min="3349" max="3584" width="9" style="1653"/>
    <col min="3585" max="3585" width="5.25" style="1653" customWidth="1"/>
    <col min="3586" max="3586" width="7.125" style="1653" customWidth="1"/>
    <col min="3587" max="3591" width="6.375" style="1653" customWidth="1"/>
    <col min="3592" max="3592" width="7.25" style="1653" customWidth="1"/>
    <col min="3593" max="3597" width="6.375" style="1653" customWidth="1"/>
    <col min="3598" max="3598" width="8.375" style="1653" customWidth="1"/>
    <col min="3599" max="3603" width="6.375" style="1653" customWidth="1"/>
    <col min="3604" max="3604" width="9.25" style="1653" customWidth="1"/>
    <col min="3605" max="3840" width="9" style="1653"/>
    <col min="3841" max="3841" width="5.25" style="1653" customWidth="1"/>
    <col min="3842" max="3842" width="7.125" style="1653" customWidth="1"/>
    <col min="3843" max="3847" width="6.375" style="1653" customWidth="1"/>
    <col min="3848" max="3848" width="7.25" style="1653" customWidth="1"/>
    <col min="3849" max="3853" width="6.375" style="1653" customWidth="1"/>
    <col min="3854" max="3854" width="8.375" style="1653" customWidth="1"/>
    <col min="3855" max="3859" width="6.375" style="1653" customWidth="1"/>
    <col min="3860" max="3860" width="9.25" style="1653" customWidth="1"/>
    <col min="3861" max="4096" width="9" style="1653"/>
    <col min="4097" max="4097" width="5.25" style="1653" customWidth="1"/>
    <col min="4098" max="4098" width="7.125" style="1653" customWidth="1"/>
    <col min="4099" max="4103" width="6.375" style="1653" customWidth="1"/>
    <col min="4104" max="4104" width="7.25" style="1653" customWidth="1"/>
    <col min="4105" max="4109" width="6.375" style="1653" customWidth="1"/>
    <col min="4110" max="4110" width="8.375" style="1653" customWidth="1"/>
    <col min="4111" max="4115" width="6.375" style="1653" customWidth="1"/>
    <col min="4116" max="4116" width="9.25" style="1653" customWidth="1"/>
    <col min="4117" max="4352" width="9" style="1653"/>
    <col min="4353" max="4353" width="5.25" style="1653" customWidth="1"/>
    <col min="4354" max="4354" width="7.125" style="1653" customWidth="1"/>
    <col min="4355" max="4359" width="6.375" style="1653" customWidth="1"/>
    <col min="4360" max="4360" width="7.25" style="1653" customWidth="1"/>
    <col min="4361" max="4365" width="6.375" style="1653" customWidth="1"/>
    <col min="4366" max="4366" width="8.375" style="1653" customWidth="1"/>
    <col min="4367" max="4371" width="6.375" style="1653" customWidth="1"/>
    <col min="4372" max="4372" width="9.25" style="1653" customWidth="1"/>
    <col min="4373" max="4608" width="9" style="1653"/>
    <col min="4609" max="4609" width="5.25" style="1653" customWidth="1"/>
    <col min="4610" max="4610" width="7.125" style="1653" customWidth="1"/>
    <col min="4611" max="4615" width="6.375" style="1653" customWidth="1"/>
    <col min="4616" max="4616" width="7.25" style="1653" customWidth="1"/>
    <col min="4617" max="4621" width="6.375" style="1653" customWidth="1"/>
    <col min="4622" max="4622" width="8.375" style="1653" customWidth="1"/>
    <col min="4623" max="4627" width="6.375" style="1653" customWidth="1"/>
    <col min="4628" max="4628" width="9.25" style="1653" customWidth="1"/>
    <col min="4629" max="4864" width="9" style="1653"/>
    <col min="4865" max="4865" width="5.25" style="1653" customWidth="1"/>
    <col min="4866" max="4866" width="7.125" style="1653" customWidth="1"/>
    <col min="4867" max="4871" width="6.375" style="1653" customWidth="1"/>
    <col min="4872" max="4872" width="7.25" style="1653" customWidth="1"/>
    <col min="4873" max="4877" width="6.375" style="1653" customWidth="1"/>
    <col min="4878" max="4878" width="8.375" style="1653" customWidth="1"/>
    <col min="4879" max="4883" width="6.375" style="1653" customWidth="1"/>
    <col min="4884" max="4884" width="9.25" style="1653" customWidth="1"/>
    <col min="4885" max="5120" width="9" style="1653"/>
    <col min="5121" max="5121" width="5.25" style="1653" customWidth="1"/>
    <col min="5122" max="5122" width="7.125" style="1653" customWidth="1"/>
    <col min="5123" max="5127" width="6.375" style="1653" customWidth="1"/>
    <col min="5128" max="5128" width="7.25" style="1653" customWidth="1"/>
    <col min="5129" max="5133" width="6.375" style="1653" customWidth="1"/>
    <col min="5134" max="5134" width="8.375" style="1653" customWidth="1"/>
    <col min="5135" max="5139" width="6.375" style="1653" customWidth="1"/>
    <col min="5140" max="5140" width="9.25" style="1653" customWidth="1"/>
    <col min="5141" max="5376" width="9" style="1653"/>
    <col min="5377" max="5377" width="5.25" style="1653" customWidth="1"/>
    <col min="5378" max="5378" width="7.125" style="1653" customWidth="1"/>
    <col min="5379" max="5383" width="6.375" style="1653" customWidth="1"/>
    <col min="5384" max="5384" width="7.25" style="1653" customWidth="1"/>
    <col min="5385" max="5389" width="6.375" style="1653" customWidth="1"/>
    <col min="5390" max="5390" width="8.375" style="1653" customWidth="1"/>
    <col min="5391" max="5395" width="6.375" style="1653" customWidth="1"/>
    <col min="5396" max="5396" width="9.25" style="1653" customWidth="1"/>
    <col min="5397" max="5632" width="9" style="1653"/>
    <col min="5633" max="5633" width="5.25" style="1653" customWidth="1"/>
    <col min="5634" max="5634" width="7.125" style="1653" customWidth="1"/>
    <col min="5635" max="5639" width="6.375" style="1653" customWidth="1"/>
    <col min="5640" max="5640" width="7.25" style="1653" customWidth="1"/>
    <col min="5641" max="5645" width="6.375" style="1653" customWidth="1"/>
    <col min="5646" max="5646" width="8.375" style="1653" customWidth="1"/>
    <col min="5647" max="5651" width="6.375" style="1653" customWidth="1"/>
    <col min="5652" max="5652" width="9.25" style="1653" customWidth="1"/>
    <col min="5653" max="5888" width="9" style="1653"/>
    <col min="5889" max="5889" width="5.25" style="1653" customWidth="1"/>
    <col min="5890" max="5890" width="7.125" style="1653" customWidth="1"/>
    <col min="5891" max="5895" width="6.375" style="1653" customWidth="1"/>
    <col min="5896" max="5896" width="7.25" style="1653" customWidth="1"/>
    <col min="5897" max="5901" width="6.375" style="1653" customWidth="1"/>
    <col min="5902" max="5902" width="8.375" style="1653" customWidth="1"/>
    <col min="5903" max="5907" width="6.375" style="1653" customWidth="1"/>
    <col min="5908" max="5908" width="9.25" style="1653" customWidth="1"/>
    <col min="5909" max="6144" width="9" style="1653"/>
    <col min="6145" max="6145" width="5.25" style="1653" customWidth="1"/>
    <col min="6146" max="6146" width="7.125" style="1653" customWidth="1"/>
    <col min="6147" max="6151" width="6.375" style="1653" customWidth="1"/>
    <col min="6152" max="6152" width="7.25" style="1653" customWidth="1"/>
    <col min="6153" max="6157" width="6.375" style="1653" customWidth="1"/>
    <col min="6158" max="6158" width="8.375" style="1653" customWidth="1"/>
    <col min="6159" max="6163" width="6.375" style="1653" customWidth="1"/>
    <col min="6164" max="6164" width="9.25" style="1653" customWidth="1"/>
    <col min="6165" max="6400" width="9" style="1653"/>
    <col min="6401" max="6401" width="5.25" style="1653" customWidth="1"/>
    <col min="6402" max="6402" width="7.125" style="1653" customWidth="1"/>
    <col min="6403" max="6407" width="6.375" style="1653" customWidth="1"/>
    <col min="6408" max="6408" width="7.25" style="1653" customWidth="1"/>
    <col min="6409" max="6413" width="6.375" style="1653" customWidth="1"/>
    <col min="6414" max="6414" width="8.375" style="1653" customWidth="1"/>
    <col min="6415" max="6419" width="6.375" style="1653" customWidth="1"/>
    <col min="6420" max="6420" width="9.25" style="1653" customWidth="1"/>
    <col min="6421" max="6656" width="9" style="1653"/>
    <col min="6657" max="6657" width="5.25" style="1653" customWidth="1"/>
    <col min="6658" max="6658" width="7.125" style="1653" customWidth="1"/>
    <col min="6659" max="6663" width="6.375" style="1653" customWidth="1"/>
    <col min="6664" max="6664" width="7.25" style="1653" customWidth="1"/>
    <col min="6665" max="6669" width="6.375" style="1653" customWidth="1"/>
    <col min="6670" max="6670" width="8.375" style="1653" customWidth="1"/>
    <col min="6671" max="6675" width="6.375" style="1653" customWidth="1"/>
    <col min="6676" max="6676" width="9.25" style="1653" customWidth="1"/>
    <col min="6677" max="6912" width="9" style="1653"/>
    <col min="6913" max="6913" width="5.25" style="1653" customWidth="1"/>
    <col min="6914" max="6914" width="7.125" style="1653" customWidth="1"/>
    <col min="6915" max="6919" width="6.375" style="1653" customWidth="1"/>
    <col min="6920" max="6920" width="7.25" style="1653" customWidth="1"/>
    <col min="6921" max="6925" width="6.375" style="1653" customWidth="1"/>
    <col min="6926" max="6926" width="8.375" style="1653" customWidth="1"/>
    <col min="6927" max="6931" width="6.375" style="1653" customWidth="1"/>
    <col min="6932" max="6932" width="9.25" style="1653" customWidth="1"/>
    <col min="6933" max="7168" width="9" style="1653"/>
    <col min="7169" max="7169" width="5.25" style="1653" customWidth="1"/>
    <col min="7170" max="7170" width="7.125" style="1653" customWidth="1"/>
    <col min="7171" max="7175" width="6.375" style="1653" customWidth="1"/>
    <col min="7176" max="7176" width="7.25" style="1653" customWidth="1"/>
    <col min="7177" max="7181" width="6.375" style="1653" customWidth="1"/>
    <col min="7182" max="7182" width="8.375" style="1653" customWidth="1"/>
    <col min="7183" max="7187" width="6.375" style="1653" customWidth="1"/>
    <col min="7188" max="7188" width="9.25" style="1653" customWidth="1"/>
    <col min="7189" max="7424" width="9" style="1653"/>
    <col min="7425" max="7425" width="5.25" style="1653" customWidth="1"/>
    <col min="7426" max="7426" width="7.125" style="1653" customWidth="1"/>
    <col min="7427" max="7431" width="6.375" style="1653" customWidth="1"/>
    <col min="7432" max="7432" width="7.25" style="1653" customWidth="1"/>
    <col min="7433" max="7437" width="6.375" style="1653" customWidth="1"/>
    <col min="7438" max="7438" width="8.375" style="1653" customWidth="1"/>
    <col min="7439" max="7443" width="6.375" style="1653" customWidth="1"/>
    <col min="7444" max="7444" width="9.25" style="1653" customWidth="1"/>
    <col min="7445" max="7680" width="9" style="1653"/>
    <col min="7681" max="7681" width="5.25" style="1653" customWidth="1"/>
    <col min="7682" max="7682" width="7.125" style="1653" customWidth="1"/>
    <col min="7683" max="7687" width="6.375" style="1653" customWidth="1"/>
    <col min="7688" max="7688" width="7.25" style="1653" customWidth="1"/>
    <col min="7689" max="7693" width="6.375" style="1653" customWidth="1"/>
    <col min="7694" max="7694" width="8.375" style="1653" customWidth="1"/>
    <col min="7695" max="7699" width="6.375" style="1653" customWidth="1"/>
    <col min="7700" max="7700" width="9.25" style="1653" customWidth="1"/>
    <col min="7701" max="7936" width="9" style="1653"/>
    <col min="7937" max="7937" width="5.25" style="1653" customWidth="1"/>
    <col min="7938" max="7938" width="7.125" style="1653" customWidth="1"/>
    <col min="7939" max="7943" width="6.375" style="1653" customWidth="1"/>
    <col min="7944" max="7944" width="7.25" style="1653" customWidth="1"/>
    <col min="7945" max="7949" width="6.375" style="1653" customWidth="1"/>
    <col min="7950" max="7950" width="8.375" style="1653" customWidth="1"/>
    <col min="7951" max="7955" width="6.375" style="1653" customWidth="1"/>
    <col min="7956" max="7956" width="9.25" style="1653" customWidth="1"/>
    <col min="7957" max="8192" width="9" style="1653"/>
    <col min="8193" max="8193" width="5.25" style="1653" customWidth="1"/>
    <col min="8194" max="8194" width="7.125" style="1653" customWidth="1"/>
    <col min="8195" max="8199" width="6.375" style="1653" customWidth="1"/>
    <col min="8200" max="8200" width="7.25" style="1653" customWidth="1"/>
    <col min="8201" max="8205" width="6.375" style="1653" customWidth="1"/>
    <col min="8206" max="8206" width="8.375" style="1653" customWidth="1"/>
    <col min="8207" max="8211" width="6.375" style="1653" customWidth="1"/>
    <col min="8212" max="8212" width="9.25" style="1653" customWidth="1"/>
    <col min="8213" max="8448" width="9" style="1653"/>
    <col min="8449" max="8449" width="5.25" style="1653" customWidth="1"/>
    <col min="8450" max="8450" width="7.125" style="1653" customWidth="1"/>
    <col min="8451" max="8455" width="6.375" style="1653" customWidth="1"/>
    <col min="8456" max="8456" width="7.25" style="1653" customWidth="1"/>
    <col min="8457" max="8461" width="6.375" style="1653" customWidth="1"/>
    <col min="8462" max="8462" width="8.375" style="1653" customWidth="1"/>
    <col min="8463" max="8467" width="6.375" style="1653" customWidth="1"/>
    <col min="8468" max="8468" width="9.25" style="1653" customWidth="1"/>
    <col min="8469" max="8704" width="9" style="1653"/>
    <col min="8705" max="8705" width="5.25" style="1653" customWidth="1"/>
    <col min="8706" max="8706" width="7.125" style="1653" customWidth="1"/>
    <col min="8707" max="8711" width="6.375" style="1653" customWidth="1"/>
    <col min="8712" max="8712" width="7.25" style="1653" customWidth="1"/>
    <col min="8713" max="8717" width="6.375" style="1653" customWidth="1"/>
    <col min="8718" max="8718" width="8.375" style="1653" customWidth="1"/>
    <col min="8719" max="8723" width="6.375" style="1653" customWidth="1"/>
    <col min="8724" max="8724" width="9.25" style="1653" customWidth="1"/>
    <col min="8725" max="8960" width="9" style="1653"/>
    <col min="8961" max="8961" width="5.25" style="1653" customWidth="1"/>
    <col min="8962" max="8962" width="7.125" style="1653" customWidth="1"/>
    <col min="8963" max="8967" width="6.375" style="1653" customWidth="1"/>
    <col min="8968" max="8968" width="7.25" style="1653" customWidth="1"/>
    <col min="8969" max="8973" width="6.375" style="1653" customWidth="1"/>
    <col min="8974" max="8974" width="8.375" style="1653" customWidth="1"/>
    <col min="8975" max="8979" width="6.375" style="1653" customWidth="1"/>
    <col min="8980" max="8980" width="9.25" style="1653" customWidth="1"/>
    <col min="8981" max="9216" width="9" style="1653"/>
    <col min="9217" max="9217" width="5.25" style="1653" customWidth="1"/>
    <col min="9218" max="9218" width="7.125" style="1653" customWidth="1"/>
    <col min="9219" max="9223" width="6.375" style="1653" customWidth="1"/>
    <col min="9224" max="9224" width="7.25" style="1653" customWidth="1"/>
    <col min="9225" max="9229" width="6.375" style="1653" customWidth="1"/>
    <col min="9230" max="9230" width="8.375" style="1653" customWidth="1"/>
    <col min="9231" max="9235" width="6.375" style="1653" customWidth="1"/>
    <col min="9236" max="9236" width="9.25" style="1653" customWidth="1"/>
    <col min="9237" max="9472" width="9" style="1653"/>
    <col min="9473" max="9473" width="5.25" style="1653" customWidth="1"/>
    <col min="9474" max="9474" width="7.125" style="1653" customWidth="1"/>
    <col min="9475" max="9479" width="6.375" style="1653" customWidth="1"/>
    <col min="9480" max="9480" width="7.25" style="1653" customWidth="1"/>
    <col min="9481" max="9485" width="6.375" style="1653" customWidth="1"/>
    <col min="9486" max="9486" width="8.375" style="1653" customWidth="1"/>
    <col min="9487" max="9491" width="6.375" style="1653" customWidth="1"/>
    <col min="9492" max="9492" width="9.25" style="1653" customWidth="1"/>
    <col min="9493" max="9728" width="9" style="1653"/>
    <col min="9729" max="9729" width="5.25" style="1653" customWidth="1"/>
    <col min="9730" max="9730" width="7.125" style="1653" customWidth="1"/>
    <col min="9731" max="9735" width="6.375" style="1653" customWidth="1"/>
    <col min="9736" max="9736" width="7.25" style="1653" customWidth="1"/>
    <col min="9737" max="9741" width="6.375" style="1653" customWidth="1"/>
    <col min="9742" max="9742" width="8.375" style="1653" customWidth="1"/>
    <col min="9743" max="9747" width="6.375" style="1653" customWidth="1"/>
    <col min="9748" max="9748" width="9.25" style="1653" customWidth="1"/>
    <col min="9749" max="9984" width="9" style="1653"/>
    <col min="9985" max="9985" width="5.25" style="1653" customWidth="1"/>
    <col min="9986" max="9986" width="7.125" style="1653" customWidth="1"/>
    <col min="9987" max="9991" width="6.375" style="1653" customWidth="1"/>
    <col min="9992" max="9992" width="7.25" style="1653" customWidth="1"/>
    <col min="9993" max="9997" width="6.375" style="1653" customWidth="1"/>
    <col min="9998" max="9998" width="8.375" style="1653" customWidth="1"/>
    <col min="9999" max="10003" width="6.375" style="1653" customWidth="1"/>
    <col min="10004" max="10004" width="9.25" style="1653" customWidth="1"/>
    <col min="10005" max="10240" width="9" style="1653"/>
    <col min="10241" max="10241" width="5.25" style="1653" customWidth="1"/>
    <col min="10242" max="10242" width="7.125" style="1653" customWidth="1"/>
    <col min="10243" max="10247" width="6.375" style="1653" customWidth="1"/>
    <col min="10248" max="10248" width="7.25" style="1653" customWidth="1"/>
    <col min="10249" max="10253" width="6.375" style="1653" customWidth="1"/>
    <col min="10254" max="10254" width="8.375" style="1653" customWidth="1"/>
    <col min="10255" max="10259" width="6.375" style="1653" customWidth="1"/>
    <col min="10260" max="10260" width="9.25" style="1653" customWidth="1"/>
    <col min="10261" max="10496" width="9" style="1653"/>
    <col min="10497" max="10497" width="5.25" style="1653" customWidth="1"/>
    <col min="10498" max="10498" width="7.125" style="1653" customWidth="1"/>
    <col min="10499" max="10503" width="6.375" style="1653" customWidth="1"/>
    <col min="10504" max="10504" width="7.25" style="1653" customWidth="1"/>
    <col min="10505" max="10509" width="6.375" style="1653" customWidth="1"/>
    <col min="10510" max="10510" width="8.375" style="1653" customWidth="1"/>
    <col min="10511" max="10515" width="6.375" style="1653" customWidth="1"/>
    <col min="10516" max="10516" width="9.25" style="1653" customWidth="1"/>
    <col min="10517" max="10752" width="9" style="1653"/>
    <col min="10753" max="10753" width="5.25" style="1653" customWidth="1"/>
    <col min="10754" max="10754" width="7.125" style="1653" customWidth="1"/>
    <col min="10755" max="10759" width="6.375" style="1653" customWidth="1"/>
    <col min="10760" max="10760" width="7.25" style="1653" customWidth="1"/>
    <col min="10761" max="10765" width="6.375" style="1653" customWidth="1"/>
    <col min="10766" max="10766" width="8.375" style="1653" customWidth="1"/>
    <col min="10767" max="10771" width="6.375" style="1653" customWidth="1"/>
    <col min="10772" max="10772" width="9.25" style="1653" customWidth="1"/>
    <col min="10773" max="11008" width="9" style="1653"/>
    <col min="11009" max="11009" width="5.25" style="1653" customWidth="1"/>
    <col min="11010" max="11010" width="7.125" style="1653" customWidth="1"/>
    <col min="11011" max="11015" width="6.375" style="1653" customWidth="1"/>
    <col min="11016" max="11016" width="7.25" style="1653" customWidth="1"/>
    <col min="11017" max="11021" width="6.375" style="1653" customWidth="1"/>
    <col min="11022" max="11022" width="8.375" style="1653" customWidth="1"/>
    <col min="11023" max="11027" width="6.375" style="1653" customWidth="1"/>
    <col min="11028" max="11028" width="9.25" style="1653" customWidth="1"/>
    <col min="11029" max="11264" width="9" style="1653"/>
    <col min="11265" max="11265" width="5.25" style="1653" customWidth="1"/>
    <col min="11266" max="11266" width="7.125" style="1653" customWidth="1"/>
    <col min="11267" max="11271" width="6.375" style="1653" customWidth="1"/>
    <col min="11272" max="11272" width="7.25" style="1653" customWidth="1"/>
    <col min="11273" max="11277" width="6.375" style="1653" customWidth="1"/>
    <col min="11278" max="11278" width="8.375" style="1653" customWidth="1"/>
    <col min="11279" max="11283" width="6.375" style="1653" customWidth="1"/>
    <col min="11284" max="11284" width="9.25" style="1653" customWidth="1"/>
    <col min="11285" max="11520" width="9" style="1653"/>
    <col min="11521" max="11521" width="5.25" style="1653" customWidth="1"/>
    <col min="11522" max="11522" width="7.125" style="1653" customWidth="1"/>
    <col min="11523" max="11527" width="6.375" style="1653" customWidth="1"/>
    <col min="11528" max="11528" width="7.25" style="1653" customWidth="1"/>
    <col min="11529" max="11533" width="6.375" style="1653" customWidth="1"/>
    <col min="11534" max="11534" width="8.375" style="1653" customWidth="1"/>
    <col min="11535" max="11539" width="6.375" style="1653" customWidth="1"/>
    <col min="11540" max="11540" width="9.25" style="1653" customWidth="1"/>
    <col min="11541" max="11776" width="9" style="1653"/>
    <col min="11777" max="11777" width="5.25" style="1653" customWidth="1"/>
    <col min="11778" max="11778" width="7.125" style="1653" customWidth="1"/>
    <col min="11779" max="11783" width="6.375" style="1653" customWidth="1"/>
    <col min="11784" max="11784" width="7.25" style="1653" customWidth="1"/>
    <col min="11785" max="11789" width="6.375" style="1653" customWidth="1"/>
    <col min="11790" max="11790" width="8.375" style="1653" customWidth="1"/>
    <col min="11791" max="11795" width="6.375" style="1653" customWidth="1"/>
    <col min="11796" max="11796" width="9.25" style="1653" customWidth="1"/>
    <col min="11797" max="12032" width="9" style="1653"/>
    <col min="12033" max="12033" width="5.25" style="1653" customWidth="1"/>
    <col min="12034" max="12034" width="7.125" style="1653" customWidth="1"/>
    <col min="12035" max="12039" width="6.375" style="1653" customWidth="1"/>
    <col min="12040" max="12040" width="7.25" style="1653" customWidth="1"/>
    <col min="12041" max="12045" width="6.375" style="1653" customWidth="1"/>
    <col min="12046" max="12046" width="8.375" style="1653" customWidth="1"/>
    <col min="12047" max="12051" width="6.375" style="1653" customWidth="1"/>
    <col min="12052" max="12052" width="9.25" style="1653" customWidth="1"/>
    <col min="12053" max="12288" width="9" style="1653"/>
    <col min="12289" max="12289" width="5.25" style="1653" customWidth="1"/>
    <col min="12290" max="12290" width="7.125" style="1653" customWidth="1"/>
    <col min="12291" max="12295" width="6.375" style="1653" customWidth="1"/>
    <col min="12296" max="12296" width="7.25" style="1653" customWidth="1"/>
    <col min="12297" max="12301" width="6.375" style="1653" customWidth="1"/>
    <col min="12302" max="12302" width="8.375" style="1653" customWidth="1"/>
    <col min="12303" max="12307" width="6.375" style="1653" customWidth="1"/>
    <col min="12308" max="12308" width="9.25" style="1653" customWidth="1"/>
    <col min="12309" max="12544" width="9" style="1653"/>
    <col min="12545" max="12545" width="5.25" style="1653" customWidth="1"/>
    <col min="12546" max="12546" width="7.125" style="1653" customWidth="1"/>
    <col min="12547" max="12551" width="6.375" style="1653" customWidth="1"/>
    <col min="12552" max="12552" width="7.25" style="1653" customWidth="1"/>
    <col min="12553" max="12557" width="6.375" style="1653" customWidth="1"/>
    <col min="12558" max="12558" width="8.375" style="1653" customWidth="1"/>
    <col min="12559" max="12563" width="6.375" style="1653" customWidth="1"/>
    <col min="12564" max="12564" width="9.25" style="1653" customWidth="1"/>
    <col min="12565" max="12800" width="9" style="1653"/>
    <col min="12801" max="12801" width="5.25" style="1653" customWidth="1"/>
    <col min="12802" max="12802" width="7.125" style="1653" customWidth="1"/>
    <col min="12803" max="12807" width="6.375" style="1653" customWidth="1"/>
    <col min="12808" max="12808" width="7.25" style="1653" customWidth="1"/>
    <col min="12809" max="12813" width="6.375" style="1653" customWidth="1"/>
    <col min="12814" max="12814" width="8.375" style="1653" customWidth="1"/>
    <col min="12815" max="12819" width="6.375" style="1653" customWidth="1"/>
    <col min="12820" max="12820" width="9.25" style="1653" customWidth="1"/>
    <col min="12821" max="13056" width="9" style="1653"/>
    <col min="13057" max="13057" width="5.25" style="1653" customWidth="1"/>
    <col min="13058" max="13058" width="7.125" style="1653" customWidth="1"/>
    <col min="13059" max="13063" width="6.375" style="1653" customWidth="1"/>
    <col min="13064" max="13064" width="7.25" style="1653" customWidth="1"/>
    <col min="13065" max="13069" width="6.375" style="1653" customWidth="1"/>
    <col min="13070" max="13070" width="8.375" style="1653" customWidth="1"/>
    <col min="13071" max="13075" width="6.375" style="1653" customWidth="1"/>
    <col min="13076" max="13076" width="9.25" style="1653" customWidth="1"/>
    <col min="13077" max="13312" width="9" style="1653"/>
    <col min="13313" max="13313" width="5.25" style="1653" customWidth="1"/>
    <col min="13314" max="13314" width="7.125" style="1653" customWidth="1"/>
    <col min="13315" max="13319" width="6.375" style="1653" customWidth="1"/>
    <col min="13320" max="13320" width="7.25" style="1653" customWidth="1"/>
    <col min="13321" max="13325" width="6.375" style="1653" customWidth="1"/>
    <col min="13326" max="13326" width="8.375" style="1653" customWidth="1"/>
    <col min="13327" max="13331" width="6.375" style="1653" customWidth="1"/>
    <col min="13332" max="13332" width="9.25" style="1653" customWidth="1"/>
    <col min="13333" max="13568" width="9" style="1653"/>
    <col min="13569" max="13569" width="5.25" style="1653" customWidth="1"/>
    <col min="13570" max="13570" width="7.125" style="1653" customWidth="1"/>
    <col min="13571" max="13575" width="6.375" style="1653" customWidth="1"/>
    <col min="13576" max="13576" width="7.25" style="1653" customWidth="1"/>
    <col min="13577" max="13581" width="6.375" style="1653" customWidth="1"/>
    <col min="13582" max="13582" width="8.375" style="1653" customWidth="1"/>
    <col min="13583" max="13587" width="6.375" style="1653" customWidth="1"/>
    <col min="13588" max="13588" width="9.25" style="1653" customWidth="1"/>
    <col min="13589" max="13824" width="9" style="1653"/>
    <col min="13825" max="13825" width="5.25" style="1653" customWidth="1"/>
    <col min="13826" max="13826" width="7.125" style="1653" customWidth="1"/>
    <col min="13827" max="13831" width="6.375" style="1653" customWidth="1"/>
    <col min="13832" max="13832" width="7.25" style="1653" customWidth="1"/>
    <col min="13833" max="13837" width="6.375" style="1653" customWidth="1"/>
    <col min="13838" max="13838" width="8.375" style="1653" customWidth="1"/>
    <col min="13839" max="13843" width="6.375" style="1653" customWidth="1"/>
    <col min="13844" max="13844" width="9.25" style="1653" customWidth="1"/>
    <col min="13845" max="14080" width="9" style="1653"/>
    <col min="14081" max="14081" width="5.25" style="1653" customWidth="1"/>
    <col min="14082" max="14082" width="7.125" style="1653" customWidth="1"/>
    <col min="14083" max="14087" width="6.375" style="1653" customWidth="1"/>
    <col min="14088" max="14088" width="7.25" style="1653" customWidth="1"/>
    <col min="14089" max="14093" width="6.375" style="1653" customWidth="1"/>
    <col min="14094" max="14094" width="8.375" style="1653" customWidth="1"/>
    <col min="14095" max="14099" width="6.375" style="1653" customWidth="1"/>
    <col min="14100" max="14100" width="9.25" style="1653" customWidth="1"/>
    <col min="14101" max="14336" width="9" style="1653"/>
    <col min="14337" max="14337" width="5.25" style="1653" customWidth="1"/>
    <col min="14338" max="14338" width="7.125" style="1653" customWidth="1"/>
    <col min="14339" max="14343" width="6.375" style="1653" customWidth="1"/>
    <col min="14344" max="14344" width="7.25" style="1653" customWidth="1"/>
    <col min="14345" max="14349" width="6.375" style="1653" customWidth="1"/>
    <col min="14350" max="14350" width="8.375" style="1653" customWidth="1"/>
    <col min="14351" max="14355" width="6.375" style="1653" customWidth="1"/>
    <col min="14356" max="14356" width="9.25" style="1653" customWidth="1"/>
    <col min="14357" max="14592" width="9" style="1653"/>
    <col min="14593" max="14593" width="5.25" style="1653" customWidth="1"/>
    <col min="14594" max="14594" width="7.125" style="1653" customWidth="1"/>
    <col min="14595" max="14599" width="6.375" style="1653" customWidth="1"/>
    <col min="14600" max="14600" width="7.25" style="1653" customWidth="1"/>
    <col min="14601" max="14605" width="6.375" style="1653" customWidth="1"/>
    <col min="14606" max="14606" width="8.375" style="1653" customWidth="1"/>
    <col min="14607" max="14611" width="6.375" style="1653" customWidth="1"/>
    <col min="14612" max="14612" width="9.25" style="1653" customWidth="1"/>
    <col min="14613" max="14848" width="9" style="1653"/>
    <col min="14849" max="14849" width="5.25" style="1653" customWidth="1"/>
    <col min="14850" max="14850" width="7.125" style="1653" customWidth="1"/>
    <col min="14851" max="14855" width="6.375" style="1653" customWidth="1"/>
    <col min="14856" max="14856" width="7.25" style="1653" customWidth="1"/>
    <col min="14857" max="14861" width="6.375" style="1653" customWidth="1"/>
    <col min="14862" max="14862" width="8.375" style="1653" customWidth="1"/>
    <col min="14863" max="14867" width="6.375" style="1653" customWidth="1"/>
    <col min="14868" max="14868" width="9.25" style="1653" customWidth="1"/>
    <col min="14869" max="15104" width="9" style="1653"/>
    <col min="15105" max="15105" width="5.25" style="1653" customWidth="1"/>
    <col min="15106" max="15106" width="7.125" style="1653" customWidth="1"/>
    <col min="15107" max="15111" width="6.375" style="1653" customWidth="1"/>
    <col min="15112" max="15112" width="7.25" style="1653" customWidth="1"/>
    <col min="15113" max="15117" width="6.375" style="1653" customWidth="1"/>
    <col min="15118" max="15118" width="8.375" style="1653" customWidth="1"/>
    <col min="15119" max="15123" width="6.375" style="1653" customWidth="1"/>
    <col min="15124" max="15124" width="9.25" style="1653" customWidth="1"/>
    <col min="15125" max="15360" width="9" style="1653"/>
    <col min="15361" max="15361" width="5.25" style="1653" customWidth="1"/>
    <col min="15362" max="15362" width="7.125" style="1653" customWidth="1"/>
    <col min="15363" max="15367" width="6.375" style="1653" customWidth="1"/>
    <col min="15368" max="15368" width="7.25" style="1653" customWidth="1"/>
    <col min="15369" max="15373" width="6.375" style="1653" customWidth="1"/>
    <col min="15374" max="15374" width="8.375" style="1653" customWidth="1"/>
    <col min="15375" max="15379" width="6.375" style="1653" customWidth="1"/>
    <col min="15380" max="15380" width="9.25" style="1653" customWidth="1"/>
    <col min="15381" max="15616" width="9" style="1653"/>
    <col min="15617" max="15617" width="5.25" style="1653" customWidth="1"/>
    <col min="15618" max="15618" width="7.125" style="1653" customWidth="1"/>
    <col min="15619" max="15623" width="6.375" style="1653" customWidth="1"/>
    <col min="15624" max="15624" width="7.25" style="1653" customWidth="1"/>
    <col min="15625" max="15629" width="6.375" style="1653" customWidth="1"/>
    <col min="15630" max="15630" width="8.375" style="1653" customWidth="1"/>
    <col min="15631" max="15635" width="6.375" style="1653" customWidth="1"/>
    <col min="15636" max="15636" width="9.25" style="1653" customWidth="1"/>
    <col min="15637" max="15872" width="9" style="1653"/>
    <col min="15873" max="15873" width="5.25" style="1653" customWidth="1"/>
    <col min="15874" max="15874" width="7.125" style="1653" customWidth="1"/>
    <col min="15875" max="15879" width="6.375" style="1653" customWidth="1"/>
    <col min="15880" max="15880" width="7.25" style="1653" customWidth="1"/>
    <col min="15881" max="15885" width="6.375" style="1653" customWidth="1"/>
    <col min="15886" max="15886" width="8.375" style="1653" customWidth="1"/>
    <col min="15887" max="15891" width="6.375" style="1653" customWidth="1"/>
    <col min="15892" max="15892" width="9.25" style="1653" customWidth="1"/>
    <col min="15893" max="16128" width="9" style="1653"/>
    <col min="16129" max="16129" width="5.25" style="1653" customWidth="1"/>
    <col min="16130" max="16130" width="7.125" style="1653" customWidth="1"/>
    <col min="16131" max="16135" width="6.375" style="1653" customWidth="1"/>
    <col min="16136" max="16136" width="7.25" style="1653" customWidth="1"/>
    <col min="16137" max="16141" width="6.375" style="1653" customWidth="1"/>
    <col min="16142" max="16142" width="8.375" style="1653" customWidth="1"/>
    <col min="16143" max="16147" width="6.375" style="1653" customWidth="1"/>
    <col min="16148" max="16148" width="9.25" style="1653" customWidth="1"/>
    <col min="16149" max="16384" width="9" style="1653"/>
  </cols>
  <sheetData>
    <row r="1" spans="1:21" s="1650" customFormat="1" ht="20.100000000000001" customHeight="1">
      <c r="A1" s="3914" t="s">
        <v>6039</v>
      </c>
      <c r="B1" s="3914"/>
      <c r="C1" s="3914"/>
      <c r="D1" s="3914"/>
      <c r="E1" s="3914"/>
      <c r="F1" s="3914"/>
      <c r="G1" s="3914"/>
      <c r="H1" s="3914"/>
      <c r="I1" s="3914"/>
      <c r="J1" s="3914"/>
      <c r="K1" s="3914"/>
      <c r="L1" s="3914"/>
      <c r="M1" s="3914"/>
      <c r="N1" s="3914"/>
      <c r="O1" s="3914"/>
      <c r="P1" s="3914"/>
      <c r="Q1" s="3914"/>
      <c r="R1" s="3914"/>
      <c r="S1" s="3914"/>
      <c r="T1" s="3914"/>
    </row>
    <row r="2" spans="1:21" s="1651" customFormat="1" ht="25.5" customHeight="1">
      <c r="A2" s="3398" t="s">
        <v>6040</v>
      </c>
      <c r="B2" s="3398"/>
      <c r="C2" s="3398"/>
      <c r="D2" s="3398"/>
      <c r="E2" s="3398"/>
      <c r="F2" s="3398"/>
      <c r="G2" s="3398"/>
      <c r="H2" s="3398"/>
      <c r="I2" s="3398"/>
      <c r="J2" s="3398"/>
      <c r="K2" s="3398"/>
      <c r="L2" s="3398"/>
      <c r="M2" s="3398"/>
      <c r="N2" s="3398"/>
      <c r="O2" s="3398"/>
      <c r="P2" s="3398"/>
      <c r="Q2" s="3398"/>
      <c r="R2" s="3398"/>
      <c r="S2" s="3398"/>
      <c r="T2" s="3399"/>
    </row>
    <row r="3" spans="1:21" s="1643" customFormat="1" ht="14.25" customHeight="1">
      <c r="A3" s="3393" t="s">
        <v>5847</v>
      </c>
      <c r="B3" s="3393" t="s">
        <v>5963</v>
      </c>
      <c r="C3" s="3393" t="s">
        <v>6041</v>
      </c>
      <c r="D3" s="3393"/>
      <c r="E3" s="3393"/>
      <c r="F3" s="3393"/>
      <c r="G3" s="3393"/>
      <c r="H3" s="3393"/>
      <c r="I3" s="3393" t="s">
        <v>6042</v>
      </c>
      <c r="J3" s="3393"/>
      <c r="K3" s="3393"/>
      <c r="L3" s="3393"/>
      <c r="M3" s="3393"/>
      <c r="N3" s="3393"/>
      <c r="O3" s="3393" t="s">
        <v>6043</v>
      </c>
      <c r="P3" s="3393"/>
      <c r="Q3" s="3393"/>
      <c r="R3" s="3393"/>
      <c r="S3" s="3393"/>
      <c r="T3" s="3393"/>
    </row>
    <row r="4" spans="1:21" s="1643" customFormat="1" ht="14.25" customHeight="1">
      <c r="A4" s="3393"/>
      <c r="B4" s="3393"/>
      <c r="C4" s="1927" t="s">
        <v>6028</v>
      </c>
      <c r="D4" s="1927" t="s">
        <v>6029</v>
      </c>
      <c r="E4" s="1927" t="s">
        <v>6030</v>
      </c>
      <c r="F4" s="1927" t="s">
        <v>6031</v>
      </c>
      <c r="G4" s="1927" t="s">
        <v>6032</v>
      </c>
      <c r="H4" s="1927" t="s">
        <v>1299</v>
      </c>
      <c r="I4" s="1927" t="s">
        <v>6028</v>
      </c>
      <c r="J4" s="1927" t="s">
        <v>6029</v>
      </c>
      <c r="K4" s="1927" t="s">
        <v>6030</v>
      </c>
      <c r="L4" s="1927" t="s">
        <v>6031</v>
      </c>
      <c r="M4" s="1927" t="s">
        <v>6032</v>
      </c>
      <c r="N4" s="1927" t="s">
        <v>1299</v>
      </c>
      <c r="O4" s="1927" t="s">
        <v>6029</v>
      </c>
      <c r="P4" s="1927" t="s">
        <v>6030</v>
      </c>
      <c r="Q4" s="1927" t="s">
        <v>6031</v>
      </c>
      <c r="R4" s="1927" t="s">
        <v>6032</v>
      </c>
      <c r="S4" s="1927" t="s">
        <v>1377</v>
      </c>
      <c r="T4" s="1927" t="s">
        <v>1299</v>
      </c>
    </row>
    <row r="5" spans="1:21" s="1643" customFormat="1" ht="42" customHeight="1">
      <c r="A5" s="3393"/>
      <c r="B5" s="1928">
        <v>1</v>
      </c>
      <c r="C5" s="1928">
        <v>2</v>
      </c>
      <c r="D5" s="1928">
        <v>3</v>
      </c>
      <c r="E5" s="1928">
        <v>4</v>
      </c>
      <c r="F5" s="1928">
        <v>5</v>
      </c>
      <c r="G5" s="1928">
        <v>6</v>
      </c>
      <c r="H5" s="1928" t="s">
        <v>6044</v>
      </c>
      <c r="I5" s="1928">
        <v>8</v>
      </c>
      <c r="J5" s="1928">
        <v>9</v>
      </c>
      <c r="K5" s="1928">
        <v>10</v>
      </c>
      <c r="L5" s="1928">
        <v>11</v>
      </c>
      <c r="M5" s="1928">
        <v>12</v>
      </c>
      <c r="N5" s="1928" t="s">
        <v>6045</v>
      </c>
      <c r="O5" s="1928" t="s">
        <v>6046</v>
      </c>
      <c r="P5" s="1928" t="s">
        <v>6047</v>
      </c>
      <c r="Q5" s="1928" t="s">
        <v>6048</v>
      </c>
      <c r="R5" s="1928" t="s">
        <v>6049</v>
      </c>
      <c r="S5" s="1928">
        <v>18</v>
      </c>
      <c r="T5" s="1928" t="s">
        <v>6036</v>
      </c>
    </row>
    <row r="6" spans="1:21" s="1643" customFormat="1" ht="14.25" customHeight="1">
      <c r="A6" s="1927">
        <v>1</v>
      </c>
      <c r="B6" s="1933">
        <f>跨年度结转抵免境外所得税审核表!B6</f>
        <v>0</v>
      </c>
      <c r="C6" s="2103">
        <f>跨年度结转抵免境外所得税审核表!C6</f>
        <v>0</v>
      </c>
      <c r="D6" s="2103">
        <f>跨年度结转抵免境外所得税审核表!D6</f>
        <v>0</v>
      </c>
      <c r="E6" s="2103">
        <f>跨年度结转抵免境外所得税审核表!E6</f>
        <v>0</v>
      </c>
      <c r="F6" s="2103">
        <f>跨年度结转抵免境外所得税审核表!F6</f>
        <v>0</v>
      </c>
      <c r="G6" s="2103">
        <f>跨年度结转抵免境外所得税审核表!G6</f>
        <v>0</v>
      </c>
      <c r="H6" s="2103">
        <f>跨年度结转抵免境外所得税审核表!H6</f>
        <v>0</v>
      </c>
      <c r="I6" s="2103">
        <f>跨年度结转抵免境外所得税审核表!I6</f>
        <v>0</v>
      </c>
      <c r="J6" s="2103">
        <f>跨年度结转抵免境外所得税审核表!J6</f>
        <v>0</v>
      </c>
      <c r="K6" s="2103">
        <f>跨年度结转抵免境外所得税审核表!K6</f>
        <v>0</v>
      </c>
      <c r="L6" s="2103">
        <f>跨年度结转抵免境外所得税审核表!L6</f>
        <v>0</v>
      </c>
      <c r="M6" s="2103">
        <f>跨年度结转抵免境外所得税审核表!M6</f>
        <v>0</v>
      </c>
      <c r="N6" s="2103">
        <f>跨年度结转抵免境外所得税审核表!N6</f>
        <v>0</v>
      </c>
      <c r="O6" s="2103">
        <f>跨年度结转抵免境外所得税审核表!O6</f>
        <v>0</v>
      </c>
      <c r="P6" s="2103">
        <f>跨年度结转抵免境外所得税审核表!P6</f>
        <v>0</v>
      </c>
      <c r="Q6" s="2103">
        <f>跨年度结转抵免境外所得税审核表!Q6</f>
        <v>0</v>
      </c>
      <c r="R6" s="2103">
        <f>跨年度结转抵免境外所得税审核表!R6</f>
        <v>0</v>
      </c>
      <c r="S6" s="2103">
        <f>跨年度结转抵免境外所得税审核表!S6</f>
        <v>0</v>
      </c>
      <c r="T6" s="2103">
        <f>跨年度结转抵免境外所得税审核表!T6</f>
        <v>0</v>
      </c>
    </row>
    <row r="7" spans="1:21" s="1643" customFormat="1" ht="14.25" customHeight="1">
      <c r="A7" s="1927">
        <v>2</v>
      </c>
      <c r="B7" s="1933">
        <f>跨年度结转抵免境外所得税审核表!B7</f>
        <v>0</v>
      </c>
      <c r="C7" s="2103">
        <f>跨年度结转抵免境外所得税审核表!C7</f>
        <v>0</v>
      </c>
      <c r="D7" s="2103">
        <f>跨年度结转抵免境外所得税审核表!D7</f>
        <v>0</v>
      </c>
      <c r="E7" s="2103">
        <f>跨年度结转抵免境外所得税审核表!E7</f>
        <v>0</v>
      </c>
      <c r="F7" s="2103">
        <f>跨年度结转抵免境外所得税审核表!F7</f>
        <v>0</v>
      </c>
      <c r="G7" s="2103">
        <f>跨年度结转抵免境外所得税审核表!G7</f>
        <v>0</v>
      </c>
      <c r="H7" s="2103">
        <f>跨年度结转抵免境外所得税审核表!H7</f>
        <v>0</v>
      </c>
      <c r="I7" s="2103">
        <f>跨年度结转抵免境外所得税审核表!I7</f>
        <v>0</v>
      </c>
      <c r="J7" s="2103">
        <f>跨年度结转抵免境外所得税审核表!J7</f>
        <v>0</v>
      </c>
      <c r="K7" s="2103">
        <f>跨年度结转抵免境外所得税审核表!K7</f>
        <v>0</v>
      </c>
      <c r="L7" s="2103">
        <f>跨年度结转抵免境外所得税审核表!L7</f>
        <v>0</v>
      </c>
      <c r="M7" s="2103">
        <f>跨年度结转抵免境外所得税审核表!M7</f>
        <v>0</v>
      </c>
      <c r="N7" s="2103">
        <f>跨年度结转抵免境外所得税审核表!N7</f>
        <v>0</v>
      </c>
      <c r="O7" s="2103">
        <f>跨年度结转抵免境外所得税审核表!O7</f>
        <v>0</v>
      </c>
      <c r="P7" s="2103">
        <f>跨年度结转抵免境外所得税审核表!P7</f>
        <v>0</v>
      </c>
      <c r="Q7" s="2103">
        <f>跨年度结转抵免境外所得税审核表!Q7</f>
        <v>0</v>
      </c>
      <c r="R7" s="2103">
        <f>跨年度结转抵免境外所得税审核表!R7</f>
        <v>0</v>
      </c>
      <c r="S7" s="2103">
        <f>跨年度结转抵免境外所得税审核表!S7</f>
        <v>0</v>
      </c>
      <c r="T7" s="2103">
        <f>跨年度结转抵免境外所得税审核表!T7</f>
        <v>0</v>
      </c>
    </row>
    <row r="8" spans="1:21" s="1643" customFormat="1" ht="14.25" customHeight="1">
      <c r="A8" s="1927">
        <v>3</v>
      </c>
      <c r="B8" s="1933">
        <f>跨年度结转抵免境外所得税审核表!B8</f>
        <v>0</v>
      </c>
      <c r="C8" s="2103">
        <f>跨年度结转抵免境外所得税审核表!C8</f>
        <v>0</v>
      </c>
      <c r="D8" s="2103">
        <f>跨年度结转抵免境外所得税审核表!D8</f>
        <v>0</v>
      </c>
      <c r="E8" s="2103">
        <f>跨年度结转抵免境外所得税审核表!E8</f>
        <v>0</v>
      </c>
      <c r="F8" s="2103">
        <f>跨年度结转抵免境外所得税审核表!F8</f>
        <v>0</v>
      </c>
      <c r="G8" s="2103">
        <f>跨年度结转抵免境外所得税审核表!G8</f>
        <v>0</v>
      </c>
      <c r="H8" s="2103">
        <f>跨年度结转抵免境外所得税审核表!H8</f>
        <v>0</v>
      </c>
      <c r="I8" s="2103">
        <f>跨年度结转抵免境外所得税审核表!I8</f>
        <v>0</v>
      </c>
      <c r="J8" s="2103">
        <f>跨年度结转抵免境外所得税审核表!J8</f>
        <v>0</v>
      </c>
      <c r="K8" s="2103">
        <f>跨年度结转抵免境外所得税审核表!K8</f>
        <v>0</v>
      </c>
      <c r="L8" s="2103">
        <f>跨年度结转抵免境外所得税审核表!L8</f>
        <v>0</v>
      </c>
      <c r="M8" s="2103">
        <f>跨年度结转抵免境外所得税审核表!M8</f>
        <v>0</v>
      </c>
      <c r="N8" s="2103">
        <f>跨年度结转抵免境外所得税审核表!N8</f>
        <v>0</v>
      </c>
      <c r="O8" s="2103">
        <f>跨年度结转抵免境外所得税审核表!O8</f>
        <v>0</v>
      </c>
      <c r="P8" s="2103">
        <f>跨年度结转抵免境外所得税审核表!P8</f>
        <v>0</v>
      </c>
      <c r="Q8" s="2103">
        <f>跨年度结转抵免境外所得税审核表!Q8</f>
        <v>0</v>
      </c>
      <c r="R8" s="2103">
        <f>跨年度结转抵免境外所得税审核表!R8</f>
        <v>0</v>
      </c>
      <c r="S8" s="2103">
        <f>跨年度结转抵免境外所得税审核表!S8</f>
        <v>0</v>
      </c>
      <c r="T8" s="2103">
        <f>跨年度结转抵免境外所得税审核表!T8</f>
        <v>0</v>
      </c>
    </row>
    <row r="9" spans="1:21" s="1643" customFormat="1" ht="14.25" customHeight="1">
      <c r="A9" s="1927">
        <v>4</v>
      </c>
      <c r="B9" s="1933">
        <f>跨年度结转抵免境外所得税审核表!B9</f>
        <v>0</v>
      </c>
      <c r="C9" s="2103">
        <f>跨年度结转抵免境外所得税审核表!C9</f>
        <v>0</v>
      </c>
      <c r="D9" s="2103">
        <f>跨年度结转抵免境外所得税审核表!D9</f>
        <v>0</v>
      </c>
      <c r="E9" s="2103">
        <f>跨年度结转抵免境外所得税审核表!E9</f>
        <v>0</v>
      </c>
      <c r="F9" s="2103">
        <f>跨年度结转抵免境外所得税审核表!F9</f>
        <v>0</v>
      </c>
      <c r="G9" s="2103">
        <f>跨年度结转抵免境外所得税审核表!G9</f>
        <v>0</v>
      </c>
      <c r="H9" s="2103">
        <f>跨年度结转抵免境外所得税审核表!H9</f>
        <v>0</v>
      </c>
      <c r="I9" s="2103">
        <f>跨年度结转抵免境外所得税审核表!I9</f>
        <v>0</v>
      </c>
      <c r="J9" s="2103">
        <f>跨年度结转抵免境外所得税审核表!J9</f>
        <v>0</v>
      </c>
      <c r="K9" s="2103">
        <f>跨年度结转抵免境外所得税审核表!K9</f>
        <v>0</v>
      </c>
      <c r="L9" s="2103">
        <f>跨年度结转抵免境外所得税审核表!L9</f>
        <v>0</v>
      </c>
      <c r="M9" s="2103">
        <f>跨年度结转抵免境外所得税审核表!M9</f>
        <v>0</v>
      </c>
      <c r="N9" s="2103">
        <f>跨年度结转抵免境外所得税审核表!N9</f>
        <v>0</v>
      </c>
      <c r="O9" s="2103">
        <f>跨年度结转抵免境外所得税审核表!O9</f>
        <v>0</v>
      </c>
      <c r="P9" s="2103">
        <f>跨年度结转抵免境外所得税审核表!P9</f>
        <v>0</v>
      </c>
      <c r="Q9" s="2103">
        <f>跨年度结转抵免境外所得税审核表!Q9</f>
        <v>0</v>
      </c>
      <c r="R9" s="2103">
        <f>跨年度结转抵免境外所得税审核表!R9</f>
        <v>0</v>
      </c>
      <c r="S9" s="2103">
        <f>跨年度结转抵免境外所得税审核表!S9</f>
        <v>0</v>
      </c>
      <c r="T9" s="2103">
        <f>跨年度结转抵免境外所得税审核表!T9</f>
        <v>0</v>
      </c>
    </row>
    <row r="10" spans="1:21" s="1643" customFormat="1" ht="14.25" customHeight="1">
      <c r="A10" s="1927">
        <v>5</v>
      </c>
      <c r="B10" s="1933">
        <f>跨年度结转抵免境外所得税审核表!B10</f>
        <v>0</v>
      </c>
      <c r="C10" s="2103">
        <f>跨年度结转抵免境外所得税审核表!C10</f>
        <v>0</v>
      </c>
      <c r="D10" s="2103">
        <f>跨年度结转抵免境外所得税审核表!D10</f>
        <v>0</v>
      </c>
      <c r="E10" s="2103">
        <f>跨年度结转抵免境外所得税审核表!E10</f>
        <v>0</v>
      </c>
      <c r="F10" s="2103">
        <f>跨年度结转抵免境外所得税审核表!F10</f>
        <v>0</v>
      </c>
      <c r="G10" s="2103">
        <f>跨年度结转抵免境外所得税审核表!G10</f>
        <v>0</v>
      </c>
      <c r="H10" s="2103">
        <f>跨年度结转抵免境外所得税审核表!H10</f>
        <v>0</v>
      </c>
      <c r="I10" s="2103">
        <f>跨年度结转抵免境外所得税审核表!I10</f>
        <v>0</v>
      </c>
      <c r="J10" s="2103">
        <f>跨年度结转抵免境外所得税审核表!J10</f>
        <v>0</v>
      </c>
      <c r="K10" s="2103">
        <f>跨年度结转抵免境外所得税审核表!K10</f>
        <v>0</v>
      </c>
      <c r="L10" s="2103">
        <f>跨年度结转抵免境外所得税审核表!L10</f>
        <v>0</v>
      </c>
      <c r="M10" s="2103">
        <f>跨年度结转抵免境外所得税审核表!M10</f>
        <v>0</v>
      </c>
      <c r="N10" s="2103">
        <f>跨年度结转抵免境外所得税审核表!N10</f>
        <v>0</v>
      </c>
      <c r="O10" s="2103">
        <f>跨年度结转抵免境外所得税审核表!O10</f>
        <v>0</v>
      </c>
      <c r="P10" s="2103">
        <f>跨年度结转抵免境外所得税审核表!P10</f>
        <v>0</v>
      </c>
      <c r="Q10" s="2103">
        <f>跨年度结转抵免境外所得税审核表!Q10</f>
        <v>0</v>
      </c>
      <c r="R10" s="2103">
        <f>跨年度结转抵免境外所得税审核表!R10</f>
        <v>0</v>
      </c>
      <c r="S10" s="2103">
        <f>跨年度结转抵免境外所得税审核表!S10</f>
        <v>0</v>
      </c>
      <c r="T10" s="2103">
        <f>跨年度结转抵免境外所得税审核表!T10</f>
        <v>0</v>
      </c>
    </row>
    <row r="11" spans="1:21" s="1643" customFormat="1" ht="14.25" customHeight="1">
      <c r="A11" s="1927">
        <v>6</v>
      </c>
      <c r="B11" s="1933">
        <f>跨年度结转抵免境外所得税审核表!B11</f>
        <v>0</v>
      </c>
      <c r="C11" s="2103">
        <f>跨年度结转抵免境外所得税审核表!C11</f>
        <v>0</v>
      </c>
      <c r="D11" s="2103">
        <f>跨年度结转抵免境外所得税审核表!D11</f>
        <v>0</v>
      </c>
      <c r="E11" s="2103">
        <f>跨年度结转抵免境外所得税审核表!E11</f>
        <v>0</v>
      </c>
      <c r="F11" s="2103">
        <f>跨年度结转抵免境外所得税审核表!F11</f>
        <v>0</v>
      </c>
      <c r="G11" s="2103">
        <f>跨年度结转抵免境外所得税审核表!G11</f>
        <v>0</v>
      </c>
      <c r="H11" s="2103">
        <f>跨年度结转抵免境外所得税审核表!H11</f>
        <v>0</v>
      </c>
      <c r="I11" s="2103">
        <f>跨年度结转抵免境外所得税审核表!I11</f>
        <v>0</v>
      </c>
      <c r="J11" s="2103">
        <f>跨年度结转抵免境外所得税审核表!J11</f>
        <v>0</v>
      </c>
      <c r="K11" s="2103">
        <f>跨年度结转抵免境外所得税审核表!K11</f>
        <v>0</v>
      </c>
      <c r="L11" s="2103">
        <f>跨年度结转抵免境外所得税审核表!L11</f>
        <v>0</v>
      </c>
      <c r="M11" s="2103">
        <f>跨年度结转抵免境外所得税审核表!M11</f>
        <v>0</v>
      </c>
      <c r="N11" s="2103">
        <f>跨年度结转抵免境外所得税审核表!N11</f>
        <v>0</v>
      </c>
      <c r="O11" s="2103">
        <f>跨年度结转抵免境外所得税审核表!O11</f>
        <v>0</v>
      </c>
      <c r="P11" s="2103">
        <f>跨年度结转抵免境外所得税审核表!P11</f>
        <v>0</v>
      </c>
      <c r="Q11" s="2103">
        <f>跨年度结转抵免境外所得税审核表!Q11</f>
        <v>0</v>
      </c>
      <c r="R11" s="2103">
        <f>跨年度结转抵免境外所得税审核表!R11</f>
        <v>0</v>
      </c>
      <c r="S11" s="2103">
        <f>跨年度结转抵免境外所得税审核表!S11</f>
        <v>0</v>
      </c>
      <c r="T11" s="2103">
        <f>跨年度结转抵免境外所得税审核表!T11</f>
        <v>0</v>
      </c>
    </row>
    <row r="12" spans="1:21" s="1643" customFormat="1" ht="14.25" customHeight="1">
      <c r="A12" s="1927">
        <v>7</v>
      </c>
      <c r="B12" s="1933">
        <f>跨年度结转抵免境外所得税审核表!B12</f>
        <v>0</v>
      </c>
      <c r="C12" s="2103">
        <f>跨年度结转抵免境外所得税审核表!C12</f>
        <v>0</v>
      </c>
      <c r="D12" s="2103">
        <f>跨年度结转抵免境外所得税审核表!D12</f>
        <v>0</v>
      </c>
      <c r="E12" s="2103">
        <f>跨年度结转抵免境外所得税审核表!E12</f>
        <v>0</v>
      </c>
      <c r="F12" s="2103">
        <f>跨年度结转抵免境外所得税审核表!F12</f>
        <v>0</v>
      </c>
      <c r="G12" s="2103">
        <f>跨年度结转抵免境外所得税审核表!G12</f>
        <v>0</v>
      </c>
      <c r="H12" s="2103">
        <f>跨年度结转抵免境外所得税审核表!H12</f>
        <v>0</v>
      </c>
      <c r="I12" s="2103">
        <f>跨年度结转抵免境外所得税审核表!I12</f>
        <v>0</v>
      </c>
      <c r="J12" s="2103">
        <f>跨年度结转抵免境外所得税审核表!J12</f>
        <v>0</v>
      </c>
      <c r="K12" s="2103">
        <f>跨年度结转抵免境外所得税审核表!K12</f>
        <v>0</v>
      </c>
      <c r="L12" s="2103">
        <f>跨年度结转抵免境外所得税审核表!L12</f>
        <v>0</v>
      </c>
      <c r="M12" s="2103">
        <f>跨年度结转抵免境外所得税审核表!M12</f>
        <v>0</v>
      </c>
      <c r="N12" s="2103">
        <f>跨年度结转抵免境外所得税审核表!N12</f>
        <v>0</v>
      </c>
      <c r="O12" s="2103">
        <f>跨年度结转抵免境外所得税审核表!O12</f>
        <v>0</v>
      </c>
      <c r="P12" s="2103">
        <f>跨年度结转抵免境外所得税审核表!P12</f>
        <v>0</v>
      </c>
      <c r="Q12" s="2103">
        <f>跨年度结转抵免境外所得税审核表!Q12</f>
        <v>0</v>
      </c>
      <c r="R12" s="2103">
        <f>跨年度结转抵免境外所得税审核表!R12</f>
        <v>0</v>
      </c>
      <c r="S12" s="2103">
        <f>跨年度结转抵免境外所得税审核表!S12</f>
        <v>0</v>
      </c>
      <c r="T12" s="2103">
        <f>跨年度结转抵免境外所得税审核表!T12</f>
        <v>0</v>
      </c>
    </row>
    <row r="13" spans="1:21" s="1643" customFormat="1" ht="14.25" customHeight="1">
      <c r="A13" s="1927">
        <v>8</v>
      </c>
      <c r="B13" s="1933">
        <f>跨年度结转抵免境外所得税审核表!B13</f>
        <v>0</v>
      </c>
      <c r="C13" s="2103">
        <f>跨年度结转抵免境外所得税审核表!C13</f>
        <v>0</v>
      </c>
      <c r="D13" s="2103">
        <f>跨年度结转抵免境外所得税审核表!D13</f>
        <v>0</v>
      </c>
      <c r="E13" s="2103">
        <f>跨年度结转抵免境外所得税审核表!E13</f>
        <v>0</v>
      </c>
      <c r="F13" s="2103">
        <f>跨年度结转抵免境外所得税审核表!F13</f>
        <v>0</v>
      </c>
      <c r="G13" s="2103">
        <f>跨年度结转抵免境外所得税审核表!G13</f>
        <v>0</v>
      </c>
      <c r="H13" s="2103">
        <f>跨年度结转抵免境外所得税审核表!H13</f>
        <v>0</v>
      </c>
      <c r="I13" s="2103">
        <f>跨年度结转抵免境外所得税审核表!I13</f>
        <v>0</v>
      </c>
      <c r="J13" s="2103">
        <f>跨年度结转抵免境外所得税审核表!J13</f>
        <v>0</v>
      </c>
      <c r="K13" s="2103">
        <f>跨年度结转抵免境外所得税审核表!K13</f>
        <v>0</v>
      </c>
      <c r="L13" s="2103">
        <f>跨年度结转抵免境外所得税审核表!L13</f>
        <v>0</v>
      </c>
      <c r="M13" s="2103">
        <f>跨年度结转抵免境外所得税审核表!M13</f>
        <v>0</v>
      </c>
      <c r="N13" s="2103">
        <f>跨年度结转抵免境外所得税审核表!N13</f>
        <v>0</v>
      </c>
      <c r="O13" s="2103">
        <f>跨年度结转抵免境外所得税审核表!O13</f>
        <v>0</v>
      </c>
      <c r="P13" s="2103">
        <f>跨年度结转抵免境外所得税审核表!P13</f>
        <v>0</v>
      </c>
      <c r="Q13" s="2103">
        <f>跨年度结转抵免境外所得税审核表!Q13</f>
        <v>0</v>
      </c>
      <c r="R13" s="2103">
        <f>跨年度结转抵免境外所得税审核表!R13</f>
        <v>0</v>
      </c>
      <c r="S13" s="2103">
        <f>跨年度结转抵免境外所得税审核表!S13</f>
        <v>0</v>
      </c>
      <c r="T13" s="2103">
        <f>跨年度结转抵免境外所得税审核表!T13</f>
        <v>0</v>
      </c>
    </row>
    <row r="14" spans="1:21" s="1652" customFormat="1" ht="14.25" customHeight="1">
      <c r="A14" s="1927">
        <v>9</v>
      </c>
      <c r="B14" s="1933">
        <f>跨年度结转抵免境外所得税审核表!B14</f>
        <v>0</v>
      </c>
      <c r="C14" s="2103">
        <f>跨年度结转抵免境外所得税审核表!C14</f>
        <v>0</v>
      </c>
      <c r="D14" s="2103">
        <f>跨年度结转抵免境外所得税审核表!D14</f>
        <v>0</v>
      </c>
      <c r="E14" s="2103">
        <f>跨年度结转抵免境外所得税审核表!E14</f>
        <v>0</v>
      </c>
      <c r="F14" s="2103">
        <f>跨年度结转抵免境外所得税审核表!F14</f>
        <v>0</v>
      </c>
      <c r="G14" s="2103">
        <f>跨年度结转抵免境外所得税审核表!G14</f>
        <v>0</v>
      </c>
      <c r="H14" s="2103">
        <f>跨年度结转抵免境外所得税审核表!H14</f>
        <v>0</v>
      </c>
      <c r="I14" s="2103">
        <f>跨年度结转抵免境外所得税审核表!I14</f>
        <v>0</v>
      </c>
      <c r="J14" s="2103">
        <f>跨年度结转抵免境外所得税审核表!J14</f>
        <v>0</v>
      </c>
      <c r="K14" s="2103">
        <f>跨年度结转抵免境外所得税审核表!K14</f>
        <v>0</v>
      </c>
      <c r="L14" s="2103">
        <f>跨年度结转抵免境外所得税审核表!L14</f>
        <v>0</v>
      </c>
      <c r="M14" s="2103">
        <f>跨年度结转抵免境外所得税审核表!M14</f>
        <v>0</v>
      </c>
      <c r="N14" s="2103">
        <f>跨年度结转抵免境外所得税审核表!N14</f>
        <v>0</v>
      </c>
      <c r="O14" s="2103">
        <f>跨年度结转抵免境外所得税审核表!O14</f>
        <v>0</v>
      </c>
      <c r="P14" s="2103">
        <f>跨年度结转抵免境外所得税审核表!P14</f>
        <v>0</v>
      </c>
      <c r="Q14" s="2103">
        <f>跨年度结转抵免境外所得税审核表!Q14</f>
        <v>0</v>
      </c>
      <c r="R14" s="2103">
        <f>跨年度结转抵免境外所得税审核表!R14</f>
        <v>0</v>
      </c>
      <c r="S14" s="2103">
        <f>跨年度结转抵免境外所得税审核表!S14</f>
        <v>0</v>
      </c>
      <c r="T14" s="2103">
        <f>跨年度结转抵免境外所得税审核表!T14</f>
        <v>0</v>
      </c>
    </row>
    <row r="15" spans="1:21" s="1652" customFormat="1" ht="14.25" customHeight="1">
      <c r="A15" s="1927">
        <v>10</v>
      </c>
      <c r="B15" s="1940" t="s">
        <v>5656</v>
      </c>
      <c r="C15" s="2103">
        <f>跨年度结转抵免境外所得税审核表!C15</f>
        <v>0</v>
      </c>
      <c r="D15" s="2103">
        <f>跨年度结转抵免境外所得税审核表!D15</f>
        <v>0</v>
      </c>
      <c r="E15" s="2103">
        <f>跨年度结转抵免境外所得税审核表!E15</f>
        <v>0</v>
      </c>
      <c r="F15" s="2103">
        <f>跨年度结转抵免境外所得税审核表!F15</f>
        <v>0</v>
      </c>
      <c r="G15" s="2103">
        <f>跨年度结转抵免境外所得税审核表!G15</f>
        <v>0</v>
      </c>
      <c r="H15" s="2103">
        <f>跨年度结转抵免境外所得税审核表!H15</f>
        <v>0</v>
      </c>
      <c r="I15" s="2103">
        <f>跨年度结转抵免境外所得税审核表!I15</f>
        <v>0</v>
      </c>
      <c r="J15" s="2103">
        <f>跨年度结转抵免境外所得税审核表!J15</f>
        <v>0</v>
      </c>
      <c r="K15" s="2103">
        <f>跨年度结转抵免境外所得税审核表!K15</f>
        <v>0</v>
      </c>
      <c r="L15" s="2103">
        <f>跨年度结转抵免境外所得税审核表!L15</f>
        <v>0</v>
      </c>
      <c r="M15" s="2103">
        <f>跨年度结转抵免境外所得税审核表!M15</f>
        <v>0</v>
      </c>
      <c r="N15" s="2103">
        <f>跨年度结转抵免境外所得税审核表!N15</f>
        <v>0</v>
      </c>
      <c r="O15" s="2103">
        <f>跨年度结转抵免境外所得税审核表!O15</f>
        <v>0</v>
      </c>
      <c r="P15" s="2103">
        <f>跨年度结转抵免境外所得税审核表!P15</f>
        <v>0</v>
      </c>
      <c r="Q15" s="2103">
        <f>跨年度结转抵免境外所得税审核表!Q15</f>
        <v>0</v>
      </c>
      <c r="R15" s="2103">
        <f>跨年度结转抵免境外所得税审核表!R15</f>
        <v>0</v>
      </c>
      <c r="S15" s="2103">
        <f>跨年度结转抵免境外所得税审核表!S15</f>
        <v>0</v>
      </c>
      <c r="T15" s="2103">
        <f>跨年度结转抵免境外所得税审核表!T15</f>
        <v>0</v>
      </c>
      <c r="U15" s="1799" t="s">
        <v>6660</v>
      </c>
    </row>
    <row r="16" spans="1:21" s="1652" customFormat="1" ht="280.5" customHeight="1">
      <c r="A16" s="1941"/>
      <c r="B16" s="1992" t="s">
        <v>6690</v>
      </c>
      <c r="C16" s="1992"/>
      <c r="D16" s="1992"/>
      <c r="E16" s="1992"/>
      <c r="F16" s="1941"/>
      <c r="G16" s="1941"/>
      <c r="H16" s="1941"/>
      <c r="I16" s="1941"/>
      <c r="J16" s="1941"/>
      <c r="K16" s="1941"/>
      <c r="L16" s="1941"/>
      <c r="M16" s="1941"/>
      <c r="N16" s="1932" t="s">
        <v>6050</v>
      </c>
      <c r="O16" s="1992"/>
      <c r="P16" s="1992"/>
      <c r="Q16" s="1992"/>
      <c r="R16" s="1941"/>
      <c r="S16" s="1932" t="s">
        <v>6051</v>
      </c>
      <c r="T16" s="1941"/>
    </row>
  </sheetData>
  <mergeCells count="7">
    <mergeCell ref="A1:T1"/>
    <mergeCell ref="A2:T2"/>
    <mergeCell ref="A3:A5"/>
    <mergeCell ref="B3:B4"/>
    <mergeCell ref="C3:H3"/>
    <mergeCell ref="I3:N3"/>
    <mergeCell ref="O3:T3"/>
  </mergeCells>
  <phoneticPr fontId="59" type="noConversion"/>
  <hyperlinks>
    <hyperlink ref="U15" location="跨年度结转抵免境外所得税审核表!A1" display="跨年度结转抵免境外所得税审核表!A1"/>
  </hyperlinks>
  <printOptions horizontalCentered="1"/>
  <pageMargins left="0.55118110236220474" right="0.55118110236220474" top="0.8" bottom="0.52" header="0.51181102362204722" footer="0.51181102362204722"/>
  <pageSetup paperSize="9" scale="90" orientation="landscape" r:id="rId1"/>
  <headerFooter alignWithMargins="0"/>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4">
    <tabColor rgb="FFFFFF00"/>
  </sheetPr>
  <dimension ref="A1:G20"/>
  <sheetViews>
    <sheetView workbookViewId="0">
      <selection activeCell="E17" sqref="E17"/>
    </sheetView>
  </sheetViews>
  <sheetFormatPr defaultRowHeight="14.25"/>
  <cols>
    <col min="1" max="1" width="5.25" style="1656" customWidth="1"/>
    <col min="2" max="2" width="56.125" style="1656" customWidth="1"/>
    <col min="3" max="3" width="19.25" style="1656" customWidth="1"/>
    <col min="4" max="4" width="22.5" style="1656" customWidth="1"/>
    <col min="5" max="256" width="9" style="1656"/>
    <col min="257" max="257" width="5.25" style="1656" customWidth="1"/>
    <col min="258" max="258" width="56.125" style="1656" customWidth="1"/>
    <col min="259" max="259" width="19.25" style="1656" customWidth="1"/>
    <col min="260" max="260" width="22.5" style="1656" customWidth="1"/>
    <col min="261" max="512" width="9" style="1656"/>
    <col min="513" max="513" width="5.25" style="1656" customWidth="1"/>
    <col min="514" max="514" width="56.125" style="1656" customWidth="1"/>
    <col min="515" max="515" width="19.25" style="1656" customWidth="1"/>
    <col min="516" max="516" width="22.5" style="1656" customWidth="1"/>
    <col min="517" max="768" width="9" style="1656"/>
    <col min="769" max="769" width="5.25" style="1656" customWidth="1"/>
    <col min="770" max="770" width="56.125" style="1656" customWidth="1"/>
    <col min="771" max="771" width="19.25" style="1656" customWidth="1"/>
    <col min="772" max="772" width="22.5" style="1656" customWidth="1"/>
    <col min="773" max="1024" width="9" style="1656"/>
    <col min="1025" max="1025" width="5.25" style="1656" customWidth="1"/>
    <col min="1026" max="1026" width="56.125" style="1656" customWidth="1"/>
    <col min="1027" max="1027" width="19.25" style="1656" customWidth="1"/>
    <col min="1028" max="1028" width="22.5" style="1656" customWidth="1"/>
    <col min="1029" max="1280" width="9" style="1656"/>
    <col min="1281" max="1281" width="5.25" style="1656" customWidth="1"/>
    <col min="1282" max="1282" width="56.125" style="1656" customWidth="1"/>
    <col min="1283" max="1283" width="19.25" style="1656" customWidth="1"/>
    <col min="1284" max="1284" width="22.5" style="1656" customWidth="1"/>
    <col min="1285" max="1536" width="9" style="1656"/>
    <col min="1537" max="1537" width="5.25" style="1656" customWidth="1"/>
    <col min="1538" max="1538" width="56.125" style="1656" customWidth="1"/>
    <col min="1539" max="1539" width="19.25" style="1656" customWidth="1"/>
    <col min="1540" max="1540" width="22.5" style="1656" customWidth="1"/>
    <col min="1541" max="1792" width="9" style="1656"/>
    <col min="1793" max="1793" width="5.25" style="1656" customWidth="1"/>
    <col min="1794" max="1794" width="56.125" style="1656" customWidth="1"/>
    <col min="1795" max="1795" width="19.25" style="1656" customWidth="1"/>
    <col min="1796" max="1796" width="22.5" style="1656" customWidth="1"/>
    <col min="1797" max="2048" width="9" style="1656"/>
    <col min="2049" max="2049" width="5.25" style="1656" customWidth="1"/>
    <col min="2050" max="2050" width="56.125" style="1656" customWidth="1"/>
    <col min="2051" max="2051" width="19.25" style="1656" customWidth="1"/>
    <col min="2052" max="2052" width="22.5" style="1656" customWidth="1"/>
    <col min="2053" max="2304" width="9" style="1656"/>
    <col min="2305" max="2305" width="5.25" style="1656" customWidth="1"/>
    <col min="2306" max="2306" width="56.125" style="1656" customWidth="1"/>
    <col min="2307" max="2307" width="19.25" style="1656" customWidth="1"/>
    <col min="2308" max="2308" width="22.5" style="1656" customWidth="1"/>
    <col min="2309" max="2560" width="9" style="1656"/>
    <col min="2561" max="2561" width="5.25" style="1656" customWidth="1"/>
    <col min="2562" max="2562" width="56.125" style="1656" customWidth="1"/>
    <col min="2563" max="2563" width="19.25" style="1656" customWidth="1"/>
    <col min="2564" max="2564" width="22.5" style="1656" customWidth="1"/>
    <col min="2565" max="2816" width="9" style="1656"/>
    <col min="2817" max="2817" width="5.25" style="1656" customWidth="1"/>
    <col min="2818" max="2818" width="56.125" style="1656" customWidth="1"/>
    <col min="2819" max="2819" width="19.25" style="1656" customWidth="1"/>
    <col min="2820" max="2820" width="22.5" style="1656" customWidth="1"/>
    <col min="2821" max="3072" width="9" style="1656"/>
    <col min="3073" max="3073" width="5.25" style="1656" customWidth="1"/>
    <col min="3074" max="3074" width="56.125" style="1656" customWidth="1"/>
    <col min="3075" max="3075" width="19.25" style="1656" customWidth="1"/>
    <col min="3076" max="3076" width="22.5" style="1656" customWidth="1"/>
    <col min="3077" max="3328" width="9" style="1656"/>
    <col min="3329" max="3329" width="5.25" style="1656" customWidth="1"/>
    <col min="3330" max="3330" width="56.125" style="1656" customWidth="1"/>
    <col min="3331" max="3331" width="19.25" style="1656" customWidth="1"/>
    <col min="3332" max="3332" width="22.5" style="1656" customWidth="1"/>
    <col min="3333" max="3584" width="9" style="1656"/>
    <col min="3585" max="3585" width="5.25" style="1656" customWidth="1"/>
    <col min="3586" max="3586" width="56.125" style="1656" customWidth="1"/>
    <col min="3587" max="3587" width="19.25" style="1656" customWidth="1"/>
    <col min="3588" max="3588" width="22.5" style="1656" customWidth="1"/>
    <col min="3589" max="3840" width="9" style="1656"/>
    <col min="3841" max="3841" width="5.25" style="1656" customWidth="1"/>
    <col min="3842" max="3842" width="56.125" style="1656" customWidth="1"/>
    <col min="3843" max="3843" width="19.25" style="1656" customWidth="1"/>
    <col min="3844" max="3844" width="22.5" style="1656" customWidth="1"/>
    <col min="3845" max="4096" width="9" style="1656"/>
    <col min="4097" max="4097" width="5.25" style="1656" customWidth="1"/>
    <col min="4098" max="4098" width="56.125" style="1656" customWidth="1"/>
    <col min="4099" max="4099" width="19.25" style="1656" customWidth="1"/>
    <col min="4100" max="4100" width="22.5" style="1656" customWidth="1"/>
    <col min="4101" max="4352" width="9" style="1656"/>
    <col min="4353" max="4353" width="5.25" style="1656" customWidth="1"/>
    <col min="4354" max="4354" width="56.125" style="1656" customWidth="1"/>
    <col min="4355" max="4355" width="19.25" style="1656" customWidth="1"/>
    <col min="4356" max="4356" width="22.5" style="1656" customWidth="1"/>
    <col min="4357" max="4608" width="9" style="1656"/>
    <col min="4609" max="4609" width="5.25" style="1656" customWidth="1"/>
    <col min="4610" max="4610" width="56.125" style="1656" customWidth="1"/>
    <col min="4611" max="4611" width="19.25" style="1656" customWidth="1"/>
    <col min="4612" max="4612" width="22.5" style="1656" customWidth="1"/>
    <col min="4613" max="4864" width="9" style="1656"/>
    <col min="4865" max="4865" width="5.25" style="1656" customWidth="1"/>
    <col min="4866" max="4866" width="56.125" style="1656" customWidth="1"/>
    <col min="4867" max="4867" width="19.25" style="1656" customWidth="1"/>
    <col min="4868" max="4868" width="22.5" style="1656" customWidth="1"/>
    <col min="4869" max="5120" width="9" style="1656"/>
    <col min="5121" max="5121" width="5.25" style="1656" customWidth="1"/>
    <col min="5122" max="5122" width="56.125" style="1656" customWidth="1"/>
    <col min="5123" max="5123" width="19.25" style="1656" customWidth="1"/>
    <col min="5124" max="5124" width="22.5" style="1656" customWidth="1"/>
    <col min="5125" max="5376" width="9" style="1656"/>
    <col min="5377" max="5377" width="5.25" style="1656" customWidth="1"/>
    <col min="5378" max="5378" width="56.125" style="1656" customWidth="1"/>
    <col min="5379" max="5379" width="19.25" style="1656" customWidth="1"/>
    <col min="5380" max="5380" width="22.5" style="1656" customWidth="1"/>
    <col min="5381" max="5632" width="9" style="1656"/>
    <col min="5633" max="5633" width="5.25" style="1656" customWidth="1"/>
    <col min="5634" max="5634" width="56.125" style="1656" customWidth="1"/>
    <col min="5635" max="5635" width="19.25" style="1656" customWidth="1"/>
    <col min="5636" max="5636" width="22.5" style="1656" customWidth="1"/>
    <col min="5637" max="5888" width="9" style="1656"/>
    <col min="5889" max="5889" width="5.25" style="1656" customWidth="1"/>
    <col min="5890" max="5890" width="56.125" style="1656" customWidth="1"/>
    <col min="5891" max="5891" width="19.25" style="1656" customWidth="1"/>
    <col min="5892" max="5892" width="22.5" style="1656" customWidth="1"/>
    <col min="5893" max="6144" width="9" style="1656"/>
    <col min="6145" max="6145" width="5.25" style="1656" customWidth="1"/>
    <col min="6146" max="6146" width="56.125" style="1656" customWidth="1"/>
    <col min="6147" max="6147" width="19.25" style="1656" customWidth="1"/>
    <col min="6148" max="6148" width="22.5" style="1656" customWidth="1"/>
    <col min="6149" max="6400" width="9" style="1656"/>
    <col min="6401" max="6401" width="5.25" style="1656" customWidth="1"/>
    <col min="6402" max="6402" width="56.125" style="1656" customWidth="1"/>
    <col min="6403" max="6403" width="19.25" style="1656" customWidth="1"/>
    <col min="6404" max="6404" width="22.5" style="1656" customWidth="1"/>
    <col min="6405" max="6656" width="9" style="1656"/>
    <col min="6657" max="6657" width="5.25" style="1656" customWidth="1"/>
    <col min="6658" max="6658" width="56.125" style="1656" customWidth="1"/>
    <col min="6659" max="6659" width="19.25" style="1656" customWidth="1"/>
    <col min="6660" max="6660" width="22.5" style="1656" customWidth="1"/>
    <col min="6661" max="6912" width="9" style="1656"/>
    <col min="6913" max="6913" width="5.25" style="1656" customWidth="1"/>
    <col min="6914" max="6914" width="56.125" style="1656" customWidth="1"/>
    <col min="6915" max="6915" width="19.25" style="1656" customWidth="1"/>
    <col min="6916" max="6916" width="22.5" style="1656" customWidth="1"/>
    <col min="6917" max="7168" width="9" style="1656"/>
    <col min="7169" max="7169" width="5.25" style="1656" customWidth="1"/>
    <col min="7170" max="7170" width="56.125" style="1656" customWidth="1"/>
    <col min="7171" max="7171" width="19.25" style="1656" customWidth="1"/>
    <col min="7172" max="7172" width="22.5" style="1656" customWidth="1"/>
    <col min="7173" max="7424" width="9" style="1656"/>
    <col min="7425" max="7425" width="5.25" style="1656" customWidth="1"/>
    <col min="7426" max="7426" width="56.125" style="1656" customWidth="1"/>
    <col min="7427" max="7427" width="19.25" style="1656" customWidth="1"/>
    <col min="7428" max="7428" width="22.5" style="1656" customWidth="1"/>
    <col min="7429" max="7680" width="9" style="1656"/>
    <col min="7681" max="7681" width="5.25" style="1656" customWidth="1"/>
    <col min="7682" max="7682" width="56.125" style="1656" customWidth="1"/>
    <col min="7683" max="7683" width="19.25" style="1656" customWidth="1"/>
    <col min="7684" max="7684" width="22.5" style="1656" customWidth="1"/>
    <col min="7685" max="7936" width="9" style="1656"/>
    <col min="7937" max="7937" width="5.25" style="1656" customWidth="1"/>
    <col min="7938" max="7938" width="56.125" style="1656" customWidth="1"/>
    <col min="7939" max="7939" width="19.25" style="1656" customWidth="1"/>
    <col min="7940" max="7940" width="22.5" style="1656" customWidth="1"/>
    <col min="7941" max="8192" width="9" style="1656"/>
    <col min="8193" max="8193" width="5.25" style="1656" customWidth="1"/>
    <col min="8194" max="8194" width="56.125" style="1656" customWidth="1"/>
    <col min="8195" max="8195" width="19.25" style="1656" customWidth="1"/>
    <col min="8196" max="8196" width="22.5" style="1656" customWidth="1"/>
    <col min="8197" max="8448" width="9" style="1656"/>
    <col min="8449" max="8449" width="5.25" style="1656" customWidth="1"/>
    <col min="8450" max="8450" width="56.125" style="1656" customWidth="1"/>
    <col min="8451" max="8451" width="19.25" style="1656" customWidth="1"/>
    <col min="8452" max="8452" width="22.5" style="1656" customWidth="1"/>
    <col min="8453" max="8704" width="9" style="1656"/>
    <col min="8705" max="8705" width="5.25" style="1656" customWidth="1"/>
    <col min="8706" max="8706" width="56.125" style="1656" customWidth="1"/>
    <col min="8707" max="8707" width="19.25" style="1656" customWidth="1"/>
    <col min="8708" max="8708" width="22.5" style="1656" customWidth="1"/>
    <col min="8709" max="8960" width="9" style="1656"/>
    <col min="8961" max="8961" width="5.25" style="1656" customWidth="1"/>
    <col min="8962" max="8962" width="56.125" style="1656" customWidth="1"/>
    <col min="8963" max="8963" width="19.25" style="1656" customWidth="1"/>
    <col min="8964" max="8964" width="22.5" style="1656" customWidth="1"/>
    <col min="8965" max="9216" width="9" style="1656"/>
    <col min="9217" max="9217" width="5.25" style="1656" customWidth="1"/>
    <col min="9218" max="9218" width="56.125" style="1656" customWidth="1"/>
    <col min="9219" max="9219" width="19.25" style="1656" customWidth="1"/>
    <col min="9220" max="9220" width="22.5" style="1656" customWidth="1"/>
    <col min="9221" max="9472" width="9" style="1656"/>
    <col min="9473" max="9473" width="5.25" style="1656" customWidth="1"/>
    <col min="9474" max="9474" width="56.125" style="1656" customWidth="1"/>
    <col min="9475" max="9475" width="19.25" style="1656" customWidth="1"/>
    <col min="9476" max="9476" width="22.5" style="1656" customWidth="1"/>
    <col min="9477" max="9728" width="9" style="1656"/>
    <col min="9729" max="9729" width="5.25" style="1656" customWidth="1"/>
    <col min="9730" max="9730" width="56.125" style="1656" customWidth="1"/>
    <col min="9731" max="9731" width="19.25" style="1656" customWidth="1"/>
    <col min="9732" max="9732" width="22.5" style="1656" customWidth="1"/>
    <col min="9733" max="9984" width="9" style="1656"/>
    <col min="9985" max="9985" width="5.25" style="1656" customWidth="1"/>
    <col min="9986" max="9986" width="56.125" style="1656" customWidth="1"/>
    <col min="9987" max="9987" width="19.25" style="1656" customWidth="1"/>
    <col min="9988" max="9988" width="22.5" style="1656" customWidth="1"/>
    <col min="9989" max="10240" width="9" style="1656"/>
    <col min="10241" max="10241" width="5.25" style="1656" customWidth="1"/>
    <col min="10242" max="10242" width="56.125" style="1656" customWidth="1"/>
    <col min="10243" max="10243" width="19.25" style="1656" customWidth="1"/>
    <col min="10244" max="10244" width="22.5" style="1656" customWidth="1"/>
    <col min="10245" max="10496" width="9" style="1656"/>
    <col min="10497" max="10497" width="5.25" style="1656" customWidth="1"/>
    <col min="10498" max="10498" width="56.125" style="1656" customWidth="1"/>
    <col min="10499" max="10499" width="19.25" style="1656" customWidth="1"/>
    <col min="10500" max="10500" width="22.5" style="1656" customWidth="1"/>
    <col min="10501" max="10752" width="9" style="1656"/>
    <col min="10753" max="10753" width="5.25" style="1656" customWidth="1"/>
    <col min="10754" max="10754" width="56.125" style="1656" customWidth="1"/>
    <col min="10755" max="10755" width="19.25" style="1656" customWidth="1"/>
    <col min="10756" max="10756" width="22.5" style="1656" customWidth="1"/>
    <col min="10757" max="11008" width="9" style="1656"/>
    <col min="11009" max="11009" width="5.25" style="1656" customWidth="1"/>
    <col min="11010" max="11010" width="56.125" style="1656" customWidth="1"/>
    <col min="11011" max="11011" width="19.25" style="1656" customWidth="1"/>
    <col min="11012" max="11012" width="22.5" style="1656" customWidth="1"/>
    <col min="11013" max="11264" width="9" style="1656"/>
    <col min="11265" max="11265" width="5.25" style="1656" customWidth="1"/>
    <col min="11266" max="11266" width="56.125" style="1656" customWidth="1"/>
    <col min="11267" max="11267" width="19.25" style="1656" customWidth="1"/>
    <col min="11268" max="11268" width="22.5" style="1656" customWidth="1"/>
    <col min="11269" max="11520" width="9" style="1656"/>
    <col min="11521" max="11521" width="5.25" style="1656" customWidth="1"/>
    <col min="11522" max="11522" width="56.125" style="1656" customWidth="1"/>
    <col min="11523" max="11523" width="19.25" style="1656" customWidth="1"/>
    <col min="11524" max="11524" width="22.5" style="1656" customWidth="1"/>
    <col min="11525" max="11776" width="9" style="1656"/>
    <col min="11777" max="11777" width="5.25" style="1656" customWidth="1"/>
    <col min="11778" max="11778" width="56.125" style="1656" customWidth="1"/>
    <col min="11779" max="11779" width="19.25" style="1656" customWidth="1"/>
    <col min="11780" max="11780" width="22.5" style="1656" customWidth="1"/>
    <col min="11781" max="12032" width="9" style="1656"/>
    <col min="12033" max="12033" width="5.25" style="1656" customWidth="1"/>
    <col min="12034" max="12034" width="56.125" style="1656" customWidth="1"/>
    <col min="12035" max="12035" width="19.25" style="1656" customWidth="1"/>
    <col min="12036" max="12036" width="22.5" style="1656" customWidth="1"/>
    <col min="12037" max="12288" width="9" style="1656"/>
    <col min="12289" max="12289" width="5.25" style="1656" customWidth="1"/>
    <col min="12290" max="12290" width="56.125" style="1656" customWidth="1"/>
    <col min="12291" max="12291" width="19.25" style="1656" customWidth="1"/>
    <col min="12292" max="12292" width="22.5" style="1656" customWidth="1"/>
    <col min="12293" max="12544" width="9" style="1656"/>
    <col min="12545" max="12545" width="5.25" style="1656" customWidth="1"/>
    <col min="12546" max="12546" width="56.125" style="1656" customWidth="1"/>
    <col min="12547" max="12547" width="19.25" style="1656" customWidth="1"/>
    <col min="12548" max="12548" width="22.5" style="1656" customWidth="1"/>
    <col min="12549" max="12800" width="9" style="1656"/>
    <col min="12801" max="12801" width="5.25" style="1656" customWidth="1"/>
    <col min="12802" max="12802" width="56.125" style="1656" customWidth="1"/>
    <col min="12803" max="12803" width="19.25" style="1656" customWidth="1"/>
    <col min="12804" max="12804" width="22.5" style="1656" customWidth="1"/>
    <col min="12805" max="13056" width="9" style="1656"/>
    <col min="13057" max="13057" width="5.25" style="1656" customWidth="1"/>
    <col min="13058" max="13058" width="56.125" style="1656" customWidth="1"/>
    <col min="13059" max="13059" width="19.25" style="1656" customWidth="1"/>
    <col min="13060" max="13060" width="22.5" style="1656" customWidth="1"/>
    <col min="13061" max="13312" width="9" style="1656"/>
    <col min="13313" max="13313" width="5.25" style="1656" customWidth="1"/>
    <col min="13314" max="13314" width="56.125" style="1656" customWidth="1"/>
    <col min="13315" max="13315" width="19.25" style="1656" customWidth="1"/>
    <col min="13316" max="13316" width="22.5" style="1656" customWidth="1"/>
    <col min="13317" max="13568" width="9" style="1656"/>
    <col min="13569" max="13569" width="5.25" style="1656" customWidth="1"/>
    <col min="13570" max="13570" width="56.125" style="1656" customWidth="1"/>
    <col min="13571" max="13571" width="19.25" style="1656" customWidth="1"/>
    <col min="13572" max="13572" width="22.5" style="1656" customWidth="1"/>
    <col min="13573" max="13824" width="9" style="1656"/>
    <col min="13825" max="13825" width="5.25" style="1656" customWidth="1"/>
    <col min="13826" max="13826" width="56.125" style="1656" customWidth="1"/>
    <col min="13827" max="13827" width="19.25" style="1656" customWidth="1"/>
    <col min="13828" max="13828" width="22.5" style="1656" customWidth="1"/>
    <col min="13829" max="14080" width="9" style="1656"/>
    <col min="14081" max="14081" width="5.25" style="1656" customWidth="1"/>
    <col min="14082" max="14082" width="56.125" style="1656" customWidth="1"/>
    <col min="14083" max="14083" width="19.25" style="1656" customWidth="1"/>
    <col min="14084" max="14084" width="22.5" style="1656" customWidth="1"/>
    <col min="14085" max="14336" width="9" style="1656"/>
    <col min="14337" max="14337" width="5.25" style="1656" customWidth="1"/>
    <col min="14338" max="14338" width="56.125" style="1656" customWidth="1"/>
    <col min="14339" max="14339" width="19.25" style="1656" customWidth="1"/>
    <col min="14340" max="14340" width="22.5" style="1656" customWidth="1"/>
    <col min="14341" max="14592" width="9" style="1656"/>
    <col min="14593" max="14593" width="5.25" style="1656" customWidth="1"/>
    <col min="14594" max="14594" width="56.125" style="1656" customWidth="1"/>
    <col min="14595" max="14595" width="19.25" style="1656" customWidth="1"/>
    <col min="14596" max="14596" width="22.5" style="1656" customWidth="1"/>
    <col min="14597" max="14848" width="9" style="1656"/>
    <col min="14849" max="14849" width="5.25" style="1656" customWidth="1"/>
    <col min="14850" max="14850" width="56.125" style="1656" customWidth="1"/>
    <col min="14851" max="14851" width="19.25" style="1656" customWidth="1"/>
    <col min="14852" max="14852" width="22.5" style="1656" customWidth="1"/>
    <col min="14853" max="15104" width="9" style="1656"/>
    <col min="15105" max="15105" width="5.25" style="1656" customWidth="1"/>
    <col min="15106" max="15106" width="56.125" style="1656" customWidth="1"/>
    <col min="15107" max="15107" width="19.25" style="1656" customWidth="1"/>
    <col min="15108" max="15108" width="22.5" style="1656" customWidth="1"/>
    <col min="15109" max="15360" width="9" style="1656"/>
    <col min="15361" max="15361" width="5.25" style="1656" customWidth="1"/>
    <col min="15362" max="15362" width="56.125" style="1656" customWidth="1"/>
    <col min="15363" max="15363" width="19.25" style="1656" customWidth="1"/>
    <col min="15364" max="15364" width="22.5" style="1656" customWidth="1"/>
    <col min="15365" max="15616" width="9" style="1656"/>
    <col min="15617" max="15617" width="5.25" style="1656" customWidth="1"/>
    <col min="15618" max="15618" width="56.125" style="1656" customWidth="1"/>
    <col min="15619" max="15619" width="19.25" style="1656" customWidth="1"/>
    <col min="15620" max="15620" width="22.5" style="1656" customWidth="1"/>
    <col min="15621" max="15872" width="9" style="1656"/>
    <col min="15873" max="15873" width="5.25" style="1656" customWidth="1"/>
    <col min="15874" max="15874" width="56.125" style="1656" customWidth="1"/>
    <col min="15875" max="15875" width="19.25" style="1656" customWidth="1"/>
    <col min="15876" max="15876" width="22.5" style="1656" customWidth="1"/>
    <col min="15877" max="16128" width="9" style="1656"/>
    <col min="16129" max="16129" width="5.25" style="1656" customWidth="1"/>
    <col min="16130" max="16130" width="56.125" style="1656" customWidth="1"/>
    <col min="16131" max="16131" width="19.25" style="1656" customWidth="1"/>
    <col min="16132" max="16132" width="22.5" style="1656" customWidth="1"/>
    <col min="16133" max="16384" width="9" style="1656"/>
  </cols>
  <sheetData>
    <row r="1" spans="1:7" s="1648" customFormat="1" ht="20.100000000000001" customHeight="1">
      <c r="A1" s="3400" t="s">
        <v>6052</v>
      </c>
      <c r="B1" s="3400"/>
      <c r="C1" s="3400"/>
      <c r="D1" s="2054"/>
    </row>
    <row r="2" spans="1:7" s="1649" customFormat="1" ht="25.5" customHeight="1">
      <c r="A2" s="3398" t="s">
        <v>6053</v>
      </c>
      <c r="B2" s="3398"/>
      <c r="C2" s="3398"/>
      <c r="D2" s="1942"/>
    </row>
    <row r="3" spans="1:7" s="1654" customFormat="1" ht="14.25" customHeight="1">
      <c r="A3" s="1940" t="s">
        <v>1994</v>
      </c>
      <c r="B3" s="1940" t="s">
        <v>5147</v>
      </c>
      <c r="C3" s="1940" t="s">
        <v>6054</v>
      </c>
      <c r="D3" s="1940" t="s">
        <v>5073</v>
      </c>
      <c r="G3" s="1655"/>
    </row>
    <row r="4" spans="1:7" s="1654" customFormat="1" ht="14.25" customHeight="1">
      <c r="A4" s="1940">
        <v>1</v>
      </c>
      <c r="B4" s="1943" t="s">
        <v>6055</v>
      </c>
      <c r="C4" s="2103">
        <f>跨地区经营汇总纳税企业年度分摊企业所得税审核表!C4</f>
        <v>0</v>
      </c>
      <c r="D4" s="1943" t="s">
        <v>6056</v>
      </c>
    </row>
    <row r="5" spans="1:7" s="1654" customFormat="1" ht="14.25" customHeight="1">
      <c r="A5" s="1940">
        <v>2</v>
      </c>
      <c r="B5" s="1943" t="s">
        <v>6057</v>
      </c>
      <c r="C5" s="2103">
        <f>跨地区经营汇总纳税企业年度分摊企业所得税审核表!C5</f>
        <v>0</v>
      </c>
      <c r="D5" s="1943" t="s">
        <v>6058</v>
      </c>
    </row>
    <row r="6" spans="1:7" s="1654" customFormat="1" ht="14.25" customHeight="1">
      <c r="A6" s="1940">
        <v>3</v>
      </c>
      <c r="B6" s="1943" t="s">
        <v>6059</v>
      </c>
      <c r="C6" s="2103">
        <f>跨地区经营汇总纳税企业年度分摊企业所得税审核表!C6</f>
        <v>0</v>
      </c>
      <c r="D6" s="1943" t="s">
        <v>6060</v>
      </c>
    </row>
    <row r="7" spans="1:7" s="1654" customFormat="1" ht="14.25" customHeight="1">
      <c r="A7" s="1940">
        <v>4</v>
      </c>
      <c r="B7" s="1944" t="s">
        <v>6061</v>
      </c>
      <c r="C7" s="2103">
        <f>跨地区经营汇总纳税企业年度分摊企业所得税审核表!C7</f>
        <v>0</v>
      </c>
      <c r="D7" s="1943"/>
    </row>
    <row r="8" spans="1:7" s="1654" customFormat="1" ht="14.25" customHeight="1">
      <c r="A8" s="1940">
        <v>5</v>
      </c>
      <c r="B8" s="1944" t="s">
        <v>6062</v>
      </c>
      <c r="C8" s="2103">
        <f>跨地区经营汇总纳税企业年度分摊企业所得税审核表!C8</f>
        <v>0</v>
      </c>
      <c r="D8" s="1943" t="s">
        <v>6063</v>
      </c>
    </row>
    <row r="9" spans="1:7" s="1654" customFormat="1" ht="14.25" customHeight="1">
      <c r="A9" s="1940">
        <v>6</v>
      </c>
      <c r="B9" s="1944" t="s">
        <v>6064</v>
      </c>
      <c r="C9" s="2103">
        <f>跨地区经营汇总纳税企业年度分摊企业所得税审核表!C9</f>
        <v>0</v>
      </c>
      <c r="D9" s="1943"/>
    </row>
    <row r="10" spans="1:7" s="1654" customFormat="1" ht="14.25" customHeight="1">
      <c r="A10" s="1940">
        <v>7</v>
      </c>
      <c r="B10" s="1944" t="s">
        <v>6065</v>
      </c>
      <c r="C10" s="2103">
        <f>跨地区经营汇总纳税企业年度分摊企业所得税审核表!C10</f>
        <v>0</v>
      </c>
      <c r="D10" s="1943"/>
    </row>
    <row r="11" spans="1:7" s="1654" customFormat="1" ht="14.25" customHeight="1">
      <c r="A11" s="1940">
        <v>8</v>
      </c>
      <c r="B11" s="1944" t="s">
        <v>6066</v>
      </c>
      <c r="C11" s="2103">
        <f>跨地区经营汇总纳税企业年度分摊企业所得税审核表!C11</f>
        <v>0</v>
      </c>
      <c r="D11" s="1943"/>
    </row>
    <row r="12" spans="1:7" s="1654" customFormat="1" ht="14.25" customHeight="1">
      <c r="A12" s="1940">
        <v>9</v>
      </c>
      <c r="B12" s="1944" t="s">
        <v>6067</v>
      </c>
      <c r="C12" s="2103">
        <f>跨地区经营汇总纳税企业年度分摊企业所得税审核表!C12</f>
        <v>0</v>
      </c>
      <c r="D12" s="1943"/>
    </row>
    <row r="13" spans="1:7" s="1654" customFormat="1" ht="14.25" customHeight="1">
      <c r="A13" s="1940">
        <v>10</v>
      </c>
      <c r="B13" s="1944" t="s">
        <v>6068</v>
      </c>
      <c r="C13" s="2103">
        <f>跨地区经营汇总纳税企业年度分摊企业所得税审核表!C13</f>
        <v>0</v>
      </c>
      <c r="D13" s="1943"/>
    </row>
    <row r="14" spans="1:7" s="1654" customFormat="1" ht="14.25" customHeight="1">
      <c r="A14" s="1940">
        <v>11</v>
      </c>
      <c r="B14" s="1944" t="s">
        <v>6069</v>
      </c>
      <c r="C14" s="2103">
        <f>跨地区经营汇总纳税企业年度分摊企业所得税审核表!C14</f>
        <v>0</v>
      </c>
      <c r="D14" s="1943"/>
    </row>
    <row r="15" spans="1:7" s="1654" customFormat="1" ht="14.25" customHeight="1">
      <c r="A15" s="1940">
        <v>12</v>
      </c>
      <c r="B15" s="1944" t="s">
        <v>6070</v>
      </c>
      <c r="C15" s="2103">
        <f>跨地区经营汇总纳税企业年度分摊企业所得税审核表!C15</f>
        <v>0</v>
      </c>
      <c r="D15" s="1943" t="s">
        <v>6071</v>
      </c>
    </row>
    <row r="16" spans="1:7" s="1654" customFormat="1" ht="14.25" customHeight="1">
      <c r="A16" s="1940">
        <v>13</v>
      </c>
      <c r="B16" s="1944" t="s">
        <v>6072</v>
      </c>
      <c r="C16" s="2103">
        <f>跨地区经营汇总纳税企业年度分摊企业所得税审核表!C16</f>
        <v>0</v>
      </c>
      <c r="D16" s="1943" t="s">
        <v>6073</v>
      </c>
    </row>
    <row r="17" spans="1:5" s="1654" customFormat="1" ht="14.25" customHeight="1">
      <c r="A17" s="1940">
        <v>14</v>
      </c>
      <c r="B17" s="1932" t="s">
        <v>6074</v>
      </c>
      <c r="C17" s="2103">
        <f>跨地区经营汇总纳税企业年度分摊企业所得税审核表!C17</f>
        <v>0</v>
      </c>
      <c r="D17" s="1943"/>
    </row>
    <row r="18" spans="1:5" s="1654" customFormat="1" ht="28.5" customHeight="1">
      <c r="A18" s="1940">
        <v>15</v>
      </c>
      <c r="B18" s="1932" t="s">
        <v>6075</v>
      </c>
      <c r="C18" s="2103">
        <f>跨地区经营汇总纳税企业年度分摊企业所得税审核表!C18</f>
        <v>0</v>
      </c>
      <c r="D18" s="2017" t="s">
        <v>6076</v>
      </c>
    </row>
    <row r="19" spans="1:5" s="1654" customFormat="1" ht="14.25" customHeight="1">
      <c r="A19" s="1940">
        <v>16</v>
      </c>
      <c r="B19" s="1944" t="s">
        <v>6077</v>
      </c>
      <c r="C19" s="2103">
        <f>跨地区经营汇总纳税企业年度分摊企业所得税审核表!C19</f>
        <v>0</v>
      </c>
      <c r="D19" s="1943"/>
    </row>
    <row r="20" spans="1:5" s="1654" customFormat="1" ht="14.25" customHeight="1">
      <c r="A20" s="1940">
        <v>17</v>
      </c>
      <c r="B20" s="1944" t="s">
        <v>6078</v>
      </c>
      <c r="C20" s="2103">
        <f>跨地区经营汇总纳税企业年度分摊企业所得税审核表!C20</f>
        <v>0</v>
      </c>
      <c r="D20" s="1943"/>
      <c r="E20" s="1799" t="s">
        <v>6662</v>
      </c>
    </row>
  </sheetData>
  <mergeCells count="2">
    <mergeCell ref="A1:C1"/>
    <mergeCell ref="A2:C2"/>
  </mergeCells>
  <phoneticPr fontId="59" type="noConversion"/>
  <hyperlinks>
    <hyperlink ref="E20" location="跨地区经营汇总纳税企业年度分摊企业所得税审核表!A1" display="跨地区经营汇总纳税企业年度分摊企业所得税审核表!A1"/>
  </hyperlinks>
  <printOptions horizontalCentered="1"/>
  <pageMargins left="0.74803149606299213" right="0.74803149606299213" top="0.98425196850393704" bottom="0.98425196850393704" header="0.51181102362204722" footer="0.51181102362204722"/>
  <pageSetup paperSize="9" orientation="landscape" r:id="rId1"/>
  <headerFooter alignWithMargins="0"/>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5">
    <tabColor rgb="FFFFFF00"/>
  </sheetPr>
  <dimension ref="A1:J556"/>
  <sheetViews>
    <sheetView workbookViewId="0">
      <selection activeCell="H17" sqref="H17"/>
    </sheetView>
  </sheetViews>
  <sheetFormatPr defaultColWidth="8" defaultRowHeight="14.25" customHeight="1" zeroHeight="1"/>
  <cols>
    <col min="1" max="1" width="5.25" style="1581" customWidth="1"/>
    <col min="2" max="2" width="20.375" style="1657" customWidth="1"/>
    <col min="3" max="3" width="17.625" style="1657" customWidth="1"/>
    <col min="4" max="4" width="12.125" style="1657" customWidth="1"/>
    <col min="5" max="5" width="11.875" style="1657" customWidth="1"/>
    <col min="6" max="6" width="12.25" style="1657" customWidth="1"/>
    <col min="7" max="7" width="8.75" style="1657" customWidth="1"/>
    <col min="8" max="8" width="17.5" style="1657" customWidth="1"/>
    <col min="9" max="9" width="14.125" style="1657" customWidth="1"/>
    <col min="10" max="256" width="8" style="1657"/>
    <col min="257" max="257" width="5.25" style="1657" customWidth="1"/>
    <col min="258" max="258" width="20.375" style="1657" customWidth="1"/>
    <col min="259" max="259" width="17.625" style="1657" customWidth="1"/>
    <col min="260" max="260" width="12.125" style="1657" customWidth="1"/>
    <col min="261" max="261" width="11.875" style="1657" customWidth="1"/>
    <col min="262" max="262" width="12.25" style="1657" customWidth="1"/>
    <col min="263" max="263" width="8.75" style="1657" customWidth="1"/>
    <col min="264" max="264" width="17.5" style="1657" customWidth="1"/>
    <col min="265" max="265" width="14.125" style="1657" customWidth="1"/>
    <col min="266" max="512" width="8" style="1657"/>
    <col min="513" max="513" width="5.25" style="1657" customWidth="1"/>
    <col min="514" max="514" width="20.375" style="1657" customWidth="1"/>
    <col min="515" max="515" width="17.625" style="1657" customWidth="1"/>
    <col min="516" max="516" width="12.125" style="1657" customWidth="1"/>
    <col min="517" max="517" width="11.875" style="1657" customWidth="1"/>
    <col min="518" max="518" width="12.25" style="1657" customWidth="1"/>
    <col min="519" max="519" width="8.75" style="1657" customWidth="1"/>
    <col min="520" max="520" width="17.5" style="1657" customWidth="1"/>
    <col min="521" max="521" width="14.125" style="1657" customWidth="1"/>
    <col min="522" max="768" width="8" style="1657"/>
    <col min="769" max="769" width="5.25" style="1657" customWidth="1"/>
    <col min="770" max="770" width="20.375" style="1657" customWidth="1"/>
    <col min="771" max="771" width="17.625" style="1657" customWidth="1"/>
    <col min="772" max="772" width="12.125" style="1657" customWidth="1"/>
    <col min="773" max="773" width="11.875" style="1657" customWidth="1"/>
    <col min="774" max="774" width="12.25" style="1657" customWidth="1"/>
    <col min="775" max="775" width="8.75" style="1657" customWidth="1"/>
    <col min="776" max="776" width="17.5" style="1657" customWidth="1"/>
    <col min="777" max="777" width="14.125" style="1657" customWidth="1"/>
    <col min="778" max="1024" width="8" style="1657"/>
    <col min="1025" max="1025" width="5.25" style="1657" customWidth="1"/>
    <col min="1026" max="1026" width="20.375" style="1657" customWidth="1"/>
    <col min="1027" max="1027" width="17.625" style="1657" customWidth="1"/>
    <col min="1028" max="1028" width="12.125" style="1657" customWidth="1"/>
    <col min="1029" max="1029" width="11.875" style="1657" customWidth="1"/>
    <col min="1030" max="1030" width="12.25" style="1657" customWidth="1"/>
    <col min="1031" max="1031" width="8.75" style="1657" customWidth="1"/>
    <col min="1032" max="1032" width="17.5" style="1657" customWidth="1"/>
    <col min="1033" max="1033" width="14.125" style="1657" customWidth="1"/>
    <col min="1034" max="1280" width="8" style="1657"/>
    <col min="1281" max="1281" width="5.25" style="1657" customWidth="1"/>
    <col min="1282" max="1282" width="20.375" style="1657" customWidth="1"/>
    <col min="1283" max="1283" width="17.625" style="1657" customWidth="1"/>
    <col min="1284" max="1284" width="12.125" style="1657" customWidth="1"/>
    <col min="1285" max="1285" width="11.875" style="1657" customWidth="1"/>
    <col min="1286" max="1286" width="12.25" style="1657" customWidth="1"/>
    <col min="1287" max="1287" width="8.75" style="1657" customWidth="1"/>
    <col min="1288" max="1288" width="17.5" style="1657" customWidth="1"/>
    <col min="1289" max="1289" width="14.125" style="1657" customWidth="1"/>
    <col min="1290" max="1536" width="8" style="1657"/>
    <col min="1537" max="1537" width="5.25" style="1657" customWidth="1"/>
    <col min="1538" max="1538" width="20.375" style="1657" customWidth="1"/>
    <col min="1539" max="1539" width="17.625" style="1657" customWidth="1"/>
    <col min="1540" max="1540" width="12.125" style="1657" customWidth="1"/>
    <col min="1541" max="1541" width="11.875" style="1657" customWidth="1"/>
    <col min="1542" max="1542" width="12.25" style="1657" customWidth="1"/>
    <col min="1543" max="1543" width="8.75" style="1657" customWidth="1"/>
    <col min="1544" max="1544" width="17.5" style="1657" customWidth="1"/>
    <col min="1545" max="1545" width="14.125" style="1657" customWidth="1"/>
    <col min="1546" max="1792" width="8" style="1657"/>
    <col min="1793" max="1793" width="5.25" style="1657" customWidth="1"/>
    <col min="1794" max="1794" width="20.375" style="1657" customWidth="1"/>
    <col min="1795" max="1795" width="17.625" style="1657" customWidth="1"/>
    <col min="1796" max="1796" width="12.125" style="1657" customWidth="1"/>
    <col min="1797" max="1797" width="11.875" style="1657" customWidth="1"/>
    <col min="1798" max="1798" width="12.25" style="1657" customWidth="1"/>
    <col min="1799" max="1799" width="8.75" style="1657" customWidth="1"/>
    <col min="1800" max="1800" width="17.5" style="1657" customWidth="1"/>
    <col min="1801" max="1801" width="14.125" style="1657" customWidth="1"/>
    <col min="1802" max="2048" width="8" style="1657"/>
    <col min="2049" max="2049" width="5.25" style="1657" customWidth="1"/>
    <col min="2050" max="2050" width="20.375" style="1657" customWidth="1"/>
    <col min="2051" max="2051" width="17.625" style="1657" customWidth="1"/>
    <col min="2052" max="2052" width="12.125" style="1657" customWidth="1"/>
    <col min="2053" max="2053" width="11.875" style="1657" customWidth="1"/>
    <col min="2054" max="2054" width="12.25" style="1657" customWidth="1"/>
    <col min="2055" max="2055" width="8.75" style="1657" customWidth="1"/>
    <col min="2056" max="2056" width="17.5" style="1657" customWidth="1"/>
    <col min="2057" max="2057" width="14.125" style="1657" customWidth="1"/>
    <col min="2058" max="2304" width="8" style="1657"/>
    <col min="2305" max="2305" width="5.25" style="1657" customWidth="1"/>
    <col min="2306" max="2306" width="20.375" style="1657" customWidth="1"/>
    <col min="2307" max="2307" width="17.625" style="1657" customWidth="1"/>
    <col min="2308" max="2308" width="12.125" style="1657" customWidth="1"/>
    <col min="2309" max="2309" width="11.875" style="1657" customWidth="1"/>
    <col min="2310" max="2310" width="12.25" style="1657" customWidth="1"/>
    <col min="2311" max="2311" width="8.75" style="1657" customWidth="1"/>
    <col min="2312" max="2312" width="17.5" style="1657" customWidth="1"/>
    <col min="2313" max="2313" width="14.125" style="1657" customWidth="1"/>
    <col min="2314" max="2560" width="8" style="1657"/>
    <col min="2561" max="2561" width="5.25" style="1657" customWidth="1"/>
    <col min="2562" max="2562" width="20.375" style="1657" customWidth="1"/>
    <col min="2563" max="2563" width="17.625" style="1657" customWidth="1"/>
    <col min="2564" max="2564" width="12.125" style="1657" customWidth="1"/>
    <col min="2565" max="2565" width="11.875" style="1657" customWidth="1"/>
    <col min="2566" max="2566" width="12.25" style="1657" customWidth="1"/>
    <col min="2567" max="2567" width="8.75" style="1657" customWidth="1"/>
    <col min="2568" max="2568" width="17.5" style="1657" customWidth="1"/>
    <col min="2569" max="2569" width="14.125" style="1657" customWidth="1"/>
    <col min="2570" max="2816" width="8" style="1657"/>
    <col min="2817" max="2817" width="5.25" style="1657" customWidth="1"/>
    <col min="2818" max="2818" width="20.375" style="1657" customWidth="1"/>
    <col min="2819" max="2819" width="17.625" style="1657" customWidth="1"/>
    <col min="2820" max="2820" width="12.125" style="1657" customWidth="1"/>
    <col min="2821" max="2821" width="11.875" style="1657" customWidth="1"/>
    <col min="2822" max="2822" width="12.25" style="1657" customWidth="1"/>
    <col min="2823" max="2823" width="8.75" style="1657" customWidth="1"/>
    <col min="2824" max="2824" width="17.5" style="1657" customWidth="1"/>
    <col min="2825" max="2825" width="14.125" style="1657" customWidth="1"/>
    <col min="2826" max="3072" width="8" style="1657"/>
    <col min="3073" max="3073" width="5.25" style="1657" customWidth="1"/>
    <col min="3074" max="3074" width="20.375" style="1657" customWidth="1"/>
    <col min="3075" max="3075" width="17.625" style="1657" customWidth="1"/>
    <col min="3076" max="3076" width="12.125" style="1657" customWidth="1"/>
    <col min="3077" max="3077" width="11.875" style="1657" customWidth="1"/>
    <col min="3078" max="3078" width="12.25" style="1657" customWidth="1"/>
    <col min="3079" max="3079" width="8.75" style="1657" customWidth="1"/>
    <col min="3080" max="3080" width="17.5" style="1657" customWidth="1"/>
    <col min="3081" max="3081" width="14.125" style="1657" customWidth="1"/>
    <col min="3082" max="3328" width="8" style="1657"/>
    <col min="3329" max="3329" width="5.25" style="1657" customWidth="1"/>
    <col min="3330" max="3330" width="20.375" style="1657" customWidth="1"/>
    <col min="3331" max="3331" width="17.625" style="1657" customWidth="1"/>
    <col min="3332" max="3332" width="12.125" style="1657" customWidth="1"/>
    <col min="3333" max="3333" width="11.875" style="1657" customWidth="1"/>
    <col min="3334" max="3334" width="12.25" style="1657" customWidth="1"/>
    <col min="3335" max="3335" width="8.75" style="1657" customWidth="1"/>
    <col min="3336" max="3336" width="17.5" style="1657" customWidth="1"/>
    <col min="3337" max="3337" width="14.125" style="1657" customWidth="1"/>
    <col min="3338" max="3584" width="8" style="1657"/>
    <col min="3585" max="3585" width="5.25" style="1657" customWidth="1"/>
    <col min="3586" max="3586" width="20.375" style="1657" customWidth="1"/>
    <col min="3587" max="3587" width="17.625" style="1657" customWidth="1"/>
    <col min="3588" max="3588" width="12.125" style="1657" customWidth="1"/>
    <col min="3589" max="3589" width="11.875" style="1657" customWidth="1"/>
    <col min="3590" max="3590" width="12.25" style="1657" customWidth="1"/>
    <col min="3591" max="3591" width="8.75" style="1657" customWidth="1"/>
    <col min="3592" max="3592" width="17.5" style="1657" customWidth="1"/>
    <col min="3593" max="3593" width="14.125" style="1657" customWidth="1"/>
    <col min="3594" max="3840" width="8" style="1657"/>
    <col min="3841" max="3841" width="5.25" style="1657" customWidth="1"/>
    <col min="3842" max="3842" width="20.375" style="1657" customWidth="1"/>
    <col min="3843" max="3843" width="17.625" style="1657" customWidth="1"/>
    <col min="3844" max="3844" width="12.125" style="1657" customWidth="1"/>
    <col min="3845" max="3845" width="11.875" style="1657" customWidth="1"/>
    <col min="3846" max="3846" width="12.25" style="1657" customWidth="1"/>
    <col min="3847" max="3847" width="8.75" style="1657" customWidth="1"/>
    <col min="3848" max="3848" width="17.5" style="1657" customWidth="1"/>
    <col min="3849" max="3849" width="14.125" style="1657" customWidth="1"/>
    <col min="3850" max="4096" width="8" style="1657"/>
    <col min="4097" max="4097" width="5.25" style="1657" customWidth="1"/>
    <col min="4098" max="4098" width="20.375" style="1657" customWidth="1"/>
    <col min="4099" max="4099" width="17.625" style="1657" customWidth="1"/>
    <col min="4100" max="4100" width="12.125" style="1657" customWidth="1"/>
    <col min="4101" max="4101" width="11.875" style="1657" customWidth="1"/>
    <col min="4102" max="4102" width="12.25" style="1657" customWidth="1"/>
    <col min="4103" max="4103" width="8.75" style="1657" customWidth="1"/>
    <col min="4104" max="4104" width="17.5" style="1657" customWidth="1"/>
    <col min="4105" max="4105" width="14.125" style="1657" customWidth="1"/>
    <col min="4106" max="4352" width="8" style="1657"/>
    <col min="4353" max="4353" width="5.25" style="1657" customWidth="1"/>
    <col min="4354" max="4354" width="20.375" style="1657" customWidth="1"/>
    <col min="4355" max="4355" width="17.625" style="1657" customWidth="1"/>
    <col min="4356" max="4356" width="12.125" style="1657" customWidth="1"/>
    <col min="4357" max="4357" width="11.875" style="1657" customWidth="1"/>
    <col min="4358" max="4358" width="12.25" style="1657" customWidth="1"/>
    <col min="4359" max="4359" width="8.75" style="1657" customWidth="1"/>
    <col min="4360" max="4360" width="17.5" style="1657" customWidth="1"/>
    <col min="4361" max="4361" width="14.125" style="1657" customWidth="1"/>
    <col min="4362" max="4608" width="8" style="1657"/>
    <col min="4609" max="4609" width="5.25" style="1657" customWidth="1"/>
    <col min="4610" max="4610" width="20.375" style="1657" customWidth="1"/>
    <col min="4611" max="4611" width="17.625" style="1657" customWidth="1"/>
    <col min="4612" max="4612" width="12.125" style="1657" customWidth="1"/>
    <col min="4613" max="4613" width="11.875" style="1657" customWidth="1"/>
    <col min="4614" max="4614" width="12.25" style="1657" customWidth="1"/>
    <col min="4615" max="4615" width="8.75" style="1657" customWidth="1"/>
    <col min="4616" max="4616" width="17.5" style="1657" customWidth="1"/>
    <col min="4617" max="4617" width="14.125" style="1657" customWidth="1"/>
    <col min="4618" max="4864" width="8" style="1657"/>
    <col min="4865" max="4865" width="5.25" style="1657" customWidth="1"/>
    <col min="4866" max="4866" width="20.375" style="1657" customWidth="1"/>
    <col min="4867" max="4867" width="17.625" style="1657" customWidth="1"/>
    <col min="4868" max="4868" width="12.125" style="1657" customWidth="1"/>
    <col min="4869" max="4869" width="11.875" style="1657" customWidth="1"/>
    <col min="4870" max="4870" width="12.25" style="1657" customWidth="1"/>
    <col min="4871" max="4871" width="8.75" style="1657" customWidth="1"/>
    <col min="4872" max="4872" width="17.5" style="1657" customWidth="1"/>
    <col min="4873" max="4873" width="14.125" style="1657" customWidth="1"/>
    <col min="4874" max="5120" width="8" style="1657"/>
    <col min="5121" max="5121" width="5.25" style="1657" customWidth="1"/>
    <col min="5122" max="5122" width="20.375" style="1657" customWidth="1"/>
    <col min="5123" max="5123" width="17.625" style="1657" customWidth="1"/>
    <col min="5124" max="5124" width="12.125" style="1657" customWidth="1"/>
    <col min="5125" max="5125" width="11.875" style="1657" customWidth="1"/>
    <col min="5126" max="5126" width="12.25" style="1657" customWidth="1"/>
    <col min="5127" max="5127" width="8.75" style="1657" customWidth="1"/>
    <col min="5128" max="5128" width="17.5" style="1657" customWidth="1"/>
    <col min="5129" max="5129" width="14.125" style="1657" customWidth="1"/>
    <col min="5130" max="5376" width="8" style="1657"/>
    <col min="5377" max="5377" width="5.25" style="1657" customWidth="1"/>
    <col min="5378" max="5378" width="20.375" style="1657" customWidth="1"/>
    <col min="5379" max="5379" width="17.625" style="1657" customWidth="1"/>
    <col min="5380" max="5380" width="12.125" style="1657" customWidth="1"/>
    <col min="5381" max="5381" width="11.875" style="1657" customWidth="1"/>
    <col min="5382" max="5382" width="12.25" style="1657" customWidth="1"/>
    <col min="5383" max="5383" width="8.75" style="1657" customWidth="1"/>
    <col min="5384" max="5384" width="17.5" style="1657" customWidth="1"/>
    <col min="5385" max="5385" width="14.125" style="1657" customWidth="1"/>
    <col min="5386" max="5632" width="8" style="1657"/>
    <col min="5633" max="5633" width="5.25" style="1657" customWidth="1"/>
    <col min="5634" max="5634" width="20.375" style="1657" customWidth="1"/>
    <col min="5635" max="5635" width="17.625" style="1657" customWidth="1"/>
    <col min="5636" max="5636" width="12.125" style="1657" customWidth="1"/>
    <col min="5637" max="5637" width="11.875" style="1657" customWidth="1"/>
    <col min="5638" max="5638" width="12.25" style="1657" customWidth="1"/>
    <col min="5639" max="5639" width="8.75" style="1657" customWidth="1"/>
    <col min="5640" max="5640" width="17.5" style="1657" customWidth="1"/>
    <col min="5641" max="5641" width="14.125" style="1657" customWidth="1"/>
    <col min="5642" max="5888" width="8" style="1657"/>
    <col min="5889" max="5889" width="5.25" style="1657" customWidth="1"/>
    <col min="5890" max="5890" width="20.375" style="1657" customWidth="1"/>
    <col min="5891" max="5891" width="17.625" style="1657" customWidth="1"/>
    <col min="5892" max="5892" width="12.125" style="1657" customWidth="1"/>
    <col min="5893" max="5893" width="11.875" style="1657" customWidth="1"/>
    <col min="5894" max="5894" width="12.25" style="1657" customWidth="1"/>
    <col min="5895" max="5895" width="8.75" style="1657" customWidth="1"/>
    <col min="5896" max="5896" width="17.5" style="1657" customWidth="1"/>
    <col min="5897" max="5897" width="14.125" style="1657" customWidth="1"/>
    <col min="5898" max="6144" width="8" style="1657"/>
    <col min="6145" max="6145" width="5.25" style="1657" customWidth="1"/>
    <col min="6146" max="6146" width="20.375" style="1657" customWidth="1"/>
    <col min="6147" max="6147" width="17.625" style="1657" customWidth="1"/>
    <col min="6148" max="6148" width="12.125" style="1657" customWidth="1"/>
    <col min="6149" max="6149" width="11.875" style="1657" customWidth="1"/>
    <col min="6150" max="6150" width="12.25" style="1657" customWidth="1"/>
    <col min="6151" max="6151" width="8.75" style="1657" customWidth="1"/>
    <col min="6152" max="6152" width="17.5" style="1657" customWidth="1"/>
    <col min="6153" max="6153" width="14.125" style="1657" customWidth="1"/>
    <col min="6154" max="6400" width="8" style="1657"/>
    <col min="6401" max="6401" width="5.25" style="1657" customWidth="1"/>
    <col min="6402" max="6402" width="20.375" style="1657" customWidth="1"/>
    <col min="6403" max="6403" width="17.625" style="1657" customWidth="1"/>
    <col min="6404" max="6404" width="12.125" style="1657" customWidth="1"/>
    <col min="6405" max="6405" width="11.875" style="1657" customWidth="1"/>
    <col min="6406" max="6406" width="12.25" style="1657" customWidth="1"/>
    <col min="6407" max="6407" width="8.75" style="1657" customWidth="1"/>
    <col min="6408" max="6408" width="17.5" style="1657" customWidth="1"/>
    <col min="6409" max="6409" width="14.125" style="1657" customWidth="1"/>
    <col min="6410" max="6656" width="8" style="1657"/>
    <col min="6657" max="6657" width="5.25" style="1657" customWidth="1"/>
    <col min="6658" max="6658" width="20.375" style="1657" customWidth="1"/>
    <col min="6659" max="6659" width="17.625" style="1657" customWidth="1"/>
    <col min="6660" max="6660" width="12.125" style="1657" customWidth="1"/>
    <col min="6661" max="6661" width="11.875" style="1657" customWidth="1"/>
    <col min="6662" max="6662" width="12.25" style="1657" customWidth="1"/>
    <col min="6663" max="6663" width="8.75" style="1657" customWidth="1"/>
    <col min="6664" max="6664" width="17.5" style="1657" customWidth="1"/>
    <col min="6665" max="6665" width="14.125" style="1657" customWidth="1"/>
    <col min="6666" max="6912" width="8" style="1657"/>
    <col min="6913" max="6913" width="5.25" style="1657" customWidth="1"/>
    <col min="6914" max="6914" width="20.375" style="1657" customWidth="1"/>
    <col min="6915" max="6915" width="17.625" style="1657" customWidth="1"/>
    <col min="6916" max="6916" width="12.125" style="1657" customWidth="1"/>
    <col min="6917" max="6917" width="11.875" style="1657" customWidth="1"/>
    <col min="6918" max="6918" width="12.25" style="1657" customWidth="1"/>
    <col min="6919" max="6919" width="8.75" style="1657" customWidth="1"/>
    <col min="6920" max="6920" width="17.5" style="1657" customWidth="1"/>
    <col min="6921" max="6921" width="14.125" style="1657" customWidth="1"/>
    <col min="6922" max="7168" width="8" style="1657"/>
    <col min="7169" max="7169" width="5.25" style="1657" customWidth="1"/>
    <col min="7170" max="7170" width="20.375" style="1657" customWidth="1"/>
    <col min="7171" max="7171" width="17.625" style="1657" customWidth="1"/>
    <col min="7172" max="7172" width="12.125" style="1657" customWidth="1"/>
    <col min="7173" max="7173" width="11.875" style="1657" customWidth="1"/>
    <col min="7174" max="7174" width="12.25" style="1657" customWidth="1"/>
    <col min="7175" max="7175" width="8.75" style="1657" customWidth="1"/>
    <col min="7176" max="7176" width="17.5" style="1657" customWidth="1"/>
    <col min="7177" max="7177" width="14.125" style="1657" customWidth="1"/>
    <col min="7178" max="7424" width="8" style="1657"/>
    <col min="7425" max="7425" width="5.25" style="1657" customWidth="1"/>
    <col min="7426" max="7426" width="20.375" style="1657" customWidth="1"/>
    <col min="7427" max="7427" width="17.625" style="1657" customWidth="1"/>
    <col min="7428" max="7428" width="12.125" style="1657" customWidth="1"/>
    <col min="7429" max="7429" width="11.875" style="1657" customWidth="1"/>
    <col min="7430" max="7430" width="12.25" style="1657" customWidth="1"/>
    <col min="7431" max="7431" width="8.75" style="1657" customWidth="1"/>
    <col min="7432" max="7432" width="17.5" style="1657" customWidth="1"/>
    <col min="7433" max="7433" width="14.125" style="1657" customWidth="1"/>
    <col min="7434" max="7680" width="8" style="1657"/>
    <col min="7681" max="7681" width="5.25" style="1657" customWidth="1"/>
    <col min="7682" max="7682" width="20.375" style="1657" customWidth="1"/>
    <col min="7683" max="7683" width="17.625" style="1657" customWidth="1"/>
    <col min="7684" max="7684" width="12.125" style="1657" customWidth="1"/>
    <col min="7685" max="7685" width="11.875" style="1657" customWidth="1"/>
    <col min="7686" max="7686" width="12.25" style="1657" customWidth="1"/>
    <col min="7687" max="7687" width="8.75" style="1657" customWidth="1"/>
    <col min="7688" max="7688" width="17.5" style="1657" customWidth="1"/>
    <col min="7689" max="7689" width="14.125" style="1657" customWidth="1"/>
    <col min="7690" max="7936" width="8" style="1657"/>
    <col min="7937" max="7937" width="5.25" style="1657" customWidth="1"/>
    <col min="7938" max="7938" width="20.375" style="1657" customWidth="1"/>
    <col min="7939" max="7939" width="17.625" style="1657" customWidth="1"/>
    <col min="7940" max="7940" width="12.125" style="1657" customWidth="1"/>
    <col min="7941" max="7941" width="11.875" style="1657" customWidth="1"/>
    <col min="7942" max="7942" width="12.25" style="1657" customWidth="1"/>
    <col min="7943" max="7943" width="8.75" style="1657" customWidth="1"/>
    <col min="7944" max="7944" width="17.5" style="1657" customWidth="1"/>
    <col min="7945" max="7945" width="14.125" style="1657" customWidth="1"/>
    <col min="7946" max="8192" width="8" style="1657"/>
    <col min="8193" max="8193" width="5.25" style="1657" customWidth="1"/>
    <col min="8194" max="8194" width="20.375" style="1657" customWidth="1"/>
    <col min="8195" max="8195" width="17.625" style="1657" customWidth="1"/>
    <col min="8196" max="8196" width="12.125" style="1657" customWidth="1"/>
    <col min="8197" max="8197" width="11.875" style="1657" customWidth="1"/>
    <col min="8198" max="8198" width="12.25" style="1657" customWidth="1"/>
    <col min="8199" max="8199" width="8.75" style="1657" customWidth="1"/>
    <col min="8200" max="8200" width="17.5" style="1657" customWidth="1"/>
    <col min="8201" max="8201" width="14.125" style="1657" customWidth="1"/>
    <col min="8202" max="8448" width="8" style="1657"/>
    <col min="8449" max="8449" width="5.25" style="1657" customWidth="1"/>
    <col min="8450" max="8450" width="20.375" style="1657" customWidth="1"/>
    <col min="8451" max="8451" width="17.625" style="1657" customWidth="1"/>
    <col min="8452" max="8452" width="12.125" style="1657" customWidth="1"/>
    <col min="8453" max="8453" width="11.875" style="1657" customWidth="1"/>
    <col min="8454" max="8454" width="12.25" style="1657" customWidth="1"/>
    <col min="8455" max="8455" width="8.75" style="1657" customWidth="1"/>
    <col min="8456" max="8456" width="17.5" style="1657" customWidth="1"/>
    <col min="8457" max="8457" width="14.125" style="1657" customWidth="1"/>
    <col min="8458" max="8704" width="8" style="1657"/>
    <col min="8705" max="8705" width="5.25" style="1657" customWidth="1"/>
    <col min="8706" max="8706" width="20.375" style="1657" customWidth="1"/>
    <col min="8707" max="8707" width="17.625" style="1657" customWidth="1"/>
    <col min="8708" max="8708" width="12.125" style="1657" customWidth="1"/>
    <col min="8709" max="8709" width="11.875" style="1657" customWidth="1"/>
    <col min="8710" max="8710" width="12.25" style="1657" customWidth="1"/>
    <col min="8711" max="8711" width="8.75" style="1657" customWidth="1"/>
    <col min="8712" max="8712" width="17.5" style="1657" customWidth="1"/>
    <col min="8713" max="8713" width="14.125" style="1657" customWidth="1"/>
    <col min="8714" max="8960" width="8" style="1657"/>
    <col min="8961" max="8961" width="5.25" style="1657" customWidth="1"/>
    <col min="8962" max="8962" width="20.375" style="1657" customWidth="1"/>
    <col min="8963" max="8963" width="17.625" style="1657" customWidth="1"/>
    <col min="8964" max="8964" width="12.125" style="1657" customWidth="1"/>
    <col min="8965" max="8965" width="11.875" style="1657" customWidth="1"/>
    <col min="8966" max="8966" width="12.25" style="1657" customWidth="1"/>
    <col min="8967" max="8967" width="8.75" style="1657" customWidth="1"/>
    <col min="8968" max="8968" width="17.5" style="1657" customWidth="1"/>
    <col min="8969" max="8969" width="14.125" style="1657" customWidth="1"/>
    <col min="8970" max="9216" width="8" style="1657"/>
    <col min="9217" max="9217" width="5.25" style="1657" customWidth="1"/>
    <col min="9218" max="9218" width="20.375" style="1657" customWidth="1"/>
    <col min="9219" max="9219" width="17.625" style="1657" customWidth="1"/>
    <col min="9220" max="9220" width="12.125" style="1657" customWidth="1"/>
    <col min="9221" max="9221" width="11.875" style="1657" customWidth="1"/>
    <col min="9222" max="9222" width="12.25" style="1657" customWidth="1"/>
    <col min="9223" max="9223" width="8.75" style="1657" customWidth="1"/>
    <col min="9224" max="9224" width="17.5" style="1657" customWidth="1"/>
    <col min="9225" max="9225" width="14.125" style="1657" customWidth="1"/>
    <col min="9226" max="9472" width="8" style="1657"/>
    <col min="9473" max="9473" width="5.25" style="1657" customWidth="1"/>
    <col min="9474" max="9474" width="20.375" style="1657" customWidth="1"/>
    <col min="9475" max="9475" width="17.625" style="1657" customWidth="1"/>
    <col min="9476" max="9476" width="12.125" style="1657" customWidth="1"/>
    <col min="9477" max="9477" width="11.875" style="1657" customWidth="1"/>
    <col min="9478" max="9478" width="12.25" style="1657" customWidth="1"/>
    <col min="9479" max="9479" width="8.75" style="1657" customWidth="1"/>
    <col min="9480" max="9480" width="17.5" style="1657" customWidth="1"/>
    <col min="9481" max="9481" width="14.125" style="1657" customWidth="1"/>
    <col min="9482" max="9728" width="8" style="1657"/>
    <col min="9729" max="9729" width="5.25" style="1657" customWidth="1"/>
    <col min="9730" max="9730" width="20.375" style="1657" customWidth="1"/>
    <col min="9731" max="9731" width="17.625" style="1657" customWidth="1"/>
    <col min="9732" max="9732" width="12.125" style="1657" customWidth="1"/>
    <col min="9733" max="9733" width="11.875" style="1657" customWidth="1"/>
    <col min="9734" max="9734" width="12.25" style="1657" customWidth="1"/>
    <col min="9735" max="9735" width="8.75" style="1657" customWidth="1"/>
    <col min="9736" max="9736" width="17.5" style="1657" customWidth="1"/>
    <col min="9737" max="9737" width="14.125" style="1657" customWidth="1"/>
    <col min="9738" max="9984" width="8" style="1657"/>
    <col min="9985" max="9985" width="5.25" style="1657" customWidth="1"/>
    <col min="9986" max="9986" width="20.375" style="1657" customWidth="1"/>
    <col min="9987" max="9987" width="17.625" style="1657" customWidth="1"/>
    <col min="9988" max="9988" width="12.125" style="1657" customWidth="1"/>
    <col min="9989" max="9989" width="11.875" style="1657" customWidth="1"/>
    <col min="9990" max="9990" width="12.25" style="1657" customWidth="1"/>
    <col min="9991" max="9991" width="8.75" style="1657" customWidth="1"/>
    <col min="9992" max="9992" width="17.5" style="1657" customWidth="1"/>
    <col min="9993" max="9993" width="14.125" style="1657" customWidth="1"/>
    <col min="9994" max="10240" width="8" style="1657"/>
    <col min="10241" max="10241" width="5.25" style="1657" customWidth="1"/>
    <col min="10242" max="10242" width="20.375" style="1657" customWidth="1"/>
    <col min="10243" max="10243" width="17.625" style="1657" customWidth="1"/>
    <col min="10244" max="10244" width="12.125" style="1657" customWidth="1"/>
    <col min="10245" max="10245" width="11.875" style="1657" customWidth="1"/>
    <col min="10246" max="10246" width="12.25" style="1657" customWidth="1"/>
    <col min="10247" max="10247" width="8.75" style="1657" customWidth="1"/>
    <col min="10248" max="10248" width="17.5" style="1657" customWidth="1"/>
    <col min="10249" max="10249" width="14.125" style="1657" customWidth="1"/>
    <col min="10250" max="10496" width="8" style="1657"/>
    <col min="10497" max="10497" width="5.25" style="1657" customWidth="1"/>
    <col min="10498" max="10498" width="20.375" style="1657" customWidth="1"/>
    <col min="10499" max="10499" width="17.625" style="1657" customWidth="1"/>
    <col min="10500" max="10500" width="12.125" style="1657" customWidth="1"/>
    <col min="10501" max="10501" width="11.875" style="1657" customWidth="1"/>
    <col min="10502" max="10502" width="12.25" style="1657" customWidth="1"/>
    <col min="10503" max="10503" width="8.75" style="1657" customWidth="1"/>
    <col min="10504" max="10504" width="17.5" style="1657" customWidth="1"/>
    <col min="10505" max="10505" width="14.125" style="1657" customWidth="1"/>
    <col min="10506" max="10752" width="8" style="1657"/>
    <col min="10753" max="10753" width="5.25" style="1657" customWidth="1"/>
    <col min="10754" max="10754" width="20.375" style="1657" customWidth="1"/>
    <col min="10755" max="10755" width="17.625" style="1657" customWidth="1"/>
    <col min="10756" max="10756" width="12.125" style="1657" customWidth="1"/>
    <col min="10757" max="10757" width="11.875" style="1657" customWidth="1"/>
    <col min="10758" max="10758" width="12.25" style="1657" customWidth="1"/>
    <col min="10759" max="10759" width="8.75" style="1657" customWidth="1"/>
    <col min="10760" max="10760" width="17.5" style="1657" customWidth="1"/>
    <col min="10761" max="10761" width="14.125" style="1657" customWidth="1"/>
    <col min="10762" max="11008" width="8" style="1657"/>
    <col min="11009" max="11009" width="5.25" style="1657" customWidth="1"/>
    <col min="11010" max="11010" width="20.375" style="1657" customWidth="1"/>
    <col min="11011" max="11011" width="17.625" style="1657" customWidth="1"/>
    <col min="11012" max="11012" width="12.125" style="1657" customWidth="1"/>
    <col min="11013" max="11013" width="11.875" style="1657" customWidth="1"/>
    <col min="11014" max="11014" width="12.25" style="1657" customWidth="1"/>
    <col min="11015" max="11015" width="8.75" style="1657" customWidth="1"/>
    <col min="11016" max="11016" width="17.5" style="1657" customWidth="1"/>
    <col min="11017" max="11017" width="14.125" style="1657" customWidth="1"/>
    <col min="11018" max="11264" width="8" style="1657"/>
    <col min="11265" max="11265" width="5.25" style="1657" customWidth="1"/>
    <col min="11266" max="11266" width="20.375" style="1657" customWidth="1"/>
    <col min="11267" max="11267" width="17.625" style="1657" customWidth="1"/>
    <col min="11268" max="11268" width="12.125" style="1657" customWidth="1"/>
    <col min="11269" max="11269" width="11.875" style="1657" customWidth="1"/>
    <col min="11270" max="11270" width="12.25" style="1657" customWidth="1"/>
    <col min="11271" max="11271" width="8.75" style="1657" customWidth="1"/>
    <col min="11272" max="11272" width="17.5" style="1657" customWidth="1"/>
    <col min="11273" max="11273" width="14.125" style="1657" customWidth="1"/>
    <col min="11274" max="11520" width="8" style="1657"/>
    <col min="11521" max="11521" width="5.25" style="1657" customWidth="1"/>
    <col min="11522" max="11522" width="20.375" style="1657" customWidth="1"/>
    <col min="11523" max="11523" width="17.625" style="1657" customWidth="1"/>
    <col min="11524" max="11524" width="12.125" style="1657" customWidth="1"/>
    <col min="11525" max="11525" width="11.875" style="1657" customWidth="1"/>
    <col min="11526" max="11526" width="12.25" style="1657" customWidth="1"/>
    <col min="11527" max="11527" width="8.75" style="1657" customWidth="1"/>
    <col min="11528" max="11528" width="17.5" style="1657" customWidth="1"/>
    <col min="11529" max="11529" width="14.125" style="1657" customWidth="1"/>
    <col min="11530" max="11776" width="8" style="1657"/>
    <col min="11777" max="11777" width="5.25" style="1657" customWidth="1"/>
    <col min="11778" max="11778" width="20.375" style="1657" customWidth="1"/>
    <col min="11779" max="11779" width="17.625" style="1657" customWidth="1"/>
    <col min="11780" max="11780" width="12.125" style="1657" customWidth="1"/>
    <col min="11781" max="11781" width="11.875" style="1657" customWidth="1"/>
    <col min="11782" max="11782" width="12.25" style="1657" customWidth="1"/>
    <col min="11783" max="11783" width="8.75" style="1657" customWidth="1"/>
    <col min="11784" max="11784" width="17.5" style="1657" customWidth="1"/>
    <col min="11785" max="11785" width="14.125" style="1657" customWidth="1"/>
    <col min="11786" max="12032" width="8" style="1657"/>
    <col min="12033" max="12033" width="5.25" style="1657" customWidth="1"/>
    <col min="12034" max="12034" width="20.375" style="1657" customWidth="1"/>
    <col min="12035" max="12035" width="17.625" style="1657" customWidth="1"/>
    <col min="12036" max="12036" width="12.125" style="1657" customWidth="1"/>
    <col min="12037" max="12037" width="11.875" style="1657" customWidth="1"/>
    <col min="12038" max="12038" width="12.25" style="1657" customWidth="1"/>
    <col min="12039" max="12039" width="8.75" style="1657" customWidth="1"/>
    <col min="12040" max="12040" width="17.5" style="1657" customWidth="1"/>
    <col min="12041" max="12041" width="14.125" style="1657" customWidth="1"/>
    <col min="12042" max="12288" width="8" style="1657"/>
    <col min="12289" max="12289" width="5.25" style="1657" customWidth="1"/>
    <col min="12290" max="12290" width="20.375" style="1657" customWidth="1"/>
    <col min="12291" max="12291" width="17.625" style="1657" customWidth="1"/>
    <col min="12292" max="12292" width="12.125" style="1657" customWidth="1"/>
    <col min="12293" max="12293" width="11.875" style="1657" customWidth="1"/>
    <col min="12294" max="12294" width="12.25" style="1657" customWidth="1"/>
    <col min="12295" max="12295" width="8.75" style="1657" customWidth="1"/>
    <col min="12296" max="12296" width="17.5" style="1657" customWidth="1"/>
    <col min="12297" max="12297" width="14.125" style="1657" customWidth="1"/>
    <col min="12298" max="12544" width="8" style="1657"/>
    <col min="12545" max="12545" width="5.25" style="1657" customWidth="1"/>
    <col min="12546" max="12546" width="20.375" style="1657" customWidth="1"/>
    <col min="12547" max="12547" width="17.625" style="1657" customWidth="1"/>
    <col min="12548" max="12548" width="12.125" style="1657" customWidth="1"/>
    <col min="12549" max="12549" width="11.875" style="1657" customWidth="1"/>
    <col min="12550" max="12550" width="12.25" style="1657" customWidth="1"/>
    <col min="12551" max="12551" width="8.75" style="1657" customWidth="1"/>
    <col min="12552" max="12552" width="17.5" style="1657" customWidth="1"/>
    <col min="12553" max="12553" width="14.125" style="1657" customWidth="1"/>
    <col min="12554" max="12800" width="8" style="1657"/>
    <col min="12801" max="12801" width="5.25" style="1657" customWidth="1"/>
    <col min="12802" max="12802" width="20.375" style="1657" customWidth="1"/>
    <col min="12803" max="12803" width="17.625" style="1657" customWidth="1"/>
    <col min="12804" max="12804" width="12.125" style="1657" customWidth="1"/>
    <col min="12805" max="12805" width="11.875" style="1657" customWidth="1"/>
    <col min="12806" max="12806" width="12.25" style="1657" customWidth="1"/>
    <col min="12807" max="12807" width="8.75" style="1657" customWidth="1"/>
    <col min="12808" max="12808" width="17.5" style="1657" customWidth="1"/>
    <col min="12809" max="12809" width="14.125" style="1657" customWidth="1"/>
    <col min="12810" max="13056" width="8" style="1657"/>
    <col min="13057" max="13057" width="5.25" style="1657" customWidth="1"/>
    <col min="13058" max="13058" width="20.375" style="1657" customWidth="1"/>
    <col min="13059" max="13059" width="17.625" style="1657" customWidth="1"/>
    <col min="13060" max="13060" width="12.125" style="1657" customWidth="1"/>
    <col min="13061" max="13061" width="11.875" style="1657" customWidth="1"/>
    <col min="13062" max="13062" width="12.25" style="1657" customWidth="1"/>
    <col min="13063" max="13063" width="8.75" style="1657" customWidth="1"/>
    <col min="13064" max="13064" width="17.5" style="1657" customWidth="1"/>
    <col min="13065" max="13065" width="14.125" style="1657" customWidth="1"/>
    <col min="13066" max="13312" width="8" style="1657"/>
    <col min="13313" max="13313" width="5.25" style="1657" customWidth="1"/>
    <col min="13314" max="13314" width="20.375" style="1657" customWidth="1"/>
    <col min="13315" max="13315" width="17.625" style="1657" customWidth="1"/>
    <col min="13316" max="13316" width="12.125" style="1657" customWidth="1"/>
    <col min="13317" max="13317" width="11.875" style="1657" customWidth="1"/>
    <col min="13318" max="13318" width="12.25" style="1657" customWidth="1"/>
    <col min="13319" max="13319" width="8.75" style="1657" customWidth="1"/>
    <col min="13320" max="13320" width="17.5" style="1657" customWidth="1"/>
    <col min="13321" max="13321" width="14.125" style="1657" customWidth="1"/>
    <col min="13322" max="13568" width="8" style="1657"/>
    <col min="13569" max="13569" width="5.25" style="1657" customWidth="1"/>
    <col min="13570" max="13570" width="20.375" style="1657" customWidth="1"/>
    <col min="13571" max="13571" width="17.625" style="1657" customWidth="1"/>
    <col min="13572" max="13572" width="12.125" style="1657" customWidth="1"/>
    <col min="13573" max="13573" width="11.875" style="1657" customWidth="1"/>
    <col min="13574" max="13574" width="12.25" style="1657" customWidth="1"/>
    <col min="13575" max="13575" width="8.75" style="1657" customWidth="1"/>
    <col min="13576" max="13576" width="17.5" style="1657" customWidth="1"/>
    <col min="13577" max="13577" width="14.125" style="1657" customWidth="1"/>
    <col min="13578" max="13824" width="8" style="1657"/>
    <col min="13825" max="13825" width="5.25" style="1657" customWidth="1"/>
    <col min="13826" max="13826" width="20.375" style="1657" customWidth="1"/>
    <col min="13827" max="13827" width="17.625" style="1657" customWidth="1"/>
    <col min="13828" max="13828" width="12.125" style="1657" customWidth="1"/>
    <col min="13829" max="13829" width="11.875" style="1657" customWidth="1"/>
    <col min="13830" max="13830" width="12.25" style="1657" customWidth="1"/>
    <col min="13831" max="13831" width="8.75" style="1657" customWidth="1"/>
    <col min="13832" max="13832" width="17.5" style="1657" customWidth="1"/>
    <col min="13833" max="13833" width="14.125" style="1657" customWidth="1"/>
    <col min="13834" max="14080" width="8" style="1657"/>
    <col min="14081" max="14081" width="5.25" style="1657" customWidth="1"/>
    <col min="14082" max="14082" width="20.375" style="1657" customWidth="1"/>
    <col min="14083" max="14083" width="17.625" style="1657" customWidth="1"/>
    <col min="14084" max="14084" width="12.125" style="1657" customWidth="1"/>
    <col min="14085" max="14085" width="11.875" style="1657" customWidth="1"/>
    <col min="14086" max="14086" width="12.25" style="1657" customWidth="1"/>
    <col min="14087" max="14087" width="8.75" style="1657" customWidth="1"/>
    <col min="14088" max="14088" width="17.5" style="1657" customWidth="1"/>
    <col min="14089" max="14089" width="14.125" style="1657" customWidth="1"/>
    <col min="14090" max="14336" width="8" style="1657"/>
    <col min="14337" max="14337" width="5.25" style="1657" customWidth="1"/>
    <col min="14338" max="14338" width="20.375" style="1657" customWidth="1"/>
    <col min="14339" max="14339" width="17.625" style="1657" customWidth="1"/>
    <col min="14340" max="14340" width="12.125" style="1657" customWidth="1"/>
    <col min="14341" max="14341" width="11.875" style="1657" customWidth="1"/>
    <col min="14342" max="14342" width="12.25" style="1657" customWidth="1"/>
    <col min="14343" max="14343" width="8.75" style="1657" customWidth="1"/>
    <col min="14344" max="14344" width="17.5" style="1657" customWidth="1"/>
    <col min="14345" max="14345" width="14.125" style="1657" customWidth="1"/>
    <col min="14346" max="14592" width="8" style="1657"/>
    <col min="14593" max="14593" width="5.25" style="1657" customWidth="1"/>
    <col min="14594" max="14594" width="20.375" style="1657" customWidth="1"/>
    <col min="14595" max="14595" width="17.625" style="1657" customWidth="1"/>
    <col min="14596" max="14596" width="12.125" style="1657" customWidth="1"/>
    <col min="14597" max="14597" width="11.875" style="1657" customWidth="1"/>
    <col min="14598" max="14598" width="12.25" style="1657" customWidth="1"/>
    <col min="14599" max="14599" width="8.75" style="1657" customWidth="1"/>
    <col min="14600" max="14600" width="17.5" style="1657" customWidth="1"/>
    <col min="14601" max="14601" width="14.125" style="1657" customWidth="1"/>
    <col min="14602" max="14848" width="8" style="1657"/>
    <col min="14849" max="14849" width="5.25" style="1657" customWidth="1"/>
    <col min="14850" max="14850" width="20.375" style="1657" customWidth="1"/>
    <col min="14851" max="14851" width="17.625" style="1657" customWidth="1"/>
    <col min="14852" max="14852" width="12.125" style="1657" customWidth="1"/>
    <col min="14853" max="14853" width="11.875" style="1657" customWidth="1"/>
    <col min="14854" max="14854" width="12.25" style="1657" customWidth="1"/>
    <col min="14855" max="14855" width="8.75" style="1657" customWidth="1"/>
    <col min="14856" max="14856" width="17.5" style="1657" customWidth="1"/>
    <col min="14857" max="14857" width="14.125" style="1657" customWidth="1"/>
    <col min="14858" max="15104" width="8" style="1657"/>
    <col min="15105" max="15105" width="5.25" style="1657" customWidth="1"/>
    <col min="15106" max="15106" width="20.375" style="1657" customWidth="1"/>
    <col min="15107" max="15107" width="17.625" style="1657" customWidth="1"/>
    <col min="15108" max="15108" width="12.125" style="1657" customWidth="1"/>
    <col min="15109" max="15109" width="11.875" style="1657" customWidth="1"/>
    <col min="15110" max="15110" width="12.25" style="1657" customWidth="1"/>
    <col min="15111" max="15111" width="8.75" style="1657" customWidth="1"/>
    <col min="15112" max="15112" width="17.5" style="1657" customWidth="1"/>
    <col min="15113" max="15113" width="14.125" style="1657" customWidth="1"/>
    <col min="15114" max="15360" width="8" style="1657"/>
    <col min="15361" max="15361" width="5.25" style="1657" customWidth="1"/>
    <col min="15362" max="15362" width="20.375" style="1657" customWidth="1"/>
    <col min="15363" max="15363" width="17.625" style="1657" customWidth="1"/>
    <col min="15364" max="15364" width="12.125" style="1657" customWidth="1"/>
    <col min="15365" max="15365" width="11.875" style="1657" customWidth="1"/>
    <col min="15366" max="15366" width="12.25" style="1657" customWidth="1"/>
    <col min="15367" max="15367" width="8.75" style="1657" customWidth="1"/>
    <col min="15368" max="15368" width="17.5" style="1657" customWidth="1"/>
    <col min="15369" max="15369" width="14.125" style="1657" customWidth="1"/>
    <col min="15370" max="15616" width="8" style="1657"/>
    <col min="15617" max="15617" width="5.25" style="1657" customWidth="1"/>
    <col min="15618" max="15618" width="20.375" style="1657" customWidth="1"/>
    <col min="15619" max="15619" width="17.625" style="1657" customWidth="1"/>
    <col min="15620" max="15620" width="12.125" style="1657" customWidth="1"/>
    <col min="15621" max="15621" width="11.875" style="1657" customWidth="1"/>
    <col min="15622" max="15622" width="12.25" style="1657" customWidth="1"/>
    <col min="15623" max="15623" width="8.75" style="1657" customWidth="1"/>
    <col min="15624" max="15624" width="17.5" style="1657" customWidth="1"/>
    <col min="15625" max="15625" width="14.125" style="1657" customWidth="1"/>
    <col min="15626" max="15872" width="8" style="1657"/>
    <col min="15873" max="15873" width="5.25" style="1657" customWidth="1"/>
    <col min="15874" max="15874" width="20.375" style="1657" customWidth="1"/>
    <col min="15875" max="15875" width="17.625" style="1657" customWidth="1"/>
    <col min="15876" max="15876" width="12.125" style="1657" customWidth="1"/>
    <col min="15877" max="15877" width="11.875" style="1657" customWidth="1"/>
    <col min="15878" max="15878" width="12.25" style="1657" customWidth="1"/>
    <col min="15879" max="15879" width="8.75" style="1657" customWidth="1"/>
    <col min="15880" max="15880" width="17.5" style="1657" customWidth="1"/>
    <col min="15881" max="15881" width="14.125" style="1657" customWidth="1"/>
    <col min="15882" max="16128" width="8" style="1657"/>
    <col min="16129" max="16129" width="5.25" style="1657" customWidth="1"/>
    <col min="16130" max="16130" width="20.375" style="1657" customWidth="1"/>
    <col min="16131" max="16131" width="17.625" style="1657" customWidth="1"/>
    <col min="16132" max="16132" width="12.125" style="1657" customWidth="1"/>
    <col min="16133" max="16133" width="11.875" style="1657" customWidth="1"/>
    <col min="16134" max="16134" width="12.25" style="1657" customWidth="1"/>
    <col min="16135" max="16135" width="8.75" style="1657" customWidth="1"/>
    <col min="16136" max="16136" width="17.5" style="1657" customWidth="1"/>
    <col min="16137" max="16137" width="14.125" style="1657" customWidth="1"/>
    <col min="16138" max="16384" width="8" style="1657"/>
  </cols>
  <sheetData>
    <row r="1" spans="1:9" ht="20.100000000000001" customHeight="1">
      <c r="A1" s="3330" t="s">
        <v>6079</v>
      </c>
      <c r="B1" s="3330"/>
      <c r="C1" s="3330"/>
      <c r="D1" s="3330"/>
      <c r="E1" s="3330"/>
      <c r="F1" s="3330"/>
      <c r="G1" s="3330"/>
      <c r="H1" s="3330"/>
      <c r="I1" s="1831"/>
    </row>
    <row r="2" spans="1:9" ht="25.5" customHeight="1">
      <c r="A2" s="3930" t="s">
        <v>2579</v>
      </c>
      <c r="B2" s="3930"/>
      <c r="C2" s="3930"/>
      <c r="D2" s="3930"/>
      <c r="E2" s="3930"/>
      <c r="F2" s="3930"/>
      <c r="G2" s="3930"/>
      <c r="H2" s="3931"/>
      <c r="I2" s="1973"/>
    </row>
    <row r="3" spans="1:9" s="1581" customFormat="1" ht="33.75" customHeight="1">
      <c r="A3" s="3932" t="s">
        <v>6989</v>
      </c>
      <c r="B3" s="3933"/>
      <c r="C3" s="2271">
        <v>10</v>
      </c>
      <c r="D3" s="3934" t="s">
        <v>6990</v>
      </c>
      <c r="E3" s="3934"/>
      <c r="F3" s="3934"/>
      <c r="G3" s="3934"/>
      <c r="H3" s="3934"/>
      <c r="I3" s="3934"/>
    </row>
    <row r="4" spans="1:9" s="1581" customFormat="1" ht="20.25" customHeight="1">
      <c r="A4" s="3935" t="s">
        <v>6991</v>
      </c>
      <c r="B4" s="3935"/>
      <c r="C4" s="3935"/>
      <c r="D4" s="3935"/>
      <c r="E4" s="3935"/>
      <c r="F4" s="3935"/>
      <c r="G4" s="3935"/>
      <c r="H4" s="3935"/>
      <c r="I4" s="3935"/>
    </row>
    <row r="5" spans="1:9" s="1581" customFormat="1" ht="21" customHeight="1">
      <c r="A5" s="3401" t="s">
        <v>6081</v>
      </c>
      <c r="B5" s="3401"/>
      <c r="C5" s="1835" t="s">
        <v>1649</v>
      </c>
      <c r="D5" s="3401" t="s">
        <v>2585</v>
      </c>
      <c r="E5" s="3401"/>
      <c r="F5" s="3401" t="s">
        <v>2586</v>
      </c>
      <c r="G5" s="3401"/>
      <c r="H5" s="1878" t="s">
        <v>2587</v>
      </c>
      <c r="I5" s="1878" t="s">
        <v>5073</v>
      </c>
    </row>
    <row r="6" spans="1:9" s="1658" customFormat="1" ht="24" customHeight="1">
      <c r="A6" s="3927">
        <f>企业所得税汇总纳税分支机构所得税分配表!A6</f>
        <v>0</v>
      </c>
      <c r="B6" s="3927"/>
      <c r="C6" s="2103">
        <f>企业所得税汇总纳税分支机构所得税分配表!C6</f>
        <v>0</v>
      </c>
      <c r="D6" s="3928">
        <f>企业所得税汇总纳税分支机构所得税分配表!D6</f>
        <v>0</v>
      </c>
      <c r="E6" s="3929"/>
      <c r="F6" s="3928">
        <f>企业所得税汇总纳税分支机构所得税分配表!F6</f>
        <v>0</v>
      </c>
      <c r="G6" s="3929"/>
      <c r="H6" s="2103">
        <f>企业所得税汇总纳税分支机构所得税分配表!H6</f>
        <v>0</v>
      </c>
      <c r="I6" s="2018" t="s">
        <v>6082</v>
      </c>
    </row>
    <row r="7" spans="1:9" s="1658" customFormat="1" ht="14.25" customHeight="1">
      <c r="A7" s="3404" t="s">
        <v>2589</v>
      </c>
      <c r="B7" s="3405" t="s">
        <v>6083</v>
      </c>
      <c r="C7" s="3401" t="s">
        <v>2591</v>
      </c>
      <c r="D7" s="3405" t="s">
        <v>2592</v>
      </c>
      <c r="E7" s="3405"/>
      <c r="F7" s="3405"/>
      <c r="G7" s="3401" t="s">
        <v>6084</v>
      </c>
      <c r="H7" s="3401" t="s">
        <v>2641</v>
      </c>
      <c r="I7" s="3401"/>
    </row>
    <row r="8" spans="1:9" s="1658" customFormat="1" ht="14.25" customHeight="1">
      <c r="A8" s="3404"/>
      <c r="B8" s="3405"/>
      <c r="C8" s="3401"/>
      <c r="D8" s="1878" t="s">
        <v>2609</v>
      </c>
      <c r="E8" s="1878" t="s">
        <v>6085</v>
      </c>
      <c r="F8" s="1878" t="s">
        <v>6086</v>
      </c>
      <c r="G8" s="3401"/>
      <c r="H8" s="3401"/>
      <c r="I8" s="3401"/>
    </row>
    <row r="9" spans="1:9" s="1581" customFormat="1" ht="14.25" customHeight="1">
      <c r="A9" s="3404"/>
      <c r="B9" s="1945" t="str">
        <f>IF(企业所得税汇总纳税分支机构所得税分配表!B9=0,"",企业所得税汇总纳税分支机构所得税分配表!B9)</f>
        <v/>
      </c>
      <c r="C9" s="2272" t="str">
        <f>IF(企业所得税汇总纳税分支机构所得税分配表!C9=0,"",企业所得税汇总纳税分支机构所得税分配表!C9)</f>
        <v/>
      </c>
      <c r="D9" s="2272" t="str">
        <f>IF(企业所得税汇总纳税分支机构所得税分配表!D9=0,"",企业所得税汇总纳税分支机构所得税分配表!D9)</f>
        <v/>
      </c>
      <c r="E9" s="2272" t="str">
        <f>IF(企业所得税汇总纳税分支机构所得税分配表!E9=0,"",企业所得税汇总纳税分支机构所得税分配表!E9)</f>
        <v/>
      </c>
      <c r="F9" s="2272" t="str">
        <f>IF(企业所得税汇总纳税分支机构所得税分配表!F9=0,"",企业所得税汇总纳税分支机构所得税分配表!F9)</f>
        <v/>
      </c>
      <c r="G9" s="2275" t="str">
        <f>IF(企业所得税汇总纳税分支机构所得税分配表!G9=0,"",企业所得税汇总纳税分支机构所得税分配表!G9)</f>
        <v/>
      </c>
      <c r="H9" s="2272" t="str">
        <f>IF(企业所得税汇总纳税分支机构所得税分配表!H9=0,"",企业所得税汇总纳税分支机构所得税分配表!H9)</f>
        <v/>
      </c>
      <c r="I9" s="1993"/>
    </row>
    <row r="10" spans="1:9" s="1581" customFormat="1" ht="14.25" customHeight="1">
      <c r="A10" s="3404"/>
      <c r="B10" s="2272" t="str">
        <f>IF(企业所得税汇总纳税分支机构所得税分配表!B10=0,"",企业所得税汇总纳税分支机构所得税分配表!B10)</f>
        <v/>
      </c>
      <c r="C10" s="2272" t="str">
        <f>IF(企业所得税汇总纳税分支机构所得税分配表!C10=0,"",企业所得税汇总纳税分支机构所得税分配表!C10)</f>
        <v/>
      </c>
      <c r="D10" s="2272" t="str">
        <f>IF(企业所得税汇总纳税分支机构所得税分配表!D10=0,"",企业所得税汇总纳税分支机构所得税分配表!D10)</f>
        <v/>
      </c>
      <c r="E10" s="2272" t="str">
        <f>IF(企业所得税汇总纳税分支机构所得税分配表!E10=0,"",企业所得税汇总纳税分支机构所得税分配表!E10)</f>
        <v/>
      </c>
      <c r="F10" s="2272" t="str">
        <f>IF(企业所得税汇总纳税分支机构所得税分配表!F10=0,"",企业所得税汇总纳税分支机构所得税分配表!F10)</f>
        <v/>
      </c>
      <c r="G10" s="2275" t="str">
        <f>IF(企业所得税汇总纳税分支机构所得税分配表!G10=0,"",企业所得税汇总纳税分支机构所得税分配表!G10)</f>
        <v/>
      </c>
      <c r="H10" s="2272" t="str">
        <f>IF(企业所得税汇总纳税分支机构所得税分配表!H10=0,"",企业所得税汇总纳税分支机构所得税分配表!H10)</f>
        <v/>
      </c>
      <c r="I10" s="1993"/>
    </row>
    <row r="11" spans="1:9" s="1581" customFormat="1" ht="14.25" customHeight="1">
      <c r="A11" s="3404"/>
      <c r="B11" s="2272" t="str">
        <f>IF(企业所得税汇总纳税分支机构所得税分配表!B11=0,"",企业所得税汇总纳税分支机构所得税分配表!B11)</f>
        <v/>
      </c>
      <c r="C11" s="2272" t="str">
        <f>IF(企业所得税汇总纳税分支机构所得税分配表!C11=0,"",企业所得税汇总纳税分支机构所得税分配表!C11)</f>
        <v/>
      </c>
      <c r="D11" s="2272" t="str">
        <f>IF(企业所得税汇总纳税分支机构所得税分配表!D11=0,"",企业所得税汇总纳税分支机构所得税分配表!D11)</f>
        <v/>
      </c>
      <c r="E11" s="2272" t="str">
        <f>IF(企业所得税汇总纳税分支机构所得税分配表!E11=0,"",企业所得税汇总纳税分支机构所得税分配表!E11)</f>
        <v/>
      </c>
      <c r="F11" s="2272" t="str">
        <f>IF(企业所得税汇总纳税分支机构所得税分配表!F11=0,"",企业所得税汇总纳税分支机构所得税分配表!F11)</f>
        <v/>
      </c>
      <c r="G11" s="2275" t="str">
        <f>IF(企业所得税汇总纳税分支机构所得税分配表!G11=0,"",企业所得税汇总纳税分支机构所得税分配表!G11)</f>
        <v/>
      </c>
      <c r="H11" s="2272" t="str">
        <f>IF(企业所得税汇总纳税分支机构所得税分配表!H11=0,"",企业所得税汇总纳税分支机构所得税分配表!H11)</f>
        <v/>
      </c>
      <c r="I11" s="1993"/>
    </row>
    <row r="12" spans="1:9" s="1581" customFormat="1" ht="14.25" customHeight="1">
      <c r="A12" s="3404"/>
      <c r="B12" s="2272" t="str">
        <f>IF(企业所得税汇总纳税分支机构所得税分配表!B12=0,"",企业所得税汇总纳税分支机构所得税分配表!B12)</f>
        <v/>
      </c>
      <c r="C12" s="2272" t="str">
        <f>IF(企业所得税汇总纳税分支机构所得税分配表!C12=0,"",企业所得税汇总纳税分支机构所得税分配表!C12)</f>
        <v/>
      </c>
      <c r="D12" s="2272" t="str">
        <f>IF(企业所得税汇总纳税分支机构所得税分配表!D12=0,"",企业所得税汇总纳税分支机构所得税分配表!D12)</f>
        <v/>
      </c>
      <c r="E12" s="2272" t="str">
        <f>IF(企业所得税汇总纳税分支机构所得税分配表!E12=0,"",企业所得税汇总纳税分支机构所得税分配表!E12)</f>
        <v/>
      </c>
      <c r="F12" s="2272" t="str">
        <f>IF(企业所得税汇总纳税分支机构所得税分配表!F12=0,"",企业所得税汇总纳税分支机构所得税分配表!F12)</f>
        <v/>
      </c>
      <c r="G12" s="2275" t="str">
        <f>IF(企业所得税汇总纳税分支机构所得税分配表!G12=0,"",企业所得税汇总纳税分支机构所得税分配表!G12)</f>
        <v/>
      </c>
      <c r="H12" s="2272" t="str">
        <f>IF(企业所得税汇总纳税分支机构所得税分配表!H12=0,"",企业所得税汇总纳税分支机构所得税分配表!H12)</f>
        <v/>
      </c>
      <c r="I12" s="1993"/>
    </row>
    <row r="13" spans="1:9" s="1581" customFormat="1" ht="14.25" customHeight="1">
      <c r="A13" s="3404"/>
      <c r="B13" s="2272" t="str">
        <f>IF(企业所得税汇总纳税分支机构所得税分配表!B13=0,"",企业所得税汇总纳税分支机构所得税分配表!B13)</f>
        <v/>
      </c>
      <c r="C13" s="2272" t="str">
        <f>IF(企业所得税汇总纳税分支机构所得税分配表!C13=0,"",企业所得税汇总纳税分支机构所得税分配表!C13)</f>
        <v/>
      </c>
      <c r="D13" s="2272" t="str">
        <f>IF(企业所得税汇总纳税分支机构所得税分配表!D13=0,"",企业所得税汇总纳税分支机构所得税分配表!D13)</f>
        <v/>
      </c>
      <c r="E13" s="2272" t="str">
        <f>IF(企业所得税汇总纳税分支机构所得税分配表!E13=0,"",企业所得税汇总纳税分支机构所得税分配表!E13)</f>
        <v/>
      </c>
      <c r="F13" s="2272" t="str">
        <f>IF(企业所得税汇总纳税分支机构所得税分配表!F13=0,"",企业所得税汇总纳税分支机构所得税分配表!F13)</f>
        <v/>
      </c>
      <c r="G13" s="2275" t="str">
        <f>IF(企业所得税汇总纳税分支机构所得税分配表!G13=0,"",企业所得税汇总纳税分支机构所得税分配表!G13)</f>
        <v/>
      </c>
      <c r="H13" s="2272" t="str">
        <f>IF(企业所得税汇总纳税分支机构所得税分配表!H13=0,"",企业所得税汇总纳税分支机构所得税分配表!H13)</f>
        <v/>
      </c>
      <c r="I13" s="1993"/>
    </row>
    <row r="14" spans="1:9" s="1581" customFormat="1" ht="14.25" customHeight="1">
      <c r="A14" s="3404"/>
      <c r="B14" s="2272" t="str">
        <f>IF(企业所得税汇总纳税分支机构所得税分配表!B14=0,"",企业所得税汇总纳税分支机构所得税分配表!B14)</f>
        <v/>
      </c>
      <c r="C14" s="2272" t="str">
        <f>IF(企业所得税汇总纳税分支机构所得税分配表!C14=0,"",企业所得税汇总纳税分支机构所得税分配表!C14)</f>
        <v/>
      </c>
      <c r="D14" s="2272" t="str">
        <f>IF(企业所得税汇总纳税分支机构所得税分配表!D14=0,"",企业所得税汇总纳税分支机构所得税分配表!D14)</f>
        <v/>
      </c>
      <c r="E14" s="2272" t="str">
        <f>IF(企业所得税汇总纳税分支机构所得税分配表!E14=0,"",企业所得税汇总纳税分支机构所得税分配表!E14)</f>
        <v/>
      </c>
      <c r="F14" s="2272" t="str">
        <f>IF(企业所得税汇总纳税分支机构所得税分配表!F14=0,"",企业所得税汇总纳税分支机构所得税分配表!F14)</f>
        <v/>
      </c>
      <c r="G14" s="2275" t="str">
        <f>IF(企业所得税汇总纳税分支机构所得税分配表!G14=0,"",企业所得税汇总纳税分支机构所得税分配表!G14)</f>
        <v/>
      </c>
      <c r="H14" s="2272" t="str">
        <f>IF(企业所得税汇总纳税分支机构所得税分配表!H14=0,"",企业所得税汇总纳税分支机构所得税分配表!H14)</f>
        <v/>
      </c>
      <c r="I14" s="1993"/>
    </row>
    <row r="15" spans="1:9" s="1581" customFormat="1" ht="14.25" customHeight="1">
      <c r="A15" s="3404"/>
      <c r="B15" s="2272" t="str">
        <f>IF(企业所得税汇总纳税分支机构所得税分配表!B15=0,"",企业所得税汇总纳税分支机构所得税分配表!B15)</f>
        <v/>
      </c>
      <c r="C15" s="2272" t="str">
        <f>IF(企业所得税汇总纳税分支机构所得税分配表!C15=0,"",企业所得税汇总纳税分支机构所得税分配表!C15)</f>
        <v/>
      </c>
      <c r="D15" s="2272" t="str">
        <f>IF(企业所得税汇总纳税分支机构所得税分配表!D15=0,"",企业所得税汇总纳税分支机构所得税分配表!D15)</f>
        <v/>
      </c>
      <c r="E15" s="2272" t="str">
        <f>IF(企业所得税汇总纳税分支机构所得税分配表!E15=0,"",企业所得税汇总纳税分支机构所得税分配表!E15)</f>
        <v/>
      </c>
      <c r="F15" s="2272" t="str">
        <f>IF(企业所得税汇总纳税分支机构所得税分配表!F15=0,"",企业所得税汇总纳税分支机构所得税分配表!F15)</f>
        <v/>
      </c>
      <c r="G15" s="2275" t="str">
        <f>IF(企业所得税汇总纳税分支机构所得税分配表!G15=0,"",企业所得税汇总纳税分支机构所得税分配表!G15)</f>
        <v/>
      </c>
      <c r="H15" s="2272" t="str">
        <f>IF(企业所得税汇总纳税分支机构所得税分配表!H15=0,"",企业所得税汇总纳税分支机构所得税分配表!H15)</f>
        <v/>
      </c>
      <c r="I15" s="1993"/>
    </row>
    <row r="16" spans="1:9" s="1581" customFormat="1" ht="14.25" customHeight="1">
      <c r="A16" s="3404"/>
      <c r="B16" s="2272" t="str">
        <f>IF(企业所得税汇总纳税分支机构所得税分配表!B16=0,"",企业所得税汇总纳税分支机构所得税分配表!B16)</f>
        <v/>
      </c>
      <c r="C16" s="2272" t="str">
        <f>IF(企业所得税汇总纳税分支机构所得税分配表!C16=0,"",企业所得税汇总纳税分支机构所得税分配表!C16)</f>
        <v/>
      </c>
      <c r="D16" s="2272" t="str">
        <f>IF(企业所得税汇总纳税分支机构所得税分配表!D16=0,"",企业所得税汇总纳税分支机构所得税分配表!D16)</f>
        <v/>
      </c>
      <c r="E16" s="2272" t="str">
        <f>IF(企业所得税汇总纳税分支机构所得税分配表!E16=0,"",企业所得税汇总纳税分支机构所得税分配表!E16)</f>
        <v/>
      </c>
      <c r="F16" s="2272" t="str">
        <f>IF(企业所得税汇总纳税分支机构所得税分配表!F16=0,"",企业所得税汇总纳税分支机构所得税分配表!F16)</f>
        <v/>
      </c>
      <c r="G16" s="2275" t="str">
        <f>IF(企业所得税汇总纳税分支机构所得税分配表!G16=0,"",企业所得税汇总纳税分支机构所得税分配表!G16)</f>
        <v/>
      </c>
      <c r="H16" s="2272" t="str">
        <f>IF(企业所得税汇总纳税分支机构所得税分配表!H16=0,"",企业所得税汇总纳税分支机构所得税分配表!H16)</f>
        <v/>
      </c>
      <c r="I16" s="1993"/>
    </row>
    <row r="17" spans="1:10" s="1581" customFormat="1" ht="14.25" customHeight="1">
      <c r="A17" s="3404"/>
      <c r="B17" s="2272" t="str">
        <f>IF(企业所得税汇总纳税分支机构所得税分配表!B17=0,"",企业所得税汇总纳税分支机构所得税分配表!B17)</f>
        <v/>
      </c>
      <c r="C17" s="2272" t="str">
        <f>IF(企业所得税汇总纳税分支机构所得税分配表!C17=0,"",企业所得税汇总纳税分支机构所得税分配表!C17)</f>
        <v/>
      </c>
      <c r="D17" s="2272" t="str">
        <f>IF(企业所得税汇总纳税分支机构所得税分配表!D17=0,"",企业所得税汇总纳税分支机构所得税分配表!D17)</f>
        <v/>
      </c>
      <c r="E17" s="2272" t="str">
        <f>IF(企业所得税汇总纳税分支机构所得税分配表!E17=0,"",企业所得税汇总纳税分支机构所得税分配表!E17)</f>
        <v/>
      </c>
      <c r="F17" s="2272" t="str">
        <f>IF(企业所得税汇总纳税分支机构所得税分配表!F17=0,"",企业所得税汇总纳税分支机构所得税分配表!F17)</f>
        <v/>
      </c>
      <c r="G17" s="2275" t="str">
        <f>IF(企业所得税汇总纳税分支机构所得税分配表!G17=0,"",企业所得税汇总纳税分支机构所得税分配表!G17)</f>
        <v/>
      </c>
      <c r="H17" s="2272" t="str">
        <f>IF(企业所得税汇总纳税分支机构所得税分配表!H17=0,"",企业所得税汇总纳税分支机构所得税分配表!H17)</f>
        <v/>
      </c>
      <c r="I17" s="1993"/>
    </row>
    <row r="18" spans="1:10" s="1581" customFormat="1" ht="14.25" customHeight="1">
      <c r="A18" s="3404"/>
      <c r="B18" s="2272" t="str">
        <f>IF(企业所得税汇总纳税分支机构所得税分配表!B18=0,"",企业所得税汇总纳税分支机构所得税分配表!B18)</f>
        <v/>
      </c>
      <c r="C18" s="2272" t="str">
        <f>IF(企业所得税汇总纳税分支机构所得税分配表!C18=0,"",企业所得税汇总纳税分支机构所得税分配表!C18)</f>
        <v/>
      </c>
      <c r="D18" s="2272" t="str">
        <f>IF(企业所得税汇总纳税分支机构所得税分配表!D18=0,"",企业所得税汇总纳税分支机构所得税分配表!D18)</f>
        <v/>
      </c>
      <c r="E18" s="2272" t="str">
        <f>IF(企业所得税汇总纳税分支机构所得税分配表!E18=0,"",企业所得税汇总纳税分支机构所得税分配表!E18)</f>
        <v/>
      </c>
      <c r="F18" s="2272" t="str">
        <f>IF(企业所得税汇总纳税分支机构所得税分配表!F18=0,"",企业所得税汇总纳税分支机构所得税分配表!F18)</f>
        <v/>
      </c>
      <c r="G18" s="2275" t="str">
        <f>IF(企业所得税汇总纳税分支机构所得税分配表!G18=0,"",企业所得税汇总纳税分支机构所得税分配表!G18)</f>
        <v/>
      </c>
      <c r="H18" s="2272" t="str">
        <f>IF(企业所得税汇总纳税分支机构所得税分配表!H18=0,"",企业所得税汇总纳税分支机构所得税分配表!H18)</f>
        <v/>
      </c>
      <c r="I18" s="1993"/>
    </row>
    <row r="19" spans="1:10" s="1581" customFormat="1" ht="14.25" customHeight="1">
      <c r="A19" s="3404"/>
      <c r="B19" s="2272" t="str">
        <f>IF(企业所得税汇总纳税分支机构所得税分配表!B19=0,"",企业所得税汇总纳税分支机构所得税分配表!B19)</f>
        <v/>
      </c>
      <c r="C19" s="2272" t="str">
        <f>IF(企业所得税汇总纳税分支机构所得税分配表!C19=0,"",企业所得税汇总纳税分支机构所得税分配表!C19)</f>
        <v/>
      </c>
      <c r="D19" s="2272" t="str">
        <f>IF(企业所得税汇总纳税分支机构所得税分配表!D19=0,"",企业所得税汇总纳税分支机构所得税分配表!D19)</f>
        <v/>
      </c>
      <c r="E19" s="2272" t="str">
        <f>IF(企业所得税汇总纳税分支机构所得税分配表!E19=0,"",企业所得税汇总纳税分支机构所得税分配表!E19)</f>
        <v/>
      </c>
      <c r="F19" s="2272" t="str">
        <f>IF(企业所得税汇总纳税分支机构所得税分配表!F19=0,"",企业所得税汇总纳税分支机构所得税分配表!F19)</f>
        <v/>
      </c>
      <c r="G19" s="2275" t="str">
        <f>IF(企业所得税汇总纳税分支机构所得税分配表!G19=0,"",企业所得税汇总纳税分支机构所得税分配表!G19)</f>
        <v/>
      </c>
      <c r="H19" s="2272" t="str">
        <f>IF(企业所得税汇总纳税分支机构所得税分配表!H19=0,"",企业所得税汇总纳税分支机构所得税分配表!H19)</f>
        <v/>
      </c>
      <c r="I19" s="1993"/>
    </row>
    <row r="20" spans="1:10" s="1581" customFormat="1" ht="14.25" customHeight="1">
      <c r="A20" s="3404"/>
      <c r="B20" s="2272" t="str">
        <f>IF(企业所得税汇总纳税分支机构所得税分配表!B20=0,"",企业所得税汇总纳税分支机构所得税分配表!B20)</f>
        <v/>
      </c>
      <c r="C20" s="2272" t="str">
        <f>IF(企业所得税汇总纳税分支机构所得税分配表!C20=0,"",企业所得税汇总纳税分支机构所得税分配表!C20)</f>
        <v/>
      </c>
      <c r="D20" s="2272" t="str">
        <f>IF(企业所得税汇总纳税分支机构所得税分配表!D20=0,"",企业所得税汇总纳税分支机构所得税分配表!D20)</f>
        <v/>
      </c>
      <c r="E20" s="2272" t="str">
        <f>IF(企业所得税汇总纳税分支机构所得税分配表!E20=0,"",企业所得税汇总纳税分支机构所得税分配表!E20)</f>
        <v/>
      </c>
      <c r="F20" s="2272" t="str">
        <f>IF(企业所得税汇总纳税分支机构所得税分配表!F20=0,"",企业所得税汇总纳税分支机构所得税分配表!F20)</f>
        <v/>
      </c>
      <c r="G20" s="2275" t="str">
        <f>IF(企业所得税汇总纳税分支机构所得税分配表!G20=0,"",企业所得税汇总纳税分支机构所得税分配表!G20)</f>
        <v/>
      </c>
      <c r="H20" s="2272" t="str">
        <f>IF(企业所得税汇总纳税分支机构所得税分配表!H20=0,"",企业所得税汇总纳税分支机构所得税分配表!H20)</f>
        <v/>
      </c>
      <c r="I20" s="1993"/>
    </row>
    <row r="21" spans="1:10" s="1581" customFormat="1" ht="14.25" customHeight="1">
      <c r="A21" s="3404"/>
      <c r="B21" s="2272" t="str">
        <f>IF(企业所得税汇总纳税分支机构所得税分配表!B21=0,"",企业所得税汇总纳税分支机构所得税分配表!B21)</f>
        <v/>
      </c>
      <c r="C21" s="2272" t="str">
        <f>IF(企业所得税汇总纳税分支机构所得税分配表!C21=0,"",企业所得税汇总纳税分支机构所得税分配表!C21)</f>
        <v/>
      </c>
      <c r="D21" s="2272" t="str">
        <f>IF(企业所得税汇总纳税分支机构所得税分配表!D21=0,"",企业所得税汇总纳税分支机构所得税分配表!D21)</f>
        <v/>
      </c>
      <c r="E21" s="2272" t="str">
        <f>IF(企业所得税汇总纳税分支机构所得税分配表!E21=0,"",企业所得税汇总纳税分支机构所得税分配表!E21)</f>
        <v/>
      </c>
      <c r="F21" s="2272" t="str">
        <f>IF(企业所得税汇总纳税分支机构所得税分配表!F21=0,"",企业所得税汇总纳税分支机构所得税分配表!F21)</f>
        <v/>
      </c>
      <c r="G21" s="2275" t="str">
        <f>IF(企业所得税汇总纳税分支机构所得税分配表!G21=0,"",企业所得税汇总纳税分支机构所得税分配表!G21)</f>
        <v/>
      </c>
      <c r="H21" s="2272" t="str">
        <f>IF(企业所得税汇总纳税分支机构所得税分配表!H21=0,"",企业所得税汇总纳税分支机构所得税分配表!H21)</f>
        <v/>
      </c>
      <c r="I21" s="1993"/>
    </row>
    <row r="22" spans="1:10" s="1581" customFormat="1" ht="14.25" customHeight="1">
      <c r="A22" s="3404"/>
      <c r="B22" s="2272" t="str">
        <f>IF(企业所得税汇总纳税分支机构所得税分配表!B22=0,"",企业所得税汇总纳税分支机构所得税分配表!B22)</f>
        <v/>
      </c>
      <c r="C22" s="2272" t="str">
        <f>IF(企业所得税汇总纳税分支机构所得税分配表!C22=0,"",企业所得税汇总纳税分支机构所得税分配表!C22)</f>
        <v/>
      </c>
      <c r="D22" s="2272" t="str">
        <f>IF(企业所得税汇总纳税分支机构所得税分配表!D22=0,"",企业所得税汇总纳税分支机构所得税分配表!D22)</f>
        <v/>
      </c>
      <c r="E22" s="2272" t="str">
        <f>IF(企业所得税汇总纳税分支机构所得税分配表!E22=0,"",企业所得税汇总纳税分支机构所得税分配表!E22)</f>
        <v/>
      </c>
      <c r="F22" s="2272" t="str">
        <f>IF(企业所得税汇总纳税分支机构所得税分配表!F22=0,"",企业所得税汇总纳税分支机构所得税分配表!F22)</f>
        <v/>
      </c>
      <c r="G22" s="2275" t="str">
        <f>IF(企业所得税汇总纳税分支机构所得税分配表!G22=0,"",企业所得税汇总纳税分支机构所得税分配表!G22)</f>
        <v/>
      </c>
      <c r="H22" s="2272" t="str">
        <f>IF(企业所得税汇总纳税分支机构所得税分配表!H22=0,"",企业所得税汇总纳税分支机构所得税分配表!H22)</f>
        <v/>
      </c>
      <c r="I22" s="1993"/>
    </row>
    <row r="23" spans="1:10" s="1581" customFormat="1" ht="14.25" customHeight="1">
      <c r="A23" s="3404"/>
      <c r="B23" s="1835" t="s">
        <v>5656</v>
      </c>
      <c r="C23" s="1994" t="s">
        <v>1260</v>
      </c>
      <c r="D23" s="2103">
        <f>企业所得税汇总纳税分支机构所得税分配表!D23</f>
        <v>0</v>
      </c>
      <c r="E23" s="2103">
        <f>企业所得税汇总纳税分支机构所得税分配表!E23</f>
        <v>0</v>
      </c>
      <c r="F23" s="2103">
        <f>企业所得税汇总纳税分支机构所得税分配表!F23</f>
        <v>0</v>
      </c>
      <c r="G23" s="2276">
        <f>企业所得税汇总纳税分支机构所得税分配表!G23</f>
        <v>0</v>
      </c>
      <c r="H23" s="2103">
        <f>企业所得税汇总纳税分支机构所得税分配表!H23</f>
        <v>0</v>
      </c>
      <c r="I23" s="1993"/>
      <c r="J23" s="1799" t="s">
        <v>6664</v>
      </c>
    </row>
    <row r="24" spans="1:10" ht="14.25" customHeight="1"/>
    <row r="25" spans="1:10" ht="14.25" customHeight="1"/>
    <row r="26" spans="1:10" ht="14.25" customHeight="1"/>
    <row r="27" spans="1:10" ht="14.25" customHeight="1"/>
    <row r="28" spans="1:10" ht="14.25" customHeight="1"/>
    <row r="29" spans="1:10" ht="14.25" customHeight="1"/>
    <row r="30" spans="1:10" ht="14.25" customHeight="1"/>
    <row r="31" spans="1:10" ht="14.25" customHeight="1"/>
    <row r="32" spans="1:10"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row r="424"/>
    <row r="425"/>
    <row r="426"/>
    <row r="427"/>
    <row r="428"/>
    <row r="429"/>
    <row r="430"/>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sheetData>
  <mergeCells count="18">
    <mergeCell ref="A5:B5"/>
    <mergeCell ref="D5:E5"/>
    <mergeCell ref="F5:G5"/>
    <mergeCell ref="A1:H1"/>
    <mergeCell ref="A2:H2"/>
    <mergeCell ref="A3:B3"/>
    <mergeCell ref="D3:I3"/>
    <mergeCell ref="A4:I4"/>
    <mergeCell ref="H7:H8"/>
    <mergeCell ref="I7:I8"/>
    <mergeCell ref="A6:B6"/>
    <mergeCell ref="D6:E6"/>
    <mergeCell ref="F6:G6"/>
    <mergeCell ref="A7:A23"/>
    <mergeCell ref="B7:B8"/>
    <mergeCell ref="C7:C8"/>
    <mergeCell ref="D7:F7"/>
    <mergeCell ref="G7:G8"/>
  </mergeCells>
  <phoneticPr fontId="59" type="noConversion"/>
  <dataValidations count="1">
    <dataValidation type="list" allowBlank="1" showInputMessage="1" showErrorMessage="1" sqref="C3">
      <formula1>"10,20,30,40"</formula1>
    </dataValidation>
  </dataValidations>
  <hyperlinks>
    <hyperlink ref="J23" location="企业所得税汇总纳税分支机构所得税分配表!A1" display="企业所得税汇总纳税分支机构所得税分配表!A1"/>
  </hyperlinks>
  <printOptions horizontalCentered="1"/>
  <pageMargins left="0.74803149606299213" right="0.74803149606299213" top="0.98425196850393704" bottom="0.98425196850393704" header="0.51181102362204722" footer="0.51181102362204722"/>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162</vt:i4>
      </vt:variant>
      <vt:variant>
        <vt:lpstr>命名范围</vt:lpstr>
      </vt:variant>
      <vt:variant>
        <vt:i4>108</vt:i4>
      </vt:variant>
    </vt:vector>
  </HeadingPairs>
  <TitlesOfParts>
    <vt:vector size="270" baseType="lpstr">
      <vt:lpstr>首页</vt:lpstr>
      <vt:lpstr>档案封面</vt:lpstr>
      <vt:lpstr>待办事项</vt:lpstr>
      <vt:lpstr>档案索引</vt:lpstr>
      <vt:lpstr>签发单</vt:lpstr>
      <vt:lpstr>三级复核</vt:lpstr>
      <vt:lpstr>业务约定</vt:lpstr>
      <vt:lpstr>地税、基本情况</vt:lpstr>
      <vt:lpstr>基本情况</vt:lpstr>
      <vt:lpstr>税审收费标准</vt:lpstr>
      <vt:lpstr>当局声明</vt:lpstr>
      <vt:lpstr>计划</vt:lpstr>
      <vt:lpstr>内控</vt:lpstr>
      <vt:lpstr>审核问卷</vt:lpstr>
      <vt:lpstr>重大问题</vt:lpstr>
      <vt:lpstr>交换意见</vt:lpstr>
      <vt:lpstr>资料清单</vt:lpstr>
      <vt:lpstr>审核标识</vt:lpstr>
      <vt:lpstr>盘点表</vt:lpstr>
      <vt:lpstr>通用记录</vt:lpstr>
      <vt:lpstr>凭证检查</vt:lpstr>
      <vt:lpstr>使用说明</vt:lpstr>
      <vt:lpstr>资产负债</vt:lpstr>
      <vt:lpstr>利润</vt:lpstr>
      <vt:lpstr>纳税申报数据</vt:lpstr>
      <vt:lpstr>工资福利</vt:lpstr>
      <vt:lpstr>招待</vt:lpstr>
      <vt:lpstr>固资折旧</vt:lpstr>
      <vt:lpstr>折旧测算</vt:lpstr>
      <vt:lpstr>无形长摊</vt:lpstr>
      <vt:lpstr>社保</vt:lpstr>
      <vt:lpstr>社保明细工资人数</vt:lpstr>
      <vt:lpstr>广宣</vt:lpstr>
      <vt:lpstr>捐赠</vt:lpstr>
      <vt:lpstr>利息</vt:lpstr>
      <vt:lpstr>租金</vt:lpstr>
      <vt:lpstr>补亏</vt:lpstr>
      <vt:lpstr>其他事项</vt:lpstr>
      <vt:lpstr>无限期结转扣除项目审核表</vt:lpstr>
      <vt:lpstr>跨年度确认所得情况表</vt:lpstr>
      <vt:lpstr>视同销售和房地产开发企业特定业务审核表</vt:lpstr>
      <vt:lpstr>未按权责发生制确认收入审核表</vt:lpstr>
      <vt:lpstr>投资收益审核表</vt:lpstr>
      <vt:lpstr>专项用途财政性资金审核表</vt:lpstr>
      <vt:lpstr>固定资产加速折旧审核表</vt:lpstr>
      <vt:lpstr>资产损失税前扣除审核表</vt:lpstr>
      <vt:lpstr>资产损失（专项申报）税前扣除审核表</vt:lpstr>
      <vt:lpstr>企业重组审核表</vt:lpstr>
      <vt:lpstr>政策性搬迁审核表</vt:lpstr>
      <vt:lpstr>特殊行业准备金审核表</vt:lpstr>
      <vt:lpstr>免税、减计收入及加计扣除优惠审核表</vt:lpstr>
      <vt:lpstr>股息红利优惠审核表</vt:lpstr>
      <vt:lpstr>综合利用资源生产产品取得的收入优惠审核表</vt:lpstr>
      <vt:lpstr>金融保险等机构取得涉农利息保费收入优惠审核表</vt:lpstr>
      <vt:lpstr>研发费用加计扣除优惠审核表</vt:lpstr>
      <vt:lpstr>所得减免优惠审核表</vt:lpstr>
      <vt:lpstr>抵扣应纳税所得额审核表</vt:lpstr>
      <vt:lpstr>减免所得税优惠审核表</vt:lpstr>
      <vt:lpstr>高新技术企业优惠情况审核表</vt:lpstr>
      <vt:lpstr>软件、集成电路企业优惠情况审核表</vt:lpstr>
      <vt:lpstr>税额抵免优惠审核表</vt:lpstr>
      <vt:lpstr>境外所得税收抵免审核表</vt:lpstr>
      <vt:lpstr>境外所得纳税调整后所得审核表</vt:lpstr>
      <vt:lpstr>境外分支机构弥补亏损审核表</vt:lpstr>
      <vt:lpstr>跨年度结转抵免境外所得税审核表</vt:lpstr>
      <vt:lpstr>跨地区经营汇总纳税企业年度分摊企业所得税审核表</vt:lpstr>
      <vt:lpstr>企业所得税汇总纳税分支机构所得税分配表</vt:lpstr>
      <vt:lpstr>减值准备审核表</vt:lpstr>
      <vt:lpstr>公允价值变动审定表</vt:lpstr>
      <vt:lpstr>主页</vt:lpstr>
      <vt:lpstr>报告目录</vt:lpstr>
      <vt:lpstr>主营收支</vt:lpstr>
      <vt:lpstr>收入与申报核对表</vt:lpstr>
      <vt:lpstr>毛利分析</vt:lpstr>
      <vt:lpstr>制造费用、生产成本</vt:lpstr>
      <vt:lpstr>成本倒轧</vt:lpstr>
      <vt:lpstr>存货计价测试</vt:lpstr>
      <vt:lpstr>主营税金</vt:lpstr>
      <vt:lpstr>税费缴纳测算</vt:lpstr>
      <vt:lpstr>其他业务</vt:lpstr>
      <vt:lpstr>营业费用</vt:lpstr>
      <vt:lpstr>管理费用</vt:lpstr>
      <vt:lpstr>财务费用</vt:lpstr>
      <vt:lpstr>营外收支</vt:lpstr>
      <vt:lpstr>货币资金</vt:lpstr>
      <vt:lpstr>现金证明</vt:lpstr>
      <vt:lpstr>银行调节</vt:lpstr>
      <vt:lpstr>应收</vt:lpstr>
      <vt:lpstr>预付</vt:lpstr>
      <vt:lpstr>其他应收</vt:lpstr>
      <vt:lpstr>存货</vt:lpstr>
      <vt:lpstr>待摊预提</vt:lpstr>
      <vt:lpstr>在建工程审核表</vt:lpstr>
      <vt:lpstr>应付</vt:lpstr>
      <vt:lpstr>预收</vt:lpstr>
      <vt:lpstr>其他应付</vt:lpstr>
      <vt:lpstr>实收公积</vt:lpstr>
      <vt:lpstr>未分利润</vt:lpstr>
      <vt:lpstr>报告封面</vt:lpstr>
      <vt:lpstr>报告正文</vt:lpstr>
      <vt:lpstr>企业情况表</vt:lpstr>
      <vt:lpstr>事项说明</vt:lpstr>
      <vt:lpstr>企业各税审核汇总表</vt:lpstr>
      <vt:lpstr>余额表</vt:lpstr>
      <vt:lpstr>税金申报明细</vt:lpstr>
      <vt:lpstr>检查表</vt:lpstr>
      <vt:lpstr>基本情况（封面）</vt:lpstr>
      <vt:lpstr>1.保留意见</vt:lpstr>
      <vt:lpstr>2.否定意见</vt:lpstr>
      <vt:lpstr>3.无保留意见</vt:lpstr>
      <vt:lpstr>4.无法表明意见</vt:lpstr>
      <vt:lpstr>(二)企业基本情况和审核事项说明</vt:lpstr>
      <vt:lpstr>(二)附表-科目说明</vt:lpstr>
      <vt:lpstr>(二)附表-纳税调整额的审核</vt:lpstr>
      <vt:lpstr>(三)子表12.企业所得税汇总纳税分支机构所得税分配表</vt:lpstr>
      <vt:lpstr>分支机构企业所得税申报表（A类）</vt:lpstr>
      <vt:lpstr>(四)无限期结转扣除项目情况表</vt:lpstr>
      <vt:lpstr>(五)跨年度确认所得情况表</vt:lpstr>
      <vt:lpstr>（六）企业各税（费）审核汇总表</vt:lpstr>
      <vt:lpstr>（七）社会保险费明细表</vt:lpstr>
      <vt:lpstr>企业所得税年度纳税申报表填报表单</vt:lpstr>
      <vt:lpstr>A000000企业基础信息表</vt:lpstr>
      <vt:lpstr>A100000中华人民共和国企业所得税年度纳税申报表（A类）</vt:lpstr>
      <vt:lpstr>A101010一般企业收入明细表</vt:lpstr>
      <vt:lpstr>A101020金融企业收入明细表</vt:lpstr>
      <vt:lpstr>A102010一般企业成本支出明细表</vt:lpstr>
      <vt:lpstr>A102020金融企业支出明细表</vt:lpstr>
      <vt:lpstr>A103000事业单位、民间非营利组织收入、支出明细表</vt:lpstr>
      <vt:lpstr>A104000期间费用明细表</vt:lpstr>
      <vt:lpstr>A105000纳税调整项目明细表</vt:lpstr>
      <vt:lpstr>A105010视同销售和房地产开发企业特定业务纳税调整明细表</vt:lpstr>
      <vt:lpstr>A105020未按权责发生制确认收入纳税调整明细表</vt:lpstr>
      <vt:lpstr>A105030投资收益纳税调整明细表</vt:lpstr>
      <vt:lpstr>A105040专项用途财政性资金纳税调整表</vt:lpstr>
      <vt:lpstr>A105050职工薪酬纳税调整明细表</vt:lpstr>
      <vt:lpstr>A105060广告费和业务宣传费跨年度纳税调整明细表</vt:lpstr>
      <vt:lpstr>A105070捐赠支出纳税调整明细表</vt:lpstr>
      <vt:lpstr>A105080资产折旧、摊销情况及纳税调整明细表</vt:lpstr>
      <vt:lpstr>A105081固定资产加速折旧、扣除明细表</vt:lpstr>
      <vt:lpstr>A105090资产损失税前扣除及纳税调整明细表</vt:lpstr>
      <vt:lpstr>A105091资产损失（专项申报）税前扣除及纳税调整明细表</vt:lpstr>
      <vt:lpstr>A105100企业重组纳税调整明细表</vt:lpstr>
      <vt:lpstr>A105110政策性搬迁纳税调整明细表</vt:lpstr>
      <vt:lpstr>A105120特殊行业准备金纳税调整明细表</vt:lpstr>
      <vt:lpstr>A106000企业所得税弥补亏损明细表</vt:lpstr>
      <vt:lpstr>A107010免税、减计收入及加计扣除优惠明细表</vt:lpstr>
      <vt:lpstr>A107011股息红利优惠明细表</vt:lpstr>
      <vt:lpstr>A107012综合利用资源生产产品取得的收入优惠明细表</vt:lpstr>
      <vt:lpstr>A107013金融保险等机构取得涉农利息保费收入优惠明细表</vt:lpstr>
      <vt:lpstr>A107014研发费用加计扣除优惠明细表</vt:lpstr>
      <vt:lpstr>A107020所得减免优惠明细表</vt:lpstr>
      <vt:lpstr>A107030抵扣应纳税所得额明细表</vt:lpstr>
      <vt:lpstr>A107040减免所得税优惠明细表</vt:lpstr>
      <vt:lpstr>A107041高新技术企业优惠情况及明细表</vt:lpstr>
      <vt:lpstr>A107042软件、集成电路企业优惠情况及明细表</vt:lpstr>
      <vt:lpstr>A107050税额抵免优惠明细表</vt:lpstr>
      <vt:lpstr>A108000境外所得税收抵免明细表</vt:lpstr>
      <vt:lpstr>A108010境外所得纳税调整后所得明细表</vt:lpstr>
      <vt:lpstr>A108020境外分支机构弥补亏损明细表</vt:lpstr>
      <vt:lpstr>A108030跨年度结转抵免境外所得税明细表</vt:lpstr>
      <vt:lpstr>A109000跨地区经营汇总纳税企业年度分摊企业所得税明细表</vt:lpstr>
      <vt:lpstr>A109010企业所得税汇总纳税分支机构所得税分配表</vt:lpstr>
      <vt:lpstr>A105081固定资产加速折旧、扣除明细表!_Toc399769982</vt:lpstr>
      <vt:lpstr>A105081固定资产加速折旧、扣除明细表!_Toc399769983</vt:lpstr>
      <vt:lpstr>Excel_BuiltIn__FilterDatabase_4</vt:lpstr>
      <vt:lpstr>Excel_BuiltIn__FilterDatabase_46</vt:lpstr>
      <vt:lpstr>Excel_BuiltIn__FilterDatabase_53</vt:lpstr>
      <vt:lpstr>'A100000中华人民共和国企业所得税年度纳税申报表（A类）'!OLE_LINK1</vt:lpstr>
      <vt:lpstr>报告封面!Print_Area</vt:lpstr>
      <vt:lpstr>报告正文!Print_Area</vt:lpstr>
      <vt:lpstr>补亏!Print_Area</vt:lpstr>
      <vt:lpstr>财务费用!Print_Area</vt:lpstr>
      <vt:lpstr>成本倒轧!Print_Area</vt:lpstr>
      <vt:lpstr>存货!Print_Area</vt:lpstr>
      <vt:lpstr>存货计价测试!Print_Area</vt:lpstr>
      <vt:lpstr>待办事项!Print_Area</vt:lpstr>
      <vt:lpstr>待摊预提!Print_Area</vt:lpstr>
      <vt:lpstr>当局声明!Print_Area</vt:lpstr>
      <vt:lpstr>档案封面!Print_Area</vt:lpstr>
      <vt:lpstr>档案索引!Print_Area</vt:lpstr>
      <vt:lpstr>工资福利!Print_Area</vt:lpstr>
      <vt:lpstr>公允价值变动审定表!Print_Area</vt:lpstr>
      <vt:lpstr>固资折旧!Print_Area</vt:lpstr>
      <vt:lpstr>管理费用!Print_Area</vt:lpstr>
      <vt:lpstr>广宣!Print_Area</vt:lpstr>
      <vt:lpstr>货币资金!Print_Area</vt:lpstr>
      <vt:lpstr>基本情况!Print_Area</vt:lpstr>
      <vt:lpstr>计划!Print_Area</vt:lpstr>
      <vt:lpstr>减值准备审核表!Print_Area</vt:lpstr>
      <vt:lpstr>交换意见!Print_Area</vt:lpstr>
      <vt:lpstr>捐赠!Print_Area</vt:lpstr>
      <vt:lpstr>跨年度确认所得情况表!Print_Area</vt:lpstr>
      <vt:lpstr>利润!Print_Area</vt:lpstr>
      <vt:lpstr>利息!Print_Area</vt:lpstr>
      <vt:lpstr>毛利分析!Print_Area</vt:lpstr>
      <vt:lpstr>纳税申报数据!Print_Area</vt:lpstr>
      <vt:lpstr>内控!Print_Area</vt:lpstr>
      <vt:lpstr>盘点表!Print_Area</vt:lpstr>
      <vt:lpstr>凭证检查!Print_Area</vt:lpstr>
      <vt:lpstr>其他事项!Print_Area</vt:lpstr>
      <vt:lpstr>其他业务!Print_Area</vt:lpstr>
      <vt:lpstr>其他应付!Print_Area</vt:lpstr>
      <vt:lpstr>其他应收!Print_Area</vt:lpstr>
      <vt:lpstr>企业各税审核汇总表!Print_Area</vt:lpstr>
      <vt:lpstr>企业情况表!Print_Area</vt:lpstr>
      <vt:lpstr>签发单!Print_Area</vt:lpstr>
      <vt:lpstr>三级复核!Print_Area</vt:lpstr>
      <vt:lpstr>社保!Print_Area</vt:lpstr>
      <vt:lpstr>社保明细工资人数!Print_Area</vt:lpstr>
      <vt:lpstr>审核标识!Print_Area</vt:lpstr>
      <vt:lpstr>审核问卷!Print_Area</vt:lpstr>
      <vt:lpstr>实收公积!Print_Area</vt:lpstr>
      <vt:lpstr>使用说明!Print_Area</vt:lpstr>
      <vt:lpstr>事项说明!Print_Area</vt:lpstr>
      <vt:lpstr>视同销售和房地产开发企业特定业务审核表!Print_Area</vt:lpstr>
      <vt:lpstr>收入与申报核对表!Print_Area</vt:lpstr>
      <vt:lpstr>税费缴纳测算!Print_Area</vt:lpstr>
      <vt:lpstr>税审收费标准!Print_Area</vt:lpstr>
      <vt:lpstr>通用记录!Print_Area</vt:lpstr>
      <vt:lpstr>未分利润!Print_Area</vt:lpstr>
      <vt:lpstr>无限期结转扣除项目审核表!Print_Area</vt:lpstr>
      <vt:lpstr>无形长摊!Print_Area</vt:lpstr>
      <vt:lpstr>现金证明!Print_Area</vt:lpstr>
      <vt:lpstr>业务约定!Print_Area</vt:lpstr>
      <vt:lpstr>银行调节!Print_Area</vt:lpstr>
      <vt:lpstr>营外收支!Print_Area</vt:lpstr>
      <vt:lpstr>营业费用!Print_Area</vt:lpstr>
      <vt:lpstr>应付!Print_Area</vt:lpstr>
      <vt:lpstr>应收!Print_Area</vt:lpstr>
      <vt:lpstr>预付!Print_Area</vt:lpstr>
      <vt:lpstr>预收!Print_Area</vt:lpstr>
      <vt:lpstr>在建工程审核表!Print_Area</vt:lpstr>
      <vt:lpstr>招待!Print_Area</vt:lpstr>
      <vt:lpstr>折旧测算!Print_Area</vt:lpstr>
      <vt:lpstr>制造费用、生产成本!Print_Area</vt:lpstr>
      <vt:lpstr>重大问题!Print_Area</vt:lpstr>
      <vt:lpstr>主页!Print_Area</vt:lpstr>
      <vt:lpstr>主营收支!Print_Area</vt:lpstr>
      <vt:lpstr>主营税金!Print_Area</vt:lpstr>
      <vt:lpstr>资产负债!Print_Area</vt:lpstr>
      <vt:lpstr>资料清单!Print_Area</vt:lpstr>
      <vt:lpstr>租金!Print_Area</vt:lpstr>
      <vt:lpstr>档案索引!Print_Titles</vt:lpstr>
      <vt:lpstr>凭证检查!Print_Titles</vt:lpstr>
      <vt:lpstr>其他应付!Print_Titles</vt:lpstr>
      <vt:lpstr>其他应收!Print_Titles</vt:lpstr>
      <vt:lpstr>应付!Print_Titles</vt:lpstr>
      <vt:lpstr>应收!Print_Titles</vt:lpstr>
      <vt:lpstr>预付!Print_Titles</vt:lpstr>
      <vt:lpstr>预收!Print_Titles</vt:lpstr>
      <vt:lpstr>折旧测算!Print_Titles</vt:lpstr>
      <vt:lpstr>本年度</vt:lpstr>
      <vt:lpstr>本年折旧</vt:lpstr>
      <vt:lpstr>编制列表</vt:lpstr>
      <vt:lpstr>工作人员列表</vt:lpstr>
      <vt:lpstr>购入日期</vt:lpstr>
      <vt:lpstr>行业类型</vt:lpstr>
      <vt:lpstr>减少日期</vt:lpstr>
      <vt:lpstr>截止日</vt:lpstr>
      <vt:lpstr>截止月</vt:lpstr>
      <vt:lpstr>企业类型</vt:lpstr>
      <vt:lpstr>起始日</vt:lpstr>
      <vt:lpstr>起始月</vt:lpstr>
      <vt:lpstr>签字列表</vt:lpstr>
      <vt:lpstr>税收折旧</vt:lpstr>
      <vt:lpstr>折旧明细</vt:lpstr>
      <vt:lpstr>资产购入金额</vt:lpstr>
      <vt:lpstr>资产减少金额</vt:lpstr>
      <vt:lpstr>资产类别</vt:lpstr>
      <vt:lpstr>资产原值</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白晨</dc:creator>
  <cp:lastModifiedBy>白晨</cp:lastModifiedBy>
  <cp:lastPrinted>2016-02-20T06:48:20Z</cp:lastPrinted>
  <dcterms:created xsi:type="dcterms:W3CDTF">2012-02-13T06:17:15Z</dcterms:created>
  <dcterms:modified xsi:type="dcterms:W3CDTF">2016-03-16T10:21:46Z</dcterms:modified>
</cp:coreProperties>
</file>